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defaultThemeVersion="166925"/>
  <mc:AlternateContent xmlns:mc="http://schemas.openxmlformats.org/markup-compatibility/2006">
    <mc:Choice Requires="x15">
      <x15ac:absPath xmlns:x15ac="http://schemas.microsoft.com/office/spreadsheetml/2010/11/ac" url="https://umbrashading.sharepoint.com/sites/OfficeDocuments/Shared Documents/Pricelist &amp; Discount Structure/"/>
    </mc:Choice>
  </mc:AlternateContent>
  <xr:revisionPtr revIDLastSave="512" documentId="13_ncr:1_{C6BBD480-E6F7-4F3B-A353-C137A8D8E6F2}" xr6:coauthVersionLast="47" xr6:coauthVersionMax="47" xr10:uidLastSave="{31A5AD74-70D4-488B-ABC6-864D5A913839}"/>
  <bookViews>
    <workbookView xWindow="-4395" yWindow="-20670" windowWidth="28035" windowHeight="18000" tabRatio="875" activeTab="1" xr2:uid="{1C1246E7-39F4-4446-81D6-FEFAFAD36B1E}"/>
  </bookViews>
  <sheets>
    <sheet name="Umbra Price List 2024" sheetId="130" r:id="rId1"/>
    <sheet name="Pricing Tool" sheetId="135" r:id="rId2"/>
    <sheet name="Roll-Up Matrix" sheetId="138" r:id="rId3"/>
    <sheet name="Size capacities" sheetId="147" r:id="rId4"/>
    <sheet name="lists" sheetId="136" state="hidden" r:id="rId5"/>
    <sheet name="KuroLok 80" sheetId="7" r:id="rId6"/>
    <sheet name="KuroLok 100" sheetId="15" r:id="rId7"/>
    <sheet name="KuroLok 125" sheetId="22" r:id="rId8"/>
    <sheet name="ExtraLok 100" sheetId="139" r:id="rId9"/>
    <sheet name="ExtraLok 125" sheetId="140" r:id="rId10"/>
    <sheet name="KuroLok 100 RL" sheetId="28" r:id="rId11"/>
    <sheet name="KuroLok 125 RL" sheetId="34" r:id="rId12"/>
    <sheet name="KuroLok 100 Twin RL" sheetId="39" r:id="rId13"/>
    <sheet name="Kuro 80" sheetId="131" r:id="rId14"/>
    <sheet name="Kuro 100" sheetId="42" r:id="rId15"/>
    <sheet name="Helios RL" sheetId="45" r:id="rId16"/>
    <sheet name="Evolve" sheetId="134" r:id="rId17"/>
    <sheet name="Evolve Zero" sheetId="141" r:id="rId18"/>
    <sheet name="Helios" sheetId="50" r:id="rId19"/>
    <sheet name="Sirios" sheetId="55" r:id="rId20"/>
    <sheet name="Solaris" sheetId="132" r:id="rId21"/>
    <sheet name="Flow" sheetId="90" r:id="rId22"/>
    <sheet name="Cascade" sheetId="133" r:id="rId23"/>
  </sheets>
  <externalReferences>
    <externalReference r:id="rId24"/>
  </externalReferences>
  <definedNames>
    <definedName name="cascadecontrols">Cascade!$A$9:$A$14</definedName>
    <definedName name="cascadecontrolsaddon">Cascade!$R$9:$R$14</definedName>
    <definedName name="cassette">Evolve!$C$261:$S$263</definedName>
    <definedName name="cassetteref">Evolve!$C$274:$S$300</definedName>
    <definedName name="cassetterefdrop">Evolve!$A$274:$A$300</definedName>
    <definedName name="cassetterefwidth">Evolve!$C$273:$S$273</definedName>
    <definedName name="cassettetype">Evolve!$A$261:$A$263</definedName>
    <definedName name="cassettewidth">Evolve!$C$260:$S$260</definedName>
    <definedName name="evolvebanda">Evolve!$C$7:$S$33</definedName>
    <definedName name="evolvebandad">Evolve!$A$7:$A$33</definedName>
    <definedName name="evolvebandaw">Evolve!$C$6:$S$6</definedName>
    <definedName name="evolvebandb">Evolve!$C$40:$S$66</definedName>
    <definedName name="evolvebandbd">Evolve!$A$40:$A$66</definedName>
    <definedName name="evolvebandbw">Evolve!$C$39:$S$39</definedName>
    <definedName name="evolvebandc">Evolve!$C$73:$S$99</definedName>
    <definedName name="evolvebandcd">Evolve!$A$73:$A$99</definedName>
    <definedName name="evolvebandcw">Evolve!$C$72:$S$72</definedName>
    <definedName name="evolvebandd">Evolve!$C$106:$S$132</definedName>
    <definedName name="evolvebanddd">Evolve!$A$106:$A$132</definedName>
    <definedName name="evolvebanddw">Evolve!$C$105:$S$105</definedName>
    <definedName name="evolvebande">Evolve!$C$139:$S$165</definedName>
    <definedName name="evolvebanded">Evolve!$A$139:$A$165</definedName>
    <definedName name="evolvebandew">Evolve!$C$138:$S$138</definedName>
    <definedName name="evolvebandf">Evolve!$C$172:$S$198</definedName>
    <definedName name="evolvebandfd">Evolve!$A$172:$A$198</definedName>
    <definedName name="evolvebandfw">Evolve!$C$171:$S$171</definedName>
    <definedName name="evolvebandg">Evolve!$C$205:$S$231</definedName>
    <definedName name="evolvebandgd">Evolve!$A$205:$A$231</definedName>
    <definedName name="evolvebandgw">Evolve!$C$204:$S$204</definedName>
    <definedName name="evolvecontrols">Evolve!$A$303:$A$313</definedName>
    <definedName name="evolvecontrolsaddon">Evolve!$R$303:$R$313</definedName>
    <definedName name="evolvelin">Evolve!$C$247:$S$247</definedName>
    <definedName name="evolvelinw">Evolve!$C$246:$S$246</definedName>
    <definedName name="evolvelux">Evolve!$C$241:$S$241</definedName>
    <definedName name="evolveluxw">Evolve!$C$240:$S$240</definedName>
    <definedName name="evolvezerobandb">'Evolve Zero'!$C$7:$R$24</definedName>
    <definedName name="evolvezerobandbd">'Evolve Zero'!$A$7:$A$24</definedName>
    <definedName name="evolvezerobandbw">'Evolve Zero'!$C$6:$R$6</definedName>
    <definedName name="evolvezerobandc">'Evolve Zero'!$C$31:$R$48</definedName>
    <definedName name="evolvezerobandcd">'Evolve Zero'!$A$31:$A$48</definedName>
    <definedName name="evolvezerobandcw">'Evolve Zero'!$C$30:$R$30</definedName>
    <definedName name="evolvezerobandd">'Evolve Zero'!$C$55:$R$72</definedName>
    <definedName name="evolvezerobanddd">'Evolve Zero'!$A$55:$A$72</definedName>
    <definedName name="evolvezerobanddw">'Evolve Zero'!$C$54:$R$54</definedName>
    <definedName name="evolvezerobande">'Evolve Zero'!$C$79:$R$96</definedName>
    <definedName name="evolvezerobanded">'Evolve Zero'!$A$79:$A$96</definedName>
    <definedName name="evolvezerobandew">'Evolve Zero'!$C$78:$R$78</definedName>
    <definedName name="evolvezerobandf">'Evolve Zero'!$C$103:$R$120</definedName>
    <definedName name="evolvezerobandfd">'Evolve Zero'!$A$103:$A$120</definedName>
    <definedName name="evolvezerobandfw">'Evolve Zero'!$C$102:$R$102</definedName>
    <definedName name="evolvezerocontrols">'Evolve Zero'!$A$146:$A$150</definedName>
    <definedName name="evolvezerocontrolsaddon">'Evolve Zero'!$Q$146:$Q$150</definedName>
    <definedName name="fascia">Evolve!$C$253:$S$255</definedName>
    <definedName name="fasciatype">Evolve!$A$253:$A$255</definedName>
    <definedName name="fasciawidth">Evolve!$C$252:$S$252</definedName>
    <definedName name="flowcontrols">Flow!$A$18:$A$22</definedName>
    <definedName name="flowcontrolsaddon">Flow!$K$18:$K$22</definedName>
    <definedName name="flowone">Flow!$C$5:$U$7</definedName>
    <definedName name="flowoneh">Flow!$A$5:$A$7</definedName>
    <definedName name="flowonew">Flow!$C$4:$U$4</definedName>
    <definedName name="flowsplit">Flow!$C$12:$U$14</definedName>
    <definedName name="flowsplith">Flow!$A$12:$A$14</definedName>
    <definedName name="flowsplitw">Flow!$C$11:$U$11</definedName>
    <definedName name="heliosbanda">Helios!$C$7:$S$33</definedName>
    <definedName name="heliosbandad">Helios!$A$7:$A$33</definedName>
    <definedName name="heliosbandaw">Helios!$C$6:$S$6</definedName>
    <definedName name="heliosbandb">Helios!$C$40:$S$66</definedName>
    <definedName name="heliosbandbd">Helios!$A$40:$A$66</definedName>
    <definedName name="heliosbandbw">Helios!$C$39:$S$39</definedName>
    <definedName name="heliosbandc">Helios!$C$73:$S$99</definedName>
    <definedName name="heliosbandcd">Helios!$A$73:$A$99</definedName>
    <definedName name="heliosbandcw">Helios!$C$72:$S$72</definedName>
    <definedName name="heliosbandd">Helios!$C$106:$S$132</definedName>
    <definedName name="heliosbanddd">Helios!$A$106:$A$132</definedName>
    <definedName name="heliosbanddw">Helios!$C$105:$S$105</definedName>
    <definedName name="heliosbande">Helios!$C$139:$S$165</definedName>
    <definedName name="heliosbanded">Helios!$A$139:$A$165</definedName>
    <definedName name="heliosbandew">Helios!$C$138:$S$138</definedName>
    <definedName name="heliosbandf">Helios!$C$172:$S$198</definedName>
    <definedName name="heliosbandfd">Helios!$A$172:$A$198</definedName>
    <definedName name="heliosbandfw">Helios!$C$171:$S$171</definedName>
    <definedName name="heliosbandg">Helios!$C$205:$S$231</definedName>
    <definedName name="heliosbandgd">Helios!$A$205:$A$231</definedName>
    <definedName name="heliosbandgw">Helios!$C$204:$S$204</definedName>
    <definedName name="helioscontrols">Helios!$A$235:$A$245</definedName>
    <definedName name="helioscontrolsaddon">Helios!$R$235:$R$245</definedName>
    <definedName name="heliosrlbandc">'Helios RL'!$C$7:$N$18</definedName>
    <definedName name="heliosrlbandcd">'Helios RL'!$A$7:$A$18</definedName>
    <definedName name="heliosrlbandcw">'Helios RL'!$C$6:$N$6</definedName>
    <definedName name="heliosrlbandd">'Helios RL'!$C$25:$N$36</definedName>
    <definedName name="heliosrlbanddd">'Helios RL'!$A$25:$A$36</definedName>
    <definedName name="heliosrlbanddw">'Helios RL'!$C$24:$N$24</definedName>
    <definedName name="heliosrlbande">'Helios RL'!$C$43:$N$54</definedName>
    <definedName name="heliosrlbanded">'Helios RL'!$A$43:$A$54</definedName>
    <definedName name="heliosrlbandew">'Helios RL'!$C$42:$N$42</definedName>
    <definedName name="heliosrlbandf">'Helios RL'!$C$61:$N$72</definedName>
    <definedName name="heliosrlbandfd">'Helios RL'!$A$61:$A$72</definedName>
    <definedName name="heliosrlbandfw">'Helios RL'!$C$60:$N$60</definedName>
    <definedName name="heliosrlcontrols">'Helios RL'!$A$76:$A$77</definedName>
    <definedName name="heliosrlcontrolsaddon">'Helios RL'!$M$76:$M$77</definedName>
    <definedName name="kuro100banda">'Kuro 100'!$C$7:$S$21</definedName>
    <definedName name="kuro100bandad">'Kuro 100'!$A$7:$A$21</definedName>
    <definedName name="kuro100bandaw">'Kuro 100'!$C$6:$S$6</definedName>
    <definedName name="kuro100bandb">'Kuro 100'!$C$28:$S$42</definedName>
    <definedName name="kuro100bandbd">'Kuro 100'!$A$28:$A$42</definedName>
    <definedName name="kuro100bandbw">'Kuro 100'!$C$27:$S$27</definedName>
    <definedName name="kuro100bandc">'Kuro 100'!$C$49:$S$63</definedName>
    <definedName name="kuro100bandcd">'Kuro 100'!$A$49:$A$63</definedName>
    <definedName name="kuro100bandcw">'Kuro 100'!$C$48:$S$48</definedName>
    <definedName name="kuro100bandd">'Kuro 100'!$C$70:$S$84</definedName>
    <definedName name="kuro100banddd">'Kuro 100'!$A$70:$A$84</definedName>
    <definedName name="kuro100banddw">'Kuro 100'!$C$69:$S$69</definedName>
    <definedName name="kuro100bande">'Kuro 100'!$C$91:$S$105</definedName>
    <definedName name="kuro100banded">'Kuro 100'!$A$91:$A$105</definedName>
    <definedName name="kuro100bandew">'Kuro 100'!$C$90:$S$90</definedName>
    <definedName name="kuro100bandf">'Kuro 100'!$C$112:$S$126</definedName>
    <definedName name="kuro100bandfd">'Kuro 100'!$A$112:$A$126</definedName>
    <definedName name="kuro100bandfw">'Kuro 100'!$C$111:$S$111</definedName>
    <definedName name="kuro100bandg">'Kuro 100'!$C$133:$S$147</definedName>
    <definedName name="kuro100bandgd">'Kuro 100'!$A$133:$A$147</definedName>
    <definedName name="kuro100bandgw">'Kuro 100'!$C$132:$S$132</definedName>
    <definedName name="kuro100controls">'Kuro 100'!$A$152:$A$159</definedName>
    <definedName name="kuro100controlsaddon">'Kuro 100'!$R$152:$R$159</definedName>
    <definedName name="kuro80banda">'Kuro 80'!$C$7:$N$18</definedName>
    <definedName name="kuro80bandad">'Kuro 80'!$A$7:$A$18</definedName>
    <definedName name="kuro80bandaw">'Kuro 80'!$C$6:$N$6</definedName>
    <definedName name="kuro80bandb">'Kuro 80'!$C$25:$N$36</definedName>
    <definedName name="kuro80bandbd">'Kuro 80'!$A$25:$A$36</definedName>
    <definedName name="kuro80bandbw">'Kuro 80'!$C$24:$N$24</definedName>
    <definedName name="kuro80bandc">'Kuro 80'!$C$43:$N$54</definedName>
    <definedName name="kuro80bandcd">'Kuro 80'!$A$43:$A$54</definedName>
    <definedName name="kuro80bandcw">'Kuro 80'!$C$42:$N$42</definedName>
    <definedName name="kuro80bandd">'Kuro 80'!$C$61:$N$72</definedName>
    <definedName name="kuro80banddd">'Kuro 80'!$A$61:$A$72</definedName>
    <definedName name="kuro80banddw">'Kuro 80'!$C$60:$N$60</definedName>
    <definedName name="kuro80bande">'Kuro 80'!$C$79:$N$90</definedName>
    <definedName name="kuro80banded">'Kuro 80'!$A$79:$A$90</definedName>
    <definedName name="kuro80bandew">'Kuro 80'!$C$78:$N$78</definedName>
    <definedName name="kuro80bandf">'Kuro 80'!$C$97:$N$108</definedName>
    <definedName name="kuro80bandfd">'Kuro 80'!$A$97:$A$108</definedName>
    <definedName name="kuro80bandfw">'Kuro 80'!$C$96:$N$96</definedName>
    <definedName name="kuro80bandg">'Kuro 80'!$C$115:$N$126</definedName>
    <definedName name="kuro80bandgd">'Kuro 80'!$A$115:$A$126</definedName>
    <definedName name="kuro80bandgw">'Kuro 80'!$C$114:$N$114</definedName>
    <definedName name="kuro80controls">'Kuro 80'!$A$130:$A$137</definedName>
    <definedName name="kuro80controlsaddon">'Kuro 80'!$M$130:$M$137</definedName>
    <definedName name="kurolok100banda">'KuroLok 100'!$C$7:$S$21</definedName>
    <definedName name="kurolok100bandad">'KuroLok 100'!$A$7:$A$21</definedName>
    <definedName name="kurolok100bandaw">'KuroLok 100'!$C$6:$S$6</definedName>
    <definedName name="kurolok100bandb">'KuroLok 100'!$C$28:$S$42</definedName>
    <definedName name="kurolok100bandbd">'KuroLok 100'!$A$28:$A$42</definedName>
    <definedName name="kurolok100bandbw">'KuroLok 100'!$C$27:$S$27</definedName>
    <definedName name="kurolok100bandc">'KuroLok 100'!$C$49:$S$63</definedName>
    <definedName name="kurolok100bandcd">'KuroLok 100'!$A$49:$A$63</definedName>
    <definedName name="kurolok100bandcw">'KuroLok 100'!$C$48:$S$48</definedName>
    <definedName name="kurolok100bandd">'KuroLok 100'!$C$70:$S$84</definedName>
    <definedName name="Kurolok100banddd">'KuroLok 100'!$A$70:$A$84</definedName>
    <definedName name="kurolok100banddw">'KuroLok 100'!$C$69:$S$69</definedName>
    <definedName name="kurolok100bande">'KuroLok 100'!$C$91:$S$105</definedName>
    <definedName name="kurolok100banded">'KuroLok 100'!$A$91:$A$105</definedName>
    <definedName name="kurolok100bandew">'KuroLok 100'!$C$90:$S$90</definedName>
    <definedName name="kurolok100bandf">'KuroLok 100'!$C$112:$S$126</definedName>
    <definedName name="kurolok100bandfd">'KuroLok 100'!$A$112:$A$126</definedName>
    <definedName name="kurolok100bandfw">'KuroLok 100'!$C$111:$S$111</definedName>
    <definedName name="kurolok100bandg">'KuroLok 100'!$C$133:$S$147</definedName>
    <definedName name="kurolok100bandgd">'KuroLok 100'!$A$133:$A$147</definedName>
    <definedName name="kurolok100bandgw">'KuroLok 100'!$C$132:$S$132</definedName>
    <definedName name="kurolok100controls">'KuroLok 100'!$A$176:$A$185</definedName>
    <definedName name="kurolok100controlsaddon">'KuroLok 100'!$R$176:$R$185</definedName>
    <definedName name="kurolok100lin">'KuroLok 100'!$C$173:$S$173</definedName>
    <definedName name="kurolok100linw">'KuroLok 100'!$C$172:$S$172</definedName>
    <definedName name="kurolok100ral">'KuroLok 100'!$C$153:$S$167</definedName>
    <definedName name="kurolok100rald">'KuroLok 100'!$A$153:$A$167</definedName>
    <definedName name="kurolok100ralw">'KuroLok 100'!$C$152:$S$152</definedName>
    <definedName name="kurolok100rlbandc">'KuroLok 100 RL'!$C$7:$N$21</definedName>
    <definedName name="kurolok100rlbandcd">'KuroLok 100 RL'!$A$7:$A$21</definedName>
    <definedName name="kurolok100rlbandcw">'KuroLok 100 RL'!$C$6:$N$6</definedName>
    <definedName name="kurolok100rlbandd">'KuroLok 100 RL'!$C$28:$N$42</definedName>
    <definedName name="kurolok100rlbanddd">'KuroLok 100 RL'!$A$28:$A$42</definedName>
    <definedName name="kurolok100rlbanddw">'KuroLok 100 RL'!$C$27:$N$27</definedName>
    <definedName name="kurolok100rlbande">'KuroLok 100 RL'!$C$49:$N$63</definedName>
    <definedName name="kurolok100rlbanded">'KuroLok 100 RL'!$A$49:$A$63</definedName>
    <definedName name="kurolok100rlbandew">'KuroLok 100 RL'!$C$48:$N$48</definedName>
    <definedName name="kurolok100rlbandf">'KuroLok 100 RL'!$C$70:$N$84</definedName>
    <definedName name="kurolok100rlbandfd">'KuroLok 100 RL'!$A$70:$A$84</definedName>
    <definedName name="kurolok100rlbandfw">'KuroLok 100 RL'!$C$69:$N$69</definedName>
    <definedName name="kurolok100rlcontrols">'KuroLok 100 RL'!$A$107:$A$110</definedName>
    <definedName name="kurolok100rlcontrolsaddon">'KuroLok 100 RL'!$M$107:$M$110</definedName>
    <definedName name="kurolok100rlral">'KuroLok 100 RL'!$C$90:$N$104</definedName>
    <definedName name="kurolok100rlrald">'KuroLok 100 RL'!$A$90:$A$104</definedName>
    <definedName name="kurolok100rlralw">'KuroLok 100 RL'!$C$89:$N$89</definedName>
    <definedName name="kurolok100twinrlbandc">'KuroLok 100 Twin RL'!$C$7:$N$18</definedName>
    <definedName name="kurolok100twinrlbandcd">'KuroLok 100 Twin RL'!$A$7:$A$18</definedName>
    <definedName name="kurolok100twinrlbandcw">'KuroLok 100 Twin RL'!$C$6:$N$6</definedName>
    <definedName name="kurolok100twinrlbandd">'KuroLok 100 Twin RL'!$C$25:$N$36</definedName>
    <definedName name="kurolok100twinrlbanddd">'KuroLok 100 Twin RL'!$A$25:$A$36</definedName>
    <definedName name="kurolok100twinrlbanddw">'KuroLok 100 Twin RL'!$C$24:$N$24</definedName>
    <definedName name="kurolok100twinrlbande">'KuroLok 100 Twin RL'!$C$43:$N$54</definedName>
    <definedName name="kurolok100twinrlbanded">'KuroLok 100 Twin RL'!$A$43:$A$54</definedName>
    <definedName name="kurolok100twinrlbandew">'KuroLok 100 Twin RL'!$C$42:$N$42</definedName>
    <definedName name="kurolok100twinrlbandf">'KuroLok 100 Twin RL'!$C$61:$N$72</definedName>
    <definedName name="kurolok100twinrlbandfd">'KuroLok 100 Twin RL'!$A$61:$A$72</definedName>
    <definedName name="kurolok100twinrlbandfw">'KuroLok 100 Twin RL'!$C$60:$N$60</definedName>
    <definedName name="kurolok100twinrlcontrols">'KuroLok 100 Twin RL'!$A$92:$A$95</definedName>
    <definedName name="kurolok100twinrlcontrolsaddon">'KuroLok 100 Twin RL'!$M$92:$M$95</definedName>
    <definedName name="kurolok100twinrlral">'KuroLok 100 Twin RL'!$C$78:$N$89</definedName>
    <definedName name="kurolok100twinrlrald">'KuroLok 100 Twin RL'!$A$78:$A$89</definedName>
    <definedName name="kurolok100twinrlralw">'KuroLok 100 Twin RL'!$C$77:$N$77</definedName>
    <definedName name="kurolok125banda">'KuroLok 125'!$C$7:$S$33</definedName>
    <definedName name="kurolok125bandad">'KuroLok 125'!$A$7:$A$33</definedName>
    <definedName name="kurolok125bandaw">'KuroLok 125'!$C$6:$S$6</definedName>
    <definedName name="kurolok125bandb">'KuroLok 125'!$C$40:$S$66</definedName>
    <definedName name="kurolok125bandbd">'KuroLok 125'!$A$40:$A$66</definedName>
    <definedName name="kurolok125bandbw">'KuroLok 125'!$C$39:$S$39</definedName>
    <definedName name="kurolok125bandc">'KuroLok 125'!$C$73:$S$99</definedName>
    <definedName name="kurolok125bandcd">'KuroLok 125'!$A$73:$A$99</definedName>
    <definedName name="kurolok125bandcw">'KuroLok 125'!$C$72:$S$72</definedName>
    <definedName name="kurolok125bandd">'KuroLok 125'!$C$106:$S$132</definedName>
    <definedName name="kurolok125banddd">'KuroLok 125'!$A$106:$A$132</definedName>
    <definedName name="kurolok125banddw">'KuroLok 125'!$C$105:$S$105</definedName>
    <definedName name="kurolok125bande">'KuroLok 125'!$C$139:$S$165</definedName>
    <definedName name="kurolok125banded">'KuroLok 125'!$A$139:$A$165</definedName>
    <definedName name="kurolok125bandew">'KuroLok 125'!$C$138:$S$138</definedName>
    <definedName name="kurolok125bandf">'KuroLok 125'!$C$172:$S$198</definedName>
    <definedName name="kurolok125bandfd">'KuroLok 125'!$A$172:$A$198</definedName>
    <definedName name="kurolok125bandfw">'KuroLok 125'!$C$171:$S$171</definedName>
    <definedName name="kurolok125bandg">'KuroLok 125'!$C$205:$S$231</definedName>
    <definedName name="kurolok125bandgd">'KuroLok 125'!$A$205:$A$231</definedName>
    <definedName name="kurolok125bandgw">'KuroLok 125'!$C$204:$S$204</definedName>
    <definedName name="kurolok125controls">'KuroLok 125'!$A$272:$A$280</definedName>
    <definedName name="kurolok125controlsaddon">'KuroLok 125'!$R$272:$R$280</definedName>
    <definedName name="kurolok125lin">'KuroLok 125'!$C$269:$S$269</definedName>
    <definedName name="kurolok125linw">'KuroLok 125'!$C$268:$S$268</definedName>
    <definedName name="kurolok125ral">'KuroLok 125'!$C$237:$S$263</definedName>
    <definedName name="kurolok125rald">'KuroLok 125'!$A$237:$A$263</definedName>
    <definedName name="kurolok125ralw">'KuroLok 125'!$C$236:$S$236</definedName>
    <definedName name="kurolok125rlbandc">'KuroLok 125 RL'!$C$7:$N$30</definedName>
    <definedName name="kurolok125rlbandcd">'KuroLok 125 RL'!$A$7:$A$30</definedName>
    <definedName name="kurolok125rlbandcw">'KuroLok 125 RL'!$C$6:$N$6</definedName>
    <definedName name="kurolok125rlbandd">'KuroLok 125 RL'!$C$37:$N$60</definedName>
    <definedName name="kurolok125rlbanddd">'KuroLok 125 RL'!$A$37:$A$60</definedName>
    <definedName name="kurolok125rlbanddw">'KuroLok 125 RL'!$C$36:$N$36</definedName>
    <definedName name="kurolok125rlbande">'KuroLok 125 RL'!$C$67:$N$90</definedName>
    <definedName name="kurolok125rlbanded">'KuroLok 125 RL'!$A$67:$A$90</definedName>
    <definedName name="kurolok125rlbandew">'KuroLok 125 RL'!$C$66:$N$66</definedName>
    <definedName name="kurolok125rlbandf">'KuroLok 125 RL'!$C$97:$N$120</definedName>
    <definedName name="kurolok125rlbandfd">'KuroLok 125 RL'!$A$97:$A$120</definedName>
    <definedName name="kurolok125rlbandfw">'KuroLok 125 RL'!$C$96:$N$96</definedName>
    <definedName name="kurolok125rlcontrols">'KuroLok 125 RL'!$A$152:$A$155</definedName>
    <definedName name="kurolok125rlcontrolsaddon">'KuroLok 125 RL'!$M$152:$M$155</definedName>
    <definedName name="kurolok125rlral">'KuroLok 125 RL'!$C$126:$N$149</definedName>
    <definedName name="kurolok125rlrald">'KuroLok 125 RL'!$A$126:$A$149</definedName>
    <definedName name="kurolok125rlralw">'KuroLok 125 RL'!$C$125:$N$125</definedName>
    <definedName name="kurolok80banda">'KuroLok 80'!$C$7:$N$13</definedName>
    <definedName name="KuroLok80BandAD">'KuroLok 80'!$A$7:$A$13</definedName>
    <definedName name="KuroLok80BandAW">'KuroLok 80'!$C$6:$N$6</definedName>
    <definedName name="kurolok80bandb">'KuroLok 80'!$C$20:$N$26</definedName>
    <definedName name="kurolok80bandbd">'KuroLok 80'!$A$20:$A$26</definedName>
    <definedName name="kurolok80bandbw">'KuroLok 80'!$C$19:$N$19</definedName>
    <definedName name="kurolok80bandc">'KuroLok 80'!$C$33:$N$39</definedName>
    <definedName name="kurolok80bandcd">'KuroLok 80'!$A$33:$A$39</definedName>
    <definedName name="kurolok80bandcw">'KuroLok 80'!$C$32:$N$32</definedName>
    <definedName name="kurolok80bandd">'KuroLok 80'!$C$46:$N$52</definedName>
    <definedName name="kurolok80banddd">'KuroLok 80'!$A$46:$A$52</definedName>
    <definedName name="kurolok80banddw">'KuroLok 80'!$C$45:$N$45</definedName>
    <definedName name="kurolok80bande">'KuroLok 80'!$C$59:$N$65</definedName>
    <definedName name="kurolok80banded">'KuroLok 80'!$A$59:$A$65</definedName>
    <definedName name="kurolok80bandew">'KuroLok 80'!$C$58:$N$58</definedName>
    <definedName name="kurolok80bandf">'KuroLok 80'!$C$72:$N$78</definedName>
    <definedName name="kurolok80bandfd">'KuroLok 80'!$A$72:$A$78</definedName>
    <definedName name="kurolok80bandfw">'KuroLok 80'!$C$71:$N$71</definedName>
    <definedName name="kurolok80bandg">'KuroLok 80'!$C$85:$N$91</definedName>
    <definedName name="kurolok80bandgd">'KuroLok 80'!$A$85:$A$91</definedName>
    <definedName name="kurolok80bandgw">'KuroLok 80'!$C$84:$N$84</definedName>
    <definedName name="kurolok80controls">'KuroLok 80'!$A$113:$A$122</definedName>
    <definedName name="kurolok80controlsaddon">'KuroLok 80'!$M$113:$M$122</definedName>
    <definedName name="kurolok80lin">'KuroLok 80'!$C$110:$N$110</definedName>
    <definedName name="kurolok80linw">'KuroLok 80'!$C$109:$N$109</definedName>
    <definedName name="kurolok80ral">'KuroLok 80'!$C$97:$N$103</definedName>
    <definedName name="kurolok80rald">'KuroLok 80'!$A$97:$A$103</definedName>
    <definedName name="kurolok80ralw">'KuroLok 80'!$C$96:$N$96</definedName>
    <definedName name="orbiscassettebanda">#REF!</definedName>
    <definedName name="orbiscassettebandad">#REF!</definedName>
    <definedName name="orbiscassettebandaw">#REF!</definedName>
    <definedName name="orbiscassettebandb">#REF!</definedName>
    <definedName name="orbiscassettebandbd">#REF!</definedName>
    <definedName name="orbiscassettebandbw">#REF!</definedName>
    <definedName name="orbiscassettebandc">#REF!</definedName>
    <definedName name="orbiscassettebandcd">#REF!</definedName>
    <definedName name="orbiscassettebandcw">#REF!</definedName>
    <definedName name="orbiscassettebandd">#REF!</definedName>
    <definedName name="orbiscassettebanddd">#REF!</definedName>
    <definedName name="orbiscassettebanddw">#REF!</definedName>
    <definedName name="orbiscassettebande">#REF!</definedName>
    <definedName name="orbiscassettebanded">#REF!</definedName>
    <definedName name="orbiscassettebandew">#REF!</definedName>
    <definedName name="orbiscassettebandf">#REF!</definedName>
    <definedName name="orbiscassettebandfd">#REF!</definedName>
    <definedName name="orbiscassettebandfw">#REF!</definedName>
    <definedName name="orbiscassettebandg">#REF!</definedName>
    <definedName name="orbiscassettebandgd">#REF!</definedName>
    <definedName name="orbiscassettebandgw">#REF!</definedName>
    <definedName name="orbiscassettechannelsbanda">#REF!</definedName>
    <definedName name="orbiscassettechannelsbandad">#REF!</definedName>
    <definedName name="orbiscassettechannelsbandaw">#REF!</definedName>
    <definedName name="orbiscassettechannelsbandb">#REF!</definedName>
    <definedName name="orbiscassettechannelsbandbd">#REF!</definedName>
    <definedName name="orbiscassettechannelsbandbw">#REF!</definedName>
    <definedName name="orbiscassettechannelsbandc">#REF!</definedName>
    <definedName name="orbiscassettechannelsbandcd">#REF!</definedName>
    <definedName name="orbiscassettechannelsbandcw">#REF!</definedName>
    <definedName name="orbiscassettechannelsbandd">#REF!</definedName>
    <definedName name="orbiscassettechannelsbanddd">#REF!</definedName>
    <definedName name="orbiscassettechannelsbanddw">#REF!</definedName>
    <definedName name="orbiscassettechannelsbande">#REF!</definedName>
    <definedName name="orbiscassettechannelsbanded">#REF!</definedName>
    <definedName name="orbiscassettechannelsbandew">#REF!</definedName>
    <definedName name="orbiscassettechannelsbandf">#REF!</definedName>
    <definedName name="orbiscassettechannelsbandfd">#REF!</definedName>
    <definedName name="orbiscassettechannelsbandfw">#REF!</definedName>
    <definedName name="orbiscassettechannelsbandg">#REF!</definedName>
    <definedName name="orbiscassettechannelsbandgd">#REF!</definedName>
    <definedName name="orbiscassettechannelsbandgw">#REF!</definedName>
    <definedName name="orbiscassettechannelscontrols">#REF!</definedName>
    <definedName name="orbiscassettechannelscontrolsaddon">#REF!</definedName>
    <definedName name="orbiscassettecontrols">#REF!</definedName>
    <definedName name="orbiscassettecontrolsaddon">#REF!</definedName>
    <definedName name="_xlnm.Print_Area" localSheetId="1">'Pricing Tool'!$A$1:$R$4</definedName>
    <definedName name="ralcassette">Evolve!$C$268:$S$268</definedName>
    <definedName name="ralcassettecost">Evolve!$C$269:$S$269</definedName>
    <definedName name="siriosbanda">Sirios!$C$7:$N$18</definedName>
    <definedName name="siriosbandad">Sirios!$A$7:$A$18</definedName>
    <definedName name="siriosbandaw">Sirios!$C$6:$N$6</definedName>
    <definedName name="siriosbandb">Sirios!$C$25:$N$36</definedName>
    <definedName name="siriosbandbd">Sirios!$A$25:$A$36</definedName>
    <definedName name="siriosbandbw">Sirios!$C$24:$N$24</definedName>
    <definedName name="siriosbandc">Sirios!$C$43:$N$54</definedName>
    <definedName name="siriosbandcd">Sirios!$A$43:$A$54</definedName>
    <definedName name="siriosbandcw">Sirios!$C$42:$N$42</definedName>
    <definedName name="siriosbandd">Sirios!$C$61:$N$72</definedName>
    <definedName name="siriosbanddd">Sirios!$A$61:$A$72</definedName>
    <definedName name="siriosbanddw">Sirios!$C$60:$N$60</definedName>
    <definedName name="siriosbande">Sirios!$C$79:$N$90</definedName>
    <definedName name="siriosbanded">Sirios!$A$79:$A$90</definedName>
    <definedName name="siriosbandew">Sirios!$C$78:$N$78</definedName>
    <definedName name="siriosbandf">Sirios!$C$97:$N$108</definedName>
    <definedName name="siriosbandfd">Sirios!$A$97:$A$108</definedName>
    <definedName name="siriosbandfw">Sirios!$C$96:$N$96</definedName>
    <definedName name="siriosbandg">Sirios!$C$115:$N$126</definedName>
    <definedName name="siriosbandgd">Sirios!$A$115:$A$126</definedName>
    <definedName name="siriosbandgw">Sirios!$C$114:$N$114</definedName>
    <definedName name="sirioscontrols">Sirios!$A$130:$A$139</definedName>
    <definedName name="sirioscontrolsaddon">Sirios!$M$130:$M$139</definedName>
    <definedName name="solarisbanda">Solaris!$C$7:$N$18</definedName>
    <definedName name="solarisbandad">Solaris!$A$7:$A$18</definedName>
    <definedName name="solarisbandaw">Solaris!$C$6:$N$6</definedName>
    <definedName name="solarisbandb">Solaris!$C$24:$N$35</definedName>
    <definedName name="solarisbandbd">Solaris!$A$24:$A$35</definedName>
    <definedName name="solarisbandbw">Solaris!$C$23:$N$23</definedName>
    <definedName name="solarisbandc">Solaris!$C$41:$N$52</definedName>
    <definedName name="solarisbandcd">Solaris!$A$41:$A$52</definedName>
    <definedName name="solarisbandcw">Solaris!$C$40:$N$40</definedName>
    <definedName name="solarisbandd">Solaris!$C$58:$N$69</definedName>
    <definedName name="solarisbanddd">Solaris!$A$58:$A$69</definedName>
    <definedName name="solarisbanddw">Solaris!$C$57:$N$57</definedName>
    <definedName name="solarisbande">Solaris!$C$75:$N$86</definedName>
    <definedName name="solarisbanded">Solaris!$A$75:$A$86</definedName>
    <definedName name="solarisbandew">Solaris!$C$74:$N$74</definedName>
    <definedName name="solarisbandf">Solaris!$C$92:$N$103</definedName>
    <definedName name="solarisbandfd">Solaris!$A$92:$A$103</definedName>
    <definedName name="solarisbandfw">Solaris!$C$91:$N$91</definedName>
    <definedName name="solarisbandg">Solaris!$C$109:$N$120</definedName>
    <definedName name="solarisbandgd">Solaris!$A$109:$A$120</definedName>
    <definedName name="solarisbandgw">Solaris!$C$108:$N$108</definedName>
    <definedName name="solariscontrols">Solaris!$A$122</definedName>
    <definedName name="solariscontrolsaddon">Solaris!$C$122</definedName>
    <definedName name="tblfabric">[1]Fabric!$M$2:$M$200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A18" i="135" l="1"/>
  <c r="BA17" i="135"/>
  <c r="AV15" i="135"/>
  <c r="BA13" i="135"/>
  <c r="X6" i="135" a="1"/>
  <c r="X6" i="135" s="1"/>
  <c r="X7" i="135" a="1"/>
  <c r="X7" i="135" s="1"/>
  <c r="X8" i="135" a="1"/>
  <c r="X8" i="135" s="1"/>
  <c r="X9" i="135" a="1"/>
  <c r="X9" i="135" s="1"/>
  <c r="X10" i="135" a="1"/>
  <c r="X10" i="135" s="1"/>
  <c r="X11" i="135" a="1"/>
  <c r="X11" i="135" s="1"/>
  <c r="X12" i="135" a="1"/>
  <c r="X12" i="135" s="1"/>
  <c r="X13" i="135" a="1"/>
  <c r="X13" i="135" s="1"/>
  <c r="X14" i="135" a="1"/>
  <c r="X14" i="135" s="1"/>
  <c r="X15" i="135" a="1"/>
  <c r="X15" i="135" s="1"/>
  <c r="X16" i="135" a="1"/>
  <c r="X16" i="135" s="1"/>
  <c r="X17" i="135" a="1"/>
  <c r="X17" i="135" s="1"/>
  <c r="X18" i="135" a="1"/>
  <c r="X18" i="135" s="1"/>
  <c r="X19" i="135" a="1"/>
  <c r="X19" i="135" s="1"/>
  <c r="X20" i="135" a="1"/>
  <c r="X20" i="135" s="1"/>
  <c r="X21" i="135" a="1"/>
  <c r="X21" i="135" s="1"/>
  <c r="X22" i="135" a="1"/>
  <c r="X22" i="135" s="1"/>
  <c r="X23" i="135" a="1"/>
  <c r="X23" i="135" s="1"/>
  <c r="X24" i="135" a="1"/>
  <c r="X24" i="135" s="1"/>
  <c r="X25" i="135" a="1"/>
  <c r="X25" i="135" s="1"/>
  <c r="X26" i="135" a="1"/>
  <c r="X26" i="135" s="1"/>
  <c r="X27" i="135" a="1"/>
  <c r="X27" i="135" s="1"/>
  <c r="X28" i="135" a="1"/>
  <c r="X28" i="135" s="1"/>
  <c r="X29" i="135" a="1"/>
  <c r="X29" i="135" s="1"/>
  <c r="X30" i="135" a="1"/>
  <c r="X30" i="135" s="1"/>
  <c r="X31" i="135" a="1"/>
  <c r="X31" i="135" s="1"/>
  <c r="X32" i="135" a="1"/>
  <c r="X32" i="135" s="1"/>
  <c r="X33" i="135" a="1"/>
  <c r="X33" i="135" s="1"/>
  <c r="X34" i="135" a="1"/>
  <c r="X34" i="135" s="1"/>
  <c r="X35" i="135" a="1"/>
  <c r="X35" i="135" s="1"/>
  <c r="X36" i="135" a="1"/>
  <c r="X36" i="135" s="1"/>
  <c r="X37" i="135" a="1"/>
  <c r="X37" i="135" s="1"/>
  <c r="X38" i="135" a="1"/>
  <c r="X38" i="135" s="1"/>
  <c r="X39" i="135" a="1"/>
  <c r="X39" i="135" s="1"/>
  <c r="X40" i="135" a="1"/>
  <c r="X40" i="135" s="1"/>
  <c r="X41" i="135" a="1"/>
  <c r="X41" i="135" s="1"/>
  <c r="X42" i="135" a="1"/>
  <c r="X42" i="135" s="1"/>
  <c r="X43" i="135" a="1"/>
  <c r="X43" i="135" s="1"/>
  <c r="X44" i="135" a="1"/>
  <c r="X44" i="135" s="1"/>
  <c r="X45" i="135" a="1"/>
  <c r="X45" i="135" s="1"/>
  <c r="X46" i="135" a="1"/>
  <c r="X46" i="135" s="1"/>
  <c r="X47" i="135" a="1"/>
  <c r="X47" i="135" s="1"/>
  <c r="X48" i="135" a="1"/>
  <c r="X48" i="135" s="1"/>
  <c r="X49" i="135" a="1"/>
  <c r="X49" i="135" s="1"/>
  <c r="X50" i="135" a="1"/>
  <c r="X50" i="135" s="1"/>
  <c r="X51" i="135" a="1"/>
  <c r="X51" i="135" s="1"/>
  <c r="X52" i="135" a="1"/>
  <c r="X52" i="135" s="1"/>
  <c r="X53" i="135" a="1"/>
  <c r="X53" i="135" s="1"/>
  <c r="X54" i="135" a="1"/>
  <c r="X54" i="135" s="1"/>
  <c r="X55" i="135" a="1"/>
  <c r="X55" i="135" s="1"/>
  <c r="X56" i="135" a="1"/>
  <c r="X56" i="135" s="1"/>
  <c r="X57" i="135" a="1"/>
  <c r="X57" i="135" s="1"/>
  <c r="X58" i="135" a="1"/>
  <c r="X58" i="135" s="1"/>
  <c r="X59" i="135" a="1"/>
  <c r="X59" i="135" s="1"/>
  <c r="X60" i="135" a="1"/>
  <c r="X60" i="135" s="1"/>
  <c r="X61" i="135" a="1"/>
  <c r="X61" i="135" s="1"/>
  <c r="X62" i="135" a="1"/>
  <c r="X62" i="135" s="1"/>
  <c r="X63" i="135" a="1"/>
  <c r="X63" i="135" s="1"/>
  <c r="X64" i="135" a="1"/>
  <c r="X64" i="135" s="1"/>
  <c r="X65" i="135" a="1"/>
  <c r="X65" i="135" s="1"/>
  <c r="X66" i="135" a="1"/>
  <c r="X66" i="135" s="1"/>
  <c r="X67" i="135" a="1"/>
  <c r="X67" i="135" s="1"/>
  <c r="X68" i="135" a="1"/>
  <c r="X68" i="135" s="1"/>
  <c r="X69" i="135" a="1"/>
  <c r="X69" i="135" s="1"/>
  <c r="X70" i="135" a="1"/>
  <c r="X70" i="135" s="1"/>
  <c r="X71" i="135" a="1"/>
  <c r="X71" i="135" s="1"/>
  <c r="X72" i="135" a="1"/>
  <c r="X72" i="135" s="1"/>
  <c r="X73" i="135" a="1"/>
  <c r="X73" i="135" s="1"/>
  <c r="X74" i="135" a="1"/>
  <c r="X74" i="135" s="1"/>
  <c r="X75" i="135" a="1"/>
  <c r="X75" i="135" s="1"/>
  <c r="X76" i="135" a="1"/>
  <c r="X76" i="135" s="1"/>
  <c r="X77" i="135" a="1"/>
  <c r="X77" i="135" s="1"/>
  <c r="X78" i="135" a="1"/>
  <c r="X78" i="135" s="1"/>
  <c r="X79" i="135" a="1"/>
  <c r="X79" i="135" s="1"/>
  <c r="X80" i="135" a="1"/>
  <c r="X80" i="135" s="1"/>
  <c r="X81" i="135" a="1"/>
  <c r="X81" i="135" s="1"/>
  <c r="X82" i="135" a="1"/>
  <c r="X82" i="135" s="1"/>
  <c r="X83" i="135" a="1"/>
  <c r="X83" i="135" s="1"/>
  <c r="X84" i="135" a="1"/>
  <c r="X84" i="135" s="1"/>
  <c r="X85" i="135" a="1"/>
  <c r="X85" i="135" s="1"/>
  <c r="X86" i="135" a="1"/>
  <c r="X86" i="135" s="1"/>
  <c r="X87" i="135" a="1"/>
  <c r="X87" i="135" s="1"/>
  <c r="X88" i="135" a="1"/>
  <c r="X88" i="135" s="1"/>
  <c r="X89" i="135" a="1"/>
  <c r="X89" i="135" s="1"/>
  <c r="X90" i="135" a="1"/>
  <c r="X90" i="135" s="1"/>
  <c r="X91" i="135" a="1"/>
  <c r="X91" i="135" s="1"/>
  <c r="X92" i="135" a="1"/>
  <c r="X92" i="135" s="1"/>
  <c r="X93" i="135" a="1"/>
  <c r="X93" i="135" s="1"/>
  <c r="X94" i="135" a="1"/>
  <c r="X94" i="135" s="1"/>
  <c r="X95" i="135" a="1"/>
  <c r="X95" i="135" s="1"/>
  <c r="X96" i="135" a="1"/>
  <c r="X96" i="135" s="1"/>
  <c r="X97" i="135" a="1"/>
  <c r="X97" i="135" s="1"/>
  <c r="X98" i="135" a="1"/>
  <c r="X98" i="135" s="1"/>
  <c r="X99" i="135" a="1"/>
  <c r="X99" i="135" s="1"/>
  <c r="X100" i="135" a="1"/>
  <c r="X100" i="135" s="1"/>
  <c r="X101" i="135" a="1"/>
  <c r="X101" i="135" s="1"/>
  <c r="X102" i="135" a="1"/>
  <c r="X102" i="135" s="1"/>
  <c r="X103" i="135" a="1"/>
  <c r="X103" i="135" s="1"/>
  <c r="X104" i="135" a="1"/>
  <c r="X104" i="135" s="1"/>
  <c r="X105" i="135" a="1"/>
  <c r="X105" i="135" s="1"/>
  <c r="X106" i="135" a="1"/>
  <c r="X106" i="135" s="1"/>
  <c r="X107" i="135" a="1"/>
  <c r="X107" i="135" s="1"/>
  <c r="X108" i="135" a="1"/>
  <c r="X108" i="135" s="1"/>
  <c r="X109" i="135" a="1"/>
  <c r="X109" i="135" s="1"/>
  <c r="X110" i="135" a="1"/>
  <c r="X110" i="135" s="1"/>
  <c r="X111" i="135" a="1"/>
  <c r="X111" i="135" s="1"/>
  <c r="X112" i="135" a="1"/>
  <c r="X112" i="135" s="1"/>
  <c r="X113" i="135" a="1"/>
  <c r="X113" i="135" s="1"/>
  <c r="X114" i="135" a="1"/>
  <c r="X114" i="135" s="1"/>
  <c r="X115" i="135" a="1"/>
  <c r="X115" i="135" s="1"/>
  <c r="X116" i="135" a="1"/>
  <c r="X116" i="135" s="1"/>
  <c r="X117" i="135" a="1"/>
  <c r="X117" i="135" s="1"/>
  <c r="X118" i="135" a="1"/>
  <c r="X118" i="135" s="1"/>
  <c r="X119" i="135" a="1"/>
  <c r="X119" i="135" s="1"/>
  <c r="X120" i="135" a="1"/>
  <c r="X120" i="135" s="1"/>
  <c r="X121" i="135" a="1"/>
  <c r="X121" i="135" s="1"/>
  <c r="X122" i="135" a="1"/>
  <c r="X122" i="135" s="1"/>
  <c r="X123" i="135" a="1"/>
  <c r="X123" i="135" s="1"/>
  <c r="X124" i="135" a="1"/>
  <c r="X124" i="135" s="1"/>
  <c r="X125" i="135" a="1"/>
  <c r="X125" i="135" s="1"/>
  <c r="X126" i="135" a="1"/>
  <c r="X126" i="135" s="1"/>
  <c r="X127" i="135" a="1"/>
  <c r="X127" i="135" s="1"/>
  <c r="X128" i="135" a="1"/>
  <c r="X128" i="135" s="1"/>
  <c r="X129" i="135" a="1"/>
  <c r="X129" i="135" s="1"/>
  <c r="X130" i="135" a="1"/>
  <c r="X130" i="135" s="1"/>
  <c r="X131" i="135" a="1"/>
  <c r="X131" i="135" s="1"/>
  <c r="X132" i="135" a="1"/>
  <c r="X132" i="135" s="1"/>
  <c r="X133" i="135" a="1"/>
  <c r="X133" i="135" s="1"/>
  <c r="X134" i="135" a="1"/>
  <c r="X134" i="135" s="1"/>
  <c r="X135" i="135" a="1"/>
  <c r="X135" i="135" s="1"/>
  <c r="X136" i="135" a="1"/>
  <c r="X136" i="135" s="1"/>
  <c r="X137" i="135" a="1"/>
  <c r="X137" i="135" s="1"/>
  <c r="X138" i="135" a="1"/>
  <c r="X138" i="135" s="1"/>
  <c r="X139" i="135" a="1"/>
  <c r="X139" i="135" s="1"/>
  <c r="X140" i="135" a="1"/>
  <c r="X140" i="135" s="1"/>
  <c r="X141" i="135" a="1"/>
  <c r="X141" i="135" s="1"/>
  <c r="X142" i="135" a="1"/>
  <c r="X142" i="135" s="1"/>
  <c r="X143" i="135" a="1"/>
  <c r="X143" i="135" s="1"/>
  <c r="X144" i="135" a="1"/>
  <c r="X144" i="135" s="1"/>
  <c r="X145" i="135" a="1"/>
  <c r="X145" i="135" s="1"/>
  <c r="X146" i="135" a="1"/>
  <c r="X146" i="135" s="1"/>
  <c r="X147" i="135" a="1"/>
  <c r="X147" i="135" s="1"/>
  <c r="X148" i="135" a="1"/>
  <c r="X148" i="135" s="1"/>
  <c r="X149" i="135" a="1"/>
  <c r="X149" i="135" s="1"/>
  <c r="X150" i="135" a="1"/>
  <c r="X150" i="135" s="1"/>
  <c r="X151" i="135" a="1"/>
  <c r="X151" i="135" s="1"/>
  <c r="X152" i="135" a="1"/>
  <c r="X152" i="135" s="1"/>
  <c r="X153" i="135" a="1"/>
  <c r="X153" i="135" s="1"/>
  <c r="X154" i="135" a="1"/>
  <c r="X154" i="135" s="1"/>
  <c r="X155" i="135" a="1"/>
  <c r="X155" i="135" s="1"/>
  <c r="X156" i="135" a="1"/>
  <c r="X156" i="135" s="1"/>
  <c r="X157" i="135" a="1"/>
  <c r="X157" i="135" s="1"/>
  <c r="X158" i="135" a="1"/>
  <c r="X158" i="135" s="1"/>
  <c r="X159" i="135" a="1"/>
  <c r="X159" i="135" s="1"/>
  <c r="X160" i="135" a="1"/>
  <c r="X160" i="135" s="1"/>
  <c r="X161" i="135" a="1"/>
  <c r="X161" i="135" s="1"/>
  <c r="X162" i="135" a="1"/>
  <c r="X162" i="135" s="1"/>
  <c r="X163" i="135" a="1"/>
  <c r="X163" i="135" s="1"/>
  <c r="X164" i="135" a="1"/>
  <c r="X164" i="135" s="1"/>
  <c r="X165" i="135" a="1"/>
  <c r="X165" i="135" s="1"/>
  <c r="X166" i="135" a="1"/>
  <c r="X166" i="135" s="1"/>
  <c r="X167" i="135" a="1"/>
  <c r="X167" i="135" s="1"/>
  <c r="X168" i="135" a="1"/>
  <c r="X168" i="135" s="1"/>
  <c r="X169" i="135" a="1"/>
  <c r="X169" i="135" s="1"/>
  <c r="X170" i="135" a="1"/>
  <c r="X170" i="135" s="1"/>
  <c r="X171" i="135" a="1"/>
  <c r="X171" i="135" s="1"/>
  <c r="X172" i="135" a="1"/>
  <c r="X172" i="135" s="1"/>
  <c r="X173" i="135" a="1"/>
  <c r="X173" i="135" s="1"/>
  <c r="X174" i="135" a="1"/>
  <c r="X174" i="135" s="1"/>
  <c r="X175" i="135" a="1"/>
  <c r="X175" i="135" s="1"/>
  <c r="X176" i="135" a="1"/>
  <c r="X176" i="135" s="1"/>
  <c r="X177" i="135" a="1"/>
  <c r="X177" i="135" s="1"/>
  <c r="X178" i="135" a="1"/>
  <c r="X178" i="135" s="1"/>
  <c r="X179" i="135" a="1"/>
  <c r="X179" i="135" s="1"/>
  <c r="X180" i="135" a="1"/>
  <c r="X180" i="135" s="1"/>
  <c r="X181" i="135" a="1"/>
  <c r="X181" i="135" s="1"/>
  <c r="X182" i="135" a="1"/>
  <c r="X182" i="135" s="1"/>
  <c r="X183" i="135" a="1"/>
  <c r="X183" i="135" s="1"/>
  <c r="X184" i="135" a="1"/>
  <c r="X184" i="135" s="1"/>
  <c r="X185" i="135" a="1"/>
  <c r="X185" i="135" s="1"/>
  <c r="X186" i="135" a="1"/>
  <c r="X186" i="135" s="1"/>
  <c r="X187" i="135" a="1"/>
  <c r="X187" i="135" s="1"/>
  <c r="X188" i="135" a="1"/>
  <c r="X188" i="135" s="1"/>
  <c r="X189" i="135" a="1"/>
  <c r="X189" i="135" s="1"/>
  <c r="X190" i="135" a="1"/>
  <c r="X190" i="135" s="1"/>
  <c r="X191" i="135" a="1"/>
  <c r="X191" i="135" s="1"/>
  <c r="X192" i="135" a="1"/>
  <c r="X192" i="135" s="1"/>
  <c r="X193" i="135" a="1"/>
  <c r="X193" i="135" s="1"/>
  <c r="X194" i="135" a="1"/>
  <c r="X194" i="135" s="1"/>
  <c r="X195" i="135" a="1"/>
  <c r="X195" i="135" s="1"/>
  <c r="X196" i="135" a="1"/>
  <c r="X196" i="135" s="1"/>
  <c r="X197" i="135" a="1"/>
  <c r="X197" i="135" s="1"/>
  <c r="X198" i="135" a="1"/>
  <c r="X198" i="135" s="1"/>
  <c r="X199" i="135" a="1"/>
  <c r="X199" i="135" s="1"/>
  <c r="X200" i="135" a="1"/>
  <c r="X200" i="135" s="1"/>
  <c r="X201" i="135" a="1"/>
  <c r="X201" i="135" s="1"/>
  <c r="X202" i="135" a="1"/>
  <c r="X202" i="135" s="1"/>
  <c r="X203" i="135" a="1"/>
  <c r="X203" i="135" s="1"/>
  <c r="X204" i="135" a="1"/>
  <c r="X204" i="135" s="1"/>
  <c r="X205" i="135" a="1"/>
  <c r="X205" i="135" s="1"/>
  <c r="X206" i="135" a="1"/>
  <c r="X206" i="135" s="1"/>
  <c r="X207" i="135" a="1"/>
  <c r="X207" i="135" s="1"/>
  <c r="X208" i="135" a="1"/>
  <c r="X208" i="135" s="1"/>
  <c r="X209" i="135" a="1"/>
  <c r="X209" i="135" s="1"/>
  <c r="X210" i="135" a="1"/>
  <c r="X210" i="135" s="1"/>
  <c r="X211" i="135" a="1"/>
  <c r="X211" i="135" s="1"/>
  <c r="X212" i="135" a="1"/>
  <c r="X212" i="135" s="1"/>
  <c r="X213" i="135" a="1"/>
  <c r="X213" i="135" s="1"/>
  <c r="X214" i="135" a="1"/>
  <c r="X214" i="135" s="1"/>
  <c r="X215" i="135" a="1"/>
  <c r="X215" i="135" s="1"/>
  <c r="X216" i="135" a="1"/>
  <c r="X216" i="135" s="1"/>
  <c r="X217" i="135" a="1"/>
  <c r="X217" i="135" s="1"/>
  <c r="X218" i="135" a="1"/>
  <c r="X218" i="135" s="1"/>
  <c r="X219" i="135" a="1"/>
  <c r="X219" i="135" s="1"/>
  <c r="X220" i="135" a="1"/>
  <c r="X220" i="135" s="1"/>
  <c r="X221" i="135" a="1"/>
  <c r="X221" i="135" s="1"/>
  <c r="X222" i="135" a="1"/>
  <c r="X222" i="135" s="1"/>
  <c r="X223" i="135" a="1"/>
  <c r="X223" i="135" s="1"/>
  <c r="X224" i="135" a="1"/>
  <c r="X224" i="135" s="1"/>
  <c r="X225" i="135" a="1"/>
  <c r="X225" i="135" s="1"/>
  <c r="X226" i="135" a="1"/>
  <c r="X226" i="135" s="1"/>
  <c r="X227" i="135" a="1"/>
  <c r="X227" i="135" s="1"/>
  <c r="X228" i="135" a="1"/>
  <c r="X228" i="135" s="1"/>
  <c r="X229" i="135" a="1"/>
  <c r="X229" i="135" s="1"/>
  <c r="X230" i="135" a="1"/>
  <c r="X230" i="135" s="1"/>
  <c r="X231" i="135" a="1"/>
  <c r="X231" i="135" s="1"/>
  <c r="X232" i="135" a="1"/>
  <c r="X232" i="135" s="1"/>
  <c r="X233" i="135" a="1"/>
  <c r="X233" i="135" s="1"/>
  <c r="X234" i="135" a="1"/>
  <c r="X234" i="135" s="1"/>
  <c r="X235" i="135" a="1"/>
  <c r="X235" i="135" s="1"/>
  <c r="X236" i="135" a="1"/>
  <c r="X236" i="135" s="1"/>
  <c r="X237" i="135" a="1"/>
  <c r="X237" i="135" s="1"/>
  <c r="X238" i="135" a="1"/>
  <c r="X238" i="135" s="1"/>
  <c r="X239" i="135" a="1"/>
  <c r="X239" i="135" s="1"/>
  <c r="X240" i="135" a="1"/>
  <c r="X240" i="135" s="1"/>
  <c r="X241" i="135" a="1"/>
  <c r="X241" i="135" s="1"/>
  <c r="X242" i="135" a="1"/>
  <c r="X242" i="135" s="1"/>
  <c r="X243" i="135" a="1"/>
  <c r="X243" i="135" s="1"/>
  <c r="X244" i="135" a="1"/>
  <c r="X244" i="135" s="1"/>
  <c r="X245" i="135" a="1"/>
  <c r="X245" i="135" s="1"/>
  <c r="X246" i="135" a="1"/>
  <c r="X246" i="135" s="1"/>
  <c r="X247" i="135" a="1"/>
  <c r="X247" i="135" s="1"/>
  <c r="X248" i="135" a="1"/>
  <c r="X248" i="135" s="1"/>
  <c r="X249" i="135" a="1"/>
  <c r="X249" i="135" s="1"/>
  <c r="X250" i="135" a="1"/>
  <c r="X250" i="135" s="1"/>
  <c r="X251" i="135" a="1"/>
  <c r="X251" i="135" s="1"/>
  <c r="X252" i="135" a="1"/>
  <c r="X252" i="135" s="1"/>
  <c r="X253" i="135" a="1"/>
  <c r="X253" i="135" s="1"/>
  <c r="X254" i="135" a="1"/>
  <c r="X254" i="135" s="1"/>
  <c r="X255" i="135" a="1"/>
  <c r="X255" i="135" s="1"/>
  <c r="X256" i="135" a="1"/>
  <c r="X256" i="135" s="1"/>
  <c r="X257" i="135" a="1"/>
  <c r="X257" i="135" s="1"/>
  <c r="X258" i="135" a="1"/>
  <c r="X258" i="135" s="1"/>
  <c r="X259" i="135" a="1"/>
  <c r="X259" i="135" s="1"/>
  <c r="X260" i="135" a="1"/>
  <c r="X260" i="135" s="1"/>
  <c r="X261" i="135" a="1"/>
  <c r="X261" i="135" s="1"/>
  <c r="X262" i="135" a="1"/>
  <c r="X262" i="135" s="1"/>
  <c r="X263" i="135" a="1"/>
  <c r="X263" i="135" s="1"/>
  <c r="X264" i="135" a="1"/>
  <c r="X264" i="135" s="1"/>
  <c r="X265" i="135" a="1"/>
  <c r="X265" i="135" s="1"/>
  <c r="X266" i="135" a="1"/>
  <c r="X266" i="135" s="1"/>
  <c r="X267" i="135" a="1"/>
  <c r="X267" i="135" s="1"/>
  <c r="X268" i="135" a="1"/>
  <c r="X268" i="135" s="1"/>
  <c r="X269" i="135" a="1"/>
  <c r="X269" i="135" s="1"/>
  <c r="X270" i="135" a="1"/>
  <c r="X270" i="135" s="1"/>
  <c r="X271" i="135" a="1"/>
  <c r="X271" i="135" s="1"/>
  <c r="X272" i="135" a="1"/>
  <c r="X272" i="135" s="1"/>
  <c r="X273" i="135" a="1"/>
  <c r="X273" i="135" s="1"/>
  <c r="X274" i="135" a="1"/>
  <c r="X274" i="135" s="1"/>
  <c r="X275" i="135" a="1"/>
  <c r="X275" i="135" s="1"/>
  <c r="X276" i="135" a="1"/>
  <c r="X276" i="135" s="1"/>
  <c r="X277" i="135" a="1"/>
  <c r="X277" i="135" s="1"/>
  <c r="X278" i="135" a="1"/>
  <c r="X278" i="135" s="1"/>
  <c r="X279" i="135" a="1"/>
  <c r="X279" i="135" s="1"/>
  <c r="X280" i="135" a="1"/>
  <c r="X280" i="135" s="1"/>
  <c r="X281" i="135" a="1"/>
  <c r="X281" i="135" s="1"/>
  <c r="X282" i="135" a="1"/>
  <c r="X282" i="135" s="1"/>
  <c r="X283" i="135" a="1"/>
  <c r="X283" i="135" s="1"/>
  <c r="X284" i="135" a="1"/>
  <c r="X284" i="135" s="1"/>
  <c r="X285" i="135" a="1"/>
  <c r="X285" i="135" s="1"/>
  <c r="X286" i="135" a="1"/>
  <c r="X286" i="135" s="1"/>
  <c r="X287" i="135" a="1"/>
  <c r="X287" i="135" s="1"/>
  <c r="X288" i="135" a="1"/>
  <c r="X288" i="135" s="1"/>
  <c r="X289" i="135" a="1"/>
  <c r="X289" i="135" s="1"/>
  <c r="X290" i="135" a="1"/>
  <c r="X290" i="135" s="1"/>
  <c r="X291" i="135" a="1"/>
  <c r="X291" i="135" s="1"/>
  <c r="X292" i="135" a="1"/>
  <c r="X292" i="135" s="1"/>
  <c r="X293" i="135" a="1"/>
  <c r="X293" i="135" s="1"/>
  <c r="X294" i="135" a="1"/>
  <c r="X294" i="135" s="1"/>
  <c r="X295" i="135" a="1"/>
  <c r="X295" i="135" s="1"/>
  <c r="X296" i="135" a="1"/>
  <c r="X296" i="135" s="1"/>
  <c r="X297" i="135" a="1"/>
  <c r="X297" i="135" s="1"/>
  <c r="X298" i="135" a="1"/>
  <c r="X298" i="135" s="1"/>
  <c r="X299" i="135" a="1"/>
  <c r="X299" i="135" s="1"/>
  <c r="X300" i="135" a="1"/>
  <c r="X300" i="135" s="1"/>
  <c r="X301" i="135" a="1"/>
  <c r="X301" i="135" s="1"/>
  <c r="X302" i="135" a="1"/>
  <c r="X302" i="135" s="1"/>
  <c r="X303" i="135" a="1"/>
  <c r="X303" i="135" s="1"/>
  <c r="X304" i="135" a="1"/>
  <c r="X304" i="135" s="1"/>
  <c r="X305" i="135" a="1"/>
  <c r="X305" i="135" s="1"/>
  <c r="X306" i="135" a="1"/>
  <c r="X306" i="135" s="1"/>
  <c r="X307" i="135" a="1"/>
  <c r="X307" i="135" s="1"/>
  <c r="X308" i="135" a="1"/>
  <c r="X308" i="135" s="1"/>
  <c r="X309" i="135" a="1"/>
  <c r="X309" i="135" s="1"/>
  <c r="X310" i="135" a="1"/>
  <c r="X310" i="135" s="1"/>
  <c r="X311" i="135" a="1"/>
  <c r="X311" i="135" s="1"/>
  <c r="X312" i="135" a="1"/>
  <c r="X312" i="135" s="1"/>
  <c r="X313" i="135" a="1"/>
  <c r="X313" i="135" s="1"/>
  <c r="X314" i="135" a="1"/>
  <c r="X314" i="135" s="1"/>
  <c r="X315" i="135" a="1"/>
  <c r="X315" i="135" s="1"/>
  <c r="X316" i="135" a="1"/>
  <c r="X316" i="135" s="1"/>
  <c r="X317" i="135" a="1"/>
  <c r="X317" i="135" s="1"/>
  <c r="X318" i="135" a="1"/>
  <c r="X318" i="135" s="1"/>
  <c r="X319" i="135" a="1"/>
  <c r="X319" i="135" s="1"/>
  <c r="X320" i="135" a="1"/>
  <c r="X320" i="135" s="1"/>
  <c r="X321" i="135" a="1"/>
  <c r="X321" i="135" s="1"/>
  <c r="X322" i="135" a="1"/>
  <c r="X322" i="135" s="1"/>
  <c r="X323" i="135" a="1"/>
  <c r="X323" i="135" s="1"/>
  <c r="X324" i="135" a="1"/>
  <c r="X324" i="135" s="1"/>
  <c r="X325" i="135" a="1"/>
  <c r="X325" i="135" s="1"/>
  <c r="X326" i="135" a="1"/>
  <c r="X326" i="135" s="1"/>
  <c r="X327" i="135" a="1"/>
  <c r="X327" i="135" s="1"/>
  <c r="X328" i="135" a="1"/>
  <c r="X328" i="135" s="1"/>
  <c r="X329" i="135" a="1"/>
  <c r="X329" i="135" s="1"/>
  <c r="X330" i="135" a="1"/>
  <c r="X330" i="135" s="1"/>
  <c r="X331" i="135" a="1"/>
  <c r="X331" i="135" s="1"/>
  <c r="X332" i="135" a="1"/>
  <c r="X332" i="135" s="1"/>
  <c r="X333" i="135" a="1"/>
  <c r="X333" i="135" s="1"/>
  <c r="X334" i="135" a="1"/>
  <c r="X334" i="135" s="1"/>
  <c r="X335" i="135" a="1"/>
  <c r="X335" i="135" s="1"/>
  <c r="X336" i="135" a="1"/>
  <c r="X336" i="135" s="1"/>
  <c r="X337" i="135" a="1"/>
  <c r="X337" i="135" s="1"/>
  <c r="X338" i="135" a="1"/>
  <c r="X338" i="135" s="1"/>
  <c r="X339" i="135" a="1"/>
  <c r="X339" i="135" s="1"/>
  <c r="X340" i="135" a="1"/>
  <c r="X340" i="135" s="1"/>
  <c r="X341" i="135" a="1"/>
  <c r="X341" i="135" s="1"/>
  <c r="X342" i="135" a="1"/>
  <c r="X342" i="135" s="1"/>
  <c r="X343" i="135" a="1"/>
  <c r="X343" i="135" s="1"/>
  <c r="X344" i="135" a="1"/>
  <c r="X344" i="135" s="1"/>
  <c r="X345" i="135" a="1"/>
  <c r="X345" i="135" s="1"/>
  <c r="X346" i="135" a="1"/>
  <c r="X346" i="135" s="1"/>
  <c r="X347" i="135" a="1"/>
  <c r="X347" i="135" s="1"/>
  <c r="X348" i="135" a="1"/>
  <c r="X348" i="135" s="1"/>
  <c r="X349" i="135" a="1"/>
  <c r="X349" i="135" s="1"/>
  <c r="X350" i="135" a="1"/>
  <c r="X350" i="135" s="1"/>
  <c r="X351" i="135" a="1"/>
  <c r="X351" i="135" s="1"/>
  <c r="X352" i="135" a="1"/>
  <c r="X352" i="135" s="1"/>
  <c r="X353" i="135" a="1"/>
  <c r="X353" i="135" s="1"/>
  <c r="X354" i="135" a="1"/>
  <c r="X354" i="135" s="1"/>
  <c r="X355" i="135" a="1"/>
  <c r="X355" i="135" s="1"/>
  <c r="X356" i="135" a="1"/>
  <c r="X356" i="135" s="1"/>
  <c r="X357" i="135" a="1"/>
  <c r="X357" i="135" s="1"/>
  <c r="X358" i="135" a="1"/>
  <c r="X358" i="135" s="1"/>
  <c r="X359" i="135" a="1"/>
  <c r="X359" i="135" s="1"/>
  <c r="X360" i="135" a="1"/>
  <c r="X360" i="135" s="1"/>
  <c r="X361" i="135" a="1"/>
  <c r="X361" i="135" s="1"/>
  <c r="X362" i="135" a="1"/>
  <c r="X362" i="135" s="1"/>
  <c r="X363" i="135" a="1"/>
  <c r="X363" i="135" s="1"/>
  <c r="X364" i="135" a="1"/>
  <c r="X364" i="135" s="1"/>
  <c r="X365" i="135" a="1"/>
  <c r="X365" i="135" s="1"/>
  <c r="X366" i="135" a="1"/>
  <c r="X366" i="135" s="1"/>
  <c r="X367" i="135" a="1"/>
  <c r="X367" i="135" s="1"/>
  <c r="X368" i="135" a="1"/>
  <c r="X368" i="135" s="1"/>
  <c r="X369" i="135" a="1"/>
  <c r="X369" i="135" s="1"/>
  <c r="X370" i="135" a="1"/>
  <c r="X370" i="135" s="1"/>
  <c r="X371" i="135" a="1"/>
  <c r="X371" i="135" s="1"/>
  <c r="X372" i="135" a="1"/>
  <c r="X372" i="135" s="1"/>
  <c r="X373" i="135" a="1"/>
  <c r="X373" i="135" s="1"/>
  <c r="X374" i="135" a="1"/>
  <c r="X374" i="135" s="1"/>
  <c r="X375" i="135" a="1"/>
  <c r="X375" i="135" s="1"/>
  <c r="X376" i="135" a="1"/>
  <c r="X376" i="135" s="1"/>
  <c r="X377" i="135" a="1"/>
  <c r="X377" i="135" s="1"/>
  <c r="X378" i="135" a="1"/>
  <c r="X378" i="135" s="1"/>
  <c r="X379" i="135" a="1"/>
  <c r="X379" i="135" s="1"/>
  <c r="X380" i="135" a="1"/>
  <c r="X380" i="135" s="1"/>
  <c r="X381" i="135" a="1"/>
  <c r="X381" i="135" s="1"/>
  <c r="X382" i="135" a="1"/>
  <c r="X382" i="135" s="1"/>
  <c r="X383" i="135" a="1"/>
  <c r="X383" i="135" s="1"/>
  <c r="X384" i="135" a="1"/>
  <c r="X384" i="135" s="1"/>
  <c r="X385" i="135" a="1"/>
  <c r="X385" i="135" s="1"/>
  <c r="X386" i="135" a="1"/>
  <c r="X386" i="135" s="1"/>
  <c r="X387" i="135" a="1"/>
  <c r="X387" i="135" s="1"/>
  <c r="X388" i="135" a="1"/>
  <c r="X388" i="135" s="1"/>
  <c r="X389" i="135" a="1"/>
  <c r="X389" i="135" s="1"/>
  <c r="X390" i="135" a="1"/>
  <c r="X390" i="135" s="1"/>
  <c r="X391" i="135" a="1"/>
  <c r="X391" i="135" s="1"/>
  <c r="X392" i="135" a="1"/>
  <c r="X392" i="135" s="1"/>
  <c r="X393" i="135" a="1"/>
  <c r="X393" i="135" s="1"/>
  <c r="X394" i="135" a="1"/>
  <c r="X394" i="135" s="1"/>
  <c r="X395" i="135" a="1"/>
  <c r="X395" i="135" s="1"/>
  <c r="X396" i="135" a="1"/>
  <c r="X396" i="135" s="1"/>
  <c r="X397" i="135" a="1"/>
  <c r="X397" i="135" s="1"/>
  <c r="X398" i="135" a="1"/>
  <c r="X398" i="135" s="1"/>
  <c r="X399" i="135" a="1"/>
  <c r="X399" i="135" s="1"/>
  <c r="X400" i="135" a="1"/>
  <c r="X400" i="135" s="1"/>
  <c r="X401" i="135" a="1"/>
  <c r="X401" i="135" s="1"/>
  <c r="X402" i="135" a="1"/>
  <c r="X402" i="135" s="1"/>
  <c r="X403" i="135" a="1"/>
  <c r="X403" i="135" s="1"/>
  <c r="X404" i="135" a="1"/>
  <c r="X404" i="135" s="1"/>
  <c r="X405" i="135" a="1"/>
  <c r="X405" i="135" s="1"/>
  <c r="X406" i="135" a="1"/>
  <c r="X406" i="135" s="1"/>
  <c r="X407" i="135" a="1"/>
  <c r="X407" i="135" s="1"/>
  <c r="X408" i="135" a="1"/>
  <c r="X408" i="135" s="1"/>
  <c r="X409" i="135" a="1"/>
  <c r="X409" i="135" s="1"/>
  <c r="X410" i="135" a="1"/>
  <c r="X410" i="135" s="1"/>
  <c r="X411" i="135" a="1"/>
  <c r="X411" i="135" s="1"/>
  <c r="X412" i="135" a="1"/>
  <c r="X412" i="135" s="1"/>
  <c r="X413" i="135" a="1"/>
  <c r="X413" i="135" s="1"/>
  <c r="X414" i="135" a="1"/>
  <c r="X414" i="135" s="1"/>
  <c r="X415" i="135" a="1"/>
  <c r="X415" i="135" s="1"/>
  <c r="X416" i="135" a="1"/>
  <c r="X416" i="135" s="1"/>
  <c r="X417" i="135" a="1"/>
  <c r="X417" i="135" s="1"/>
  <c r="X418" i="135" a="1"/>
  <c r="X418" i="135" s="1"/>
  <c r="X419" i="135" a="1"/>
  <c r="X419" i="135" s="1"/>
  <c r="X420" i="135" a="1"/>
  <c r="X420" i="135" s="1"/>
  <c r="X421" i="135" a="1"/>
  <c r="X421" i="135" s="1"/>
  <c r="X422" i="135" a="1"/>
  <c r="X422" i="135" s="1"/>
  <c r="X423" i="135" a="1"/>
  <c r="X423" i="135" s="1"/>
  <c r="X424" i="135" a="1"/>
  <c r="X424" i="135" s="1"/>
  <c r="X425" i="135" a="1"/>
  <c r="X425" i="135" s="1"/>
  <c r="X426" i="135" a="1"/>
  <c r="X426" i="135" s="1"/>
  <c r="X427" i="135" a="1"/>
  <c r="X427" i="135" s="1"/>
  <c r="X428" i="135" a="1"/>
  <c r="X428" i="135" s="1"/>
  <c r="X429" i="135" a="1"/>
  <c r="X429" i="135" s="1"/>
  <c r="X430" i="135" a="1"/>
  <c r="X430" i="135" s="1"/>
  <c r="X431" i="135" a="1"/>
  <c r="X431" i="135" s="1"/>
  <c r="X432" i="135" a="1"/>
  <c r="X432" i="135" s="1"/>
  <c r="X433" i="135" a="1"/>
  <c r="X433" i="135" s="1"/>
  <c r="X434" i="135" a="1"/>
  <c r="X434" i="135" s="1"/>
  <c r="X435" i="135" a="1"/>
  <c r="X435" i="135" s="1"/>
  <c r="X436" i="135" a="1"/>
  <c r="X436" i="135" s="1"/>
  <c r="X437" i="135" a="1"/>
  <c r="X437" i="135" s="1"/>
  <c r="X438" i="135" a="1"/>
  <c r="X438" i="135" s="1"/>
  <c r="X439" i="135" a="1"/>
  <c r="X439" i="135" s="1"/>
  <c r="X440" i="135" a="1"/>
  <c r="X440" i="135" s="1"/>
  <c r="X441" i="135" a="1"/>
  <c r="X441" i="135" s="1"/>
  <c r="X442" i="135" a="1"/>
  <c r="X442" i="135" s="1"/>
  <c r="X443" i="135" a="1"/>
  <c r="X443" i="135" s="1"/>
  <c r="X444" i="135" a="1"/>
  <c r="X444" i="135" s="1"/>
  <c r="X445" i="135" a="1"/>
  <c r="X445" i="135" s="1"/>
  <c r="X446" i="135" a="1"/>
  <c r="X446" i="135" s="1"/>
  <c r="X447" i="135" a="1"/>
  <c r="X447" i="135" s="1"/>
  <c r="X448" i="135" a="1"/>
  <c r="X448" i="135" s="1"/>
  <c r="X449" i="135" a="1"/>
  <c r="X449" i="135" s="1"/>
  <c r="X450" i="135" a="1"/>
  <c r="X450" i="135" s="1"/>
  <c r="X451" i="135" a="1"/>
  <c r="X451" i="135" s="1"/>
  <c r="X452" i="135" a="1"/>
  <c r="X452" i="135" s="1"/>
  <c r="X453" i="135" a="1"/>
  <c r="X453" i="135" s="1"/>
  <c r="X454" i="135" a="1"/>
  <c r="X454" i="135" s="1"/>
  <c r="X455" i="135" a="1"/>
  <c r="X455" i="135" s="1"/>
  <c r="X456" i="135" a="1"/>
  <c r="X456" i="135" s="1"/>
  <c r="X457" i="135" a="1"/>
  <c r="X457" i="135" s="1"/>
  <c r="X458" i="135" a="1"/>
  <c r="X458" i="135" s="1"/>
  <c r="X459" i="135" a="1"/>
  <c r="X459" i="135" s="1"/>
  <c r="X460" i="135" a="1"/>
  <c r="X460" i="135" s="1"/>
  <c r="X461" i="135" a="1"/>
  <c r="X461" i="135" s="1"/>
  <c r="X462" i="135" a="1"/>
  <c r="X462" i="135" s="1"/>
  <c r="X463" i="135" a="1"/>
  <c r="X463" i="135" s="1"/>
  <c r="X464" i="135" a="1"/>
  <c r="X464" i="135" s="1"/>
  <c r="X465" i="135" a="1"/>
  <c r="X465" i="135" s="1"/>
  <c r="X466" i="135" a="1"/>
  <c r="X466" i="135" s="1"/>
  <c r="X467" i="135" a="1"/>
  <c r="X467" i="135" s="1"/>
  <c r="X468" i="135" a="1"/>
  <c r="X468" i="135" s="1"/>
  <c r="X469" i="135" a="1"/>
  <c r="X469" i="135" s="1"/>
  <c r="X470" i="135" a="1"/>
  <c r="X470" i="135" s="1"/>
  <c r="X471" i="135" a="1"/>
  <c r="X471" i="135" s="1"/>
  <c r="X472" i="135" a="1"/>
  <c r="X472" i="135" s="1"/>
  <c r="X473" i="135" a="1"/>
  <c r="X473" i="135" s="1"/>
  <c r="X474" i="135" a="1"/>
  <c r="X474" i="135" s="1"/>
  <c r="X475" i="135" a="1"/>
  <c r="X475" i="135" s="1"/>
  <c r="X476" i="135" a="1"/>
  <c r="X476" i="135" s="1"/>
  <c r="X477" i="135" a="1"/>
  <c r="X477" i="135" s="1"/>
  <c r="X478" i="135" a="1"/>
  <c r="X478" i="135" s="1"/>
  <c r="X479" i="135" a="1"/>
  <c r="X479" i="135" s="1"/>
  <c r="X480" i="135" a="1"/>
  <c r="X480" i="135" s="1"/>
  <c r="X481" i="135" a="1"/>
  <c r="X481" i="135" s="1"/>
  <c r="X482" i="135" a="1"/>
  <c r="X482" i="135" s="1"/>
  <c r="X483" i="135" a="1"/>
  <c r="X483" i="135" s="1"/>
  <c r="X484" i="135" a="1"/>
  <c r="X484" i="135" s="1"/>
  <c r="X485" i="135" a="1"/>
  <c r="X485" i="135" s="1"/>
  <c r="X486" i="135" a="1"/>
  <c r="X486" i="135" s="1"/>
  <c r="X487" i="135" a="1"/>
  <c r="X487" i="135" s="1"/>
  <c r="X488" i="135" a="1"/>
  <c r="X488" i="135" s="1"/>
  <c r="X489" i="135" a="1"/>
  <c r="X489" i="135" s="1"/>
  <c r="X490" i="135" a="1"/>
  <c r="X490" i="135" s="1"/>
  <c r="X491" i="135" a="1"/>
  <c r="X491" i="135" s="1"/>
  <c r="X492" i="135" a="1"/>
  <c r="X492" i="135" s="1"/>
  <c r="X493" i="135" a="1"/>
  <c r="X493" i="135" s="1"/>
  <c r="X494" i="135" a="1"/>
  <c r="X494" i="135" s="1"/>
  <c r="X495" i="135" a="1"/>
  <c r="X495" i="135" s="1"/>
  <c r="X496" i="135" a="1"/>
  <c r="X496" i="135" s="1"/>
  <c r="X497" i="135" a="1"/>
  <c r="X497" i="135" s="1"/>
  <c r="X498" i="135" a="1"/>
  <c r="X498" i="135" s="1"/>
  <c r="X499" i="135" a="1"/>
  <c r="X499" i="135" s="1"/>
  <c r="X500" i="135" a="1"/>
  <c r="X500" i="135" s="1"/>
  <c r="X501" i="135" a="1"/>
  <c r="X501" i="135" s="1"/>
  <c r="X502" i="135" a="1"/>
  <c r="X502" i="135" s="1"/>
  <c r="X503" i="135" a="1"/>
  <c r="X503" i="135" s="1"/>
  <c r="X504" i="135" a="1"/>
  <c r="X504" i="135" s="1"/>
  <c r="X505" i="135" a="1"/>
  <c r="X505" i="135" s="1"/>
  <c r="X506" i="135" a="1"/>
  <c r="X506" i="135" s="1"/>
  <c r="X507" i="135" a="1"/>
  <c r="X507" i="135" s="1"/>
  <c r="X508" i="135" a="1"/>
  <c r="X508" i="135" s="1"/>
  <c r="X509" i="135" a="1"/>
  <c r="X509" i="135" s="1"/>
  <c r="X510" i="135" a="1"/>
  <c r="X510" i="135" s="1"/>
  <c r="X511" i="135" a="1"/>
  <c r="X511" i="135" s="1"/>
  <c r="X512" i="135" a="1"/>
  <c r="X512" i="135" s="1"/>
  <c r="X513" i="135" a="1"/>
  <c r="X513" i="135" s="1"/>
  <c r="X514" i="135" a="1"/>
  <c r="X514" i="135" s="1"/>
  <c r="X515" i="135" a="1"/>
  <c r="X515" i="135" s="1"/>
  <c r="X516" i="135" a="1"/>
  <c r="X516" i="135" s="1"/>
  <c r="X517" i="135" a="1"/>
  <c r="X517" i="135" s="1"/>
  <c r="X518" i="135" a="1"/>
  <c r="X518" i="135" s="1"/>
  <c r="X519" i="135" a="1"/>
  <c r="X519" i="135" s="1"/>
  <c r="X520" i="135" a="1"/>
  <c r="X520" i="135" s="1"/>
  <c r="X521" i="135" a="1"/>
  <c r="X521" i="135" s="1"/>
  <c r="X522" i="135" a="1"/>
  <c r="X522" i="135" s="1"/>
  <c r="X523" i="135" a="1"/>
  <c r="X523" i="135" s="1"/>
  <c r="X524" i="135" a="1"/>
  <c r="X524" i="135" s="1"/>
  <c r="X525" i="135" a="1"/>
  <c r="X525" i="135" s="1"/>
  <c r="X526" i="135" a="1"/>
  <c r="X526" i="135" s="1"/>
  <c r="X527" i="135" a="1"/>
  <c r="X527" i="135" s="1"/>
  <c r="X528" i="135" a="1"/>
  <c r="X528" i="135" s="1"/>
  <c r="X529" i="135" a="1"/>
  <c r="X529" i="135" s="1"/>
  <c r="X530" i="135" a="1"/>
  <c r="X530" i="135" s="1"/>
  <c r="X531" i="135" a="1"/>
  <c r="X531" i="135" s="1"/>
  <c r="X532" i="135" a="1"/>
  <c r="X532" i="135" s="1"/>
  <c r="X533" i="135" a="1"/>
  <c r="X533" i="135" s="1"/>
  <c r="X534" i="135" a="1"/>
  <c r="X534" i="135" s="1"/>
  <c r="X535" i="135" a="1"/>
  <c r="X535" i="135" s="1"/>
  <c r="X536" i="135" a="1"/>
  <c r="X536" i="135" s="1"/>
  <c r="X537" i="135" a="1"/>
  <c r="X537" i="135" s="1"/>
  <c r="X538" i="135" a="1"/>
  <c r="X538" i="135" s="1"/>
  <c r="X539" i="135" a="1"/>
  <c r="X539" i="135" s="1"/>
  <c r="X540" i="135" a="1"/>
  <c r="X540" i="135" s="1"/>
  <c r="X541" i="135" a="1"/>
  <c r="X541" i="135" s="1"/>
  <c r="X542" i="135" a="1"/>
  <c r="X542" i="135" s="1"/>
  <c r="X543" i="135" a="1"/>
  <c r="X543" i="135" s="1"/>
  <c r="X544" i="135" a="1"/>
  <c r="X544" i="135" s="1"/>
  <c r="X545" i="135" a="1"/>
  <c r="X545" i="135" s="1"/>
  <c r="X546" i="135" a="1"/>
  <c r="X546" i="135" s="1"/>
  <c r="X547" i="135" a="1"/>
  <c r="X547" i="135" s="1"/>
  <c r="X548" i="135" a="1"/>
  <c r="X548" i="135" s="1"/>
  <c r="X549" i="135" a="1"/>
  <c r="X549" i="135" s="1"/>
  <c r="X550" i="135" a="1"/>
  <c r="X550" i="135" s="1"/>
  <c r="X551" i="135" a="1"/>
  <c r="X551" i="135" s="1"/>
  <c r="X552" i="135" a="1"/>
  <c r="X552" i="135" s="1"/>
  <c r="X553" i="135" a="1"/>
  <c r="X553" i="135" s="1"/>
  <c r="X554" i="135" a="1"/>
  <c r="X554" i="135" s="1"/>
  <c r="X555" i="135" a="1"/>
  <c r="X555" i="135" s="1"/>
  <c r="X556" i="135" a="1"/>
  <c r="X556" i="135" s="1"/>
  <c r="X557" i="135" a="1"/>
  <c r="X557" i="135" s="1"/>
  <c r="X558" i="135" a="1"/>
  <c r="X558" i="135" s="1"/>
  <c r="X559" i="135" a="1"/>
  <c r="X559" i="135" s="1"/>
  <c r="X560" i="135" a="1"/>
  <c r="X560" i="135" s="1"/>
  <c r="X561" i="135" a="1"/>
  <c r="X561" i="135" s="1"/>
  <c r="X562" i="135" a="1"/>
  <c r="X562" i="135" s="1"/>
  <c r="X563" i="135" a="1"/>
  <c r="X563" i="135" s="1"/>
  <c r="X564" i="135" a="1"/>
  <c r="X564" i="135" s="1"/>
  <c r="X565" i="135" a="1"/>
  <c r="X565" i="135" s="1"/>
  <c r="X566" i="135" a="1"/>
  <c r="X566" i="135" s="1"/>
  <c r="X567" i="135" a="1"/>
  <c r="X567" i="135" s="1"/>
  <c r="X568" i="135" a="1"/>
  <c r="X568" i="135" s="1"/>
  <c r="X569" i="135" a="1"/>
  <c r="X569" i="135" s="1"/>
  <c r="X570" i="135" a="1"/>
  <c r="X570" i="135" s="1"/>
  <c r="X571" i="135" a="1"/>
  <c r="X571" i="135" s="1"/>
  <c r="X572" i="135" a="1"/>
  <c r="X572" i="135" s="1"/>
  <c r="X573" i="135" a="1"/>
  <c r="X573" i="135" s="1"/>
  <c r="X574" i="135" a="1"/>
  <c r="X574" i="135" s="1"/>
  <c r="X575" i="135" a="1"/>
  <c r="X575" i="135" s="1"/>
  <c r="X576" i="135" a="1"/>
  <c r="X576" i="135" s="1"/>
  <c r="X577" i="135" a="1"/>
  <c r="X577" i="135" s="1"/>
  <c r="X578" i="135" a="1"/>
  <c r="X578" i="135" s="1"/>
  <c r="X579" i="135" a="1"/>
  <c r="X579" i="135" s="1"/>
  <c r="X580" i="135" a="1"/>
  <c r="X580" i="135" s="1"/>
  <c r="X581" i="135" a="1"/>
  <c r="X581" i="135" s="1"/>
  <c r="X582" i="135" a="1"/>
  <c r="X582" i="135" s="1"/>
  <c r="X583" i="135" a="1"/>
  <c r="X583" i="135" s="1"/>
  <c r="X584" i="135" a="1"/>
  <c r="X584" i="135" s="1"/>
  <c r="X585" i="135" a="1"/>
  <c r="X585" i="135" s="1"/>
  <c r="X586" i="135" a="1"/>
  <c r="X586" i="135" s="1"/>
  <c r="X587" i="135" a="1"/>
  <c r="X587" i="135" s="1"/>
  <c r="X588" i="135" a="1"/>
  <c r="X588" i="135" s="1"/>
  <c r="X589" i="135" a="1"/>
  <c r="X589" i="135" s="1"/>
  <c r="X590" i="135" a="1"/>
  <c r="X590" i="135" s="1"/>
  <c r="X591" i="135" a="1"/>
  <c r="X591" i="135" s="1"/>
  <c r="X592" i="135" a="1"/>
  <c r="X592" i="135" s="1"/>
  <c r="X593" i="135" a="1"/>
  <c r="X593" i="135" s="1"/>
  <c r="X594" i="135" a="1"/>
  <c r="X594" i="135" s="1"/>
  <c r="X595" i="135" a="1"/>
  <c r="X595" i="135" s="1"/>
  <c r="X596" i="135" a="1"/>
  <c r="X596" i="135" s="1"/>
  <c r="X597" i="135" a="1"/>
  <c r="X597" i="135" s="1"/>
  <c r="X598" i="135" a="1"/>
  <c r="X598" i="135" s="1"/>
  <c r="X599" i="135" a="1"/>
  <c r="X599" i="135" s="1"/>
  <c r="X600" i="135" a="1"/>
  <c r="X600" i="135" s="1"/>
  <c r="X601" i="135" a="1"/>
  <c r="X601" i="135" s="1"/>
  <c r="X602" i="135" a="1"/>
  <c r="X602" i="135" s="1"/>
  <c r="X603" i="135" a="1"/>
  <c r="X603" i="135" s="1"/>
  <c r="X604" i="135" a="1"/>
  <c r="X604" i="135" s="1"/>
  <c r="X605" i="135" a="1"/>
  <c r="X605" i="135" s="1"/>
  <c r="X606" i="135" a="1"/>
  <c r="X606" i="135" s="1"/>
  <c r="X607" i="135" a="1"/>
  <c r="X607" i="135" s="1"/>
  <c r="X608" i="135" a="1"/>
  <c r="X608" i="135" s="1"/>
  <c r="X609" i="135" a="1"/>
  <c r="X609" i="135" s="1"/>
  <c r="X610" i="135" a="1"/>
  <c r="X610" i="135" s="1"/>
  <c r="X611" i="135" a="1"/>
  <c r="X611" i="135" s="1"/>
  <c r="X612" i="135" a="1"/>
  <c r="X612" i="135" s="1"/>
  <c r="X613" i="135" a="1"/>
  <c r="X613" i="135" s="1"/>
  <c r="X614" i="135" a="1"/>
  <c r="X614" i="135" s="1"/>
  <c r="X615" i="135" a="1"/>
  <c r="X615" i="135" s="1"/>
  <c r="X616" i="135" a="1"/>
  <c r="X616" i="135" s="1"/>
  <c r="X617" i="135" a="1"/>
  <c r="X617" i="135" s="1"/>
  <c r="X618" i="135" a="1"/>
  <c r="X618" i="135" s="1"/>
  <c r="X619" i="135" a="1"/>
  <c r="X619" i="135" s="1"/>
  <c r="X620" i="135" a="1"/>
  <c r="X620" i="135" s="1"/>
  <c r="X621" i="135" a="1"/>
  <c r="X621" i="135" s="1"/>
  <c r="X622" i="135" a="1"/>
  <c r="X622" i="135" s="1"/>
  <c r="X623" i="135" a="1"/>
  <c r="X623" i="135" s="1"/>
  <c r="X624" i="135" a="1"/>
  <c r="X624" i="135" s="1"/>
  <c r="X625" i="135" a="1"/>
  <c r="X625" i="135" s="1"/>
  <c r="X626" i="135" a="1"/>
  <c r="X626" i="135" s="1"/>
  <c r="X627" i="135" a="1"/>
  <c r="X627" i="135" s="1"/>
  <c r="X628" i="135" a="1"/>
  <c r="X628" i="135" s="1"/>
  <c r="X629" i="135" a="1"/>
  <c r="X629" i="135" s="1"/>
  <c r="X630" i="135" a="1"/>
  <c r="X630" i="135" s="1"/>
  <c r="X631" i="135" a="1"/>
  <c r="X631" i="135" s="1"/>
  <c r="X632" i="135" a="1"/>
  <c r="X632" i="135" s="1"/>
  <c r="X633" i="135" a="1"/>
  <c r="X633" i="135" s="1"/>
  <c r="X634" i="135" a="1"/>
  <c r="X634" i="135" s="1"/>
  <c r="X635" i="135" a="1"/>
  <c r="X635" i="135" s="1"/>
  <c r="X636" i="135" a="1"/>
  <c r="X636" i="135" s="1"/>
  <c r="X637" i="135" a="1"/>
  <c r="X637" i="135" s="1"/>
  <c r="X638" i="135" a="1"/>
  <c r="X638" i="135" s="1"/>
  <c r="X639" i="135" a="1"/>
  <c r="X639" i="135" s="1"/>
  <c r="X640" i="135" a="1"/>
  <c r="X640" i="135" s="1"/>
  <c r="X641" i="135" a="1"/>
  <c r="X641" i="135" s="1"/>
  <c r="X642" i="135" a="1"/>
  <c r="X642" i="135" s="1"/>
  <c r="X643" i="135" a="1"/>
  <c r="X643" i="135" s="1"/>
  <c r="X644" i="135" a="1"/>
  <c r="X644" i="135" s="1"/>
  <c r="X645" i="135" a="1"/>
  <c r="X645" i="135" s="1"/>
  <c r="X646" i="135" a="1"/>
  <c r="X646" i="135" s="1"/>
  <c r="X647" i="135" a="1"/>
  <c r="X647" i="135" s="1"/>
  <c r="X648" i="135" a="1"/>
  <c r="X648" i="135" s="1"/>
  <c r="X649" i="135" a="1"/>
  <c r="X649" i="135" s="1"/>
  <c r="X650" i="135" a="1"/>
  <c r="X650" i="135" s="1"/>
  <c r="X651" i="135" a="1"/>
  <c r="X651" i="135" s="1"/>
  <c r="X652" i="135" a="1"/>
  <c r="X652" i="135" s="1"/>
  <c r="X653" i="135" a="1"/>
  <c r="X653" i="135" s="1"/>
  <c r="X654" i="135" a="1"/>
  <c r="X654" i="135" s="1"/>
  <c r="X655" i="135" a="1"/>
  <c r="X655" i="135" s="1"/>
  <c r="X656" i="135" a="1"/>
  <c r="X656" i="135" s="1"/>
  <c r="X657" i="135" a="1"/>
  <c r="X657" i="135" s="1"/>
  <c r="X658" i="135" a="1"/>
  <c r="X658" i="135" s="1"/>
  <c r="X659" i="135" a="1"/>
  <c r="X659" i="135" s="1"/>
  <c r="X660" i="135" a="1"/>
  <c r="X660" i="135" s="1"/>
  <c r="X661" i="135" a="1"/>
  <c r="X661" i="135" s="1"/>
  <c r="X662" i="135" a="1"/>
  <c r="X662" i="135" s="1"/>
  <c r="X663" i="135" a="1"/>
  <c r="X663" i="135" s="1"/>
  <c r="X664" i="135" a="1"/>
  <c r="X664" i="135" s="1"/>
  <c r="X665" i="135" a="1"/>
  <c r="X665" i="135" s="1"/>
  <c r="X666" i="135" a="1"/>
  <c r="X666" i="135" s="1"/>
  <c r="X667" i="135" a="1"/>
  <c r="X667" i="135" s="1"/>
  <c r="X668" i="135" a="1"/>
  <c r="X668" i="135" s="1"/>
  <c r="X669" i="135" a="1"/>
  <c r="X669" i="135" s="1"/>
  <c r="X670" i="135" a="1"/>
  <c r="X670" i="135" s="1"/>
  <c r="X671" i="135" a="1"/>
  <c r="X671" i="135" s="1"/>
  <c r="X672" i="135" a="1"/>
  <c r="X672" i="135" s="1"/>
  <c r="X673" i="135" a="1"/>
  <c r="X673" i="135" s="1"/>
  <c r="X674" i="135" a="1"/>
  <c r="X674" i="135" s="1"/>
  <c r="X675" i="135" a="1"/>
  <c r="X675" i="135" s="1"/>
  <c r="X676" i="135" a="1"/>
  <c r="X676" i="135" s="1"/>
  <c r="X677" i="135" a="1"/>
  <c r="X677" i="135" s="1"/>
  <c r="X678" i="135" a="1"/>
  <c r="X678" i="135" s="1"/>
  <c r="X679" i="135" a="1"/>
  <c r="X679" i="135" s="1"/>
  <c r="X680" i="135" a="1"/>
  <c r="X680" i="135" s="1"/>
  <c r="X681" i="135" a="1"/>
  <c r="X681" i="135" s="1"/>
  <c r="X682" i="135" a="1"/>
  <c r="X682" i="135" s="1"/>
  <c r="X683" i="135" a="1"/>
  <c r="X683" i="135" s="1"/>
  <c r="X684" i="135" a="1"/>
  <c r="X684" i="135" s="1"/>
  <c r="X685" i="135" a="1"/>
  <c r="X685" i="135" s="1"/>
  <c r="X686" i="135" a="1"/>
  <c r="X686" i="135" s="1"/>
  <c r="X687" i="135" a="1"/>
  <c r="X687" i="135" s="1"/>
  <c r="X688" i="135" a="1"/>
  <c r="X688" i="135" s="1"/>
  <c r="X689" i="135" a="1"/>
  <c r="X689" i="135" s="1"/>
  <c r="X690" i="135" a="1"/>
  <c r="X690" i="135" s="1"/>
  <c r="X691" i="135" a="1"/>
  <c r="X691" i="135" s="1"/>
  <c r="X692" i="135" a="1"/>
  <c r="X692" i="135" s="1"/>
  <c r="X693" i="135" a="1"/>
  <c r="X693" i="135" s="1"/>
  <c r="X694" i="135" a="1"/>
  <c r="X694" i="135" s="1"/>
  <c r="X695" i="135" a="1"/>
  <c r="X695" i="135" s="1"/>
  <c r="X696" i="135" a="1"/>
  <c r="X696" i="135" s="1"/>
  <c r="X697" i="135" a="1"/>
  <c r="X697" i="135" s="1"/>
  <c r="X698" i="135" a="1"/>
  <c r="X698" i="135" s="1"/>
  <c r="X699" i="135" a="1"/>
  <c r="X699" i="135" s="1"/>
  <c r="X700" i="135" a="1"/>
  <c r="X700" i="135" s="1"/>
  <c r="X701" i="135" a="1"/>
  <c r="X701" i="135" s="1"/>
  <c r="X702" i="135" a="1"/>
  <c r="X702" i="135" s="1"/>
  <c r="X703" i="135" a="1"/>
  <c r="X703" i="135" s="1"/>
  <c r="X704" i="135" a="1"/>
  <c r="X704" i="135" s="1"/>
  <c r="X705" i="135" a="1"/>
  <c r="X705" i="135" s="1"/>
  <c r="X706" i="135" a="1"/>
  <c r="X706" i="135" s="1"/>
  <c r="X707" i="135" a="1"/>
  <c r="X707" i="135" s="1"/>
  <c r="X708" i="135" a="1"/>
  <c r="X708" i="135" s="1"/>
  <c r="X709" i="135" a="1"/>
  <c r="X709" i="135" s="1"/>
  <c r="X710" i="135" a="1"/>
  <c r="X710" i="135" s="1"/>
  <c r="X711" i="135" a="1"/>
  <c r="X711" i="135" s="1"/>
  <c r="X712" i="135" a="1"/>
  <c r="X712" i="135" s="1"/>
  <c r="X713" i="135" a="1"/>
  <c r="X713" i="135" s="1"/>
  <c r="X714" i="135" a="1"/>
  <c r="X714" i="135" s="1"/>
  <c r="X715" i="135" a="1"/>
  <c r="X715" i="135" s="1"/>
  <c r="X716" i="135" a="1"/>
  <c r="X716" i="135" s="1"/>
  <c r="X717" i="135" a="1"/>
  <c r="X717" i="135" s="1"/>
  <c r="X718" i="135" a="1"/>
  <c r="X718" i="135" s="1"/>
  <c r="X719" i="135" a="1"/>
  <c r="X719" i="135" s="1"/>
  <c r="X720" i="135" a="1"/>
  <c r="X720" i="135" s="1"/>
  <c r="X721" i="135" a="1"/>
  <c r="X721" i="135" s="1"/>
  <c r="X722" i="135" a="1"/>
  <c r="X722" i="135" s="1"/>
  <c r="X723" i="135" a="1"/>
  <c r="X723" i="135" s="1"/>
  <c r="X724" i="135" a="1"/>
  <c r="X724" i="135" s="1"/>
  <c r="X725" i="135" a="1"/>
  <c r="X725" i="135" s="1"/>
  <c r="X726" i="135" a="1"/>
  <c r="X726" i="135" s="1"/>
  <c r="X727" i="135" a="1"/>
  <c r="X727" i="135" s="1"/>
  <c r="X728" i="135" a="1"/>
  <c r="X728" i="135" s="1"/>
  <c r="X729" i="135" a="1"/>
  <c r="X729" i="135" s="1"/>
  <c r="X730" i="135" a="1"/>
  <c r="X730" i="135" s="1"/>
  <c r="X731" i="135" a="1"/>
  <c r="X731" i="135" s="1"/>
  <c r="X732" i="135" a="1"/>
  <c r="X732" i="135" s="1"/>
  <c r="X733" i="135" a="1"/>
  <c r="X733" i="135" s="1"/>
  <c r="X734" i="135" a="1"/>
  <c r="X734" i="135" s="1"/>
  <c r="X735" i="135" a="1"/>
  <c r="X735" i="135" s="1"/>
  <c r="X736" i="135" a="1"/>
  <c r="X736" i="135" s="1"/>
  <c r="X737" i="135" a="1"/>
  <c r="X737" i="135" s="1"/>
  <c r="X738" i="135" a="1"/>
  <c r="X738" i="135" s="1"/>
  <c r="X739" i="135" a="1"/>
  <c r="X739" i="135" s="1"/>
  <c r="X740" i="135" a="1"/>
  <c r="X740" i="135" s="1"/>
  <c r="X741" i="135" a="1"/>
  <c r="X741" i="135" s="1"/>
  <c r="X742" i="135" a="1"/>
  <c r="X742" i="135" s="1"/>
  <c r="X743" i="135" a="1"/>
  <c r="X743" i="135" s="1"/>
  <c r="X744" i="135" a="1"/>
  <c r="X744" i="135" s="1"/>
  <c r="X745" i="135" a="1"/>
  <c r="X745" i="135" s="1"/>
  <c r="X746" i="135" a="1"/>
  <c r="X746" i="135" s="1"/>
  <c r="X747" i="135" a="1"/>
  <c r="X747" i="135" s="1"/>
  <c r="X748" i="135" a="1"/>
  <c r="X748" i="135" s="1"/>
  <c r="X749" i="135" a="1"/>
  <c r="X749" i="135" s="1"/>
  <c r="X750" i="135" a="1"/>
  <c r="X750" i="135" s="1"/>
  <c r="X751" i="135" a="1"/>
  <c r="X751" i="135" s="1"/>
  <c r="X752" i="135" a="1"/>
  <c r="X752" i="135" s="1"/>
  <c r="X753" i="135" a="1"/>
  <c r="X753" i="135" s="1"/>
  <c r="X754" i="135" a="1"/>
  <c r="X754" i="135" s="1"/>
  <c r="X755" i="135" a="1"/>
  <c r="X755" i="135" s="1"/>
  <c r="X756" i="135" a="1"/>
  <c r="X756" i="135" s="1"/>
  <c r="X757" i="135" a="1"/>
  <c r="X757" i="135" s="1"/>
  <c r="X758" i="135" a="1"/>
  <c r="X758" i="135" s="1"/>
  <c r="X759" i="135" a="1"/>
  <c r="X759" i="135" s="1"/>
  <c r="X760" i="135" a="1"/>
  <c r="X760" i="135" s="1"/>
  <c r="X761" i="135" a="1"/>
  <c r="X761" i="135" s="1"/>
  <c r="X762" i="135" a="1"/>
  <c r="X762" i="135" s="1"/>
  <c r="X763" i="135" a="1"/>
  <c r="X763" i="135" s="1"/>
  <c r="X764" i="135" a="1"/>
  <c r="X764" i="135" s="1"/>
  <c r="X765" i="135" a="1"/>
  <c r="X765" i="135" s="1"/>
  <c r="X766" i="135" a="1"/>
  <c r="X766" i="135" s="1"/>
  <c r="X767" i="135" a="1"/>
  <c r="X767" i="135" s="1"/>
  <c r="X768" i="135" a="1"/>
  <c r="X768" i="135" s="1"/>
  <c r="X769" i="135" a="1"/>
  <c r="X769" i="135" s="1"/>
  <c r="X770" i="135" a="1"/>
  <c r="X770" i="135" s="1"/>
  <c r="X771" i="135" a="1"/>
  <c r="X771" i="135" s="1"/>
  <c r="X772" i="135" a="1"/>
  <c r="X772" i="135" s="1"/>
  <c r="X773" i="135" a="1"/>
  <c r="X773" i="135" s="1"/>
  <c r="X774" i="135" a="1"/>
  <c r="X774" i="135" s="1"/>
  <c r="X775" i="135" a="1"/>
  <c r="X775" i="135" s="1"/>
  <c r="X776" i="135" a="1"/>
  <c r="X776" i="135" s="1"/>
  <c r="X777" i="135" a="1"/>
  <c r="X777" i="135" s="1"/>
  <c r="X778" i="135" a="1"/>
  <c r="X778" i="135" s="1"/>
  <c r="X779" i="135" a="1"/>
  <c r="X779" i="135" s="1"/>
  <c r="X780" i="135" a="1"/>
  <c r="X780" i="135" s="1"/>
  <c r="X781" i="135" a="1"/>
  <c r="X781" i="135" s="1"/>
  <c r="X782" i="135" a="1"/>
  <c r="X782" i="135" s="1"/>
  <c r="X783" i="135" a="1"/>
  <c r="X783" i="135" s="1"/>
  <c r="X784" i="135" a="1"/>
  <c r="X784" i="135" s="1"/>
  <c r="X785" i="135" a="1"/>
  <c r="X785" i="135" s="1"/>
  <c r="X786" i="135" a="1"/>
  <c r="X786" i="135" s="1"/>
  <c r="X787" i="135" a="1"/>
  <c r="X787" i="135" s="1"/>
  <c r="X788" i="135" a="1"/>
  <c r="X788" i="135" s="1"/>
  <c r="X789" i="135" a="1"/>
  <c r="X789" i="135" s="1"/>
  <c r="X790" i="135" a="1"/>
  <c r="X790" i="135" s="1"/>
  <c r="X791" i="135" a="1"/>
  <c r="X791" i="135" s="1"/>
  <c r="X792" i="135" a="1"/>
  <c r="X792" i="135" s="1"/>
  <c r="X793" i="135" a="1"/>
  <c r="X793" i="135" s="1"/>
  <c r="X794" i="135" a="1"/>
  <c r="X794" i="135" s="1"/>
  <c r="X795" i="135" a="1"/>
  <c r="X795" i="135" s="1"/>
  <c r="X796" i="135" a="1"/>
  <c r="X796" i="135" s="1"/>
  <c r="X797" i="135" a="1"/>
  <c r="X797" i="135" s="1"/>
  <c r="X798" i="135" a="1"/>
  <c r="X798" i="135" s="1"/>
  <c r="X799" i="135" a="1"/>
  <c r="X799" i="135" s="1"/>
  <c r="X800" i="135" a="1"/>
  <c r="X800" i="135" s="1"/>
  <c r="X801" i="135" a="1"/>
  <c r="X801" i="135" s="1"/>
  <c r="X802" i="135" a="1"/>
  <c r="X802" i="135" s="1"/>
  <c r="X803" i="135" a="1"/>
  <c r="X803" i="135" s="1"/>
  <c r="X804" i="135" a="1"/>
  <c r="X804" i="135" s="1"/>
  <c r="X805" i="135" a="1"/>
  <c r="X805" i="135" s="1"/>
  <c r="X806" i="135" a="1"/>
  <c r="X806" i="135" s="1"/>
  <c r="X807" i="135" a="1"/>
  <c r="X807" i="135" s="1"/>
  <c r="X808" i="135" a="1"/>
  <c r="X808" i="135" s="1"/>
  <c r="X809" i="135" a="1"/>
  <c r="X809" i="135" s="1"/>
  <c r="X810" i="135" a="1"/>
  <c r="X810" i="135" s="1"/>
  <c r="X811" i="135" a="1"/>
  <c r="X811" i="135" s="1"/>
  <c r="X812" i="135" a="1"/>
  <c r="X812" i="135" s="1"/>
  <c r="X813" i="135" a="1"/>
  <c r="X813" i="135" s="1"/>
  <c r="X814" i="135" a="1"/>
  <c r="X814" i="135" s="1"/>
  <c r="X815" i="135" a="1"/>
  <c r="X815" i="135" s="1"/>
  <c r="X816" i="135" a="1"/>
  <c r="X816" i="135" s="1"/>
  <c r="X817" i="135" a="1"/>
  <c r="X817" i="135" s="1"/>
  <c r="X818" i="135" a="1"/>
  <c r="X818" i="135" s="1"/>
  <c r="X819" i="135" a="1"/>
  <c r="X819" i="135" s="1"/>
  <c r="X820" i="135" a="1"/>
  <c r="X820" i="135" s="1"/>
  <c r="X821" i="135" a="1"/>
  <c r="X821" i="135" s="1"/>
  <c r="X822" i="135" a="1"/>
  <c r="X822" i="135" s="1"/>
  <c r="X823" i="135" a="1"/>
  <c r="X823" i="135" s="1"/>
  <c r="X824" i="135" a="1"/>
  <c r="X824" i="135" s="1"/>
  <c r="X825" i="135" a="1"/>
  <c r="X825" i="135" s="1"/>
  <c r="X826" i="135" a="1"/>
  <c r="X826" i="135" s="1"/>
  <c r="X827" i="135" a="1"/>
  <c r="X827" i="135" s="1"/>
  <c r="X828" i="135" a="1"/>
  <c r="X828" i="135" s="1"/>
  <c r="X829" i="135" a="1"/>
  <c r="X829" i="135" s="1"/>
  <c r="X830" i="135" a="1"/>
  <c r="X830" i="135" s="1"/>
  <c r="X831" i="135" a="1"/>
  <c r="X831" i="135" s="1"/>
  <c r="X832" i="135" a="1"/>
  <c r="X832" i="135" s="1"/>
  <c r="X833" i="135" a="1"/>
  <c r="X833" i="135" s="1"/>
  <c r="X834" i="135" a="1"/>
  <c r="X834" i="135" s="1"/>
  <c r="X835" i="135" a="1"/>
  <c r="X835" i="135" s="1"/>
  <c r="X836" i="135" a="1"/>
  <c r="X836" i="135" s="1"/>
  <c r="X837" i="135" a="1"/>
  <c r="X837" i="135" s="1"/>
  <c r="X838" i="135" a="1"/>
  <c r="X838" i="135" s="1"/>
  <c r="X839" i="135" a="1"/>
  <c r="X839" i="135" s="1"/>
  <c r="X840" i="135" a="1"/>
  <c r="X840" i="135" s="1"/>
  <c r="X841" i="135" a="1"/>
  <c r="X841" i="135" s="1"/>
  <c r="X842" i="135" a="1"/>
  <c r="X842" i="135" s="1"/>
  <c r="X843" i="135" a="1"/>
  <c r="X843" i="135" s="1"/>
  <c r="X844" i="135" a="1"/>
  <c r="X844" i="135" s="1"/>
  <c r="X845" i="135" a="1"/>
  <c r="X845" i="135" s="1"/>
  <c r="X846" i="135" a="1"/>
  <c r="X846" i="135" s="1"/>
  <c r="X847" i="135" a="1"/>
  <c r="X847" i="135" s="1"/>
  <c r="X848" i="135" a="1"/>
  <c r="X848" i="135" s="1"/>
  <c r="X849" i="135" a="1"/>
  <c r="X849" i="135" s="1"/>
  <c r="X850" i="135" a="1"/>
  <c r="X850" i="135" s="1"/>
  <c r="X851" i="135" a="1"/>
  <c r="X851" i="135" s="1"/>
  <c r="X852" i="135" a="1"/>
  <c r="X852" i="135" s="1"/>
  <c r="X853" i="135" a="1"/>
  <c r="X853" i="135" s="1"/>
  <c r="X854" i="135" a="1"/>
  <c r="X854" i="135" s="1"/>
  <c r="X855" i="135" a="1"/>
  <c r="X855" i="135" s="1"/>
  <c r="X856" i="135" a="1"/>
  <c r="X856" i="135" s="1"/>
  <c r="X857" i="135" a="1"/>
  <c r="X857" i="135" s="1"/>
  <c r="X858" i="135" a="1"/>
  <c r="X858" i="135" s="1"/>
  <c r="X859" i="135" a="1"/>
  <c r="X859" i="135" s="1"/>
  <c r="X860" i="135" a="1"/>
  <c r="X860" i="135" s="1"/>
  <c r="X861" i="135" a="1"/>
  <c r="X861" i="135" s="1"/>
  <c r="X862" i="135" a="1"/>
  <c r="X862" i="135" s="1"/>
  <c r="X863" i="135" a="1"/>
  <c r="X863" i="135" s="1"/>
  <c r="X864" i="135" a="1"/>
  <c r="X864" i="135" s="1"/>
  <c r="X865" i="135" a="1"/>
  <c r="X865" i="135" s="1"/>
  <c r="X866" i="135" a="1"/>
  <c r="X866" i="135" s="1"/>
  <c r="X867" i="135" a="1"/>
  <c r="X867" i="135" s="1"/>
  <c r="X868" i="135" a="1"/>
  <c r="X868" i="135" s="1"/>
  <c r="X869" i="135" a="1"/>
  <c r="X869" i="135" s="1"/>
  <c r="X870" i="135" a="1"/>
  <c r="X870" i="135" s="1"/>
  <c r="X871" i="135" a="1"/>
  <c r="X871" i="135" s="1"/>
  <c r="X872" i="135" a="1"/>
  <c r="X872" i="135" s="1"/>
  <c r="X873" i="135" a="1"/>
  <c r="X873" i="135" s="1"/>
  <c r="X874" i="135" a="1"/>
  <c r="X874" i="135" s="1"/>
  <c r="X875" i="135" a="1"/>
  <c r="X875" i="135" s="1"/>
  <c r="X876" i="135" a="1"/>
  <c r="X876" i="135" s="1"/>
  <c r="X877" i="135" a="1"/>
  <c r="X877" i="135" s="1"/>
  <c r="X878" i="135" a="1"/>
  <c r="X878" i="135" s="1"/>
  <c r="X879" i="135" a="1"/>
  <c r="X879" i="135" s="1"/>
  <c r="X880" i="135" a="1"/>
  <c r="X880" i="135" s="1"/>
  <c r="X881" i="135" a="1"/>
  <c r="X881" i="135" s="1"/>
  <c r="X882" i="135" a="1"/>
  <c r="X882" i="135" s="1"/>
  <c r="X883" i="135" a="1"/>
  <c r="X883" i="135" s="1"/>
  <c r="X884" i="135" a="1"/>
  <c r="X884" i="135" s="1"/>
  <c r="X885" i="135" a="1"/>
  <c r="X885" i="135" s="1"/>
  <c r="X886" i="135" a="1"/>
  <c r="X886" i="135" s="1"/>
  <c r="X887" i="135" a="1"/>
  <c r="X887" i="135" s="1"/>
  <c r="X888" i="135" a="1"/>
  <c r="X888" i="135" s="1"/>
  <c r="X889" i="135" a="1"/>
  <c r="X889" i="135" s="1"/>
  <c r="X890" i="135" a="1"/>
  <c r="X890" i="135" s="1"/>
  <c r="X891" i="135" a="1"/>
  <c r="X891" i="135" s="1"/>
  <c r="X892" i="135" a="1"/>
  <c r="X892" i="135" s="1"/>
  <c r="X893" i="135" a="1"/>
  <c r="X893" i="135" s="1"/>
  <c r="X894" i="135" a="1"/>
  <c r="X894" i="135" s="1"/>
  <c r="X895" i="135" a="1"/>
  <c r="X895" i="135" s="1"/>
  <c r="X896" i="135" a="1"/>
  <c r="X896" i="135" s="1"/>
  <c r="X897" i="135" a="1"/>
  <c r="X897" i="135" s="1"/>
  <c r="X898" i="135" a="1"/>
  <c r="X898" i="135" s="1"/>
  <c r="X899" i="135" a="1"/>
  <c r="X899" i="135" s="1"/>
  <c r="X900" i="135" a="1"/>
  <c r="X900" i="135" s="1"/>
  <c r="X901" i="135" a="1"/>
  <c r="X901" i="135" s="1"/>
  <c r="X902" i="135" a="1"/>
  <c r="X902" i="135" s="1"/>
  <c r="X903" i="135" a="1"/>
  <c r="X903" i="135" s="1"/>
  <c r="X904" i="135" a="1"/>
  <c r="X904" i="135" s="1"/>
  <c r="X905" i="135" a="1"/>
  <c r="X905" i="135" s="1"/>
  <c r="X906" i="135" a="1"/>
  <c r="X906" i="135" s="1"/>
  <c r="X907" i="135" a="1"/>
  <c r="X907" i="135" s="1"/>
  <c r="X908" i="135" a="1"/>
  <c r="X908" i="135" s="1"/>
  <c r="X909" i="135" a="1"/>
  <c r="X909" i="135" s="1"/>
  <c r="X910" i="135" a="1"/>
  <c r="X910" i="135" s="1"/>
  <c r="X911" i="135" a="1"/>
  <c r="X911" i="135" s="1"/>
  <c r="X912" i="135" a="1"/>
  <c r="X912" i="135" s="1"/>
  <c r="X913" i="135" a="1"/>
  <c r="X913" i="135" s="1"/>
  <c r="X914" i="135" a="1"/>
  <c r="X914" i="135" s="1"/>
  <c r="X915" i="135" a="1"/>
  <c r="X915" i="135" s="1"/>
  <c r="X916" i="135" a="1"/>
  <c r="X916" i="135" s="1"/>
  <c r="X917" i="135" a="1"/>
  <c r="X917" i="135" s="1"/>
  <c r="X918" i="135" a="1"/>
  <c r="X918" i="135" s="1"/>
  <c r="X919" i="135" a="1"/>
  <c r="X919" i="135" s="1"/>
  <c r="X920" i="135" a="1"/>
  <c r="X920" i="135" s="1"/>
  <c r="X921" i="135" a="1"/>
  <c r="X921" i="135" s="1"/>
  <c r="X922" i="135" a="1"/>
  <c r="X922" i="135" s="1"/>
  <c r="X923" i="135" a="1"/>
  <c r="X923" i="135" s="1"/>
  <c r="X924" i="135" a="1"/>
  <c r="X924" i="135" s="1"/>
  <c r="X925" i="135" a="1"/>
  <c r="X925" i="135" s="1"/>
  <c r="X926" i="135" a="1"/>
  <c r="X926" i="135" s="1"/>
  <c r="X927" i="135" a="1"/>
  <c r="X927" i="135" s="1"/>
  <c r="X928" i="135" a="1"/>
  <c r="X928" i="135" s="1"/>
  <c r="X929" i="135" a="1"/>
  <c r="X929" i="135" s="1"/>
  <c r="X930" i="135" a="1"/>
  <c r="X930" i="135" s="1"/>
  <c r="X931" i="135" a="1"/>
  <c r="X931" i="135" s="1"/>
  <c r="X932" i="135" a="1"/>
  <c r="X932" i="135" s="1"/>
  <c r="X933" i="135" a="1"/>
  <c r="X933" i="135" s="1"/>
  <c r="X934" i="135" a="1"/>
  <c r="X934" i="135" s="1"/>
  <c r="X935" i="135" a="1"/>
  <c r="X935" i="135" s="1"/>
  <c r="X936" i="135" a="1"/>
  <c r="X936" i="135" s="1"/>
  <c r="X937" i="135" a="1"/>
  <c r="X937" i="135" s="1"/>
  <c r="X938" i="135" a="1"/>
  <c r="X938" i="135" s="1"/>
  <c r="X939" i="135" a="1"/>
  <c r="X939" i="135" s="1"/>
  <c r="X940" i="135" a="1"/>
  <c r="X940" i="135" s="1"/>
  <c r="X941" i="135" a="1"/>
  <c r="X941" i="135" s="1"/>
  <c r="X942" i="135" a="1"/>
  <c r="X942" i="135" s="1"/>
  <c r="X943" i="135" a="1"/>
  <c r="X943" i="135" s="1"/>
  <c r="X944" i="135" a="1"/>
  <c r="X944" i="135" s="1"/>
  <c r="X945" i="135" a="1"/>
  <c r="X945" i="135" s="1"/>
  <c r="X946" i="135" a="1"/>
  <c r="X946" i="135" s="1"/>
  <c r="X947" i="135" a="1"/>
  <c r="X947" i="135" s="1"/>
  <c r="X948" i="135" a="1"/>
  <c r="X948" i="135" s="1"/>
  <c r="X949" i="135" a="1"/>
  <c r="X949" i="135" s="1"/>
  <c r="X950" i="135" a="1"/>
  <c r="X950" i="135" s="1"/>
  <c r="X951" i="135" a="1"/>
  <c r="X951" i="135" s="1"/>
  <c r="X952" i="135" a="1"/>
  <c r="X952" i="135" s="1"/>
  <c r="X953" i="135" a="1"/>
  <c r="X953" i="135" s="1"/>
  <c r="X954" i="135" a="1"/>
  <c r="X954" i="135" s="1"/>
  <c r="X955" i="135" a="1"/>
  <c r="X955" i="135" s="1"/>
  <c r="X956" i="135" a="1"/>
  <c r="X956" i="135" s="1"/>
  <c r="X957" i="135" a="1"/>
  <c r="X957" i="135" s="1"/>
  <c r="X958" i="135" a="1"/>
  <c r="X958" i="135" s="1"/>
  <c r="X959" i="135" a="1"/>
  <c r="X959" i="135" s="1"/>
  <c r="X960" i="135" a="1"/>
  <c r="X960" i="135" s="1"/>
  <c r="X961" i="135" a="1"/>
  <c r="X961" i="135" s="1"/>
  <c r="X962" i="135" a="1"/>
  <c r="X962" i="135" s="1"/>
  <c r="X963" i="135" a="1"/>
  <c r="X963" i="135" s="1"/>
  <c r="X964" i="135" a="1"/>
  <c r="X964" i="135" s="1"/>
  <c r="X965" i="135" a="1"/>
  <c r="X965" i="135" s="1"/>
  <c r="X966" i="135" a="1"/>
  <c r="X966" i="135" s="1"/>
  <c r="X967" i="135" a="1"/>
  <c r="X967" i="135" s="1"/>
  <c r="X968" i="135" a="1"/>
  <c r="X968" i="135" s="1"/>
  <c r="X969" i="135" a="1"/>
  <c r="X969" i="135" s="1"/>
  <c r="X970" i="135" a="1"/>
  <c r="X970" i="135" s="1"/>
  <c r="X971" i="135" a="1"/>
  <c r="X971" i="135" s="1"/>
  <c r="X972" i="135" a="1"/>
  <c r="X972" i="135" s="1"/>
  <c r="X973" i="135" a="1"/>
  <c r="X973" i="135" s="1"/>
  <c r="X974" i="135" a="1"/>
  <c r="X974" i="135" s="1"/>
  <c r="X975" i="135" a="1"/>
  <c r="X975" i="135" s="1"/>
  <c r="X976" i="135" a="1"/>
  <c r="X976" i="135" s="1"/>
  <c r="X977" i="135" a="1"/>
  <c r="X977" i="135" s="1"/>
  <c r="X978" i="135" a="1"/>
  <c r="X978" i="135" s="1"/>
  <c r="X979" i="135" a="1"/>
  <c r="X979" i="135" s="1"/>
  <c r="X980" i="135" a="1"/>
  <c r="X980" i="135" s="1"/>
  <c r="X981" i="135" a="1"/>
  <c r="X981" i="135" s="1"/>
  <c r="X982" i="135" a="1"/>
  <c r="X982" i="135" s="1"/>
  <c r="X983" i="135" a="1"/>
  <c r="X983" i="135" s="1"/>
  <c r="X984" i="135" a="1"/>
  <c r="X984" i="135" s="1"/>
  <c r="X985" i="135" a="1"/>
  <c r="X985" i="135" s="1"/>
  <c r="X986" i="135" a="1"/>
  <c r="X986" i="135" s="1"/>
  <c r="X987" i="135" a="1"/>
  <c r="X987" i="135" s="1"/>
  <c r="X988" i="135" a="1"/>
  <c r="X988" i="135" s="1"/>
  <c r="X989" i="135" a="1"/>
  <c r="X989" i="135" s="1"/>
  <c r="X990" i="135" a="1"/>
  <c r="X990" i="135" s="1"/>
  <c r="X991" i="135" a="1"/>
  <c r="X991" i="135" s="1"/>
  <c r="X992" i="135" a="1"/>
  <c r="X992" i="135" s="1"/>
  <c r="X993" i="135" a="1"/>
  <c r="X993" i="135" s="1"/>
  <c r="X994" i="135" a="1"/>
  <c r="X994" i="135" s="1"/>
  <c r="X995" i="135" a="1"/>
  <c r="X995" i="135" s="1"/>
  <c r="X996" i="135" a="1"/>
  <c r="X996" i="135" s="1"/>
  <c r="X997" i="135" a="1"/>
  <c r="X997" i="135" s="1"/>
  <c r="X998" i="135" a="1"/>
  <c r="X998" i="135" s="1"/>
  <c r="X999" i="135" a="1"/>
  <c r="X999" i="135" s="1"/>
  <c r="X1000" i="135" a="1"/>
  <c r="X1000" i="135" s="1"/>
  <c r="X1001" i="135" a="1"/>
  <c r="X1001" i="135" s="1"/>
  <c r="X1002" i="135" a="1"/>
  <c r="X1002" i="135" s="1"/>
  <c r="AC6" i="135" a="1"/>
  <c r="AC6" i="135" s="1"/>
  <c r="AC7" i="135" a="1"/>
  <c r="AC7" i="135" s="1"/>
  <c r="AD7" i="135" s="1"/>
  <c r="AC8" i="135" a="1"/>
  <c r="AC8" i="135"/>
  <c r="AC9" i="135" a="1"/>
  <c r="AC9" i="135"/>
  <c r="AC10" i="135" a="1"/>
  <c r="AC10" i="135"/>
  <c r="AC11" i="135" a="1"/>
  <c r="AC11" i="135"/>
  <c r="AC12" i="135" a="1"/>
  <c r="AC12" i="135"/>
  <c r="AC13" i="135" a="1"/>
  <c r="AC13" i="135"/>
  <c r="AC14" i="135" a="1"/>
  <c r="AC14" i="135"/>
  <c r="AC15" i="135" a="1"/>
  <c r="AC15" i="135"/>
  <c r="AC16" i="135" a="1"/>
  <c r="AC16" i="135"/>
  <c r="AC17" i="135" a="1"/>
  <c r="AC17" i="135"/>
  <c r="AC18" i="135" a="1"/>
  <c r="AC18" i="135"/>
  <c r="AC19" i="135" a="1"/>
  <c r="AC19" i="135"/>
  <c r="AC20" i="135" a="1"/>
  <c r="AC20" i="135"/>
  <c r="AC21" i="135" a="1"/>
  <c r="AC21" i="135"/>
  <c r="AC22" i="135" a="1"/>
  <c r="AC22" i="135"/>
  <c r="AC23" i="135" a="1"/>
  <c r="AC23" i="135"/>
  <c r="AC24" i="135" a="1"/>
  <c r="AC24" i="135"/>
  <c r="AC25" i="135" a="1"/>
  <c r="AC25" i="135"/>
  <c r="AC26" i="135" a="1"/>
  <c r="AC26" i="135"/>
  <c r="AC27" i="135" a="1"/>
  <c r="AC27" i="135"/>
  <c r="AC28" i="135" a="1"/>
  <c r="AC28" i="135"/>
  <c r="AC29" i="135" a="1"/>
  <c r="AC29" i="135"/>
  <c r="AC30" i="135" a="1"/>
  <c r="AC30" i="135"/>
  <c r="AC31" i="135" a="1"/>
  <c r="AC31" i="135"/>
  <c r="AC32" i="135" a="1"/>
  <c r="AC32" i="135"/>
  <c r="AC33" i="135" a="1"/>
  <c r="AC33" i="135"/>
  <c r="AC34" i="135" a="1"/>
  <c r="AC34" i="135"/>
  <c r="AC35" i="135" a="1"/>
  <c r="AC35" i="135"/>
  <c r="AC36" i="135" a="1"/>
  <c r="AC36" i="135"/>
  <c r="AC37" i="135" a="1"/>
  <c r="AC37" i="135"/>
  <c r="AC38" i="135" a="1"/>
  <c r="AC38" i="135"/>
  <c r="AC39" i="135" a="1"/>
  <c r="AC39" i="135"/>
  <c r="AC40" i="135" a="1"/>
  <c r="AC40" i="135"/>
  <c r="AC41" i="135" a="1"/>
  <c r="AC41" i="135"/>
  <c r="AC42" i="135" a="1"/>
  <c r="AC42" i="135"/>
  <c r="AC43" i="135" a="1"/>
  <c r="AC43" i="135"/>
  <c r="AC44" i="135" a="1"/>
  <c r="AC44" i="135"/>
  <c r="AC45" i="135" a="1"/>
  <c r="AC45" i="135"/>
  <c r="AC46" i="135" a="1"/>
  <c r="AC46" i="135"/>
  <c r="AC47" i="135" a="1"/>
  <c r="AC47" i="135"/>
  <c r="AC48" i="135" a="1"/>
  <c r="AC48" i="135"/>
  <c r="AC49" i="135" a="1"/>
  <c r="AC49" i="135"/>
  <c r="AC50" i="135" a="1"/>
  <c r="AC50" i="135"/>
  <c r="AC51" i="135" a="1"/>
  <c r="AC51" i="135"/>
  <c r="AC52" i="135" a="1"/>
  <c r="AC52" i="135"/>
  <c r="AC53" i="135" a="1"/>
  <c r="AC53" i="135"/>
  <c r="AC54" i="135" a="1"/>
  <c r="AC54" i="135"/>
  <c r="AC55" i="135" a="1"/>
  <c r="AC55" i="135"/>
  <c r="AC56" i="135" a="1"/>
  <c r="AC56" i="135"/>
  <c r="AC57" i="135" a="1"/>
  <c r="AC57" i="135"/>
  <c r="AC58" i="135" a="1"/>
  <c r="AC58" i="135"/>
  <c r="AC59" i="135" a="1"/>
  <c r="AC59" i="135"/>
  <c r="AC60" i="135" a="1"/>
  <c r="AC60" i="135"/>
  <c r="AC61" i="135" a="1"/>
  <c r="AC61" i="135"/>
  <c r="AC62" i="135" a="1"/>
  <c r="AC62" i="135"/>
  <c r="AC63" i="135" a="1"/>
  <c r="AC63" i="135"/>
  <c r="AC64" i="135" a="1"/>
  <c r="AC64" i="135"/>
  <c r="AC65" i="135" a="1"/>
  <c r="AC65" i="135"/>
  <c r="AC66" i="135" a="1"/>
  <c r="AC66" i="135"/>
  <c r="AC67" i="135" a="1"/>
  <c r="AC67" i="135"/>
  <c r="AC68" i="135" a="1"/>
  <c r="AC68" i="135"/>
  <c r="AC69" i="135" a="1"/>
  <c r="AC69" i="135"/>
  <c r="AC70" i="135" a="1"/>
  <c r="AC70" i="135"/>
  <c r="AC71" i="135" a="1"/>
  <c r="AC71" i="135"/>
  <c r="AC72" i="135" a="1"/>
  <c r="AC72" i="135"/>
  <c r="AC73" i="135" a="1"/>
  <c r="AC73" i="135"/>
  <c r="AC74" i="135" a="1"/>
  <c r="AC74" i="135"/>
  <c r="AC75" i="135" a="1"/>
  <c r="AC75" i="135"/>
  <c r="AC76" i="135" a="1"/>
  <c r="AC76" i="135"/>
  <c r="AC77" i="135" a="1"/>
  <c r="AC77" i="135"/>
  <c r="AC78" i="135" a="1"/>
  <c r="AC78" i="135"/>
  <c r="AC79" i="135" a="1"/>
  <c r="AC79" i="135"/>
  <c r="AC80" i="135" a="1"/>
  <c r="AC80" i="135"/>
  <c r="AC81" i="135" a="1"/>
  <c r="AC81" i="135"/>
  <c r="AC82" i="135" a="1"/>
  <c r="AC82" i="135"/>
  <c r="AC83" i="135" a="1"/>
  <c r="AC83" i="135"/>
  <c r="AC84" i="135" a="1"/>
  <c r="AC84" i="135"/>
  <c r="AC85" i="135" a="1"/>
  <c r="AC85" i="135"/>
  <c r="AC86" i="135" a="1"/>
  <c r="AC86" i="135"/>
  <c r="AC87" i="135" a="1"/>
  <c r="AC87" i="135"/>
  <c r="AC88" i="135" a="1"/>
  <c r="AC88" i="135"/>
  <c r="AC89" i="135" a="1"/>
  <c r="AC89" i="135"/>
  <c r="AC90" i="135" a="1"/>
  <c r="AC90" i="135"/>
  <c r="AC91" i="135" a="1"/>
  <c r="AC91" i="135"/>
  <c r="AC92" i="135" a="1"/>
  <c r="AC92" i="135"/>
  <c r="AC93" i="135" a="1"/>
  <c r="AC93" i="135"/>
  <c r="AC94" i="135" a="1"/>
  <c r="AC94" i="135"/>
  <c r="AC95" i="135" a="1"/>
  <c r="AC95" i="135"/>
  <c r="AC96" i="135" a="1"/>
  <c r="AC96" i="135"/>
  <c r="AC97" i="135" a="1"/>
  <c r="AC97" i="135"/>
  <c r="AC98" i="135" a="1"/>
  <c r="AC98" i="135"/>
  <c r="AC99" i="135" a="1"/>
  <c r="AC99" i="135"/>
  <c r="AC100" i="135" a="1"/>
  <c r="AC100" i="135"/>
  <c r="AC101" i="135" a="1"/>
  <c r="AC101" i="135"/>
  <c r="AC102" i="135" a="1"/>
  <c r="AC102" i="135"/>
  <c r="AC103" i="135" a="1"/>
  <c r="AC103" i="135"/>
  <c r="AC104" i="135" a="1"/>
  <c r="AC104" i="135"/>
  <c r="AC105" i="135" a="1"/>
  <c r="AC105" i="135"/>
  <c r="AC106" i="135" a="1"/>
  <c r="AC106" i="135"/>
  <c r="AC107" i="135" a="1"/>
  <c r="AC107" i="135"/>
  <c r="AC108" i="135" a="1"/>
  <c r="AC108" i="135"/>
  <c r="AC109" i="135" a="1"/>
  <c r="AC109" i="135"/>
  <c r="AC110" i="135" a="1"/>
  <c r="AC110" i="135"/>
  <c r="AC111" i="135" a="1"/>
  <c r="AC111" i="135"/>
  <c r="AC112" i="135" a="1"/>
  <c r="AC112" i="135"/>
  <c r="AC113" i="135" a="1"/>
  <c r="AC113" i="135"/>
  <c r="AC114" i="135" a="1"/>
  <c r="AC114" i="135"/>
  <c r="AC115" i="135" a="1"/>
  <c r="AC115" i="135"/>
  <c r="AC116" i="135" a="1"/>
  <c r="AC116" i="135"/>
  <c r="AC117" i="135" a="1"/>
  <c r="AC117" i="135"/>
  <c r="AC118" i="135" a="1"/>
  <c r="AC118" i="135"/>
  <c r="AC119" i="135" a="1"/>
  <c r="AC119" i="135"/>
  <c r="AC120" i="135" a="1"/>
  <c r="AC120" i="135"/>
  <c r="AC121" i="135" a="1"/>
  <c r="AC121" i="135"/>
  <c r="AC122" i="135" a="1"/>
  <c r="AC122" i="135"/>
  <c r="AC123" i="135" a="1"/>
  <c r="AC123" i="135"/>
  <c r="AC124" i="135" a="1"/>
  <c r="AC124" i="135"/>
  <c r="AC125" i="135" a="1"/>
  <c r="AC125" i="135"/>
  <c r="AC126" i="135" a="1"/>
  <c r="AC126" i="135"/>
  <c r="AC127" i="135" a="1"/>
  <c r="AC127" i="135"/>
  <c r="AC128" i="135" a="1"/>
  <c r="AC128" i="135"/>
  <c r="AC129" i="135" a="1"/>
  <c r="AC129" i="135"/>
  <c r="AC130" i="135" a="1"/>
  <c r="AC130" i="135"/>
  <c r="AC131" i="135" a="1"/>
  <c r="AC131" i="135"/>
  <c r="AC132" i="135" a="1"/>
  <c r="AC132" i="135"/>
  <c r="AC133" i="135" a="1"/>
  <c r="AC133" i="135"/>
  <c r="AC134" i="135" a="1"/>
  <c r="AC134" i="135"/>
  <c r="AC135" i="135" a="1"/>
  <c r="AC135" i="135"/>
  <c r="AC136" i="135" a="1"/>
  <c r="AC136" i="135"/>
  <c r="AC137" i="135" a="1"/>
  <c r="AC137" i="135"/>
  <c r="AC138" i="135" a="1"/>
  <c r="AC138" i="135"/>
  <c r="AC139" i="135" a="1"/>
  <c r="AC139" i="135"/>
  <c r="AC140" i="135" a="1"/>
  <c r="AC140" i="135"/>
  <c r="AC141" i="135" a="1"/>
  <c r="AC141" i="135"/>
  <c r="AC142" i="135" a="1"/>
  <c r="AC142" i="135"/>
  <c r="AC143" i="135" a="1"/>
  <c r="AC143" i="135"/>
  <c r="AC144" i="135" a="1"/>
  <c r="AC144" i="135"/>
  <c r="AC145" i="135" a="1"/>
  <c r="AC145" i="135"/>
  <c r="AC146" i="135" a="1"/>
  <c r="AC146" i="135"/>
  <c r="AC147" i="135" a="1"/>
  <c r="AC147" i="135"/>
  <c r="AC148" i="135" a="1"/>
  <c r="AC148" i="135"/>
  <c r="AC149" i="135" a="1"/>
  <c r="AC149" i="135"/>
  <c r="AC150" i="135" a="1"/>
  <c r="AC150" i="135"/>
  <c r="AC151" i="135" a="1"/>
  <c r="AC151" i="135"/>
  <c r="AC152" i="135" a="1"/>
  <c r="AC152" i="135"/>
  <c r="AC153" i="135" a="1"/>
  <c r="AC153" i="135"/>
  <c r="AC154" i="135" a="1"/>
  <c r="AC154" i="135"/>
  <c r="AC155" i="135" a="1"/>
  <c r="AC155" i="135"/>
  <c r="AC156" i="135" a="1"/>
  <c r="AC156" i="135"/>
  <c r="AC157" i="135" a="1"/>
  <c r="AC157" i="135"/>
  <c r="AC158" i="135" a="1"/>
  <c r="AC158" i="135"/>
  <c r="AC159" i="135" a="1"/>
  <c r="AC159" i="135"/>
  <c r="AC160" i="135" a="1"/>
  <c r="AC160" i="135"/>
  <c r="AC161" i="135" a="1"/>
  <c r="AC161" i="135"/>
  <c r="AC162" i="135" a="1"/>
  <c r="AC162" i="135"/>
  <c r="AC163" i="135" a="1"/>
  <c r="AC163" i="135"/>
  <c r="AC164" i="135" a="1"/>
  <c r="AC164" i="135"/>
  <c r="AC165" i="135" a="1"/>
  <c r="AC165" i="135"/>
  <c r="AC166" i="135" a="1"/>
  <c r="AC166" i="135"/>
  <c r="AC167" i="135" a="1"/>
  <c r="AC167" i="135"/>
  <c r="AC168" i="135" a="1"/>
  <c r="AC168" i="135"/>
  <c r="AC169" i="135" a="1"/>
  <c r="AC169" i="135"/>
  <c r="AC170" i="135" a="1"/>
  <c r="AC170" i="135"/>
  <c r="AC171" i="135" a="1"/>
  <c r="AC171" i="135"/>
  <c r="AC172" i="135" a="1"/>
  <c r="AC172" i="135"/>
  <c r="AC173" i="135" a="1"/>
  <c r="AC173" i="135"/>
  <c r="AC174" i="135" a="1"/>
  <c r="AC174" i="135"/>
  <c r="AC175" i="135" a="1"/>
  <c r="AC175" i="135"/>
  <c r="AC176" i="135" a="1"/>
  <c r="AC176" i="135"/>
  <c r="AC177" i="135" a="1"/>
  <c r="AC177" i="135"/>
  <c r="AC178" i="135" a="1"/>
  <c r="AC178" i="135"/>
  <c r="AC179" i="135" a="1"/>
  <c r="AC179" i="135"/>
  <c r="AC180" i="135" a="1"/>
  <c r="AC180" i="135"/>
  <c r="AC181" i="135" a="1"/>
  <c r="AC181" i="135"/>
  <c r="AC182" i="135" a="1"/>
  <c r="AC182" i="135"/>
  <c r="AC183" i="135" a="1"/>
  <c r="AC183" i="135"/>
  <c r="AC184" i="135" a="1"/>
  <c r="AC184" i="135"/>
  <c r="AC185" i="135" a="1"/>
  <c r="AC185" i="135"/>
  <c r="AC186" i="135" a="1"/>
  <c r="AC186" i="135"/>
  <c r="AC187" i="135" a="1"/>
  <c r="AC187" i="135"/>
  <c r="AC188" i="135" a="1"/>
  <c r="AC188" i="135"/>
  <c r="AC189" i="135" a="1"/>
  <c r="AC189" i="135"/>
  <c r="AC190" i="135" a="1"/>
  <c r="AC190" i="135"/>
  <c r="AC191" i="135" a="1"/>
  <c r="AC191" i="135"/>
  <c r="AC192" i="135" a="1"/>
  <c r="AC192" i="135"/>
  <c r="AC193" i="135" a="1"/>
  <c r="AC193" i="135"/>
  <c r="AC194" i="135" a="1"/>
  <c r="AC194" i="135"/>
  <c r="AC195" i="135" a="1"/>
  <c r="AC195" i="135"/>
  <c r="AC196" i="135" a="1"/>
  <c r="AC196" i="135"/>
  <c r="AC197" i="135" a="1"/>
  <c r="AC197" i="135"/>
  <c r="AC198" i="135" a="1"/>
  <c r="AC198" i="135"/>
  <c r="AC199" i="135" a="1"/>
  <c r="AC199" i="135"/>
  <c r="AC200" i="135" a="1"/>
  <c r="AC200" i="135"/>
  <c r="AC201" i="135" a="1"/>
  <c r="AC201" i="135"/>
  <c r="AC202" i="135" a="1"/>
  <c r="AC202" i="135"/>
  <c r="AC203" i="135" a="1"/>
  <c r="AC203" i="135"/>
  <c r="AC204" i="135" a="1"/>
  <c r="AC204" i="135"/>
  <c r="AC205" i="135" a="1"/>
  <c r="AC205" i="135"/>
  <c r="AC206" i="135" a="1"/>
  <c r="AC206" i="135"/>
  <c r="AC207" i="135" a="1"/>
  <c r="AC207" i="135"/>
  <c r="AC208" i="135" a="1"/>
  <c r="AC208" i="135"/>
  <c r="AC209" i="135" a="1"/>
  <c r="AC209" i="135"/>
  <c r="AC210" i="135" a="1"/>
  <c r="AC210" i="135"/>
  <c r="AC211" i="135" a="1"/>
  <c r="AC211" i="135"/>
  <c r="AC212" i="135" a="1"/>
  <c r="AC212" i="135"/>
  <c r="AC213" i="135" a="1"/>
  <c r="AC213" i="135"/>
  <c r="AC214" i="135" a="1"/>
  <c r="AC214" i="135"/>
  <c r="AC215" i="135" a="1"/>
  <c r="AC215" i="135"/>
  <c r="AC216" i="135" a="1"/>
  <c r="AC216" i="135"/>
  <c r="AC217" i="135" a="1"/>
  <c r="AC217" i="135"/>
  <c r="AC218" i="135" a="1"/>
  <c r="AC218" i="135"/>
  <c r="AC219" i="135" a="1"/>
  <c r="AC219" i="135"/>
  <c r="AC220" i="135" a="1"/>
  <c r="AC220" i="135"/>
  <c r="AC221" i="135" a="1"/>
  <c r="AC221" i="135"/>
  <c r="AC222" i="135" a="1"/>
  <c r="AC222" i="135"/>
  <c r="AC223" i="135" a="1"/>
  <c r="AC223" i="135"/>
  <c r="AC224" i="135" a="1"/>
  <c r="AC224" i="135"/>
  <c r="AC225" i="135" a="1"/>
  <c r="AC225" i="135"/>
  <c r="AC226" i="135" a="1"/>
  <c r="AC226" i="135"/>
  <c r="AC227" i="135" a="1"/>
  <c r="AC227" i="135"/>
  <c r="AC228" i="135" a="1"/>
  <c r="AC228" i="135"/>
  <c r="AC229" i="135" a="1"/>
  <c r="AC229" i="135"/>
  <c r="AC230" i="135" a="1"/>
  <c r="AC230" i="135"/>
  <c r="AC231" i="135" a="1"/>
  <c r="AC231" i="135"/>
  <c r="AC232" i="135" a="1"/>
  <c r="AC232" i="135"/>
  <c r="AC233" i="135" a="1"/>
  <c r="AC233" i="135"/>
  <c r="AC234" i="135" a="1"/>
  <c r="AC234" i="135"/>
  <c r="AC235" i="135" a="1"/>
  <c r="AC235" i="135"/>
  <c r="AC236" i="135" a="1"/>
  <c r="AC236" i="135"/>
  <c r="AC237" i="135" a="1"/>
  <c r="AC237" i="135"/>
  <c r="AC238" i="135" a="1"/>
  <c r="AC238" i="135"/>
  <c r="AC239" i="135" a="1"/>
  <c r="AC239" i="135"/>
  <c r="AC240" i="135" a="1"/>
  <c r="AC240" i="135"/>
  <c r="AC241" i="135" a="1"/>
  <c r="AC241" i="135"/>
  <c r="AC242" i="135" a="1"/>
  <c r="AC242" i="135"/>
  <c r="AC243" i="135" a="1"/>
  <c r="AC243" i="135"/>
  <c r="AC244" i="135" a="1"/>
  <c r="AC244" i="135"/>
  <c r="AC245" i="135" a="1"/>
  <c r="AC245" i="135"/>
  <c r="AC246" i="135" a="1"/>
  <c r="AC246" i="135"/>
  <c r="AC247" i="135" a="1"/>
  <c r="AC247" i="135"/>
  <c r="AC248" i="135" a="1"/>
  <c r="AC248" i="135"/>
  <c r="AC249" i="135" a="1"/>
  <c r="AC249" i="135"/>
  <c r="AC250" i="135" a="1"/>
  <c r="AC250" i="135"/>
  <c r="AC251" i="135" a="1"/>
  <c r="AC251" i="135"/>
  <c r="AC252" i="135" a="1"/>
  <c r="AC252" i="135"/>
  <c r="AC253" i="135" a="1"/>
  <c r="AC253" i="135"/>
  <c r="AC254" i="135" a="1"/>
  <c r="AC254" i="135"/>
  <c r="AC255" i="135" a="1"/>
  <c r="AC255" i="135"/>
  <c r="AC256" i="135" a="1"/>
  <c r="AC256" i="135"/>
  <c r="AC257" i="135" a="1"/>
  <c r="AC257" i="135"/>
  <c r="AC258" i="135" a="1"/>
  <c r="AC258" i="135"/>
  <c r="AC259" i="135" a="1"/>
  <c r="AC259" i="135"/>
  <c r="AC260" i="135" a="1"/>
  <c r="AC260" i="135"/>
  <c r="AC261" i="135" a="1"/>
  <c r="AC261" i="135"/>
  <c r="AC262" i="135" a="1"/>
  <c r="AC262" i="135"/>
  <c r="AC263" i="135" a="1"/>
  <c r="AC263" i="135"/>
  <c r="AC264" i="135" a="1"/>
  <c r="AC264" i="135"/>
  <c r="AC265" i="135" a="1"/>
  <c r="AC265" i="135"/>
  <c r="AC266" i="135" a="1"/>
  <c r="AC266" i="135"/>
  <c r="AC267" i="135" a="1"/>
  <c r="AC267" i="135"/>
  <c r="AC268" i="135" a="1"/>
  <c r="AC268" i="135"/>
  <c r="AC269" i="135" a="1"/>
  <c r="AC269" i="135"/>
  <c r="AC270" i="135" a="1"/>
  <c r="AC270" i="135"/>
  <c r="AC271" i="135" a="1"/>
  <c r="AC271" i="135"/>
  <c r="AC272" i="135" a="1"/>
  <c r="AC272" i="135"/>
  <c r="AC273" i="135" a="1"/>
  <c r="AC273" i="135"/>
  <c r="AC274" i="135" a="1"/>
  <c r="AC274" i="135"/>
  <c r="AC275" i="135" a="1"/>
  <c r="AC275" i="135"/>
  <c r="AC276" i="135" a="1"/>
  <c r="AC276" i="135"/>
  <c r="AC277" i="135" a="1"/>
  <c r="AC277" i="135"/>
  <c r="AC278" i="135" a="1"/>
  <c r="AC278" i="135"/>
  <c r="AC279" i="135" a="1"/>
  <c r="AC279" i="135"/>
  <c r="AC280" i="135" a="1"/>
  <c r="AC280" i="135"/>
  <c r="AC281" i="135" a="1"/>
  <c r="AC281" i="135"/>
  <c r="AC282" i="135" a="1"/>
  <c r="AC282" i="135"/>
  <c r="AC283" i="135" a="1"/>
  <c r="AC283" i="135"/>
  <c r="AC284" i="135" a="1"/>
  <c r="AC284" i="135"/>
  <c r="AC285" i="135" a="1"/>
  <c r="AC285" i="135"/>
  <c r="AC286" i="135" a="1"/>
  <c r="AC286" i="135"/>
  <c r="AC287" i="135" a="1"/>
  <c r="AC287" i="135"/>
  <c r="AC288" i="135" a="1"/>
  <c r="AC288" i="135"/>
  <c r="AC289" i="135" a="1"/>
  <c r="AC289" i="135"/>
  <c r="AC290" i="135" a="1"/>
  <c r="AC290" i="135"/>
  <c r="AC291" i="135" a="1"/>
  <c r="AC291" i="135"/>
  <c r="AC292" i="135" a="1"/>
  <c r="AC292" i="135"/>
  <c r="AC293" i="135" a="1"/>
  <c r="AC293" i="135"/>
  <c r="AC294" i="135" a="1"/>
  <c r="AC294" i="135"/>
  <c r="AC295" i="135" a="1"/>
  <c r="AC295" i="135"/>
  <c r="AC296" i="135" a="1"/>
  <c r="AC296" i="135"/>
  <c r="AC297" i="135" a="1"/>
  <c r="AC297" i="135"/>
  <c r="AC298" i="135" a="1"/>
  <c r="AC298" i="135"/>
  <c r="AC299" i="135" a="1"/>
  <c r="AC299" i="135"/>
  <c r="AC300" i="135" a="1"/>
  <c r="AC300" i="135"/>
  <c r="AC301" i="135" a="1"/>
  <c r="AC301" i="135"/>
  <c r="AC302" i="135" a="1"/>
  <c r="AC302" i="135"/>
  <c r="AC303" i="135" a="1"/>
  <c r="AC303" i="135"/>
  <c r="AC304" i="135" a="1"/>
  <c r="AC304" i="135"/>
  <c r="AC305" i="135" a="1"/>
  <c r="AC305" i="135"/>
  <c r="AC306" i="135" a="1"/>
  <c r="AC306" i="135"/>
  <c r="AC307" i="135" a="1"/>
  <c r="AC307" i="135"/>
  <c r="AC308" i="135" a="1"/>
  <c r="AC308" i="135"/>
  <c r="AC309" i="135" a="1"/>
  <c r="AC309" i="135"/>
  <c r="AC310" i="135" a="1"/>
  <c r="AC310" i="135"/>
  <c r="AC311" i="135" a="1"/>
  <c r="AC311" i="135"/>
  <c r="AC312" i="135" a="1"/>
  <c r="AC312" i="135"/>
  <c r="AC313" i="135" a="1"/>
  <c r="AC313" i="135"/>
  <c r="AC314" i="135" a="1"/>
  <c r="AC314" i="135"/>
  <c r="AC315" i="135" a="1"/>
  <c r="AC315" i="135"/>
  <c r="AC316" i="135" a="1"/>
  <c r="AC316" i="135"/>
  <c r="AC317" i="135" a="1"/>
  <c r="AC317" i="135"/>
  <c r="AC318" i="135" a="1"/>
  <c r="AC318" i="135"/>
  <c r="AC319" i="135" a="1"/>
  <c r="AC319" i="135"/>
  <c r="AC320" i="135" a="1"/>
  <c r="AC320" i="135"/>
  <c r="AC321" i="135" a="1"/>
  <c r="AC321" i="135"/>
  <c r="AC322" i="135" a="1"/>
  <c r="AC322" i="135"/>
  <c r="AC323" i="135" a="1"/>
  <c r="AC323" i="135"/>
  <c r="AC324" i="135" a="1"/>
  <c r="AC324" i="135"/>
  <c r="AC325" i="135" a="1"/>
  <c r="AC325" i="135"/>
  <c r="AC326" i="135" a="1"/>
  <c r="AC326" i="135"/>
  <c r="AC327" i="135" a="1"/>
  <c r="AC327" i="135"/>
  <c r="AC328" i="135" a="1"/>
  <c r="AC328" i="135"/>
  <c r="AC329" i="135" a="1"/>
  <c r="AC329" i="135"/>
  <c r="AC330" i="135" a="1"/>
  <c r="AC330" i="135"/>
  <c r="AC331" i="135" a="1"/>
  <c r="AC331" i="135"/>
  <c r="AC332" i="135" a="1"/>
  <c r="AC332" i="135"/>
  <c r="AC333" i="135" a="1"/>
  <c r="AC333" i="135"/>
  <c r="AC334" i="135" a="1"/>
  <c r="AC334" i="135"/>
  <c r="AC335" i="135" a="1"/>
  <c r="AC335" i="135"/>
  <c r="AC336" i="135" a="1"/>
  <c r="AC336" i="135"/>
  <c r="AC337" i="135" a="1"/>
  <c r="AC337" i="135"/>
  <c r="AC338" i="135" a="1"/>
  <c r="AC338" i="135"/>
  <c r="AC339" i="135" a="1"/>
  <c r="AC339" i="135"/>
  <c r="AC340" i="135" a="1"/>
  <c r="AC340" i="135"/>
  <c r="AC341" i="135" a="1"/>
  <c r="AC341" i="135"/>
  <c r="AC342" i="135" a="1"/>
  <c r="AC342" i="135"/>
  <c r="AC343" i="135" a="1"/>
  <c r="AC343" i="135"/>
  <c r="AC344" i="135" a="1"/>
  <c r="AC344" i="135"/>
  <c r="AC345" i="135" a="1"/>
  <c r="AC345" i="135"/>
  <c r="AC346" i="135" a="1"/>
  <c r="AC346" i="135"/>
  <c r="AC347" i="135" a="1"/>
  <c r="AC347" i="135"/>
  <c r="AC348" i="135" a="1"/>
  <c r="AC348" i="135"/>
  <c r="AC349" i="135" a="1"/>
  <c r="AC349" i="135"/>
  <c r="AC350" i="135" a="1"/>
  <c r="AC350" i="135"/>
  <c r="AC351" i="135" a="1"/>
  <c r="AC351" i="135"/>
  <c r="AC352" i="135" a="1"/>
  <c r="AC352" i="135"/>
  <c r="AC353" i="135" a="1"/>
  <c r="AC353" i="135"/>
  <c r="AC354" i="135" a="1"/>
  <c r="AC354" i="135"/>
  <c r="AC355" i="135" a="1"/>
  <c r="AC355" i="135"/>
  <c r="AC356" i="135" a="1"/>
  <c r="AC356" i="135"/>
  <c r="AC357" i="135" a="1"/>
  <c r="AC357" i="135"/>
  <c r="AC358" i="135" a="1"/>
  <c r="AC358" i="135"/>
  <c r="AC359" i="135" a="1"/>
  <c r="AC359" i="135"/>
  <c r="AC360" i="135" a="1"/>
  <c r="AC360" i="135"/>
  <c r="AC361" i="135" a="1"/>
  <c r="AC361" i="135"/>
  <c r="AC362" i="135" a="1"/>
  <c r="AC362" i="135"/>
  <c r="AC363" i="135" a="1"/>
  <c r="AC363" i="135"/>
  <c r="AC364" i="135" a="1"/>
  <c r="AC364" i="135"/>
  <c r="AC365" i="135" a="1"/>
  <c r="AC365" i="135"/>
  <c r="AC366" i="135" a="1"/>
  <c r="AC366" i="135"/>
  <c r="AC367" i="135" a="1"/>
  <c r="AC367" i="135"/>
  <c r="AC368" i="135" a="1"/>
  <c r="AC368" i="135"/>
  <c r="AC369" i="135" a="1"/>
  <c r="AC369" i="135"/>
  <c r="AC370" i="135" a="1"/>
  <c r="AC370" i="135"/>
  <c r="AC371" i="135" a="1"/>
  <c r="AC371" i="135"/>
  <c r="AC372" i="135" a="1"/>
  <c r="AC372" i="135"/>
  <c r="AC373" i="135" a="1"/>
  <c r="AC373" i="135"/>
  <c r="AC374" i="135" a="1"/>
  <c r="AC374" i="135"/>
  <c r="AC375" i="135" a="1"/>
  <c r="AC375" i="135"/>
  <c r="AC376" i="135" a="1"/>
  <c r="AC376" i="135"/>
  <c r="AC377" i="135" a="1"/>
  <c r="AC377" i="135"/>
  <c r="AC378" i="135" a="1"/>
  <c r="AC378" i="135"/>
  <c r="AC379" i="135" a="1"/>
  <c r="AC379" i="135"/>
  <c r="AC380" i="135" a="1"/>
  <c r="AC380" i="135"/>
  <c r="AC381" i="135" a="1"/>
  <c r="AC381" i="135"/>
  <c r="AC382" i="135" a="1"/>
  <c r="AC382" i="135"/>
  <c r="AC383" i="135" a="1"/>
  <c r="AC383" i="135"/>
  <c r="AC384" i="135" a="1"/>
  <c r="AC384" i="135"/>
  <c r="AC385" i="135" a="1"/>
  <c r="AC385" i="135"/>
  <c r="AC386" i="135" a="1"/>
  <c r="AC386" i="135"/>
  <c r="AC387" i="135" a="1"/>
  <c r="AC387" i="135"/>
  <c r="AC388" i="135" a="1"/>
  <c r="AC388" i="135"/>
  <c r="AC389" i="135" a="1"/>
  <c r="AC389" i="135"/>
  <c r="AC390" i="135" a="1"/>
  <c r="AC390" i="135"/>
  <c r="AC391" i="135" a="1"/>
  <c r="AC391" i="135"/>
  <c r="AC392" i="135" a="1"/>
  <c r="AC392" i="135"/>
  <c r="AC393" i="135" a="1"/>
  <c r="AC393" i="135"/>
  <c r="AC394" i="135" a="1"/>
  <c r="AC394" i="135"/>
  <c r="AC395" i="135" a="1"/>
  <c r="AC395" i="135"/>
  <c r="AC396" i="135" a="1"/>
  <c r="AC396" i="135"/>
  <c r="AC397" i="135" a="1"/>
  <c r="AC397" i="135"/>
  <c r="AC398" i="135" a="1"/>
  <c r="AC398" i="135"/>
  <c r="AC399" i="135" a="1"/>
  <c r="AC399" i="135"/>
  <c r="AC400" i="135" a="1"/>
  <c r="AC400" i="135"/>
  <c r="AC401" i="135" a="1"/>
  <c r="AC401" i="135"/>
  <c r="AC402" i="135" a="1"/>
  <c r="AC402" i="135"/>
  <c r="AC403" i="135" a="1"/>
  <c r="AC403" i="135"/>
  <c r="AC404" i="135" a="1"/>
  <c r="AC404" i="135"/>
  <c r="AC405" i="135" a="1"/>
  <c r="AC405" i="135"/>
  <c r="AC406" i="135" a="1"/>
  <c r="AC406" i="135"/>
  <c r="AC407" i="135" a="1"/>
  <c r="AC407" i="135"/>
  <c r="AC408" i="135" a="1"/>
  <c r="AC408" i="135"/>
  <c r="AC409" i="135" a="1"/>
  <c r="AC409" i="135"/>
  <c r="AC410" i="135" a="1"/>
  <c r="AC410" i="135"/>
  <c r="AC411" i="135" a="1"/>
  <c r="AC411" i="135"/>
  <c r="AC412" i="135" a="1"/>
  <c r="AC412" i="135"/>
  <c r="AC413" i="135" a="1"/>
  <c r="AC413" i="135"/>
  <c r="AC414" i="135" a="1"/>
  <c r="AC414" i="135"/>
  <c r="AC415" i="135" a="1"/>
  <c r="AC415" i="135"/>
  <c r="AC416" i="135" a="1"/>
  <c r="AC416" i="135"/>
  <c r="AC417" i="135" a="1"/>
  <c r="AC417" i="135"/>
  <c r="AC418" i="135" a="1"/>
  <c r="AC418" i="135"/>
  <c r="AC419" i="135" a="1"/>
  <c r="AC419" i="135"/>
  <c r="AC420" i="135" a="1"/>
  <c r="AC420" i="135"/>
  <c r="AC421" i="135" a="1"/>
  <c r="AC421" i="135"/>
  <c r="AC422" i="135" a="1"/>
  <c r="AC422" i="135"/>
  <c r="AC423" i="135" a="1"/>
  <c r="AC423" i="135"/>
  <c r="AC424" i="135" a="1"/>
  <c r="AC424" i="135"/>
  <c r="AC425" i="135" a="1"/>
  <c r="AC425" i="135"/>
  <c r="AC426" i="135" a="1"/>
  <c r="AC426" i="135"/>
  <c r="AC427" i="135" a="1"/>
  <c r="AC427" i="135"/>
  <c r="AC428" i="135" a="1"/>
  <c r="AC428" i="135"/>
  <c r="AC429" i="135" a="1"/>
  <c r="AC429" i="135"/>
  <c r="AC430" i="135" a="1"/>
  <c r="AC430" i="135"/>
  <c r="AC431" i="135" a="1"/>
  <c r="AC431" i="135"/>
  <c r="AC432" i="135" a="1"/>
  <c r="AC432" i="135"/>
  <c r="AC433" i="135" a="1"/>
  <c r="AC433" i="135"/>
  <c r="AC434" i="135" a="1"/>
  <c r="AC434" i="135"/>
  <c r="AC435" i="135" a="1"/>
  <c r="AC435" i="135"/>
  <c r="AC436" i="135" a="1"/>
  <c r="AC436" i="135"/>
  <c r="AC437" i="135" a="1"/>
  <c r="AC437" i="135"/>
  <c r="AC438" i="135" a="1"/>
  <c r="AC438" i="135"/>
  <c r="AC439" i="135" a="1"/>
  <c r="AC439" i="135"/>
  <c r="AC440" i="135" a="1"/>
  <c r="AC440" i="135"/>
  <c r="AC441" i="135" a="1"/>
  <c r="AC441" i="135"/>
  <c r="AC442" i="135" a="1"/>
  <c r="AC442" i="135"/>
  <c r="AC443" i="135" a="1"/>
  <c r="AC443" i="135"/>
  <c r="AC444" i="135" a="1"/>
  <c r="AC444" i="135"/>
  <c r="AC445" i="135" a="1"/>
  <c r="AC445" i="135"/>
  <c r="AC446" i="135" a="1"/>
  <c r="AC446" i="135"/>
  <c r="AC447" i="135" a="1"/>
  <c r="AC447" i="135"/>
  <c r="AC448" i="135" a="1"/>
  <c r="AC448" i="135"/>
  <c r="AC449" i="135" a="1"/>
  <c r="AC449" i="135"/>
  <c r="AC450" i="135" a="1"/>
  <c r="AC450" i="135"/>
  <c r="AC451" i="135" a="1"/>
  <c r="AC451" i="135"/>
  <c r="AC452" i="135" a="1"/>
  <c r="AC452" i="135"/>
  <c r="AC453" i="135" a="1"/>
  <c r="AC453" i="135"/>
  <c r="AC454" i="135" a="1"/>
  <c r="AC454" i="135"/>
  <c r="AC455" i="135" a="1"/>
  <c r="AC455" i="135"/>
  <c r="AC456" i="135" a="1"/>
  <c r="AC456" i="135"/>
  <c r="AC457" i="135" a="1"/>
  <c r="AC457" i="135"/>
  <c r="AC458" i="135" a="1"/>
  <c r="AC458" i="135"/>
  <c r="AC459" i="135" a="1"/>
  <c r="AC459" i="135"/>
  <c r="AC460" i="135" a="1"/>
  <c r="AC460" i="135"/>
  <c r="AC461" i="135" a="1"/>
  <c r="AC461" i="135"/>
  <c r="AC462" i="135" a="1"/>
  <c r="AC462" i="135"/>
  <c r="AC463" i="135" a="1"/>
  <c r="AC463" i="135"/>
  <c r="AC464" i="135" a="1"/>
  <c r="AC464" i="135"/>
  <c r="AC465" i="135" a="1"/>
  <c r="AC465" i="135"/>
  <c r="AC466" i="135" a="1"/>
  <c r="AC466" i="135"/>
  <c r="AC467" i="135" a="1"/>
  <c r="AC467" i="135"/>
  <c r="AC468" i="135" a="1"/>
  <c r="AC468" i="135"/>
  <c r="AC469" i="135" a="1"/>
  <c r="AC469" i="135"/>
  <c r="AC470" i="135" a="1"/>
  <c r="AC470" i="135"/>
  <c r="AC471" i="135" a="1"/>
  <c r="AC471" i="135"/>
  <c r="AC472" i="135" a="1"/>
  <c r="AC472" i="135"/>
  <c r="AC473" i="135" a="1"/>
  <c r="AC473" i="135"/>
  <c r="AC474" i="135" a="1"/>
  <c r="AC474" i="135"/>
  <c r="AC475" i="135" a="1"/>
  <c r="AC475" i="135"/>
  <c r="AC476" i="135" a="1"/>
  <c r="AC476" i="135"/>
  <c r="AC477" i="135" a="1"/>
  <c r="AC477" i="135"/>
  <c r="AC478" i="135" a="1"/>
  <c r="AC478" i="135"/>
  <c r="AC479" i="135" a="1"/>
  <c r="AC479" i="135"/>
  <c r="AC480" i="135" a="1"/>
  <c r="AC480" i="135"/>
  <c r="AC481" i="135" a="1"/>
  <c r="AC481" i="135"/>
  <c r="AC482" i="135" a="1"/>
  <c r="AC482" i="135"/>
  <c r="AC483" i="135" a="1"/>
  <c r="AC483" i="135"/>
  <c r="AC484" i="135" a="1"/>
  <c r="AC484" i="135"/>
  <c r="AC485" i="135" a="1"/>
  <c r="AC485" i="135"/>
  <c r="AC486" i="135" a="1"/>
  <c r="AC486" i="135"/>
  <c r="AC487" i="135" a="1"/>
  <c r="AC487" i="135"/>
  <c r="AC488" i="135" a="1"/>
  <c r="AC488" i="135"/>
  <c r="AC489" i="135" a="1"/>
  <c r="AC489" i="135"/>
  <c r="AC490" i="135" a="1"/>
  <c r="AC490" i="135"/>
  <c r="AC491" i="135" a="1"/>
  <c r="AC491" i="135"/>
  <c r="AC492" i="135" a="1"/>
  <c r="AC492" i="135"/>
  <c r="AC493" i="135" a="1"/>
  <c r="AC493" i="135"/>
  <c r="AC494" i="135" a="1"/>
  <c r="AC494" i="135"/>
  <c r="AC495" i="135" a="1"/>
  <c r="AC495" i="135"/>
  <c r="AC496" i="135" a="1"/>
  <c r="AC496" i="135"/>
  <c r="AC497" i="135" a="1"/>
  <c r="AC497" i="135"/>
  <c r="AC498" i="135" a="1"/>
  <c r="AC498" i="135"/>
  <c r="AC499" i="135" a="1"/>
  <c r="AC499" i="135"/>
  <c r="AC500" i="135" a="1"/>
  <c r="AC500" i="135"/>
  <c r="AC501" i="135" a="1"/>
  <c r="AC501" i="135"/>
  <c r="AC502" i="135" a="1"/>
  <c r="AC502" i="135"/>
  <c r="AC503" i="135" a="1"/>
  <c r="AC503" i="135"/>
  <c r="AC504" i="135" a="1"/>
  <c r="AC504" i="135"/>
  <c r="AC505" i="135" a="1"/>
  <c r="AC505" i="135"/>
  <c r="AC506" i="135" a="1"/>
  <c r="AC506" i="135"/>
  <c r="AC507" i="135" a="1"/>
  <c r="AC507" i="135"/>
  <c r="AC508" i="135" a="1"/>
  <c r="AC508" i="135"/>
  <c r="AC509" i="135" a="1"/>
  <c r="AC509" i="135"/>
  <c r="AC510" i="135" a="1"/>
  <c r="AC510" i="135"/>
  <c r="AC511" i="135" a="1"/>
  <c r="AC511" i="135"/>
  <c r="AC512" i="135" a="1"/>
  <c r="AC512" i="135"/>
  <c r="AC513" i="135" a="1"/>
  <c r="AC513" i="135"/>
  <c r="AC514" i="135" a="1"/>
  <c r="AC514" i="135"/>
  <c r="AC515" i="135" a="1"/>
  <c r="AC515" i="135"/>
  <c r="AC516" i="135" a="1"/>
  <c r="AC516" i="135"/>
  <c r="AC517" i="135" a="1"/>
  <c r="AC517" i="135"/>
  <c r="AC518" i="135" a="1"/>
  <c r="AC518" i="135"/>
  <c r="AC519" i="135" a="1"/>
  <c r="AC519" i="135"/>
  <c r="AC520" i="135" a="1"/>
  <c r="AC520" i="135"/>
  <c r="AC521" i="135" a="1"/>
  <c r="AC521" i="135"/>
  <c r="AC522" i="135" a="1"/>
  <c r="AC522" i="135"/>
  <c r="AC523" i="135" a="1"/>
  <c r="AC523" i="135"/>
  <c r="AC524" i="135" a="1"/>
  <c r="AC524" i="135"/>
  <c r="AC525" i="135" a="1"/>
  <c r="AC525" i="135"/>
  <c r="AC526" i="135" a="1"/>
  <c r="AC526" i="135"/>
  <c r="AC527" i="135" a="1"/>
  <c r="AC527" i="135"/>
  <c r="AC528" i="135" a="1"/>
  <c r="AC528" i="135"/>
  <c r="AC529" i="135" a="1"/>
  <c r="AC529" i="135"/>
  <c r="AC530" i="135" a="1"/>
  <c r="AC530" i="135"/>
  <c r="AC531" i="135" a="1"/>
  <c r="AC531" i="135"/>
  <c r="AC532" i="135" a="1"/>
  <c r="AC532" i="135"/>
  <c r="AC533" i="135" a="1"/>
  <c r="AC533" i="135"/>
  <c r="AC534" i="135" a="1"/>
  <c r="AC534" i="135"/>
  <c r="AC535" i="135" a="1"/>
  <c r="AC535" i="135"/>
  <c r="AC536" i="135" a="1"/>
  <c r="AC536" i="135"/>
  <c r="AC537" i="135" a="1"/>
  <c r="AC537" i="135"/>
  <c r="AC538" i="135" a="1"/>
  <c r="AC538" i="135"/>
  <c r="AC539" i="135" a="1"/>
  <c r="AC539" i="135"/>
  <c r="AC540" i="135" a="1"/>
  <c r="AC540" i="135"/>
  <c r="AC541" i="135" a="1"/>
  <c r="AC541" i="135"/>
  <c r="AC542" i="135" a="1"/>
  <c r="AC542" i="135"/>
  <c r="AC543" i="135" a="1"/>
  <c r="AC543" i="135"/>
  <c r="AC544" i="135" a="1"/>
  <c r="AC544" i="135"/>
  <c r="AC545" i="135" a="1"/>
  <c r="AC545" i="135"/>
  <c r="AC546" i="135" a="1"/>
  <c r="AC546" i="135"/>
  <c r="AC547" i="135" a="1"/>
  <c r="AC547" i="135"/>
  <c r="AC548" i="135" a="1"/>
  <c r="AC548" i="135"/>
  <c r="AC549" i="135" a="1"/>
  <c r="AC549" i="135"/>
  <c r="AC550" i="135" a="1"/>
  <c r="AC550" i="135"/>
  <c r="AC551" i="135" a="1"/>
  <c r="AC551" i="135"/>
  <c r="AC552" i="135" a="1"/>
  <c r="AC552" i="135"/>
  <c r="AC553" i="135" a="1"/>
  <c r="AC553" i="135"/>
  <c r="AC554" i="135" a="1"/>
  <c r="AC554" i="135"/>
  <c r="AC555" i="135" a="1"/>
  <c r="AC555" i="135"/>
  <c r="AC556" i="135" a="1"/>
  <c r="AC556" i="135"/>
  <c r="AC557" i="135" a="1"/>
  <c r="AC557" i="135"/>
  <c r="AC558" i="135" a="1"/>
  <c r="AC558" i="135"/>
  <c r="AC559" i="135" a="1"/>
  <c r="AC559" i="135"/>
  <c r="AC560" i="135" a="1"/>
  <c r="AC560" i="135"/>
  <c r="AC561" i="135" a="1"/>
  <c r="AC561" i="135"/>
  <c r="AC562" i="135" a="1"/>
  <c r="AC562" i="135"/>
  <c r="AC563" i="135" a="1"/>
  <c r="AC563" i="135"/>
  <c r="AC564" i="135" a="1"/>
  <c r="AC564" i="135"/>
  <c r="AC565" i="135" a="1"/>
  <c r="AC565" i="135"/>
  <c r="AC566" i="135" a="1"/>
  <c r="AC566" i="135"/>
  <c r="AC567" i="135" a="1"/>
  <c r="AC567" i="135"/>
  <c r="AC568" i="135" a="1"/>
  <c r="AC568" i="135"/>
  <c r="AC569" i="135" a="1"/>
  <c r="AC569" i="135"/>
  <c r="AC570" i="135" a="1"/>
  <c r="AC570" i="135"/>
  <c r="AC571" i="135" a="1"/>
  <c r="AC571" i="135"/>
  <c r="AC572" i="135" a="1"/>
  <c r="AC572" i="135"/>
  <c r="AC573" i="135" a="1"/>
  <c r="AC573" i="135"/>
  <c r="AC574" i="135" a="1"/>
  <c r="AC574" i="135"/>
  <c r="AC575" i="135" a="1"/>
  <c r="AC575" i="135"/>
  <c r="AC576" i="135" a="1"/>
  <c r="AC576" i="135"/>
  <c r="AC577" i="135" a="1"/>
  <c r="AC577" i="135"/>
  <c r="AC578" i="135" a="1"/>
  <c r="AC578" i="135"/>
  <c r="AC579" i="135" a="1"/>
  <c r="AC579" i="135"/>
  <c r="AC580" i="135" a="1"/>
  <c r="AC580" i="135"/>
  <c r="AC581" i="135" a="1"/>
  <c r="AC581" i="135"/>
  <c r="AC582" i="135" a="1"/>
  <c r="AC582" i="135"/>
  <c r="AC583" i="135" a="1"/>
  <c r="AC583" i="135"/>
  <c r="AC584" i="135" a="1"/>
  <c r="AC584" i="135"/>
  <c r="AC585" i="135" a="1"/>
  <c r="AC585" i="135"/>
  <c r="AC586" i="135" a="1"/>
  <c r="AC586" i="135"/>
  <c r="AC587" i="135" a="1"/>
  <c r="AC587" i="135"/>
  <c r="AC588" i="135" a="1"/>
  <c r="AC588" i="135"/>
  <c r="AC589" i="135" a="1"/>
  <c r="AC589" i="135"/>
  <c r="AC590" i="135" a="1"/>
  <c r="AC590" i="135"/>
  <c r="AC591" i="135" a="1"/>
  <c r="AC591" i="135"/>
  <c r="AC592" i="135" a="1"/>
  <c r="AC592" i="135"/>
  <c r="AC593" i="135" a="1"/>
  <c r="AC593" i="135"/>
  <c r="AC594" i="135" a="1"/>
  <c r="AC594" i="135"/>
  <c r="AC595" i="135" a="1"/>
  <c r="AC595" i="135"/>
  <c r="AC596" i="135" a="1"/>
  <c r="AC596" i="135"/>
  <c r="AC597" i="135" a="1"/>
  <c r="AC597" i="135"/>
  <c r="AC598" i="135" a="1"/>
  <c r="AC598" i="135"/>
  <c r="AC599" i="135" a="1"/>
  <c r="AC599" i="135"/>
  <c r="AC600" i="135" a="1"/>
  <c r="AC600" i="135"/>
  <c r="AC601" i="135" a="1"/>
  <c r="AC601" i="135"/>
  <c r="AC602" i="135" a="1"/>
  <c r="AC602" i="135"/>
  <c r="AC603" i="135" a="1"/>
  <c r="AC603" i="135"/>
  <c r="AC604" i="135" a="1"/>
  <c r="AC604" i="135"/>
  <c r="AC605" i="135" a="1"/>
  <c r="AC605" i="135"/>
  <c r="AC606" i="135" a="1"/>
  <c r="AC606" i="135"/>
  <c r="AC607" i="135" a="1"/>
  <c r="AC607" i="135"/>
  <c r="AC608" i="135" a="1"/>
  <c r="AC608" i="135"/>
  <c r="AC609" i="135" a="1"/>
  <c r="AC609" i="135"/>
  <c r="AC610" i="135" a="1"/>
  <c r="AC610" i="135"/>
  <c r="AC611" i="135" a="1"/>
  <c r="AC611" i="135"/>
  <c r="AC612" i="135" a="1"/>
  <c r="AC612" i="135"/>
  <c r="AC613" i="135" a="1"/>
  <c r="AC613" i="135"/>
  <c r="AC614" i="135" a="1"/>
  <c r="AC614" i="135"/>
  <c r="AC615" i="135" a="1"/>
  <c r="AC615" i="135"/>
  <c r="AC616" i="135" a="1"/>
  <c r="AC616" i="135"/>
  <c r="AC617" i="135" a="1"/>
  <c r="AC617" i="135"/>
  <c r="AC618" i="135" a="1"/>
  <c r="AC618" i="135"/>
  <c r="AC619" i="135" a="1"/>
  <c r="AC619" i="135"/>
  <c r="AC620" i="135" a="1"/>
  <c r="AC620" i="135"/>
  <c r="AC621" i="135" a="1"/>
  <c r="AC621" i="135"/>
  <c r="AC622" i="135" a="1"/>
  <c r="AC622" i="135"/>
  <c r="AC623" i="135" a="1"/>
  <c r="AC623" i="135"/>
  <c r="AC624" i="135" a="1"/>
  <c r="AC624" i="135"/>
  <c r="AC625" i="135" a="1"/>
  <c r="AC625" i="135"/>
  <c r="AC626" i="135" a="1"/>
  <c r="AC626" i="135"/>
  <c r="AC627" i="135" a="1"/>
  <c r="AC627" i="135"/>
  <c r="AC628" i="135" a="1"/>
  <c r="AC628" i="135"/>
  <c r="AC629" i="135" a="1"/>
  <c r="AC629" i="135"/>
  <c r="AC630" i="135" a="1"/>
  <c r="AC630" i="135"/>
  <c r="AC631" i="135" a="1"/>
  <c r="AC631" i="135"/>
  <c r="AC632" i="135" a="1"/>
  <c r="AC632" i="135"/>
  <c r="AC633" i="135" a="1"/>
  <c r="AC633" i="135"/>
  <c r="AC634" i="135" a="1"/>
  <c r="AC634" i="135"/>
  <c r="AC635" i="135" a="1"/>
  <c r="AC635" i="135"/>
  <c r="AC636" i="135" a="1"/>
  <c r="AC636" i="135"/>
  <c r="AC637" i="135" a="1"/>
  <c r="AC637" i="135"/>
  <c r="AC638" i="135" a="1"/>
  <c r="AC638" i="135"/>
  <c r="AC639" i="135" a="1"/>
  <c r="AC639" i="135"/>
  <c r="AC640" i="135" a="1"/>
  <c r="AC640" i="135"/>
  <c r="AC641" i="135" a="1"/>
  <c r="AC641" i="135"/>
  <c r="AC642" i="135" a="1"/>
  <c r="AC642" i="135"/>
  <c r="AC643" i="135" a="1"/>
  <c r="AC643" i="135"/>
  <c r="AC644" i="135" a="1"/>
  <c r="AC644" i="135"/>
  <c r="AC645" i="135" a="1"/>
  <c r="AC645" i="135"/>
  <c r="AC646" i="135" a="1"/>
  <c r="AC646" i="135"/>
  <c r="AC647" i="135" a="1"/>
  <c r="AC647" i="135"/>
  <c r="AC648" i="135" a="1"/>
  <c r="AC648" i="135"/>
  <c r="AC649" i="135" a="1"/>
  <c r="AC649" i="135"/>
  <c r="AC650" i="135" a="1"/>
  <c r="AC650" i="135"/>
  <c r="AC651" i="135" a="1"/>
  <c r="AC651" i="135"/>
  <c r="AC652" i="135" a="1"/>
  <c r="AC652" i="135"/>
  <c r="AC653" i="135" a="1"/>
  <c r="AC653" i="135"/>
  <c r="AC654" i="135" a="1"/>
  <c r="AC654" i="135"/>
  <c r="AC655" i="135" a="1"/>
  <c r="AC655" i="135"/>
  <c r="AC656" i="135" a="1"/>
  <c r="AC656" i="135"/>
  <c r="AC657" i="135" a="1"/>
  <c r="AC657" i="135"/>
  <c r="AC658" i="135" a="1"/>
  <c r="AC658" i="135"/>
  <c r="AC659" i="135" a="1"/>
  <c r="AC659" i="135"/>
  <c r="AC660" i="135" a="1"/>
  <c r="AC660" i="135"/>
  <c r="AC661" i="135" a="1"/>
  <c r="AC661" i="135"/>
  <c r="AC662" i="135" a="1"/>
  <c r="AC662" i="135"/>
  <c r="AC663" i="135" a="1"/>
  <c r="AC663" i="135"/>
  <c r="AC664" i="135" a="1"/>
  <c r="AC664" i="135"/>
  <c r="AC665" i="135" a="1"/>
  <c r="AC665" i="135"/>
  <c r="AC666" i="135" a="1"/>
  <c r="AC666" i="135"/>
  <c r="AC667" i="135" a="1"/>
  <c r="AC667" i="135"/>
  <c r="AC668" i="135" a="1"/>
  <c r="AC668" i="135"/>
  <c r="AC669" i="135" a="1"/>
  <c r="AC669" i="135"/>
  <c r="AC670" i="135" a="1"/>
  <c r="AC670" i="135"/>
  <c r="AC671" i="135" a="1"/>
  <c r="AC671" i="135"/>
  <c r="AC672" i="135" a="1"/>
  <c r="AC672" i="135"/>
  <c r="AC673" i="135" a="1"/>
  <c r="AC673" i="135"/>
  <c r="AC674" i="135" a="1"/>
  <c r="AC674" i="135"/>
  <c r="AC675" i="135" a="1"/>
  <c r="AC675" i="135"/>
  <c r="AC676" i="135" a="1"/>
  <c r="AC676" i="135"/>
  <c r="AC677" i="135" a="1"/>
  <c r="AC677" i="135"/>
  <c r="AC678" i="135" a="1"/>
  <c r="AC678" i="135"/>
  <c r="AC679" i="135" a="1"/>
  <c r="AC679" i="135"/>
  <c r="AC680" i="135" a="1"/>
  <c r="AC680" i="135"/>
  <c r="AC681" i="135" a="1"/>
  <c r="AC681" i="135"/>
  <c r="AC682" i="135" a="1"/>
  <c r="AC682" i="135"/>
  <c r="AC683" i="135" a="1"/>
  <c r="AC683" i="135"/>
  <c r="AC684" i="135" a="1"/>
  <c r="AC684" i="135"/>
  <c r="AC685" i="135" a="1"/>
  <c r="AC685" i="135"/>
  <c r="AC686" i="135" a="1"/>
  <c r="AC686" i="135"/>
  <c r="AC687" i="135" a="1"/>
  <c r="AC687" i="135"/>
  <c r="AC688" i="135" a="1"/>
  <c r="AC688" i="135"/>
  <c r="AC689" i="135" a="1"/>
  <c r="AC689" i="135"/>
  <c r="AC690" i="135" a="1"/>
  <c r="AC690" i="135"/>
  <c r="AC691" i="135" a="1"/>
  <c r="AC691" i="135"/>
  <c r="AC692" i="135" a="1"/>
  <c r="AC692" i="135"/>
  <c r="AC693" i="135" a="1"/>
  <c r="AC693" i="135"/>
  <c r="AC694" i="135" a="1"/>
  <c r="AC694" i="135"/>
  <c r="AC695" i="135" a="1"/>
  <c r="AC695" i="135"/>
  <c r="AC696" i="135" a="1"/>
  <c r="AC696" i="135"/>
  <c r="AC697" i="135" a="1"/>
  <c r="AC697" i="135"/>
  <c r="AC698" i="135" a="1"/>
  <c r="AC698" i="135"/>
  <c r="AC699" i="135" a="1"/>
  <c r="AC699" i="135"/>
  <c r="AC700" i="135" a="1"/>
  <c r="AC700" i="135"/>
  <c r="AC701" i="135" a="1"/>
  <c r="AC701" i="135"/>
  <c r="AC702" i="135" a="1"/>
  <c r="AC702" i="135"/>
  <c r="AC703" i="135" a="1"/>
  <c r="AC703" i="135"/>
  <c r="AC704" i="135" a="1"/>
  <c r="AC704" i="135"/>
  <c r="AC705" i="135" a="1"/>
  <c r="AC705" i="135"/>
  <c r="AC706" i="135" a="1"/>
  <c r="AC706" i="135"/>
  <c r="AC707" i="135" a="1"/>
  <c r="AC707" i="135"/>
  <c r="AC708" i="135" a="1"/>
  <c r="AC708" i="135"/>
  <c r="AC709" i="135" a="1"/>
  <c r="AC709" i="135"/>
  <c r="AC710" i="135" a="1"/>
  <c r="AC710" i="135"/>
  <c r="AC711" i="135" a="1"/>
  <c r="AC711" i="135"/>
  <c r="AC712" i="135" a="1"/>
  <c r="AC712" i="135"/>
  <c r="AC713" i="135" a="1"/>
  <c r="AC713" i="135"/>
  <c r="AC714" i="135" a="1"/>
  <c r="AC714" i="135"/>
  <c r="AC715" i="135" a="1"/>
  <c r="AC715" i="135"/>
  <c r="AC716" i="135" a="1"/>
  <c r="AC716" i="135"/>
  <c r="AC717" i="135" a="1"/>
  <c r="AC717" i="135"/>
  <c r="AC718" i="135" a="1"/>
  <c r="AC718" i="135"/>
  <c r="AC719" i="135" a="1"/>
  <c r="AC719" i="135"/>
  <c r="AC720" i="135" a="1"/>
  <c r="AC720" i="135"/>
  <c r="AC721" i="135" a="1"/>
  <c r="AC721" i="135"/>
  <c r="AC722" i="135" a="1"/>
  <c r="AC722" i="135"/>
  <c r="AC723" i="135" a="1"/>
  <c r="AC723" i="135"/>
  <c r="AC724" i="135" a="1"/>
  <c r="AC724" i="135"/>
  <c r="AC725" i="135" a="1"/>
  <c r="AC725" i="135"/>
  <c r="AC726" i="135" a="1"/>
  <c r="AC726" i="135"/>
  <c r="AC727" i="135" a="1"/>
  <c r="AC727" i="135"/>
  <c r="AC728" i="135" a="1"/>
  <c r="AC728" i="135"/>
  <c r="AC729" i="135" a="1"/>
  <c r="AC729" i="135"/>
  <c r="AC730" i="135" a="1"/>
  <c r="AC730" i="135"/>
  <c r="AC731" i="135" a="1"/>
  <c r="AC731" i="135"/>
  <c r="AC732" i="135" a="1"/>
  <c r="AC732" i="135"/>
  <c r="AC733" i="135" a="1"/>
  <c r="AC733" i="135"/>
  <c r="AC734" i="135" a="1"/>
  <c r="AC734" i="135"/>
  <c r="AC735" i="135" a="1"/>
  <c r="AC735" i="135"/>
  <c r="AC736" i="135" a="1"/>
  <c r="AC736" i="135"/>
  <c r="AC737" i="135" a="1"/>
  <c r="AC737" i="135"/>
  <c r="AC738" i="135" a="1"/>
  <c r="AC738" i="135"/>
  <c r="AC739" i="135" a="1"/>
  <c r="AC739" i="135"/>
  <c r="AC740" i="135" a="1"/>
  <c r="AC740" i="135"/>
  <c r="AC741" i="135" a="1"/>
  <c r="AC741" i="135"/>
  <c r="AC742" i="135" a="1"/>
  <c r="AC742" i="135"/>
  <c r="AC743" i="135" a="1"/>
  <c r="AC743" i="135"/>
  <c r="AC744" i="135" a="1"/>
  <c r="AC744" i="135"/>
  <c r="AC745" i="135" a="1"/>
  <c r="AC745" i="135"/>
  <c r="AC746" i="135" a="1"/>
  <c r="AC746" i="135"/>
  <c r="AC747" i="135" a="1"/>
  <c r="AC747" i="135"/>
  <c r="AC748" i="135" a="1"/>
  <c r="AC748" i="135"/>
  <c r="AC749" i="135" a="1"/>
  <c r="AC749" i="135"/>
  <c r="AC750" i="135" a="1"/>
  <c r="AC750" i="135"/>
  <c r="AC751" i="135" a="1"/>
  <c r="AC751" i="135"/>
  <c r="AC752" i="135" a="1"/>
  <c r="AC752" i="135"/>
  <c r="AC753" i="135" a="1"/>
  <c r="AC753" i="135"/>
  <c r="AC754" i="135" a="1"/>
  <c r="AC754" i="135"/>
  <c r="AC755" i="135" a="1"/>
  <c r="AC755" i="135"/>
  <c r="AC756" i="135" a="1"/>
  <c r="AC756" i="135"/>
  <c r="AC757" i="135" a="1"/>
  <c r="AC757" i="135"/>
  <c r="AC758" i="135" a="1"/>
  <c r="AC758" i="135"/>
  <c r="AC759" i="135" a="1"/>
  <c r="AC759" i="135"/>
  <c r="AC760" i="135" a="1"/>
  <c r="AC760" i="135"/>
  <c r="AC761" i="135" a="1"/>
  <c r="AC761" i="135"/>
  <c r="AC762" i="135" a="1"/>
  <c r="AC762" i="135"/>
  <c r="AC763" i="135" a="1"/>
  <c r="AC763" i="135"/>
  <c r="AC764" i="135" a="1"/>
  <c r="AC764" i="135"/>
  <c r="AC765" i="135" a="1"/>
  <c r="AC765" i="135"/>
  <c r="AC766" i="135" a="1"/>
  <c r="AC766" i="135"/>
  <c r="AC767" i="135" a="1"/>
  <c r="AC767" i="135"/>
  <c r="AC768" i="135" a="1"/>
  <c r="AC768" i="135"/>
  <c r="AC769" i="135" a="1"/>
  <c r="AC769" i="135"/>
  <c r="AC770" i="135" a="1"/>
  <c r="AC770" i="135"/>
  <c r="AC771" i="135" a="1"/>
  <c r="AC771" i="135"/>
  <c r="AC772" i="135" a="1"/>
  <c r="AC772" i="135"/>
  <c r="AC773" i="135" a="1"/>
  <c r="AC773" i="135"/>
  <c r="AC774" i="135" a="1"/>
  <c r="AC774" i="135"/>
  <c r="AC775" i="135" a="1"/>
  <c r="AC775" i="135"/>
  <c r="AC776" i="135" a="1"/>
  <c r="AC776" i="135"/>
  <c r="AC777" i="135" a="1"/>
  <c r="AC777" i="135"/>
  <c r="AC778" i="135" a="1"/>
  <c r="AC778" i="135"/>
  <c r="AC779" i="135" a="1"/>
  <c r="AC779" i="135"/>
  <c r="AC780" i="135" a="1"/>
  <c r="AC780" i="135"/>
  <c r="AC781" i="135" a="1"/>
  <c r="AC781" i="135"/>
  <c r="AC782" i="135" a="1"/>
  <c r="AC782" i="135"/>
  <c r="AC783" i="135" a="1"/>
  <c r="AC783" i="135"/>
  <c r="AC784" i="135" a="1"/>
  <c r="AC784" i="135"/>
  <c r="AC785" i="135" a="1"/>
  <c r="AC785" i="135"/>
  <c r="AC786" i="135" a="1"/>
  <c r="AC786" i="135"/>
  <c r="AC787" i="135" a="1"/>
  <c r="AC787" i="135"/>
  <c r="AC788" i="135" a="1"/>
  <c r="AC788" i="135"/>
  <c r="AC789" i="135" a="1"/>
  <c r="AC789" i="135"/>
  <c r="AC790" i="135" a="1"/>
  <c r="AC790" i="135"/>
  <c r="AC791" i="135" a="1"/>
  <c r="AC791" i="135"/>
  <c r="AC792" i="135" a="1"/>
  <c r="AC792" i="135"/>
  <c r="AC793" i="135" a="1"/>
  <c r="AC793" i="135"/>
  <c r="AC794" i="135" a="1"/>
  <c r="AC794" i="135"/>
  <c r="AC795" i="135" a="1"/>
  <c r="AC795" i="135"/>
  <c r="AC796" i="135" a="1"/>
  <c r="AC796" i="135"/>
  <c r="AC797" i="135" a="1"/>
  <c r="AC797" i="135"/>
  <c r="AC798" i="135" a="1"/>
  <c r="AC798" i="135"/>
  <c r="AC799" i="135" a="1"/>
  <c r="AC799" i="135"/>
  <c r="AC800" i="135" a="1"/>
  <c r="AC800" i="135"/>
  <c r="AC801" i="135" a="1"/>
  <c r="AC801" i="135"/>
  <c r="AC802" i="135" a="1"/>
  <c r="AC802" i="135"/>
  <c r="AC803" i="135" a="1"/>
  <c r="AC803" i="135"/>
  <c r="AC804" i="135" a="1"/>
  <c r="AC804" i="135"/>
  <c r="AC805" i="135" a="1"/>
  <c r="AC805" i="135"/>
  <c r="AC806" i="135" a="1"/>
  <c r="AC806" i="135"/>
  <c r="AC807" i="135" a="1"/>
  <c r="AC807" i="135"/>
  <c r="AC808" i="135" a="1"/>
  <c r="AC808" i="135"/>
  <c r="AC809" i="135" a="1"/>
  <c r="AC809" i="135"/>
  <c r="AC810" i="135" a="1"/>
  <c r="AC810" i="135"/>
  <c r="AC811" i="135" a="1"/>
  <c r="AC811" i="135"/>
  <c r="AC812" i="135" a="1"/>
  <c r="AC812" i="135"/>
  <c r="AC813" i="135" a="1"/>
  <c r="AC813" i="135"/>
  <c r="AC814" i="135" a="1"/>
  <c r="AC814" i="135"/>
  <c r="AC815" i="135" a="1"/>
  <c r="AC815" i="135"/>
  <c r="AC816" i="135" a="1"/>
  <c r="AC816" i="135"/>
  <c r="AC817" i="135" a="1"/>
  <c r="AC817" i="135"/>
  <c r="AC818" i="135" a="1"/>
  <c r="AC818" i="135"/>
  <c r="AC819" i="135" a="1"/>
  <c r="AC819" i="135"/>
  <c r="AC820" i="135" a="1"/>
  <c r="AC820" i="135"/>
  <c r="AC821" i="135" a="1"/>
  <c r="AC821" i="135"/>
  <c r="AC822" i="135" a="1"/>
  <c r="AC822" i="135"/>
  <c r="AC823" i="135" a="1"/>
  <c r="AC823" i="135"/>
  <c r="AC824" i="135" a="1"/>
  <c r="AC824" i="135"/>
  <c r="AC825" i="135" a="1"/>
  <c r="AC825" i="135"/>
  <c r="AC826" i="135" a="1"/>
  <c r="AC826" i="135"/>
  <c r="AC827" i="135" a="1"/>
  <c r="AC827" i="135"/>
  <c r="AC828" i="135" a="1"/>
  <c r="AC828" i="135"/>
  <c r="AC829" i="135" a="1"/>
  <c r="AC829" i="135"/>
  <c r="AC830" i="135" a="1"/>
  <c r="AC830" i="135"/>
  <c r="AC831" i="135" a="1"/>
  <c r="AC831" i="135"/>
  <c r="AC832" i="135" a="1"/>
  <c r="AC832" i="135"/>
  <c r="AC833" i="135" a="1"/>
  <c r="AC833" i="135"/>
  <c r="AC834" i="135" a="1"/>
  <c r="AC834" i="135"/>
  <c r="AC835" i="135" a="1"/>
  <c r="AC835" i="135"/>
  <c r="AC836" i="135" a="1"/>
  <c r="AC836" i="135"/>
  <c r="AC837" i="135" a="1"/>
  <c r="AC837" i="135"/>
  <c r="AC838" i="135" a="1"/>
  <c r="AC838" i="135"/>
  <c r="AC839" i="135" a="1"/>
  <c r="AC839" i="135"/>
  <c r="AC840" i="135" a="1"/>
  <c r="AC840" i="135"/>
  <c r="AC841" i="135" a="1"/>
  <c r="AC841" i="135"/>
  <c r="AC842" i="135" a="1"/>
  <c r="AC842" i="135"/>
  <c r="AC843" i="135" a="1"/>
  <c r="AC843" i="135"/>
  <c r="AC844" i="135" a="1"/>
  <c r="AC844" i="135"/>
  <c r="AC845" i="135" a="1"/>
  <c r="AC845" i="135"/>
  <c r="AC846" i="135" a="1"/>
  <c r="AC846" i="135"/>
  <c r="AC847" i="135" a="1"/>
  <c r="AC847" i="135"/>
  <c r="AC848" i="135" a="1"/>
  <c r="AC848" i="135"/>
  <c r="AC849" i="135" a="1"/>
  <c r="AC849" i="135"/>
  <c r="AC850" i="135" a="1"/>
  <c r="AC850" i="135"/>
  <c r="AC851" i="135" a="1"/>
  <c r="AC851" i="135"/>
  <c r="AC852" i="135" a="1"/>
  <c r="AC852" i="135"/>
  <c r="AC853" i="135" a="1"/>
  <c r="AC853" i="135"/>
  <c r="AC854" i="135" a="1"/>
  <c r="AC854" i="135"/>
  <c r="AC855" i="135" a="1"/>
  <c r="AC855" i="135"/>
  <c r="AC856" i="135" a="1"/>
  <c r="AC856" i="135"/>
  <c r="AC857" i="135" a="1"/>
  <c r="AC857" i="135"/>
  <c r="AC858" i="135" a="1"/>
  <c r="AC858" i="135"/>
  <c r="AC859" i="135" a="1"/>
  <c r="AC859" i="135"/>
  <c r="AC860" i="135" a="1"/>
  <c r="AC860" i="135"/>
  <c r="AC861" i="135" a="1"/>
  <c r="AC861" i="135"/>
  <c r="AC862" i="135" a="1"/>
  <c r="AC862" i="135"/>
  <c r="AC863" i="135" a="1"/>
  <c r="AC863" i="135"/>
  <c r="AC864" i="135" a="1"/>
  <c r="AC864" i="135"/>
  <c r="AC865" i="135" a="1"/>
  <c r="AC865" i="135"/>
  <c r="AC866" i="135" a="1"/>
  <c r="AC866" i="135"/>
  <c r="AC867" i="135" a="1"/>
  <c r="AC867" i="135"/>
  <c r="AC868" i="135" a="1"/>
  <c r="AC868" i="135"/>
  <c r="AC869" i="135" a="1"/>
  <c r="AC869" i="135"/>
  <c r="AC870" i="135" a="1"/>
  <c r="AC870" i="135"/>
  <c r="AC871" i="135" a="1"/>
  <c r="AC871" i="135"/>
  <c r="AC872" i="135" a="1"/>
  <c r="AC872" i="135"/>
  <c r="AC873" i="135" a="1"/>
  <c r="AC873" i="135"/>
  <c r="AC874" i="135" a="1"/>
  <c r="AC874" i="135"/>
  <c r="AC875" i="135" a="1"/>
  <c r="AC875" i="135"/>
  <c r="AC876" i="135" a="1"/>
  <c r="AC876" i="135"/>
  <c r="AC877" i="135" a="1"/>
  <c r="AC877" i="135"/>
  <c r="AC878" i="135" a="1"/>
  <c r="AC878" i="135"/>
  <c r="AC879" i="135" a="1"/>
  <c r="AC879" i="135"/>
  <c r="AC880" i="135" a="1"/>
  <c r="AC880" i="135"/>
  <c r="AC881" i="135" a="1"/>
  <c r="AC881" i="135"/>
  <c r="AC882" i="135" a="1"/>
  <c r="AC882" i="135"/>
  <c r="AC883" i="135" a="1"/>
  <c r="AC883" i="135"/>
  <c r="AC884" i="135" a="1"/>
  <c r="AC884" i="135"/>
  <c r="AC885" i="135" a="1"/>
  <c r="AC885" i="135"/>
  <c r="AC886" i="135" a="1"/>
  <c r="AC886" i="135"/>
  <c r="AC887" i="135" a="1"/>
  <c r="AC887" i="135"/>
  <c r="AC888" i="135" a="1"/>
  <c r="AC888" i="135"/>
  <c r="AC889" i="135" a="1"/>
  <c r="AC889" i="135"/>
  <c r="AC890" i="135" a="1"/>
  <c r="AC890" i="135"/>
  <c r="AC891" i="135" a="1"/>
  <c r="AC891" i="135"/>
  <c r="AC892" i="135" a="1"/>
  <c r="AC892" i="135"/>
  <c r="AC893" i="135" a="1"/>
  <c r="AC893" i="135"/>
  <c r="AC894" i="135" a="1"/>
  <c r="AC894" i="135"/>
  <c r="AC895" i="135" a="1"/>
  <c r="AC895" i="135"/>
  <c r="AC896" i="135" a="1"/>
  <c r="AC896" i="135"/>
  <c r="AC897" i="135" a="1"/>
  <c r="AC897" i="135"/>
  <c r="AC898" i="135" a="1"/>
  <c r="AC898" i="135"/>
  <c r="AC899" i="135" a="1"/>
  <c r="AC899" i="135"/>
  <c r="AC900" i="135" a="1"/>
  <c r="AC900" i="135"/>
  <c r="AC901" i="135" a="1"/>
  <c r="AC901" i="135"/>
  <c r="AC902" i="135" a="1"/>
  <c r="AC902" i="135"/>
  <c r="AC903" i="135" a="1"/>
  <c r="AC903" i="135"/>
  <c r="AC904" i="135" a="1"/>
  <c r="AC904" i="135"/>
  <c r="AC905" i="135" a="1"/>
  <c r="AC905" i="135"/>
  <c r="AC906" i="135" a="1"/>
  <c r="AC906" i="135"/>
  <c r="AC907" i="135" a="1"/>
  <c r="AC907" i="135"/>
  <c r="AC908" i="135" a="1"/>
  <c r="AC908" i="135"/>
  <c r="AC909" i="135" a="1"/>
  <c r="AC909" i="135"/>
  <c r="AC910" i="135" a="1"/>
  <c r="AC910" i="135"/>
  <c r="AC911" i="135" a="1"/>
  <c r="AC911" i="135"/>
  <c r="AC912" i="135" a="1"/>
  <c r="AC912" i="135"/>
  <c r="AC913" i="135" a="1"/>
  <c r="AC913" i="135"/>
  <c r="AC914" i="135" a="1"/>
  <c r="AC914" i="135"/>
  <c r="AC915" i="135" a="1"/>
  <c r="AC915" i="135"/>
  <c r="AC916" i="135" a="1"/>
  <c r="AC916" i="135"/>
  <c r="AC917" i="135" a="1"/>
  <c r="AC917" i="135"/>
  <c r="AC918" i="135" a="1"/>
  <c r="AC918" i="135"/>
  <c r="AC919" i="135" a="1"/>
  <c r="AC919" i="135"/>
  <c r="AC920" i="135" a="1"/>
  <c r="AC920" i="135"/>
  <c r="AC921" i="135" a="1"/>
  <c r="AC921" i="135"/>
  <c r="AC922" i="135" a="1"/>
  <c r="AC922" i="135"/>
  <c r="AC923" i="135" a="1"/>
  <c r="AC923" i="135"/>
  <c r="AC924" i="135" a="1"/>
  <c r="AC924" i="135"/>
  <c r="AC925" i="135" a="1"/>
  <c r="AC925" i="135"/>
  <c r="AC926" i="135" a="1"/>
  <c r="AC926" i="135"/>
  <c r="AC927" i="135" a="1"/>
  <c r="AC927" i="135"/>
  <c r="AC928" i="135" a="1"/>
  <c r="AC928" i="135"/>
  <c r="AC929" i="135" a="1"/>
  <c r="AC929" i="135"/>
  <c r="AC930" i="135" a="1"/>
  <c r="AC930" i="135"/>
  <c r="AC931" i="135" a="1"/>
  <c r="AC931" i="135"/>
  <c r="AC932" i="135" a="1"/>
  <c r="AC932" i="135"/>
  <c r="AC933" i="135" a="1"/>
  <c r="AC933" i="135"/>
  <c r="AC934" i="135" a="1"/>
  <c r="AC934" i="135"/>
  <c r="AC935" i="135" a="1"/>
  <c r="AC935" i="135"/>
  <c r="AC936" i="135" a="1"/>
  <c r="AC936" i="135"/>
  <c r="AC937" i="135" a="1"/>
  <c r="AC937" i="135"/>
  <c r="AC938" i="135" a="1"/>
  <c r="AC938" i="135"/>
  <c r="AC939" i="135" a="1"/>
  <c r="AC939" i="135"/>
  <c r="AC940" i="135" a="1"/>
  <c r="AC940" i="135"/>
  <c r="AC941" i="135" a="1"/>
  <c r="AC941" i="135"/>
  <c r="AC942" i="135" a="1"/>
  <c r="AC942" i="135"/>
  <c r="AC943" i="135" a="1"/>
  <c r="AC943" i="135"/>
  <c r="AC944" i="135" a="1"/>
  <c r="AC944" i="135"/>
  <c r="AC945" i="135" a="1"/>
  <c r="AC945" i="135"/>
  <c r="AC946" i="135" a="1"/>
  <c r="AC946" i="135"/>
  <c r="AC947" i="135" a="1"/>
  <c r="AC947" i="135"/>
  <c r="AC948" i="135" a="1"/>
  <c r="AC948" i="135"/>
  <c r="AC949" i="135" a="1"/>
  <c r="AC949" i="135"/>
  <c r="AC950" i="135" a="1"/>
  <c r="AC950" i="135"/>
  <c r="AC951" i="135" a="1"/>
  <c r="AC951" i="135"/>
  <c r="AC952" i="135" a="1"/>
  <c r="AC952" i="135"/>
  <c r="AC953" i="135" a="1"/>
  <c r="AC953" i="135"/>
  <c r="AC954" i="135" a="1"/>
  <c r="AC954" i="135"/>
  <c r="AC955" i="135" a="1"/>
  <c r="AC955" i="135"/>
  <c r="AC956" i="135" a="1"/>
  <c r="AC956" i="135"/>
  <c r="AC957" i="135" a="1"/>
  <c r="AC957" i="135"/>
  <c r="AC958" i="135" a="1"/>
  <c r="AC958" i="135"/>
  <c r="AC959" i="135" a="1"/>
  <c r="AC959" i="135"/>
  <c r="AC960" i="135" a="1"/>
  <c r="AC960" i="135"/>
  <c r="AC961" i="135" a="1"/>
  <c r="AC961" i="135"/>
  <c r="AC962" i="135" a="1"/>
  <c r="AC962" i="135"/>
  <c r="AC963" i="135" a="1"/>
  <c r="AC963" i="135"/>
  <c r="AC964" i="135" a="1"/>
  <c r="AC964" i="135"/>
  <c r="AC965" i="135" a="1"/>
  <c r="AC965" i="135"/>
  <c r="AC966" i="135" a="1"/>
  <c r="AC966" i="135"/>
  <c r="AC967" i="135" a="1"/>
  <c r="AC967" i="135"/>
  <c r="AC968" i="135" a="1"/>
  <c r="AC968" i="135"/>
  <c r="AC969" i="135" a="1"/>
  <c r="AC969" i="135"/>
  <c r="AC970" i="135" a="1"/>
  <c r="AC970" i="135"/>
  <c r="AC971" i="135" a="1"/>
  <c r="AC971" i="135"/>
  <c r="AC972" i="135" a="1"/>
  <c r="AC972" i="135"/>
  <c r="AC973" i="135" a="1"/>
  <c r="AC973" i="135"/>
  <c r="AC974" i="135" a="1"/>
  <c r="AC974" i="135"/>
  <c r="AC975" i="135" a="1"/>
  <c r="AC975" i="135"/>
  <c r="AC976" i="135" a="1"/>
  <c r="AC976" i="135"/>
  <c r="AC977" i="135" a="1"/>
  <c r="AC977" i="135"/>
  <c r="AC978" i="135" a="1"/>
  <c r="AC978" i="135"/>
  <c r="AC979" i="135" a="1"/>
  <c r="AC979" i="135"/>
  <c r="AC980" i="135" a="1"/>
  <c r="AC980" i="135"/>
  <c r="AC981" i="135" a="1"/>
  <c r="AC981" i="135"/>
  <c r="AC982" i="135" a="1"/>
  <c r="AC982" i="135"/>
  <c r="AC983" i="135" a="1"/>
  <c r="AC983" i="135"/>
  <c r="AC984" i="135" a="1"/>
  <c r="AC984" i="135"/>
  <c r="AC985" i="135" a="1"/>
  <c r="AC985" i="135"/>
  <c r="AC986" i="135" a="1"/>
  <c r="AC986" i="135"/>
  <c r="AC987" i="135" a="1"/>
  <c r="AC987" i="135"/>
  <c r="AC988" i="135" a="1"/>
  <c r="AC988" i="135"/>
  <c r="AC989" i="135" a="1"/>
  <c r="AC989" i="135"/>
  <c r="AC990" i="135" a="1"/>
  <c r="AC990" i="135"/>
  <c r="AC991" i="135" a="1"/>
  <c r="AC991" i="135"/>
  <c r="AC992" i="135" a="1"/>
  <c r="AC992" i="135"/>
  <c r="AC993" i="135" a="1"/>
  <c r="AC993" i="135"/>
  <c r="AC994" i="135" a="1"/>
  <c r="AC994" i="135"/>
  <c r="AC995" i="135" a="1"/>
  <c r="AC995" i="135"/>
  <c r="AC996" i="135" a="1"/>
  <c r="AC996" i="135"/>
  <c r="AC997" i="135" a="1"/>
  <c r="AC997" i="135"/>
  <c r="AC998" i="135" a="1"/>
  <c r="AC998" i="135"/>
  <c r="AC999" i="135" a="1"/>
  <c r="AC999" i="135"/>
  <c r="AC1000" i="135" a="1"/>
  <c r="AC1000" i="135"/>
  <c r="AC1001" i="135" a="1"/>
  <c r="AC1001" i="135"/>
  <c r="AC1002" i="135" a="1"/>
  <c r="AC1002" i="135"/>
  <c r="AB5" i="135"/>
  <c r="AB6" i="135"/>
  <c r="AB7" i="135"/>
  <c r="AB8" i="135"/>
  <c r="AB9" i="135"/>
  <c r="AB10" i="135"/>
  <c r="AB11" i="135"/>
  <c r="AB12" i="135"/>
  <c r="AB13" i="135"/>
  <c r="AB14" i="135"/>
  <c r="AB15" i="135"/>
  <c r="AB16" i="135"/>
  <c r="AB17" i="135"/>
  <c r="AB18" i="135"/>
  <c r="AB19" i="135"/>
  <c r="AB20" i="135"/>
  <c r="AB21" i="135"/>
  <c r="AB22" i="135"/>
  <c r="AB23" i="135"/>
  <c r="AB24" i="135"/>
  <c r="AB25" i="135"/>
  <c r="AB26" i="135"/>
  <c r="AB27" i="135"/>
  <c r="AB28" i="135"/>
  <c r="AB29" i="135"/>
  <c r="AB30" i="135"/>
  <c r="AB31" i="135"/>
  <c r="AB32" i="135"/>
  <c r="AB33" i="135"/>
  <c r="AB34" i="135"/>
  <c r="AB35" i="135"/>
  <c r="AB36" i="135"/>
  <c r="AB37" i="135"/>
  <c r="AB38" i="135"/>
  <c r="AB39" i="135"/>
  <c r="AB40" i="135"/>
  <c r="AB41" i="135"/>
  <c r="AB42" i="135"/>
  <c r="AB43" i="135"/>
  <c r="AB44" i="135"/>
  <c r="AB45" i="135"/>
  <c r="AB46" i="135"/>
  <c r="AB47" i="135"/>
  <c r="AB48" i="135"/>
  <c r="AB49" i="135"/>
  <c r="AB50" i="135"/>
  <c r="AB51" i="135"/>
  <c r="AB52" i="135"/>
  <c r="AB53" i="135"/>
  <c r="AB54" i="135"/>
  <c r="AB55" i="135"/>
  <c r="AB56" i="135"/>
  <c r="AB57" i="135"/>
  <c r="AB58" i="135"/>
  <c r="AB59" i="135"/>
  <c r="AB60" i="135"/>
  <c r="AB61" i="135"/>
  <c r="AB62" i="135"/>
  <c r="AB63" i="135"/>
  <c r="AB64" i="135"/>
  <c r="AB65" i="135"/>
  <c r="AB66" i="135"/>
  <c r="AB67" i="135"/>
  <c r="AB68" i="135"/>
  <c r="AB69" i="135"/>
  <c r="AB70" i="135"/>
  <c r="AB71" i="135"/>
  <c r="AB72" i="135"/>
  <c r="AB73" i="135"/>
  <c r="AB74" i="135"/>
  <c r="AB75" i="135"/>
  <c r="AB76" i="135"/>
  <c r="AB77" i="135"/>
  <c r="AB78" i="135"/>
  <c r="AB79" i="135"/>
  <c r="AB80" i="135"/>
  <c r="AB81" i="135"/>
  <c r="AB82" i="135"/>
  <c r="AB83" i="135"/>
  <c r="AB84" i="135"/>
  <c r="AB85" i="135"/>
  <c r="AB86" i="135"/>
  <c r="AB87" i="135"/>
  <c r="AB88" i="135"/>
  <c r="AB89" i="135"/>
  <c r="AB90" i="135"/>
  <c r="AB91" i="135"/>
  <c r="AB92" i="135"/>
  <c r="AB93" i="135"/>
  <c r="AB94" i="135"/>
  <c r="AB95" i="135"/>
  <c r="AB96" i="135"/>
  <c r="AB97" i="135"/>
  <c r="AB98" i="135"/>
  <c r="AB99" i="135"/>
  <c r="AB100" i="135"/>
  <c r="AB101" i="135"/>
  <c r="AB102" i="135"/>
  <c r="AB103" i="135"/>
  <c r="AB104" i="135"/>
  <c r="AB105" i="135"/>
  <c r="AB106" i="135"/>
  <c r="AB107" i="135"/>
  <c r="AB108" i="135"/>
  <c r="AB109" i="135"/>
  <c r="AB110" i="135"/>
  <c r="AB111" i="135"/>
  <c r="AB112" i="135"/>
  <c r="AB113" i="135"/>
  <c r="AB114" i="135"/>
  <c r="AB115" i="135"/>
  <c r="AB116" i="135"/>
  <c r="AB117" i="135"/>
  <c r="AB118" i="135"/>
  <c r="AB119" i="135"/>
  <c r="AB120" i="135"/>
  <c r="AB121" i="135"/>
  <c r="AB122" i="135"/>
  <c r="AB123" i="135"/>
  <c r="AB124" i="135"/>
  <c r="AB125" i="135"/>
  <c r="AB126" i="135"/>
  <c r="AB127" i="135"/>
  <c r="AB128" i="135"/>
  <c r="AB129" i="135"/>
  <c r="AB130" i="135"/>
  <c r="AB131" i="135"/>
  <c r="AB132" i="135"/>
  <c r="AB133" i="135"/>
  <c r="AB134" i="135"/>
  <c r="AB135" i="135"/>
  <c r="AB136" i="135"/>
  <c r="AB137" i="135"/>
  <c r="AB138" i="135"/>
  <c r="AB139" i="135"/>
  <c r="AB140" i="135"/>
  <c r="AB141" i="135"/>
  <c r="AB142" i="135"/>
  <c r="AB143" i="135"/>
  <c r="AB144" i="135"/>
  <c r="AB145" i="135"/>
  <c r="AB146" i="135"/>
  <c r="AB147" i="135"/>
  <c r="AB148" i="135"/>
  <c r="AB149" i="135"/>
  <c r="AB150" i="135"/>
  <c r="AB151" i="135"/>
  <c r="AB152" i="135"/>
  <c r="AB153" i="135"/>
  <c r="AB154" i="135"/>
  <c r="AB155" i="135"/>
  <c r="AB156" i="135"/>
  <c r="AB157" i="135"/>
  <c r="AB158" i="135"/>
  <c r="AB159" i="135"/>
  <c r="AB160" i="135"/>
  <c r="AB161" i="135"/>
  <c r="AB162" i="135"/>
  <c r="AB163" i="135"/>
  <c r="AB164" i="135"/>
  <c r="AB165" i="135"/>
  <c r="AB166" i="135"/>
  <c r="AB167" i="135"/>
  <c r="AB168" i="135"/>
  <c r="AB169" i="135"/>
  <c r="AB170" i="135"/>
  <c r="AB171" i="135"/>
  <c r="AB172" i="135"/>
  <c r="AB173" i="135"/>
  <c r="AB174" i="135"/>
  <c r="AB175" i="135"/>
  <c r="AB176" i="135"/>
  <c r="AB177" i="135"/>
  <c r="AB178" i="135"/>
  <c r="AB179" i="135"/>
  <c r="AB180" i="135"/>
  <c r="AB181" i="135"/>
  <c r="AB182" i="135"/>
  <c r="AB183" i="135"/>
  <c r="AB184" i="135"/>
  <c r="AB185" i="135"/>
  <c r="AB186" i="135"/>
  <c r="AB187" i="135"/>
  <c r="AB188" i="135"/>
  <c r="AB189" i="135"/>
  <c r="AB190" i="135"/>
  <c r="AB191" i="135"/>
  <c r="AB192" i="135"/>
  <c r="AB193" i="135"/>
  <c r="AB194" i="135"/>
  <c r="AB195" i="135"/>
  <c r="AB196" i="135"/>
  <c r="AB197" i="135"/>
  <c r="AB198" i="135"/>
  <c r="AB199" i="135"/>
  <c r="AB200" i="135"/>
  <c r="AB201" i="135"/>
  <c r="AB202" i="135"/>
  <c r="AB203" i="135"/>
  <c r="AB204" i="135"/>
  <c r="AB205" i="135"/>
  <c r="AB206" i="135"/>
  <c r="AB207" i="135"/>
  <c r="AB208" i="135"/>
  <c r="AB209" i="135"/>
  <c r="AB210" i="135"/>
  <c r="AB211" i="135"/>
  <c r="AB212" i="135"/>
  <c r="AB213" i="135"/>
  <c r="AB214" i="135"/>
  <c r="AB215" i="135"/>
  <c r="AB216" i="135"/>
  <c r="AB217" i="135"/>
  <c r="AB218" i="135"/>
  <c r="AB219" i="135"/>
  <c r="AB220" i="135"/>
  <c r="AB221" i="135"/>
  <c r="AB222" i="135"/>
  <c r="AB223" i="135"/>
  <c r="AB224" i="135"/>
  <c r="AB225" i="135"/>
  <c r="AB226" i="135"/>
  <c r="AB227" i="135"/>
  <c r="AB228" i="135"/>
  <c r="AB229" i="135"/>
  <c r="AB230" i="135"/>
  <c r="AB231" i="135"/>
  <c r="AB232" i="135"/>
  <c r="AB233" i="135"/>
  <c r="AB234" i="135"/>
  <c r="AB235" i="135"/>
  <c r="AB236" i="135"/>
  <c r="AB237" i="135"/>
  <c r="AB238" i="135"/>
  <c r="AB239" i="135"/>
  <c r="AB240" i="135"/>
  <c r="AB241" i="135"/>
  <c r="AB242" i="135"/>
  <c r="AB243" i="135"/>
  <c r="AB244" i="135"/>
  <c r="AB245" i="135"/>
  <c r="AB246" i="135"/>
  <c r="AB247" i="135"/>
  <c r="AB248" i="135"/>
  <c r="AB249" i="135"/>
  <c r="AB250" i="135"/>
  <c r="AB251" i="135"/>
  <c r="AB252" i="135"/>
  <c r="AB253" i="135"/>
  <c r="AB254" i="135"/>
  <c r="AB255" i="135"/>
  <c r="AB256" i="135"/>
  <c r="AB257" i="135"/>
  <c r="AB258" i="135"/>
  <c r="AB259" i="135"/>
  <c r="AB260" i="135"/>
  <c r="AB261" i="135"/>
  <c r="AB262" i="135"/>
  <c r="AB263" i="135"/>
  <c r="AB264" i="135"/>
  <c r="AB265" i="135"/>
  <c r="AB266" i="135"/>
  <c r="AB267" i="135"/>
  <c r="AB268" i="135"/>
  <c r="AB269" i="135"/>
  <c r="AB270" i="135"/>
  <c r="AB271" i="135"/>
  <c r="AB272" i="135"/>
  <c r="AB273" i="135"/>
  <c r="AB274" i="135"/>
  <c r="AB275" i="135"/>
  <c r="AB276" i="135"/>
  <c r="AB277" i="135"/>
  <c r="AB278" i="135"/>
  <c r="AB279" i="135"/>
  <c r="AB280" i="135"/>
  <c r="AB281" i="135"/>
  <c r="AB282" i="135"/>
  <c r="AB283" i="135"/>
  <c r="AB284" i="135"/>
  <c r="AB285" i="135"/>
  <c r="AB286" i="135"/>
  <c r="AB287" i="135"/>
  <c r="AB288" i="135"/>
  <c r="AB289" i="135"/>
  <c r="AB290" i="135"/>
  <c r="AB291" i="135"/>
  <c r="AB292" i="135"/>
  <c r="AB293" i="135"/>
  <c r="AB294" i="135"/>
  <c r="AB295" i="135"/>
  <c r="AB296" i="135"/>
  <c r="AB297" i="135"/>
  <c r="AB298" i="135"/>
  <c r="AB299" i="135"/>
  <c r="AB300" i="135"/>
  <c r="AB301" i="135"/>
  <c r="AB302" i="135"/>
  <c r="AB303" i="135"/>
  <c r="AB304" i="135"/>
  <c r="AB305" i="135"/>
  <c r="AB306" i="135"/>
  <c r="AB307" i="135"/>
  <c r="AB308" i="135"/>
  <c r="AB309" i="135"/>
  <c r="AB310" i="135"/>
  <c r="AB311" i="135"/>
  <c r="AB312" i="135"/>
  <c r="AB313" i="135"/>
  <c r="AB314" i="135"/>
  <c r="AB315" i="135"/>
  <c r="AB316" i="135"/>
  <c r="AB317" i="135"/>
  <c r="AB318" i="135"/>
  <c r="AB319" i="135"/>
  <c r="AB320" i="135"/>
  <c r="AB321" i="135"/>
  <c r="AB322" i="135"/>
  <c r="AB323" i="135"/>
  <c r="AB324" i="135"/>
  <c r="AB325" i="135"/>
  <c r="AB326" i="135"/>
  <c r="AB327" i="135"/>
  <c r="AB328" i="135"/>
  <c r="AB329" i="135"/>
  <c r="AB330" i="135"/>
  <c r="AB331" i="135"/>
  <c r="AB332" i="135"/>
  <c r="AB333" i="135"/>
  <c r="AB334" i="135"/>
  <c r="AB335" i="135"/>
  <c r="AB336" i="135"/>
  <c r="AB337" i="135"/>
  <c r="AB338" i="135"/>
  <c r="AB339" i="135"/>
  <c r="AB340" i="135"/>
  <c r="AB341" i="135"/>
  <c r="AB342" i="135"/>
  <c r="AB343" i="135"/>
  <c r="AB344" i="135"/>
  <c r="AB345" i="135"/>
  <c r="AB346" i="135"/>
  <c r="AB347" i="135"/>
  <c r="AB348" i="135"/>
  <c r="AB349" i="135"/>
  <c r="AB350" i="135"/>
  <c r="AB351" i="135"/>
  <c r="AB352" i="135"/>
  <c r="AB353" i="135"/>
  <c r="AB354" i="135"/>
  <c r="AB355" i="135"/>
  <c r="AB356" i="135"/>
  <c r="AB357" i="135"/>
  <c r="AB358" i="135"/>
  <c r="AB359" i="135"/>
  <c r="AB360" i="135"/>
  <c r="AB361" i="135"/>
  <c r="AB362" i="135"/>
  <c r="AB363" i="135"/>
  <c r="AB364" i="135"/>
  <c r="AB365" i="135"/>
  <c r="AB366" i="135"/>
  <c r="AB367" i="135"/>
  <c r="AB368" i="135"/>
  <c r="AB369" i="135"/>
  <c r="AB370" i="135"/>
  <c r="AB371" i="135"/>
  <c r="AB372" i="135"/>
  <c r="AB373" i="135"/>
  <c r="AB374" i="135"/>
  <c r="AB375" i="135"/>
  <c r="AB376" i="135"/>
  <c r="AB377" i="135"/>
  <c r="AB378" i="135"/>
  <c r="AB379" i="135"/>
  <c r="AB380" i="135"/>
  <c r="AB381" i="135"/>
  <c r="AB382" i="135"/>
  <c r="AB383" i="135"/>
  <c r="AB384" i="135"/>
  <c r="AB385" i="135"/>
  <c r="AB386" i="135"/>
  <c r="AB387" i="135"/>
  <c r="AB388" i="135"/>
  <c r="AB389" i="135"/>
  <c r="AB390" i="135"/>
  <c r="AB391" i="135"/>
  <c r="AB392" i="135"/>
  <c r="AB393" i="135"/>
  <c r="AB394" i="135"/>
  <c r="AB395" i="135"/>
  <c r="AB396" i="135"/>
  <c r="AB397" i="135"/>
  <c r="AB398" i="135"/>
  <c r="AB399" i="135"/>
  <c r="AB400" i="135"/>
  <c r="AB401" i="135"/>
  <c r="AB402" i="135"/>
  <c r="AB403" i="135"/>
  <c r="AB404" i="135"/>
  <c r="AB405" i="135"/>
  <c r="AB406" i="135"/>
  <c r="AB407" i="135"/>
  <c r="AB408" i="135"/>
  <c r="AB409" i="135"/>
  <c r="AB410" i="135"/>
  <c r="AB411" i="135"/>
  <c r="AB412" i="135"/>
  <c r="AB413" i="135"/>
  <c r="AB414" i="135"/>
  <c r="AB415" i="135"/>
  <c r="AB416" i="135"/>
  <c r="AB417" i="135"/>
  <c r="AB418" i="135"/>
  <c r="AB419" i="135"/>
  <c r="AB420" i="135"/>
  <c r="AB421" i="135"/>
  <c r="AB422" i="135"/>
  <c r="AB423" i="135"/>
  <c r="AB424" i="135"/>
  <c r="AB425" i="135"/>
  <c r="AB426" i="135"/>
  <c r="AB427" i="135"/>
  <c r="AB428" i="135"/>
  <c r="AB429" i="135"/>
  <c r="AB430" i="135"/>
  <c r="AB431" i="135"/>
  <c r="AB432" i="135"/>
  <c r="AB433" i="135"/>
  <c r="AB434" i="135"/>
  <c r="AB435" i="135"/>
  <c r="AB436" i="135"/>
  <c r="AB437" i="135"/>
  <c r="AB438" i="135"/>
  <c r="AB439" i="135"/>
  <c r="AB440" i="135"/>
  <c r="AB441" i="135"/>
  <c r="AB442" i="135"/>
  <c r="AB443" i="135"/>
  <c r="AB444" i="135"/>
  <c r="AB445" i="135"/>
  <c r="AB446" i="135"/>
  <c r="AB447" i="135"/>
  <c r="AB448" i="135"/>
  <c r="AB449" i="135"/>
  <c r="AB450" i="135"/>
  <c r="AB451" i="135"/>
  <c r="AB452" i="135"/>
  <c r="AB453" i="135"/>
  <c r="AB454" i="135"/>
  <c r="AB455" i="135"/>
  <c r="AB456" i="135"/>
  <c r="AB457" i="135"/>
  <c r="AB458" i="135"/>
  <c r="AB459" i="135"/>
  <c r="AB460" i="135"/>
  <c r="AB461" i="135"/>
  <c r="AB462" i="135"/>
  <c r="AB463" i="135"/>
  <c r="AB464" i="135"/>
  <c r="AB465" i="135"/>
  <c r="AB466" i="135"/>
  <c r="AB467" i="135"/>
  <c r="AB468" i="135"/>
  <c r="AB469" i="135"/>
  <c r="AB470" i="135"/>
  <c r="AB471" i="135"/>
  <c r="AB472" i="135"/>
  <c r="AB473" i="135"/>
  <c r="AB474" i="135"/>
  <c r="AB475" i="135"/>
  <c r="AB476" i="135"/>
  <c r="AB477" i="135"/>
  <c r="AB478" i="135"/>
  <c r="AB479" i="135"/>
  <c r="AB480" i="135"/>
  <c r="AB481" i="135"/>
  <c r="AB482" i="135"/>
  <c r="AB483" i="135"/>
  <c r="AB484" i="135"/>
  <c r="AB485" i="135"/>
  <c r="AB486" i="135"/>
  <c r="AB487" i="135"/>
  <c r="AB488" i="135"/>
  <c r="AB489" i="135"/>
  <c r="AB490" i="135"/>
  <c r="AB491" i="135"/>
  <c r="AB492" i="135"/>
  <c r="AB493" i="135"/>
  <c r="AB494" i="135"/>
  <c r="AB495" i="135"/>
  <c r="AB496" i="135"/>
  <c r="AB497" i="135"/>
  <c r="AB498" i="135"/>
  <c r="AB499" i="135"/>
  <c r="AB500" i="135"/>
  <c r="AB501" i="135"/>
  <c r="AB502" i="135"/>
  <c r="AB503" i="135"/>
  <c r="AB504" i="135"/>
  <c r="AB505" i="135"/>
  <c r="AB506" i="135"/>
  <c r="AB507" i="135"/>
  <c r="AB508" i="135"/>
  <c r="AB509" i="135"/>
  <c r="AB510" i="135"/>
  <c r="AB511" i="135"/>
  <c r="AB512" i="135"/>
  <c r="AB513" i="135"/>
  <c r="AB514" i="135"/>
  <c r="AB515" i="135"/>
  <c r="AB516" i="135"/>
  <c r="AB517" i="135"/>
  <c r="AB518" i="135"/>
  <c r="AB519" i="135"/>
  <c r="AB520" i="135"/>
  <c r="AB521" i="135"/>
  <c r="AB522" i="135"/>
  <c r="AB523" i="135"/>
  <c r="AB524" i="135"/>
  <c r="AB525" i="135"/>
  <c r="AB526" i="135"/>
  <c r="AB527" i="135"/>
  <c r="AB528" i="135"/>
  <c r="AB529" i="135"/>
  <c r="AB530" i="135"/>
  <c r="AB531" i="135"/>
  <c r="AB532" i="135"/>
  <c r="AB533" i="135"/>
  <c r="AB534" i="135"/>
  <c r="AB535" i="135"/>
  <c r="AB536" i="135"/>
  <c r="AB537" i="135"/>
  <c r="AB538" i="135"/>
  <c r="AB539" i="135"/>
  <c r="AB540" i="135"/>
  <c r="AB541" i="135"/>
  <c r="AB542" i="135"/>
  <c r="AB543" i="135"/>
  <c r="AB544" i="135"/>
  <c r="AB545" i="135"/>
  <c r="AB546" i="135"/>
  <c r="AB547" i="135"/>
  <c r="AB548" i="135"/>
  <c r="AB549" i="135"/>
  <c r="AB550" i="135"/>
  <c r="AB551" i="135"/>
  <c r="AB552" i="135"/>
  <c r="AB553" i="135"/>
  <c r="AB554" i="135"/>
  <c r="AB555" i="135"/>
  <c r="AB556" i="135"/>
  <c r="AB557" i="135"/>
  <c r="AB558" i="135"/>
  <c r="AB559" i="135"/>
  <c r="AB560" i="135"/>
  <c r="AB561" i="135"/>
  <c r="AB562" i="135"/>
  <c r="AB563" i="135"/>
  <c r="AB564" i="135"/>
  <c r="AB565" i="135"/>
  <c r="AB566" i="135"/>
  <c r="AB567" i="135"/>
  <c r="AB568" i="135"/>
  <c r="AB569" i="135"/>
  <c r="AB570" i="135"/>
  <c r="AB571" i="135"/>
  <c r="AB572" i="135"/>
  <c r="AB573" i="135"/>
  <c r="AB574" i="135"/>
  <c r="AB575" i="135"/>
  <c r="AB576" i="135"/>
  <c r="AB577" i="135"/>
  <c r="AB578" i="135"/>
  <c r="AB579" i="135"/>
  <c r="AB580" i="135"/>
  <c r="AB581" i="135"/>
  <c r="AB582" i="135"/>
  <c r="AB583" i="135"/>
  <c r="AB584" i="135"/>
  <c r="AB585" i="135"/>
  <c r="AB586" i="135"/>
  <c r="AB587" i="135"/>
  <c r="AB588" i="135"/>
  <c r="AB589" i="135"/>
  <c r="AB590" i="135"/>
  <c r="AB591" i="135"/>
  <c r="AB592" i="135"/>
  <c r="AB593" i="135"/>
  <c r="AB594" i="135"/>
  <c r="AB595" i="135"/>
  <c r="AB596" i="135"/>
  <c r="AB597" i="135"/>
  <c r="AB598" i="135"/>
  <c r="AB599" i="135"/>
  <c r="AB600" i="135"/>
  <c r="AB601" i="135"/>
  <c r="AB602" i="135"/>
  <c r="AB603" i="135"/>
  <c r="AB604" i="135"/>
  <c r="AB605" i="135"/>
  <c r="AB606" i="135"/>
  <c r="AB607" i="135"/>
  <c r="AB608" i="135"/>
  <c r="AB609" i="135"/>
  <c r="AB610" i="135"/>
  <c r="AB611" i="135"/>
  <c r="AB612" i="135"/>
  <c r="AB613" i="135"/>
  <c r="AB614" i="135"/>
  <c r="AB615" i="135"/>
  <c r="AB616" i="135"/>
  <c r="AB617" i="135"/>
  <c r="AB618" i="135"/>
  <c r="AB619" i="135"/>
  <c r="AB620" i="135"/>
  <c r="AB621" i="135"/>
  <c r="AB622" i="135"/>
  <c r="AB623" i="135"/>
  <c r="AB624" i="135"/>
  <c r="AB625" i="135"/>
  <c r="AB626" i="135"/>
  <c r="AB627" i="135"/>
  <c r="AB628" i="135"/>
  <c r="AB629" i="135"/>
  <c r="AB630" i="135"/>
  <c r="AB631" i="135"/>
  <c r="AB632" i="135"/>
  <c r="AB633" i="135"/>
  <c r="AB634" i="135"/>
  <c r="AB635" i="135"/>
  <c r="AB636" i="135"/>
  <c r="AB637" i="135"/>
  <c r="AB638" i="135"/>
  <c r="AB639" i="135"/>
  <c r="AB640" i="135"/>
  <c r="AB641" i="135"/>
  <c r="AB642" i="135"/>
  <c r="AB643" i="135"/>
  <c r="AB644" i="135"/>
  <c r="AB645" i="135"/>
  <c r="AB646" i="135"/>
  <c r="AB647" i="135"/>
  <c r="AB648" i="135"/>
  <c r="AB649" i="135"/>
  <c r="AB650" i="135"/>
  <c r="AB651" i="135"/>
  <c r="AB652" i="135"/>
  <c r="AB653" i="135"/>
  <c r="AB654" i="135"/>
  <c r="AB655" i="135"/>
  <c r="AB656" i="135"/>
  <c r="AB657" i="135"/>
  <c r="AB658" i="135"/>
  <c r="AB659" i="135"/>
  <c r="AB660" i="135"/>
  <c r="AB661" i="135"/>
  <c r="AB662" i="135"/>
  <c r="AB663" i="135"/>
  <c r="AB664" i="135"/>
  <c r="AB665" i="135"/>
  <c r="AB666" i="135"/>
  <c r="AB667" i="135"/>
  <c r="AB668" i="135"/>
  <c r="AB669" i="135"/>
  <c r="AB670" i="135"/>
  <c r="AB671" i="135"/>
  <c r="AB672" i="135"/>
  <c r="AB673" i="135"/>
  <c r="AB674" i="135"/>
  <c r="AB675" i="135"/>
  <c r="AB676" i="135"/>
  <c r="AB677" i="135"/>
  <c r="AB678" i="135"/>
  <c r="AB679" i="135"/>
  <c r="AB680" i="135"/>
  <c r="AB681" i="135"/>
  <c r="AB682" i="135"/>
  <c r="AB683" i="135"/>
  <c r="AB684" i="135"/>
  <c r="AB685" i="135"/>
  <c r="AB686" i="135"/>
  <c r="AB687" i="135"/>
  <c r="AB688" i="135"/>
  <c r="AB689" i="135"/>
  <c r="AB690" i="135"/>
  <c r="AB691" i="135"/>
  <c r="AB692" i="135"/>
  <c r="AB693" i="135"/>
  <c r="AB694" i="135"/>
  <c r="AB695" i="135"/>
  <c r="AB696" i="135"/>
  <c r="AB697" i="135"/>
  <c r="AB698" i="135"/>
  <c r="AB699" i="135"/>
  <c r="AB700" i="135"/>
  <c r="AB701" i="135"/>
  <c r="AB702" i="135"/>
  <c r="AB703" i="135"/>
  <c r="AB704" i="135"/>
  <c r="AB705" i="135"/>
  <c r="AB706" i="135"/>
  <c r="AB707" i="135"/>
  <c r="AB708" i="135"/>
  <c r="AB709" i="135"/>
  <c r="AB710" i="135"/>
  <c r="AB711" i="135"/>
  <c r="AB712" i="135"/>
  <c r="AB713" i="135"/>
  <c r="AB714" i="135"/>
  <c r="AB715" i="135"/>
  <c r="AB716" i="135"/>
  <c r="AB717" i="135"/>
  <c r="AB718" i="135"/>
  <c r="AB719" i="135"/>
  <c r="AB720" i="135"/>
  <c r="AB721" i="135"/>
  <c r="AB722" i="135"/>
  <c r="AB723" i="135"/>
  <c r="AB724" i="135"/>
  <c r="AB725" i="135"/>
  <c r="AB726" i="135"/>
  <c r="AB727" i="135"/>
  <c r="AB728" i="135"/>
  <c r="AB729" i="135"/>
  <c r="AB730" i="135"/>
  <c r="AB731" i="135"/>
  <c r="AB732" i="135"/>
  <c r="AB733" i="135"/>
  <c r="AB734" i="135"/>
  <c r="AB735" i="135"/>
  <c r="AB736" i="135"/>
  <c r="AB737" i="135"/>
  <c r="AB738" i="135"/>
  <c r="AB739" i="135"/>
  <c r="AB740" i="135"/>
  <c r="AB741" i="135"/>
  <c r="AB742" i="135"/>
  <c r="AB743" i="135"/>
  <c r="AB744" i="135"/>
  <c r="AB745" i="135"/>
  <c r="AB746" i="135"/>
  <c r="AB747" i="135"/>
  <c r="AB748" i="135"/>
  <c r="AB749" i="135"/>
  <c r="AB750" i="135"/>
  <c r="AB751" i="135"/>
  <c r="AB752" i="135"/>
  <c r="AB753" i="135"/>
  <c r="AB754" i="135"/>
  <c r="AB755" i="135"/>
  <c r="AB756" i="135"/>
  <c r="AB757" i="135"/>
  <c r="AB758" i="135"/>
  <c r="AB759" i="135"/>
  <c r="AB760" i="135"/>
  <c r="AB761" i="135"/>
  <c r="AB762" i="135"/>
  <c r="AB763" i="135"/>
  <c r="AB764" i="135"/>
  <c r="AB765" i="135"/>
  <c r="AB766" i="135"/>
  <c r="AB767" i="135"/>
  <c r="AB768" i="135"/>
  <c r="AB769" i="135"/>
  <c r="AB770" i="135"/>
  <c r="AB771" i="135"/>
  <c r="AB772" i="135"/>
  <c r="AB773" i="135"/>
  <c r="AB774" i="135"/>
  <c r="AB775" i="135"/>
  <c r="AB776" i="135"/>
  <c r="AB777" i="135"/>
  <c r="AB778" i="135"/>
  <c r="AB779" i="135"/>
  <c r="AB780" i="135"/>
  <c r="AB781" i="135"/>
  <c r="AB782" i="135"/>
  <c r="AB783" i="135"/>
  <c r="AB784" i="135"/>
  <c r="AB785" i="135"/>
  <c r="AB786" i="135"/>
  <c r="AB787" i="135"/>
  <c r="AB788" i="135"/>
  <c r="AB789" i="135"/>
  <c r="AB790" i="135"/>
  <c r="AB791" i="135"/>
  <c r="AB792" i="135"/>
  <c r="AB793" i="135"/>
  <c r="AB794" i="135"/>
  <c r="AB795" i="135"/>
  <c r="AB796" i="135"/>
  <c r="AB797" i="135"/>
  <c r="AB798" i="135"/>
  <c r="AB799" i="135"/>
  <c r="AB800" i="135"/>
  <c r="AB801" i="135"/>
  <c r="AB802" i="135"/>
  <c r="AB803" i="135"/>
  <c r="AB804" i="135"/>
  <c r="AB805" i="135"/>
  <c r="AB806" i="135"/>
  <c r="AB807" i="135"/>
  <c r="AB808" i="135"/>
  <c r="AB809" i="135"/>
  <c r="AB810" i="135"/>
  <c r="AB811" i="135"/>
  <c r="AB812" i="135"/>
  <c r="AB813" i="135"/>
  <c r="AB814" i="135"/>
  <c r="AB815" i="135"/>
  <c r="AB816" i="135"/>
  <c r="AB817" i="135"/>
  <c r="AB818" i="135"/>
  <c r="AB819" i="135"/>
  <c r="AB820" i="135"/>
  <c r="AB821" i="135"/>
  <c r="AB822" i="135"/>
  <c r="AB823" i="135"/>
  <c r="AB824" i="135"/>
  <c r="AB825" i="135"/>
  <c r="AB826" i="135"/>
  <c r="AB827" i="135"/>
  <c r="AB828" i="135"/>
  <c r="AB829" i="135"/>
  <c r="AB830" i="135"/>
  <c r="AB831" i="135"/>
  <c r="AB832" i="135"/>
  <c r="AB833" i="135"/>
  <c r="AB834" i="135"/>
  <c r="AB835" i="135"/>
  <c r="AB836" i="135"/>
  <c r="AB837" i="135"/>
  <c r="AB838" i="135"/>
  <c r="AB839" i="135"/>
  <c r="AB840" i="135"/>
  <c r="AB841" i="135"/>
  <c r="AB842" i="135"/>
  <c r="AB843" i="135"/>
  <c r="AB844" i="135"/>
  <c r="AB845" i="135"/>
  <c r="AB846" i="135"/>
  <c r="AB847" i="135"/>
  <c r="AB848" i="135"/>
  <c r="AB849" i="135"/>
  <c r="AB850" i="135"/>
  <c r="AB851" i="135"/>
  <c r="AB852" i="135"/>
  <c r="AB853" i="135"/>
  <c r="AB854" i="135"/>
  <c r="AB855" i="135"/>
  <c r="AB856" i="135"/>
  <c r="AB857" i="135"/>
  <c r="AB858" i="135"/>
  <c r="AB859" i="135"/>
  <c r="AB860" i="135"/>
  <c r="AB861" i="135"/>
  <c r="AB862" i="135"/>
  <c r="AB863" i="135"/>
  <c r="AB864" i="135"/>
  <c r="AB865" i="135"/>
  <c r="AB866" i="135"/>
  <c r="AB867" i="135"/>
  <c r="AB868" i="135"/>
  <c r="AB869" i="135"/>
  <c r="AB870" i="135"/>
  <c r="AB871" i="135"/>
  <c r="AB872" i="135"/>
  <c r="AB873" i="135"/>
  <c r="AB874" i="135"/>
  <c r="AB875" i="135"/>
  <c r="AB876" i="135"/>
  <c r="AB877" i="135"/>
  <c r="AB878" i="135"/>
  <c r="AB879" i="135"/>
  <c r="AB880" i="135"/>
  <c r="AB881" i="135"/>
  <c r="AB882" i="135"/>
  <c r="AB883" i="135"/>
  <c r="AB884" i="135"/>
  <c r="AB885" i="135"/>
  <c r="AB886" i="135"/>
  <c r="AB887" i="135"/>
  <c r="AB888" i="135"/>
  <c r="AB889" i="135"/>
  <c r="AB890" i="135"/>
  <c r="AB891" i="135"/>
  <c r="AB892" i="135"/>
  <c r="AB893" i="135"/>
  <c r="AB894" i="135"/>
  <c r="AB895" i="135"/>
  <c r="AB896" i="135"/>
  <c r="AB897" i="135"/>
  <c r="AB898" i="135"/>
  <c r="AB899" i="135"/>
  <c r="AB900" i="135"/>
  <c r="AB901" i="135"/>
  <c r="AB902" i="135"/>
  <c r="AB903" i="135"/>
  <c r="AB904" i="135"/>
  <c r="AB905" i="135"/>
  <c r="AB906" i="135"/>
  <c r="AB907" i="135"/>
  <c r="AB908" i="135"/>
  <c r="AB909" i="135"/>
  <c r="AB910" i="135"/>
  <c r="AB911" i="135"/>
  <c r="AB912" i="135"/>
  <c r="AB913" i="135"/>
  <c r="AB914" i="135"/>
  <c r="AB915" i="135"/>
  <c r="AB916" i="135"/>
  <c r="AB917" i="135"/>
  <c r="AB918" i="135"/>
  <c r="AB919" i="135"/>
  <c r="AB920" i="135"/>
  <c r="AB921" i="135"/>
  <c r="AB922" i="135"/>
  <c r="AB923" i="135"/>
  <c r="AB924" i="135"/>
  <c r="AB925" i="135"/>
  <c r="AB926" i="135"/>
  <c r="AB927" i="135"/>
  <c r="AB928" i="135"/>
  <c r="AB929" i="135"/>
  <c r="AB930" i="135"/>
  <c r="AB931" i="135"/>
  <c r="AB932" i="135"/>
  <c r="AB933" i="135"/>
  <c r="AB934" i="135"/>
  <c r="AB935" i="135"/>
  <c r="AB936" i="135"/>
  <c r="AB937" i="135"/>
  <c r="AB938" i="135"/>
  <c r="AB939" i="135"/>
  <c r="AB940" i="135"/>
  <c r="AB941" i="135"/>
  <c r="AB942" i="135"/>
  <c r="AB943" i="135"/>
  <c r="AB944" i="135"/>
  <c r="AB945" i="135"/>
  <c r="AB946" i="135"/>
  <c r="AB947" i="135"/>
  <c r="AB948" i="135"/>
  <c r="AB949" i="135"/>
  <c r="AB950" i="135"/>
  <c r="AB951" i="135"/>
  <c r="AB952" i="135"/>
  <c r="AB953" i="135"/>
  <c r="AB954" i="135"/>
  <c r="AB955" i="135"/>
  <c r="AB956" i="135"/>
  <c r="AB957" i="135"/>
  <c r="AB958" i="135"/>
  <c r="AB959" i="135"/>
  <c r="AB960" i="135"/>
  <c r="AB961" i="135"/>
  <c r="AB962" i="135"/>
  <c r="AB963" i="135"/>
  <c r="AB964" i="135"/>
  <c r="AB965" i="135"/>
  <c r="AB966" i="135"/>
  <c r="AB967" i="135"/>
  <c r="AB968" i="135"/>
  <c r="AB969" i="135"/>
  <c r="AB970" i="135"/>
  <c r="AB971" i="135"/>
  <c r="AB972" i="135"/>
  <c r="AB973" i="135"/>
  <c r="AB974" i="135"/>
  <c r="AB975" i="135"/>
  <c r="AB976" i="135"/>
  <c r="AB977" i="135"/>
  <c r="AB978" i="135"/>
  <c r="AB979" i="135"/>
  <c r="AB980" i="135"/>
  <c r="AB981" i="135"/>
  <c r="AB982" i="135"/>
  <c r="AB983" i="135"/>
  <c r="AB984" i="135"/>
  <c r="AB985" i="135"/>
  <c r="AB986" i="135"/>
  <c r="AB987" i="135"/>
  <c r="AB988" i="135"/>
  <c r="AB989" i="135"/>
  <c r="AB990" i="135"/>
  <c r="AB991" i="135"/>
  <c r="AB992" i="135"/>
  <c r="AB993" i="135"/>
  <c r="AB994" i="135"/>
  <c r="AB995" i="135"/>
  <c r="AB996" i="135"/>
  <c r="AB997" i="135"/>
  <c r="AB998" i="135"/>
  <c r="AB999" i="135"/>
  <c r="AB1000" i="135"/>
  <c r="AB1001" i="135"/>
  <c r="AB1002" i="135"/>
  <c r="AB4" i="135"/>
  <c r="AA6" i="135" a="1"/>
  <c r="AA6" i="135" s="1"/>
  <c r="AA7" i="135" a="1"/>
  <c r="AA7" i="135" s="1"/>
  <c r="AA8" i="135" a="1"/>
  <c r="AA8" i="135"/>
  <c r="AA9" i="135" a="1"/>
  <c r="AA9" i="135"/>
  <c r="AA10" i="135" a="1"/>
  <c r="AA10" i="135"/>
  <c r="AA11" i="135" a="1"/>
  <c r="AA11" i="135"/>
  <c r="AA12" i="135" a="1"/>
  <c r="AA12" i="135"/>
  <c r="AA13" i="135" a="1"/>
  <c r="AA13" i="135"/>
  <c r="AA14" i="135" a="1"/>
  <c r="AA14" i="135"/>
  <c r="AA15" i="135" a="1"/>
  <c r="AA15" i="135"/>
  <c r="AA16" i="135" a="1"/>
  <c r="AA16" i="135"/>
  <c r="AA17" i="135" a="1"/>
  <c r="AA17" i="135"/>
  <c r="AA18" i="135" a="1"/>
  <c r="AA18" i="135"/>
  <c r="AA19" i="135" a="1"/>
  <c r="AA19" i="135"/>
  <c r="AA20" i="135" a="1"/>
  <c r="AA20" i="135"/>
  <c r="AA21" i="135" a="1"/>
  <c r="AA21" i="135"/>
  <c r="AA22" i="135" a="1"/>
  <c r="AA22" i="135"/>
  <c r="AA23" i="135" a="1"/>
  <c r="AA23" i="135"/>
  <c r="AA24" i="135" a="1"/>
  <c r="AA24" i="135"/>
  <c r="AA25" i="135" a="1"/>
  <c r="AA25" i="135"/>
  <c r="AA26" i="135" a="1"/>
  <c r="AA26" i="135"/>
  <c r="AA27" i="135" a="1"/>
  <c r="AA27" i="135"/>
  <c r="AA28" i="135" a="1"/>
  <c r="AA28" i="135"/>
  <c r="AA29" i="135" a="1"/>
  <c r="AA29" i="135"/>
  <c r="AA30" i="135" a="1"/>
  <c r="AA30" i="135"/>
  <c r="AA31" i="135" a="1"/>
  <c r="AA31" i="135"/>
  <c r="AA32" i="135" a="1"/>
  <c r="AA32" i="135"/>
  <c r="AA33" i="135" a="1"/>
  <c r="AA33" i="135"/>
  <c r="AA34" i="135" a="1"/>
  <c r="AA34" i="135"/>
  <c r="AA35" i="135" a="1"/>
  <c r="AA35" i="135"/>
  <c r="AA36" i="135" a="1"/>
  <c r="AA36" i="135"/>
  <c r="AA37" i="135" a="1"/>
  <c r="AA37" i="135"/>
  <c r="AA38" i="135" a="1"/>
  <c r="AA38" i="135"/>
  <c r="AA39" i="135" a="1"/>
  <c r="AA39" i="135"/>
  <c r="AA40" i="135" a="1"/>
  <c r="AA40" i="135"/>
  <c r="AA41" i="135" a="1"/>
  <c r="AA41" i="135"/>
  <c r="AA42" i="135" a="1"/>
  <c r="AA42" i="135"/>
  <c r="AA43" i="135" a="1"/>
  <c r="AA43" i="135"/>
  <c r="AA44" i="135" a="1"/>
  <c r="AA44" i="135"/>
  <c r="AA45" i="135" a="1"/>
  <c r="AA45" i="135"/>
  <c r="AA46" i="135" a="1"/>
  <c r="AA46" i="135"/>
  <c r="AA47" i="135" a="1"/>
  <c r="AA47" i="135"/>
  <c r="AA48" i="135" a="1"/>
  <c r="AA48" i="135"/>
  <c r="AA49" i="135" a="1"/>
  <c r="AA49" i="135"/>
  <c r="AA50" i="135" a="1"/>
  <c r="AA50" i="135"/>
  <c r="AA51" i="135" a="1"/>
  <c r="AA51" i="135"/>
  <c r="AA52" i="135" a="1"/>
  <c r="AA52" i="135"/>
  <c r="AA53" i="135" a="1"/>
  <c r="AA53" i="135"/>
  <c r="AA54" i="135" a="1"/>
  <c r="AA54" i="135"/>
  <c r="AA55" i="135" a="1"/>
  <c r="AA55" i="135"/>
  <c r="AA56" i="135" a="1"/>
  <c r="AA56" i="135"/>
  <c r="AA57" i="135" a="1"/>
  <c r="AA57" i="135"/>
  <c r="AA58" i="135" a="1"/>
  <c r="AA58" i="135"/>
  <c r="AA59" i="135" a="1"/>
  <c r="AA59" i="135"/>
  <c r="AA60" i="135" a="1"/>
  <c r="AA60" i="135"/>
  <c r="AA61" i="135" a="1"/>
  <c r="AA61" i="135"/>
  <c r="AA62" i="135" a="1"/>
  <c r="AA62" i="135"/>
  <c r="AA63" i="135" a="1"/>
  <c r="AA63" i="135"/>
  <c r="AA64" i="135" a="1"/>
  <c r="AA64" i="135"/>
  <c r="AA65" i="135" a="1"/>
  <c r="AA65" i="135"/>
  <c r="AA66" i="135" a="1"/>
  <c r="AA66" i="135"/>
  <c r="AA67" i="135" a="1"/>
  <c r="AA67" i="135"/>
  <c r="AA68" i="135" a="1"/>
  <c r="AA68" i="135"/>
  <c r="AA69" i="135" a="1"/>
  <c r="AA69" i="135"/>
  <c r="AA70" i="135" a="1"/>
  <c r="AA70" i="135"/>
  <c r="AA71" i="135" a="1"/>
  <c r="AA71" i="135"/>
  <c r="AA72" i="135" a="1"/>
  <c r="AA72" i="135"/>
  <c r="AA73" i="135" a="1"/>
  <c r="AA73" i="135"/>
  <c r="AA74" i="135" a="1"/>
  <c r="AA74" i="135"/>
  <c r="AA75" i="135" a="1"/>
  <c r="AA75" i="135"/>
  <c r="AA76" i="135" a="1"/>
  <c r="AA76" i="135"/>
  <c r="AA77" i="135" a="1"/>
  <c r="AA77" i="135"/>
  <c r="AA78" i="135" a="1"/>
  <c r="AA78" i="135"/>
  <c r="AA79" i="135" a="1"/>
  <c r="AA79" i="135"/>
  <c r="AA80" i="135" a="1"/>
  <c r="AA80" i="135"/>
  <c r="AA81" i="135" a="1"/>
  <c r="AA81" i="135"/>
  <c r="AA82" i="135" a="1"/>
  <c r="AA82" i="135"/>
  <c r="AA83" i="135" a="1"/>
  <c r="AA83" i="135"/>
  <c r="AA84" i="135" a="1"/>
  <c r="AA84" i="135"/>
  <c r="AA85" i="135" a="1"/>
  <c r="AA85" i="135"/>
  <c r="AA86" i="135" a="1"/>
  <c r="AA86" i="135"/>
  <c r="AA87" i="135" a="1"/>
  <c r="AA87" i="135"/>
  <c r="AA88" i="135" a="1"/>
  <c r="AA88" i="135"/>
  <c r="AA89" i="135" a="1"/>
  <c r="AA89" i="135"/>
  <c r="AA90" i="135" a="1"/>
  <c r="AA90" i="135"/>
  <c r="AA91" i="135" a="1"/>
  <c r="AA91" i="135"/>
  <c r="AA92" i="135" a="1"/>
  <c r="AA92" i="135"/>
  <c r="AA93" i="135" a="1"/>
  <c r="AA93" i="135"/>
  <c r="AA94" i="135" a="1"/>
  <c r="AA94" i="135"/>
  <c r="AA95" i="135" a="1"/>
  <c r="AA95" i="135"/>
  <c r="AA96" i="135" a="1"/>
  <c r="AA96" i="135"/>
  <c r="AA97" i="135" a="1"/>
  <c r="AA97" i="135"/>
  <c r="AA98" i="135" a="1"/>
  <c r="AA98" i="135"/>
  <c r="AA99" i="135" a="1"/>
  <c r="AA99" i="135"/>
  <c r="AA100" i="135" a="1"/>
  <c r="AA100" i="135"/>
  <c r="AA101" i="135" a="1"/>
  <c r="AA101" i="135"/>
  <c r="AA102" i="135" a="1"/>
  <c r="AA102" i="135"/>
  <c r="AA103" i="135" a="1"/>
  <c r="AA103" i="135"/>
  <c r="AA104" i="135" a="1"/>
  <c r="AA104" i="135"/>
  <c r="AA105" i="135" a="1"/>
  <c r="AA105" i="135"/>
  <c r="AA106" i="135" a="1"/>
  <c r="AA106" i="135"/>
  <c r="AA107" i="135" a="1"/>
  <c r="AA107" i="135"/>
  <c r="AA108" i="135" a="1"/>
  <c r="AA108" i="135"/>
  <c r="AA109" i="135" a="1"/>
  <c r="AA109" i="135"/>
  <c r="AA110" i="135" a="1"/>
  <c r="AA110" i="135"/>
  <c r="AA111" i="135" a="1"/>
  <c r="AA111" i="135"/>
  <c r="AA112" i="135" a="1"/>
  <c r="AA112" i="135"/>
  <c r="AA113" i="135" a="1"/>
  <c r="AA113" i="135"/>
  <c r="AA114" i="135" a="1"/>
  <c r="AA114" i="135"/>
  <c r="AA115" i="135" a="1"/>
  <c r="AA115" i="135"/>
  <c r="AA116" i="135" a="1"/>
  <c r="AA116" i="135"/>
  <c r="AA117" i="135" a="1"/>
  <c r="AA117" i="135"/>
  <c r="AA118" i="135" a="1"/>
  <c r="AA118" i="135"/>
  <c r="AA119" i="135" a="1"/>
  <c r="AA119" i="135"/>
  <c r="AA120" i="135" a="1"/>
  <c r="AA120" i="135"/>
  <c r="AA121" i="135" a="1"/>
  <c r="AA121" i="135"/>
  <c r="AA122" i="135" a="1"/>
  <c r="AA122" i="135"/>
  <c r="AA123" i="135" a="1"/>
  <c r="AA123" i="135"/>
  <c r="AA124" i="135" a="1"/>
  <c r="AA124" i="135"/>
  <c r="AA125" i="135" a="1"/>
  <c r="AA125" i="135"/>
  <c r="AA126" i="135" a="1"/>
  <c r="AA126" i="135"/>
  <c r="AA127" i="135" a="1"/>
  <c r="AA127" i="135"/>
  <c r="AA128" i="135" a="1"/>
  <c r="AA128" i="135"/>
  <c r="AA129" i="135" a="1"/>
  <c r="AA129" i="135"/>
  <c r="AA130" i="135" a="1"/>
  <c r="AA130" i="135"/>
  <c r="AA131" i="135" a="1"/>
  <c r="AA131" i="135"/>
  <c r="AA132" i="135" a="1"/>
  <c r="AA132" i="135"/>
  <c r="AA133" i="135" a="1"/>
  <c r="AA133" i="135"/>
  <c r="AA134" i="135" a="1"/>
  <c r="AA134" i="135"/>
  <c r="AA135" i="135" a="1"/>
  <c r="AA135" i="135"/>
  <c r="AA136" i="135" a="1"/>
  <c r="AA136" i="135"/>
  <c r="AA137" i="135" a="1"/>
  <c r="AA137" i="135"/>
  <c r="AA138" i="135" a="1"/>
  <c r="AA138" i="135"/>
  <c r="AA139" i="135" a="1"/>
  <c r="AA139" i="135"/>
  <c r="AA140" i="135" a="1"/>
  <c r="AA140" i="135"/>
  <c r="AA141" i="135" a="1"/>
  <c r="AA141" i="135"/>
  <c r="AA142" i="135" a="1"/>
  <c r="AA142" i="135"/>
  <c r="AA143" i="135" a="1"/>
  <c r="AA143" i="135"/>
  <c r="AA144" i="135" a="1"/>
  <c r="AA144" i="135"/>
  <c r="AA145" i="135" a="1"/>
  <c r="AA145" i="135"/>
  <c r="AA146" i="135" a="1"/>
  <c r="AA146" i="135"/>
  <c r="AA147" i="135" a="1"/>
  <c r="AA147" i="135"/>
  <c r="AA148" i="135" a="1"/>
  <c r="AA148" i="135"/>
  <c r="AA149" i="135" a="1"/>
  <c r="AA149" i="135"/>
  <c r="AA150" i="135" a="1"/>
  <c r="AA150" i="135"/>
  <c r="AA151" i="135" a="1"/>
  <c r="AA151" i="135"/>
  <c r="AA152" i="135" a="1"/>
  <c r="AA152" i="135"/>
  <c r="AA153" i="135" a="1"/>
  <c r="AA153" i="135"/>
  <c r="AA154" i="135" a="1"/>
  <c r="AA154" i="135"/>
  <c r="AA155" i="135" a="1"/>
  <c r="AA155" i="135"/>
  <c r="AA156" i="135" a="1"/>
  <c r="AA156" i="135"/>
  <c r="AA157" i="135" a="1"/>
  <c r="AA157" i="135"/>
  <c r="AA158" i="135" a="1"/>
  <c r="AA158" i="135"/>
  <c r="AA159" i="135" a="1"/>
  <c r="AA159" i="135"/>
  <c r="AA160" i="135" a="1"/>
  <c r="AA160" i="135"/>
  <c r="AA161" i="135" a="1"/>
  <c r="AA161" i="135"/>
  <c r="AA162" i="135" a="1"/>
  <c r="AA162" i="135"/>
  <c r="AA163" i="135" a="1"/>
  <c r="AA163" i="135"/>
  <c r="AA164" i="135" a="1"/>
  <c r="AA164" i="135"/>
  <c r="AA165" i="135" a="1"/>
  <c r="AA165" i="135"/>
  <c r="AA166" i="135" a="1"/>
  <c r="AA166" i="135"/>
  <c r="AA167" i="135" a="1"/>
  <c r="AA167" i="135"/>
  <c r="AA168" i="135" a="1"/>
  <c r="AA168" i="135"/>
  <c r="AA169" i="135" a="1"/>
  <c r="AA169" i="135"/>
  <c r="AA170" i="135" a="1"/>
  <c r="AA170" i="135"/>
  <c r="AA171" i="135" a="1"/>
  <c r="AA171" i="135"/>
  <c r="AA172" i="135" a="1"/>
  <c r="AA172" i="135"/>
  <c r="AA173" i="135" a="1"/>
  <c r="AA173" i="135"/>
  <c r="AA174" i="135" a="1"/>
  <c r="AA174" i="135"/>
  <c r="AA175" i="135" a="1"/>
  <c r="AA175" i="135"/>
  <c r="AA176" i="135" a="1"/>
  <c r="AA176" i="135"/>
  <c r="AA177" i="135" a="1"/>
  <c r="AA177" i="135"/>
  <c r="AA178" i="135" a="1"/>
  <c r="AA178" i="135"/>
  <c r="AA179" i="135" a="1"/>
  <c r="AA179" i="135"/>
  <c r="AA180" i="135" a="1"/>
  <c r="AA180" i="135"/>
  <c r="AA181" i="135" a="1"/>
  <c r="AA181" i="135"/>
  <c r="AA182" i="135" a="1"/>
  <c r="AA182" i="135"/>
  <c r="AA183" i="135" a="1"/>
  <c r="AA183" i="135"/>
  <c r="AA184" i="135" a="1"/>
  <c r="AA184" i="135"/>
  <c r="AA185" i="135" a="1"/>
  <c r="AA185" i="135"/>
  <c r="AA186" i="135" a="1"/>
  <c r="AA186" i="135"/>
  <c r="AA187" i="135" a="1"/>
  <c r="AA187" i="135"/>
  <c r="AA188" i="135" a="1"/>
  <c r="AA188" i="135"/>
  <c r="AA189" i="135" a="1"/>
  <c r="AA189" i="135"/>
  <c r="AA190" i="135" a="1"/>
  <c r="AA190" i="135"/>
  <c r="AA191" i="135" a="1"/>
  <c r="AA191" i="135"/>
  <c r="AA192" i="135" a="1"/>
  <c r="AA192" i="135"/>
  <c r="AA193" i="135" a="1"/>
  <c r="AA193" i="135"/>
  <c r="AA194" i="135" a="1"/>
  <c r="AA194" i="135"/>
  <c r="AA195" i="135" a="1"/>
  <c r="AA195" i="135"/>
  <c r="AA196" i="135" a="1"/>
  <c r="AA196" i="135"/>
  <c r="AA197" i="135" a="1"/>
  <c r="AA197" i="135"/>
  <c r="AA198" i="135" a="1"/>
  <c r="AA198" i="135"/>
  <c r="AA199" i="135" a="1"/>
  <c r="AA199" i="135"/>
  <c r="AA200" i="135" a="1"/>
  <c r="AA200" i="135"/>
  <c r="AA201" i="135" a="1"/>
  <c r="AA201" i="135"/>
  <c r="AA202" i="135" a="1"/>
  <c r="AA202" i="135"/>
  <c r="AA203" i="135" a="1"/>
  <c r="AA203" i="135"/>
  <c r="AA204" i="135" a="1"/>
  <c r="AA204" i="135"/>
  <c r="AA205" i="135" a="1"/>
  <c r="AA205" i="135"/>
  <c r="AA206" i="135" a="1"/>
  <c r="AA206" i="135"/>
  <c r="AA207" i="135" a="1"/>
  <c r="AA207" i="135"/>
  <c r="AA208" i="135" a="1"/>
  <c r="AA208" i="135"/>
  <c r="AA209" i="135" a="1"/>
  <c r="AA209" i="135"/>
  <c r="AA210" i="135" a="1"/>
  <c r="AA210" i="135"/>
  <c r="AA211" i="135" a="1"/>
  <c r="AA211" i="135"/>
  <c r="AA212" i="135" a="1"/>
  <c r="AA212" i="135"/>
  <c r="AA213" i="135" a="1"/>
  <c r="AA213" i="135"/>
  <c r="AA214" i="135" a="1"/>
  <c r="AA214" i="135"/>
  <c r="AA215" i="135" a="1"/>
  <c r="AA215" i="135"/>
  <c r="AA216" i="135" a="1"/>
  <c r="AA216" i="135"/>
  <c r="AA217" i="135" a="1"/>
  <c r="AA217" i="135"/>
  <c r="AA218" i="135" a="1"/>
  <c r="AA218" i="135"/>
  <c r="AA219" i="135" a="1"/>
  <c r="AA219" i="135"/>
  <c r="AA220" i="135" a="1"/>
  <c r="AA220" i="135"/>
  <c r="AA221" i="135" a="1"/>
  <c r="AA221" i="135"/>
  <c r="AA222" i="135" a="1"/>
  <c r="AA222" i="135"/>
  <c r="AA223" i="135" a="1"/>
  <c r="AA223" i="135"/>
  <c r="AA224" i="135" a="1"/>
  <c r="AA224" i="135"/>
  <c r="AA225" i="135" a="1"/>
  <c r="AA225" i="135"/>
  <c r="AA226" i="135" a="1"/>
  <c r="AA226" i="135"/>
  <c r="AA227" i="135" a="1"/>
  <c r="AA227" i="135"/>
  <c r="AA228" i="135" a="1"/>
  <c r="AA228" i="135"/>
  <c r="AA229" i="135" a="1"/>
  <c r="AA229" i="135"/>
  <c r="AA230" i="135" a="1"/>
  <c r="AA230" i="135"/>
  <c r="AA231" i="135" a="1"/>
  <c r="AA231" i="135"/>
  <c r="AA232" i="135" a="1"/>
  <c r="AA232" i="135"/>
  <c r="AA233" i="135" a="1"/>
  <c r="AA233" i="135"/>
  <c r="AA234" i="135" a="1"/>
  <c r="AA234" i="135"/>
  <c r="AA235" i="135" a="1"/>
  <c r="AA235" i="135"/>
  <c r="AA236" i="135" a="1"/>
  <c r="AA236" i="135"/>
  <c r="AA237" i="135" a="1"/>
  <c r="AA237" i="135"/>
  <c r="AA238" i="135" a="1"/>
  <c r="AA238" i="135"/>
  <c r="AA239" i="135" a="1"/>
  <c r="AA239" i="135"/>
  <c r="AA240" i="135" a="1"/>
  <c r="AA240" i="135"/>
  <c r="AA241" i="135" a="1"/>
  <c r="AA241" i="135"/>
  <c r="AA242" i="135" a="1"/>
  <c r="AA242" i="135"/>
  <c r="AA243" i="135" a="1"/>
  <c r="AA243" i="135"/>
  <c r="AA244" i="135" a="1"/>
  <c r="AA244" i="135"/>
  <c r="AA245" i="135" a="1"/>
  <c r="AA245" i="135"/>
  <c r="AA246" i="135" a="1"/>
  <c r="AA246" i="135"/>
  <c r="AA247" i="135" a="1"/>
  <c r="AA247" i="135"/>
  <c r="AA248" i="135" a="1"/>
  <c r="AA248" i="135"/>
  <c r="AA249" i="135" a="1"/>
  <c r="AA249" i="135"/>
  <c r="AA250" i="135" a="1"/>
  <c r="AA250" i="135"/>
  <c r="AA251" i="135" a="1"/>
  <c r="AA251" i="135"/>
  <c r="AA252" i="135" a="1"/>
  <c r="AA252" i="135"/>
  <c r="AA253" i="135" a="1"/>
  <c r="AA253" i="135"/>
  <c r="AA254" i="135" a="1"/>
  <c r="AA254" i="135"/>
  <c r="AA255" i="135" a="1"/>
  <c r="AA255" i="135"/>
  <c r="AA256" i="135" a="1"/>
  <c r="AA256" i="135"/>
  <c r="AA257" i="135" a="1"/>
  <c r="AA257" i="135"/>
  <c r="AA258" i="135" a="1"/>
  <c r="AA258" i="135"/>
  <c r="AA259" i="135" a="1"/>
  <c r="AA259" i="135"/>
  <c r="AA260" i="135" a="1"/>
  <c r="AA260" i="135"/>
  <c r="AA261" i="135" a="1"/>
  <c r="AA261" i="135"/>
  <c r="AA262" i="135" a="1"/>
  <c r="AA262" i="135"/>
  <c r="AA263" i="135" a="1"/>
  <c r="AA263" i="135"/>
  <c r="AA264" i="135" a="1"/>
  <c r="AA264" i="135"/>
  <c r="AA265" i="135" a="1"/>
  <c r="AA265" i="135"/>
  <c r="AA266" i="135" a="1"/>
  <c r="AA266" i="135"/>
  <c r="AA267" i="135" a="1"/>
  <c r="AA267" i="135"/>
  <c r="AA268" i="135" a="1"/>
  <c r="AA268" i="135"/>
  <c r="AA269" i="135" a="1"/>
  <c r="AA269" i="135"/>
  <c r="AA270" i="135" a="1"/>
  <c r="AA270" i="135"/>
  <c r="AA271" i="135" a="1"/>
  <c r="AA271" i="135"/>
  <c r="AA272" i="135" a="1"/>
  <c r="AA272" i="135"/>
  <c r="AA273" i="135" a="1"/>
  <c r="AA273" i="135"/>
  <c r="AA274" i="135" a="1"/>
  <c r="AA274" i="135"/>
  <c r="AA275" i="135" a="1"/>
  <c r="AA275" i="135"/>
  <c r="AA276" i="135" a="1"/>
  <c r="AA276" i="135"/>
  <c r="AA277" i="135" a="1"/>
  <c r="AA277" i="135"/>
  <c r="AA278" i="135" a="1"/>
  <c r="AA278" i="135"/>
  <c r="AA279" i="135" a="1"/>
  <c r="AA279" i="135"/>
  <c r="AA280" i="135" a="1"/>
  <c r="AA280" i="135"/>
  <c r="AA281" i="135" a="1"/>
  <c r="AA281" i="135"/>
  <c r="AA282" i="135" a="1"/>
  <c r="AA282" i="135"/>
  <c r="AA283" i="135" a="1"/>
  <c r="AA283" i="135"/>
  <c r="AA284" i="135" a="1"/>
  <c r="AA284" i="135"/>
  <c r="AA285" i="135" a="1"/>
  <c r="AA285" i="135"/>
  <c r="AA286" i="135" a="1"/>
  <c r="AA286" i="135"/>
  <c r="AA287" i="135" a="1"/>
  <c r="AA287" i="135"/>
  <c r="AA288" i="135" a="1"/>
  <c r="AA288" i="135"/>
  <c r="AA289" i="135" a="1"/>
  <c r="AA289" i="135"/>
  <c r="AA290" i="135" a="1"/>
  <c r="AA290" i="135"/>
  <c r="AA291" i="135" a="1"/>
  <c r="AA291" i="135"/>
  <c r="AA292" i="135" a="1"/>
  <c r="AA292" i="135"/>
  <c r="AA293" i="135" a="1"/>
  <c r="AA293" i="135"/>
  <c r="AA294" i="135" a="1"/>
  <c r="AA294" i="135"/>
  <c r="AA295" i="135" a="1"/>
  <c r="AA295" i="135"/>
  <c r="AA296" i="135" a="1"/>
  <c r="AA296" i="135"/>
  <c r="AA297" i="135" a="1"/>
  <c r="AA297" i="135"/>
  <c r="AA298" i="135" a="1"/>
  <c r="AA298" i="135"/>
  <c r="AA299" i="135" a="1"/>
  <c r="AA299" i="135"/>
  <c r="AA300" i="135" a="1"/>
  <c r="AA300" i="135"/>
  <c r="AA301" i="135" a="1"/>
  <c r="AA301" i="135"/>
  <c r="AA302" i="135" a="1"/>
  <c r="AA302" i="135"/>
  <c r="AA303" i="135" a="1"/>
  <c r="AA303" i="135"/>
  <c r="AA304" i="135" a="1"/>
  <c r="AA304" i="135"/>
  <c r="AA305" i="135" a="1"/>
  <c r="AA305" i="135"/>
  <c r="AA306" i="135" a="1"/>
  <c r="AA306" i="135"/>
  <c r="AA307" i="135" a="1"/>
  <c r="AA307" i="135"/>
  <c r="AA308" i="135" a="1"/>
  <c r="AA308" i="135"/>
  <c r="AA309" i="135" a="1"/>
  <c r="AA309" i="135"/>
  <c r="AA310" i="135" a="1"/>
  <c r="AA310" i="135"/>
  <c r="AA311" i="135" a="1"/>
  <c r="AA311" i="135"/>
  <c r="AA312" i="135" a="1"/>
  <c r="AA312" i="135"/>
  <c r="AA313" i="135" a="1"/>
  <c r="AA313" i="135"/>
  <c r="AA314" i="135" a="1"/>
  <c r="AA314" i="135"/>
  <c r="AA315" i="135" a="1"/>
  <c r="AA315" i="135"/>
  <c r="AA316" i="135" a="1"/>
  <c r="AA316" i="135"/>
  <c r="AA317" i="135" a="1"/>
  <c r="AA317" i="135"/>
  <c r="AA318" i="135" a="1"/>
  <c r="AA318" i="135"/>
  <c r="AA319" i="135" a="1"/>
  <c r="AA319" i="135"/>
  <c r="AA320" i="135" a="1"/>
  <c r="AA320" i="135"/>
  <c r="AA321" i="135" a="1"/>
  <c r="AA321" i="135"/>
  <c r="AA322" i="135" a="1"/>
  <c r="AA322" i="135"/>
  <c r="AA323" i="135" a="1"/>
  <c r="AA323" i="135"/>
  <c r="AA324" i="135" a="1"/>
  <c r="AA324" i="135"/>
  <c r="AA325" i="135" a="1"/>
  <c r="AA325" i="135"/>
  <c r="AA326" i="135" a="1"/>
  <c r="AA326" i="135"/>
  <c r="AA327" i="135" a="1"/>
  <c r="AA327" i="135"/>
  <c r="AA328" i="135" a="1"/>
  <c r="AA328" i="135"/>
  <c r="AA329" i="135" a="1"/>
  <c r="AA329" i="135"/>
  <c r="AA330" i="135" a="1"/>
  <c r="AA330" i="135"/>
  <c r="AA331" i="135" a="1"/>
  <c r="AA331" i="135"/>
  <c r="AA332" i="135" a="1"/>
  <c r="AA332" i="135"/>
  <c r="AA333" i="135" a="1"/>
  <c r="AA333" i="135"/>
  <c r="AA334" i="135" a="1"/>
  <c r="AA334" i="135"/>
  <c r="AA335" i="135" a="1"/>
  <c r="AA335" i="135"/>
  <c r="AA336" i="135" a="1"/>
  <c r="AA336" i="135"/>
  <c r="AA337" i="135" a="1"/>
  <c r="AA337" i="135"/>
  <c r="AA338" i="135" a="1"/>
  <c r="AA338" i="135"/>
  <c r="AA339" i="135" a="1"/>
  <c r="AA339" i="135"/>
  <c r="AA340" i="135" a="1"/>
  <c r="AA340" i="135"/>
  <c r="AA341" i="135" a="1"/>
  <c r="AA341" i="135"/>
  <c r="AA342" i="135" a="1"/>
  <c r="AA342" i="135"/>
  <c r="AA343" i="135" a="1"/>
  <c r="AA343" i="135"/>
  <c r="AA344" i="135" a="1"/>
  <c r="AA344" i="135"/>
  <c r="AA345" i="135" a="1"/>
  <c r="AA345" i="135"/>
  <c r="AA346" i="135" a="1"/>
  <c r="AA346" i="135"/>
  <c r="AA347" i="135" a="1"/>
  <c r="AA347" i="135"/>
  <c r="AA348" i="135" a="1"/>
  <c r="AA348" i="135"/>
  <c r="AA349" i="135" a="1"/>
  <c r="AA349" i="135"/>
  <c r="AA350" i="135" a="1"/>
  <c r="AA350" i="135"/>
  <c r="AA351" i="135" a="1"/>
  <c r="AA351" i="135"/>
  <c r="AA352" i="135" a="1"/>
  <c r="AA352" i="135"/>
  <c r="AA353" i="135" a="1"/>
  <c r="AA353" i="135"/>
  <c r="AA354" i="135" a="1"/>
  <c r="AA354" i="135"/>
  <c r="AA355" i="135" a="1"/>
  <c r="AA355" i="135"/>
  <c r="AA356" i="135" a="1"/>
  <c r="AA356" i="135"/>
  <c r="AA357" i="135" a="1"/>
  <c r="AA357" i="135"/>
  <c r="AA358" i="135" a="1"/>
  <c r="AA358" i="135"/>
  <c r="AA359" i="135" a="1"/>
  <c r="AA359" i="135"/>
  <c r="AA360" i="135" a="1"/>
  <c r="AA360" i="135"/>
  <c r="AA361" i="135" a="1"/>
  <c r="AA361" i="135"/>
  <c r="AA362" i="135" a="1"/>
  <c r="AA362" i="135"/>
  <c r="AA363" i="135" a="1"/>
  <c r="AA363" i="135"/>
  <c r="AA364" i="135" a="1"/>
  <c r="AA364" i="135"/>
  <c r="AA365" i="135" a="1"/>
  <c r="AA365" i="135"/>
  <c r="AA366" i="135" a="1"/>
  <c r="AA366" i="135"/>
  <c r="AA367" i="135" a="1"/>
  <c r="AA367" i="135"/>
  <c r="AA368" i="135" a="1"/>
  <c r="AA368" i="135"/>
  <c r="AA369" i="135" a="1"/>
  <c r="AA369" i="135"/>
  <c r="AA370" i="135" a="1"/>
  <c r="AA370" i="135"/>
  <c r="AA371" i="135" a="1"/>
  <c r="AA371" i="135"/>
  <c r="AA372" i="135" a="1"/>
  <c r="AA372" i="135"/>
  <c r="AA373" i="135" a="1"/>
  <c r="AA373" i="135"/>
  <c r="AA374" i="135" a="1"/>
  <c r="AA374" i="135"/>
  <c r="AA375" i="135" a="1"/>
  <c r="AA375" i="135"/>
  <c r="AA376" i="135" a="1"/>
  <c r="AA376" i="135"/>
  <c r="AA377" i="135" a="1"/>
  <c r="AA377" i="135"/>
  <c r="AA378" i="135" a="1"/>
  <c r="AA378" i="135"/>
  <c r="AA379" i="135" a="1"/>
  <c r="AA379" i="135"/>
  <c r="AA380" i="135" a="1"/>
  <c r="AA380" i="135"/>
  <c r="AA381" i="135" a="1"/>
  <c r="AA381" i="135"/>
  <c r="AA382" i="135" a="1"/>
  <c r="AA382" i="135"/>
  <c r="AA383" i="135" a="1"/>
  <c r="AA383" i="135"/>
  <c r="AA384" i="135" a="1"/>
  <c r="AA384" i="135"/>
  <c r="AA385" i="135" a="1"/>
  <c r="AA385" i="135"/>
  <c r="AA386" i="135" a="1"/>
  <c r="AA386" i="135"/>
  <c r="AA387" i="135" a="1"/>
  <c r="AA387" i="135"/>
  <c r="AA388" i="135" a="1"/>
  <c r="AA388" i="135"/>
  <c r="AA389" i="135" a="1"/>
  <c r="AA389" i="135"/>
  <c r="AA390" i="135" a="1"/>
  <c r="AA390" i="135"/>
  <c r="AA391" i="135" a="1"/>
  <c r="AA391" i="135"/>
  <c r="AA392" i="135" a="1"/>
  <c r="AA392" i="135"/>
  <c r="AA393" i="135" a="1"/>
  <c r="AA393" i="135"/>
  <c r="AA394" i="135" a="1"/>
  <c r="AA394" i="135"/>
  <c r="AA395" i="135" a="1"/>
  <c r="AA395" i="135"/>
  <c r="AA396" i="135" a="1"/>
  <c r="AA396" i="135"/>
  <c r="AA397" i="135" a="1"/>
  <c r="AA397" i="135"/>
  <c r="AA398" i="135" a="1"/>
  <c r="AA398" i="135"/>
  <c r="AA399" i="135" a="1"/>
  <c r="AA399" i="135"/>
  <c r="AA400" i="135" a="1"/>
  <c r="AA400" i="135"/>
  <c r="AA401" i="135" a="1"/>
  <c r="AA401" i="135"/>
  <c r="AA402" i="135" a="1"/>
  <c r="AA402" i="135"/>
  <c r="AA403" i="135" a="1"/>
  <c r="AA403" i="135"/>
  <c r="AA404" i="135" a="1"/>
  <c r="AA404" i="135"/>
  <c r="AA405" i="135" a="1"/>
  <c r="AA405" i="135"/>
  <c r="AA406" i="135" a="1"/>
  <c r="AA406" i="135"/>
  <c r="AA407" i="135" a="1"/>
  <c r="AA407" i="135"/>
  <c r="AA408" i="135" a="1"/>
  <c r="AA408" i="135"/>
  <c r="AA409" i="135" a="1"/>
  <c r="AA409" i="135"/>
  <c r="AA410" i="135" a="1"/>
  <c r="AA410" i="135"/>
  <c r="AA411" i="135" a="1"/>
  <c r="AA411" i="135"/>
  <c r="AA412" i="135" a="1"/>
  <c r="AA412" i="135"/>
  <c r="AA413" i="135" a="1"/>
  <c r="AA413" i="135"/>
  <c r="AA414" i="135" a="1"/>
  <c r="AA414" i="135"/>
  <c r="AA415" i="135" a="1"/>
  <c r="AA415" i="135"/>
  <c r="AA416" i="135" a="1"/>
  <c r="AA416" i="135"/>
  <c r="AA417" i="135" a="1"/>
  <c r="AA417" i="135"/>
  <c r="AA418" i="135" a="1"/>
  <c r="AA418" i="135"/>
  <c r="AA419" i="135" a="1"/>
  <c r="AA419" i="135"/>
  <c r="AA420" i="135" a="1"/>
  <c r="AA420" i="135"/>
  <c r="AA421" i="135" a="1"/>
  <c r="AA421" i="135"/>
  <c r="AA422" i="135" a="1"/>
  <c r="AA422" i="135"/>
  <c r="AA423" i="135" a="1"/>
  <c r="AA423" i="135"/>
  <c r="AA424" i="135" a="1"/>
  <c r="AA424" i="135"/>
  <c r="AA425" i="135" a="1"/>
  <c r="AA425" i="135"/>
  <c r="AA426" i="135" a="1"/>
  <c r="AA426" i="135"/>
  <c r="AA427" i="135" a="1"/>
  <c r="AA427" i="135"/>
  <c r="AA428" i="135" a="1"/>
  <c r="AA428" i="135"/>
  <c r="AA429" i="135" a="1"/>
  <c r="AA429" i="135"/>
  <c r="AA430" i="135" a="1"/>
  <c r="AA430" i="135"/>
  <c r="AA431" i="135" a="1"/>
  <c r="AA431" i="135"/>
  <c r="AA432" i="135" a="1"/>
  <c r="AA432" i="135"/>
  <c r="AA433" i="135" a="1"/>
  <c r="AA433" i="135"/>
  <c r="AA434" i="135" a="1"/>
  <c r="AA434" i="135"/>
  <c r="AA435" i="135" a="1"/>
  <c r="AA435" i="135"/>
  <c r="AA436" i="135" a="1"/>
  <c r="AA436" i="135"/>
  <c r="AA437" i="135" a="1"/>
  <c r="AA437" i="135"/>
  <c r="AA438" i="135" a="1"/>
  <c r="AA438" i="135"/>
  <c r="AA439" i="135" a="1"/>
  <c r="AA439" i="135"/>
  <c r="AA440" i="135" a="1"/>
  <c r="AA440" i="135"/>
  <c r="AA441" i="135" a="1"/>
  <c r="AA441" i="135"/>
  <c r="AA442" i="135" a="1"/>
  <c r="AA442" i="135"/>
  <c r="AA443" i="135" a="1"/>
  <c r="AA443" i="135"/>
  <c r="AA444" i="135" a="1"/>
  <c r="AA444" i="135"/>
  <c r="AA445" i="135" a="1"/>
  <c r="AA445" i="135"/>
  <c r="AA446" i="135" a="1"/>
  <c r="AA446" i="135"/>
  <c r="AA447" i="135" a="1"/>
  <c r="AA447" i="135"/>
  <c r="AA448" i="135" a="1"/>
  <c r="AA448" i="135"/>
  <c r="AA449" i="135" a="1"/>
  <c r="AA449" i="135"/>
  <c r="AA450" i="135" a="1"/>
  <c r="AA450" i="135"/>
  <c r="AA451" i="135" a="1"/>
  <c r="AA451" i="135"/>
  <c r="AA452" i="135" a="1"/>
  <c r="AA452" i="135"/>
  <c r="AA453" i="135" a="1"/>
  <c r="AA453" i="135"/>
  <c r="AA454" i="135" a="1"/>
  <c r="AA454" i="135"/>
  <c r="AA455" i="135" a="1"/>
  <c r="AA455" i="135"/>
  <c r="AA456" i="135" a="1"/>
  <c r="AA456" i="135"/>
  <c r="AA457" i="135" a="1"/>
  <c r="AA457" i="135"/>
  <c r="AA458" i="135" a="1"/>
  <c r="AA458" i="135"/>
  <c r="AA459" i="135" a="1"/>
  <c r="AA459" i="135"/>
  <c r="AA460" i="135" a="1"/>
  <c r="AA460" i="135"/>
  <c r="AA461" i="135" a="1"/>
  <c r="AA461" i="135"/>
  <c r="AA462" i="135" a="1"/>
  <c r="AA462" i="135"/>
  <c r="AA463" i="135" a="1"/>
  <c r="AA463" i="135"/>
  <c r="AA464" i="135" a="1"/>
  <c r="AA464" i="135"/>
  <c r="AA465" i="135" a="1"/>
  <c r="AA465" i="135"/>
  <c r="AA466" i="135" a="1"/>
  <c r="AA466" i="135"/>
  <c r="AA467" i="135" a="1"/>
  <c r="AA467" i="135"/>
  <c r="AA468" i="135" a="1"/>
  <c r="AA468" i="135"/>
  <c r="AA469" i="135" a="1"/>
  <c r="AA469" i="135"/>
  <c r="AA470" i="135" a="1"/>
  <c r="AA470" i="135"/>
  <c r="AA471" i="135" a="1"/>
  <c r="AA471" i="135"/>
  <c r="AA472" i="135" a="1"/>
  <c r="AA472" i="135"/>
  <c r="AA473" i="135" a="1"/>
  <c r="AA473" i="135"/>
  <c r="AA474" i="135" a="1"/>
  <c r="AA474" i="135"/>
  <c r="AA475" i="135" a="1"/>
  <c r="AA475" i="135"/>
  <c r="AA476" i="135" a="1"/>
  <c r="AA476" i="135"/>
  <c r="AA477" i="135" a="1"/>
  <c r="AA477" i="135"/>
  <c r="AA478" i="135" a="1"/>
  <c r="AA478" i="135"/>
  <c r="AA479" i="135" a="1"/>
  <c r="AA479" i="135"/>
  <c r="AA480" i="135" a="1"/>
  <c r="AA480" i="135"/>
  <c r="AA481" i="135" a="1"/>
  <c r="AA481" i="135"/>
  <c r="AA482" i="135" a="1"/>
  <c r="AA482" i="135"/>
  <c r="AA483" i="135" a="1"/>
  <c r="AA483" i="135"/>
  <c r="AA484" i="135" a="1"/>
  <c r="AA484" i="135"/>
  <c r="AA485" i="135" a="1"/>
  <c r="AA485" i="135"/>
  <c r="AA486" i="135" a="1"/>
  <c r="AA486" i="135"/>
  <c r="AA487" i="135" a="1"/>
  <c r="AA487" i="135"/>
  <c r="AA488" i="135" a="1"/>
  <c r="AA488" i="135"/>
  <c r="AA489" i="135" a="1"/>
  <c r="AA489" i="135"/>
  <c r="AA490" i="135" a="1"/>
  <c r="AA490" i="135"/>
  <c r="AA491" i="135" a="1"/>
  <c r="AA491" i="135"/>
  <c r="AA492" i="135" a="1"/>
  <c r="AA492" i="135"/>
  <c r="AA493" i="135" a="1"/>
  <c r="AA493" i="135"/>
  <c r="AA494" i="135" a="1"/>
  <c r="AA494" i="135"/>
  <c r="AA495" i="135" a="1"/>
  <c r="AA495" i="135"/>
  <c r="AA496" i="135" a="1"/>
  <c r="AA496" i="135"/>
  <c r="AA497" i="135" a="1"/>
  <c r="AA497" i="135"/>
  <c r="AA498" i="135" a="1"/>
  <c r="AA498" i="135"/>
  <c r="AA499" i="135" a="1"/>
  <c r="AA499" i="135"/>
  <c r="AA500" i="135" a="1"/>
  <c r="AA500" i="135"/>
  <c r="AA501" i="135" a="1"/>
  <c r="AA501" i="135"/>
  <c r="AA502" i="135" a="1"/>
  <c r="AA502" i="135"/>
  <c r="AA503" i="135" a="1"/>
  <c r="AA503" i="135"/>
  <c r="AA504" i="135" a="1"/>
  <c r="AA504" i="135"/>
  <c r="AA505" i="135" a="1"/>
  <c r="AA505" i="135"/>
  <c r="AA506" i="135" a="1"/>
  <c r="AA506" i="135"/>
  <c r="AA507" i="135" a="1"/>
  <c r="AA507" i="135"/>
  <c r="AA508" i="135" a="1"/>
  <c r="AA508" i="135"/>
  <c r="AA509" i="135" a="1"/>
  <c r="AA509" i="135"/>
  <c r="AA510" i="135" a="1"/>
  <c r="AA510" i="135"/>
  <c r="AA511" i="135" a="1"/>
  <c r="AA511" i="135"/>
  <c r="AA512" i="135" a="1"/>
  <c r="AA512" i="135"/>
  <c r="AA513" i="135" a="1"/>
  <c r="AA513" i="135"/>
  <c r="AA514" i="135" a="1"/>
  <c r="AA514" i="135"/>
  <c r="AA515" i="135" a="1"/>
  <c r="AA515" i="135"/>
  <c r="AA516" i="135" a="1"/>
  <c r="AA516" i="135"/>
  <c r="AA517" i="135" a="1"/>
  <c r="AA517" i="135"/>
  <c r="AA518" i="135" a="1"/>
  <c r="AA518" i="135"/>
  <c r="AA519" i="135" a="1"/>
  <c r="AA519" i="135"/>
  <c r="AA520" i="135" a="1"/>
  <c r="AA520" i="135"/>
  <c r="AA521" i="135" a="1"/>
  <c r="AA521" i="135"/>
  <c r="AA522" i="135" a="1"/>
  <c r="AA522" i="135"/>
  <c r="AA523" i="135" a="1"/>
  <c r="AA523" i="135"/>
  <c r="AA524" i="135" a="1"/>
  <c r="AA524" i="135"/>
  <c r="AA525" i="135" a="1"/>
  <c r="AA525" i="135"/>
  <c r="AA526" i="135" a="1"/>
  <c r="AA526" i="135"/>
  <c r="AA527" i="135" a="1"/>
  <c r="AA527" i="135"/>
  <c r="AA528" i="135" a="1"/>
  <c r="AA528" i="135"/>
  <c r="AA529" i="135" a="1"/>
  <c r="AA529" i="135"/>
  <c r="AA530" i="135" a="1"/>
  <c r="AA530" i="135"/>
  <c r="AA531" i="135" a="1"/>
  <c r="AA531" i="135"/>
  <c r="AA532" i="135" a="1"/>
  <c r="AA532" i="135"/>
  <c r="AA533" i="135" a="1"/>
  <c r="AA533" i="135"/>
  <c r="AA534" i="135" a="1"/>
  <c r="AA534" i="135"/>
  <c r="AA535" i="135" a="1"/>
  <c r="AA535" i="135"/>
  <c r="AA536" i="135" a="1"/>
  <c r="AA536" i="135"/>
  <c r="AA537" i="135" a="1"/>
  <c r="AA537" i="135"/>
  <c r="AA538" i="135" a="1"/>
  <c r="AA538" i="135"/>
  <c r="AA539" i="135" a="1"/>
  <c r="AA539" i="135"/>
  <c r="AA540" i="135" a="1"/>
  <c r="AA540" i="135"/>
  <c r="AA541" i="135" a="1"/>
  <c r="AA541" i="135"/>
  <c r="AA542" i="135" a="1"/>
  <c r="AA542" i="135"/>
  <c r="AA543" i="135" a="1"/>
  <c r="AA543" i="135"/>
  <c r="AA544" i="135" a="1"/>
  <c r="AA544" i="135"/>
  <c r="AA545" i="135" a="1"/>
  <c r="AA545" i="135"/>
  <c r="AA546" i="135" a="1"/>
  <c r="AA546" i="135"/>
  <c r="AA547" i="135" a="1"/>
  <c r="AA547" i="135"/>
  <c r="AA548" i="135" a="1"/>
  <c r="AA548" i="135"/>
  <c r="AA549" i="135" a="1"/>
  <c r="AA549" i="135"/>
  <c r="AA550" i="135" a="1"/>
  <c r="AA550" i="135"/>
  <c r="AA551" i="135" a="1"/>
  <c r="AA551" i="135"/>
  <c r="AA552" i="135" a="1"/>
  <c r="AA552" i="135"/>
  <c r="AA553" i="135" a="1"/>
  <c r="AA553" i="135"/>
  <c r="AA554" i="135" a="1"/>
  <c r="AA554" i="135"/>
  <c r="AA555" i="135" a="1"/>
  <c r="AA555" i="135"/>
  <c r="AA556" i="135" a="1"/>
  <c r="AA556" i="135"/>
  <c r="AA557" i="135" a="1"/>
  <c r="AA557" i="135"/>
  <c r="AA558" i="135" a="1"/>
  <c r="AA558" i="135"/>
  <c r="AA559" i="135" a="1"/>
  <c r="AA559" i="135"/>
  <c r="AA560" i="135" a="1"/>
  <c r="AA560" i="135"/>
  <c r="AA561" i="135" a="1"/>
  <c r="AA561" i="135"/>
  <c r="AA562" i="135" a="1"/>
  <c r="AA562" i="135"/>
  <c r="AA563" i="135" a="1"/>
  <c r="AA563" i="135"/>
  <c r="AA564" i="135" a="1"/>
  <c r="AA564" i="135"/>
  <c r="AA565" i="135" a="1"/>
  <c r="AA565" i="135"/>
  <c r="AA566" i="135" a="1"/>
  <c r="AA566" i="135"/>
  <c r="AA567" i="135" a="1"/>
  <c r="AA567" i="135"/>
  <c r="AA568" i="135" a="1"/>
  <c r="AA568" i="135"/>
  <c r="AA569" i="135" a="1"/>
  <c r="AA569" i="135"/>
  <c r="AA570" i="135" a="1"/>
  <c r="AA570" i="135"/>
  <c r="AA571" i="135" a="1"/>
  <c r="AA571" i="135"/>
  <c r="AA572" i="135" a="1"/>
  <c r="AA572" i="135"/>
  <c r="AA573" i="135" a="1"/>
  <c r="AA573" i="135"/>
  <c r="AA574" i="135" a="1"/>
  <c r="AA574" i="135"/>
  <c r="AA575" i="135" a="1"/>
  <c r="AA575" i="135"/>
  <c r="AA576" i="135" a="1"/>
  <c r="AA576" i="135"/>
  <c r="AA577" i="135" a="1"/>
  <c r="AA577" i="135"/>
  <c r="AA578" i="135" a="1"/>
  <c r="AA578" i="135"/>
  <c r="AA579" i="135" a="1"/>
  <c r="AA579" i="135"/>
  <c r="AA580" i="135" a="1"/>
  <c r="AA580" i="135"/>
  <c r="AA581" i="135" a="1"/>
  <c r="AA581" i="135"/>
  <c r="AA582" i="135" a="1"/>
  <c r="AA582" i="135"/>
  <c r="AA583" i="135" a="1"/>
  <c r="AA583" i="135"/>
  <c r="AA584" i="135" a="1"/>
  <c r="AA584" i="135"/>
  <c r="AA585" i="135" a="1"/>
  <c r="AA585" i="135"/>
  <c r="AA586" i="135" a="1"/>
  <c r="AA586" i="135"/>
  <c r="AA587" i="135" a="1"/>
  <c r="AA587" i="135"/>
  <c r="AA588" i="135" a="1"/>
  <c r="AA588" i="135"/>
  <c r="AA589" i="135" a="1"/>
  <c r="AA589" i="135"/>
  <c r="AA590" i="135" a="1"/>
  <c r="AA590" i="135"/>
  <c r="AA591" i="135" a="1"/>
  <c r="AA591" i="135"/>
  <c r="AA592" i="135" a="1"/>
  <c r="AA592" i="135"/>
  <c r="AA593" i="135" a="1"/>
  <c r="AA593" i="135"/>
  <c r="AA594" i="135" a="1"/>
  <c r="AA594" i="135"/>
  <c r="AA595" i="135" a="1"/>
  <c r="AA595" i="135"/>
  <c r="AA596" i="135" a="1"/>
  <c r="AA596" i="135"/>
  <c r="AA597" i="135" a="1"/>
  <c r="AA597" i="135"/>
  <c r="AA598" i="135" a="1"/>
  <c r="AA598" i="135"/>
  <c r="AA599" i="135" a="1"/>
  <c r="AA599" i="135"/>
  <c r="AA600" i="135" a="1"/>
  <c r="AA600" i="135"/>
  <c r="AA601" i="135" a="1"/>
  <c r="AA601" i="135"/>
  <c r="AA602" i="135" a="1"/>
  <c r="AA602" i="135"/>
  <c r="AA603" i="135" a="1"/>
  <c r="AA603" i="135"/>
  <c r="AA604" i="135" a="1"/>
  <c r="AA604" i="135"/>
  <c r="AA605" i="135" a="1"/>
  <c r="AA605" i="135"/>
  <c r="AA606" i="135" a="1"/>
  <c r="AA606" i="135"/>
  <c r="AA607" i="135" a="1"/>
  <c r="AA607" i="135"/>
  <c r="AA608" i="135" a="1"/>
  <c r="AA608" i="135"/>
  <c r="AA609" i="135" a="1"/>
  <c r="AA609" i="135"/>
  <c r="AA610" i="135" a="1"/>
  <c r="AA610" i="135"/>
  <c r="AA611" i="135" a="1"/>
  <c r="AA611" i="135"/>
  <c r="AA612" i="135" a="1"/>
  <c r="AA612" i="135"/>
  <c r="AA613" i="135" a="1"/>
  <c r="AA613" i="135"/>
  <c r="AA614" i="135" a="1"/>
  <c r="AA614" i="135"/>
  <c r="AA615" i="135" a="1"/>
  <c r="AA615" i="135"/>
  <c r="AA616" i="135" a="1"/>
  <c r="AA616" i="135"/>
  <c r="AA617" i="135" a="1"/>
  <c r="AA617" i="135"/>
  <c r="AA618" i="135" a="1"/>
  <c r="AA618" i="135"/>
  <c r="AA619" i="135" a="1"/>
  <c r="AA619" i="135"/>
  <c r="AA620" i="135" a="1"/>
  <c r="AA620" i="135"/>
  <c r="AA621" i="135" a="1"/>
  <c r="AA621" i="135"/>
  <c r="AA622" i="135" a="1"/>
  <c r="AA622" i="135"/>
  <c r="AA623" i="135" a="1"/>
  <c r="AA623" i="135"/>
  <c r="AA624" i="135" a="1"/>
  <c r="AA624" i="135"/>
  <c r="AA625" i="135" a="1"/>
  <c r="AA625" i="135"/>
  <c r="AA626" i="135" a="1"/>
  <c r="AA626" i="135"/>
  <c r="AA627" i="135" a="1"/>
  <c r="AA627" i="135"/>
  <c r="AA628" i="135" a="1"/>
  <c r="AA628" i="135"/>
  <c r="AA629" i="135" a="1"/>
  <c r="AA629" i="135"/>
  <c r="AA630" i="135" a="1"/>
  <c r="AA630" i="135"/>
  <c r="AA631" i="135" a="1"/>
  <c r="AA631" i="135"/>
  <c r="AA632" i="135" a="1"/>
  <c r="AA632" i="135"/>
  <c r="AA633" i="135" a="1"/>
  <c r="AA633" i="135"/>
  <c r="AA634" i="135" a="1"/>
  <c r="AA634" i="135"/>
  <c r="AA635" i="135" a="1"/>
  <c r="AA635" i="135"/>
  <c r="AA636" i="135" a="1"/>
  <c r="AA636" i="135"/>
  <c r="AA637" i="135" a="1"/>
  <c r="AA637" i="135"/>
  <c r="AA638" i="135" a="1"/>
  <c r="AA638" i="135"/>
  <c r="AA639" i="135" a="1"/>
  <c r="AA639" i="135"/>
  <c r="AA640" i="135" a="1"/>
  <c r="AA640" i="135"/>
  <c r="AA641" i="135" a="1"/>
  <c r="AA641" i="135"/>
  <c r="AA642" i="135" a="1"/>
  <c r="AA642" i="135"/>
  <c r="AA643" i="135" a="1"/>
  <c r="AA643" i="135"/>
  <c r="AA644" i="135" a="1"/>
  <c r="AA644" i="135"/>
  <c r="AA645" i="135" a="1"/>
  <c r="AA645" i="135"/>
  <c r="AA646" i="135" a="1"/>
  <c r="AA646" i="135"/>
  <c r="AA647" i="135" a="1"/>
  <c r="AA647" i="135"/>
  <c r="AA648" i="135" a="1"/>
  <c r="AA648" i="135"/>
  <c r="AA649" i="135" a="1"/>
  <c r="AA649" i="135"/>
  <c r="AA650" i="135" a="1"/>
  <c r="AA650" i="135"/>
  <c r="AA651" i="135" a="1"/>
  <c r="AA651" i="135"/>
  <c r="AA652" i="135" a="1"/>
  <c r="AA652" i="135"/>
  <c r="AA653" i="135" a="1"/>
  <c r="AA653" i="135"/>
  <c r="AA654" i="135" a="1"/>
  <c r="AA654" i="135"/>
  <c r="AA655" i="135" a="1"/>
  <c r="AA655" i="135"/>
  <c r="AA656" i="135" a="1"/>
  <c r="AA656" i="135"/>
  <c r="AA657" i="135" a="1"/>
  <c r="AA657" i="135"/>
  <c r="AA658" i="135" a="1"/>
  <c r="AA658" i="135"/>
  <c r="AA659" i="135" a="1"/>
  <c r="AA659" i="135"/>
  <c r="AA660" i="135" a="1"/>
  <c r="AA660" i="135"/>
  <c r="AA661" i="135" a="1"/>
  <c r="AA661" i="135"/>
  <c r="AA662" i="135" a="1"/>
  <c r="AA662" i="135"/>
  <c r="AA663" i="135" a="1"/>
  <c r="AA663" i="135"/>
  <c r="AA664" i="135" a="1"/>
  <c r="AA664" i="135"/>
  <c r="AA665" i="135" a="1"/>
  <c r="AA665" i="135"/>
  <c r="AA666" i="135" a="1"/>
  <c r="AA666" i="135"/>
  <c r="AA667" i="135" a="1"/>
  <c r="AA667" i="135"/>
  <c r="AA668" i="135" a="1"/>
  <c r="AA668" i="135"/>
  <c r="AA669" i="135" a="1"/>
  <c r="AA669" i="135"/>
  <c r="AA670" i="135" a="1"/>
  <c r="AA670" i="135"/>
  <c r="AA671" i="135" a="1"/>
  <c r="AA671" i="135"/>
  <c r="AA672" i="135" a="1"/>
  <c r="AA672" i="135"/>
  <c r="AA673" i="135" a="1"/>
  <c r="AA673" i="135"/>
  <c r="AA674" i="135" a="1"/>
  <c r="AA674" i="135"/>
  <c r="AA675" i="135" a="1"/>
  <c r="AA675" i="135"/>
  <c r="AA676" i="135" a="1"/>
  <c r="AA676" i="135"/>
  <c r="AA677" i="135" a="1"/>
  <c r="AA677" i="135"/>
  <c r="AA678" i="135" a="1"/>
  <c r="AA678" i="135"/>
  <c r="AA679" i="135" a="1"/>
  <c r="AA679" i="135"/>
  <c r="AA680" i="135" a="1"/>
  <c r="AA680" i="135"/>
  <c r="AA681" i="135" a="1"/>
  <c r="AA681" i="135"/>
  <c r="AA682" i="135" a="1"/>
  <c r="AA682" i="135"/>
  <c r="AA683" i="135" a="1"/>
  <c r="AA683" i="135"/>
  <c r="AA684" i="135" a="1"/>
  <c r="AA684" i="135"/>
  <c r="AA685" i="135" a="1"/>
  <c r="AA685" i="135"/>
  <c r="AA686" i="135" a="1"/>
  <c r="AA686" i="135"/>
  <c r="AA687" i="135" a="1"/>
  <c r="AA687" i="135"/>
  <c r="AA688" i="135" a="1"/>
  <c r="AA688" i="135"/>
  <c r="AA689" i="135" a="1"/>
  <c r="AA689" i="135"/>
  <c r="AA690" i="135" a="1"/>
  <c r="AA690" i="135"/>
  <c r="AA691" i="135" a="1"/>
  <c r="AA691" i="135"/>
  <c r="AA692" i="135" a="1"/>
  <c r="AA692" i="135"/>
  <c r="AA693" i="135" a="1"/>
  <c r="AA693" i="135"/>
  <c r="AA694" i="135" a="1"/>
  <c r="AA694" i="135"/>
  <c r="AA695" i="135" a="1"/>
  <c r="AA695" i="135"/>
  <c r="AA696" i="135" a="1"/>
  <c r="AA696" i="135"/>
  <c r="AA697" i="135" a="1"/>
  <c r="AA697" i="135"/>
  <c r="AA698" i="135" a="1"/>
  <c r="AA698" i="135"/>
  <c r="AA699" i="135" a="1"/>
  <c r="AA699" i="135"/>
  <c r="AA700" i="135" a="1"/>
  <c r="AA700" i="135"/>
  <c r="AA701" i="135" a="1"/>
  <c r="AA701" i="135"/>
  <c r="AA702" i="135" a="1"/>
  <c r="AA702" i="135"/>
  <c r="AA703" i="135" a="1"/>
  <c r="AA703" i="135"/>
  <c r="AA704" i="135" a="1"/>
  <c r="AA704" i="135"/>
  <c r="AA705" i="135" a="1"/>
  <c r="AA705" i="135"/>
  <c r="AA706" i="135" a="1"/>
  <c r="AA706" i="135"/>
  <c r="AA707" i="135" a="1"/>
  <c r="AA707" i="135"/>
  <c r="AA708" i="135" a="1"/>
  <c r="AA708" i="135"/>
  <c r="AA709" i="135" a="1"/>
  <c r="AA709" i="135"/>
  <c r="AA710" i="135" a="1"/>
  <c r="AA710" i="135"/>
  <c r="AA711" i="135" a="1"/>
  <c r="AA711" i="135"/>
  <c r="AA712" i="135" a="1"/>
  <c r="AA712" i="135"/>
  <c r="AA713" i="135" a="1"/>
  <c r="AA713" i="135"/>
  <c r="AA714" i="135" a="1"/>
  <c r="AA714" i="135"/>
  <c r="AA715" i="135" a="1"/>
  <c r="AA715" i="135"/>
  <c r="AA716" i="135" a="1"/>
  <c r="AA716" i="135"/>
  <c r="AA717" i="135" a="1"/>
  <c r="AA717" i="135"/>
  <c r="AA718" i="135" a="1"/>
  <c r="AA718" i="135"/>
  <c r="AA719" i="135" a="1"/>
  <c r="AA719" i="135"/>
  <c r="AA720" i="135" a="1"/>
  <c r="AA720" i="135"/>
  <c r="AA721" i="135" a="1"/>
  <c r="AA721" i="135"/>
  <c r="AA722" i="135" a="1"/>
  <c r="AA722" i="135"/>
  <c r="AA723" i="135" a="1"/>
  <c r="AA723" i="135"/>
  <c r="AA724" i="135" a="1"/>
  <c r="AA724" i="135"/>
  <c r="AA725" i="135" a="1"/>
  <c r="AA725" i="135"/>
  <c r="AA726" i="135" a="1"/>
  <c r="AA726" i="135"/>
  <c r="AA727" i="135" a="1"/>
  <c r="AA727" i="135"/>
  <c r="AA728" i="135" a="1"/>
  <c r="AA728" i="135"/>
  <c r="AA729" i="135" a="1"/>
  <c r="AA729" i="135"/>
  <c r="AA730" i="135" a="1"/>
  <c r="AA730" i="135"/>
  <c r="AA731" i="135" a="1"/>
  <c r="AA731" i="135"/>
  <c r="AA732" i="135" a="1"/>
  <c r="AA732" i="135"/>
  <c r="AA733" i="135" a="1"/>
  <c r="AA733" i="135"/>
  <c r="AA734" i="135" a="1"/>
  <c r="AA734" i="135"/>
  <c r="AA735" i="135" a="1"/>
  <c r="AA735" i="135"/>
  <c r="AA736" i="135" a="1"/>
  <c r="AA736" i="135"/>
  <c r="AA737" i="135" a="1"/>
  <c r="AA737" i="135"/>
  <c r="AA738" i="135" a="1"/>
  <c r="AA738" i="135"/>
  <c r="AA739" i="135" a="1"/>
  <c r="AA739" i="135"/>
  <c r="AA740" i="135" a="1"/>
  <c r="AA740" i="135"/>
  <c r="AA741" i="135" a="1"/>
  <c r="AA741" i="135"/>
  <c r="AA742" i="135" a="1"/>
  <c r="AA742" i="135"/>
  <c r="AA743" i="135" a="1"/>
  <c r="AA743" i="135"/>
  <c r="AA744" i="135" a="1"/>
  <c r="AA744" i="135"/>
  <c r="AA745" i="135" a="1"/>
  <c r="AA745" i="135"/>
  <c r="AA746" i="135" a="1"/>
  <c r="AA746" i="135"/>
  <c r="AA747" i="135" a="1"/>
  <c r="AA747" i="135"/>
  <c r="AA748" i="135" a="1"/>
  <c r="AA748" i="135"/>
  <c r="AA749" i="135" a="1"/>
  <c r="AA749" i="135"/>
  <c r="AA750" i="135" a="1"/>
  <c r="AA750" i="135"/>
  <c r="AA751" i="135" a="1"/>
  <c r="AA751" i="135"/>
  <c r="AA752" i="135" a="1"/>
  <c r="AA752" i="135"/>
  <c r="AA753" i="135" a="1"/>
  <c r="AA753" i="135"/>
  <c r="AA754" i="135" a="1"/>
  <c r="AA754" i="135"/>
  <c r="AA755" i="135" a="1"/>
  <c r="AA755" i="135"/>
  <c r="AA756" i="135" a="1"/>
  <c r="AA756" i="135"/>
  <c r="AA757" i="135" a="1"/>
  <c r="AA757" i="135"/>
  <c r="AA758" i="135" a="1"/>
  <c r="AA758" i="135"/>
  <c r="AA759" i="135" a="1"/>
  <c r="AA759" i="135"/>
  <c r="AA760" i="135" a="1"/>
  <c r="AA760" i="135"/>
  <c r="AA761" i="135" a="1"/>
  <c r="AA761" i="135"/>
  <c r="AA762" i="135" a="1"/>
  <c r="AA762" i="135"/>
  <c r="AA763" i="135" a="1"/>
  <c r="AA763" i="135"/>
  <c r="AA764" i="135" a="1"/>
  <c r="AA764" i="135"/>
  <c r="AA765" i="135" a="1"/>
  <c r="AA765" i="135"/>
  <c r="AA766" i="135" a="1"/>
  <c r="AA766" i="135"/>
  <c r="AA767" i="135" a="1"/>
  <c r="AA767" i="135"/>
  <c r="AA768" i="135" a="1"/>
  <c r="AA768" i="135"/>
  <c r="AA769" i="135" a="1"/>
  <c r="AA769" i="135"/>
  <c r="AA770" i="135" a="1"/>
  <c r="AA770" i="135"/>
  <c r="AA771" i="135" a="1"/>
  <c r="AA771" i="135"/>
  <c r="AA772" i="135" a="1"/>
  <c r="AA772" i="135"/>
  <c r="AA773" i="135" a="1"/>
  <c r="AA773" i="135"/>
  <c r="AA774" i="135" a="1"/>
  <c r="AA774" i="135"/>
  <c r="AA775" i="135" a="1"/>
  <c r="AA775" i="135"/>
  <c r="AA776" i="135" a="1"/>
  <c r="AA776" i="135"/>
  <c r="AA777" i="135" a="1"/>
  <c r="AA777" i="135"/>
  <c r="AA778" i="135" a="1"/>
  <c r="AA778" i="135"/>
  <c r="AA779" i="135" a="1"/>
  <c r="AA779" i="135"/>
  <c r="AA780" i="135" a="1"/>
  <c r="AA780" i="135"/>
  <c r="AA781" i="135" a="1"/>
  <c r="AA781" i="135"/>
  <c r="AA782" i="135" a="1"/>
  <c r="AA782" i="135"/>
  <c r="AA783" i="135" a="1"/>
  <c r="AA783" i="135"/>
  <c r="AA784" i="135" a="1"/>
  <c r="AA784" i="135"/>
  <c r="AA785" i="135" a="1"/>
  <c r="AA785" i="135"/>
  <c r="AA786" i="135" a="1"/>
  <c r="AA786" i="135"/>
  <c r="AA787" i="135" a="1"/>
  <c r="AA787" i="135"/>
  <c r="AA788" i="135" a="1"/>
  <c r="AA788" i="135"/>
  <c r="AA789" i="135" a="1"/>
  <c r="AA789" i="135"/>
  <c r="AA790" i="135" a="1"/>
  <c r="AA790" i="135"/>
  <c r="AA791" i="135" a="1"/>
  <c r="AA791" i="135"/>
  <c r="AA792" i="135" a="1"/>
  <c r="AA792" i="135"/>
  <c r="AA793" i="135" a="1"/>
  <c r="AA793" i="135"/>
  <c r="AA794" i="135" a="1"/>
  <c r="AA794" i="135"/>
  <c r="AA795" i="135" a="1"/>
  <c r="AA795" i="135"/>
  <c r="AA796" i="135" a="1"/>
  <c r="AA796" i="135"/>
  <c r="AA797" i="135" a="1"/>
  <c r="AA797" i="135"/>
  <c r="AA798" i="135" a="1"/>
  <c r="AA798" i="135"/>
  <c r="AA799" i="135" a="1"/>
  <c r="AA799" i="135"/>
  <c r="AA800" i="135" a="1"/>
  <c r="AA800" i="135"/>
  <c r="AA801" i="135" a="1"/>
  <c r="AA801" i="135"/>
  <c r="AA802" i="135" a="1"/>
  <c r="AA802" i="135"/>
  <c r="AA803" i="135" a="1"/>
  <c r="AA803" i="135"/>
  <c r="AA804" i="135" a="1"/>
  <c r="AA804" i="135"/>
  <c r="AA805" i="135" a="1"/>
  <c r="AA805" i="135"/>
  <c r="AA806" i="135" a="1"/>
  <c r="AA806" i="135"/>
  <c r="AA807" i="135" a="1"/>
  <c r="AA807" i="135"/>
  <c r="AA808" i="135" a="1"/>
  <c r="AA808" i="135"/>
  <c r="AA809" i="135" a="1"/>
  <c r="AA809" i="135"/>
  <c r="AA810" i="135" a="1"/>
  <c r="AA810" i="135"/>
  <c r="AA811" i="135" a="1"/>
  <c r="AA811" i="135"/>
  <c r="AA812" i="135" a="1"/>
  <c r="AA812" i="135"/>
  <c r="AA813" i="135" a="1"/>
  <c r="AA813" i="135"/>
  <c r="AA814" i="135" a="1"/>
  <c r="AA814" i="135"/>
  <c r="AA815" i="135" a="1"/>
  <c r="AA815" i="135"/>
  <c r="AA816" i="135" a="1"/>
  <c r="AA816" i="135"/>
  <c r="AA817" i="135" a="1"/>
  <c r="AA817" i="135"/>
  <c r="AA818" i="135" a="1"/>
  <c r="AA818" i="135"/>
  <c r="AA819" i="135" a="1"/>
  <c r="AA819" i="135"/>
  <c r="AA820" i="135" a="1"/>
  <c r="AA820" i="135"/>
  <c r="AA821" i="135" a="1"/>
  <c r="AA821" i="135"/>
  <c r="AA822" i="135" a="1"/>
  <c r="AA822" i="135"/>
  <c r="AA823" i="135" a="1"/>
  <c r="AA823" i="135"/>
  <c r="AA824" i="135" a="1"/>
  <c r="AA824" i="135"/>
  <c r="AA825" i="135" a="1"/>
  <c r="AA825" i="135"/>
  <c r="AA826" i="135" a="1"/>
  <c r="AA826" i="135"/>
  <c r="AA827" i="135" a="1"/>
  <c r="AA827" i="135"/>
  <c r="AA828" i="135" a="1"/>
  <c r="AA828" i="135"/>
  <c r="AA829" i="135" a="1"/>
  <c r="AA829" i="135"/>
  <c r="AA830" i="135" a="1"/>
  <c r="AA830" i="135"/>
  <c r="AA831" i="135" a="1"/>
  <c r="AA831" i="135"/>
  <c r="AA832" i="135" a="1"/>
  <c r="AA832" i="135"/>
  <c r="AA833" i="135" a="1"/>
  <c r="AA833" i="135"/>
  <c r="AA834" i="135" a="1"/>
  <c r="AA834" i="135"/>
  <c r="AA835" i="135" a="1"/>
  <c r="AA835" i="135"/>
  <c r="AA836" i="135" a="1"/>
  <c r="AA836" i="135"/>
  <c r="AA837" i="135" a="1"/>
  <c r="AA837" i="135"/>
  <c r="AA838" i="135" a="1"/>
  <c r="AA838" i="135"/>
  <c r="AA839" i="135" a="1"/>
  <c r="AA839" i="135"/>
  <c r="AA840" i="135" a="1"/>
  <c r="AA840" i="135"/>
  <c r="AA841" i="135" a="1"/>
  <c r="AA841" i="135"/>
  <c r="AA842" i="135" a="1"/>
  <c r="AA842" i="135"/>
  <c r="AA843" i="135" a="1"/>
  <c r="AA843" i="135"/>
  <c r="AA844" i="135" a="1"/>
  <c r="AA844" i="135"/>
  <c r="AA845" i="135" a="1"/>
  <c r="AA845" i="135"/>
  <c r="AA846" i="135" a="1"/>
  <c r="AA846" i="135"/>
  <c r="AA847" i="135" a="1"/>
  <c r="AA847" i="135"/>
  <c r="AA848" i="135" a="1"/>
  <c r="AA848" i="135"/>
  <c r="AA849" i="135" a="1"/>
  <c r="AA849" i="135"/>
  <c r="AA850" i="135" a="1"/>
  <c r="AA850" i="135"/>
  <c r="AA851" i="135" a="1"/>
  <c r="AA851" i="135"/>
  <c r="AA852" i="135" a="1"/>
  <c r="AA852" i="135"/>
  <c r="AA853" i="135" a="1"/>
  <c r="AA853" i="135"/>
  <c r="AA854" i="135" a="1"/>
  <c r="AA854" i="135"/>
  <c r="AA855" i="135" a="1"/>
  <c r="AA855" i="135"/>
  <c r="AA856" i="135" a="1"/>
  <c r="AA856" i="135"/>
  <c r="AA857" i="135" a="1"/>
  <c r="AA857" i="135"/>
  <c r="AA858" i="135" a="1"/>
  <c r="AA858" i="135"/>
  <c r="AA859" i="135" a="1"/>
  <c r="AA859" i="135"/>
  <c r="AA860" i="135" a="1"/>
  <c r="AA860" i="135"/>
  <c r="AA861" i="135" a="1"/>
  <c r="AA861" i="135"/>
  <c r="AA862" i="135" a="1"/>
  <c r="AA862" i="135"/>
  <c r="AA863" i="135" a="1"/>
  <c r="AA863" i="135"/>
  <c r="AA864" i="135" a="1"/>
  <c r="AA864" i="135"/>
  <c r="AA865" i="135" a="1"/>
  <c r="AA865" i="135"/>
  <c r="AA866" i="135" a="1"/>
  <c r="AA866" i="135"/>
  <c r="AA867" i="135" a="1"/>
  <c r="AA867" i="135"/>
  <c r="AA868" i="135" a="1"/>
  <c r="AA868" i="135"/>
  <c r="AA869" i="135" a="1"/>
  <c r="AA869" i="135"/>
  <c r="AA870" i="135" a="1"/>
  <c r="AA870" i="135"/>
  <c r="AA871" i="135" a="1"/>
  <c r="AA871" i="135"/>
  <c r="AA872" i="135" a="1"/>
  <c r="AA872" i="135"/>
  <c r="AA873" i="135" a="1"/>
  <c r="AA873" i="135"/>
  <c r="AA874" i="135" a="1"/>
  <c r="AA874" i="135"/>
  <c r="AA875" i="135" a="1"/>
  <c r="AA875" i="135"/>
  <c r="AA876" i="135" a="1"/>
  <c r="AA876" i="135"/>
  <c r="AA877" i="135" a="1"/>
  <c r="AA877" i="135"/>
  <c r="AA878" i="135" a="1"/>
  <c r="AA878" i="135"/>
  <c r="AA879" i="135" a="1"/>
  <c r="AA879" i="135"/>
  <c r="AA880" i="135" a="1"/>
  <c r="AA880" i="135"/>
  <c r="AA881" i="135" a="1"/>
  <c r="AA881" i="135"/>
  <c r="AA882" i="135" a="1"/>
  <c r="AA882" i="135"/>
  <c r="AA883" i="135" a="1"/>
  <c r="AA883" i="135"/>
  <c r="AA884" i="135" a="1"/>
  <c r="AA884" i="135"/>
  <c r="AA885" i="135" a="1"/>
  <c r="AA885" i="135"/>
  <c r="AA886" i="135" a="1"/>
  <c r="AA886" i="135"/>
  <c r="AA887" i="135" a="1"/>
  <c r="AA887" i="135"/>
  <c r="AA888" i="135" a="1"/>
  <c r="AA888" i="135"/>
  <c r="AA889" i="135" a="1"/>
  <c r="AA889" i="135"/>
  <c r="AA890" i="135" a="1"/>
  <c r="AA890" i="135"/>
  <c r="AA891" i="135" a="1"/>
  <c r="AA891" i="135"/>
  <c r="AA892" i="135" a="1"/>
  <c r="AA892" i="135"/>
  <c r="AA893" i="135" a="1"/>
  <c r="AA893" i="135"/>
  <c r="AA894" i="135" a="1"/>
  <c r="AA894" i="135"/>
  <c r="AA895" i="135" a="1"/>
  <c r="AA895" i="135"/>
  <c r="AA896" i="135" a="1"/>
  <c r="AA896" i="135"/>
  <c r="AA897" i="135" a="1"/>
  <c r="AA897" i="135"/>
  <c r="AA898" i="135" a="1"/>
  <c r="AA898" i="135"/>
  <c r="AA899" i="135" a="1"/>
  <c r="AA899" i="135"/>
  <c r="AA900" i="135" a="1"/>
  <c r="AA900" i="135"/>
  <c r="AA901" i="135" a="1"/>
  <c r="AA901" i="135"/>
  <c r="AA902" i="135" a="1"/>
  <c r="AA902" i="135"/>
  <c r="AA903" i="135" a="1"/>
  <c r="AA903" i="135"/>
  <c r="AA904" i="135" a="1"/>
  <c r="AA904" i="135"/>
  <c r="AA905" i="135" a="1"/>
  <c r="AA905" i="135"/>
  <c r="AA906" i="135" a="1"/>
  <c r="AA906" i="135"/>
  <c r="AA907" i="135" a="1"/>
  <c r="AA907" i="135"/>
  <c r="AA908" i="135" a="1"/>
  <c r="AA908" i="135"/>
  <c r="AA909" i="135" a="1"/>
  <c r="AA909" i="135"/>
  <c r="AA910" i="135" a="1"/>
  <c r="AA910" i="135"/>
  <c r="AA911" i="135" a="1"/>
  <c r="AA911" i="135"/>
  <c r="AA912" i="135" a="1"/>
  <c r="AA912" i="135"/>
  <c r="AA913" i="135" a="1"/>
  <c r="AA913" i="135"/>
  <c r="AA914" i="135" a="1"/>
  <c r="AA914" i="135"/>
  <c r="AA915" i="135" a="1"/>
  <c r="AA915" i="135"/>
  <c r="AA916" i="135" a="1"/>
  <c r="AA916" i="135"/>
  <c r="AA917" i="135" a="1"/>
  <c r="AA917" i="135"/>
  <c r="AA918" i="135" a="1"/>
  <c r="AA918" i="135"/>
  <c r="AA919" i="135" a="1"/>
  <c r="AA919" i="135"/>
  <c r="AA920" i="135" a="1"/>
  <c r="AA920" i="135"/>
  <c r="AA921" i="135" a="1"/>
  <c r="AA921" i="135"/>
  <c r="AA922" i="135" a="1"/>
  <c r="AA922" i="135"/>
  <c r="AA923" i="135" a="1"/>
  <c r="AA923" i="135"/>
  <c r="AA924" i="135" a="1"/>
  <c r="AA924" i="135"/>
  <c r="AA925" i="135" a="1"/>
  <c r="AA925" i="135"/>
  <c r="AA926" i="135" a="1"/>
  <c r="AA926" i="135"/>
  <c r="AA927" i="135" a="1"/>
  <c r="AA927" i="135"/>
  <c r="AA928" i="135" a="1"/>
  <c r="AA928" i="135"/>
  <c r="AA929" i="135" a="1"/>
  <c r="AA929" i="135"/>
  <c r="AA930" i="135" a="1"/>
  <c r="AA930" i="135"/>
  <c r="AA931" i="135" a="1"/>
  <c r="AA931" i="135"/>
  <c r="AA932" i="135" a="1"/>
  <c r="AA932" i="135"/>
  <c r="AA933" i="135" a="1"/>
  <c r="AA933" i="135"/>
  <c r="AA934" i="135" a="1"/>
  <c r="AA934" i="135"/>
  <c r="AA935" i="135" a="1"/>
  <c r="AA935" i="135"/>
  <c r="AA936" i="135" a="1"/>
  <c r="AA936" i="135"/>
  <c r="AA937" i="135" a="1"/>
  <c r="AA937" i="135"/>
  <c r="AA938" i="135" a="1"/>
  <c r="AA938" i="135"/>
  <c r="AA939" i="135" a="1"/>
  <c r="AA939" i="135"/>
  <c r="AA940" i="135" a="1"/>
  <c r="AA940" i="135"/>
  <c r="AA941" i="135" a="1"/>
  <c r="AA941" i="135"/>
  <c r="AA942" i="135" a="1"/>
  <c r="AA942" i="135"/>
  <c r="AA943" i="135" a="1"/>
  <c r="AA943" i="135"/>
  <c r="AA944" i="135" a="1"/>
  <c r="AA944" i="135"/>
  <c r="AA945" i="135" a="1"/>
  <c r="AA945" i="135"/>
  <c r="AA946" i="135" a="1"/>
  <c r="AA946" i="135"/>
  <c r="AA947" i="135" a="1"/>
  <c r="AA947" i="135"/>
  <c r="AA948" i="135" a="1"/>
  <c r="AA948" i="135"/>
  <c r="AA949" i="135" a="1"/>
  <c r="AA949" i="135"/>
  <c r="AA950" i="135" a="1"/>
  <c r="AA950" i="135"/>
  <c r="AA951" i="135" a="1"/>
  <c r="AA951" i="135"/>
  <c r="AA952" i="135" a="1"/>
  <c r="AA952" i="135"/>
  <c r="AA953" i="135" a="1"/>
  <c r="AA953" i="135"/>
  <c r="AA954" i="135" a="1"/>
  <c r="AA954" i="135"/>
  <c r="AA955" i="135" a="1"/>
  <c r="AA955" i="135"/>
  <c r="AA956" i="135" a="1"/>
  <c r="AA956" i="135"/>
  <c r="AA957" i="135" a="1"/>
  <c r="AA957" i="135"/>
  <c r="AA958" i="135" a="1"/>
  <c r="AA958" i="135"/>
  <c r="AA959" i="135" a="1"/>
  <c r="AA959" i="135"/>
  <c r="AA960" i="135" a="1"/>
  <c r="AA960" i="135"/>
  <c r="AA961" i="135" a="1"/>
  <c r="AA961" i="135"/>
  <c r="AA962" i="135" a="1"/>
  <c r="AA962" i="135"/>
  <c r="AA963" i="135" a="1"/>
  <c r="AA963" i="135"/>
  <c r="AA964" i="135" a="1"/>
  <c r="AA964" i="135"/>
  <c r="AA965" i="135" a="1"/>
  <c r="AA965" i="135"/>
  <c r="AA966" i="135" a="1"/>
  <c r="AA966" i="135"/>
  <c r="AA967" i="135" a="1"/>
  <c r="AA967" i="135"/>
  <c r="AA968" i="135" a="1"/>
  <c r="AA968" i="135"/>
  <c r="AA969" i="135" a="1"/>
  <c r="AA969" i="135"/>
  <c r="AA970" i="135" a="1"/>
  <c r="AA970" i="135"/>
  <c r="AA971" i="135" a="1"/>
  <c r="AA971" i="135"/>
  <c r="AA972" i="135" a="1"/>
  <c r="AA972" i="135"/>
  <c r="AA973" i="135" a="1"/>
  <c r="AA973" i="135"/>
  <c r="AA974" i="135" a="1"/>
  <c r="AA974" i="135"/>
  <c r="AA975" i="135" a="1"/>
  <c r="AA975" i="135"/>
  <c r="AA976" i="135" a="1"/>
  <c r="AA976" i="135"/>
  <c r="AA977" i="135" a="1"/>
  <c r="AA977" i="135"/>
  <c r="AA978" i="135" a="1"/>
  <c r="AA978" i="135"/>
  <c r="AA979" i="135" a="1"/>
  <c r="AA979" i="135"/>
  <c r="AA980" i="135" a="1"/>
  <c r="AA980" i="135"/>
  <c r="AA981" i="135" a="1"/>
  <c r="AA981" i="135"/>
  <c r="AA982" i="135" a="1"/>
  <c r="AA982" i="135"/>
  <c r="AA983" i="135" a="1"/>
  <c r="AA983" i="135"/>
  <c r="AA984" i="135" a="1"/>
  <c r="AA984" i="135"/>
  <c r="AA985" i="135" a="1"/>
  <c r="AA985" i="135"/>
  <c r="AA986" i="135" a="1"/>
  <c r="AA986" i="135"/>
  <c r="AA987" i="135" a="1"/>
  <c r="AA987" i="135"/>
  <c r="AA988" i="135" a="1"/>
  <c r="AA988" i="135"/>
  <c r="AA989" i="135" a="1"/>
  <c r="AA989" i="135"/>
  <c r="AA990" i="135" a="1"/>
  <c r="AA990" i="135"/>
  <c r="AA991" i="135" a="1"/>
  <c r="AA991" i="135"/>
  <c r="AA992" i="135" a="1"/>
  <c r="AA992" i="135"/>
  <c r="AA993" i="135" a="1"/>
  <c r="AA993" i="135"/>
  <c r="AA994" i="135" a="1"/>
  <c r="AA994" i="135"/>
  <c r="AA995" i="135" a="1"/>
  <c r="AA995" i="135"/>
  <c r="AA996" i="135" a="1"/>
  <c r="AA996" i="135"/>
  <c r="AA997" i="135" a="1"/>
  <c r="AA997" i="135"/>
  <c r="AA998" i="135" a="1"/>
  <c r="AA998" i="135"/>
  <c r="AA999" i="135" a="1"/>
  <c r="AA999" i="135"/>
  <c r="AA1000" i="135" a="1"/>
  <c r="AA1000" i="135"/>
  <c r="AA1001" i="135" a="1"/>
  <c r="AA1001" i="135"/>
  <c r="AA1002" i="135" a="1"/>
  <c r="AA1002" i="135"/>
  <c r="X5" i="135" a="1"/>
  <c r="X5" i="135" s="1"/>
  <c r="Z5" i="135"/>
  <c r="Z6" i="135"/>
  <c r="Z7" i="135"/>
  <c r="Z8" i="135"/>
  <c r="Z9" i="135"/>
  <c r="Z10" i="135"/>
  <c r="Z11" i="135"/>
  <c r="Z12" i="135"/>
  <c r="Z13" i="135"/>
  <c r="Z14" i="135"/>
  <c r="Z15" i="135"/>
  <c r="Z16" i="135"/>
  <c r="Z17" i="135"/>
  <c r="Z18" i="135"/>
  <c r="Z19" i="135"/>
  <c r="Z20" i="135"/>
  <c r="Z21" i="135"/>
  <c r="Z22" i="135"/>
  <c r="Z23" i="135"/>
  <c r="Z24" i="135"/>
  <c r="Z25" i="135"/>
  <c r="Z26" i="135"/>
  <c r="Z27" i="135"/>
  <c r="Z28" i="135"/>
  <c r="Z29" i="135"/>
  <c r="Z30" i="135"/>
  <c r="Z31" i="135"/>
  <c r="Z32" i="135"/>
  <c r="Z33" i="135"/>
  <c r="Z34" i="135"/>
  <c r="Z35" i="135"/>
  <c r="Z36" i="135"/>
  <c r="Z37" i="135"/>
  <c r="Z38" i="135"/>
  <c r="Z39" i="135"/>
  <c r="Z40" i="135"/>
  <c r="Z41" i="135"/>
  <c r="Z42" i="135"/>
  <c r="Z43" i="135"/>
  <c r="Z44" i="135"/>
  <c r="Z45" i="135"/>
  <c r="Z46" i="135"/>
  <c r="Z47" i="135"/>
  <c r="Z48" i="135"/>
  <c r="Z49" i="135"/>
  <c r="Z50" i="135"/>
  <c r="Z51" i="135"/>
  <c r="Z52" i="135"/>
  <c r="Z53" i="135"/>
  <c r="Z54" i="135"/>
  <c r="Z55" i="135"/>
  <c r="Z56" i="135"/>
  <c r="Z57" i="135"/>
  <c r="Z58" i="135"/>
  <c r="Z59" i="135"/>
  <c r="Z60" i="135"/>
  <c r="Z61" i="135"/>
  <c r="Z62" i="135"/>
  <c r="Z63" i="135"/>
  <c r="Z64" i="135"/>
  <c r="Z65" i="135"/>
  <c r="Z66" i="135"/>
  <c r="Z67" i="135"/>
  <c r="Z68" i="135"/>
  <c r="Z69" i="135"/>
  <c r="Z70" i="135"/>
  <c r="Z71" i="135"/>
  <c r="Z72" i="135"/>
  <c r="Z73" i="135"/>
  <c r="Z74" i="135"/>
  <c r="Z75" i="135"/>
  <c r="Z76" i="135"/>
  <c r="Z77" i="135"/>
  <c r="Z78" i="135"/>
  <c r="Z79" i="135"/>
  <c r="Z80" i="135"/>
  <c r="Z81" i="135"/>
  <c r="Z82" i="135"/>
  <c r="Z83" i="135"/>
  <c r="Z84" i="135"/>
  <c r="Z85" i="135"/>
  <c r="Z86" i="135"/>
  <c r="Z87" i="135"/>
  <c r="Z88" i="135"/>
  <c r="Z89" i="135"/>
  <c r="Z90" i="135"/>
  <c r="Z91" i="135"/>
  <c r="Z92" i="135"/>
  <c r="Z93" i="135"/>
  <c r="Z94" i="135"/>
  <c r="Z95" i="135"/>
  <c r="Z96" i="135"/>
  <c r="Z97" i="135"/>
  <c r="Z98" i="135"/>
  <c r="Z99" i="135"/>
  <c r="Z100" i="135"/>
  <c r="Z101" i="135"/>
  <c r="Z102" i="135"/>
  <c r="Z103" i="135"/>
  <c r="Z104" i="135"/>
  <c r="Z105" i="135"/>
  <c r="Z106" i="135"/>
  <c r="Z107" i="135"/>
  <c r="Z108" i="135"/>
  <c r="Z109" i="135"/>
  <c r="Z110" i="135"/>
  <c r="Z111" i="135"/>
  <c r="Z112" i="135"/>
  <c r="Z113" i="135"/>
  <c r="Z114" i="135"/>
  <c r="Z115" i="135"/>
  <c r="Z116" i="135"/>
  <c r="Z117" i="135"/>
  <c r="Z118" i="135"/>
  <c r="Z119" i="135"/>
  <c r="Z120" i="135"/>
  <c r="Z121" i="135"/>
  <c r="Z122" i="135"/>
  <c r="Z123" i="135"/>
  <c r="Z124" i="135"/>
  <c r="Z125" i="135"/>
  <c r="Z126" i="135"/>
  <c r="Z127" i="135"/>
  <c r="Z128" i="135"/>
  <c r="Z129" i="135"/>
  <c r="Z130" i="135"/>
  <c r="Z131" i="135"/>
  <c r="Z132" i="135"/>
  <c r="Z133" i="135"/>
  <c r="Z134" i="135"/>
  <c r="Z135" i="135"/>
  <c r="Z136" i="135"/>
  <c r="Z137" i="135"/>
  <c r="Z138" i="135"/>
  <c r="Z139" i="135"/>
  <c r="Z140" i="135"/>
  <c r="Z141" i="135"/>
  <c r="Z142" i="135"/>
  <c r="Z143" i="135"/>
  <c r="Z144" i="135"/>
  <c r="Z145" i="135"/>
  <c r="Z146" i="135"/>
  <c r="Z147" i="135"/>
  <c r="Z148" i="135"/>
  <c r="Z149" i="135"/>
  <c r="Z150" i="135"/>
  <c r="Z151" i="135"/>
  <c r="Z152" i="135"/>
  <c r="Z153" i="135"/>
  <c r="Z154" i="135"/>
  <c r="Z155" i="135"/>
  <c r="Z156" i="135"/>
  <c r="Z157" i="135"/>
  <c r="Z158" i="135"/>
  <c r="Z159" i="135"/>
  <c r="Z160" i="135"/>
  <c r="Z161" i="135"/>
  <c r="Z162" i="135"/>
  <c r="Z163" i="135"/>
  <c r="Z164" i="135"/>
  <c r="Z165" i="135"/>
  <c r="Z166" i="135"/>
  <c r="Z167" i="135"/>
  <c r="Z168" i="135"/>
  <c r="Z169" i="135"/>
  <c r="Z170" i="135"/>
  <c r="Z171" i="135"/>
  <c r="Z172" i="135"/>
  <c r="Z173" i="135"/>
  <c r="Z174" i="135"/>
  <c r="Z175" i="135"/>
  <c r="Z176" i="135"/>
  <c r="Z177" i="135"/>
  <c r="Z178" i="135"/>
  <c r="Z179" i="135"/>
  <c r="Z180" i="135"/>
  <c r="Z181" i="135"/>
  <c r="Z182" i="135"/>
  <c r="Z183" i="135"/>
  <c r="Z184" i="135"/>
  <c r="Z185" i="135"/>
  <c r="Z186" i="135"/>
  <c r="Z187" i="135"/>
  <c r="Z188" i="135"/>
  <c r="Z189" i="135"/>
  <c r="Z190" i="135"/>
  <c r="Z191" i="135"/>
  <c r="Z192" i="135"/>
  <c r="Z193" i="135"/>
  <c r="Z194" i="135"/>
  <c r="Z195" i="135"/>
  <c r="Z196" i="135"/>
  <c r="Z197" i="135"/>
  <c r="Z198" i="135"/>
  <c r="Z199" i="135"/>
  <c r="Z200" i="135"/>
  <c r="Z201" i="135"/>
  <c r="Z202" i="135"/>
  <c r="Z203" i="135"/>
  <c r="Z204" i="135"/>
  <c r="Z205" i="135"/>
  <c r="Z206" i="135"/>
  <c r="Z207" i="135"/>
  <c r="Z208" i="135"/>
  <c r="Z209" i="135"/>
  <c r="Z210" i="135"/>
  <c r="Z211" i="135"/>
  <c r="Z212" i="135"/>
  <c r="Z213" i="135"/>
  <c r="Z214" i="135"/>
  <c r="Z215" i="135"/>
  <c r="Z216" i="135"/>
  <c r="Z217" i="135"/>
  <c r="Z218" i="135"/>
  <c r="Z219" i="135"/>
  <c r="Z220" i="135"/>
  <c r="Z221" i="135"/>
  <c r="Z222" i="135"/>
  <c r="Z223" i="135"/>
  <c r="Z224" i="135"/>
  <c r="Z225" i="135"/>
  <c r="Z226" i="135"/>
  <c r="Z227" i="135"/>
  <c r="Z228" i="135"/>
  <c r="Z229" i="135"/>
  <c r="Z230" i="135"/>
  <c r="Z231" i="135"/>
  <c r="Z232" i="135"/>
  <c r="Z233" i="135"/>
  <c r="Z234" i="135"/>
  <c r="Z235" i="135"/>
  <c r="Z236" i="135"/>
  <c r="Z237" i="135"/>
  <c r="Z238" i="135"/>
  <c r="Z239" i="135"/>
  <c r="Z240" i="135"/>
  <c r="Z241" i="135"/>
  <c r="Z242" i="135"/>
  <c r="Z243" i="135"/>
  <c r="Z244" i="135"/>
  <c r="Z245" i="135"/>
  <c r="Z246" i="135"/>
  <c r="Z247" i="135"/>
  <c r="Z248" i="135"/>
  <c r="Z249" i="135"/>
  <c r="Z250" i="135"/>
  <c r="Z251" i="135"/>
  <c r="Z252" i="135"/>
  <c r="Z253" i="135"/>
  <c r="Z254" i="135"/>
  <c r="Z255" i="135"/>
  <c r="Z256" i="135"/>
  <c r="Z257" i="135"/>
  <c r="Z258" i="135"/>
  <c r="Z259" i="135"/>
  <c r="Z260" i="135"/>
  <c r="Z261" i="135"/>
  <c r="Z262" i="135"/>
  <c r="Z263" i="135"/>
  <c r="Z264" i="135"/>
  <c r="Z265" i="135"/>
  <c r="Z266" i="135"/>
  <c r="Z267" i="135"/>
  <c r="Z268" i="135"/>
  <c r="Z269" i="135"/>
  <c r="Z270" i="135"/>
  <c r="Z271" i="135"/>
  <c r="Z272" i="135"/>
  <c r="Z273" i="135"/>
  <c r="Z274" i="135"/>
  <c r="Z275" i="135"/>
  <c r="Z276" i="135"/>
  <c r="Z277" i="135"/>
  <c r="Z278" i="135"/>
  <c r="Z279" i="135"/>
  <c r="Z280" i="135"/>
  <c r="Z281" i="135"/>
  <c r="Z282" i="135"/>
  <c r="Z283" i="135"/>
  <c r="Z284" i="135"/>
  <c r="Z285" i="135"/>
  <c r="Z286" i="135"/>
  <c r="Z287" i="135"/>
  <c r="Z288" i="135"/>
  <c r="Z289" i="135"/>
  <c r="Z290" i="135"/>
  <c r="Z291" i="135"/>
  <c r="Z292" i="135"/>
  <c r="Z293" i="135"/>
  <c r="Z294" i="135"/>
  <c r="Z295" i="135"/>
  <c r="Z296" i="135"/>
  <c r="Z297" i="135"/>
  <c r="Z298" i="135"/>
  <c r="Z299" i="135"/>
  <c r="Z300" i="135"/>
  <c r="Z301" i="135"/>
  <c r="Z302" i="135"/>
  <c r="Z303" i="135"/>
  <c r="Z304" i="135"/>
  <c r="Z305" i="135"/>
  <c r="Z306" i="135"/>
  <c r="Z307" i="135"/>
  <c r="Z308" i="135"/>
  <c r="Z309" i="135"/>
  <c r="Z310" i="135"/>
  <c r="Z311" i="135"/>
  <c r="Z312" i="135"/>
  <c r="Z313" i="135"/>
  <c r="Z314" i="135"/>
  <c r="Z315" i="135"/>
  <c r="Z316" i="135"/>
  <c r="Z317" i="135"/>
  <c r="Z318" i="135"/>
  <c r="Z319" i="135"/>
  <c r="Z320" i="135"/>
  <c r="Z321" i="135"/>
  <c r="Z322" i="135"/>
  <c r="Z323" i="135"/>
  <c r="Z324" i="135"/>
  <c r="Z325" i="135"/>
  <c r="Z326" i="135"/>
  <c r="Z327" i="135"/>
  <c r="Z328" i="135"/>
  <c r="Z329" i="135"/>
  <c r="Z330" i="135"/>
  <c r="Z331" i="135"/>
  <c r="Z332" i="135"/>
  <c r="Z333" i="135"/>
  <c r="Z334" i="135"/>
  <c r="Z335" i="135"/>
  <c r="Z336" i="135"/>
  <c r="Z337" i="135"/>
  <c r="Z338" i="135"/>
  <c r="Z339" i="135"/>
  <c r="Z340" i="135"/>
  <c r="Z341" i="135"/>
  <c r="Z342" i="135"/>
  <c r="Z343" i="135"/>
  <c r="Z344" i="135"/>
  <c r="Z345" i="135"/>
  <c r="Z346" i="135"/>
  <c r="Z347" i="135"/>
  <c r="Z348" i="135"/>
  <c r="Z349" i="135"/>
  <c r="Z350" i="135"/>
  <c r="Z351" i="135"/>
  <c r="Z352" i="135"/>
  <c r="Z353" i="135"/>
  <c r="Z354" i="135"/>
  <c r="Z355" i="135"/>
  <c r="Z356" i="135"/>
  <c r="Z357" i="135"/>
  <c r="Z358" i="135"/>
  <c r="Z359" i="135"/>
  <c r="Z360" i="135"/>
  <c r="Z361" i="135"/>
  <c r="Z362" i="135"/>
  <c r="Z363" i="135"/>
  <c r="Z364" i="135"/>
  <c r="Z365" i="135"/>
  <c r="Z366" i="135"/>
  <c r="Z367" i="135"/>
  <c r="Z368" i="135"/>
  <c r="Z369" i="135"/>
  <c r="Z370" i="135"/>
  <c r="Z371" i="135"/>
  <c r="Z372" i="135"/>
  <c r="Z373" i="135"/>
  <c r="Z374" i="135"/>
  <c r="Z375" i="135"/>
  <c r="Z376" i="135"/>
  <c r="Z377" i="135"/>
  <c r="Z378" i="135"/>
  <c r="Z379" i="135"/>
  <c r="Z380" i="135"/>
  <c r="Z381" i="135"/>
  <c r="Z382" i="135"/>
  <c r="Z383" i="135"/>
  <c r="Z384" i="135"/>
  <c r="Z385" i="135"/>
  <c r="Z386" i="135"/>
  <c r="Z387" i="135"/>
  <c r="Z388" i="135"/>
  <c r="Z389" i="135"/>
  <c r="Z390" i="135"/>
  <c r="Z391" i="135"/>
  <c r="Z392" i="135"/>
  <c r="Z393" i="135"/>
  <c r="Z394" i="135"/>
  <c r="Z395" i="135"/>
  <c r="Z396" i="135"/>
  <c r="Z397" i="135"/>
  <c r="Z398" i="135"/>
  <c r="Z399" i="135"/>
  <c r="Z400" i="135"/>
  <c r="Z401" i="135"/>
  <c r="Z402" i="135"/>
  <c r="Z403" i="135"/>
  <c r="Z404" i="135"/>
  <c r="Z405" i="135"/>
  <c r="Z406" i="135"/>
  <c r="Z407" i="135"/>
  <c r="Z408" i="135"/>
  <c r="Z409" i="135"/>
  <c r="Z410" i="135"/>
  <c r="Z411" i="135"/>
  <c r="Z412" i="135"/>
  <c r="Z413" i="135"/>
  <c r="Z414" i="135"/>
  <c r="Z415" i="135"/>
  <c r="Z416" i="135"/>
  <c r="Z417" i="135"/>
  <c r="Z418" i="135"/>
  <c r="Z419" i="135"/>
  <c r="Z420" i="135"/>
  <c r="Z421" i="135"/>
  <c r="Z422" i="135"/>
  <c r="Z423" i="135"/>
  <c r="Z424" i="135"/>
  <c r="Z425" i="135"/>
  <c r="Z426" i="135"/>
  <c r="Z427" i="135"/>
  <c r="Z428" i="135"/>
  <c r="Z429" i="135"/>
  <c r="Z430" i="135"/>
  <c r="Z431" i="135"/>
  <c r="Z432" i="135"/>
  <c r="Z433" i="135"/>
  <c r="Z434" i="135"/>
  <c r="Z435" i="135"/>
  <c r="Z436" i="135"/>
  <c r="Z437" i="135"/>
  <c r="Z438" i="135"/>
  <c r="Z439" i="135"/>
  <c r="Z440" i="135"/>
  <c r="Z441" i="135"/>
  <c r="Z442" i="135"/>
  <c r="Z443" i="135"/>
  <c r="Z444" i="135"/>
  <c r="Z445" i="135"/>
  <c r="Z446" i="135"/>
  <c r="Z447" i="135"/>
  <c r="Z448" i="135"/>
  <c r="Z449" i="135"/>
  <c r="Z450" i="135"/>
  <c r="Z451" i="135"/>
  <c r="Z452" i="135"/>
  <c r="Z453" i="135"/>
  <c r="Z454" i="135"/>
  <c r="Z455" i="135"/>
  <c r="Z456" i="135"/>
  <c r="Z457" i="135"/>
  <c r="Z458" i="135"/>
  <c r="Z459" i="135"/>
  <c r="Z460" i="135"/>
  <c r="Z461" i="135"/>
  <c r="Z462" i="135"/>
  <c r="Z463" i="135"/>
  <c r="Z464" i="135"/>
  <c r="Z465" i="135"/>
  <c r="Z466" i="135"/>
  <c r="Z467" i="135"/>
  <c r="Z468" i="135"/>
  <c r="Z469" i="135"/>
  <c r="Z470" i="135"/>
  <c r="Z471" i="135"/>
  <c r="Z472" i="135"/>
  <c r="Z473" i="135"/>
  <c r="Z474" i="135"/>
  <c r="Z475" i="135"/>
  <c r="Z476" i="135"/>
  <c r="Z477" i="135"/>
  <c r="Z478" i="135"/>
  <c r="Z479" i="135"/>
  <c r="Z480" i="135"/>
  <c r="Z481" i="135"/>
  <c r="Z482" i="135"/>
  <c r="Z483" i="135"/>
  <c r="Z484" i="135"/>
  <c r="Z485" i="135"/>
  <c r="Z486" i="135"/>
  <c r="Z487" i="135"/>
  <c r="Z488" i="135"/>
  <c r="Z489" i="135"/>
  <c r="Z490" i="135"/>
  <c r="Z491" i="135"/>
  <c r="Z492" i="135"/>
  <c r="Z493" i="135"/>
  <c r="Z494" i="135"/>
  <c r="Z495" i="135"/>
  <c r="Z496" i="135"/>
  <c r="Z497" i="135"/>
  <c r="Z498" i="135"/>
  <c r="Z499" i="135"/>
  <c r="Z500" i="135"/>
  <c r="Z501" i="135"/>
  <c r="Z502" i="135"/>
  <c r="Z503" i="135"/>
  <c r="Z504" i="135"/>
  <c r="Z505" i="135"/>
  <c r="Z506" i="135"/>
  <c r="Z507" i="135"/>
  <c r="Z508" i="135"/>
  <c r="Z509" i="135"/>
  <c r="Z510" i="135"/>
  <c r="Z511" i="135"/>
  <c r="Z512" i="135"/>
  <c r="Z513" i="135"/>
  <c r="Z514" i="135"/>
  <c r="Z515" i="135"/>
  <c r="Z516" i="135"/>
  <c r="Z517" i="135"/>
  <c r="Z518" i="135"/>
  <c r="Z519" i="135"/>
  <c r="Z520" i="135"/>
  <c r="Z521" i="135"/>
  <c r="Z522" i="135"/>
  <c r="Z523" i="135"/>
  <c r="Z524" i="135"/>
  <c r="Z525" i="135"/>
  <c r="Z526" i="135"/>
  <c r="Z527" i="135"/>
  <c r="Z528" i="135"/>
  <c r="Z529" i="135"/>
  <c r="Z530" i="135"/>
  <c r="Z531" i="135"/>
  <c r="Z532" i="135"/>
  <c r="Z533" i="135"/>
  <c r="Z534" i="135"/>
  <c r="Z535" i="135"/>
  <c r="Z536" i="135"/>
  <c r="Z537" i="135"/>
  <c r="Z538" i="135"/>
  <c r="Z539" i="135"/>
  <c r="Z540" i="135"/>
  <c r="Z541" i="135"/>
  <c r="Z542" i="135"/>
  <c r="Z543" i="135"/>
  <c r="Z544" i="135"/>
  <c r="Z545" i="135"/>
  <c r="Z546" i="135"/>
  <c r="Z547" i="135"/>
  <c r="Z548" i="135"/>
  <c r="Z549" i="135"/>
  <c r="Z550" i="135"/>
  <c r="Z551" i="135"/>
  <c r="Z552" i="135"/>
  <c r="Z553" i="135"/>
  <c r="Z554" i="135"/>
  <c r="Z555" i="135"/>
  <c r="Z556" i="135"/>
  <c r="Z557" i="135"/>
  <c r="Z558" i="135"/>
  <c r="Z559" i="135"/>
  <c r="Z560" i="135"/>
  <c r="Z561" i="135"/>
  <c r="Z562" i="135"/>
  <c r="Z563" i="135"/>
  <c r="Z564" i="135"/>
  <c r="Z565" i="135"/>
  <c r="Z566" i="135"/>
  <c r="Z567" i="135"/>
  <c r="Z568" i="135"/>
  <c r="Z569" i="135"/>
  <c r="Z570" i="135"/>
  <c r="Z571" i="135"/>
  <c r="Z572" i="135"/>
  <c r="Z573" i="135"/>
  <c r="Z574" i="135"/>
  <c r="Z575" i="135"/>
  <c r="Z576" i="135"/>
  <c r="Z577" i="135"/>
  <c r="Z578" i="135"/>
  <c r="Z579" i="135"/>
  <c r="Z580" i="135"/>
  <c r="Z581" i="135"/>
  <c r="Z582" i="135"/>
  <c r="Z583" i="135"/>
  <c r="Z584" i="135"/>
  <c r="Z585" i="135"/>
  <c r="Z586" i="135"/>
  <c r="Z587" i="135"/>
  <c r="Z588" i="135"/>
  <c r="Z589" i="135"/>
  <c r="Z590" i="135"/>
  <c r="Z591" i="135"/>
  <c r="Z592" i="135"/>
  <c r="Z593" i="135"/>
  <c r="Z594" i="135"/>
  <c r="Z595" i="135"/>
  <c r="Z596" i="135"/>
  <c r="Z597" i="135"/>
  <c r="Z598" i="135"/>
  <c r="Z599" i="135"/>
  <c r="Z600" i="135"/>
  <c r="Z601" i="135"/>
  <c r="Z602" i="135"/>
  <c r="Z603" i="135"/>
  <c r="Z604" i="135"/>
  <c r="Z605" i="135"/>
  <c r="Z606" i="135"/>
  <c r="Z607" i="135"/>
  <c r="Z608" i="135"/>
  <c r="Z609" i="135"/>
  <c r="Z610" i="135"/>
  <c r="Z611" i="135"/>
  <c r="Z612" i="135"/>
  <c r="Z613" i="135"/>
  <c r="Z614" i="135"/>
  <c r="Z615" i="135"/>
  <c r="Z616" i="135"/>
  <c r="Z617" i="135"/>
  <c r="Z618" i="135"/>
  <c r="Z619" i="135"/>
  <c r="Z620" i="135"/>
  <c r="Z621" i="135"/>
  <c r="Z622" i="135"/>
  <c r="Z623" i="135"/>
  <c r="Z624" i="135"/>
  <c r="Z625" i="135"/>
  <c r="Z626" i="135"/>
  <c r="Z627" i="135"/>
  <c r="Z628" i="135"/>
  <c r="Z629" i="135"/>
  <c r="Z630" i="135"/>
  <c r="Z631" i="135"/>
  <c r="Z632" i="135"/>
  <c r="Z633" i="135"/>
  <c r="Z634" i="135"/>
  <c r="Z635" i="135"/>
  <c r="Z636" i="135"/>
  <c r="Z637" i="135"/>
  <c r="Z638" i="135"/>
  <c r="Z639" i="135"/>
  <c r="Z640" i="135"/>
  <c r="Z641" i="135"/>
  <c r="Z642" i="135"/>
  <c r="Z643" i="135"/>
  <c r="Z644" i="135"/>
  <c r="Z645" i="135"/>
  <c r="Z646" i="135"/>
  <c r="Z647" i="135"/>
  <c r="Z648" i="135"/>
  <c r="Z649" i="135"/>
  <c r="Z650" i="135"/>
  <c r="Z651" i="135"/>
  <c r="Z652" i="135"/>
  <c r="Z653" i="135"/>
  <c r="Z654" i="135"/>
  <c r="Z655" i="135"/>
  <c r="Z656" i="135"/>
  <c r="Z657" i="135"/>
  <c r="Z658" i="135"/>
  <c r="Z659" i="135"/>
  <c r="Z660" i="135"/>
  <c r="Z661" i="135"/>
  <c r="Z662" i="135"/>
  <c r="Z663" i="135"/>
  <c r="Z664" i="135"/>
  <c r="Z665" i="135"/>
  <c r="Z666" i="135"/>
  <c r="Z667" i="135"/>
  <c r="Z668" i="135"/>
  <c r="Z669" i="135"/>
  <c r="Z670" i="135"/>
  <c r="Z671" i="135"/>
  <c r="Z672" i="135"/>
  <c r="Z673" i="135"/>
  <c r="Z674" i="135"/>
  <c r="Z675" i="135"/>
  <c r="Z676" i="135"/>
  <c r="Z677" i="135"/>
  <c r="Z678" i="135"/>
  <c r="Z679" i="135"/>
  <c r="Z680" i="135"/>
  <c r="Z681" i="135"/>
  <c r="Z682" i="135"/>
  <c r="Z683" i="135"/>
  <c r="Z684" i="135"/>
  <c r="Z685" i="135"/>
  <c r="Z686" i="135"/>
  <c r="Z687" i="135"/>
  <c r="Z688" i="135"/>
  <c r="Z689" i="135"/>
  <c r="Z690" i="135"/>
  <c r="Z691" i="135"/>
  <c r="Z692" i="135"/>
  <c r="Z693" i="135"/>
  <c r="Z694" i="135"/>
  <c r="Z695" i="135"/>
  <c r="Z696" i="135"/>
  <c r="Z697" i="135"/>
  <c r="Z698" i="135"/>
  <c r="Z699" i="135"/>
  <c r="Z700" i="135"/>
  <c r="Z701" i="135"/>
  <c r="Z702" i="135"/>
  <c r="Z703" i="135"/>
  <c r="Z704" i="135"/>
  <c r="Z705" i="135"/>
  <c r="Z706" i="135"/>
  <c r="Z707" i="135"/>
  <c r="Z708" i="135"/>
  <c r="Z709" i="135"/>
  <c r="Z710" i="135"/>
  <c r="Z711" i="135"/>
  <c r="Z712" i="135"/>
  <c r="Z713" i="135"/>
  <c r="Z714" i="135"/>
  <c r="Z715" i="135"/>
  <c r="Z716" i="135"/>
  <c r="Z717" i="135"/>
  <c r="Z718" i="135"/>
  <c r="Z719" i="135"/>
  <c r="Z720" i="135"/>
  <c r="Z721" i="135"/>
  <c r="Z722" i="135"/>
  <c r="Z723" i="135"/>
  <c r="Z724" i="135"/>
  <c r="Z725" i="135"/>
  <c r="Z726" i="135"/>
  <c r="Z727" i="135"/>
  <c r="Z728" i="135"/>
  <c r="Z729" i="135"/>
  <c r="Z730" i="135"/>
  <c r="Z731" i="135"/>
  <c r="Z732" i="135"/>
  <c r="Z733" i="135"/>
  <c r="Z734" i="135"/>
  <c r="Z735" i="135"/>
  <c r="Z736" i="135"/>
  <c r="Z737" i="135"/>
  <c r="Z738" i="135"/>
  <c r="Z739" i="135"/>
  <c r="Z740" i="135"/>
  <c r="Z741" i="135"/>
  <c r="Z742" i="135"/>
  <c r="Z743" i="135"/>
  <c r="Z744" i="135"/>
  <c r="Z745" i="135"/>
  <c r="Z746" i="135"/>
  <c r="Z747" i="135"/>
  <c r="Z748" i="135"/>
  <c r="Z749" i="135"/>
  <c r="Z750" i="135"/>
  <c r="Z751" i="135"/>
  <c r="Z752" i="135"/>
  <c r="Z753" i="135"/>
  <c r="Z754" i="135"/>
  <c r="Z755" i="135"/>
  <c r="Z756" i="135"/>
  <c r="Z757" i="135"/>
  <c r="Z758" i="135"/>
  <c r="Z759" i="135"/>
  <c r="Z760" i="135"/>
  <c r="Z761" i="135"/>
  <c r="Z762" i="135"/>
  <c r="Z763" i="135"/>
  <c r="Z764" i="135"/>
  <c r="Z765" i="135"/>
  <c r="Z766" i="135"/>
  <c r="Z767" i="135"/>
  <c r="Z768" i="135"/>
  <c r="Z769" i="135"/>
  <c r="Z770" i="135"/>
  <c r="Z771" i="135"/>
  <c r="Z772" i="135"/>
  <c r="Z773" i="135"/>
  <c r="Z774" i="135"/>
  <c r="Z775" i="135"/>
  <c r="Z776" i="135"/>
  <c r="Z777" i="135"/>
  <c r="Z778" i="135"/>
  <c r="Z779" i="135"/>
  <c r="Z780" i="135"/>
  <c r="Z781" i="135"/>
  <c r="Z782" i="135"/>
  <c r="Z783" i="135"/>
  <c r="Z784" i="135"/>
  <c r="Z785" i="135"/>
  <c r="Z786" i="135"/>
  <c r="Z787" i="135"/>
  <c r="Z788" i="135"/>
  <c r="Z789" i="135"/>
  <c r="Z790" i="135"/>
  <c r="Z791" i="135"/>
  <c r="Z792" i="135"/>
  <c r="Z793" i="135"/>
  <c r="Z794" i="135"/>
  <c r="Z795" i="135"/>
  <c r="Z796" i="135"/>
  <c r="Z797" i="135"/>
  <c r="Z798" i="135"/>
  <c r="Z799" i="135"/>
  <c r="Z800" i="135"/>
  <c r="Z801" i="135"/>
  <c r="Z802" i="135"/>
  <c r="Z803" i="135"/>
  <c r="Z804" i="135"/>
  <c r="Z805" i="135"/>
  <c r="Z806" i="135"/>
  <c r="Z807" i="135"/>
  <c r="Z808" i="135"/>
  <c r="Z809" i="135"/>
  <c r="Z810" i="135"/>
  <c r="Z811" i="135"/>
  <c r="Z812" i="135"/>
  <c r="Z813" i="135"/>
  <c r="Z814" i="135"/>
  <c r="Z815" i="135"/>
  <c r="Z816" i="135"/>
  <c r="Z817" i="135"/>
  <c r="Z818" i="135"/>
  <c r="Z819" i="135"/>
  <c r="Z820" i="135"/>
  <c r="Z821" i="135"/>
  <c r="Z822" i="135"/>
  <c r="Z823" i="135"/>
  <c r="Z824" i="135"/>
  <c r="Z825" i="135"/>
  <c r="Z826" i="135"/>
  <c r="Z827" i="135"/>
  <c r="Z828" i="135"/>
  <c r="Z829" i="135"/>
  <c r="Z830" i="135"/>
  <c r="Z831" i="135"/>
  <c r="Z832" i="135"/>
  <c r="Z833" i="135"/>
  <c r="Z834" i="135"/>
  <c r="Z835" i="135"/>
  <c r="Z836" i="135"/>
  <c r="Z837" i="135"/>
  <c r="Z838" i="135"/>
  <c r="Z839" i="135"/>
  <c r="Z840" i="135"/>
  <c r="Z841" i="135"/>
  <c r="Z842" i="135"/>
  <c r="Z843" i="135"/>
  <c r="Z844" i="135"/>
  <c r="Z845" i="135"/>
  <c r="Z846" i="135"/>
  <c r="Z847" i="135"/>
  <c r="Z848" i="135"/>
  <c r="Z849" i="135"/>
  <c r="Z850" i="135"/>
  <c r="Z851" i="135"/>
  <c r="Z852" i="135"/>
  <c r="Z853" i="135"/>
  <c r="Z854" i="135"/>
  <c r="Z855" i="135"/>
  <c r="Z856" i="135"/>
  <c r="Z857" i="135"/>
  <c r="Z858" i="135"/>
  <c r="Z859" i="135"/>
  <c r="Z860" i="135"/>
  <c r="Z861" i="135"/>
  <c r="Z862" i="135"/>
  <c r="Z863" i="135"/>
  <c r="Z864" i="135"/>
  <c r="Z865" i="135"/>
  <c r="Z866" i="135"/>
  <c r="Z867" i="135"/>
  <c r="Z868" i="135"/>
  <c r="Z869" i="135"/>
  <c r="Z870" i="135"/>
  <c r="Z871" i="135"/>
  <c r="Z872" i="135"/>
  <c r="Z873" i="135"/>
  <c r="Z874" i="135"/>
  <c r="Z875" i="135"/>
  <c r="Z876" i="135"/>
  <c r="Z877" i="135"/>
  <c r="Z878" i="135"/>
  <c r="Z879" i="135"/>
  <c r="Z880" i="135"/>
  <c r="Z881" i="135"/>
  <c r="Z882" i="135"/>
  <c r="Z883" i="135"/>
  <c r="Z884" i="135"/>
  <c r="Z885" i="135"/>
  <c r="Z886" i="135"/>
  <c r="Z887" i="135"/>
  <c r="Z888" i="135"/>
  <c r="Z889" i="135"/>
  <c r="Z890" i="135"/>
  <c r="Z891" i="135"/>
  <c r="Z892" i="135"/>
  <c r="Z893" i="135"/>
  <c r="Z894" i="135"/>
  <c r="Z895" i="135"/>
  <c r="Z896" i="135"/>
  <c r="Z897" i="135"/>
  <c r="Z898" i="135"/>
  <c r="Z899" i="135"/>
  <c r="Z900" i="135"/>
  <c r="Z901" i="135"/>
  <c r="Z902" i="135"/>
  <c r="Z903" i="135"/>
  <c r="Z904" i="135"/>
  <c r="Z905" i="135"/>
  <c r="Z906" i="135"/>
  <c r="Z907" i="135"/>
  <c r="Z908" i="135"/>
  <c r="Z909" i="135"/>
  <c r="Z910" i="135"/>
  <c r="Z911" i="135"/>
  <c r="Z912" i="135"/>
  <c r="Z913" i="135"/>
  <c r="Z914" i="135"/>
  <c r="Z915" i="135"/>
  <c r="Z916" i="135"/>
  <c r="Z917" i="135"/>
  <c r="Z918" i="135"/>
  <c r="Z919" i="135"/>
  <c r="Z920" i="135"/>
  <c r="Z921" i="135"/>
  <c r="Z922" i="135"/>
  <c r="Z923" i="135"/>
  <c r="Z924" i="135"/>
  <c r="Z925" i="135"/>
  <c r="Z926" i="135"/>
  <c r="Z927" i="135"/>
  <c r="Z928" i="135"/>
  <c r="Z929" i="135"/>
  <c r="Z930" i="135"/>
  <c r="Z931" i="135"/>
  <c r="Z932" i="135"/>
  <c r="Z933" i="135"/>
  <c r="Z934" i="135"/>
  <c r="Z935" i="135"/>
  <c r="Z936" i="135"/>
  <c r="Z937" i="135"/>
  <c r="Z938" i="135"/>
  <c r="Z939" i="135"/>
  <c r="Z940" i="135"/>
  <c r="Z941" i="135"/>
  <c r="Z942" i="135"/>
  <c r="Z943" i="135"/>
  <c r="Z944" i="135"/>
  <c r="Z945" i="135"/>
  <c r="Z946" i="135"/>
  <c r="Z947" i="135"/>
  <c r="Z948" i="135"/>
  <c r="Z949" i="135"/>
  <c r="Z950" i="135"/>
  <c r="Z951" i="135"/>
  <c r="Z952" i="135"/>
  <c r="Z953" i="135"/>
  <c r="Z954" i="135"/>
  <c r="Z955" i="135"/>
  <c r="Z956" i="135"/>
  <c r="Z957" i="135"/>
  <c r="Z958" i="135"/>
  <c r="Z959" i="135"/>
  <c r="Z960" i="135"/>
  <c r="Z961" i="135"/>
  <c r="Z962" i="135"/>
  <c r="Z963" i="135"/>
  <c r="Z964" i="135"/>
  <c r="Z965" i="135"/>
  <c r="Z966" i="135"/>
  <c r="Z967" i="135"/>
  <c r="Z968" i="135"/>
  <c r="Z969" i="135"/>
  <c r="Z970" i="135"/>
  <c r="Z971" i="135"/>
  <c r="Z972" i="135"/>
  <c r="Z973" i="135"/>
  <c r="Z974" i="135"/>
  <c r="Z975" i="135"/>
  <c r="Z976" i="135"/>
  <c r="Z977" i="135"/>
  <c r="Z978" i="135"/>
  <c r="Z979" i="135"/>
  <c r="Z980" i="135"/>
  <c r="Z981" i="135"/>
  <c r="Z982" i="135"/>
  <c r="Z983" i="135"/>
  <c r="Z984" i="135"/>
  <c r="Z985" i="135"/>
  <c r="Z986" i="135"/>
  <c r="Z987" i="135"/>
  <c r="Z988" i="135"/>
  <c r="Z989" i="135"/>
  <c r="Z990" i="135"/>
  <c r="Z991" i="135"/>
  <c r="Z992" i="135"/>
  <c r="Z993" i="135"/>
  <c r="Z994" i="135"/>
  <c r="Z995" i="135"/>
  <c r="Z996" i="135"/>
  <c r="Z997" i="135"/>
  <c r="Z998" i="135"/>
  <c r="Z999" i="135"/>
  <c r="Z1000" i="135"/>
  <c r="Z1001" i="135"/>
  <c r="Z1002" i="135"/>
  <c r="Z4" i="135"/>
  <c r="AS5" i="135" a="1"/>
  <c r="AS5" i="135" s="1"/>
  <c r="AS6" i="135" a="1"/>
  <c r="AS6" i="135" s="1"/>
  <c r="AS7" i="135" a="1"/>
  <c r="AS7" i="135" s="1"/>
  <c r="AS8" i="135" a="1"/>
  <c r="AS8" i="135" s="1"/>
  <c r="AS9" i="135" a="1"/>
  <c r="AS9" i="135" s="1"/>
  <c r="AS10" i="135" a="1"/>
  <c r="AS10" i="135" s="1"/>
  <c r="AS11" i="135" a="1"/>
  <c r="AS11" i="135" s="1"/>
  <c r="AS12" i="135" a="1"/>
  <c r="AS12" i="135" s="1"/>
  <c r="AS13" i="135" a="1"/>
  <c r="AS13" i="135" s="1"/>
  <c r="AS14" i="135" a="1"/>
  <c r="AS14" i="135" s="1"/>
  <c r="AS15" i="135" a="1"/>
  <c r="AS15" i="135" s="1"/>
  <c r="AS16" i="135" a="1"/>
  <c r="AS16" i="135" s="1"/>
  <c r="AS17" i="135" a="1"/>
  <c r="AS17" i="135" s="1"/>
  <c r="AS18" i="135" a="1"/>
  <c r="AS18" i="135" s="1"/>
  <c r="AS19" i="135" a="1"/>
  <c r="AS19" i="135" s="1"/>
  <c r="AS20" i="135" a="1"/>
  <c r="AS20" i="135" s="1"/>
  <c r="AS21" i="135" a="1"/>
  <c r="AS21" i="135" s="1"/>
  <c r="AS22" i="135" a="1"/>
  <c r="AS22" i="135" s="1"/>
  <c r="AS23" i="135" a="1"/>
  <c r="AS23" i="135" s="1"/>
  <c r="AS24" i="135" a="1"/>
  <c r="AS24" i="135" s="1"/>
  <c r="AS25" i="135" a="1"/>
  <c r="AS25" i="135" s="1"/>
  <c r="AS26" i="135" a="1"/>
  <c r="AS26" i="135" s="1"/>
  <c r="AS27" i="135" a="1"/>
  <c r="AS27" i="135" s="1"/>
  <c r="AS28" i="135" a="1"/>
  <c r="AS28" i="135" s="1"/>
  <c r="AS29" i="135" a="1"/>
  <c r="AS29" i="135" s="1"/>
  <c r="AS30" i="135" a="1"/>
  <c r="AS30" i="135" s="1"/>
  <c r="AS31" i="135" a="1"/>
  <c r="AS31" i="135" s="1"/>
  <c r="AS32" i="135" a="1"/>
  <c r="AS32" i="135" s="1"/>
  <c r="AS33" i="135" a="1"/>
  <c r="AS33" i="135" s="1"/>
  <c r="AS34" i="135" a="1"/>
  <c r="AS34" i="135" s="1"/>
  <c r="AS35" i="135" a="1"/>
  <c r="AS35" i="135" s="1"/>
  <c r="AS36" i="135" a="1"/>
  <c r="AS36" i="135" s="1"/>
  <c r="AS37" i="135" a="1"/>
  <c r="AS37" i="135" s="1"/>
  <c r="AS38" i="135" a="1"/>
  <c r="AS38" i="135" s="1"/>
  <c r="AS39" i="135" a="1"/>
  <c r="AS39" i="135" s="1"/>
  <c r="AS40" i="135" a="1"/>
  <c r="AS40" i="135" s="1"/>
  <c r="AS41" i="135" a="1"/>
  <c r="AS41" i="135" s="1"/>
  <c r="AS42" i="135" a="1"/>
  <c r="AS42" i="135" s="1"/>
  <c r="AS43" i="135" a="1"/>
  <c r="AS43" i="135" s="1"/>
  <c r="AS44" i="135" a="1"/>
  <c r="AS44" i="135" s="1"/>
  <c r="AS45" i="135" a="1"/>
  <c r="AS45" i="135" s="1"/>
  <c r="AS46" i="135" a="1"/>
  <c r="AS46" i="135" s="1"/>
  <c r="AS47" i="135" a="1"/>
  <c r="AS47" i="135" s="1"/>
  <c r="AS48" i="135" a="1"/>
  <c r="AS48" i="135" s="1"/>
  <c r="AS49" i="135" a="1"/>
  <c r="AS49" i="135" s="1"/>
  <c r="AS50" i="135" a="1"/>
  <c r="AS50" i="135" s="1"/>
  <c r="AS51" i="135" a="1"/>
  <c r="AS51" i="135" s="1"/>
  <c r="AS52" i="135" a="1"/>
  <c r="AS52" i="135" s="1"/>
  <c r="AS53" i="135" a="1"/>
  <c r="AS53" i="135" s="1"/>
  <c r="AS54" i="135" a="1"/>
  <c r="AS54" i="135" s="1"/>
  <c r="AS55" i="135" a="1"/>
  <c r="AS55" i="135" s="1"/>
  <c r="AS56" i="135" a="1"/>
  <c r="AS56" i="135" s="1"/>
  <c r="AS57" i="135" a="1"/>
  <c r="AS57" i="135" s="1"/>
  <c r="AS58" i="135" a="1"/>
  <c r="AS58" i="135" s="1"/>
  <c r="AS59" i="135" a="1"/>
  <c r="AS59" i="135" s="1"/>
  <c r="AS60" i="135" a="1"/>
  <c r="AS60" i="135" s="1"/>
  <c r="AS61" i="135" a="1"/>
  <c r="AS61" i="135" s="1"/>
  <c r="AS62" i="135" a="1"/>
  <c r="AS62" i="135" s="1"/>
  <c r="AS63" i="135" a="1"/>
  <c r="AS63" i="135" s="1"/>
  <c r="AS64" i="135" a="1"/>
  <c r="AS64" i="135" s="1"/>
  <c r="AS65" i="135" a="1"/>
  <c r="AS65" i="135" s="1"/>
  <c r="AS66" i="135" a="1"/>
  <c r="AS66" i="135" s="1"/>
  <c r="AS67" i="135" a="1"/>
  <c r="AS67" i="135" s="1"/>
  <c r="AS68" i="135" a="1"/>
  <c r="AS68" i="135" s="1"/>
  <c r="AS69" i="135" a="1"/>
  <c r="AS69" i="135" s="1"/>
  <c r="AS70" i="135" a="1"/>
  <c r="AS70" i="135" s="1"/>
  <c r="AS71" i="135" a="1"/>
  <c r="AS71" i="135" s="1"/>
  <c r="AS72" i="135" a="1"/>
  <c r="AS72" i="135" s="1"/>
  <c r="AS73" i="135" a="1"/>
  <c r="AS73" i="135" s="1"/>
  <c r="AS74" i="135" a="1"/>
  <c r="AS74" i="135" s="1"/>
  <c r="AS75" i="135" a="1"/>
  <c r="AS75" i="135" s="1"/>
  <c r="AS76" i="135" a="1"/>
  <c r="AS76" i="135" s="1"/>
  <c r="AS77" i="135" a="1"/>
  <c r="AS77" i="135" s="1"/>
  <c r="AS78" i="135" a="1"/>
  <c r="AS78" i="135" s="1"/>
  <c r="AS79" i="135" a="1"/>
  <c r="AS79" i="135" s="1"/>
  <c r="AS80" i="135" a="1"/>
  <c r="AS80" i="135" s="1"/>
  <c r="AS81" i="135" a="1"/>
  <c r="AS81" i="135" s="1"/>
  <c r="AS82" i="135" a="1"/>
  <c r="AS82" i="135" s="1"/>
  <c r="AS83" i="135" a="1"/>
  <c r="AS83" i="135" s="1"/>
  <c r="AS84" i="135" a="1"/>
  <c r="AS84" i="135" s="1"/>
  <c r="AS85" i="135" a="1"/>
  <c r="AS85" i="135" s="1"/>
  <c r="AS86" i="135" a="1"/>
  <c r="AS86" i="135" s="1"/>
  <c r="AS87" i="135" a="1"/>
  <c r="AS87" i="135" s="1"/>
  <c r="AS88" i="135" a="1"/>
  <c r="AS88" i="135" s="1"/>
  <c r="AS89" i="135" a="1"/>
  <c r="AS89" i="135" s="1"/>
  <c r="AS90" i="135" a="1"/>
  <c r="AS90" i="135" s="1"/>
  <c r="AS91" i="135" a="1"/>
  <c r="AS91" i="135" s="1"/>
  <c r="AS92" i="135" a="1"/>
  <c r="AS92" i="135" s="1"/>
  <c r="AS93" i="135" a="1"/>
  <c r="AS93" i="135" s="1"/>
  <c r="AS94" i="135" a="1"/>
  <c r="AS94" i="135" s="1"/>
  <c r="AS95" i="135" a="1"/>
  <c r="AS95" i="135" s="1"/>
  <c r="AS96" i="135" a="1"/>
  <c r="AS96" i="135" s="1"/>
  <c r="AS97" i="135" a="1"/>
  <c r="AS97" i="135" s="1"/>
  <c r="AS98" i="135" a="1"/>
  <c r="AS98" i="135" s="1"/>
  <c r="AS99" i="135" a="1"/>
  <c r="AS99" i="135" s="1"/>
  <c r="AS100" i="135" a="1"/>
  <c r="AS100" i="135" s="1"/>
  <c r="AS101" i="135" a="1"/>
  <c r="AS101" i="135" s="1"/>
  <c r="AS102" i="135" a="1"/>
  <c r="AS102" i="135" s="1"/>
  <c r="AS103" i="135" a="1"/>
  <c r="AS103" i="135" s="1"/>
  <c r="AS104" i="135" a="1"/>
  <c r="AS104" i="135" s="1"/>
  <c r="AS105" i="135" a="1"/>
  <c r="AS105" i="135" s="1"/>
  <c r="AS106" i="135" a="1"/>
  <c r="AS106" i="135" s="1"/>
  <c r="AS107" i="135" a="1"/>
  <c r="AS107" i="135" s="1"/>
  <c r="AS108" i="135" a="1"/>
  <c r="AS108" i="135" s="1"/>
  <c r="AS109" i="135" a="1"/>
  <c r="AS109" i="135" s="1"/>
  <c r="AS110" i="135" a="1"/>
  <c r="AS110" i="135" s="1"/>
  <c r="AS111" i="135" a="1"/>
  <c r="AS111" i="135" s="1"/>
  <c r="AS112" i="135" a="1"/>
  <c r="AS112" i="135" s="1"/>
  <c r="AS113" i="135" a="1"/>
  <c r="AS113" i="135" s="1"/>
  <c r="AS114" i="135" a="1"/>
  <c r="AS114" i="135" s="1"/>
  <c r="AS115" i="135" a="1"/>
  <c r="AS115" i="135" s="1"/>
  <c r="AS116" i="135" a="1"/>
  <c r="AS116" i="135" s="1"/>
  <c r="AS117" i="135" a="1"/>
  <c r="AS117" i="135" s="1"/>
  <c r="AS118" i="135" a="1"/>
  <c r="AS118" i="135" s="1"/>
  <c r="AS119" i="135" a="1"/>
  <c r="AS119" i="135" s="1"/>
  <c r="AS120" i="135" a="1"/>
  <c r="AS120" i="135" s="1"/>
  <c r="AS121" i="135" a="1"/>
  <c r="AS121" i="135" s="1"/>
  <c r="AS122" i="135" a="1"/>
  <c r="AS122" i="135" s="1"/>
  <c r="AS123" i="135" a="1"/>
  <c r="AS123" i="135" s="1"/>
  <c r="AS124" i="135" a="1"/>
  <c r="AS124" i="135" s="1"/>
  <c r="AS125" i="135" a="1"/>
  <c r="AS125" i="135" s="1"/>
  <c r="AS126" i="135" a="1"/>
  <c r="AS126" i="135" s="1"/>
  <c r="AS127" i="135" a="1"/>
  <c r="AS127" i="135" s="1"/>
  <c r="AS128" i="135" a="1"/>
  <c r="AS128" i="135" s="1"/>
  <c r="AS129" i="135" a="1"/>
  <c r="AS129" i="135" s="1"/>
  <c r="AS130" i="135" a="1"/>
  <c r="AS130" i="135" s="1"/>
  <c r="AS131" i="135" a="1"/>
  <c r="AS131" i="135" s="1"/>
  <c r="AS132" i="135" a="1"/>
  <c r="AS132" i="135" s="1"/>
  <c r="AS133" i="135" a="1"/>
  <c r="AS133" i="135" s="1"/>
  <c r="AS134" i="135" a="1"/>
  <c r="AS134" i="135" s="1"/>
  <c r="AS135" i="135" a="1"/>
  <c r="AS135" i="135" s="1"/>
  <c r="AS136" i="135" a="1"/>
  <c r="AS136" i="135" s="1"/>
  <c r="AS137" i="135" a="1"/>
  <c r="AS137" i="135" s="1"/>
  <c r="AS138" i="135" a="1"/>
  <c r="AS138" i="135" s="1"/>
  <c r="AS139" i="135" a="1"/>
  <c r="AS139" i="135" s="1"/>
  <c r="AS140" i="135" a="1"/>
  <c r="AS140" i="135" s="1"/>
  <c r="AS141" i="135" a="1"/>
  <c r="AS141" i="135" s="1"/>
  <c r="AS142" i="135" a="1"/>
  <c r="AS142" i="135" s="1"/>
  <c r="AS143" i="135" a="1"/>
  <c r="AS143" i="135" s="1"/>
  <c r="AS144" i="135" a="1"/>
  <c r="AS144" i="135" s="1"/>
  <c r="AS145" i="135" a="1"/>
  <c r="AS145" i="135" s="1"/>
  <c r="AS146" i="135" a="1"/>
  <c r="AS146" i="135" s="1"/>
  <c r="AS147" i="135" a="1"/>
  <c r="AS147" i="135" s="1"/>
  <c r="AS148" i="135" a="1"/>
  <c r="AS148" i="135" s="1"/>
  <c r="AS149" i="135" a="1"/>
  <c r="AS149" i="135" s="1"/>
  <c r="AS150" i="135" a="1"/>
  <c r="AS150" i="135" s="1"/>
  <c r="AS151" i="135" a="1"/>
  <c r="AS151" i="135" s="1"/>
  <c r="AS152" i="135" a="1"/>
  <c r="AS152" i="135" s="1"/>
  <c r="AS153" i="135" a="1"/>
  <c r="AS153" i="135" s="1"/>
  <c r="AS154" i="135" a="1"/>
  <c r="AS154" i="135" s="1"/>
  <c r="AS155" i="135" a="1"/>
  <c r="AS155" i="135" s="1"/>
  <c r="AS156" i="135" a="1"/>
  <c r="AS156" i="135" s="1"/>
  <c r="AS157" i="135" a="1"/>
  <c r="AS157" i="135" s="1"/>
  <c r="AS158" i="135" a="1"/>
  <c r="AS158" i="135" s="1"/>
  <c r="AS159" i="135" a="1"/>
  <c r="AS159" i="135" s="1"/>
  <c r="AS160" i="135" a="1"/>
  <c r="AS160" i="135" s="1"/>
  <c r="AS161" i="135" a="1"/>
  <c r="AS161" i="135" s="1"/>
  <c r="AS162" i="135" a="1"/>
  <c r="AS162" i="135" s="1"/>
  <c r="AS163" i="135" a="1"/>
  <c r="AS163" i="135" s="1"/>
  <c r="AS164" i="135" a="1"/>
  <c r="AS164" i="135" s="1"/>
  <c r="AS165" i="135" a="1"/>
  <c r="AS165" i="135" s="1"/>
  <c r="AS166" i="135" a="1"/>
  <c r="AS166" i="135" s="1"/>
  <c r="AS167" i="135" a="1"/>
  <c r="AS167" i="135" s="1"/>
  <c r="AS168" i="135" a="1"/>
  <c r="AS168" i="135" s="1"/>
  <c r="AS169" i="135" a="1"/>
  <c r="AS169" i="135" s="1"/>
  <c r="AS170" i="135" a="1"/>
  <c r="AS170" i="135" s="1"/>
  <c r="AS171" i="135" a="1"/>
  <c r="AS171" i="135" s="1"/>
  <c r="AS172" i="135" a="1"/>
  <c r="AS172" i="135" s="1"/>
  <c r="AS173" i="135" a="1"/>
  <c r="AS173" i="135" s="1"/>
  <c r="AS174" i="135" a="1"/>
  <c r="AS174" i="135" s="1"/>
  <c r="AS175" i="135" a="1"/>
  <c r="AS175" i="135" s="1"/>
  <c r="AS176" i="135" a="1"/>
  <c r="AS176" i="135" s="1"/>
  <c r="AS177" i="135" a="1"/>
  <c r="AS177" i="135" s="1"/>
  <c r="AS178" i="135" a="1"/>
  <c r="AS178" i="135" s="1"/>
  <c r="AS179" i="135" a="1"/>
  <c r="AS179" i="135" s="1"/>
  <c r="AS180" i="135" a="1"/>
  <c r="AS180" i="135" s="1"/>
  <c r="AS181" i="135" a="1"/>
  <c r="AS181" i="135" s="1"/>
  <c r="AS182" i="135" a="1"/>
  <c r="AS182" i="135" s="1"/>
  <c r="AS183" i="135" a="1"/>
  <c r="AS183" i="135" s="1"/>
  <c r="AS184" i="135" a="1"/>
  <c r="AS184" i="135" s="1"/>
  <c r="AS185" i="135" a="1"/>
  <c r="AS185" i="135" s="1"/>
  <c r="AS186" i="135" a="1"/>
  <c r="AS186" i="135" s="1"/>
  <c r="AS187" i="135" a="1"/>
  <c r="AS187" i="135" s="1"/>
  <c r="AS188" i="135" a="1"/>
  <c r="AS188" i="135" s="1"/>
  <c r="AS189" i="135" a="1"/>
  <c r="AS189" i="135" s="1"/>
  <c r="AS190" i="135" a="1"/>
  <c r="AS190" i="135" s="1"/>
  <c r="AS191" i="135" a="1"/>
  <c r="AS191" i="135" s="1"/>
  <c r="AS192" i="135" a="1"/>
  <c r="AS192" i="135" s="1"/>
  <c r="AS193" i="135" a="1"/>
  <c r="AS193" i="135" s="1"/>
  <c r="AS194" i="135" a="1"/>
  <c r="AS194" i="135" s="1"/>
  <c r="AS195" i="135" a="1"/>
  <c r="AS195" i="135" s="1"/>
  <c r="AS196" i="135" a="1"/>
  <c r="AS196" i="135" s="1"/>
  <c r="AS197" i="135" a="1"/>
  <c r="AS197" i="135" s="1"/>
  <c r="AS198" i="135" a="1"/>
  <c r="AS198" i="135" s="1"/>
  <c r="AS199" i="135" a="1"/>
  <c r="AS199" i="135" s="1"/>
  <c r="AS200" i="135" a="1"/>
  <c r="AS200" i="135" s="1"/>
  <c r="AS201" i="135" a="1"/>
  <c r="AS201" i="135" s="1"/>
  <c r="AS202" i="135" a="1"/>
  <c r="AS202" i="135" s="1"/>
  <c r="AS203" i="135" a="1"/>
  <c r="AS203" i="135" s="1"/>
  <c r="AS204" i="135" a="1"/>
  <c r="AS204" i="135" s="1"/>
  <c r="AS205" i="135" a="1"/>
  <c r="AS205" i="135" s="1"/>
  <c r="AS206" i="135" a="1"/>
  <c r="AS206" i="135" s="1"/>
  <c r="AS207" i="135" a="1"/>
  <c r="AS207" i="135" s="1"/>
  <c r="AS208" i="135" a="1"/>
  <c r="AS208" i="135" s="1"/>
  <c r="AS209" i="135" a="1"/>
  <c r="AS209" i="135" s="1"/>
  <c r="AS210" i="135" a="1"/>
  <c r="AS210" i="135" s="1"/>
  <c r="AS211" i="135" a="1"/>
  <c r="AS211" i="135" s="1"/>
  <c r="AS212" i="135" a="1"/>
  <c r="AS212" i="135" s="1"/>
  <c r="AS213" i="135" a="1"/>
  <c r="AS213" i="135" s="1"/>
  <c r="AS214" i="135" a="1"/>
  <c r="AS214" i="135" s="1"/>
  <c r="AS215" i="135" a="1"/>
  <c r="AS215" i="135" s="1"/>
  <c r="AS216" i="135" a="1"/>
  <c r="AS216" i="135" s="1"/>
  <c r="AS217" i="135" a="1"/>
  <c r="AS217" i="135" s="1"/>
  <c r="AS218" i="135" a="1"/>
  <c r="AS218" i="135" s="1"/>
  <c r="AS219" i="135" a="1"/>
  <c r="AS219" i="135" s="1"/>
  <c r="AS220" i="135" a="1"/>
  <c r="AS220" i="135" s="1"/>
  <c r="AS221" i="135" a="1"/>
  <c r="AS221" i="135" s="1"/>
  <c r="AS222" i="135" a="1"/>
  <c r="AS222" i="135" s="1"/>
  <c r="AS223" i="135" a="1"/>
  <c r="AS223" i="135" s="1"/>
  <c r="AS224" i="135" a="1"/>
  <c r="AS224" i="135" s="1"/>
  <c r="AS225" i="135" a="1"/>
  <c r="AS225" i="135" s="1"/>
  <c r="AS226" i="135" a="1"/>
  <c r="AS226" i="135" s="1"/>
  <c r="AS227" i="135" a="1"/>
  <c r="AS227" i="135" s="1"/>
  <c r="AS228" i="135" a="1"/>
  <c r="AS228" i="135" s="1"/>
  <c r="AS229" i="135" a="1"/>
  <c r="AS229" i="135" s="1"/>
  <c r="AS230" i="135" a="1"/>
  <c r="AS230" i="135" s="1"/>
  <c r="AS231" i="135" a="1"/>
  <c r="AS231" i="135" s="1"/>
  <c r="AS232" i="135" a="1"/>
  <c r="AS232" i="135" s="1"/>
  <c r="AS233" i="135" a="1"/>
  <c r="AS233" i="135" s="1"/>
  <c r="AS234" i="135" a="1"/>
  <c r="AS234" i="135" s="1"/>
  <c r="AS235" i="135" a="1"/>
  <c r="AS235" i="135" s="1"/>
  <c r="AS236" i="135" a="1"/>
  <c r="AS236" i="135" s="1"/>
  <c r="AS237" i="135" a="1"/>
  <c r="AS237" i="135" s="1"/>
  <c r="AS238" i="135" a="1"/>
  <c r="AS238" i="135" s="1"/>
  <c r="AS239" i="135" a="1"/>
  <c r="AS239" i="135" s="1"/>
  <c r="AS240" i="135" a="1"/>
  <c r="AS240" i="135" s="1"/>
  <c r="AS241" i="135" a="1"/>
  <c r="AS241" i="135" s="1"/>
  <c r="AS242" i="135" a="1"/>
  <c r="AS242" i="135" s="1"/>
  <c r="AS243" i="135" a="1"/>
  <c r="AS243" i="135" s="1"/>
  <c r="AS244" i="135" a="1"/>
  <c r="AS244" i="135" s="1"/>
  <c r="AS245" i="135" a="1"/>
  <c r="AS245" i="135" s="1"/>
  <c r="AS246" i="135" a="1"/>
  <c r="AS246" i="135" s="1"/>
  <c r="AS247" i="135" a="1"/>
  <c r="AS247" i="135" s="1"/>
  <c r="AS248" i="135" a="1"/>
  <c r="AS248" i="135" s="1"/>
  <c r="AS249" i="135" a="1"/>
  <c r="AS249" i="135" s="1"/>
  <c r="AS250" i="135" a="1"/>
  <c r="AS250" i="135" s="1"/>
  <c r="AS251" i="135" a="1"/>
  <c r="AS251" i="135" s="1"/>
  <c r="AS252" i="135" a="1"/>
  <c r="AS252" i="135" s="1"/>
  <c r="AS253" i="135" a="1"/>
  <c r="AS253" i="135" s="1"/>
  <c r="AS254" i="135" a="1"/>
  <c r="AS254" i="135" s="1"/>
  <c r="AS255" i="135" a="1"/>
  <c r="AS255" i="135" s="1"/>
  <c r="AS256" i="135" a="1"/>
  <c r="AS256" i="135" s="1"/>
  <c r="AS257" i="135" a="1"/>
  <c r="AS257" i="135" s="1"/>
  <c r="AS258" i="135" a="1"/>
  <c r="AS258" i="135" s="1"/>
  <c r="AS259" i="135" a="1"/>
  <c r="AS259" i="135" s="1"/>
  <c r="AS260" i="135" a="1"/>
  <c r="AS260" i="135" s="1"/>
  <c r="AS261" i="135" a="1"/>
  <c r="AS261" i="135" s="1"/>
  <c r="AS262" i="135" a="1"/>
  <c r="AS262" i="135" s="1"/>
  <c r="AS263" i="135" a="1"/>
  <c r="AS263" i="135" s="1"/>
  <c r="AS264" i="135" a="1"/>
  <c r="AS264" i="135" s="1"/>
  <c r="AS265" i="135" a="1"/>
  <c r="AS265" i="135" s="1"/>
  <c r="AS266" i="135" a="1"/>
  <c r="AS266" i="135" s="1"/>
  <c r="AS267" i="135" a="1"/>
  <c r="AS267" i="135" s="1"/>
  <c r="AS268" i="135" a="1"/>
  <c r="AS268" i="135" s="1"/>
  <c r="AS269" i="135" a="1"/>
  <c r="AS269" i="135" s="1"/>
  <c r="AS270" i="135" a="1"/>
  <c r="AS270" i="135" s="1"/>
  <c r="AS271" i="135" a="1"/>
  <c r="AS271" i="135" s="1"/>
  <c r="AS272" i="135" a="1"/>
  <c r="AS272" i="135" s="1"/>
  <c r="AS273" i="135" a="1"/>
  <c r="AS273" i="135" s="1"/>
  <c r="AS274" i="135" a="1"/>
  <c r="AS274" i="135" s="1"/>
  <c r="AS275" i="135" a="1"/>
  <c r="AS275" i="135" s="1"/>
  <c r="AS276" i="135" a="1"/>
  <c r="AS276" i="135" s="1"/>
  <c r="AS277" i="135" a="1"/>
  <c r="AS277" i="135" s="1"/>
  <c r="AS278" i="135" a="1"/>
  <c r="AS278" i="135" s="1"/>
  <c r="AS279" i="135" a="1"/>
  <c r="AS279" i="135" s="1"/>
  <c r="AS280" i="135" a="1"/>
  <c r="AS280" i="135" s="1"/>
  <c r="AS281" i="135" a="1"/>
  <c r="AS281" i="135" s="1"/>
  <c r="AS282" i="135" a="1"/>
  <c r="AS282" i="135" s="1"/>
  <c r="AS283" i="135" a="1"/>
  <c r="AS283" i="135" s="1"/>
  <c r="AS284" i="135" a="1"/>
  <c r="AS284" i="135" s="1"/>
  <c r="AS285" i="135" a="1"/>
  <c r="AS285" i="135" s="1"/>
  <c r="AS286" i="135" a="1"/>
  <c r="AS286" i="135" s="1"/>
  <c r="AS287" i="135" a="1"/>
  <c r="AS287" i="135" s="1"/>
  <c r="AS288" i="135" a="1"/>
  <c r="AS288" i="135" s="1"/>
  <c r="AS289" i="135" a="1"/>
  <c r="AS289" i="135" s="1"/>
  <c r="AS290" i="135" a="1"/>
  <c r="AS290" i="135" s="1"/>
  <c r="AS291" i="135" a="1"/>
  <c r="AS291" i="135" s="1"/>
  <c r="AS292" i="135" a="1"/>
  <c r="AS292" i="135" s="1"/>
  <c r="AS293" i="135" a="1"/>
  <c r="AS293" i="135" s="1"/>
  <c r="AS294" i="135" a="1"/>
  <c r="AS294" i="135" s="1"/>
  <c r="AS295" i="135" a="1"/>
  <c r="AS295" i="135" s="1"/>
  <c r="AS296" i="135" a="1"/>
  <c r="AS296" i="135" s="1"/>
  <c r="AS297" i="135" a="1"/>
  <c r="AS297" i="135" s="1"/>
  <c r="AS298" i="135" a="1"/>
  <c r="AS298" i="135" s="1"/>
  <c r="AS299" i="135" a="1"/>
  <c r="AS299" i="135" s="1"/>
  <c r="AS300" i="135" a="1"/>
  <c r="AS300" i="135" s="1"/>
  <c r="AS301" i="135" a="1"/>
  <c r="AS301" i="135" s="1"/>
  <c r="AS302" i="135" a="1"/>
  <c r="AS302" i="135" s="1"/>
  <c r="AS303" i="135" a="1"/>
  <c r="AS303" i="135" s="1"/>
  <c r="AS304" i="135" a="1"/>
  <c r="AS304" i="135" s="1"/>
  <c r="AS305" i="135" a="1"/>
  <c r="AS305" i="135" s="1"/>
  <c r="AS306" i="135" a="1"/>
  <c r="AS306" i="135" s="1"/>
  <c r="AS307" i="135" a="1"/>
  <c r="AS307" i="135" s="1"/>
  <c r="AS308" i="135" a="1"/>
  <c r="AS308" i="135" s="1"/>
  <c r="AS309" i="135" a="1"/>
  <c r="AS309" i="135" s="1"/>
  <c r="AS310" i="135" a="1"/>
  <c r="AS310" i="135" s="1"/>
  <c r="AS311" i="135" a="1"/>
  <c r="AS311" i="135" s="1"/>
  <c r="AS312" i="135" a="1"/>
  <c r="AS312" i="135" s="1"/>
  <c r="AS313" i="135" a="1"/>
  <c r="AS313" i="135" s="1"/>
  <c r="AS314" i="135" a="1"/>
  <c r="AS314" i="135" s="1"/>
  <c r="AS315" i="135" a="1"/>
  <c r="AS315" i="135" s="1"/>
  <c r="AS316" i="135" a="1"/>
  <c r="AS316" i="135" s="1"/>
  <c r="AS317" i="135" a="1"/>
  <c r="AS317" i="135" s="1"/>
  <c r="AS318" i="135" a="1"/>
  <c r="AS318" i="135" s="1"/>
  <c r="AS319" i="135" a="1"/>
  <c r="AS319" i="135" s="1"/>
  <c r="AS320" i="135" a="1"/>
  <c r="AS320" i="135" s="1"/>
  <c r="AS321" i="135" a="1"/>
  <c r="AS321" i="135" s="1"/>
  <c r="AS322" i="135" a="1"/>
  <c r="AS322" i="135" s="1"/>
  <c r="AS323" i="135" a="1"/>
  <c r="AS323" i="135" s="1"/>
  <c r="AS324" i="135" a="1"/>
  <c r="AS324" i="135" s="1"/>
  <c r="AS325" i="135" a="1"/>
  <c r="AS325" i="135" s="1"/>
  <c r="AS326" i="135" a="1"/>
  <c r="AS326" i="135" s="1"/>
  <c r="AS327" i="135" a="1"/>
  <c r="AS327" i="135" s="1"/>
  <c r="AS328" i="135" a="1"/>
  <c r="AS328" i="135" s="1"/>
  <c r="AS329" i="135" a="1"/>
  <c r="AS329" i="135" s="1"/>
  <c r="AS330" i="135" a="1"/>
  <c r="AS330" i="135" s="1"/>
  <c r="AS331" i="135" a="1"/>
  <c r="AS331" i="135" s="1"/>
  <c r="AS332" i="135" a="1"/>
  <c r="AS332" i="135" s="1"/>
  <c r="AS333" i="135" a="1"/>
  <c r="AS333" i="135" s="1"/>
  <c r="AS334" i="135" a="1"/>
  <c r="AS334" i="135" s="1"/>
  <c r="AS335" i="135" a="1"/>
  <c r="AS335" i="135" s="1"/>
  <c r="AS336" i="135" a="1"/>
  <c r="AS336" i="135" s="1"/>
  <c r="AS337" i="135" a="1"/>
  <c r="AS337" i="135" s="1"/>
  <c r="AS338" i="135" a="1"/>
  <c r="AS338" i="135" s="1"/>
  <c r="AS339" i="135" a="1"/>
  <c r="AS339" i="135" s="1"/>
  <c r="AS340" i="135" a="1"/>
  <c r="AS340" i="135" s="1"/>
  <c r="AS341" i="135" a="1"/>
  <c r="AS341" i="135" s="1"/>
  <c r="AS342" i="135" a="1"/>
  <c r="AS342" i="135" s="1"/>
  <c r="AS343" i="135" a="1"/>
  <c r="AS343" i="135" s="1"/>
  <c r="AS344" i="135" a="1"/>
  <c r="AS344" i="135" s="1"/>
  <c r="AS345" i="135" a="1"/>
  <c r="AS345" i="135" s="1"/>
  <c r="AS346" i="135" a="1"/>
  <c r="AS346" i="135" s="1"/>
  <c r="AS347" i="135" a="1"/>
  <c r="AS347" i="135" s="1"/>
  <c r="AS348" i="135" a="1"/>
  <c r="AS348" i="135" s="1"/>
  <c r="AS349" i="135" a="1"/>
  <c r="AS349" i="135" s="1"/>
  <c r="AS350" i="135" a="1"/>
  <c r="AS350" i="135" s="1"/>
  <c r="AS351" i="135" a="1"/>
  <c r="AS351" i="135" s="1"/>
  <c r="AS352" i="135" a="1"/>
  <c r="AS352" i="135" s="1"/>
  <c r="AS353" i="135" a="1"/>
  <c r="AS353" i="135" s="1"/>
  <c r="AS354" i="135" a="1"/>
  <c r="AS354" i="135" s="1"/>
  <c r="AS355" i="135" a="1"/>
  <c r="AS355" i="135" s="1"/>
  <c r="AS356" i="135" a="1"/>
  <c r="AS356" i="135" s="1"/>
  <c r="AS357" i="135" a="1"/>
  <c r="AS357" i="135" s="1"/>
  <c r="AS358" i="135" a="1"/>
  <c r="AS358" i="135" s="1"/>
  <c r="AS359" i="135" a="1"/>
  <c r="AS359" i="135" s="1"/>
  <c r="AS360" i="135" a="1"/>
  <c r="AS360" i="135" s="1"/>
  <c r="AS361" i="135" a="1"/>
  <c r="AS361" i="135" s="1"/>
  <c r="AS362" i="135" a="1"/>
  <c r="AS362" i="135" s="1"/>
  <c r="AS363" i="135" a="1"/>
  <c r="AS363" i="135" s="1"/>
  <c r="AS364" i="135" a="1"/>
  <c r="AS364" i="135" s="1"/>
  <c r="AS365" i="135" a="1"/>
  <c r="AS365" i="135" s="1"/>
  <c r="AS366" i="135" a="1"/>
  <c r="AS366" i="135" s="1"/>
  <c r="AS367" i="135" a="1"/>
  <c r="AS367" i="135" s="1"/>
  <c r="AS368" i="135" a="1"/>
  <c r="AS368" i="135" s="1"/>
  <c r="AS369" i="135" a="1"/>
  <c r="AS369" i="135" s="1"/>
  <c r="AS370" i="135" a="1"/>
  <c r="AS370" i="135" s="1"/>
  <c r="AS371" i="135" a="1"/>
  <c r="AS371" i="135" s="1"/>
  <c r="AS372" i="135" a="1"/>
  <c r="AS372" i="135" s="1"/>
  <c r="AS373" i="135" a="1"/>
  <c r="AS373" i="135" s="1"/>
  <c r="AS374" i="135" a="1"/>
  <c r="AS374" i="135" s="1"/>
  <c r="AS375" i="135" a="1"/>
  <c r="AS375" i="135" s="1"/>
  <c r="AS376" i="135" a="1"/>
  <c r="AS376" i="135" s="1"/>
  <c r="AS377" i="135" a="1"/>
  <c r="AS377" i="135" s="1"/>
  <c r="AS378" i="135" a="1"/>
  <c r="AS378" i="135" s="1"/>
  <c r="AS379" i="135" a="1"/>
  <c r="AS379" i="135" s="1"/>
  <c r="AS380" i="135" a="1"/>
  <c r="AS380" i="135" s="1"/>
  <c r="AS381" i="135" a="1"/>
  <c r="AS381" i="135" s="1"/>
  <c r="AS382" i="135" a="1"/>
  <c r="AS382" i="135" s="1"/>
  <c r="AS383" i="135" a="1"/>
  <c r="AS383" i="135" s="1"/>
  <c r="AS384" i="135" a="1"/>
  <c r="AS384" i="135" s="1"/>
  <c r="AS385" i="135" a="1"/>
  <c r="AS385" i="135" s="1"/>
  <c r="AS386" i="135" a="1"/>
  <c r="AS386" i="135" s="1"/>
  <c r="AS387" i="135" a="1"/>
  <c r="AS387" i="135" s="1"/>
  <c r="AS388" i="135" a="1"/>
  <c r="AS388" i="135" s="1"/>
  <c r="AS389" i="135" a="1"/>
  <c r="AS389" i="135" s="1"/>
  <c r="AS390" i="135" a="1"/>
  <c r="AS390" i="135" s="1"/>
  <c r="AS391" i="135" a="1"/>
  <c r="AS391" i="135" s="1"/>
  <c r="AS392" i="135" a="1"/>
  <c r="AS392" i="135" s="1"/>
  <c r="AS393" i="135" a="1"/>
  <c r="AS393" i="135" s="1"/>
  <c r="AS394" i="135" a="1"/>
  <c r="AS394" i="135" s="1"/>
  <c r="AS395" i="135" a="1"/>
  <c r="AS395" i="135" s="1"/>
  <c r="AS396" i="135" a="1"/>
  <c r="AS396" i="135" s="1"/>
  <c r="AS397" i="135" a="1"/>
  <c r="AS397" i="135" s="1"/>
  <c r="AS398" i="135" a="1"/>
  <c r="AS398" i="135" s="1"/>
  <c r="AS399" i="135" a="1"/>
  <c r="AS399" i="135" s="1"/>
  <c r="AS400" i="135" a="1"/>
  <c r="AS400" i="135" s="1"/>
  <c r="AS401" i="135" a="1"/>
  <c r="AS401" i="135" s="1"/>
  <c r="AS402" i="135" a="1"/>
  <c r="AS402" i="135" s="1"/>
  <c r="AS403" i="135" a="1"/>
  <c r="AS403" i="135" s="1"/>
  <c r="AS404" i="135" a="1"/>
  <c r="AS404" i="135" s="1"/>
  <c r="AS405" i="135" a="1"/>
  <c r="AS405" i="135" s="1"/>
  <c r="AS406" i="135" a="1"/>
  <c r="AS406" i="135" s="1"/>
  <c r="AS407" i="135" a="1"/>
  <c r="AS407" i="135" s="1"/>
  <c r="AS408" i="135" a="1"/>
  <c r="AS408" i="135" s="1"/>
  <c r="AS409" i="135" a="1"/>
  <c r="AS409" i="135" s="1"/>
  <c r="AS410" i="135" a="1"/>
  <c r="AS410" i="135" s="1"/>
  <c r="AS411" i="135" a="1"/>
  <c r="AS411" i="135" s="1"/>
  <c r="AS412" i="135" a="1"/>
  <c r="AS412" i="135" s="1"/>
  <c r="AS413" i="135" a="1"/>
  <c r="AS413" i="135" s="1"/>
  <c r="AS414" i="135" a="1"/>
  <c r="AS414" i="135" s="1"/>
  <c r="AS415" i="135" a="1"/>
  <c r="AS415" i="135" s="1"/>
  <c r="AS416" i="135" a="1"/>
  <c r="AS416" i="135" s="1"/>
  <c r="AS417" i="135" a="1"/>
  <c r="AS417" i="135" s="1"/>
  <c r="AS418" i="135" a="1"/>
  <c r="AS418" i="135" s="1"/>
  <c r="AS419" i="135" a="1"/>
  <c r="AS419" i="135" s="1"/>
  <c r="AS420" i="135" a="1"/>
  <c r="AS420" i="135" s="1"/>
  <c r="AS421" i="135" a="1"/>
  <c r="AS421" i="135" s="1"/>
  <c r="AS422" i="135" a="1"/>
  <c r="AS422" i="135" s="1"/>
  <c r="AS423" i="135" a="1"/>
  <c r="AS423" i="135" s="1"/>
  <c r="AS424" i="135" a="1"/>
  <c r="AS424" i="135" s="1"/>
  <c r="AS425" i="135" a="1"/>
  <c r="AS425" i="135" s="1"/>
  <c r="AS426" i="135" a="1"/>
  <c r="AS426" i="135" s="1"/>
  <c r="AS427" i="135" a="1"/>
  <c r="AS427" i="135" s="1"/>
  <c r="AS428" i="135" a="1"/>
  <c r="AS428" i="135" s="1"/>
  <c r="AS429" i="135" a="1"/>
  <c r="AS429" i="135" s="1"/>
  <c r="AS430" i="135" a="1"/>
  <c r="AS430" i="135" s="1"/>
  <c r="AS431" i="135" a="1"/>
  <c r="AS431" i="135" s="1"/>
  <c r="AS432" i="135" a="1"/>
  <c r="AS432" i="135" s="1"/>
  <c r="AS433" i="135" a="1"/>
  <c r="AS433" i="135" s="1"/>
  <c r="AS434" i="135" a="1"/>
  <c r="AS434" i="135" s="1"/>
  <c r="AS435" i="135" a="1"/>
  <c r="AS435" i="135" s="1"/>
  <c r="AS436" i="135" a="1"/>
  <c r="AS436" i="135" s="1"/>
  <c r="AS437" i="135" a="1"/>
  <c r="AS437" i="135" s="1"/>
  <c r="AS438" i="135" a="1"/>
  <c r="AS438" i="135" s="1"/>
  <c r="AS439" i="135" a="1"/>
  <c r="AS439" i="135" s="1"/>
  <c r="AS440" i="135" a="1"/>
  <c r="AS440" i="135" s="1"/>
  <c r="AS441" i="135" a="1"/>
  <c r="AS441" i="135" s="1"/>
  <c r="AS442" i="135" a="1"/>
  <c r="AS442" i="135" s="1"/>
  <c r="AS443" i="135" a="1"/>
  <c r="AS443" i="135" s="1"/>
  <c r="AS444" i="135" a="1"/>
  <c r="AS444" i="135" s="1"/>
  <c r="AS445" i="135" a="1"/>
  <c r="AS445" i="135" s="1"/>
  <c r="AS446" i="135" a="1"/>
  <c r="AS446" i="135" s="1"/>
  <c r="AS447" i="135" a="1"/>
  <c r="AS447" i="135" s="1"/>
  <c r="AS448" i="135" a="1"/>
  <c r="AS448" i="135" s="1"/>
  <c r="AS449" i="135" a="1"/>
  <c r="AS449" i="135" s="1"/>
  <c r="AS450" i="135" a="1"/>
  <c r="AS450" i="135" s="1"/>
  <c r="AS451" i="135" a="1"/>
  <c r="AS451" i="135" s="1"/>
  <c r="AS452" i="135" a="1"/>
  <c r="AS452" i="135" s="1"/>
  <c r="AS453" i="135" a="1"/>
  <c r="AS453" i="135" s="1"/>
  <c r="AS454" i="135" a="1"/>
  <c r="AS454" i="135" s="1"/>
  <c r="AS455" i="135" a="1"/>
  <c r="AS455" i="135" s="1"/>
  <c r="AS456" i="135" a="1"/>
  <c r="AS456" i="135" s="1"/>
  <c r="AS457" i="135" a="1"/>
  <c r="AS457" i="135" s="1"/>
  <c r="AS458" i="135" a="1"/>
  <c r="AS458" i="135" s="1"/>
  <c r="AS459" i="135" a="1"/>
  <c r="AS459" i="135" s="1"/>
  <c r="AS460" i="135" a="1"/>
  <c r="AS460" i="135" s="1"/>
  <c r="AS461" i="135" a="1"/>
  <c r="AS461" i="135" s="1"/>
  <c r="AS462" i="135" a="1"/>
  <c r="AS462" i="135" s="1"/>
  <c r="AS463" i="135" a="1"/>
  <c r="AS463" i="135" s="1"/>
  <c r="AS464" i="135" a="1"/>
  <c r="AS464" i="135" s="1"/>
  <c r="AS465" i="135" a="1"/>
  <c r="AS465" i="135" s="1"/>
  <c r="AS466" i="135" a="1"/>
  <c r="AS466" i="135" s="1"/>
  <c r="AS467" i="135" a="1"/>
  <c r="AS467" i="135" s="1"/>
  <c r="AS468" i="135" a="1"/>
  <c r="AS468" i="135" s="1"/>
  <c r="AS469" i="135" a="1"/>
  <c r="AS469" i="135" s="1"/>
  <c r="AS470" i="135" a="1"/>
  <c r="AS470" i="135" s="1"/>
  <c r="AS471" i="135" a="1"/>
  <c r="AS471" i="135" s="1"/>
  <c r="AS472" i="135" a="1"/>
  <c r="AS472" i="135" s="1"/>
  <c r="AS473" i="135" a="1"/>
  <c r="AS473" i="135" s="1"/>
  <c r="AS474" i="135" a="1"/>
  <c r="AS474" i="135" s="1"/>
  <c r="AS475" i="135" a="1"/>
  <c r="AS475" i="135" s="1"/>
  <c r="AS476" i="135" a="1"/>
  <c r="AS476" i="135" s="1"/>
  <c r="AS477" i="135" a="1"/>
  <c r="AS477" i="135" s="1"/>
  <c r="AS478" i="135" a="1"/>
  <c r="AS478" i="135" s="1"/>
  <c r="AS479" i="135" a="1"/>
  <c r="AS479" i="135" s="1"/>
  <c r="AS480" i="135" a="1"/>
  <c r="AS480" i="135" s="1"/>
  <c r="AS481" i="135" a="1"/>
  <c r="AS481" i="135" s="1"/>
  <c r="AS482" i="135" a="1"/>
  <c r="AS482" i="135" s="1"/>
  <c r="AS483" i="135" a="1"/>
  <c r="AS483" i="135" s="1"/>
  <c r="AS484" i="135" a="1"/>
  <c r="AS484" i="135" s="1"/>
  <c r="AS485" i="135" a="1"/>
  <c r="AS485" i="135" s="1"/>
  <c r="AS486" i="135" a="1"/>
  <c r="AS486" i="135" s="1"/>
  <c r="AS487" i="135" a="1"/>
  <c r="AS487" i="135" s="1"/>
  <c r="AS488" i="135" a="1"/>
  <c r="AS488" i="135" s="1"/>
  <c r="AS489" i="135" a="1"/>
  <c r="AS489" i="135" s="1"/>
  <c r="AS490" i="135" a="1"/>
  <c r="AS490" i="135" s="1"/>
  <c r="AS491" i="135" a="1"/>
  <c r="AS491" i="135" s="1"/>
  <c r="AS492" i="135" a="1"/>
  <c r="AS492" i="135" s="1"/>
  <c r="AS493" i="135" a="1"/>
  <c r="AS493" i="135" s="1"/>
  <c r="AS494" i="135" a="1"/>
  <c r="AS494" i="135" s="1"/>
  <c r="AS495" i="135" a="1"/>
  <c r="AS495" i="135" s="1"/>
  <c r="AS496" i="135" a="1"/>
  <c r="AS496" i="135" s="1"/>
  <c r="AS497" i="135" a="1"/>
  <c r="AS497" i="135" s="1"/>
  <c r="AS498" i="135" a="1"/>
  <c r="AS498" i="135" s="1"/>
  <c r="AS499" i="135" a="1"/>
  <c r="AS499" i="135" s="1"/>
  <c r="AS500" i="135" a="1"/>
  <c r="AS500" i="135" s="1"/>
  <c r="AS501" i="135" a="1"/>
  <c r="AS501" i="135" s="1"/>
  <c r="AS502" i="135" a="1"/>
  <c r="AS502" i="135" s="1"/>
  <c r="AS503" i="135" a="1"/>
  <c r="AS503" i="135" s="1"/>
  <c r="AS504" i="135" a="1"/>
  <c r="AS504" i="135" s="1"/>
  <c r="AS505" i="135" a="1"/>
  <c r="AS505" i="135" s="1"/>
  <c r="AS506" i="135" a="1"/>
  <c r="AS506" i="135" s="1"/>
  <c r="AS507" i="135" a="1"/>
  <c r="AS507" i="135" s="1"/>
  <c r="AS508" i="135" a="1"/>
  <c r="AS508" i="135" s="1"/>
  <c r="AS509" i="135" a="1"/>
  <c r="AS509" i="135" s="1"/>
  <c r="AS510" i="135" a="1"/>
  <c r="AS510" i="135" s="1"/>
  <c r="AS511" i="135" a="1"/>
  <c r="AS511" i="135" s="1"/>
  <c r="AS512" i="135" a="1"/>
  <c r="AS512" i="135" s="1"/>
  <c r="AS513" i="135" a="1"/>
  <c r="AS513" i="135" s="1"/>
  <c r="AS514" i="135" a="1"/>
  <c r="AS514" i="135" s="1"/>
  <c r="AS515" i="135" a="1"/>
  <c r="AS515" i="135" s="1"/>
  <c r="AS516" i="135" a="1"/>
  <c r="AS516" i="135" s="1"/>
  <c r="AS517" i="135" a="1"/>
  <c r="AS517" i="135" s="1"/>
  <c r="AS518" i="135" a="1"/>
  <c r="AS518" i="135" s="1"/>
  <c r="AS519" i="135" a="1"/>
  <c r="AS519" i="135" s="1"/>
  <c r="AS520" i="135" a="1"/>
  <c r="AS520" i="135" s="1"/>
  <c r="AS521" i="135" a="1"/>
  <c r="AS521" i="135" s="1"/>
  <c r="AS522" i="135" a="1"/>
  <c r="AS522" i="135" s="1"/>
  <c r="AS523" i="135" a="1"/>
  <c r="AS523" i="135" s="1"/>
  <c r="AS524" i="135" a="1"/>
  <c r="AS524" i="135" s="1"/>
  <c r="AS525" i="135" a="1"/>
  <c r="AS525" i="135" s="1"/>
  <c r="AS526" i="135" a="1"/>
  <c r="AS526" i="135" s="1"/>
  <c r="AS527" i="135" a="1"/>
  <c r="AS527" i="135" s="1"/>
  <c r="AS528" i="135" a="1"/>
  <c r="AS528" i="135" s="1"/>
  <c r="AS529" i="135" a="1"/>
  <c r="AS529" i="135" s="1"/>
  <c r="AS530" i="135" a="1"/>
  <c r="AS530" i="135" s="1"/>
  <c r="AS531" i="135" a="1"/>
  <c r="AS531" i="135" s="1"/>
  <c r="AS532" i="135" a="1"/>
  <c r="AS532" i="135" s="1"/>
  <c r="AS533" i="135" a="1"/>
  <c r="AS533" i="135" s="1"/>
  <c r="AS534" i="135" a="1"/>
  <c r="AS534" i="135" s="1"/>
  <c r="AS535" i="135" a="1"/>
  <c r="AS535" i="135" s="1"/>
  <c r="AS536" i="135" a="1"/>
  <c r="AS536" i="135" s="1"/>
  <c r="AS537" i="135" a="1"/>
  <c r="AS537" i="135" s="1"/>
  <c r="AS538" i="135" a="1"/>
  <c r="AS538" i="135" s="1"/>
  <c r="AS539" i="135" a="1"/>
  <c r="AS539" i="135" s="1"/>
  <c r="AS540" i="135" a="1"/>
  <c r="AS540" i="135" s="1"/>
  <c r="AS541" i="135" a="1"/>
  <c r="AS541" i="135" s="1"/>
  <c r="AS542" i="135" a="1"/>
  <c r="AS542" i="135" s="1"/>
  <c r="AS543" i="135" a="1"/>
  <c r="AS543" i="135" s="1"/>
  <c r="AS544" i="135" a="1"/>
  <c r="AS544" i="135" s="1"/>
  <c r="AS545" i="135" a="1"/>
  <c r="AS545" i="135" s="1"/>
  <c r="AS546" i="135" a="1"/>
  <c r="AS546" i="135" s="1"/>
  <c r="AS547" i="135" a="1"/>
  <c r="AS547" i="135" s="1"/>
  <c r="AS548" i="135" a="1"/>
  <c r="AS548" i="135" s="1"/>
  <c r="AS549" i="135" a="1"/>
  <c r="AS549" i="135" s="1"/>
  <c r="AS550" i="135" a="1"/>
  <c r="AS550" i="135" s="1"/>
  <c r="AS551" i="135" a="1"/>
  <c r="AS551" i="135" s="1"/>
  <c r="AS552" i="135" a="1"/>
  <c r="AS552" i="135" s="1"/>
  <c r="AS553" i="135" a="1"/>
  <c r="AS553" i="135" s="1"/>
  <c r="AS554" i="135" a="1"/>
  <c r="AS554" i="135" s="1"/>
  <c r="AS555" i="135" a="1"/>
  <c r="AS555" i="135" s="1"/>
  <c r="AS556" i="135" a="1"/>
  <c r="AS556" i="135" s="1"/>
  <c r="AS557" i="135" a="1"/>
  <c r="AS557" i="135" s="1"/>
  <c r="AS558" i="135" a="1"/>
  <c r="AS558" i="135" s="1"/>
  <c r="AS559" i="135" a="1"/>
  <c r="AS559" i="135" s="1"/>
  <c r="AS560" i="135" a="1"/>
  <c r="AS560" i="135" s="1"/>
  <c r="AS561" i="135" a="1"/>
  <c r="AS561" i="135" s="1"/>
  <c r="AS562" i="135" a="1"/>
  <c r="AS562" i="135" s="1"/>
  <c r="AS563" i="135" a="1"/>
  <c r="AS563" i="135" s="1"/>
  <c r="AS564" i="135" a="1"/>
  <c r="AS564" i="135" s="1"/>
  <c r="AS565" i="135" a="1"/>
  <c r="AS565" i="135" s="1"/>
  <c r="AS566" i="135" a="1"/>
  <c r="AS566" i="135" s="1"/>
  <c r="AS567" i="135" a="1"/>
  <c r="AS567" i="135" s="1"/>
  <c r="AS568" i="135" a="1"/>
  <c r="AS568" i="135" s="1"/>
  <c r="AS569" i="135" a="1"/>
  <c r="AS569" i="135" s="1"/>
  <c r="AS570" i="135" a="1"/>
  <c r="AS570" i="135" s="1"/>
  <c r="AS571" i="135" a="1"/>
  <c r="AS571" i="135" s="1"/>
  <c r="AS572" i="135" a="1"/>
  <c r="AS572" i="135" s="1"/>
  <c r="AS573" i="135" a="1"/>
  <c r="AS573" i="135" s="1"/>
  <c r="AS574" i="135" a="1"/>
  <c r="AS574" i="135" s="1"/>
  <c r="AS575" i="135" a="1"/>
  <c r="AS575" i="135" s="1"/>
  <c r="AS576" i="135" a="1"/>
  <c r="AS576" i="135" s="1"/>
  <c r="AS577" i="135" a="1"/>
  <c r="AS577" i="135" s="1"/>
  <c r="AS578" i="135" a="1"/>
  <c r="AS578" i="135" s="1"/>
  <c r="AS579" i="135" a="1"/>
  <c r="AS579" i="135" s="1"/>
  <c r="AS580" i="135" a="1"/>
  <c r="AS580" i="135" s="1"/>
  <c r="AS581" i="135" a="1"/>
  <c r="AS581" i="135" s="1"/>
  <c r="AS582" i="135" a="1"/>
  <c r="AS582" i="135" s="1"/>
  <c r="AS583" i="135" a="1"/>
  <c r="AS583" i="135" s="1"/>
  <c r="AS584" i="135" a="1"/>
  <c r="AS584" i="135" s="1"/>
  <c r="AS585" i="135" a="1"/>
  <c r="AS585" i="135" s="1"/>
  <c r="AS586" i="135" a="1"/>
  <c r="AS586" i="135" s="1"/>
  <c r="AS587" i="135" a="1"/>
  <c r="AS587" i="135" s="1"/>
  <c r="AS588" i="135" a="1"/>
  <c r="AS588" i="135" s="1"/>
  <c r="AS589" i="135" a="1"/>
  <c r="AS589" i="135" s="1"/>
  <c r="AS590" i="135" a="1"/>
  <c r="AS590" i="135" s="1"/>
  <c r="AS591" i="135" a="1"/>
  <c r="AS591" i="135" s="1"/>
  <c r="AS592" i="135" a="1"/>
  <c r="AS592" i="135" s="1"/>
  <c r="AS593" i="135" a="1"/>
  <c r="AS593" i="135" s="1"/>
  <c r="AS594" i="135" a="1"/>
  <c r="AS594" i="135" s="1"/>
  <c r="AS595" i="135" a="1"/>
  <c r="AS595" i="135" s="1"/>
  <c r="AS596" i="135" a="1"/>
  <c r="AS596" i="135" s="1"/>
  <c r="AS597" i="135" a="1"/>
  <c r="AS597" i="135" s="1"/>
  <c r="AS598" i="135" a="1"/>
  <c r="AS598" i="135" s="1"/>
  <c r="AS599" i="135" a="1"/>
  <c r="AS599" i="135" s="1"/>
  <c r="AS600" i="135" a="1"/>
  <c r="AS600" i="135" s="1"/>
  <c r="AS601" i="135" a="1"/>
  <c r="AS601" i="135" s="1"/>
  <c r="AS602" i="135" a="1"/>
  <c r="AS602" i="135" s="1"/>
  <c r="AS603" i="135" a="1"/>
  <c r="AS603" i="135" s="1"/>
  <c r="AS604" i="135" a="1"/>
  <c r="AS604" i="135" s="1"/>
  <c r="AS605" i="135" a="1"/>
  <c r="AS605" i="135" s="1"/>
  <c r="AS606" i="135" a="1"/>
  <c r="AS606" i="135" s="1"/>
  <c r="AS607" i="135" a="1"/>
  <c r="AS607" i="135" s="1"/>
  <c r="AS608" i="135" a="1"/>
  <c r="AS608" i="135" s="1"/>
  <c r="AS609" i="135" a="1"/>
  <c r="AS609" i="135" s="1"/>
  <c r="AS610" i="135" a="1"/>
  <c r="AS610" i="135" s="1"/>
  <c r="AS611" i="135" a="1"/>
  <c r="AS611" i="135" s="1"/>
  <c r="AS612" i="135" a="1"/>
  <c r="AS612" i="135" s="1"/>
  <c r="AS613" i="135" a="1"/>
  <c r="AS613" i="135" s="1"/>
  <c r="AS614" i="135" a="1"/>
  <c r="AS614" i="135" s="1"/>
  <c r="AS615" i="135" a="1"/>
  <c r="AS615" i="135" s="1"/>
  <c r="AS616" i="135" a="1"/>
  <c r="AS616" i="135" s="1"/>
  <c r="AS617" i="135" a="1"/>
  <c r="AS617" i="135" s="1"/>
  <c r="AS618" i="135" a="1"/>
  <c r="AS618" i="135" s="1"/>
  <c r="AS619" i="135" a="1"/>
  <c r="AS619" i="135" s="1"/>
  <c r="AS620" i="135" a="1"/>
  <c r="AS620" i="135" s="1"/>
  <c r="AS621" i="135" a="1"/>
  <c r="AS621" i="135" s="1"/>
  <c r="AS622" i="135" a="1"/>
  <c r="AS622" i="135" s="1"/>
  <c r="AS623" i="135" a="1"/>
  <c r="AS623" i="135" s="1"/>
  <c r="AS624" i="135" a="1"/>
  <c r="AS624" i="135" s="1"/>
  <c r="AS625" i="135" a="1"/>
  <c r="AS625" i="135" s="1"/>
  <c r="AS626" i="135" a="1"/>
  <c r="AS626" i="135" s="1"/>
  <c r="AS627" i="135" a="1"/>
  <c r="AS627" i="135" s="1"/>
  <c r="AS628" i="135" a="1"/>
  <c r="AS628" i="135" s="1"/>
  <c r="AS629" i="135" a="1"/>
  <c r="AS629" i="135" s="1"/>
  <c r="AS630" i="135" a="1"/>
  <c r="AS630" i="135" s="1"/>
  <c r="AS631" i="135" a="1"/>
  <c r="AS631" i="135" s="1"/>
  <c r="AS632" i="135" a="1"/>
  <c r="AS632" i="135" s="1"/>
  <c r="AS633" i="135" a="1"/>
  <c r="AS633" i="135" s="1"/>
  <c r="AS634" i="135" a="1"/>
  <c r="AS634" i="135" s="1"/>
  <c r="AS635" i="135" a="1"/>
  <c r="AS635" i="135" s="1"/>
  <c r="AS636" i="135" a="1"/>
  <c r="AS636" i="135" s="1"/>
  <c r="AS637" i="135" a="1"/>
  <c r="AS637" i="135" s="1"/>
  <c r="AS638" i="135" a="1"/>
  <c r="AS638" i="135" s="1"/>
  <c r="AS639" i="135" a="1"/>
  <c r="AS639" i="135" s="1"/>
  <c r="AS640" i="135" a="1"/>
  <c r="AS640" i="135" s="1"/>
  <c r="AS641" i="135" a="1"/>
  <c r="AS641" i="135" s="1"/>
  <c r="AS642" i="135" a="1"/>
  <c r="AS642" i="135" s="1"/>
  <c r="AS643" i="135" a="1"/>
  <c r="AS643" i="135" s="1"/>
  <c r="AS644" i="135" a="1"/>
  <c r="AS644" i="135" s="1"/>
  <c r="AS645" i="135" a="1"/>
  <c r="AS645" i="135" s="1"/>
  <c r="AS646" i="135" a="1"/>
  <c r="AS646" i="135" s="1"/>
  <c r="AS647" i="135" a="1"/>
  <c r="AS647" i="135" s="1"/>
  <c r="AS648" i="135" a="1"/>
  <c r="AS648" i="135" s="1"/>
  <c r="AS649" i="135" a="1"/>
  <c r="AS649" i="135" s="1"/>
  <c r="AS650" i="135" a="1"/>
  <c r="AS650" i="135" s="1"/>
  <c r="AS651" i="135" a="1"/>
  <c r="AS651" i="135" s="1"/>
  <c r="AS652" i="135" a="1"/>
  <c r="AS652" i="135" s="1"/>
  <c r="AS653" i="135" a="1"/>
  <c r="AS653" i="135" s="1"/>
  <c r="AS654" i="135" a="1"/>
  <c r="AS654" i="135" s="1"/>
  <c r="AS655" i="135" a="1"/>
  <c r="AS655" i="135" s="1"/>
  <c r="AS656" i="135" a="1"/>
  <c r="AS656" i="135" s="1"/>
  <c r="AS657" i="135" a="1"/>
  <c r="AS657" i="135" s="1"/>
  <c r="AS658" i="135" a="1"/>
  <c r="AS658" i="135" s="1"/>
  <c r="AS659" i="135" a="1"/>
  <c r="AS659" i="135" s="1"/>
  <c r="AS660" i="135" a="1"/>
  <c r="AS660" i="135" s="1"/>
  <c r="AS661" i="135" a="1"/>
  <c r="AS661" i="135" s="1"/>
  <c r="AS662" i="135" a="1"/>
  <c r="AS662" i="135" s="1"/>
  <c r="AS663" i="135" a="1"/>
  <c r="AS663" i="135" s="1"/>
  <c r="AS664" i="135" a="1"/>
  <c r="AS664" i="135" s="1"/>
  <c r="AS665" i="135" a="1"/>
  <c r="AS665" i="135" s="1"/>
  <c r="AS666" i="135" a="1"/>
  <c r="AS666" i="135" s="1"/>
  <c r="AS667" i="135" a="1"/>
  <c r="AS667" i="135" s="1"/>
  <c r="AS668" i="135" a="1"/>
  <c r="AS668" i="135" s="1"/>
  <c r="AS669" i="135" a="1"/>
  <c r="AS669" i="135" s="1"/>
  <c r="AS670" i="135" a="1"/>
  <c r="AS670" i="135" s="1"/>
  <c r="AS671" i="135" a="1"/>
  <c r="AS671" i="135" s="1"/>
  <c r="AS672" i="135" a="1"/>
  <c r="AS672" i="135" s="1"/>
  <c r="AS673" i="135" a="1"/>
  <c r="AS673" i="135" s="1"/>
  <c r="AS674" i="135" a="1"/>
  <c r="AS674" i="135" s="1"/>
  <c r="AS675" i="135" a="1"/>
  <c r="AS675" i="135" s="1"/>
  <c r="AS676" i="135" a="1"/>
  <c r="AS676" i="135" s="1"/>
  <c r="AS677" i="135" a="1"/>
  <c r="AS677" i="135" s="1"/>
  <c r="AS678" i="135" a="1"/>
  <c r="AS678" i="135" s="1"/>
  <c r="AS679" i="135" a="1"/>
  <c r="AS679" i="135" s="1"/>
  <c r="AS680" i="135" a="1"/>
  <c r="AS680" i="135" s="1"/>
  <c r="AS681" i="135" a="1"/>
  <c r="AS681" i="135" s="1"/>
  <c r="AS682" i="135" a="1"/>
  <c r="AS682" i="135" s="1"/>
  <c r="AS683" i="135" a="1"/>
  <c r="AS683" i="135" s="1"/>
  <c r="AS684" i="135" a="1"/>
  <c r="AS684" i="135" s="1"/>
  <c r="AS685" i="135" a="1"/>
  <c r="AS685" i="135" s="1"/>
  <c r="AS686" i="135" a="1"/>
  <c r="AS686" i="135" s="1"/>
  <c r="AS687" i="135" a="1"/>
  <c r="AS687" i="135" s="1"/>
  <c r="AS688" i="135" a="1"/>
  <c r="AS688" i="135" s="1"/>
  <c r="AS689" i="135" a="1"/>
  <c r="AS689" i="135" s="1"/>
  <c r="AS690" i="135" a="1"/>
  <c r="AS690" i="135" s="1"/>
  <c r="AS691" i="135" a="1"/>
  <c r="AS691" i="135" s="1"/>
  <c r="AS692" i="135" a="1"/>
  <c r="AS692" i="135" s="1"/>
  <c r="AS693" i="135" a="1"/>
  <c r="AS693" i="135" s="1"/>
  <c r="AS694" i="135" a="1"/>
  <c r="AS694" i="135" s="1"/>
  <c r="AS695" i="135" a="1"/>
  <c r="AS695" i="135" s="1"/>
  <c r="AS696" i="135" a="1"/>
  <c r="AS696" i="135" s="1"/>
  <c r="AS697" i="135" a="1"/>
  <c r="AS697" i="135" s="1"/>
  <c r="AS698" i="135" a="1"/>
  <c r="AS698" i="135" s="1"/>
  <c r="AS699" i="135" a="1"/>
  <c r="AS699" i="135" s="1"/>
  <c r="AS700" i="135" a="1"/>
  <c r="AS700" i="135" s="1"/>
  <c r="AS701" i="135" a="1"/>
  <c r="AS701" i="135" s="1"/>
  <c r="AS702" i="135" a="1"/>
  <c r="AS702" i="135" s="1"/>
  <c r="AS703" i="135" a="1"/>
  <c r="AS703" i="135" s="1"/>
  <c r="AS704" i="135" a="1"/>
  <c r="AS704" i="135" s="1"/>
  <c r="AS705" i="135" a="1"/>
  <c r="AS705" i="135" s="1"/>
  <c r="AS706" i="135" a="1"/>
  <c r="AS706" i="135" s="1"/>
  <c r="AS707" i="135" a="1"/>
  <c r="AS707" i="135" s="1"/>
  <c r="AS708" i="135" a="1"/>
  <c r="AS708" i="135" s="1"/>
  <c r="AS709" i="135" a="1"/>
  <c r="AS709" i="135" s="1"/>
  <c r="AS710" i="135" a="1"/>
  <c r="AS710" i="135" s="1"/>
  <c r="AS711" i="135" a="1"/>
  <c r="AS711" i="135" s="1"/>
  <c r="AS712" i="135" a="1"/>
  <c r="AS712" i="135" s="1"/>
  <c r="AS713" i="135" a="1"/>
  <c r="AS713" i="135" s="1"/>
  <c r="AS714" i="135" a="1"/>
  <c r="AS714" i="135" s="1"/>
  <c r="AS715" i="135" a="1"/>
  <c r="AS715" i="135" s="1"/>
  <c r="AS716" i="135" a="1"/>
  <c r="AS716" i="135" s="1"/>
  <c r="AS717" i="135" a="1"/>
  <c r="AS717" i="135" s="1"/>
  <c r="AS718" i="135" a="1"/>
  <c r="AS718" i="135" s="1"/>
  <c r="AS719" i="135" a="1"/>
  <c r="AS719" i="135" s="1"/>
  <c r="AS720" i="135" a="1"/>
  <c r="AS720" i="135" s="1"/>
  <c r="AS721" i="135" a="1"/>
  <c r="AS721" i="135" s="1"/>
  <c r="AS722" i="135" a="1"/>
  <c r="AS722" i="135" s="1"/>
  <c r="AS723" i="135" a="1"/>
  <c r="AS723" i="135" s="1"/>
  <c r="AS724" i="135" a="1"/>
  <c r="AS724" i="135" s="1"/>
  <c r="AS725" i="135" a="1"/>
  <c r="AS725" i="135" s="1"/>
  <c r="AS726" i="135" a="1"/>
  <c r="AS726" i="135" s="1"/>
  <c r="AS727" i="135" a="1"/>
  <c r="AS727" i="135" s="1"/>
  <c r="AS728" i="135" a="1"/>
  <c r="AS728" i="135" s="1"/>
  <c r="AS729" i="135" a="1"/>
  <c r="AS729" i="135" s="1"/>
  <c r="AS730" i="135" a="1"/>
  <c r="AS730" i="135" s="1"/>
  <c r="AS731" i="135" a="1"/>
  <c r="AS731" i="135" s="1"/>
  <c r="AS732" i="135" a="1"/>
  <c r="AS732" i="135" s="1"/>
  <c r="AS733" i="135" a="1"/>
  <c r="AS733" i="135" s="1"/>
  <c r="AS734" i="135" a="1"/>
  <c r="AS734" i="135" s="1"/>
  <c r="AS735" i="135" a="1"/>
  <c r="AS735" i="135" s="1"/>
  <c r="AS736" i="135" a="1"/>
  <c r="AS736" i="135" s="1"/>
  <c r="AS737" i="135" a="1"/>
  <c r="AS737" i="135" s="1"/>
  <c r="AS738" i="135" a="1"/>
  <c r="AS738" i="135" s="1"/>
  <c r="AS739" i="135" a="1"/>
  <c r="AS739" i="135" s="1"/>
  <c r="AS740" i="135" a="1"/>
  <c r="AS740" i="135" s="1"/>
  <c r="AS741" i="135" a="1"/>
  <c r="AS741" i="135" s="1"/>
  <c r="AS742" i="135" a="1"/>
  <c r="AS742" i="135" s="1"/>
  <c r="AS743" i="135" a="1"/>
  <c r="AS743" i="135" s="1"/>
  <c r="AS744" i="135" a="1"/>
  <c r="AS744" i="135" s="1"/>
  <c r="AS745" i="135" a="1"/>
  <c r="AS745" i="135" s="1"/>
  <c r="AS746" i="135" a="1"/>
  <c r="AS746" i="135" s="1"/>
  <c r="AS747" i="135" a="1"/>
  <c r="AS747" i="135" s="1"/>
  <c r="AS748" i="135" a="1"/>
  <c r="AS748" i="135" s="1"/>
  <c r="AS749" i="135" a="1"/>
  <c r="AS749" i="135" s="1"/>
  <c r="AS750" i="135" a="1"/>
  <c r="AS750" i="135" s="1"/>
  <c r="AS751" i="135" a="1"/>
  <c r="AS751" i="135" s="1"/>
  <c r="AS752" i="135" a="1"/>
  <c r="AS752" i="135" s="1"/>
  <c r="AS753" i="135" a="1"/>
  <c r="AS753" i="135" s="1"/>
  <c r="AS754" i="135" a="1"/>
  <c r="AS754" i="135" s="1"/>
  <c r="AS755" i="135" a="1"/>
  <c r="AS755" i="135" s="1"/>
  <c r="AS756" i="135" a="1"/>
  <c r="AS756" i="135" s="1"/>
  <c r="AS757" i="135" a="1"/>
  <c r="AS757" i="135" s="1"/>
  <c r="AS758" i="135" a="1"/>
  <c r="AS758" i="135" s="1"/>
  <c r="AS759" i="135" a="1"/>
  <c r="AS759" i="135" s="1"/>
  <c r="AS760" i="135" a="1"/>
  <c r="AS760" i="135" s="1"/>
  <c r="AS761" i="135" a="1"/>
  <c r="AS761" i="135" s="1"/>
  <c r="AS762" i="135" a="1"/>
  <c r="AS762" i="135" s="1"/>
  <c r="AS763" i="135" a="1"/>
  <c r="AS763" i="135" s="1"/>
  <c r="AS764" i="135" a="1"/>
  <c r="AS764" i="135" s="1"/>
  <c r="AS765" i="135" a="1"/>
  <c r="AS765" i="135" s="1"/>
  <c r="AS766" i="135" a="1"/>
  <c r="AS766" i="135" s="1"/>
  <c r="AS767" i="135" a="1"/>
  <c r="AS767" i="135" s="1"/>
  <c r="AS768" i="135" a="1"/>
  <c r="AS768" i="135" s="1"/>
  <c r="AS769" i="135" a="1"/>
  <c r="AS769" i="135" s="1"/>
  <c r="AS770" i="135" a="1"/>
  <c r="AS770" i="135" s="1"/>
  <c r="AS771" i="135" a="1"/>
  <c r="AS771" i="135" s="1"/>
  <c r="AS772" i="135" a="1"/>
  <c r="AS772" i="135" s="1"/>
  <c r="AS773" i="135" a="1"/>
  <c r="AS773" i="135" s="1"/>
  <c r="AS774" i="135" a="1"/>
  <c r="AS774" i="135" s="1"/>
  <c r="AS775" i="135" a="1"/>
  <c r="AS775" i="135" s="1"/>
  <c r="AS776" i="135" a="1"/>
  <c r="AS776" i="135" s="1"/>
  <c r="AS777" i="135" a="1"/>
  <c r="AS777" i="135" s="1"/>
  <c r="AS778" i="135" a="1"/>
  <c r="AS778" i="135" s="1"/>
  <c r="AS779" i="135" a="1"/>
  <c r="AS779" i="135" s="1"/>
  <c r="AS780" i="135" a="1"/>
  <c r="AS780" i="135" s="1"/>
  <c r="AS781" i="135" a="1"/>
  <c r="AS781" i="135" s="1"/>
  <c r="AS782" i="135" a="1"/>
  <c r="AS782" i="135" s="1"/>
  <c r="AS783" i="135" a="1"/>
  <c r="AS783" i="135" s="1"/>
  <c r="AS784" i="135" a="1"/>
  <c r="AS784" i="135" s="1"/>
  <c r="AS785" i="135" a="1"/>
  <c r="AS785" i="135" s="1"/>
  <c r="AS786" i="135" a="1"/>
  <c r="AS786" i="135" s="1"/>
  <c r="AS787" i="135" a="1"/>
  <c r="AS787" i="135" s="1"/>
  <c r="AS788" i="135" a="1"/>
  <c r="AS788" i="135" s="1"/>
  <c r="AS789" i="135" a="1"/>
  <c r="AS789" i="135" s="1"/>
  <c r="AS790" i="135" a="1"/>
  <c r="AS790" i="135" s="1"/>
  <c r="AS791" i="135" a="1"/>
  <c r="AS791" i="135" s="1"/>
  <c r="AS792" i="135" a="1"/>
  <c r="AS792" i="135" s="1"/>
  <c r="AS793" i="135" a="1"/>
  <c r="AS793" i="135" s="1"/>
  <c r="AS794" i="135" a="1"/>
  <c r="AS794" i="135" s="1"/>
  <c r="AS795" i="135" a="1"/>
  <c r="AS795" i="135" s="1"/>
  <c r="AS796" i="135" a="1"/>
  <c r="AS796" i="135" s="1"/>
  <c r="AS797" i="135" a="1"/>
  <c r="AS797" i="135" s="1"/>
  <c r="AS798" i="135" a="1"/>
  <c r="AS798" i="135" s="1"/>
  <c r="AS799" i="135" a="1"/>
  <c r="AS799" i="135" s="1"/>
  <c r="AS800" i="135" a="1"/>
  <c r="AS800" i="135" s="1"/>
  <c r="AS801" i="135" a="1"/>
  <c r="AS801" i="135" s="1"/>
  <c r="AS802" i="135" a="1"/>
  <c r="AS802" i="135" s="1"/>
  <c r="AS803" i="135" a="1"/>
  <c r="AS803" i="135" s="1"/>
  <c r="AS804" i="135" a="1"/>
  <c r="AS804" i="135" s="1"/>
  <c r="AS805" i="135" a="1"/>
  <c r="AS805" i="135" s="1"/>
  <c r="AS806" i="135" a="1"/>
  <c r="AS806" i="135" s="1"/>
  <c r="AS807" i="135" a="1"/>
  <c r="AS807" i="135" s="1"/>
  <c r="AS808" i="135" a="1"/>
  <c r="AS808" i="135" s="1"/>
  <c r="AS809" i="135" a="1"/>
  <c r="AS809" i="135" s="1"/>
  <c r="AS810" i="135" a="1"/>
  <c r="AS810" i="135" s="1"/>
  <c r="AS811" i="135" a="1"/>
  <c r="AS811" i="135" s="1"/>
  <c r="AS812" i="135" a="1"/>
  <c r="AS812" i="135" s="1"/>
  <c r="AS813" i="135" a="1"/>
  <c r="AS813" i="135" s="1"/>
  <c r="AS814" i="135" a="1"/>
  <c r="AS814" i="135" s="1"/>
  <c r="AS815" i="135" a="1"/>
  <c r="AS815" i="135" s="1"/>
  <c r="AS816" i="135" a="1"/>
  <c r="AS816" i="135" s="1"/>
  <c r="AS817" i="135" a="1"/>
  <c r="AS817" i="135" s="1"/>
  <c r="AS818" i="135" a="1"/>
  <c r="AS818" i="135" s="1"/>
  <c r="AS819" i="135" a="1"/>
  <c r="AS819" i="135" s="1"/>
  <c r="AS820" i="135" a="1"/>
  <c r="AS820" i="135" s="1"/>
  <c r="AS821" i="135" a="1"/>
  <c r="AS821" i="135" s="1"/>
  <c r="AS822" i="135" a="1"/>
  <c r="AS822" i="135" s="1"/>
  <c r="AS823" i="135" a="1"/>
  <c r="AS823" i="135" s="1"/>
  <c r="AS824" i="135" a="1"/>
  <c r="AS824" i="135" s="1"/>
  <c r="AS825" i="135" a="1"/>
  <c r="AS825" i="135" s="1"/>
  <c r="AS826" i="135" a="1"/>
  <c r="AS826" i="135" s="1"/>
  <c r="AS827" i="135" a="1"/>
  <c r="AS827" i="135" s="1"/>
  <c r="AS828" i="135" a="1"/>
  <c r="AS828" i="135" s="1"/>
  <c r="AS829" i="135" a="1"/>
  <c r="AS829" i="135" s="1"/>
  <c r="AS830" i="135" a="1"/>
  <c r="AS830" i="135" s="1"/>
  <c r="AS831" i="135" a="1"/>
  <c r="AS831" i="135" s="1"/>
  <c r="AS832" i="135" a="1"/>
  <c r="AS832" i="135" s="1"/>
  <c r="AS833" i="135" a="1"/>
  <c r="AS833" i="135" s="1"/>
  <c r="AS834" i="135" a="1"/>
  <c r="AS834" i="135" s="1"/>
  <c r="AS835" i="135" a="1"/>
  <c r="AS835" i="135" s="1"/>
  <c r="AS836" i="135" a="1"/>
  <c r="AS836" i="135" s="1"/>
  <c r="AS837" i="135" a="1"/>
  <c r="AS837" i="135" s="1"/>
  <c r="AS838" i="135" a="1"/>
  <c r="AS838" i="135" s="1"/>
  <c r="AS839" i="135" a="1"/>
  <c r="AS839" i="135" s="1"/>
  <c r="AS840" i="135" a="1"/>
  <c r="AS840" i="135" s="1"/>
  <c r="AS841" i="135" a="1"/>
  <c r="AS841" i="135" s="1"/>
  <c r="AS842" i="135" a="1"/>
  <c r="AS842" i="135" s="1"/>
  <c r="AS843" i="135" a="1"/>
  <c r="AS843" i="135" s="1"/>
  <c r="AS844" i="135" a="1"/>
  <c r="AS844" i="135" s="1"/>
  <c r="AS845" i="135" a="1"/>
  <c r="AS845" i="135" s="1"/>
  <c r="AS846" i="135" a="1"/>
  <c r="AS846" i="135" s="1"/>
  <c r="AS847" i="135" a="1"/>
  <c r="AS847" i="135" s="1"/>
  <c r="AS848" i="135" a="1"/>
  <c r="AS848" i="135" s="1"/>
  <c r="AS849" i="135" a="1"/>
  <c r="AS849" i="135" s="1"/>
  <c r="AS850" i="135" a="1"/>
  <c r="AS850" i="135" s="1"/>
  <c r="AS851" i="135" a="1"/>
  <c r="AS851" i="135" s="1"/>
  <c r="AS852" i="135" a="1"/>
  <c r="AS852" i="135" s="1"/>
  <c r="AS853" i="135" a="1"/>
  <c r="AS853" i="135" s="1"/>
  <c r="AS854" i="135" a="1"/>
  <c r="AS854" i="135" s="1"/>
  <c r="AS855" i="135" a="1"/>
  <c r="AS855" i="135" s="1"/>
  <c r="AS856" i="135" a="1"/>
  <c r="AS856" i="135" s="1"/>
  <c r="AS857" i="135" a="1"/>
  <c r="AS857" i="135" s="1"/>
  <c r="AS858" i="135" a="1"/>
  <c r="AS858" i="135" s="1"/>
  <c r="AS859" i="135" a="1"/>
  <c r="AS859" i="135" s="1"/>
  <c r="AS860" i="135" a="1"/>
  <c r="AS860" i="135" s="1"/>
  <c r="AS861" i="135" a="1"/>
  <c r="AS861" i="135" s="1"/>
  <c r="AS862" i="135" a="1"/>
  <c r="AS862" i="135" s="1"/>
  <c r="AS863" i="135" a="1"/>
  <c r="AS863" i="135" s="1"/>
  <c r="AS864" i="135" a="1"/>
  <c r="AS864" i="135" s="1"/>
  <c r="AS865" i="135" a="1"/>
  <c r="AS865" i="135" s="1"/>
  <c r="AS866" i="135" a="1"/>
  <c r="AS866" i="135" s="1"/>
  <c r="AS867" i="135" a="1"/>
  <c r="AS867" i="135" s="1"/>
  <c r="AS868" i="135" a="1"/>
  <c r="AS868" i="135" s="1"/>
  <c r="AS869" i="135" a="1"/>
  <c r="AS869" i="135" s="1"/>
  <c r="AS870" i="135" a="1"/>
  <c r="AS870" i="135" s="1"/>
  <c r="AS871" i="135" a="1"/>
  <c r="AS871" i="135" s="1"/>
  <c r="AS872" i="135" a="1"/>
  <c r="AS872" i="135" s="1"/>
  <c r="AS873" i="135" a="1"/>
  <c r="AS873" i="135" s="1"/>
  <c r="AS874" i="135" a="1"/>
  <c r="AS874" i="135" s="1"/>
  <c r="AS875" i="135" a="1"/>
  <c r="AS875" i="135" s="1"/>
  <c r="AS876" i="135" a="1"/>
  <c r="AS876" i="135" s="1"/>
  <c r="AS877" i="135" a="1"/>
  <c r="AS877" i="135" s="1"/>
  <c r="AS878" i="135" a="1"/>
  <c r="AS878" i="135" s="1"/>
  <c r="AS879" i="135" a="1"/>
  <c r="AS879" i="135" s="1"/>
  <c r="AS880" i="135" a="1"/>
  <c r="AS880" i="135" s="1"/>
  <c r="AS881" i="135" a="1"/>
  <c r="AS881" i="135" s="1"/>
  <c r="AS882" i="135" a="1"/>
  <c r="AS882" i="135" s="1"/>
  <c r="AS883" i="135" a="1"/>
  <c r="AS883" i="135" s="1"/>
  <c r="AS884" i="135" a="1"/>
  <c r="AS884" i="135" s="1"/>
  <c r="AS885" i="135" a="1"/>
  <c r="AS885" i="135" s="1"/>
  <c r="AS886" i="135" a="1"/>
  <c r="AS886" i="135" s="1"/>
  <c r="AS887" i="135" a="1"/>
  <c r="AS887" i="135" s="1"/>
  <c r="AS888" i="135" a="1"/>
  <c r="AS888" i="135" s="1"/>
  <c r="AS889" i="135" a="1"/>
  <c r="AS889" i="135" s="1"/>
  <c r="AS890" i="135" a="1"/>
  <c r="AS890" i="135" s="1"/>
  <c r="AS891" i="135" a="1"/>
  <c r="AS891" i="135" s="1"/>
  <c r="AS892" i="135" a="1"/>
  <c r="AS892" i="135" s="1"/>
  <c r="AS893" i="135" a="1"/>
  <c r="AS893" i="135" s="1"/>
  <c r="AS894" i="135" a="1"/>
  <c r="AS894" i="135" s="1"/>
  <c r="AS895" i="135" a="1"/>
  <c r="AS895" i="135" s="1"/>
  <c r="AS896" i="135" a="1"/>
  <c r="AS896" i="135" s="1"/>
  <c r="AS897" i="135" a="1"/>
  <c r="AS897" i="135" s="1"/>
  <c r="AS898" i="135" a="1"/>
  <c r="AS898" i="135" s="1"/>
  <c r="AS899" i="135" a="1"/>
  <c r="AS899" i="135" s="1"/>
  <c r="AS900" i="135" a="1"/>
  <c r="AS900" i="135" s="1"/>
  <c r="AS901" i="135" a="1"/>
  <c r="AS901" i="135" s="1"/>
  <c r="AS902" i="135" a="1"/>
  <c r="AS902" i="135" s="1"/>
  <c r="AS903" i="135" a="1"/>
  <c r="AS903" i="135" s="1"/>
  <c r="AS904" i="135" a="1"/>
  <c r="AS904" i="135" s="1"/>
  <c r="AS905" i="135" a="1"/>
  <c r="AS905" i="135" s="1"/>
  <c r="AS906" i="135" a="1"/>
  <c r="AS906" i="135" s="1"/>
  <c r="AS907" i="135" a="1"/>
  <c r="AS907" i="135" s="1"/>
  <c r="AS908" i="135" a="1"/>
  <c r="AS908" i="135" s="1"/>
  <c r="AS909" i="135" a="1"/>
  <c r="AS909" i="135" s="1"/>
  <c r="AS910" i="135" a="1"/>
  <c r="AS910" i="135" s="1"/>
  <c r="AS911" i="135" a="1"/>
  <c r="AS911" i="135" s="1"/>
  <c r="AS912" i="135" a="1"/>
  <c r="AS912" i="135" s="1"/>
  <c r="AS913" i="135" a="1"/>
  <c r="AS913" i="135" s="1"/>
  <c r="AS914" i="135" a="1"/>
  <c r="AS914" i="135" s="1"/>
  <c r="AS915" i="135" a="1"/>
  <c r="AS915" i="135" s="1"/>
  <c r="AS916" i="135" a="1"/>
  <c r="AS916" i="135" s="1"/>
  <c r="AS917" i="135" a="1"/>
  <c r="AS917" i="135" s="1"/>
  <c r="AS918" i="135" a="1"/>
  <c r="AS918" i="135" s="1"/>
  <c r="AS919" i="135" a="1"/>
  <c r="AS919" i="135" s="1"/>
  <c r="AS920" i="135" a="1"/>
  <c r="AS920" i="135" s="1"/>
  <c r="AS921" i="135" a="1"/>
  <c r="AS921" i="135" s="1"/>
  <c r="AS922" i="135" a="1"/>
  <c r="AS922" i="135" s="1"/>
  <c r="AS923" i="135" a="1"/>
  <c r="AS923" i="135" s="1"/>
  <c r="AS924" i="135" a="1"/>
  <c r="AS924" i="135" s="1"/>
  <c r="AS925" i="135" a="1"/>
  <c r="AS925" i="135" s="1"/>
  <c r="AS926" i="135" a="1"/>
  <c r="AS926" i="135" s="1"/>
  <c r="AS927" i="135" a="1"/>
  <c r="AS927" i="135" s="1"/>
  <c r="AS928" i="135" a="1"/>
  <c r="AS928" i="135" s="1"/>
  <c r="AS929" i="135" a="1"/>
  <c r="AS929" i="135" s="1"/>
  <c r="AS930" i="135" a="1"/>
  <c r="AS930" i="135" s="1"/>
  <c r="AS931" i="135" a="1"/>
  <c r="AS931" i="135" s="1"/>
  <c r="AS932" i="135" a="1"/>
  <c r="AS932" i="135" s="1"/>
  <c r="AS933" i="135" a="1"/>
  <c r="AS933" i="135" s="1"/>
  <c r="AS934" i="135" a="1"/>
  <c r="AS934" i="135" s="1"/>
  <c r="AS935" i="135" a="1"/>
  <c r="AS935" i="135" s="1"/>
  <c r="AS936" i="135" a="1"/>
  <c r="AS936" i="135" s="1"/>
  <c r="AS937" i="135" a="1"/>
  <c r="AS937" i="135" s="1"/>
  <c r="AS938" i="135" a="1"/>
  <c r="AS938" i="135" s="1"/>
  <c r="AS939" i="135" a="1"/>
  <c r="AS939" i="135" s="1"/>
  <c r="AS940" i="135" a="1"/>
  <c r="AS940" i="135" s="1"/>
  <c r="AS941" i="135" a="1"/>
  <c r="AS941" i="135" s="1"/>
  <c r="AS942" i="135" a="1"/>
  <c r="AS942" i="135" s="1"/>
  <c r="AS943" i="135" a="1"/>
  <c r="AS943" i="135" s="1"/>
  <c r="AS944" i="135" a="1"/>
  <c r="AS944" i="135" s="1"/>
  <c r="AS945" i="135" a="1"/>
  <c r="AS945" i="135" s="1"/>
  <c r="AS946" i="135" a="1"/>
  <c r="AS946" i="135" s="1"/>
  <c r="AS947" i="135" a="1"/>
  <c r="AS947" i="135" s="1"/>
  <c r="AS948" i="135" a="1"/>
  <c r="AS948" i="135" s="1"/>
  <c r="AS949" i="135" a="1"/>
  <c r="AS949" i="135" s="1"/>
  <c r="AS950" i="135" a="1"/>
  <c r="AS950" i="135" s="1"/>
  <c r="AS951" i="135" a="1"/>
  <c r="AS951" i="135" s="1"/>
  <c r="AS952" i="135" a="1"/>
  <c r="AS952" i="135" s="1"/>
  <c r="AS953" i="135" a="1"/>
  <c r="AS953" i="135" s="1"/>
  <c r="AS954" i="135" a="1"/>
  <c r="AS954" i="135" s="1"/>
  <c r="AS955" i="135" a="1"/>
  <c r="AS955" i="135" s="1"/>
  <c r="AS956" i="135" a="1"/>
  <c r="AS956" i="135" s="1"/>
  <c r="AS957" i="135" a="1"/>
  <c r="AS957" i="135" s="1"/>
  <c r="AS958" i="135" a="1"/>
  <c r="AS958" i="135" s="1"/>
  <c r="AS959" i="135" a="1"/>
  <c r="AS959" i="135" s="1"/>
  <c r="AS960" i="135" a="1"/>
  <c r="AS960" i="135" s="1"/>
  <c r="AS961" i="135" a="1"/>
  <c r="AS961" i="135" s="1"/>
  <c r="AS962" i="135" a="1"/>
  <c r="AS962" i="135" s="1"/>
  <c r="AS963" i="135" a="1"/>
  <c r="AS963" i="135" s="1"/>
  <c r="AS964" i="135" a="1"/>
  <c r="AS964" i="135" s="1"/>
  <c r="AS965" i="135" a="1"/>
  <c r="AS965" i="135" s="1"/>
  <c r="AS966" i="135" a="1"/>
  <c r="AS966" i="135" s="1"/>
  <c r="AS967" i="135" a="1"/>
  <c r="AS967" i="135" s="1"/>
  <c r="AS968" i="135" a="1"/>
  <c r="AS968" i="135" s="1"/>
  <c r="AS969" i="135" a="1"/>
  <c r="AS969" i="135" s="1"/>
  <c r="AS970" i="135" a="1"/>
  <c r="AS970" i="135" s="1"/>
  <c r="AS971" i="135" a="1"/>
  <c r="AS971" i="135" s="1"/>
  <c r="AS972" i="135" a="1"/>
  <c r="AS972" i="135" s="1"/>
  <c r="AS973" i="135" a="1"/>
  <c r="AS973" i="135" s="1"/>
  <c r="AS974" i="135" a="1"/>
  <c r="AS974" i="135" s="1"/>
  <c r="AS975" i="135" a="1"/>
  <c r="AS975" i="135" s="1"/>
  <c r="AS976" i="135" a="1"/>
  <c r="AS976" i="135" s="1"/>
  <c r="AS977" i="135" a="1"/>
  <c r="AS977" i="135" s="1"/>
  <c r="AS978" i="135" a="1"/>
  <c r="AS978" i="135" s="1"/>
  <c r="AS979" i="135" a="1"/>
  <c r="AS979" i="135" s="1"/>
  <c r="AS980" i="135" a="1"/>
  <c r="AS980" i="135" s="1"/>
  <c r="AS981" i="135" a="1"/>
  <c r="AS981" i="135" s="1"/>
  <c r="AS982" i="135" a="1"/>
  <c r="AS982" i="135" s="1"/>
  <c r="AS983" i="135" a="1"/>
  <c r="AS983" i="135" s="1"/>
  <c r="AS984" i="135" a="1"/>
  <c r="AS984" i="135" s="1"/>
  <c r="AS985" i="135" a="1"/>
  <c r="AS985" i="135" s="1"/>
  <c r="AS986" i="135" a="1"/>
  <c r="AS986" i="135" s="1"/>
  <c r="AS987" i="135" a="1"/>
  <c r="AS987" i="135" s="1"/>
  <c r="AS988" i="135" a="1"/>
  <c r="AS988" i="135" s="1"/>
  <c r="AS989" i="135" a="1"/>
  <c r="AS989" i="135" s="1"/>
  <c r="AS990" i="135" a="1"/>
  <c r="AS990" i="135" s="1"/>
  <c r="AS991" i="135" a="1"/>
  <c r="AS991" i="135" s="1"/>
  <c r="AS992" i="135" a="1"/>
  <c r="AS992" i="135" s="1"/>
  <c r="AS993" i="135" a="1"/>
  <c r="AS993" i="135" s="1"/>
  <c r="AS994" i="135" a="1"/>
  <c r="AS994" i="135" s="1"/>
  <c r="AS995" i="135" a="1"/>
  <c r="AS995" i="135" s="1"/>
  <c r="AS996" i="135" a="1"/>
  <c r="AS996" i="135" s="1"/>
  <c r="AS997" i="135" a="1"/>
  <c r="AS997" i="135" s="1"/>
  <c r="AS998" i="135" a="1"/>
  <c r="AS998" i="135" s="1"/>
  <c r="AS999" i="135" a="1"/>
  <c r="AS999" i="135" s="1"/>
  <c r="AS1000" i="135" a="1"/>
  <c r="AS1000" i="135" s="1"/>
  <c r="AS1001" i="135" a="1"/>
  <c r="AS1001" i="135" s="1"/>
  <c r="AS1002" i="135" a="1"/>
  <c r="AS1002" i="135" s="1"/>
  <c r="S4" i="135"/>
  <c r="X4" i="135" a="1"/>
  <c r="X4" i="135" s="1"/>
  <c r="Q10" i="135"/>
  <c r="Q11" i="135"/>
  <c r="Q12" i="135"/>
  <c r="Q13" i="135"/>
  <c r="Q14" i="135"/>
  <c r="Q15" i="135"/>
  <c r="Q16" i="135"/>
  <c r="Q17" i="135"/>
  <c r="Q18" i="135"/>
  <c r="Q19" i="135"/>
  <c r="Q20" i="135"/>
  <c r="Q21" i="135"/>
  <c r="Q22" i="135"/>
  <c r="Q23" i="135"/>
  <c r="Q24" i="135"/>
  <c r="Q25" i="135"/>
  <c r="Q26" i="135"/>
  <c r="Q27" i="135"/>
  <c r="Q28" i="135"/>
  <c r="Q29" i="135"/>
  <c r="Q30" i="135"/>
  <c r="Q31" i="135"/>
  <c r="Q32" i="135"/>
  <c r="Q33" i="135"/>
  <c r="Q34" i="135"/>
  <c r="Q35" i="135"/>
  <c r="Q36" i="135"/>
  <c r="Q37" i="135"/>
  <c r="Q38" i="135"/>
  <c r="Q39" i="135"/>
  <c r="Q40" i="135"/>
  <c r="Q41" i="135"/>
  <c r="Q42" i="135"/>
  <c r="Q43" i="135"/>
  <c r="Q44" i="135"/>
  <c r="Q45" i="135"/>
  <c r="Q46" i="135"/>
  <c r="Q47" i="135"/>
  <c r="Q48" i="135"/>
  <c r="Q49" i="135"/>
  <c r="Q50" i="135"/>
  <c r="Q51" i="135"/>
  <c r="Q52" i="135"/>
  <c r="Q53" i="135"/>
  <c r="Q54" i="135"/>
  <c r="Q55" i="135"/>
  <c r="Q56" i="135"/>
  <c r="Q57" i="135"/>
  <c r="Q58" i="135"/>
  <c r="Q59" i="135"/>
  <c r="Q60" i="135"/>
  <c r="Q61" i="135"/>
  <c r="Q62" i="135"/>
  <c r="Q63" i="135"/>
  <c r="Q64" i="135"/>
  <c r="Q65" i="135"/>
  <c r="Q66" i="135"/>
  <c r="Q67" i="135"/>
  <c r="Q68" i="135"/>
  <c r="Q69" i="135"/>
  <c r="Q70" i="135"/>
  <c r="Q71" i="135"/>
  <c r="Q72" i="135"/>
  <c r="Q73" i="135"/>
  <c r="Q74" i="135"/>
  <c r="Q75" i="135"/>
  <c r="Q76" i="135"/>
  <c r="Q77" i="135"/>
  <c r="Q78" i="135"/>
  <c r="Q79" i="135"/>
  <c r="Q80" i="135"/>
  <c r="Q81" i="135"/>
  <c r="Q82" i="135"/>
  <c r="Q83" i="135"/>
  <c r="Q84" i="135"/>
  <c r="Q85" i="135"/>
  <c r="Q86" i="135"/>
  <c r="Q87" i="135"/>
  <c r="Q88" i="135"/>
  <c r="Q89" i="135"/>
  <c r="Q90" i="135"/>
  <c r="Q91" i="135"/>
  <c r="Q92" i="135"/>
  <c r="Q93" i="135"/>
  <c r="Q94" i="135"/>
  <c r="Q95" i="135"/>
  <c r="Q96" i="135"/>
  <c r="Q97" i="135"/>
  <c r="Q98" i="135"/>
  <c r="Q99" i="135"/>
  <c r="Q100" i="135"/>
  <c r="Q101" i="135"/>
  <c r="Q102" i="135"/>
  <c r="Q103" i="135"/>
  <c r="Q104" i="135"/>
  <c r="Q105" i="135"/>
  <c r="Q106" i="135"/>
  <c r="Q107" i="135"/>
  <c r="Q108" i="135"/>
  <c r="Q109" i="135"/>
  <c r="Q110" i="135"/>
  <c r="Q111" i="135"/>
  <c r="Q112" i="135"/>
  <c r="Q113" i="135"/>
  <c r="Q114" i="135"/>
  <c r="Q115" i="135"/>
  <c r="Q116" i="135"/>
  <c r="Q117" i="135"/>
  <c r="Q118" i="135"/>
  <c r="Q119" i="135"/>
  <c r="Q120" i="135"/>
  <c r="Q121" i="135"/>
  <c r="Q122" i="135"/>
  <c r="Q123" i="135"/>
  <c r="Q124" i="135"/>
  <c r="Q125" i="135"/>
  <c r="Q126" i="135"/>
  <c r="Q127" i="135"/>
  <c r="Q128" i="135"/>
  <c r="Q129" i="135"/>
  <c r="Q130" i="135"/>
  <c r="Q131" i="135"/>
  <c r="Q132" i="135"/>
  <c r="Q133" i="135"/>
  <c r="Q134" i="135"/>
  <c r="Q135" i="135"/>
  <c r="Q136" i="135"/>
  <c r="Q137" i="135"/>
  <c r="Q138" i="135"/>
  <c r="Q139" i="135"/>
  <c r="Q140" i="135"/>
  <c r="Q141" i="135"/>
  <c r="Q142" i="135"/>
  <c r="Q143" i="135"/>
  <c r="Q144" i="135"/>
  <c r="Q145" i="135"/>
  <c r="Q146" i="135"/>
  <c r="Q147" i="135"/>
  <c r="Q148" i="135"/>
  <c r="Q149" i="135"/>
  <c r="Q150" i="135"/>
  <c r="Q151" i="135"/>
  <c r="Q152" i="135"/>
  <c r="Q153" i="135"/>
  <c r="Q154" i="135"/>
  <c r="Q155" i="135"/>
  <c r="Q156" i="135"/>
  <c r="Q157" i="135"/>
  <c r="Q158" i="135"/>
  <c r="Q159" i="135"/>
  <c r="Q160" i="135"/>
  <c r="Q161" i="135"/>
  <c r="Q162" i="135"/>
  <c r="Q163" i="135"/>
  <c r="Q164" i="135"/>
  <c r="Q165" i="135"/>
  <c r="Q166" i="135"/>
  <c r="Q167" i="135"/>
  <c r="Q168" i="135"/>
  <c r="Q169" i="135"/>
  <c r="Q170" i="135"/>
  <c r="Q171" i="135"/>
  <c r="Q172" i="135"/>
  <c r="Q173" i="135"/>
  <c r="Q174" i="135"/>
  <c r="Q175" i="135"/>
  <c r="Q176" i="135"/>
  <c r="Q177" i="135"/>
  <c r="Q178" i="135"/>
  <c r="Q179" i="135"/>
  <c r="Q180" i="135"/>
  <c r="Q181" i="135"/>
  <c r="Q182" i="135"/>
  <c r="Q183" i="135"/>
  <c r="Q184" i="135"/>
  <c r="Q185" i="135"/>
  <c r="Q186" i="135"/>
  <c r="Q187" i="135"/>
  <c r="Q188" i="135"/>
  <c r="Q189" i="135"/>
  <c r="Q190" i="135"/>
  <c r="Q191" i="135"/>
  <c r="Q192" i="135"/>
  <c r="Q193" i="135"/>
  <c r="Q194" i="135"/>
  <c r="Q195" i="135"/>
  <c r="Q196" i="135"/>
  <c r="Q197" i="135"/>
  <c r="Q198" i="135"/>
  <c r="Q199" i="135"/>
  <c r="Q200" i="135"/>
  <c r="Q201" i="135"/>
  <c r="Q202" i="135"/>
  <c r="Q203" i="135"/>
  <c r="Q204" i="135"/>
  <c r="Q205" i="135"/>
  <c r="Q206" i="135"/>
  <c r="Q207" i="135"/>
  <c r="Q208" i="135"/>
  <c r="Q209" i="135"/>
  <c r="Q210" i="135"/>
  <c r="Q211" i="135"/>
  <c r="Q212" i="135"/>
  <c r="Q213" i="135"/>
  <c r="Q214" i="135"/>
  <c r="Q215" i="135"/>
  <c r="Q216" i="135"/>
  <c r="Q217" i="135"/>
  <c r="Q218" i="135"/>
  <c r="Q219" i="135"/>
  <c r="Q220" i="135"/>
  <c r="Q221" i="135"/>
  <c r="Q222" i="135"/>
  <c r="Q223" i="135"/>
  <c r="Q224" i="135"/>
  <c r="Q225" i="135"/>
  <c r="Q226" i="135"/>
  <c r="Q227" i="135"/>
  <c r="Q228" i="135"/>
  <c r="Q229" i="135"/>
  <c r="Q230" i="135"/>
  <c r="Q231" i="135"/>
  <c r="Q232" i="135"/>
  <c r="Q233" i="135"/>
  <c r="Q234" i="135"/>
  <c r="Q235" i="135"/>
  <c r="Q236" i="135"/>
  <c r="Q237" i="135"/>
  <c r="Q238" i="135"/>
  <c r="Q239" i="135"/>
  <c r="Q240" i="135"/>
  <c r="Q241" i="135"/>
  <c r="Q242" i="135"/>
  <c r="Q243" i="135"/>
  <c r="Q244" i="135"/>
  <c r="Q245" i="135"/>
  <c r="Q246" i="135"/>
  <c r="Q247" i="135"/>
  <c r="Q248" i="135"/>
  <c r="Q249" i="135"/>
  <c r="Q250" i="135"/>
  <c r="Q251" i="135"/>
  <c r="Q252" i="135"/>
  <c r="Q253" i="135"/>
  <c r="Q254" i="135"/>
  <c r="Q255" i="135"/>
  <c r="Q256" i="135"/>
  <c r="Q257" i="135"/>
  <c r="Q258" i="135"/>
  <c r="Q259" i="135"/>
  <c r="Q260" i="135"/>
  <c r="Q261" i="135"/>
  <c r="Q262" i="135"/>
  <c r="Q263" i="135"/>
  <c r="Q264" i="135"/>
  <c r="Q265" i="135"/>
  <c r="Q266" i="135"/>
  <c r="Q267" i="135"/>
  <c r="Q268" i="135"/>
  <c r="Q269" i="135"/>
  <c r="Q270" i="135"/>
  <c r="Q271" i="135"/>
  <c r="Q272" i="135"/>
  <c r="Q273" i="135"/>
  <c r="Q274" i="135"/>
  <c r="Q275" i="135"/>
  <c r="Q276" i="135"/>
  <c r="Q277" i="135"/>
  <c r="Q278" i="135"/>
  <c r="Q279" i="135"/>
  <c r="Q280" i="135"/>
  <c r="Q281" i="135"/>
  <c r="Q282" i="135"/>
  <c r="Q283" i="135"/>
  <c r="Q284" i="135"/>
  <c r="Q285" i="135"/>
  <c r="Q286" i="135"/>
  <c r="Q287" i="135"/>
  <c r="Q288" i="135"/>
  <c r="Q289" i="135"/>
  <c r="Q290" i="135"/>
  <c r="Q291" i="135"/>
  <c r="Q292" i="135"/>
  <c r="Q293" i="135"/>
  <c r="Q294" i="135"/>
  <c r="Q295" i="135"/>
  <c r="Q296" i="135"/>
  <c r="Q297" i="135"/>
  <c r="Q298" i="135"/>
  <c r="Q299" i="135"/>
  <c r="Q300" i="135"/>
  <c r="Q301" i="135"/>
  <c r="Q302" i="135"/>
  <c r="Q303" i="135"/>
  <c r="Q304" i="135"/>
  <c r="Q305" i="135"/>
  <c r="Q306" i="135"/>
  <c r="Q307" i="135"/>
  <c r="Q308" i="135"/>
  <c r="Q309" i="135"/>
  <c r="Q310" i="135"/>
  <c r="Q311" i="135"/>
  <c r="Q312" i="135"/>
  <c r="Q313" i="135"/>
  <c r="Q314" i="135"/>
  <c r="Q315" i="135"/>
  <c r="Q316" i="135"/>
  <c r="Q317" i="135"/>
  <c r="Q318" i="135"/>
  <c r="Q319" i="135"/>
  <c r="Q320" i="135"/>
  <c r="Q321" i="135"/>
  <c r="Q322" i="135"/>
  <c r="Q323" i="135"/>
  <c r="Q324" i="135"/>
  <c r="Q325" i="135"/>
  <c r="Q326" i="135"/>
  <c r="Q327" i="135"/>
  <c r="Q328" i="135"/>
  <c r="Q329" i="135"/>
  <c r="Q330" i="135"/>
  <c r="Q331" i="135"/>
  <c r="Q332" i="135"/>
  <c r="Q333" i="135"/>
  <c r="Q334" i="135"/>
  <c r="Q335" i="135"/>
  <c r="Q336" i="135"/>
  <c r="Q337" i="135"/>
  <c r="Q338" i="135"/>
  <c r="Q339" i="135"/>
  <c r="Q340" i="135"/>
  <c r="Q341" i="135"/>
  <c r="Q342" i="135"/>
  <c r="Q343" i="135"/>
  <c r="Q344" i="135"/>
  <c r="Q345" i="135"/>
  <c r="Q346" i="135"/>
  <c r="Q347" i="135"/>
  <c r="Q348" i="135"/>
  <c r="Q349" i="135"/>
  <c r="Q350" i="135"/>
  <c r="Q351" i="135"/>
  <c r="Q352" i="135"/>
  <c r="Q353" i="135"/>
  <c r="Q354" i="135"/>
  <c r="Q355" i="135"/>
  <c r="Q356" i="135"/>
  <c r="Q357" i="135"/>
  <c r="Q358" i="135"/>
  <c r="Q359" i="135"/>
  <c r="Q360" i="135"/>
  <c r="Q361" i="135"/>
  <c r="Q362" i="135"/>
  <c r="Q363" i="135"/>
  <c r="Q364" i="135"/>
  <c r="Q365" i="135"/>
  <c r="Q366" i="135"/>
  <c r="Q367" i="135"/>
  <c r="Q368" i="135"/>
  <c r="Q369" i="135"/>
  <c r="Q370" i="135"/>
  <c r="Q371" i="135"/>
  <c r="Q372" i="135"/>
  <c r="Q373" i="135"/>
  <c r="Q374" i="135"/>
  <c r="Q375" i="135"/>
  <c r="Q376" i="135"/>
  <c r="Q377" i="135"/>
  <c r="Q378" i="135"/>
  <c r="Q379" i="135"/>
  <c r="Q380" i="135"/>
  <c r="Q381" i="135"/>
  <c r="Q382" i="135"/>
  <c r="Q383" i="135"/>
  <c r="Q384" i="135"/>
  <c r="Q385" i="135"/>
  <c r="Q386" i="135"/>
  <c r="Q387" i="135"/>
  <c r="Q388" i="135"/>
  <c r="Q389" i="135"/>
  <c r="Q390" i="135"/>
  <c r="Q391" i="135"/>
  <c r="Q392" i="135"/>
  <c r="Q393" i="135"/>
  <c r="Q394" i="135"/>
  <c r="Q395" i="135"/>
  <c r="Q396" i="135"/>
  <c r="Q397" i="135"/>
  <c r="Q398" i="135"/>
  <c r="Q399" i="135"/>
  <c r="Q400" i="135"/>
  <c r="Q401" i="135"/>
  <c r="Q402" i="135"/>
  <c r="Q403" i="135"/>
  <c r="Q404" i="135"/>
  <c r="Q405" i="135"/>
  <c r="Q406" i="135"/>
  <c r="Q407" i="135"/>
  <c r="Q408" i="135"/>
  <c r="Q409" i="135"/>
  <c r="Q410" i="135"/>
  <c r="Q411" i="135"/>
  <c r="Q412" i="135"/>
  <c r="Q413" i="135"/>
  <c r="Q414" i="135"/>
  <c r="Q415" i="135"/>
  <c r="Q416" i="135"/>
  <c r="Q417" i="135"/>
  <c r="Q418" i="135"/>
  <c r="Q419" i="135"/>
  <c r="Q420" i="135"/>
  <c r="Q421" i="135"/>
  <c r="Q422" i="135"/>
  <c r="Q423" i="135"/>
  <c r="Q424" i="135"/>
  <c r="Q425" i="135"/>
  <c r="Q426" i="135"/>
  <c r="Q427" i="135"/>
  <c r="Q428" i="135"/>
  <c r="Q429" i="135"/>
  <c r="Q430" i="135"/>
  <c r="Q431" i="135"/>
  <c r="Q432" i="135"/>
  <c r="Q433" i="135"/>
  <c r="Q434" i="135"/>
  <c r="Q435" i="135"/>
  <c r="Q436" i="135"/>
  <c r="Q437" i="135"/>
  <c r="Q438" i="135"/>
  <c r="Q439" i="135"/>
  <c r="Q440" i="135"/>
  <c r="Q441" i="135"/>
  <c r="Q442" i="135"/>
  <c r="Q443" i="135"/>
  <c r="Q444" i="135"/>
  <c r="Q445" i="135"/>
  <c r="Q446" i="135"/>
  <c r="Q447" i="135"/>
  <c r="Q448" i="135"/>
  <c r="Q449" i="135"/>
  <c r="Q450" i="135"/>
  <c r="Q451" i="135"/>
  <c r="Q452" i="135"/>
  <c r="Q453" i="135"/>
  <c r="Q454" i="135"/>
  <c r="Q455" i="135"/>
  <c r="Q456" i="135"/>
  <c r="Q457" i="135"/>
  <c r="Q458" i="135"/>
  <c r="Q459" i="135"/>
  <c r="Q460" i="135"/>
  <c r="Q461" i="135"/>
  <c r="Q462" i="135"/>
  <c r="Q463" i="135"/>
  <c r="Q464" i="135"/>
  <c r="Q465" i="135"/>
  <c r="Q466" i="135"/>
  <c r="Q467" i="135"/>
  <c r="Q468" i="135"/>
  <c r="Q469" i="135"/>
  <c r="Q470" i="135"/>
  <c r="Q471" i="135"/>
  <c r="Q472" i="135"/>
  <c r="Q473" i="135"/>
  <c r="Q474" i="135"/>
  <c r="Q475" i="135"/>
  <c r="Q476" i="135"/>
  <c r="Q477" i="135"/>
  <c r="Q478" i="135"/>
  <c r="Q479" i="135"/>
  <c r="Q480" i="135"/>
  <c r="Q481" i="135"/>
  <c r="Q482" i="135"/>
  <c r="Q483" i="135"/>
  <c r="Q484" i="135"/>
  <c r="Q485" i="135"/>
  <c r="Q486" i="135"/>
  <c r="Q487" i="135"/>
  <c r="Q488" i="135"/>
  <c r="Q489" i="135"/>
  <c r="Q490" i="135"/>
  <c r="Q491" i="135"/>
  <c r="Q492" i="135"/>
  <c r="Q493" i="135"/>
  <c r="Q494" i="135"/>
  <c r="Q495" i="135"/>
  <c r="Q496" i="135"/>
  <c r="Q497" i="135"/>
  <c r="Q498" i="135"/>
  <c r="Q499" i="135"/>
  <c r="Q500" i="135"/>
  <c r="Q501" i="135"/>
  <c r="Q502" i="135"/>
  <c r="Q503" i="135"/>
  <c r="Q504" i="135"/>
  <c r="Q505" i="135"/>
  <c r="Q506" i="135"/>
  <c r="Q507" i="135"/>
  <c r="Q508" i="135"/>
  <c r="Q509" i="135"/>
  <c r="Q510" i="135"/>
  <c r="Q511" i="135"/>
  <c r="Q512" i="135"/>
  <c r="Q513" i="135"/>
  <c r="Q514" i="135"/>
  <c r="Q515" i="135"/>
  <c r="Q516" i="135"/>
  <c r="Q517" i="135"/>
  <c r="Q518" i="135"/>
  <c r="Q519" i="135"/>
  <c r="Q520" i="135"/>
  <c r="Q521" i="135"/>
  <c r="Q522" i="135"/>
  <c r="Q523" i="135"/>
  <c r="Q524" i="135"/>
  <c r="Q525" i="135"/>
  <c r="Q526" i="135"/>
  <c r="Q527" i="135"/>
  <c r="Q528" i="135"/>
  <c r="Q529" i="135"/>
  <c r="Q530" i="135"/>
  <c r="Q531" i="135"/>
  <c r="Q532" i="135"/>
  <c r="Q533" i="135"/>
  <c r="Q534" i="135"/>
  <c r="Q535" i="135"/>
  <c r="Q536" i="135"/>
  <c r="Q537" i="135"/>
  <c r="Q538" i="135"/>
  <c r="Q539" i="135"/>
  <c r="Q540" i="135"/>
  <c r="Q541" i="135"/>
  <c r="Q542" i="135"/>
  <c r="Q543" i="135"/>
  <c r="Q544" i="135"/>
  <c r="Q545" i="135"/>
  <c r="Q546" i="135"/>
  <c r="Q547" i="135"/>
  <c r="Q548" i="135"/>
  <c r="Q549" i="135"/>
  <c r="Q550" i="135"/>
  <c r="Q551" i="135"/>
  <c r="Q552" i="135"/>
  <c r="Q553" i="135"/>
  <c r="Q554" i="135"/>
  <c r="Q555" i="135"/>
  <c r="Q556" i="135"/>
  <c r="Q557" i="135"/>
  <c r="Q558" i="135"/>
  <c r="Q559" i="135"/>
  <c r="Q560" i="135"/>
  <c r="Q561" i="135"/>
  <c r="Q562" i="135"/>
  <c r="Q563" i="135"/>
  <c r="Q564" i="135"/>
  <c r="Q565" i="135"/>
  <c r="Q566" i="135"/>
  <c r="Q567" i="135"/>
  <c r="Q568" i="135"/>
  <c r="Q569" i="135"/>
  <c r="Q570" i="135"/>
  <c r="Q571" i="135"/>
  <c r="Q572" i="135"/>
  <c r="Q573" i="135"/>
  <c r="Q574" i="135"/>
  <c r="Q575" i="135"/>
  <c r="Q576" i="135"/>
  <c r="Q577" i="135"/>
  <c r="Q578" i="135"/>
  <c r="Q579" i="135"/>
  <c r="Q580" i="135"/>
  <c r="Q581" i="135"/>
  <c r="Q582" i="135"/>
  <c r="Q583" i="135"/>
  <c r="Q584" i="135"/>
  <c r="Q585" i="135"/>
  <c r="Q586" i="135"/>
  <c r="Q587" i="135"/>
  <c r="Q588" i="135"/>
  <c r="Q589" i="135"/>
  <c r="Q590" i="135"/>
  <c r="Q591" i="135"/>
  <c r="Q592" i="135"/>
  <c r="Q593" i="135"/>
  <c r="Q594" i="135"/>
  <c r="Q595" i="135"/>
  <c r="Q596" i="135"/>
  <c r="Q597" i="135"/>
  <c r="Q598" i="135"/>
  <c r="Q599" i="135"/>
  <c r="Q600" i="135"/>
  <c r="Q601" i="135"/>
  <c r="Q602" i="135"/>
  <c r="Q603" i="135"/>
  <c r="Q604" i="135"/>
  <c r="Q605" i="135"/>
  <c r="Q606" i="135"/>
  <c r="Q607" i="135"/>
  <c r="Q608" i="135"/>
  <c r="Q609" i="135"/>
  <c r="Q610" i="135"/>
  <c r="Q611" i="135"/>
  <c r="Q612" i="135"/>
  <c r="Q613" i="135"/>
  <c r="Q614" i="135"/>
  <c r="Q615" i="135"/>
  <c r="Q616" i="135"/>
  <c r="Q617" i="135"/>
  <c r="Q618" i="135"/>
  <c r="Q619" i="135"/>
  <c r="Q620" i="135"/>
  <c r="Q621" i="135"/>
  <c r="Q622" i="135"/>
  <c r="Q623" i="135"/>
  <c r="Q624" i="135"/>
  <c r="Q625" i="135"/>
  <c r="Q626" i="135"/>
  <c r="Q627" i="135"/>
  <c r="Q628" i="135"/>
  <c r="Q629" i="135"/>
  <c r="Q630" i="135"/>
  <c r="Q631" i="135"/>
  <c r="Q632" i="135"/>
  <c r="Q633" i="135"/>
  <c r="Q634" i="135"/>
  <c r="Q635" i="135"/>
  <c r="Q636" i="135"/>
  <c r="Q637" i="135"/>
  <c r="Q638" i="135"/>
  <c r="Q639" i="135"/>
  <c r="Q640" i="135"/>
  <c r="Q641" i="135"/>
  <c r="Q642" i="135"/>
  <c r="Q643" i="135"/>
  <c r="Q644" i="135"/>
  <c r="Q645" i="135"/>
  <c r="Q646" i="135"/>
  <c r="Q647" i="135"/>
  <c r="Q648" i="135"/>
  <c r="Q649" i="135"/>
  <c r="Q650" i="135"/>
  <c r="Q651" i="135"/>
  <c r="Q652" i="135"/>
  <c r="Q653" i="135"/>
  <c r="Q654" i="135"/>
  <c r="Q655" i="135"/>
  <c r="Q656" i="135"/>
  <c r="Q657" i="135"/>
  <c r="Q658" i="135"/>
  <c r="Q659" i="135"/>
  <c r="Q660" i="135"/>
  <c r="Q661" i="135"/>
  <c r="Q662" i="135"/>
  <c r="Q663" i="135"/>
  <c r="Q664" i="135"/>
  <c r="Q665" i="135"/>
  <c r="Q666" i="135"/>
  <c r="Q667" i="135"/>
  <c r="Q668" i="135"/>
  <c r="Q669" i="135"/>
  <c r="Q670" i="135"/>
  <c r="Q671" i="135"/>
  <c r="Q672" i="135"/>
  <c r="Q673" i="135"/>
  <c r="Q674" i="135"/>
  <c r="Q675" i="135"/>
  <c r="Q676" i="135"/>
  <c r="Q677" i="135"/>
  <c r="Q678" i="135"/>
  <c r="Q679" i="135"/>
  <c r="Q680" i="135"/>
  <c r="Q681" i="135"/>
  <c r="Q682" i="135"/>
  <c r="Q683" i="135"/>
  <c r="Q684" i="135"/>
  <c r="Q685" i="135"/>
  <c r="Q686" i="135"/>
  <c r="Q687" i="135"/>
  <c r="Q688" i="135"/>
  <c r="Q689" i="135"/>
  <c r="Q690" i="135"/>
  <c r="Q691" i="135"/>
  <c r="Q692" i="135"/>
  <c r="Q693" i="135"/>
  <c r="Q694" i="135"/>
  <c r="Q695" i="135"/>
  <c r="Q696" i="135"/>
  <c r="Q697" i="135"/>
  <c r="Q698" i="135"/>
  <c r="Q699" i="135"/>
  <c r="Q700" i="135"/>
  <c r="Q701" i="135"/>
  <c r="Q702" i="135"/>
  <c r="Q703" i="135"/>
  <c r="Q704" i="135"/>
  <c r="Q705" i="135"/>
  <c r="Q706" i="135"/>
  <c r="Q707" i="135"/>
  <c r="Q708" i="135"/>
  <c r="Q709" i="135"/>
  <c r="Q710" i="135"/>
  <c r="Q711" i="135"/>
  <c r="Q712" i="135"/>
  <c r="Q713" i="135"/>
  <c r="Q714" i="135"/>
  <c r="Q715" i="135"/>
  <c r="Q716" i="135"/>
  <c r="Q717" i="135"/>
  <c r="Q718" i="135"/>
  <c r="Q719" i="135"/>
  <c r="Q720" i="135"/>
  <c r="Q721" i="135"/>
  <c r="Q722" i="135"/>
  <c r="Q723" i="135"/>
  <c r="Q724" i="135"/>
  <c r="Q725" i="135"/>
  <c r="Q726" i="135"/>
  <c r="Q727" i="135"/>
  <c r="Q728" i="135"/>
  <c r="Q729" i="135"/>
  <c r="Q730" i="135"/>
  <c r="Q731" i="135"/>
  <c r="Q732" i="135"/>
  <c r="Q733" i="135"/>
  <c r="Q734" i="135"/>
  <c r="Q735" i="135"/>
  <c r="Q736" i="135"/>
  <c r="Q737" i="135"/>
  <c r="Q738" i="135"/>
  <c r="Q739" i="135"/>
  <c r="Q740" i="135"/>
  <c r="Q741" i="135"/>
  <c r="Q742" i="135"/>
  <c r="Q743" i="135"/>
  <c r="Q744" i="135"/>
  <c r="Q745" i="135"/>
  <c r="Q746" i="135"/>
  <c r="Q747" i="135"/>
  <c r="Q748" i="135"/>
  <c r="Q749" i="135"/>
  <c r="Q750" i="135"/>
  <c r="Q751" i="135"/>
  <c r="Q752" i="135"/>
  <c r="Q753" i="135"/>
  <c r="Q754" i="135"/>
  <c r="Q755" i="135"/>
  <c r="Q756" i="135"/>
  <c r="Q757" i="135"/>
  <c r="Q758" i="135"/>
  <c r="Q759" i="135"/>
  <c r="Q760" i="135"/>
  <c r="Q761" i="135"/>
  <c r="Q762" i="135"/>
  <c r="Q763" i="135"/>
  <c r="Q764" i="135"/>
  <c r="Q765" i="135"/>
  <c r="Q766" i="135"/>
  <c r="Q767" i="135"/>
  <c r="Q768" i="135"/>
  <c r="Q769" i="135"/>
  <c r="Q770" i="135"/>
  <c r="Q771" i="135"/>
  <c r="Q772" i="135"/>
  <c r="Q773" i="135"/>
  <c r="Q774" i="135"/>
  <c r="Q775" i="135"/>
  <c r="Q776" i="135"/>
  <c r="Q777" i="135"/>
  <c r="Q778" i="135"/>
  <c r="Q779" i="135"/>
  <c r="Q780" i="135"/>
  <c r="Q781" i="135"/>
  <c r="Q782" i="135"/>
  <c r="Q783" i="135"/>
  <c r="Q784" i="135"/>
  <c r="Q785" i="135"/>
  <c r="Q786" i="135"/>
  <c r="Q787" i="135"/>
  <c r="Q788" i="135"/>
  <c r="Q789" i="135"/>
  <c r="Q790" i="135"/>
  <c r="Q791" i="135"/>
  <c r="Q792" i="135"/>
  <c r="Q793" i="135"/>
  <c r="Q794" i="135"/>
  <c r="Q795" i="135"/>
  <c r="Q796" i="135"/>
  <c r="Q797" i="135"/>
  <c r="Q798" i="135"/>
  <c r="Q799" i="135"/>
  <c r="Q800" i="135"/>
  <c r="Q801" i="135"/>
  <c r="Q802" i="135"/>
  <c r="Q803" i="135"/>
  <c r="Q804" i="135"/>
  <c r="Q805" i="135"/>
  <c r="Q806" i="135"/>
  <c r="Q807" i="135"/>
  <c r="Q808" i="135"/>
  <c r="Q809" i="135"/>
  <c r="Q810" i="135"/>
  <c r="Q811" i="135"/>
  <c r="Q812" i="135"/>
  <c r="Q813" i="135"/>
  <c r="Q814" i="135"/>
  <c r="Q815" i="135"/>
  <c r="Q816" i="135"/>
  <c r="Q817" i="135"/>
  <c r="Q818" i="135"/>
  <c r="Q819" i="135"/>
  <c r="Q820" i="135"/>
  <c r="Q821" i="135"/>
  <c r="Q822" i="135"/>
  <c r="Q823" i="135"/>
  <c r="Q824" i="135"/>
  <c r="Q825" i="135"/>
  <c r="Q826" i="135"/>
  <c r="Q827" i="135"/>
  <c r="Q828" i="135"/>
  <c r="Q829" i="135"/>
  <c r="Q830" i="135"/>
  <c r="Q831" i="135"/>
  <c r="Q832" i="135"/>
  <c r="Q833" i="135"/>
  <c r="Q834" i="135"/>
  <c r="Q835" i="135"/>
  <c r="Q836" i="135"/>
  <c r="Q837" i="135"/>
  <c r="Q838" i="135"/>
  <c r="Q839" i="135"/>
  <c r="Q840" i="135"/>
  <c r="Q841" i="135"/>
  <c r="Q842" i="135"/>
  <c r="Q843" i="135"/>
  <c r="Q844" i="135"/>
  <c r="Q845" i="135"/>
  <c r="Q846" i="135"/>
  <c r="Q847" i="135"/>
  <c r="Q848" i="135"/>
  <c r="Q849" i="135"/>
  <c r="Q850" i="135"/>
  <c r="Q851" i="135"/>
  <c r="Q852" i="135"/>
  <c r="Q853" i="135"/>
  <c r="Q854" i="135"/>
  <c r="Q855" i="135"/>
  <c r="Q856" i="135"/>
  <c r="Q857" i="135"/>
  <c r="Q858" i="135"/>
  <c r="Q859" i="135"/>
  <c r="Q860" i="135"/>
  <c r="Q861" i="135"/>
  <c r="Q862" i="135"/>
  <c r="Q863" i="135"/>
  <c r="Q864" i="135"/>
  <c r="Q865" i="135"/>
  <c r="Q866" i="135"/>
  <c r="Q867" i="135"/>
  <c r="Q868" i="135"/>
  <c r="Q869" i="135"/>
  <c r="Q870" i="135"/>
  <c r="Q871" i="135"/>
  <c r="Q872" i="135"/>
  <c r="Q873" i="135"/>
  <c r="Q874" i="135"/>
  <c r="Q875" i="135"/>
  <c r="Q876" i="135"/>
  <c r="Q877" i="135"/>
  <c r="Q878" i="135"/>
  <c r="Q879" i="135"/>
  <c r="Q880" i="135"/>
  <c r="Q881" i="135"/>
  <c r="Q882" i="135"/>
  <c r="Q883" i="135"/>
  <c r="Q884" i="135"/>
  <c r="Q885" i="135"/>
  <c r="Q886" i="135"/>
  <c r="Q887" i="135"/>
  <c r="Q888" i="135"/>
  <c r="Q889" i="135"/>
  <c r="Q890" i="135"/>
  <c r="Q891" i="135"/>
  <c r="Q892" i="135"/>
  <c r="Q893" i="135"/>
  <c r="Q894" i="135"/>
  <c r="Q895" i="135"/>
  <c r="Q896" i="135"/>
  <c r="Q897" i="135"/>
  <c r="Q898" i="135"/>
  <c r="Q899" i="135"/>
  <c r="Q900" i="135"/>
  <c r="Q901" i="135"/>
  <c r="Q902" i="135"/>
  <c r="Q903" i="135"/>
  <c r="Q904" i="135"/>
  <c r="Q905" i="135"/>
  <c r="Q906" i="135"/>
  <c r="Q907" i="135"/>
  <c r="Q908" i="135"/>
  <c r="Q909" i="135"/>
  <c r="Q910" i="135"/>
  <c r="Q911" i="135"/>
  <c r="Q912" i="135"/>
  <c r="Q913" i="135"/>
  <c r="Q914" i="135"/>
  <c r="Q915" i="135"/>
  <c r="Q916" i="135"/>
  <c r="Q917" i="135"/>
  <c r="Q918" i="135"/>
  <c r="Q919" i="135"/>
  <c r="Q920" i="135"/>
  <c r="Q921" i="135"/>
  <c r="Q922" i="135"/>
  <c r="Q923" i="135"/>
  <c r="Q924" i="135"/>
  <c r="Q925" i="135"/>
  <c r="Q926" i="135"/>
  <c r="Q927" i="135"/>
  <c r="Q928" i="135"/>
  <c r="Q929" i="135"/>
  <c r="Q930" i="135"/>
  <c r="Q931" i="135"/>
  <c r="Q932" i="135"/>
  <c r="Q933" i="135"/>
  <c r="Q934" i="135"/>
  <c r="Q935" i="135"/>
  <c r="Q936" i="135"/>
  <c r="Q937" i="135"/>
  <c r="Q938" i="135"/>
  <c r="Q939" i="135"/>
  <c r="Q940" i="135"/>
  <c r="Q941" i="135"/>
  <c r="Q942" i="135"/>
  <c r="Q943" i="135"/>
  <c r="Q944" i="135"/>
  <c r="Q945" i="135"/>
  <c r="Q946" i="135"/>
  <c r="Q947" i="135"/>
  <c r="Q948" i="135"/>
  <c r="Q949" i="135"/>
  <c r="Q950" i="135"/>
  <c r="Q951" i="135"/>
  <c r="Q952" i="135"/>
  <c r="Q953" i="135"/>
  <c r="Q954" i="135"/>
  <c r="Q955" i="135"/>
  <c r="Q956" i="135"/>
  <c r="Q957" i="135"/>
  <c r="Q958" i="135"/>
  <c r="Q959" i="135"/>
  <c r="Q960" i="135"/>
  <c r="Q961" i="135"/>
  <c r="Q962" i="135"/>
  <c r="Q963" i="135"/>
  <c r="Q964" i="135"/>
  <c r="Q965" i="135"/>
  <c r="Q966" i="135"/>
  <c r="Q967" i="135"/>
  <c r="Q968" i="135"/>
  <c r="Q969" i="135"/>
  <c r="Q970" i="135"/>
  <c r="Q971" i="135"/>
  <c r="Q972" i="135"/>
  <c r="Q973" i="135"/>
  <c r="Q974" i="135"/>
  <c r="Q975" i="135"/>
  <c r="Q976" i="135"/>
  <c r="Q977" i="135"/>
  <c r="Q978" i="135"/>
  <c r="Q979" i="135"/>
  <c r="Q980" i="135"/>
  <c r="Q981" i="135"/>
  <c r="Q982" i="135"/>
  <c r="Q983" i="135"/>
  <c r="Q984" i="135"/>
  <c r="Q985" i="135"/>
  <c r="Q986" i="135"/>
  <c r="Q987" i="135"/>
  <c r="Q988" i="135"/>
  <c r="Q989" i="135"/>
  <c r="Q990" i="135"/>
  <c r="Q991" i="135"/>
  <c r="Q992" i="135"/>
  <c r="Q993" i="135"/>
  <c r="Q994" i="135"/>
  <c r="Q995" i="135"/>
  <c r="Q996" i="135"/>
  <c r="Q997" i="135"/>
  <c r="Q998" i="135"/>
  <c r="Q999" i="135"/>
  <c r="Q1000" i="135"/>
  <c r="Q1001" i="135"/>
  <c r="Q1002" i="135"/>
  <c r="N10" i="135" a="1"/>
  <c r="N10" i="135" s="1"/>
  <c r="M10" i="135" s="1"/>
  <c r="N11" i="135" a="1"/>
  <c r="N11" i="135" s="1"/>
  <c r="M11" i="135" s="1"/>
  <c r="N12" i="135" a="1"/>
  <c r="N12" i="135" s="1"/>
  <c r="M12" i="135" s="1"/>
  <c r="N13" i="135" a="1"/>
  <c r="N13" i="135" s="1"/>
  <c r="M13" i="135" s="1"/>
  <c r="N14" i="135" a="1"/>
  <c r="N14" i="135" s="1"/>
  <c r="M14" i="135" s="1"/>
  <c r="N15" i="135" a="1"/>
  <c r="N15" i="135" s="1"/>
  <c r="N16" i="135" a="1"/>
  <c r="N16" i="135" s="1"/>
  <c r="N17" i="135" a="1"/>
  <c r="N17" i="135" s="1"/>
  <c r="N18" i="135" a="1"/>
  <c r="N18" i="135" s="1"/>
  <c r="M18" i="135" s="1"/>
  <c r="N19" i="135" a="1"/>
  <c r="N19" i="135" s="1"/>
  <c r="M19" i="135" s="1"/>
  <c r="N20" i="135" a="1"/>
  <c r="N20" i="135" s="1"/>
  <c r="M20" i="135" s="1"/>
  <c r="N21" i="135" a="1"/>
  <c r="N21" i="135" s="1"/>
  <c r="M21" i="135" s="1"/>
  <c r="N22" i="135" a="1"/>
  <c r="N22" i="135" s="1"/>
  <c r="M22" i="135" s="1"/>
  <c r="N23" i="135" a="1"/>
  <c r="N23" i="135" s="1"/>
  <c r="N24" i="135" a="1"/>
  <c r="N24" i="135" s="1"/>
  <c r="M24" i="135" s="1"/>
  <c r="N25" i="135" a="1"/>
  <c r="N25" i="135" s="1"/>
  <c r="M25" i="135" s="1"/>
  <c r="N26" i="135" a="1"/>
  <c r="N26" i="135" s="1"/>
  <c r="M26" i="135" s="1"/>
  <c r="N27" i="135" a="1"/>
  <c r="N27" i="135" s="1"/>
  <c r="M27" i="135" s="1"/>
  <c r="N28" i="135" a="1"/>
  <c r="N28" i="135" s="1"/>
  <c r="M28" i="135" s="1"/>
  <c r="N29" i="135" a="1"/>
  <c r="N29" i="135" s="1"/>
  <c r="M29" i="135" s="1"/>
  <c r="N30" i="135" a="1"/>
  <c r="N30" i="135" s="1"/>
  <c r="M30" i="135" s="1"/>
  <c r="N31" i="135" a="1"/>
  <c r="N31" i="135" s="1"/>
  <c r="N32" i="135" a="1"/>
  <c r="N32" i="135" s="1"/>
  <c r="N33" i="135" a="1"/>
  <c r="N33" i="135" s="1"/>
  <c r="M33" i="135" s="1"/>
  <c r="N34" i="135" a="1"/>
  <c r="N34" i="135" s="1"/>
  <c r="M34" i="135" s="1"/>
  <c r="N35" i="135" a="1"/>
  <c r="N35" i="135" s="1"/>
  <c r="N36" i="135" a="1"/>
  <c r="N36" i="135" s="1"/>
  <c r="M36" i="135" s="1"/>
  <c r="N37" i="135" a="1"/>
  <c r="N37" i="135" s="1"/>
  <c r="M37" i="135" s="1"/>
  <c r="N38" i="135" a="1"/>
  <c r="N38" i="135" s="1"/>
  <c r="M38" i="135" s="1"/>
  <c r="N39" i="135" a="1"/>
  <c r="N39" i="135" s="1"/>
  <c r="M39" i="135" s="1"/>
  <c r="N40" i="135" a="1"/>
  <c r="N40" i="135" s="1"/>
  <c r="M40" i="135" s="1"/>
  <c r="N41" i="135" a="1"/>
  <c r="N41" i="135" s="1"/>
  <c r="M41" i="135" s="1"/>
  <c r="N42" i="135" a="1"/>
  <c r="N42" i="135" s="1"/>
  <c r="M42" i="135" s="1"/>
  <c r="N43" i="135" a="1"/>
  <c r="N43" i="135" s="1"/>
  <c r="M43" i="135" s="1"/>
  <c r="N44" i="135" a="1"/>
  <c r="N44" i="135" s="1"/>
  <c r="M44" i="135" s="1"/>
  <c r="N45" i="135" a="1"/>
  <c r="N45" i="135" s="1"/>
  <c r="M45" i="135" s="1"/>
  <c r="N46" i="135" a="1"/>
  <c r="N46" i="135" s="1"/>
  <c r="M46" i="135" s="1"/>
  <c r="N47" i="135" a="1"/>
  <c r="N47" i="135" s="1"/>
  <c r="M47" i="135" s="1"/>
  <c r="N48" i="135" a="1"/>
  <c r="N48" i="135" s="1"/>
  <c r="M48" i="135" s="1"/>
  <c r="N49" i="135" a="1"/>
  <c r="N49" i="135" s="1"/>
  <c r="M49" i="135" s="1"/>
  <c r="N50" i="135" a="1"/>
  <c r="N50" i="135" s="1"/>
  <c r="M50" i="135" s="1"/>
  <c r="N51" i="135" a="1"/>
  <c r="N51" i="135" s="1"/>
  <c r="M51" i="135" s="1"/>
  <c r="N52" i="135" a="1"/>
  <c r="N52" i="135" s="1"/>
  <c r="M52" i="135" s="1"/>
  <c r="N53" i="135" a="1"/>
  <c r="N53" i="135" s="1"/>
  <c r="M53" i="135" s="1"/>
  <c r="N54" i="135" a="1"/>
  <c r="N54" i="135" s="1"/>
  <c r="M54" i="135" s="1"/>
  <c r="N55" i="135" a="1"/>
  <c r="N55" i="135" s="1"/>
  <c r="N56" i="135" a="1"/>
  <c r="N56" i="135" s="1"/>
  <c r="M56" i="135" s="1"/>
  <c r="N57" i="135" a="1"/>
  <c r="N57" i="135" s="1"/>
  <c r="M57" i="135" s="1"/>
  <c r="N58" i="135" a="1"/>
  <c r="N58" i="135" s="1"/>
  <c r="M58" i="135" s="1"/>
  <c r="N59" i="135" a="1"/>
  <c r="N59" i="135" s="1"/>
  <c r="N60" i="135" a="1"/>
  <c r="N60" i="135" s="1"/>
  <c r="M60" i="135" s="1"/>
  <c r="N61" i="135" a="1"/>
  <c r="N61" i="135" s="1"/>
  <c r="M61" i="135" s="1"/>
  <c r="N62" i="135" a="1"/>
  <c r="N62" i="135" s="1"/>
  <c r="AU62" i="135" s="1"/>
  <c r="P62" i="135" s="1"/>
  <c r="N63" i="135" a="1"/>
  <c r="N63" i="135" s="1"/>
  <c r="M63" i="135" s="1"/>
  <c r="N64" i="135" a="1"/>
  <c r="N64" i="135" s="1"/>
  <c r="N65" i="135" a="1"/>
  <c r="N65" i="135" s="1"/>
  <c r="M65" i="135" s="1"/>
  <c r="N66" i="135" a="1"/>
  <c r="N66" i="135" s="1"/>
  <c r="N67" i="135" a="1"/>
  <c r="N67" i="135" s="1"/>
  <c r="N68" i="135" a="1"/>
  <c r="N68" i="135" s="1"/>
  <c r="M68" i="135" s="1"/>
  <c r="N69" i="135" a="1"/>
  <c r="N69" i="135" s="1"/>
  <c r="N70" i="135" a="1"/>
  <c r="N70" i="135" s="1"/>
  <c r="M70" i="135" s="1"/>
  <c r="N71" i="135" a="1"/>
  <c r="N71" i="135" s="1"/>
  <c r="M71" i="135" s="1"/>
  <c r="N72" i="135" a="1"/>
  <c r="N72" i="135" s="1"/>
  <c r="N73" i="135" a="1"/>
  <c r="N73" i="135" s="1"/>
  <c r="M73" i="135" s="1"/>
  <c r="N74" i="135" a="1"/>
  <c r="N74" i="135" s="1"/>
  <c r="M74" i="135" s="1"/>
  <c r="N75" i="135" a="1"/>
  <c r="N75" i="135" s="1"/>
  <c r="M75" i="135" s="1"/>
  <c r="N76" i="135" a="1"/>
  <c r="N76" i="135" s="1"/>
  <c r="M76" i="135" s="1"/>
  <c r="N77" i="135" a="1"/>
  <c r="N77" i="135" s="1"/>
  <c r="M77" i="135" s="1"/>
  <c r="N78" i="135" a="1"/>
  <c r="N78" i="135" s="1"/>
  <c r="M78" i="135" s="1"/>
  <c r="N79" i="135" a="1"/>
  <c r="N79" i="135" s="1"/>
  <c r="N80" i="135" a="1"/>
  <c r="N80" i="135" s="1"/>
  <c r="N81" i="135" a="1"/>
  <c r="N81" i="135" s="1"/>
  <c r="M81" i="135" s="1"/>
  <c r="N82" i="135" a="1"/>
  <c r="N82" i="135" s="1"/>
  <c r="N83" i="135" a="1"/>
  <c r="N83" i="135" s="1"/>
  <c r="N84" i="135" a="1"/>
  <c r="N84" i="135" s="1"/>
  <c r="M84" i="135" s="1"/>
  <c r="N85" i="135" a="1"/>
  <c r="N85" i="135" s="1"/>
  <c r="M85" i="135" s="1"/>
  <c r="N86" i="135" a="1"/>
  <c r="N86" i="135" s="1"/>
  <c r="M86" i="135" s="1"/>
  <c r="N87" i="135" a="1"/>
  <c r="N87" i="135" s="1"/>
  <c r="M87" i="135" s="1"/>
  <c r="N88" i="135" a="1"/>
  <c r="N88" i="135" s="1"/>
  <c r="M88" i="135" s="1"/>
  <c r="N89" i="135" a="1"/>
  <c r="N89" i="135" s="1"/>
  <c r="M89" i="135" s="1"/>
  <c r="N90" i="135" a="1"/>
  <c r="N90" i="135" s="1"/>
  <c r="M90" i="135" s="1"/>
  <c r="N91" i="135" a="1"/>
  <c r="N91" i="135" s="1"/>
  <c r="M91" i="135" s="1"/>
  <c r="N92" i="135" a="1"/>
  <c r="N92" i="135" s="1"/>
  <c r="M92" i="135" s="1"/>
  <c r="N93" i="135" a="1"/>
  <c r="N93" i="135" s="1"/>
  <c r="M93" i="135" s="1"/>
  <c r="N94" i="135" a="1"/>
  <c r="N94" i="135" s="1"/>
  <c r="M94" i="135" s="1"/>
  <c r="N95" i="135" a="1"/>
  <c r="N95" i="135" s="1"/>
  <c r="N96" i="135" a="1"/>
  <c r="N96" i="135" s="1"/>
  <c r="N97" i="135" a="1"/>
  <c r="N97" i="135" s="1"/>
  <c r="N98" i="135" a="1"/>
  <c r="N98" i="135" s="1"/>
  <c r="M98" i="135" s="1"/>
  <c r="N99" i="135" a="1"/>
  <c r="N99" i="135" s="1"/>
  <c r="M99" i="135" s="1"/>
  <c r="N100" i="135" a="1"/>
  <c r="N100" i="135" s="1"/>
  <c r="M100" i="135" s="1"/>
  <c r="N101" i="135" a="1"/>
  <c r="N101" i="135" s="1"/>
  <c r="M101" i="135" s="1"/>
  <c r="N102" i="135" a="1"/>
  <c r="N102" i="135" s="1"/>
  <c r="M102" i="135" s="1"/>
  <c r="N103" i="135" a="1"/>
  <c r="N103" i="135" s="1"/>
  <c r="M103" i="135" s="1"/>
  <c r="N104" i="135" a="1"/>
  <c r="N104" i="135" s="1"/>
  <c r="M104" i="135" s="1"/>
  <c r="N105" i="135" a="1"/>
  <c r="N105" i="135" s="1"/>
  <c r="M105" i="135" s="1"/>
  <c r="N106" i="135" a="1"/>
  <c r="N106" i="135" s="1"/>
  <c r="M106" i="135" s="1"/>
  <c r="N107" i="135" a="1"/>
  <c r="N107" i="135" s="1"/>
  <c r="N108" i="135" a="1"/>
  <c r="N108" i="135" s="1"/>
  <c r="M108" i="135" s="1"/>
  <c r="N109" i="135" a="1"/>
  <c r="N109" i="135" s="1"/>
  <c r="N110" i="135" a="1"/>
  <c r="N110" i="135" s="1"/>
  <c r="AU110" i="135" s="1"/>
  <c r="P110" i="135" s="1"/>
  <c r="N111" i="135" a="1"/>
  <c r="N111" i="135" s="1"/>
  <c r="M111" i="135" s="1"/>
  <c r="N112" i="135" a="1"/>
  <c r="N112" i="135" s="1"/>
  <c r="M112" i="135" s="1"/>
  <c r="N113" i="135" a="1"/>
  <c r="N113" i="135" s="1"/>
  <c r="M113" i="135" s="1"/>
  <c r="N114" i="135" a="1"/>
  <c r="N114" i="135" s="1"/>
  <c r="M114" i="135" s="1"/>
  <c r="N115" i="135" a="1"/>
  <c r="N115" i="135" s="1"/>
  <c r="N116" i="135" a="1"/>
  <c r="N116" i="135" s="1"/>
  <c r="M116" i="135" s="1"/>
  <c r="N117" i="135" a="1"/>
  <c r="N117" i="135" s="1"/>
  <c r="N118" i="135" a="1"/>
  <c r="N118" i="135" s="1"/>
  <c r="N119" i="135" a="1"/>
  <c r="N119" i="135" s="1"/>
  <c r="M119" i="135" s="1"/>
  <c r="N120" i="135" a="1"/>
  <c r="N120" i="135" s="1"/>
  <c r="M120" i="135" s="1"/>
  <c r="N121" i="135" a="1"/>
  <c r="N121" i="135" s="1"/>
  <c r="M121" i="135" s="1"/>
  <c r="N122" i="135" a="1"/>
  <c r="N122" i="135" s="1"/>
  <c r="M122" i="135" s="1"/>
  <c r="N123" i="135" a="1"/>
  <c r="N123" i="135" s="1"/>
  <c r="M123" i="135" s="1"/>
  <c r="N124" i="135" a="1"/>
  <c r="N124" i="135" s="1"/>
  <c r="M124" i="135" s="1"/>
  <c r="N125" i="135" a="1"/>
  <c r="N125" i="135" s="1"/>
  <c r="AU125" i="135" s="1"/>
  <c r="P125" i="135" s="1"/>
  <c r="N126" i="135" a="1"/>
  <c r="N126" i="135" s="1"/>
  <c r="M126" i="135" s="1"/>
  <c r="N127" i="135" a="1"/>
  <c r="N127" i="135" s="1"/>
  <c r="N128" i="135" a="1"/>
  <c r="N128" i="135" s="1"/>
  <c r="M128" i="135" s="1"/>
  <c r="N129" i="135" a="1"/>
  <c r="N129" i="135" s="1"/>
  <c r="N130" i="135" a="1"/>
  <c r="N130" i="135" s="1"/>
  <c r="M130" i="135" s="1"/>
  <c r="N131" i="135" a="1"/>
  <c r="N131" i="135" s="1"/>
  <c r="M131" i="135" s="1"/>
  <c r="N132" i="135" a="1"/>
  <c r="N132" i="135" s="1"/>
  <c r="M132" i="135" s="1"/>
  <c r="N133" i="135" a="1"/>
  <c r="N133" i="135" s="1"/>
  <c r="AU133" i="135" s="1"/>
  <c r="P133" i="135" s="1"/>
  <c r="N134" i="135" a="1"/>
  <c r="N134" i="135" s="1"/>
  <c r="M134" i="135" s="1"/>
  <c r="N135" i="135" a="1"/>
  <c r="N135" i="135" s="1"/>
  <c r="M135" i="135" s="1"/>
  <c r="N136" i="135" a="1"/>
  <c r="N136" i="135" s="1"/>
  <c r="M136" i="135" s="1"/>
  <c r="N137" i="135" a="1"/>
  <c r="N137" i="135" s="1"/>
  <c r="M137" i="135" s="1"/>
  <c r="N138" i="135" a="1"/>
  <c r="N138" i="135" s="1"/>
  <c r="N139" i="135" a="1"/>
  <c r="N139" i="135" s="1"/>
  <c r="M139" i="135" s="1"/>
  <c r="N140" i="135" a="1"/>
  <c r="N140" i="135" s="1"/>
  <c r="M140" i="135" s="1"/>
  <c r="N141" i="135" a="1"/>
  <c r="N141" i="135" s="1"/>
  <c r="M141" i="135" s="1"/>
  <c r="N142" i="135" a="1"/>
  <c r="N142" i="135" s="1"/>
  <c r="M142" i="135" s="1"/>
  <c r="N143" i="135" a="1"/>
  <c r="N143" i="135" s="1"/>
  <c r="M143" i="135" s="1"/>
  <c r="N144" i="135" a="1"/>
  <c r="N144" i="135" s="1"/>
  <c r="N145" i="135" a="1"/>
  <c r="N145" i="135" s="1"/>
  <c r="M145" i="135" s="1"/>
  <c r="N146" i="135" a="1"/>
  <c r="N146" i="135" s="1"/>
  <c r="M146" i="135" s="1"/>
  <c r="N147" i="135" a="1"/>
  <c r="N147" i="135" s="1"/>
  <c r="M147" i="135" s="1"/>
  <c r="N148" i="135" a="1"/>
  <c r="N148" i="135" s="1"/>
  <c r="M148" i="135" s="1"/>
  <c r="N149" i="135" a="1"/>
  <c r="N149" i="135" s="1"/>
  <c r="N150" i="135" a="1"/>
  <c r="N150" i="135" s="1"/>
  <c r="M150" i="135" s="1"/>
  <c r="N151" i="135" a="1"/>
  <c r="N151" i="135" s="1"/>
  <c r="N152" i="135" a="1"/>
  <c r="N152" i="135" s="1"/>
  <c r="N153" i="135" a="1"/>
  <c r="N153" i="135" s="1"/>
  <c r="N154" i="135" a="1"/>
  <c r="N154" i="135" s="1"/>
  <c r="M154" i="135" s="1"/>
  <c r="N155" i="135" a="1"/>
  <c r="N155" i="135" s="1"/>
  <c r="M155" i="135" s="1"/>
  <c r="N156" i="135" a="1"/>
  <c r="N156" i="135" s="1"/>
  <c r="M156" i="135" s="1"/>
  <c r="N157" i="135" a="1"/>
  <c r="N157" i="135" s="1"/>
  <c r="M157" i="135" s="1"/>
  <c r="N158" i="135" a="1"/>
  <c r="N158" i="135" s="1"/>
  <c r="M158" i="135" s="1"/>
  <c r="N159" i="135" a="1"/>
  <c r="N159" i="135" s="1"/>
  <c r="N160" i="135" a="1"/>
  <c r="N160" i="135" s="1"/>
  <c r="M160" i="135" s="1"/>
  <c r="N161" i="135" a="1"/>
  <c r="N161" i="135" s="1"/>
  <c r="M161" i="135" s="1"/>
  <c r="N162" i="135" a="1"/>
  <c r="N162" i="135" s="1"/>
  <c r="M162" i="135" s="1"/>
  <c r="N163" i="135" a="1"/>
  <c r="N163" i="135" s="1"/>
  <c r="M163" i="135" s="1"/>
  <c r="N164" i="135" a="1"/>
  <c r="N164" i="135" s="1"/>
  <c r="M164" i="135" s="1"/>
  <c r="N165" i="135" a="1"/>
  <c r="N165" i="135" s="1"/>
  <c r="N166" i="135" a="1"/>
  <c r="N166" i="135" s="1"/>
  <c r="M166" i="135" s="1"/>
  <c r="N167" i="135" a="1"/>
  <c r="N167" i="135" s="1"/>
  <c r="N168" i="135" a="1"/>
  <c r="N168" i="135" s="1"/>
  <c r="M168" i="135" s="1"/>
  <c r="N169" i="135" a="1"/>
  <c r="N169" i="135" s="1"/>
  <c r="M169" i="135" s="1"/>
  <c r="N170" i="135" a="1"/>
  <c r="N170" i="135" s="1"/>
  <c r="M170" i="135" s="1"/>
  <c r="N171" i="135" a="1"/>
  <c r="N171" i="135" s="1"/>
  <c r="M171" i="135" s="1"/>
  <c r="N172" i="135" a="1"/>
  <c r="N172" i="135" s="1"/>
  <c r="M172" i="135" s="1"/>
  <c r="N173" i="135" a="1"/>
  <c r="N173" i="135" s="1"/>
  <c r="M173" i="135" s="1"/>
  <c r="N174" i="135" a="1"/>
  <c r="N174" i="135" s="1"/>
  <c r="M174" i="135" s="1"/>
  <c r="N175" i="135" a="1"/>
  <c r="N175" i="135" s="1"/>
  <c r="M175" i="135" s="1"/>
  <c r="N176" i="135" a="1"/>
  <c r="N176" i="135" s="1"/>
  <c r="M176" i="135" s="1"/>
  <c r="N177" i="135" a="1"/>
  <c r="N177" i="135" s="1"/>
  <c r="M177" i="135" s="1"/>
  <c r="N178" i="135" a="1"/>
  <c r="N178" i="135" s="1"/>
  <c r="M178" i="135" s="1"/>
  <c r="N179" i="135" a="1"/>
  <c r="N179" i="135" s="1"/>
  <c r="M179" i="135" s="1"/>
  <c r="N180" i="135" a="1"/>
  <c r="N180" i="135" s="1"/>
  <c r="M180" i="135" s="1"/>
  <c r="N181" i="135" a="1"/>
  <c r="N181" i="135" s="1"/>
  <c r="N182" i="135" a="1"/>
  <c r="N182" i="135" s="1"/>
  <c r="N183" i="135" a="1"/>
  <c r="N183" i="135" s="1"/>
  <c r="N184" i="135" a="1"/>
  <c r="N184" i="135" s="1"/>
  <c r="M184" i="135" s="1"/>
  <c r="N185" i="135" a="1"/>
  <c r="N185" i="135" s="1"/>
  <c r="M185" i="135" s="1"/>
  <c r="N186" i="135" a="1"/>
  <c r="N186" i="135" s="1"/>
  <c r="M186" i="135" s="1"/>
  <c r="N187" i="135" a="1"/>
  <c r="N187" i="135" s="1"/>
  <c r="N188" i="135" a="1"/>
  <c r="N188" i="135" s="1"/>
  <c r="M188" i="135" s="1"/>
  <c r="N189" i="135" a="1"/>
  <c r="N189" i="135" s="1"/>
  <c r="M189" i="135" s="1"/>
  <c r="N190" i="135" a="1"/>
  <c r="N190" i="135" s="1"/>
  <c r="N191" i="135" a="1"/>
  <c r="N191" i="135" s="1"/>
  <c r="M191" i="135" s="1"/>
  <c r="N192" i="135" a="1"/>
  <c r="N192" i="135" s="1"/>
  <c r="N193" i="135" a="1"/>
  <c r="N193" i="135" s="1"/>
  <c r="M193" i="135" s="1"/>
  <c r="N194" i="135" a="1"/>
  <c r="N194" i="135" s="1"/>
  <c r="M194" i="135" s="1"/>
  <c r="N195" i="135" a="1"/>
  <c r="N195" i="135" s="1"/>
  <c r="M195" i="135" s="1"/>
  <c r="N196" i="135" a="1"/>
  <c r="N196" i="135" s="1"/>
  <c r="M196" i="135" s="1"/>
  <c r="N197" i="135" a="1"/>
  <c r="N197" i="135" s="1"/>
  <c r="N198" i="135" a="1"/>
  <c r="N198" i="135" s="1"/>
  <c r="N199" i="135" a="1"/>
  <c r="N199" i="135" s="1"/>
  <c r="M199" i="135" s="1"/>
  <c r="N200" i="135" a="1"/>
  <c r="N200" i="135" s="1"/>
  <c r="M200" i="135" s="1"/>
  <c r="N201" i="135" a="1"/>
  <c r="N201" i="135" s="1"/>
  <c r="M201" i="135" s="1"/>
  <c r="N202" i="135" a="1"/>
  <c r="N202" i="135" s="1"/>
  <c r="M202" i="135" s="1"/>
  <c r="N203" i="135" a="1"/>
  <c r="N203" i="135" s="1"/>
  <c r="M203" i="135" s="1"/>
  <c r="N204" i="135" a="1"/>
  <c r="N204" i="135" s="1"/>
  <c r="M204" i="135" s="1"/>
  <c r="N205" i="135" a="1"/>
  <c r="N205" i="135" s="1"/>
  <c r="M205" i="135" s="1"/>
  <c r="N206" i="135" a="1"/>
  <c r="N206" i="135" s="1"/>
  <c r="N207" i="135" a="1"/>
  <c r="N207" i="135" s="1"/>
  <c r="N208" i="135" a="1"/>
  <c r="N208" i="135" s="1"/>
  <c r="M208" i="135" s="1"/>
  <c r="N209" i="135" a="1"/>
  <c r="N209" i="135" s="1"/>
  <c r="M209" i="135" s="1"/>
  <c r="N210" i="135" a="1"/>
  <c r="N210" i="135" s="1"/>
  <c r="M210" i="135" s="1"/>
  <c r="N211" i="135" a="1"/>
  <c r="N211" i="135" s="1"/>
  <c r="M211" i="135" s="1"/>
  <c r="N212" i="135" a="1"/>
  <c r="N212" i="135" s="1"/>
  <c r="M212" i="135" s="1"/>
  <c r="N213" i="135" a="1"/>
  <c r="N213" i="135" s="1"/>
  <c r="M213" i="135" s="1"/>
  <c r="N214" i="135" a="1"/>
  <c r="N214" i="135" s="1"/>
  <c r="N215" i="135" a="1"/>
  <c r="N215" i="135" s="1"/>
  <c r="N216" i="135" a="1"/>
  <c r="N216" i="135" s="1"/>
  <c r="M216" i="135" s="1"/>
  <c r="N217" i="135" a="1"/>
  <c r="N217" i="135" s="1"/>
  <c r="M217" i="135" s="1"/>
  <c r="N218" i="135" a="1"/>
  <c r="N218" i="135" s="1"/>
  <c r="M218" i="135" s="1"/>
  <c r="N219" i="135" a="1"/>
  <c r="N219" i="135" s="1"/>
  <c r="M219" i="135" s="1"/>
  <c r="N220" i="135" a="1"/>
  <c r="N220" i="135" s="1"/>
  <c r="M220" i="135" s="1"/>
  <c r="N221" i="135" a="1"/>
  <c r="N221" i="135" s="1"/>
  <c r="M221" i="135" s="1"/>
  <c r="N222" i="135" a="1"/>
  <c r="N222" i="135" s="1"/>
  <c r="M222" i="135" s="1"/>
  <c r="N223" i="135" a="1"/>
  <c r="N223" i="135" s="1"/>
  <c r="M223" i="135" s="1"/>
  <c r="N224" i="135" a="1"/>
  <c r="N224" i="135" s="1"/>
  <c r="N225" i="135" a="1"/>
  <c r="N225" i="135" s="1"/>
  <c r="M225" i="135" s="1"/>
  <c r="N226" i="135" a="1"/>
  <c r="N226" i="135" s="1"/>
  <c r="M226" i="135" s="1"/>
  <c r="N227" i="135" a="1"/>
  <c r="N227" i="135" s="1"/>
  <c r="M227" i="135" s="1"/>
  <c r="N228" i="135" a="1"/>
  <c r="N228" i="135" s="1"/>
  <c r="N229" i="135" a="1"/>
  <c r="N229" i="135" s="1"/>
  <c r="N230" i="135" a="1"/>
  <c r="N230" i="135" s="1"/>
  <c r="N231" i="135" a="1"/>
  <c r="N231" i="135" s="1"/>
  <c r="M231" i="135" s="1"/>
  <c r="N232" i="135" a="1"/>
  <c r="N232" i="135" s="1"/>
  <c r="M232" i="135" s="1"/>
  <c r="N233" i="135" a="1"/>
  <c r="N233" i="135" s="1"/>
  <c r="M233" i="135" s="1"/>
  <c r="N234" i="135" a="1"/>
  <c r="N234" i="135" s="1"/>
  <c r="M234" i="135" s="1"/>
  <c r="N235" i="135" a="1"/>
  <c r="N235" i="135" s="1"/>
  <c r="N236" i="135" a="1"/>
  <c r="N236" i="135" s="1"/>
  <c r="M236" i="135" s="1"/>
  <c r="N237" i="135" a="1"/>
  <c r="N237" i="135" s="1"/>
  <c r="M237" i="135" s="1"/>
  <c r="N238" i="135" a="1"/>
  <c r="N238" i="135" s="1"/>
  <c r="M238" i="135" s="1"/>
  <c r="N239" i="135" a="1"/>
  <c r="N239" i="135" s="1"/>
  <c r="N240" i="135" a="1"/>
  <c r="N240" i="135" s="1"/>
  <c r="M240" i="135" s="1"/>
  <c r="N241" i="135" a="1"/>
  <c r="N241" i="135" s="1"/>
  <c r="M241" i="135" s="1"/>
  <c r="N242" i="135" a="1"/>
  <c r="N242" i="135" s="1"/>
  <c r="M242" i="135" s="1"/>
  <c r="N243" i="135" a="1"/>
  <c r="N243" i="135" s="1"/>
  <c r="M243" i="135" s="1"/>
  <c r="N244" i="135" a="1"/>
  <c r="N244" i="135" s="1"/>
  <c r="M244" i="135" s="1"/>
  <c r="N245" i="135" a="1"/>
  <c r="N245" i="135" s="1"/>
  <c r="M245" i="135" s="1"/>
  <c r="N246" i="135" a="1"/>
  <c r="N246" i="135" s="1"/>
  <c r="M246" i="135" s="1"/>
  <c r="N247" i="135" a="1"/>
  <c r="N247" i="135" s="1"/>
  <c r="N248" i="135" a="1"/>
  <c r="N248" i="135" s="1"/>
  <c r="M248" i="135" s="1"/>
  <c r="N249" i="135" a="1"/>
  <c r="N249" i="135" s="1"/>
  <c r="M249" i="135" s="1"/>
  <c r="N250" i="135" a="1"/>
  <c r="N250" i="135" s="1"/>
  <c r="M250" i="135" s="1"/>
  <c r="N251" i="135" a="1"/>
  <c r="N251" i="135" s="1"/>
  <c r="AU251" i="135" s="1"/>
  <c r="P251" i="135" s="1"/>
  <c r="N252" i="135" a="1"/>
  <c r="N252" i="135" s="1"/>
  <c r="M252" i="135" s="1"/>
  <c r="N253" i="135" a="1"/>
  <c r="N253" i="135" s="1"/>
  <c r="M253" i="135" s="1"/>
  <c r="N254" i="135" a="1"/>
  <c r="N254" i="135" s="1"/>
  <c r="M254" i="135" s="1"/>
  <c r="N255" i="135" a="1"/>
  <c r="N255" i="135" s="1"/>
  <c r="M255" i="135" s="1"/>
  <c r="N256" i="135" a="1"/>
  <c r="N256" i="135" s="1"/>
  <c r="M256" i="135" s="1"/>
  <c r="N257" i="135" a="1"/>
  <c r="N257" i="135" s="1"/>
  <c r="N258" i="135" a="1"/>
  <c r="N258" i="135" s="1"/>
  <c r="M258" i="135" s="1"/>
  <c r="N259" i="135" a="1"/>
  <c r="N259" i="135" s="1"/>
  <c r="M259" i="135" s="1"/>
  <c r="N260" i="135" a="1"/>
  <c r="N260" i="135" s="1"/>
  <c r="M260" i="135" s="1"/>
  <c r="N261" i="135" a="1"/>
  <c r="N261" i="135" s="1"/>
  <c r="N262" i="135" a="1"/>
  <c r="N262" i="135" s="1"/>
  <c r="M262" i="135" s="1"/>
  <c r="N263" i="135" a="1"/>
  <c r="N263" i="135" s="1"/>
  <c r="M263" i="135" s="1"/>
  <c r="N264" i="135" a="1"/>
  <c r="N264" i="135" s="1"/>
  <c r="N265" i="135" a="1"/>
  <c r="N265" i="135" s="1"/>
  <c r="M265" i="135" s="1"/>
  <c r="N266" i="135" a="1"/>
  <c r="N266" i="135" s="1"/>
  <c r="M266" i="135" s="1"/>
  <c r="N267" i="135" a="1"/>
  <c r="N267" i="135" s="1"/>
  <c r="M267" i="135" s="1"/>
  <c r="N268" i="135" a="1"/>
  <c r="N268" i="135" s="1"/>
  <c r="M268" i="135" s="1"/>
  <c r="N269" i="135" a="1"/>
  <c r="N269" i="135" s="1"/>
  <c r="M269" i="135" s="1"/>
  <c r="N270" i="135" a="1"/>
  <c r="N270" i="135" s="1"/>
  <c r="M270" i="135" s="1"/>
  <c r="N271" i="135" a="1"/>
  <c r="N271" i="135" s="1"/>
  <c r="M271" i="135" s="1"/>
  <c r="N272" i="135" a="1"/>
  <c r="N272" i="135" s="1"/>
  <c r="M272" i="135" s="1"/>
  <c r="N273" i="135" a="1"/>
  <c r="N273" i="135" s="1"/>
  <c r="N274" i="135" a="1"/>
  <c r="N274" i="135" s="1"/>
  <c r="M274" i="135" s="1"/>
  <c r="N275" i="135" a="1"/>
  <c r="N275" i="135" s="1"/>
  <c r="M275" i="135" s="1"/>
  <c r="N276" i="135" a="1"/>
  <c r="N276" i="135" s="1"/>
  <c r="M276" i="135" s="1"/>
  <c r="N277" i="135" a="1"/>
  <c r="N277" i="135" s="1"/>
  <c r="M277" i="135" s="1"/>
  <c r="N278" i="135" a="1"/>
  <c r="N278" i="135" s="1"/>
  <c r="M278" i="135" s="1"/>
  <c r="N279" i="135" a="1"/>
  <c r="N279" i="135" s="1"/>
  <c r="M279" i="135" s="1"/>
  <c r="N280" i="135" a="1"/>
  <c r="N280" i="135" s="1"/>
  <c r="N281" i="135" a="1"/>
  <c r="N281" i="135" s="1"/>
  <c r="M281" i="135" s="1"/>
  <c r="N282" i="135" a="1"/>
  <c r="N282" i="135" s="1"/>
  <c r="M282" i="135" s="1"/>
  <c r="N283" i="135" a="1"/>
  <c r="N283" i="135" s="1"/>
  <c r="M283" i="135" s="1"/>
  <c r="N284" i="135" a="1"/>
  <c r="N284" i="135" s="1"/>
  <c r="M284" i="135" s="1"/>
  <c r="N285" i="135" a="1"/>
  <c r="N285" i="135" s="1"/>
  <c r="M285" i="135" s="1"/>
  <c r="N286" i="135" a="1"/>
  <c r="N286" i="135" s="1"/>
  <c r="M286" i="135" s="1"/>
  <c r="N287" i="135" a="1"/>
  <c r="N287" i="135" s="1"/>
  <c r="M287" i="135" s="1"/>
  <c r="N288" i="135" a="1"/>
  <c r="N288" i="135" s="1"/>
  <c r="N289" i="135" a="1"/>
  <c r="N289" i="135" s="1"/>
  <c r="N290" i="135" a="1"/>
  <c r="N290" i="135" s="1"/>
  <c r="M290" i="135" s="1"/>
  <c r="N291" i="135" a="1"/>
  <c r="N291" i="135" s="1"/>
  <c r="M291" i="135" s="1"/>
  <c r="N292" i="135" a="1"/>
  <c r="N292" i="135" s="1"/>
  <c r="M292" i="135" s="1"/>
  <c r="N293" i="135" a="1"/>
  <c r="N293" i="135" s="1"/>
  <c r="M293" i="135" s="1"/>
  <c r="N294" i="135" a="1"/>
  <c r="N294" i="135" s="1"/>
  <c r="M294" i="135" s="1"/>
  <c r="N295" i="135" a="1"/>
  <c r="N295" i="135" s="1"/>
  <c r="M295" i="135" s="1"/>
  <c r="N296" i="135" a="1"/>
  <c r="N296" i="135" s="1"/>
  <c r="M296" i="135" s="1"/>
  <c r="N297" i="135" a="1"/>
  <c r="N297" i="135" s="1"/>
  <c r="M297" i="135" s="1"/>
  <c r="N298" i="135" a="1"/>
  <c r="N298" i="135" s="1"/>
  <c r="M298" i="135" s="1"/>
  <c r="N299" i="135" a="1"/>
  <c r="N299" i="135" s="1"/>
  <c r="M299" i="135" s="1"/>
  <c r="N300" i="135" a="1"/>
  <c r="N300" i="135" s="1"/>
  <c r="M300" i="135" s="1"/>
  <c r="N301" i="135" a="1"/>
  <c r="N301" i="135" s="1"/>
  <c r="M301" i="135" s="1"/>
  <c r="N302" i="135" a="1"/>
  <c r="N302" i="135" s="1"/>
  <c r="M302" i="135" s="1"/>
  <c r="N303" i="135" a="1"/>
  <c r="N303" i="135" s="1"/>
  <c r="M303" i="135" s="1"/>
  <c r="N304" i="135" a="1"/>
  <c r="N304" i="135" s="1"/>
  <c r="M304" i="135" s="1"/>
  <c r="N305" i="135" a="1"/>
  <c r="N305" i="135" s="1"/>
  <c r="M305" i="135" s="1"/>
  <c r="N306" i="135" a="1"/>
  <c r="N306" i="135" s="1"/>
  <c r="M306" i="135" s="1"/>
  <c r="N307" i="135" a="1"/>
  <c r="N307" i="135" s="1"/>
  <c r="M307" i="135" s="1"/>
  <c r="N308" i="135" a="1"/>
  <c r="N308" i="135" s="1"/>
  <c r="M308" i="135" s="1"/>
  <c r="N309" i="135" a="1"/>
  <c r="N309" i="135" s="1"/>
  <c r="M309" i="135" s="1"/>
  <c r="N310" i="135" a="1"/>
  <c r="N310" i="135" s="1"/>
  <c r="M310" i="135" s="1"/>
  <c r="N311" i="135" a="1"/>
  <c r="N311" i="135" s="1"/>
  <c r="N312" i="135" a="1"/>
  <c r="N312" i="135" s="1"/>
  <c r="M312" i="135" s="1"/>
  <c r="N313" i="135" a="1"/>
  <c r="N313" i="135" s="1"/>
  <c r="M313" i="135" s="1"/>
  <c r="N314" i="135" a="1"/>
  <c r="N314" i="135" s="1"/>
  <c r="M314" i="135" s="1"/>
  <c r="N315" i="135" a="1"/>
  <c r="N315" i="135" s="1"/>
  <c r="M315" i="135" s="1"/>
  <c r="N316" i="135" a="1"/>
  <c r="N316" i="135" s="1"/>
  <c r="M316" i="135" s="1"/>
  <c r="N317" i="135" a="1"/>
  <c r="N317" i="135" s="1"/>
  <c r="M317" i="135" s="1"/>
  <c r="N318" i="135" a="1"/>
  <c r="N318" i="135" s="1"/>
  <c r="M318" i="135" s="1"/>
  <c r="N319" i="135" a="1"/>
  <c r="N319" i="135" s="1"/>
  <c r="M319" i="135" s="1"/>
  <c r="N320" i="135" a="1"/>
  <c r="N320" i="135" s="1"/>
  <c r="M320" i="135" s="1"/>
  <c r="N321" i="135" a="1"/>
  <c r="N321" i="135" s="1"/>
  <c r="M321" i="135" s="1"/>
  <c r="N322" i="135" a="1"/>
  <c r="N322" i="135" s="1"/>
  <c r="M322" i="135" s="1"/>
  <c r="N323" i="135" a="1"/>
  <c r="N323" i="135" s="1"/>
  <c r="M323" i="135" s="1"/>
  <c r="N324" i="135" a="1"/>
  <c r="N324" i="135" s="1"/>
  <c r="M324" i="135" s="1"/>
  <c r="N325" i="135" a="1"/>
  <c r="N325" i="135" s="1"/>
  <c r="M325" i="135" s="1"/>
  <c r="N326" i="135" a="1"/>
  <c r="N326" i="135" s="1"/>
  <c r="M326" i="135" s="1"/>
  <c r="N327" i="135" a="1"/>
  <c r="N327" i="135" s="1"/>
  <c r="N328" i="135" a="1"/>
  <c r="N328" i="135" s="1"/>
  <c r="M328" i="135" s="1"/>
  <c r="N329" i="135" a="1"/>
  <c r="N329" i="135" s="1"/>
  <c r="M329" i="135" s="1"/>
  <c r="N330" i="135" a="1"/>
  <c r="N330" i="135" s="1"/>
  <c r="M330" i="135" s="1"/>
  <c r="N331" i="135" a="1"/>
  <c r="N331" i="135" s="1"/>
  <c r="M331" i="135" s="1"/>
  <c r="N332" i="135" a="1"/>
  <c r="N332" i="135" s="1"/>
  <c r="M332" i="135" s="1"/>
  <c r="N333" i="135" a="1"/>
  <c r="N333" i="135" s="1"/>
  <c r="N334" i="135" a="1"/>
  <c r="N334" i="135" s="1"/>
  <c r="N335" i="135" a="1"/>
  <c r="N335" i="135" s="1"/>
  <c r="M335" i="135" s="1"/>
  <c r="N336" i="135" a="1"/>
  <c r="N336" i="135" s="1"/>
  <c r="M336" i="135" s="1"/>
  <c r="N337" i="135" a="1"/>
  <c r="N337" i="135" s="1"/>
  <c r="M337" i="135" s="1"/>
  <c r="N338" i="135" a="1"/>
  <c r="N338" i="135" s="1"/>
  <c r="M338" i="135" s="1"/>
  <c r="N339" i="135" a="1"/>
  <c r="N339" i="135" s="1"/>
  <c r="M339" i="135" s="1"/>
  <c r="N340" i="135" a="1"/>
  <c r="N340" i="135" s="1"/>
  <c r="M340" i="135" s="1"/>
  <c r="N341" i="135" a="1"/>
  <c r="N341" i="135" s="1"/>
  <c r="M341" i="135" s="1"/>
  <c r="N342" i="135" a="1"/>
  <c r="N342" i="135" s="1"/>
  <c r="M342" i="135" s="1"/>
  <c r="N343" i="135" a="1"/>
  <c r="N343" i="135" s="1"/>
  <c r="N344" i="135" a="1"/>
  <c r="N344" i="135" s="1"/>
  <c r="M344" i="135" s="1"/>
  <c r="N345" i="135" a="1"/>
  <c r="N345" i="135" s="1"/>
  <c r="M345" i="135" s="1"/>
  <c r="N346" i="135" a="1"/>
  <c r="N346" i="135" s="1"/>
  <c r="M346" i="135" s="1"/>
  <c r="N347" i="135" a="1"/>
  <c r="N347" i="135" s="1"/>
  <c r="M347" i="135" s="1"/>
  <c r="N348" i="135" a="1"/>
  <c r="N348" i="135" s="1"/>
  <c r="N349" i="135" a="1"/>
  <c r="N349" i="135" s="1"/>
  <c r="N350" i="135" a="1"/>
  <c r="N350" i="135" s="1"/>
  <c r="M350" i="135" s="1"/>
  <c r="N351" i="135" a="1"/>
  <c r="N351" i="135" s="1"/>
  <c r="M351" i="135" s="1"/>
  <c r="N352" i="135" a="1"/>
  <c r="N352" i="135" s="1"/>
  <c r="M352" i="135" s="1"/>
  <c r="N353" i="135" a="1"/>
  <c r="N353" i="135" s="1"/>
  <c r="M353" i="135" s="1"/>
  <c r="N354" i="135" a="1"/>
  <c r="N354" i="135" s="1"/>
  <c r="M354" i="135" s="1"/>
  <c r="N355" i="135" a="1"/>
  <c r="N355" i="135" s="1"/>
  <c r="M355" i="135" s="1"/>
  <c r="N356" i="135" a="1"/>
  <c r="N356" i="135" s="1"/>
  <c r="M356" i="135" s="1"/>
  <c r="N357" i="135" a="1"/>
  <c r="N357" i="135" s="1"/>
  <c r="M357" i="135" s="1"/>
  <c r="N358" i="135" a="1"/>
  <c r="N358" i="135" s="1"/>
  <c r="M358" i="135" s="1"/>
  <c r="N359" i="135" a="1"/>
  <c r="N359" i="135" s="1"/>
  <c r="N360" i="135" a="1"/>
  <c r="N360" i="135" s="1"/>
  <c r="M360" i="135" s="1"/>
  <c r="N361" i="135" a="1"/>
  <c r="N361" i="135" s="1"/>
  <c r="M361" i="135" s="1"/>
  <c r="N362" i="135" a="1"/>
  <c r="N362" i="135" s="1"/>
  <c r="M362" i="135" s="1"/>
  <c r="N363" i="135" a="1"/>
  <c r="N363" i="135" s="1"/>
  <c r="M363" i="135" s="1"/>
  <c r="N364" i="135" a="1"/>
  <c r="N364" i="135" s="1"/>
  <c r="M364" i="135" s="1"/>
  <c r="N365" i="135" a="1"/>
  <c r="N365" i="135" s="1"/>
  <c r="M365" i="135" s="1"/>
  <c r="N366" i="135" a="1"/>
  <c r="N366" i="135" s="1"/>
  <c r="M366" i="135" s="1"/>
  <c r="N367" i="135" a="1"/>
  <c r="N367" i="135" s="1"/>
  <c r="M367" i="135" s="1"/>
  <c r="N368" i="135" a="1"/>
  <c r="N368" i="135" s="1"/>
  <c r="M368" i="135" s="1"/>
  <c r="N369" i="135" a="1"/>
  <c r="N369" i="135" s="1"/>
  <c r="M369" i="135" s="1"/>
  <c r="N370" i="135" a="1"/>
  <c r="N370" i="135" s="1"/>
  <c r="M370" i="135" s="1"/>
  <c r="N371" i="135" a="1"/>
  <c r="N371" i="135" s="1"/>
  <c r="M371" i="135" s="1"/>
  <c r="N372" i="135" a="1"/>
  <c r="N372" i="135" s="1"/>
  <c r="M372" i="135" s="1"/>
  <c r="N373" i="135" a="1"/>
  <c r="N373" i="135" s="1"/>
  <c r="M373" i="135" s="1"/>
  <c r="N374" i="135" a="1"/>
  <c r="N374" i="135" s="1"/>
  <c r="M374" i="135" s="1"/>
  <c r="N375" i="135" a="1"/>
  <c r="N375" i="135" s="1"/>
  <c r="N376" i="135" a="1"/>
  <c r="N376" i="135" s="1"/>
  <c r="M376" i="135" s="1"/>
  <c r="N377" i="135" a="1"/>
  <c r="N377" i="135" s="1"/>
  <c r="M377" i="135" s="1"/>
  <c r="N378" i="135" a="1"/>
  <c r="N378" i="135" s="1"/>
  <c r="M378" i="135" s="1"/>
  <c r="N379" i="135" a="1"/>
  <c r="N379" i="135" s="1"/>
  <c r="M379" i="135" s="1"/>
  <c r="N380" i="135" a="1"/>
  <c r="N380" i="135" s="1"/>
  <c r="N381" i="135" a="1"/>
  <c r="N381" i="135" s="1"/>
  <c r="N382" i="135" a="1"/>
  <c r="N382" i="135" s="1"/>
  <c r="M382" i="135" s="1"/>
  <c r="N383" i="135" a="1"/>
  <c r="N383" i="135" s="1"/>
  <c r="M383" i="135" s="1"/>
  <c r="N384" i="135" a="1"/>
  <c r="N384" i="135" s="1"/>
  <c r="M384" i="135" s="1"/>
  <c r="N385" i="135" a="1"/>
  <c r="N385" i="135" s="1"/>
  <c r="M385" i="135" s="1"/>
  <c r="N386" i="135" a="1"/>
  <c r="N386" i="135" s="1"/>
  <c r="M386" i="135" s="1"/>
  <c r="N387" i="135" a="1"/>
  <c r="N387" i="135" s="1"/>
  <c r="M387" i="135" s="1"/>
  <c r="N388" i="135" a="1"/>
  <c r="N388" i="135" s="1"/>
  <c r="M388" i="135" s="1"/>
  <c r="N389" i="135" a="1"/>
  <c r="N389" i="135" s="1"/>
  <c r="M389" i="135" s="1"/>
  <c r="N390" i="135" a="1"/>
  <c r="N390" i="135" s="1"/>
  <c r="M390" i="135" s="1"/>
  <c r="N391" i="135" a="1"/>
  <c r="N391" i="135" s="1"/>
  <c r="N392" i="135" a="1"/>
  <c r="N392" i="135" s="1"/>
  <c r="M392" i="135" s="1"/>
  <c r="N393" i="135" a="1"/>
  <c r="N393" i="135" s="1"/>
  <c r="M393" i="135" s="1"/>
  <c r="N394" i="135" a="1"/>
  <c r="N394" i="135" s="1"/>
  <c r="M394" i="135" s="1"/>
  <c r="N395" i="135" a="1"/>
  <c r="N395" i="135" s="1"/>
  <c r="M395" i="135" s="1"/>
  <c r="N396" i="135" a="1"/>
  <c r="N396" i="135" s="1"/>
  <c r="N397" i="135" a="1"/>
  <c r="N397" i="135" s="1"/>
  <c r="M397" i="135" s="1"/>
  <c r="N398" i="135" a="1"/>
  <c r="N398" i="135" s="1"/>
  <c r="M398" i="135" s="1"/>
  <c r="N399" i="135" a="1"/>
  <c r="N399" i="135" s="1"/>
  <c r="M399" i="135" s="1"/>
  <c r="N400" i="135" a="1"/>
  <c r="N400" i="135" s="1"/>
  <c r="M400" i="135" s="1"/>
  <c r="N401" i="135" a="1"/>
  <c r="N401" i="135" s="1"/>
  <c r="M401" i="135" s="1"/>
  <c r="N402" i="135" a="1"/>
  <c r="N402" i="135" s="1"/>
  <c r="M402" i="135" s="1"/>
  <c r="N403" i="135" a="1"/>
  <c r="N403" i="135" s="1"/>
  <c r="M403" i="135" s="1"/>
  <c r="N404" i="135" a="1"/>
  <c r="N404" i="135" s="1"/>
  <c r="N405" i="135" a="1"/>
  <c r="N405" i="135" s="1"/>
  <c r="M405" i="135" s="1"/>
  <c r="N406" i="135" a="1"/>
  <c r="N406" i="135" s="1"/>
  <c r="M406" i="135" s="1"/>
  <c r="N407" i="135" a="1"/>
  <c r="N407" i="135" s="1"/>
  <c r="M407" i="135" s="1"/>
  <c r="N408" i="135" a="1"/>
  <c r="N408" i="135" s="1"/>
  <c r="M408" i="135" s="1"/>
  <c r="N409" i="135" a="1"/>
  <c r="N409" i="135" s="1"/>
  <c r="M409" i="135" s="1"/>
  <c r="N410" i="135" a="1"/>
  <c r="N410" i="135" s="1"/>
  <c r="M410" i="135" s="1"/>
  <c r="N411" i="135" a="1"/>
  <c r="N411" i="135" s="1"/>
  <c r="N412" i="135" a="1"/>
  <c r="N412" i="135" s="1"/>
  <c r="N413" i="135" a="1"/>
  <c r="N413" i="135" s="1"/>
  <c r="AU413" i="135" s="1"/>
  <c r="P413" i="135" s="1"/>
  <c r="N414" i="135" a="1"/>
  <c r="N414" i="135" s="1"/>
  <c r="M414" i="135" s="1"/>
  <c r="N415" i="135" a="1"/>
  <c r="N415" i="135" s="1"/>
  <c r="M415" i="135" s="1"/>
  <c r="N416" i="135" a="1"/>
  <c r="N416" i="135" s="1"/>
  <c r="N417" i="135" a="1"/>
  <c r="N417" i="135" s="1"/>
  <c r="M417" i="135" s="1"/>
  <c r="N418" i="135" a="1"/>
  <c r="N418" i="135" s="1"/>
  <c r="M418" i="135" s="1"/>
  <c r="N419" i="135" a="1"/>
  <c r="N419" i="135" s="1"/>
  <c r="N420" i="135" a="1"/>
  <c r="N420" i="135" s="1"/>
  <c r="M420" i="135" s="1"/>
  <c r="N421" i="135" a="1"/>
  <c r="N421" i="135" s="1"/>
  <c r="M421" i="135" s="1"/>
  <c r="N422" i="135" a="1"/>
  <c r="N422" i="135" s="1"/>
  <c r="M422" i="135" s="1"/>
  <c r="N423" i="135" a="1"/>
  <c r="N423" i="135" s="1"/>
  <c r="M423" i="135" s="1"/>
  <c r="N424" i="135" a="1"/>
  <c r="N424" i="135" s="1"/>
  <c r="M424" i="135" s="1"/>
  <c r="N425" i="135" a="1"/>
  <c r="N425" i="135" s="1"/>
  <c r="M425" i="135" s="1"/>
  <c r="N426" i="135" a="1"/>
  <c r="N426" i="135" s="1"/>
  <c r="M426" i="135" s="1"/>
  <c r="N427" i="135" a="1"/>
  <c r="N427" i="135" s="1"/>
  <c r="M427" i="135" s="1"/>
  <c r="N428" i="135" a="1"/>
  <c r="N428" i="135" s="1"/>
  <c r="M428" i="135" s="1"/>
  <c r="N429" i="135" a="1"/>
  <c r="N429" i="135" s="1"/>
  <c r="M429" i="135" s="1"/>
  <c r="N430" i="135" a="1"/>
  <c r="N430" i="135" s="1"/>
  <c r="M430" i="135" s="1"/>
  <c r="N431" i="135" a="1"/>
  <c r="N431" i="135" s="1"/>
  <c r="M431" i="135" s="1"/>
  <c r="N432" i="135" a="1"/>
  <c r="N432" i="135" s="1"/>
  <c r="M432" i="135" s="1"/>
  <c r="N433" i="135" a="1"/>
  <c r="N433" i="135" s="1"/>
  <c r="M433" i="135" s="1"/>
  <c r="N434" i="135" a="1"/>
  <c r="N434" i="135" s="1"/>
  <c r="N435" i="135" a="1"/>
  <c r="N435" i="135" s="1"/>
  <c r="M435" i="135" s="1"/>
  <c r="N436" i="135" a="1"/>
  <c r="N436" i="135" s="1"/>
  <c r="M436" i="135" s="1"/>
  <c r="N437" i="135" a="1"/>
  <c r="N437" i="135" s="1"/>
  <c r="M437" i="135" s="1"/>
  <c r="N438" i="135" a="1"/>
  <c r="N438" i="135" s="1"/>
  <c r="M438" i="135" s="1"/>
  <c r="N439" i="135" a="1"/>
  <c r="N439" i="135" s="1"/>
  <c r="M439" i="135" s="1"/>
  <c r="N440" i="135" a="1"/>
  <c r="N440" i="135" s="1"/>
  <c r="N441" i="135" a="1"/>
  <c r="N441" i="135" s="1"/>
  <c r="M441" i="135" s="1"/>
  <c r="N442" i="135" a="1"/>
  <c r="N442" i="135" s="1"/>
  <c r="M442" i="135" s="1"/>
  <c r="N443" i="135" a="1"/>
  <c r="N443" i="135" s="1"/>
  <c r="M443" i="135" s="1"/>
  <c r="N444" i="135" a="1"/>
  <c r="N444" i="135" s="1"/>
  <c r="M444" i="135" s="1"/>
  <c r="N445" i="135" a="1"/>
  <c r="N445" i="135" s="1"/>
  <c r="M445" i="135" s="1"/>
  <c r="N446" i="135" a="1"/>
  <c r="N446" i="135" s="1"/>
  <c r="M446" i="135" s="1"/>
  <c r="N447" i="135" a="1"/>
  <c r="N447" i="135" s="1"/>
  <c r="M447" i="135" s="1"/>
  <c r="N448" i="135" a="1"/>
  <c r="N448" i="135" s="1"/>
  <c r="N449" i="135" a="1"/>
  <c r="N449" i="135" s="1"/>
  <c r="N450" i="135" a="1"/>
  <c r="N450" i="135" s="1"/>
  <c r="M450" i="135" s="1"/>
  <c r="N451" i="135" a="1"/>
  <c r="N451" i="135" s="1"/>
  <c r="M451" i="135" s="1"/>
  <c r="N452" i="135" a="1"/>
  <c r="N452" i="135" s="1"/>
  <c r="M452" i="135" s="1"/>
  <c r="N453" i="135" a="1"/>
  <c r="N453" i="135" s="1"/>
  <c r="M453" i="135" s="1"/>
  <c r="N454" i="135" a="1"/>
  <c r="N454" i="135" s="1"/>
  <c r="M454" i="135" s="1"/>
  <c r="N455" i="135" a="1"/>
  <c r="N455" i="135" s="1"/>
  <c r="M455" i="135" s="1"/>
  <c r="N456" i="135" a="1"/>
  <c r="N456" i="135" s="1"/>
  <c r="N457" i="135" a="1"/>
  <c r="N457" i="135" s="1"/>
  <c r="N458" i="135" a="1"/>
  <c r="N458" i="135" s="1"/>
  <c r="M458" i="135" s="1"/>
  <c r="N459" i="135" a="1"/>
  <c r="N459" i="135" s="1"/>
  <c r="M459" i="135" s="1"/>
  <c r="N460" i="135" a="1"/>
  <c r="N460" i="135" s="1"/>
  <c r="M460" i="135" s="1"/>
  <c r="N461" i="135" a="1"/>
  <c r="N461" i="135" s="1"/>
  <c r="N462" i="135" a="1"/>
  <c r="N462" i="135" s="1"/>
  <c r="M462" i="135" s="1"/>
  <c r="N463" i="135" a="1"/>
  <c r="N463" i="135" s="1"/>
  <c r="M463" i="135" s="1"/>
  <c r="N464" i="135" a="1"/>
  <c r="N464" i="135" s="1"/>
  <c r="N465" i="135" a="1"/>
  <c r="N465" i="135" s="1"/>
  <c r="M465" i="135" s="1"/>
  <c r="N466" i="135" a="1"/>
  <c r="N466" i="135" s="1"/>
  <c r="M466" i="135" s="1"/>
  <c r="N467" i="135" a="1"/>
  <c r="N467" i="135" s="1"/>
  <c r="M467" i="135" s="1"/>
  <c r="N468" i="135" a="1"/>
  <c r="N468" i="135" s="1"/>
  <c r="M468" i="135" s="1"/>
  <c r="N469" i="135" a="1"/>
  <c r="N469" i="135" s="1"/>
  <c r="M469" i="135" s="1"/>
  <c r="N470" i="135" a="1"/>
  <c r="N470" i="135" s="1"/>
  <c r="M470" i="135" s="1"/>
  <c r="N471" i="135" a="1"/>
  <c r="N471" i="135" s="1"/>
  <c r="M471" i="135" s="1"/>
  <c r="N472" i="135" a="1"/>
  <c r="N472" i="135" s="1"/>
  <c r="M472" i="135" s="1"/>
  <c r="N473" i="135" a="1"/>
  <c r="N473" i="135" s="1"/>
  <c r="N474" i="135" a="1"/>
  <c r="N474" i="135" s="1"/>
  <c r="M474" i="135" s="1"/>
  <c r="N475" i="135" a="1"/>
  <c r="N475" i="135" s="1"/>
  <c r="M475" i="135" s="1"/>
  <c r="N476" i="135" a="1"/>
  <c r="N476" i="135" s="1"/>
  <c r="M476" i="135" s="1"/>
  <c r="N477" i="135" a="1"/>
  <c r="N477" i="135" s="1"/>
  <c r="M477" i="135" s="1"/>
  <c r="N478" i="135" a="1"/>
  <c r="N478" i="135" s="1"/>
  <c r="M478" i="135" s="1"/>
  <c r="N479" i="135" a="1"/>
  <c r="N479" i="135" s="1"/>
  <c r="M479" i="135" s="1"/>
  <c r="N480" i="135" a="1"/>
  <c r="N480" i="135" s="1"/>
  <c r="M480" i="135" s="1"/>
  <c r="N481" i="135" a="1"/>
  <c r="N481" i="135" s="1"/>
  <c r="M481" i="135" s="1"/>
  <c r="N482" i="135" a="1"/>
  <c r="N482" i="135" s="1"/>
  <c r="M482" i="135" s="1"/>
  <c r="N483" i="135" a="1"/>
  <c r="N483" i="135" s="1"/>
  <c r="M483" i="135" s="1"/>
  <c r="N484" i="135" a="1"/>
  <c r="N484" i="135" s="1"/>
  <c r="M484" i="135" s="1"/>
  <c r="N485" i="135" a="1"/>
  <c r="N485" i="135" s="1"/>
  <c r="M485" i="135" s="1"/>
  <c r="N486" i="135" a="1"/>
  <c r="N486" i="135" s="1"/>
  <c r="M486" i="135" s="1"/>
  <c r="N487" i="135" a="1"/>
  <c r="N487" i="135" s="1"/>
  <c r="M487" i="135" s="1"/>
  <c r="N488" i="135" a="1"/>
  <c r="N488" i="135" s="1"/>
  <c r="M488" i="135" s="1"/>
  <c r="N489" i="135" a="1"/>
  <c r="N489" i="135" s="1"/>
  <c r="N490" i="135" a="1"/>
  <c r="N490" i="135" s="1"/>
  <c r="M490" i="135" s="1"/>
  <c r="N491" i="135" a="1"/>
  <c r="N491" i="135" s="1"/>
  <c r="N492" i="135" a="1"/>
  <c r="N492" i="135" s="1"/>
  <c r="M492" i="135" s="1"/>
  <c r="N493" i="135" a="1"/>
  <c r="N493" i="135" s="1"/>
  <c r="M493" i="135" s="1"/>
  <c r="N494" i="135" a="1"/>
  <c r="N494" i="135" s="1"/>
  <c r="M494" i="135" s="1"/>
  <c r="N495" i="135" a="1"/>
  <c r="N495" i="135" s="1"/>
  <c r="M495" i="135" s="1"/>
  <c r="N496" i="135" a="1"/>
  <c r="N496" i="135" s="1"/>
  <c r="M496" i="135" s="1"/>
  <c r="N497" i="135" a="1"/>
  <c r="N497" i="135" s="1"/>
  <c r="N498" i="135" a="1"/>
  <c r="N498" i="135" s="1"/>
  <c r="M498" i="135" s="1"/>
  <c r="N499" i="135" a="1"/>
  <c r="N499" i="135" s="1"/>
  <c r="M499" i="135" s="1"/>
  <c r="N500" i="135" a="1"/>
  <c r="N500" i="135" s="1"/>
  <c r="M500" i="135" s="1"/>
  <c r="N501" i="135" a="1"/>
  <c r="N501" i="135" s="1"/>
  <c r="M501" i="135" s="1"/>
  <c r="N502" i="135" a="1"/>
  <c r="N502" i="135" s="1"/>
  <c r="M502" i="135" s="1"/>
  <c r="N503" i="135" a="1"/>
  <c r="N503" i="135" s="1"/>
  <c r="M503" i="135" s="1"/>
  <c r="N504" i="135" a="1"/>
  <c r="N504" i="135" s="1"/>
  <c r="N505" i="135" a="1"/>
  <c r="N505" i="135" s="1"/>
  <c r="N506" i="135" a="1"/>
  <c r="N506" i="135" s="1"/>
  <c r="M506" i="135" s="1"/>
  <c r="N507" i="135" a="1"/>
  <c r="N507" i="135" s="1"/>
  <c r="M507" i="135" s="1"/>
  <c r="N508" i="135" a="1"/>
  <c r="N508" i="135" s="1"/>
  <c r="M508" i="135" s="1"/>
  <c r="N509" i="135" a="1"/>
  <c r="N509" i="135" s="1"/>
  <c r="M509" i="135" s="1"/>
  <c r="N510" i="135" a="1"/>
  <c r="N510" i="135" s="1"/>
  <c r="M510" i="135" s="1"/>
  <c r="N511" i="135" a="1"/>
  <c r="N511" i="135" s="1"/>
  <c r="M511" i="135" s="1"/>
  <c r="N512" i="135" a="1"/>
  <c r="N512" i="135" s="1"/>
  <c r="M512" i="135" s="1"/>
  <c r="N513" i="135" a="1"/>
  <c r="N513" i="135" s="1"/>
  <c r="N514" i="135" a="1"/>
  <c r="N514" i="135" s="1"/>
  <c r="M514" i="135" s="1"/>
  <c r="N515" i="135" a="1"/>
  <c r="N515" i="135" s="1"/>
  <c r="M515" i="135" s="1"/>
  <c r="N516" i="135" a="1"/>
  <c r="N516" i="135" s="1"/>
  <c r="M516" i="135" s="1"/>
  <c r="N517" i="135" a="1"/>
  <c r="N517" i="135" s="1"/>
  <c r="M517" i="135" s="1"/>
  <c r="N518" i="135" a="1"/>
  <c r="N518" i="135" s="1"/>
  <c r="M518" i="135" s="1"/>
  <c r="N519" i="135" a="1"/>
  <c r="N519" i="135" s="1"/>
  <c r="M519" i="135" s="1"/>
  <c r="N520" i="135" a="1"/>
  <c r="N520" i="135" s="1"/>
  <c r="N521" i="135" a="1"/>
  <c r="N521" i="135" s="1"/>
  <c r="N522" i="135" a="1"/>
  <c r="N522" i="135" s="1"/>
  <c r="M522" i="135" s="1"/>
  <c r="N523" i="135" a="1"/>
  <c r="N523" i="135" s="1"/>
  <c r="M523" i="135" s="1"/>
  <c r="N524" i="135" a="1"/>
  <c r="N524" i="135" s="1"/>
  <c r="M524" i="135" s="1"/>
  <c r="N525" i="135" a="1"/>
  <c r="N525" i="135" s="1"/>
  <c r="M525" i="135" s="1"/>
  <c r="N526" i="135" a="1"/>
  <c r="N526" i="135" s="1"/>
  <c r="M526" i="135" s="1"/>
  <c r="N527" i="135" a="1"/>
  <c r="N527" i="135" s="1"/>
  <c r="M527" i="135" s="1"/>
  <c r="N528" i="135" a="1"/>
  <c r="N528" i="135" s="1"/>
  <c r="M528" i="135" s="1"/>
  <c r="N529" i="135" a="1"/>
  <c r="N529" i="135" s="1"/>
  <c r="N530" i="135" a="1"/>
  <c r="N530" i="135" s="1"/>
  <c r="M530" i="135" s="1"/>
  <c r="N531" i="135" a="1"/>
  <c r="N531" i="135" s="1"/>
  <c r="M531" i="135" s="1"/>
  <c r="N532" i="135" a="1"/>
  <c r="N532" i="135" s="1"/>
  <c r="M532" i="135" s="1"/>
  <c r="N533" i="135" a="1"/>
  <c r="N533" i="135" s="1"/>
  <c r="M533" i="135" s="1"/>
  <c r="N534" i="135" a="1"/>
  <c r="N534" i="135" s="1"/>
  <c r="M534" i="135" s="1"/>
  <c r="N535" i="135" a="1"/>
  <c r="N535" i="135" s="1"/>
  <c r="N536" i="135" a="1"/>
  <c r="N536" i="135" s="1"/>
  <c r="N537" i="135" a="1"/>
  <c r="N537" i="135" s="1"/>
  <c r="M537" i="135" s="1"/>
  <c r="N538" i="135" a="1"/>
  <c r="N538" i="135" s="1"/>
  <c r="M538" i="135" s="1"/>
  <c r="N539" i="135" a="1"/>
  <c r="N539" i="135" s="1"/>
  <c r="M539" i="135" s="1"/>
  <c r="N540" i="135" a="1"/>
  <c r="N540" i="135" s="1"/>
  <c r="M540" i="135" s="1"/>
  <c r="N541" i="135" a="1"/>
  <c r="N541" i="135" s="1"/>
  <c r="M541" i="135" s="1"/>
  <c r="N542" i="135" a="1"/>
  <c r="N542" i="135" s="1"/>
  <c r="M542" i="135" s="1"/>
  <c r="N543" i="135" a="1"/>
  <c r="N543" i="135" s="1"/>
  <c r="M543" i="135" s="1"/>
  <c r="N544" i="135" a="1"/>
  <c r="N544" i="135" s="1"/>
  <c r="N545" i="135" a="1"/>
  <c r="N545" i="135" s="1"/>
  <c r="M545" i="135" s="1"/>
  <c r="N546" i="135" a="1"/>
  <c r="N546" i="135" s="1"/>
  <c r="N547" i="135" a="1"/>
  <c r="N547" i="135" s="1"/>
  <c r="N548" i="135" a="1"/>
  <c r="N548" i="135" s="1"/>
  <c r="M548" i="135" s="1"/>
  <c r="N549" i="135" a="1"/>
  <c r="N549" i="135" s="1"/>
  <c r="N550" i="135" a="1"/>
  <c r="N550" i="135" s="1"/>
  <c r="N551" i="135" a="1"/>
  <c r="N551" i="135" s="1"/>
  <c r="M551" i="135" s="1"/>
  <c r="N552" i="135" a="1"/>
  <c r="N552" i="135" s="1"/>
  <c r="M552" i="135" s="1"/>
  <c r="N553" i="135" a="1"/>
  <c r="N553" i="135" s="1"/>
  <c r="M553" i="135" s="1"/>
  <c r="N554" i="135" a="1"/>
  <c r="N554" i="135" s="1"/>
  <c r="M554" i="135" s="1"/>
  <c r="N555" i="135" a="1"/>
  <c r="N555" i="135" s="1"/>
  <c r="M555" i="135" s="1"/>
  <c r="N556" i="135" a="1"/>
  <c r="N556" i="135" s="1"/>
  <c r="M556" i="135" s="1"/>
  <c r="N557" i="135" a="1"/>
  <c r="N557" i="135" s="1"/>
  <c r="N558" i="135" a="1"/>
  <c r="N558" i="135" s="1"/>
  <c r="M558" i="135" s="1"/>
  <c r="N559" i="135" a="1"/>
  <c r="N559" i="135" s="1"/>
  <c r="M559" i="135" s="1"/>
  <c r="N560" i="135" a="1"/>
  <c r="N560" i="135" s="1"/>
  <c r="N561" i="135" a="1"/>
  <c r="N561" i="135" s="1"/>
  <c r="M561" i="135" s="1"/>
  <c r="N562" i="135" a="1"/>
  <c r="N562" i="135" s="1"/>
  <c r="M562" i="135" s="1"/>
  <c r="N563" i="135" a="1"/>
  <c r="N563" i="135" s="1"/>
  <c r="M563" i="135" s="1"/>
  <c r="N564" i="135" a="1"/>
  <c r="N564" i="135" s="1"/>
  <c r="N565" i="135" a="1"/>
  <c r="N565" i="135" s="1"/>
  <c r="N566" i="135" a="1"/>
  <c r="N566" i="135" s="1"/>
  <c r="M566" i="135" s="1"/>
  <c r="N567" i="135" a="1"/>
  <c r="N567" i="135" s="1"/>
  <c r="M567" i="135" s="1"/>
  <c r="N568" i="135" a="1"/>
  <c r="N568" i="135" s="1"/>
  <c r="M568" i="135" s="1"/>
  <c r="N569" i="135" a="1"/>
  <c r="N569" i="135" s="1"/>
  <c r="M569" i="135" s="1"/>
  <c r="N570" i="135" a="1"/>
  <c r="N570" i="135" s="1"/>
  <c r="M570" i="135" s="1"/>
  <c r="N571" i="135" a="1"/>
  <c r="N571" i="135" s="1"/>
  <c r="M571" i="135" s="1"/>
  <c r="N572" i="135" a="1"/>
  <c r="N572" i="135" s="1"/>
  <c r="M572" i="135" s="1"/>
  <c r="N573" i="135" a="1"/>
  <c r="N573" i="135" s="1"/>
  <c r="M573" i="135" s="1"/>
  <c r="N574" i="135" a="1"/>
  <c r="N574" i="135" s="1"/>
  <c r="M574" i="135" s="1"/>
  <c r="N575" i="135" a="1"/>
  <c r="N575" i="135" s="1"/>
  <c r="M575" i="135" s="1"/>
  <c r="N576" i="135" a="1"/>
  <c r="N576" i="135" s="1"/>
  <c r="N577" i="135" a="1"/>
  <c r="N577" i="135" s="1"/>
  <c r="M577" i="135" s="1"/>
  <c r="N578" i="135" a="1"/>
  <c r="N578" i="135" s="1"/>
  <c r="N579" i="135" a="1"/>
  <c r="N579" i="135" s="1"/>
  <c r="N580" i="135" a="1"/>
  <c r="N580" i="135" s="1"/>
  <c r="M580" i="135" s="1"/>
  <c r="N581" i="135" a="1"/>
  <c r="N581" i="135" s="1"/>
  <c r="M581" i="135" s="1"/>
  <c r="N582" i="135" a="1"/>
  <c r="N582" i="135" s="1"/>
  <c r="M582" i="135" s="1"/>
  <c r="N583" i="135" a="1"/>
  <c r="N583" i="135" s="1"/>
  <c r="N584" i="135" a="1"/>
  <c r="N584" i="135" s="1"/>
  <c r="AU584" i="135" s="1"/>
  <c r="P584" i="135" s="1"/>
  <c r="N585" i="135" a="1"/>
  <c r="N585" i="135" s="1"/>
  <c r="M585" i="135" s="1"/>
  <c r="N586" i="135" a="1"/>
  <c r="N586" i="135" s="1"/>
  <c r="N587" i="135" a="1"/>
  <c r="N587" i="135" s="1"/>
  <c r="M587" i="135" s="1"/>
  <c r="N588" i="135" a="1"/>
  <c r="N588" i="135" s="1"/>
  <c r="M588" i="135" s="1"/>
  <c r="N589" i="135" a="1"/>
  <c r="N589" i="135" s="1"/>
  <c r="M589" i="135" s="1"/>
  <c r="N590" i="135" a="1"/>
  <c r="N590" i="135" s="1"/>
  <c r="M590" i="135" s="1"/>
  <c r="N591" i="135" a="1"/>
  <c r="N591" i="135" s="1"/>
  <c r="M591" i="135" s="1"/>
  <c r="N592" i="135" a="1"/>
  <c r="N592" i="135" s="1"/>
  <c r="M592" i="135" s="1"/>
  <c r="N593" i="135" a="1"/>
  <c r="N593" i="135" s="1"/>
  <c r="N594" i="135" a="1"/>
  <c r="N594" i="135" s="1"/>
  <c r="M594" i="135" s="1"/>
  <c r="N595" i="135" a="1"/>
  <c r="N595" i="135" s="1"/>
  <c r="M595" i="135" s="1"/>
  <c r="N596" i="135" a="1"/>
  <c r="N596" i="135" s="1"/>
  <c r="M596" i="135" s="1"/>
  <c r="N597" i="135" a="1"/>
  <c r="N597" i="135" s="1"/>
  <c r="M597" i="135" s="1"/>
  <c r="N598" i="135" a="1"/>
  <c r="N598" i="135" s="1"/>
  <c r="M598" i="135" s="1"/>
  <c r="N599" i="135" a="1"/>
  <c r="N599" i="135" s="1"/>
  <c r="M599" i="135" s="1"/>
  <c r="N600" i="135" a="1"/>
  <c r="N600" i="135" s="1"/>
  <c r="N601" i="135" a="1"/>
  <c r="N601" i="135" s="1"/>
  <c r="M601" i="135" s="1"/>
  <c r="N602" i="135" a="1"/>
  <c r="N602" i="135" s="1"/>
  <c r="M602" i="135" s="1"/>
  <c r="N603" i="135" a="1"/>
  <c r="N603" i="135" s="1"/>
  <c r="M603" i="135" s="1"/>
  <c r="N604" i="135" a="1"/>
  <c r="N604" i="135" s="1"/>
  <c r="M604" i="135" s="1"/>
  <c r="N605" i="135" a="1"/>
  <c r="N605" i="135" s="1"/>
  <c r="M605" i="135" s="1"/>
  <c r="N606" i="135" a="1"/>
  <c r="N606" i="135" s="1"/>
  <c r="M606" i="135" s="1"/>
  <c r="N607" i="135" a="1"/>
  <c r="N607" i="135" s="1"/>
  <c r="M607" i="135" s="1"/>
  <c r="N608" i="135" a="1"/>
  <c r="N608" i="135" s="1"/>
  <c r="AU608" i="135" s="1"/>
  <c r="P608" i="135" s="1"/>
  <c r="N609" i="135" a="1"/>
  <c r="N609" i="135" s="1"/>
  <c r="M609" i="135" s="1"/>
  <c r="N610" i="135" a="1"/>
  <c r="N610" i="135" s="1"/>
  <c r="M610" i="135" s="1"/>
  <c r="N611" i="135" a="1"/>
  <c r="N611" i="135" s="1"/>
  <c r="M611" i="135" s="1"/>
  <c r="N612" i="135" a="1"/>
  <c r="N612" i="135" s="1"/>
  <c r="M612" i="135" s="1"/>
  <c r="N613" i="135" a="1"/>
  <c r="N613" i="135" s="1"/>
  <c r="M613" i="135" s="1"/>
  <c r="N614" i="135" a="1"/>
  <c r="N614" i="135" s="1"/>
  <c r="M614" i="135" s="1"/>
  <c r="N615" i="135" a="1"/>
  <c r="N615" i="135" s="1"/>
  <c r="AU615" i="135" s="1"/>
  <c r="P615" i="135" s="1"/>
  <c r="N616" i="135" a="1"/>
  <c r="N616" i="135" s="1"/>
  <c r="M616" i="135" s="1"/>
  <c r="N617" i="135" a="1"/>
  <c r="N617" i="135" s="1"/>
  <c r="M617" i="135" s="1"/>
  <c r="N618" i="135" a="1"/>
  <c r="N618" i="135" s="1"/>
  <c r="M618" i="135" s="1"/>
  <c r="N619" i="135" a="1"/>
  <c r="N619" i="135" s="1"/>
  <c r="M619" i="135" s="1"/>
  <c r="N620" i="135" a="1"/>
  <c r="N620" i="135" s="1"/>
  <c r="M620" i="135" s="1"/>
  <c r="N621" i="135" a="1"/>
  <c r="N621" i="135" s="1"/>
  <c r="M621" i="135" s="1"/>
  <c r="N622" i="135" a="1"/>
  <c r="N622" i="135" s="1"/>
  <c r="M622" i="135" s="1"/>
  <c r="N623" i="135" a="1"/>
  <c r="N623" i="135" s="1"/>
  <c r="N624" i="135" a="1"/>
  <c r="N624" i="135" s="1"/>
  <c r="M624" i="135" s="1"/>
  <c r="N625" i="135" a="1"/>
  <c r="N625" i="135" s="1"/>
  <c r="M625" i="135" s="1"/>
  <c r="N626" i="135" a="1"/>
  <c r="N626" i="135" s="1"/>
  <c r="N627" i="135" a="1"/>
  <c r="N627" i="135" s="1"/>
  <c r="M627" i="135" s="1"/>
  <c r="N628" i="135" a="1"/>
  <c r="N628" i="135" s="1"/>
  <c r="M628" i="135" s="1"/>
  <c r="N629" i="135" a="1"/>
  <c r="N629" i="135" s="1"/>
  <c r="M629" i="135" s="1"/>
  <c r="N630" i="135" a="1"/>
  <c r="N630" i="135" s="1"/>
  <c r="N631" i="135" a="1"/>
  <c r="N631" i="135" s="1"/>
  <c r="M631" i="135" s="1"/>
  <c r="N632" i="135" a="1"/>
  <c r="N632" i="135" s="1"/>
  <c r="M632" i="135" s="1"/>
  <c r="N633" i="135" a="1"/>
  <c r="N633" i="135" s="1"/>
  <c r="M633" i="135" s="1"/>
  <c r="N634" i="135" a="1"/>
  <c r="N634" i="135" s="1"/>
  <c r="M634" i="135" s="1"/>
  <c r="N635" i="135" a="1"/>
  <c r="N635" i="135" s="1"/>
  <c r="M635" i="135" s="1"/>
  <c r="N636" i="135" a="1"/>
  <c r="N636" i="135" s="1"/>
  <c r="M636" i="135" s="1"/>
  <c r="N637" i="135" a="1"/>
  <c r="N637" i="135" s="1"/>
  <c r="N638" i="135" a="1"/>
  <c r="N638" i="135" s="1"/>
  <c r="N639" i="135" a="1"/>
  <c r="N639" i="135" s="1"/>
  <c r="M639" i="135" s="1"/>
  <c r="N640" i="135" a="1"/>
  <c r="N640" i="135" s="1"/>
  <c r="M640" i="135" s="1"/>
  <c r="N641" i="135" a="1"/>
  <c r="N641" i="135" s="1"/>
  <c r="M641" i="135" s="1"/>
  <c r="N642" i="135" a="1"/>
  <c r="N642" i="135" s="1"/>
  <c r="M642" i="135" s="1"/>
  <c r="N643" i="135" a="1"/>
  <c r="N643" i="135" s="1"/>
  <c r="M643" i="135" s="1"/>
  <c r="N644" i="135" a="1"/>
  <c r="N644" i="135" s="1"/>
  <c r="M644" i="135" s="1"/>
  <c r="N645" i="135" a="1"/>
  <c r="N645" i="135" s="1"/>
  <c r="AU645" i="135" s="1"/>
  <c r="P645" i="135" s="1"/>
  <c r="N646" i="135" a="1"/>
  <c r="N646" i="135" s="1"/>
  <c r="N647" i="135" a="1"/>
  <c r="N647" i="135" s="1"/>
  <c r="M647" i="135" s="1"/>
  <c r="N648" i="135" a="1"/>
  <c r="N648" i="135" s="1"/>
  <c r="M648" i="135" s="1"/>
  <c r="N649" i="135" a="1"/>
  <c r="N649" i="135" s="1"/>
  <c r="M649" i="135" s="1"/>
  <c r="N650" i="135" a="1"/>
  <c r="N650" i="135" s="1"/>
  <c r="M650" i="135" s="1"/>
  <c r="N651" i="135" a="1"/>
  <c r="N651" i="135" s="1"/>
  <c r="N652" i="135" a="1"/>
  <c r="N652" i="135" s="1"/>
  <c r="M652" i="135" s="1"/>
  <c r="N653" i="135" a="1"/>
  <c r="N653" i="135" s="1"/>
  <c r="M653" i="135" s="1"/>
  <c r="N654" i="135" a="1"/>
  <c r="N654" i="135" s="1"/>
  <c r="M654" i="135" s="1"/>
  <c r="N655" i="135" a="1"/>
  <c r="N655" i="135" s="1"/>
  <c r="M655" i="135" s="1"/>
  <c r="N656" i="135" a="1"/>
  <c r="N656" i="135" s="1"/>
  <c r="N657" i="135" a="1"/>
  <c r="N657" i="135" s="1"/>
  <c r="M657" i="135" s="1"/>
  <c r="N658" i="135" a="1"/>
  <c r="N658" i="135" s="1"/>
  <c r="M658" i="135" s="1"/>
  <c r="N659" i="135" a="1"/>
  <c r="N659" i="135" s="1"/>
  <c r="M659" i="135" s="1"/>
  <c r="N660" i="135" a="1"/>
  <c r="N660" i="135" s="1"/>
  <c r="M660" i="135" s="1"/>
  <c r="N661" i="135" a="1"/>
  <c r="N661" i="135" s="1"/>
  <c r="M661" i="135" s="1"/>
  <c r="N662" i="135" a="1"/>
  <c r="N662" i="135" s="1"/>
  <c r="M662" i="135" s="1"/>
  <c r="N663" i="135" a="1"/>
  <c r="N663" i="135" s="1"/>
  <c r="N664" i="135" a="1"/>
  <c r="N664" i="135" s="1"/>
  <c r="N665" i="135" a="1"/>
  <c r="N665" i="135" s="1"/>
  <c r="M665" i="135" s="1"/>
  <c r="N666" i="135" a="1"/>
  <c r="N666" i="135" s="1"/>
  <c r="M666" i="135" s="1"/>
  <c r="N667" i="135" a="1"/>
  <c r="N667" i="135" s="1"/>
  <c r="M667" i="135" s="1"/>
  <c r="N668" i="135" a="1"/>
  <c r="N668" i="135" s="1"/>
  <c r="M668" i="135" s="1"/>
  <c r="N669" i="135" a="1"/>
  <c r="N669" i="135" s="1"/>
  <c r="M669" i="135" s="1"/>
  <c r="N670" i="135" a="1"/>
  <c r="N670" i="135" s="1"/>
  <c r="M670" i="135" s="1"/>
  <c r="N671" i="135" a="1"/>
  <c r="N671" i="135" s="1"/>
  <c r="M671" i="135" s="1"/>
  <c r="N672" i="135" a="1"/>
  <c r="N672" i="135" s="1"/>
  <c r="M672" i="135" s="1"/>
  <c r="N673" i="135" a="1"/>
  <c r="N673" i="135" s="1"/>
  <c r="M673" i="135" s="1"/>
  <c r="N674" i="135" a="1"/>
  <c r="N674" i="135" s="1"/>
  <c r="M674" i="135" s="1"/>
  <c r="N675" i="135" a="1"/>
  <c r="N675" i="135" s="1"/>
  <c r="M675" i="135" s="1"/>
  <c r="N676" i="135" a="1"/>
  <c r="N676" i="135" s="1"/>
  <c r="M676" i="135" s="1"/>
  <c r="N677" i="135" a="1"/>
  <c r="N677" i="135" s="1"/>
  <c r="M677" i="135" s="1"/>
  <c r="N678" i="135" a="1"/>
  <c r="N678" i="135" s="1"/>
  <c r="M678" i="135" s="1"/>
  <c r="N679" i="135" a="1"/>
  <c r="N679" i="135" s="1"/>
  <c r="N680" i="135" a="1"/>
  <c r="N680" i="135" s="1"/>
  <c r="N681" i="135" a="1"/>
  <c r="N681" i="135" s="1"/>
  <c r="M681" i="135" s="1"/>
  <c r="N682" i="135" a="1"/>
  <c r="N682" i="135" s="1"/>
  <c r="M682" i="135" s="1"/>
  <c r="N683" i="135" a="1"/>
  <c r="N683" i="135" s="1"/>
  <c r="M683" i="135" s="1"/>
  <c r="N684" i="135" a="1"/>
  <c r="N684" i="135" s="1"/>
  <c r="M684" i="135" s="1"/>
  <c r="N685" i="135" a="1"/>
  <c r="N685" i="135" s="1"/>
  <c r="M685" i="135" s="1"/>
  <c r="N686" i="135" a="1"/>
  <c r="N686" i="135" s="1"/>
  <c r="M686" i="135" s="1"/>
  <c r="N687" i="135" a="1"/>
  <c r="N687" i="135" s="1"/>
  <c r="N688" i="135" a="1"/>
  <c r="N688" i="135" s="1"/>
  <c r="M688" i="135" s="1"/>
  <c r="N689" i="135" a="1"/>
  <c r="N689" i="135" s="1"/>
  <c r="M689" i="135" s="1"/>
  <c r="N690" i="135" a="1"/>
  <c r="N690" i="135" s="1"/>
  <c r="M690" i="135" s="1"/>
  <c r="N691" i="135" a="1"/>
  <c r="N691" i="135" s="1"/>
  <c r="M691" i="135" s="1"/>
  <c r="N692" i="135" a="1"/>
  <c r="N692" i="135" s="1"/>
  <c r="M692" i="135" s="1"/>
  <c r="N693" i="135" a="1"/>
  <c r="N693" i="135" s="1"/>
  <c r="N694" i="135" a="1"/>
  <c r="N694" i="135" s="1"/>
  <c r="M694" i="135" s="1"/>
  <c r="N695" i="135" a="1"/>
  <c r="N695" i="135" s="1"/>
  <c r="N696" i="135" a="1"/>
  <c r="N696" i="135" s="1"/>
  <c r="M696" i="135" s="1"/>
  <c r="N697" i="135" a="1"/>
  <c r="N697" i="135" s="1"/>
  <c r="M697" i="135" s="1"/>
  <c r="N698" i="135" a="1"/>
  <c r="N698" i="135" s="1"/>
  <c r="M698" i="135" s="1"/>
  <c r="N699" i="135" a="1"/>
  <c r="N699" i="135" s="1"/>
  <c r="N700" i="135" a="1"/>
  <c r="N700" i="135" s="1"/>
  <c r="M700" i="135" s="1"/>
  <c r="N701" i="135" a="1"/>
  <c r="N701" i="135" s="1"/>
  <c r="N702" i="135" a="1"/>
  <c r="N702" i="135" s="1"/>
  <c r="M702" i="135" s="1"/>
  <c r="N703" i="135" a="1"/>
  <c r="N703" i="135" s="1"/>
  <c r="M703" i="135" s="1"/>
  <c r="N704" i="135" a="1"/>
  <c r="N704" i="135" s="1"/>
  <c r="N705" i="135" a="1"/>
  <c r="N705" i="135" s="1"/>
  <c r="M705" i="135" s="1"/>
  <c r="N706" i="135" a="1"/>
  <c r="N706" i="135" s="1"/>
  <c r="M706" i="135" s="1"/>
  <c r="N707" i="135" a="1"/>
  <c r="N707" i="135" s="1"/>
  <c r="M707" i="135" s="1"/>
  <c r="N708" i="135" a="1"/>
  <c r="N708" i="135" s="1"/>
  <c r="M708" i="135" s="1"/>
  <c r="N709" i="135" a="1"/>
  <c r="N709" i="135" s="1"/>
  <c r="M709" i="135" s="1"/>
  <c r="N710" i="135" a="1"/>
  <c r="N710" i="135" s="1"/>
  <c r="N711" i="135" a="1"/>
  <c r="N711" i="135" s="1"/>
  <c r="M711" i="135" s="1"/>
  <c r="N712" i="135" a="1"/>
  <c r="N712" i="135" s="1"/>
  <c r="M712" i="135" s="1"/>
  <c r="N713" i="135" a="1"/>
  <c r="N713" i="135" s="1"/>
  <c r="M713" i="135" s="1"/>
  <c r="N714" i="135" a="1"/>
  <c r="N714" i="135" s="1"/>
  <c r="M714" i="135" s="1"/>
  <c r="N715" i="135" a="1"/>
  <c r="N715" i="135" s="1"/>
  <c r="M715" i="135" s="1"/>
  <c r="N716" i="135" a="1"/>
  <c r="N716" i="135" s="1"/>
  <c r="M716" i="135" s="1"/>
  <c r="N717" i="135" a="1"/>
  <c r="N717" i="135" s="1"/>
  <c r="M717" i="135" s="1"/>
  <c r="N718" i="135" a="1"/>
  <c r="N718" i="135" s="1"/>
  <c r="N719" i="135" a="1"/>
  <c r="N719" i="135" s="1"/>
  <c r="M719" i="135" s="1"/>
  <c r="N720" i="135" a="1"/>
  <c r="N720" i="135" s="1"/>
  <c r="M720" i="135" s="1"/>
  <c r="N721" i="135" a="1"/>
  <c r="N721" i="135" s="1"/>
  <c r="M721" i="135" s="1"/>
  <c r="N722" i="135" a="1"/>
  <c r="N722" i="135" s="1"/>
  <c r="M722" i="135" s="1"/>
  <c r="N723" i="135" a="1"/>
  <c r="N723" i="135" s="1"/>
  <c r="M723" i="135" s="1"/>
  <c r="N724" i="135" a="1"/>
  <c r="N724" i="135" s="1"/>
  <c r="M724" i="135" s="1"/>
  <c r="N725" i="135" a="1"/>
  <c r="N725" i="135" s="1"/>
  <c r="N726" i="135" a="1"/>
  <c r="N726" i="135" s="1"/>
  <c r="M726" i="135" s="1"/>
  <c r="N727" i="135" a="1"/>
  <c r="N727" i="135" s="1"/>
  <c r="M727" i="135" s="1"/>
  <c r="N728" i="135" a="1"/>
  <c r="N728" i="135" s="1"/>
  <c r="N729" i="135" a="1"/>
  <c r="N729" i="135" s="1"/>
  <c r="M729" i="135" s="1"/>
  <c r="N730" i="135" a="1"/>
  <c r="N730" i="135" s="1"/>
  <c r="M730" i="135" s="1"/>
  <c r="N731" i="135" a="1"/>
  <c r="N731" i="135" s="1"/>
  <c r="M731" i="135" s="1"/>
  <c r="N732" i="135" a="1"/>
  <c r="N732" i="135" s="1"/>
  <c r="N733" i="135" a="1"/>
  <c r="N733" i="135" s="1"/>
  <c r="N734" i="135" a="1"/>
  <c r="N734" i="135" s="1"/>
  <c r="M734" i="135" s="1"/>
  <c r="N735" i="135" a="1"/>
  <c r="N735" i="135" s="1"/>
  <c r="M735" i="135" s="1"/>
  <c r="N736" i="135" a="1"/>
  <c r="N736" i="135" s="1"/>
  <c r="M736" i="135" s="1"/>
  <c r="N737" i="135" a="1"/>
  <c r="N737" i="135" s="1"/>
  <c r="M737" i="135" s="1"/>
  <c r="N738" i="135" a="1"/>
  <c r="N738" i="135" s="1"/>
  <c r="M738" i="135" s="1"/>
  <c r="N739" i="135" a="1"/>
  <c r="N739" i="135" s="1"/>
  <c r="M739" i="135" s="1"/>
  <c r="N740" i="135" a="1"/>
  <c r="N740" i="135" s="1"/>
  <c r="N741" i="135" a="1"/>
  <c r="N741" i="135" s="1"/>
  <c r="M741" i="135" s="1"/>
  <c r="N742" i="135" a="1"/>
  <c r="N742" i="135" s="1"/>
  <c r="M742" i="135" s="1"/>
  <c r="N743" i="135" a="1"/>
  <c r="N743" i="135" s="1"/>
  <c r="M743" i="135" s="1"/>
  <c r="N744" i="135" a="1"/>
  <c r="N744" i="135" s="1"/>
  <c r="N745" i="135" a="1"/>
  <c r="N745" i="135" s="1"/>
  <c r="M745" i="135" s="1"/>
  <c r="N746" i="135" a="1"/>
  <c r="N746" i="135" s="1"/>
  <c r="M746" i="135" s="1"/>
  <c r="N747" i="135" a="1"/>
  <c r="N747" i="135" s="1"/>
  <c r="N748" i="135" a="1"/>
  <c r="N748" i="135" s="1"/>
  <c r="M748" i="135" s="1"/>
  <c r="N749" i="135" a="1"/>
  <c r="N749" i="135" s="1"/>
  <c r="M749" i="135" s="1"/>
  <c r="N750" i="135" a="1"/>
  <c r="N750" i="135" s="1"/>
  <c r="M750" i="135" s="1"/>
  <c r="N751" i="135" a="1"/>
  <c r="N751" i="135" s="1"/>
  <c r="M751" i="135" s="1"/>
  <c r="N752" i="135" a="1"/>
  <c r="N752" i="135" s="1"/>
  <c r="M752" i="135" s="1"/>
  <c r="N753" i="135" a="1"/>
  <c r="N753" i="135" s="1"/>
  <c r="M753" i="135" s="1"/>
  <c r="N754" i="135" a="1"/>
  <c r="N754" i="135" s="1"/>
  <c r="N755" i="135" a="1"/>
  <c r="N755" i="135" s="1"/>
  <c r="N756" i="135" a="1"/>
  <c r="N756" i="135" s="1"/>
  <c r="M756" i="135" s="1"/>
  <c r="N757" i="135" a="1"/>
  <c r="N757" i="135" s="1"/>
  <c r="M757" i="135" s="1"/>
  <c r="N758" i="135" a="1"/>
  <c r="N758" i="135" s="1"/>
  <c r="M758" i="135" s="1"/>
  <c r="N759" i="135" a="1"/>
  <c r="N759" i="135" s="1"/>
  <c r="N760" i="135" a="1"/>
  <c r="N760" i="135" s="1"/>
  <c r="N761" i="135" a="1"/>
  <c r="N761" i="135" s="1"/>
  <c r="M761" i="135" s="1"/>
  <c r="N762" i="135" a="1"/>
  <c r="N762" i="135" s="1"/>
  <c r="N763" i="135" a="1"/>
  <c r="N763" i="135" s="1"/>
  <c r="M763" i="135" s="1"/>
  <c r="N764" i="135" a="1"/>
  <c r="N764" i="135" s="1"/>
  <c r="M764" i="135" s="1"/>
  <c r="N765" i="135" a="1"/>
  <c r="N765" i="135" s="1"/>
  <c r="M765" i="135" s="1"/>
  <c r="N766" i="135" a="1"/>
  <c r="N766" i="135" s="1"/>
  <c r="M766" i="135" s="1"/>
  <c r="N767" i="135" a="1"/>
  <c r="N767" i="135" s="1"/>
  <c r="M767" i="135" s="1"/>
  <c r="N768" i="135" a="1"/>
  <c r="N768" i="135" s="1"/>
  <c r="N769" i="135" a="1"/>
  <c r="N769" i="135" s="1"/>
  <c r="M769" i="135" s="1"/>
  <c r="N770" i="135" a="1"/>
  <c r="N770" i="135" s="1"/>
  <c r="M770" i="135" s="1"/>
  <c r="N771" i="135" a="1"/>
  <c r="N771" i="135" s="1"/>
  <c r="M771" i="135" s="1"/>
  <c r="N772" i="135" a="1"/>
  <c r="N772" i="135" s="1"/>
  <c r="M772" i="135" s="1"/>
  <c r="N773" i="135" a="1"/>
  <c r="N773" i="135" s="1"/>
  <c r="M773" i="135" s="1"/>
  <c r="N774" i="135" a="1"/>
  <c r="N774" i="135" s="1"/>
  <c r="N775" i="135" a="1"/>
  <c r="N775" i="135" s="1"/>
  <c r="M775" i="135" s="1"/>
  <c r="N776" i="135" a="1"/>
  <c r="N776" i="135" s="1"/>
  <c r="N777" i="135" a="1"/>
  <c r="N777" i="135" s="1"/>
  <c r="N778" i="135" a="1"/>
  <c r="N778" i="135" s="1"/>
  <c r="N779" i="135" a="1"/>
  <c r="N779" i="135" s="1"/>
  <c r="N780" i="135" a="1"/>
  <c r="N780" i="135" s="1"/>
  <c r="M780" i="135" s="1"/>
  <c r="N781" i="135" a="1"/>
  <c r="N781" i="135" s="1"/>
  <c r="N782" i="135" a="1"/>
  <c r="N782" i="135" s="1"/>
  <c r="M782" i="135" s="1"/>
  <c r="N783" i="135" a="1"/>
  <c r="N783" i="135" s="1"/>
  <c r="M783" i="135" s="1"/>
  <c r="N784" i="135" a="1"/>
  <c r="N784" i="135" s="1"/>
  <c r="N785" i="135" a="1"/>
  <c r="N785" i="135" s="1"/>
  <c r="N786" i="135" a="1"/>
  <c r="N786" i="135" s="1"/>
  <c r="M786" i="135" s="1"/>
  <c r="N787" i="135" a="1"/>
  <c r="N787" i="135" s="1"/>
  <c r="M787" i="135" s="1"/>
  <c r="N788" i="135" a="1"/>
  <c r="N788" i="135" s="1"/>
  <c r="M788" i="135" s="1"/>
  <c r="N789" i="135" a="1"/>
  <c r="N789" i="135" s="1"/>
  <c r="M789" i="135" s="1"/>
  <c r="N790" i="135" a="1"/>
  <c r="N790" i="135" s="1"/>
  <c r="N791" i="135" a="1"/>
  <c r="N791" i="135" s="1"/>
  <c r="N792" i="135" a="1"/>
  <c r="N792" i="135" s="1"/>
  <c r="M792" i="135" s="1"/>
  <c r="N793" i="135" a="1"/>
  <c r="N793" i="135" s="1"/>
  <c r="N794" i="135" a="1"/>
  <c r="N794" i="135" s="1"/>
  <c r="M794" i="135" s="1"/>
  <c r="N795" i="135" a="1"/>
  <c r="N795" i="135" s="1"/>
  <c r="M795" i="135" s="1"/>
  <c r="N796" i="135" a="1"/>
  <c r="N796" i="135" s="1"/>
  <c r="M796" i="135" s="1"/>
  <c r="N797" i="135" a="1"/>
  <c r="N797" i="135" s="1"/>
  <c r="M797" i="135" s="1"/>
  <c r="N798" i="135" a="1"/>
  <c r="N798" i="135" s="1"/>
  <c r="M798" i="135" s="1"/>
  <c r="N799" i="135" a="1"/>
  <c r="N799" i="135" s="1"/>
  <c r="M799" i="135" s="1"/>
  <c r="N800" i="135" a="1"/>
  <c r="N800" i="135" s="1"/>
  <c r="N801" i="135" a="1"/>
  <c r="N801" i="135" s="1"/>
  <c r="M801" i="135" s="1"/>
  <c r="N802" i="135" a="1"/>
  <c r="N802" i="135" s="1"/>
  <c r="N803" i="135" a="1"/>
  <c r="N803" i="135" s="1"/>
  <c r="M803" i="135" s="1"/>
  <c r="N804" i="135" a="1"/>
  <c r="N804" i="135" s="1"/>
  <c r="M804" i="135" s="1"/>
  <c r="N805" i="135" a="1"/>
  <c r="N805" i="135" s="1"/>
  <c r="M805" i="135" s="1"/>
  <c r="N806" i="135" a="1"/>
  <c r="N806" i="135" s="1"/>
  <c r="M806" i="135" s="1"/>
  <c r="N807" i="135" a="1"/>
  <c r="N807" i="135" s="1"/>
  <c r="M807" i="135" s="1"/>
  <c r="N808" i="135" a="1"/>
  <c r="N808" i="135" s="1"/>
  <c r="M808" i="135" s="1"/>
  <c r="N809" i="135" a="1"/>
  <c r="N809" i="135" s="1"/>
  <c r="M809" i="135" s="1"/>
  <c r="N810" i="135" a="1"/>
  <c r="N810" i="135" s="1"/>
  <c r="M810" i="135" s="1"/>
  <c r="N811" i="135" a="1"/>
  <c r="N811" i="135" s="1"/>
  <c r="M811" i="135" s="1"/>
  <c r="N812" i="135" a="1"/>
  <c r="N812" i="135" s="1"/>
  <c r="M812" i="135" s="1"/>
  <c r="N813" i="135" a="1"/>
  <c r="N813" i="135" s="1"/>
  <c r="M813" i="135" s="1"/>
  <c r="N814" i="135" a="1"/>
  <c r="N814" i="135" s="1"/>
  <c r="M814" i="135" s="1"/>
  <c r="N815" i="135" a="1"/>
  <c r="N815" i="135" s="1"/>
  <c r="M815" i="135" s="1"/>
  <c r="N816" i="135" a="1"/>
  <c r="N816" i="135" s="1"/>
  <c r="M816" i="135" s="1"/>
  <c r="N817" i="135" a="1"/>
  <c r="N817" i="135" s="1"/>
  <c r="M817" i="135" s="1"/>
  <c r="N818" i="135" a="1"/>
  <c r="N818" i="135" s="1"/>
  <c r="M818" i="135" s="1"/>
  <c r="N819" i="135" a="1"/>
  <c r="N819" i="135" s="1"/>
  <c r="M819" i="135" s="1"/>
  <c r="N820" i="135" a="1"/>
  <c r="N820" i="135" s="1"/>
  <c r="N821" i="135" a="1"/>
  <c r="N821" i="135" s="1"/>
  <c r="M821" i="135" s="1"/>
  <c r="N822" i="135" a="1"/>
  <c r="N822" i="135" s="1"/>
  <c r="M822" i="135" s="1"/>
  <c r="N823" i="135" a="1"/>
  <c r="N823" i="135" s="1"/>
  <c r="N824" i="135" a="1"/>
  <c r="N824" i="135" s="1"/>
  <c r="M824" i="135" s="1"/>
  <c r="N825" i="135" a="1"/>
  <c r="N825" i="135" s="1"/>
  <c r="M825" i="135" s="1"/>
  <c r="N826" i="135" a="1"/>
  <c r="N826" i="135" s="1"/>
  <c r="M826" i="135" s="1"/>
  <c r="N827" i="135" a="1"/>
  <c r="N827" i="135" s="1"/>
  <c r="N828" i="135" a="1"/>
  <c r="N828" i="135" s="1"/>
  <c r="N829" i="135" a="1"/>
  <c r="N829" i="135" s="1"/>
  <c r="N830" i="135" a="1"/>
  <c r="N830" i="135" s="1"/>
  <c r="M830" i="135" s="1"/>
  <c r="N831" i="135" a="1"/>
  <c r="N831" i="135" s="1"/>
  <c r="M831" i="135" s="1"/>
  <c r="N832" i="135" a="1"/>
  <c r="N832" i="135" s="1"/>
  <c r="M832" i="135" s="1"/>
  <c r="N833" i="135" a="1"/>
  <c r="N833" i="135" s="1"/>
  <c r="M833" i="135" s="1"/>
  <c r="N834" i="135" a="1"/>
  <c r="N834" i="135" s="1"/>
  <c r="M834" i="135" s="1"/>
  <c r="N835" i="135" a="1"/>
  <c r="N835" i="135" s="1"/>
  <c r="M835" i="135" s="1"/>
  <c r="N836" i="135" a="1"/>
  <c r="N836" i="135" s="1"/>
  <c r="N837" i="135" a="1"/>
  <c r="N837" i="135" s="1"/>
  <c r="M837" i="135" s="1"/>
  <c r="N838" i="135" a="1"/>
  <c r="N838" i="135" s="1"/>
  <c r="M838" i="135" s="1"/>
  <c r="N839" i="135" a="1"/>
  <c r="N839" i="135" s="1"/>
  <c r="M839" i="135" s="1"/>
  <c r="N840" i="135" a="1"/>
  <c r="N840" i="135" s="1"/>
  <c r="M840" i="135" s="1"/>
  <c r="N841" i="135" a="1"/>
  <c r="N841" i="135" s="1"/>
  <c r="AU841" i="135" s="1"/>
  <c r="P841" i="135" s="1"/>
  <c r="N842" i="135" a="1"/>
  <c r="N842" i="135" s="1"/>
  <c r="M842" i="135" s="1"/>
  <c r="N843" i="135" a="1"/>
  <c r="N843" i="135" s="1"/>
  <c r="N844" i="135" a="1"/>
  <c r="N844" i="135" s="1"/>
  <c r="N845" i="135" a="1"/>
  <c r="N845" i="135" s="1"/>
  <c r="M845" i="135" s="1"/>
  <c r="N846" i="135" a="1"/>
  <c r="N846" i="135" s="1"/>
  <c r="M846" i="135" s="1"/>
  <c r="N847" i="135" a="1"/>
  <c r="N847" i="135" s="1"/>
  <c r="M847" i="135" s="1"/>
  <c r="N848" i="135" a="1"/>
  <c r="N848" i="135" s="1"/>
  <c r="M848" i="135" s="1"/>
  <c r="N849" i="135" a="1"/>
  <c r="N849" i="135" s="1"/>
  <c r="M849" i="135" s="1"/>
  <c r="N850" i="135" a="1"/>
  <c r="N850" i="135" s="1"/>
  <c r="M850" i="135" s="1"/>
  <c r="N851" i="135" a="1"/>
  <c r="N851" i="135" s="1"/>
  <c r="N852" i="135" a="1"/>
  <c r="N852" i="135" s="1"/>
  <c r="N853" i="135" a="1"/>
  <c r="N853" i="135" s="1"/>
  <c r="M853" i="135" s="1"/>
  <c r="N854" i="135" a="1"/>
  <c r="N854" i="135" s="1"/>
  <c r="M854" i="135" s="1"/>
  <c r="N855" i="135" a="1"/>
  <c r="N855" i="135" s="1"/>
  <c r="M855" i="135" s="1"/>
  <c r="N856" i="135" a="1"/>
  <c r="N856" i="135" s="1"/>
  <c r="M856" i="135" s="1"/>
  <c r="N857" i="135" a="1"/>
  <c r="N857" i="135" s="1"/>
  <c r="M857" i="135" s="1"/>
  <c r="N858" i="135" a="1"/>
  <c r="N858" i="135" s="1"/>
  <c r="M858" i="135" s="1"/>
  <c r="N859" i="135" a="1"/>
  <c r="N859" i="135" s="1"/>
  <c r="N860" i="135" a="1"/>
  <c r="N860" i="135" s="1"/>
  <c r="M860" i="135" s="1"/>
  <c r="N861" i="135" a="1"/>
  <c r="N861" i="135" s="1"/>
  <c r="M861" i="135" s="1"/>
  <c r="N862" i="135" a="1"/>
  <c r="N862" i="135" s="1"/>
  <c r="M862" i="135" s="1"/>
  <c r="N863" i="135" a="1"/>
  <c r="N863" i="135" s="1"/>
  <c r="M863" i="135" s="1"/>
  <c r="N864" i="135" a="1"/>
  <c r="N864" i="135" s="1"/>
  <c r="M864" i="135" s="1"/>
  <c r="N865" i="135" a="1"/>
  <c r="N865" i="135" s="1"/>
  <c r="M865" i="135" s="1"/>
  <c r="N866" i="135" a="1"/>
  <c r="N866" i="135" s="1"/>
  <c r="N867" i="135" a="1"/>
  <c r="N867" i="135" s="1"/>
  <c r="M867" i="135" s="1"/>
  <c r="N868" i="135" a="1"/>
  <c r="N868" i="135" s="1"/>
  <c r="M868" i="135" s="1"/>
  <c r="N869" i="135" a="1"/>
  <c r="N869" i="135" s="1"/>
  <c r="M869" i="135" s="1"/>
  <c r="N870" i="135" a="1"/>
  <c r="N870" i="135" s="1"/>
  <c r="M870" i="135" s="1"/>
  <c r="N871" i="135" a="1"/>
  <c r="N871" i="135" s="1"/>
  <c r="M871" i="135" s="1"/>
  <c r="N872" i="135" a="1"/>
  <c r="N872" i="135" s="1"/>
  <c r="M872" i="135" s="1"/>
  <c r="N873" i="135" a="1"/>
  <c r="N873" i="135" s="1"/>
  <c r="M873" i="135" s="1"/>
  <c r="N874" i="135" a="1"/>
  <c r="N874" i="135" s="1"/>
  <c r="N875" i="135" a="1"/>
  <c r="N875" i="135" s="1"/>
  <c r="N876" i="135" a="1"/>
  <c r="N876" i="135" s="1"/>
  <c r="M876" i="135" s="1"/>
  <c r="N877" i="135" a="1"/>
  <c r="N877" i="135" s="1"/>
  <c r="M877" i="135" s="1"/>
  <c r="N878" i="135" a="1"/>
  <c r="N878" i="135" s="1"/>
  <c r="N879" i="135" a="1"/>
  <c r="N879" i="135" s="1"/>
  <c r="M879" i="135" s="1"/>
  <c r="N880" i="135" a="1"/>
  <c r="N880" i="135" s="1"/>
  <c r="M880" i="135" s="1"/>
  <c r="N881" i="135" a="1"/>
  <c r="N881" i="135" s="1"/>
  <c r="M881" i="135" s="1"/>
  <c r="N882" i="135" a="1"/>
  <c r="N882" i="135" s="1"/>
  <c r="M882" i="135" s="1"/>
  <c r="N883" i="135" a="1"/>
  <c r="N883" i="135" s="1"/>
  <c r="N884" i="135" a="1"/>
  <c r="N884" i="135" s="1"/>
  <c r="N885" i="135" a="1"/>
  <c r="N885" i="135" s="1"/>
  <c r="M885" i="135" s="1"/>
  <c r="N886" i="135" a="1"/>
  <c r="N886" i="135" s="1"/>
  <c r="M886" i="135" s="1"/>
  <c r="N887" i="135" a="1"/>
  <c r="N887" i="135" s="1"/>
  <c r="M887" i="135" s="1"/>
  <c r="N888" i="135" a="1"/>
  <c r="N888" i="135" s="1"/>
  <c r="M888" i="135" s="1"/>
  <c r="N889" i="135" a="1"/>
  <c r="N889" i="135" s="1"/>
  <c r="M889" i="135" s="1"/>
  <c r="N890" i="135" a="1"/>
  <c r="N890" i="135" s="1"/>
  <c r="N891" i="135" a="1"/>
  <c r="N891" i="135" s="1"/>
  <c r="M891" i="135" s="1"/>
  <c r="N892" i="135" a="1"/>
  <c r="N892" i="135" s="1"/>
  <c r="M892" i="135" s="1"/>
  <c r="N893" i="135" a="1"/>
  <c r="N893" i="135" s="1"/>
  <c r="M893" i="135" s="1"/>
  <c r="N894" i="135" a="1"/>
  <c r="N894" i="135" s="1"/>
  <c r="M894" i="135" s="1"/>
  <c r="N895" i="135" a="1"/>
  <c r="N895" i="135" s="1"/>
  <c r="M895" i="135" s="1"/>
  <c r="N896" i="135" a="1"/>
  <c r="N896" i="135" s="1"/>
  <c r="N897" i="135" a="1"/>
  <c r="N897" i="135" s="1"/>
  <c r="N898" i="135" a="1"/>
  <c r="N898" i="135" s="1"/>
  <c r="M898" i="135" s="1"/>
  <c r="N899" i="135" a="1"/>
  <c r="N899" i="135" s="1"/>
  <c r="N900" i="135" a="1"/>
  <c r="N900" i="135" s="1"/>
  <c r="N901" i="135" a="1"/>
  <c r="N901" i="135" s="1"/>
  <c r="M901" i="135" s="1"/>
  <c r="N902" i="135" a="1"/>
  <c r="N902" i="135" s="1"/>
  <c r="M902" i="135" s="1"/>
  <c r="N903" i="135" a="1"/>
  <c r="N903" i="135" s="1"/>
  <c r="M903" i="135" s="1"/>
  <c r="N904" i="135" a="1"/>
  <c r="N904" i="135" s="1"/>
  <c r="N905" i="135" a="1"/>
  <c r="N905" i="135" s="1"/>
  <c r="M905" i="135" s="1"/>
  <c r="N906" i="135" a="1"/>
  <c r="N906" i="135" s="1"/>
  <c r="M906" i="135" s="1"/>
  <c r="N907" i="135" a="1"/>
  <c r="N907" i="135" s="1"/>
  <c r="M907" i="135" s="1"/>
  <c r="N908" i="135" a="1"/>
  <c r="N908" i="135" s="1"/>
  <c r="M908" i="135" s="1"/>
  <c r="N909" i="135" a="1"/>
  <c r="N909" i="135" s="1"/>
  <c r="M909" i="135" s="1"/>
  <c r="N910" i="135" a="1"/>
  <c r="N910" i="135" s="1"/>
  <c r="M910" i="135" s="1"/>
  <c r="N911" i="135" a="1"/>
  <c r="N911" i="135" s="1"/>
  <c r="AU911" i="135" s="1"/>
  <c r="P911" i="135" s="1"/>
  <c r="N912" i="135" a="1"/>
  <c r="N912" i="135" s="1"/>
  <c r="N913" i="135" a="1"/>
  <c r="N913" i="135" s="1"/>
  <c r="M913" i="135" s="1"/>
  <c r="N914" i="135" a="1"/>
  <c r="N914" i="135" s="1"/>
  <c r="M914" i="135" s="1"/>
  <c r="N915" i="135" a="1"/>
  <c r="N915" i="135" s="1"/>
  <c r="N916" i="135" a="1"/>
  <c r="N916" i="135" s="1"/>
  <c r="M916" i="135" s="1"/>
  <c r="N917" i="135" a="1"/>
  <c r="N917" i="135" s="1"/>
  <c r="M917" i="135" s="1"/>
  <c r="N918" i="135" a="1"/>
  <c r="N918" i="135" s="1"/>
  <c r="M918" i="135" s="1"/>
  <c r="N919" i="135" a="1"/>
  <c r="N919" i="135" s="1"/>
  <c r="M919" i="135" s="1"/>
  <c r="N920" i="135" a="1"/>
  <c r="N920" i="135" s="1"/>
  <c r="N921" i="135" a="1"/>
  <c r="N921" i="135" s="1"/>
  <c r="M921" i="135" s="1"/>
  <c r="N922" i="135" a="1"/>
  <c r="N922" i="135" s="1"/>
  <c r="M922" i="135" s="1"/>
  <c r="N923" i="135" a="1"/>
  <c r="N923" i="135" s="1"/>
  <c r="M923" i="135" s="1"/>
  <c r="N924" i="135" a="1"/>
  <c r="N924" i="135" s="1"/>
  <c r="M924" i="135" s="1"/>
  <c r="N925" i="135" a="1"/>
  <c r="N925" i="135" s="1"/>
  <c r="N926" i="135" a="1"/>
  <c r="N926" i="135" s="1"/>
  <c r="N927" i="135" a="1"/>
  <c r="N927" i="135" s="1"/>
  <c r="N928" i="135" a="1"/>
  <c r="N928" i="135" s="1"/>
  <c r="M928" i="135" s="1"/>
  <c r="N929" i="135" a="1"/>
  <c r="N929" i="135" s="1"/>
  <c r="M929" i="135" s="1"/>
  <c r="N930" i="135" a="1"/>
  <c r="N930" i="135" s="1"/>
  <c r="M930" i="135" s="1"/>
  <c r="N931" i="135" a="1"/>
  <c r="N931" i="135" s="1"/>
  <c r="N932" i="135" a="1"/>
  <c r="N932" i="135" s="1"/>
  <c r="M932" i="135" s="1"/>
  <c r="N933" i="135" a="1"/>
  <c r="N933" i="135" s="1"/>
  <c r="M933" i="135" s="1"/>
  <c r="N934" i="135" a="1"/>
  <c r="N934" i="135" s="1"/>
  <c r="M934" i="135" s="1"/>
  <c r="N935" i="135" a="1"/>
  <c r="N935" i="135" s="1"/>
  <c r="N936" i="135" a="1"/>
  <c r="N936" i="135" s="1"/>
  <c r="M936" i="135" s="1"/>
  <c r="N937" i="135" a="1"/>
  <c r="N937" i="135" s="1"/>
  <c r="N938" i="135" a="1"/>
  <c r="N938" i="135" s="1"/>
  <c r="M938" i="135" s="1"/>
  <c r="N939" i="135" a="1"/>
  <c r="N939" i="135" s="1"/>
  <c r="M939" i="135" s="1"/>
  <c r="N940" i="135" a="1"/>
  <c r="N940" i="135" s="1"/>
  <c r="M940" i="135" s="1"/>
  <c r="N941" i="135" a="1"/>
  <c r="N941" i="135" s="1"/>
  <c r="N942" i="135" a="1"/>
  <c r="N942" i="135" s="1"/>
  <c r="N943" i="135" a="1"/>
  <c r="N943" i="135" s="1"/>
  <c r="M943" i="135" s="1"/>
  <c r="N944" i="135" a="1"/>
  <c r="N944" i="135" s="1"/>
  <c r="M944" i="135" s="1"/>
  <c r="N945" i="135" a="1"/>
  <c r="N945" i="135" s="1"/>
  <c r="M945" i="135" s="1"/>
  <c r="N946" i="135" a="1"/>
  <c r="N946" i="135" s="1"/>
  <c r="M946" i="135" s="1"/>
  <c r="N947" i="135" a="1"/>
  <c r="N947" i="135" s="1"/>
  <c r="AU947" i="135" s="1"/>
  <c r="P947" i="135" s="1"/>
  <c r="N948" i="135" a="1"/>
  <c r="N948" i="135" s="1"/>
  <c r="M948" i="135" s="1"/>
  <c r="N949" i="135" a="1"/>
  <c r="N949" i="135" s="1"/>
  <c r="M949" i="135" s="1"/>
  <c r="N950" i="135" a="1"/>
  <c r="N950" i="135" s="1"/>
  <c r="N951" i="135" a="1"/>
  <c r="N951" i="135" s="1"/>
  <c r="M951" i="135" s="1"/>
  <c r="N952" i="135" a="1"/>
  <c r="N952" i="135" s="1"/>
  <c r="M952" i="135" s="1"/>
  <c r="N953" i="135" a="1"/>
  <c r="N953" i="135" s="1"/>
  <c r="N954" i="135" a="1"/>
  <c r="N954" i="135" s="1"/>
  <c r="M954" i="135" s="1"/>
  <c r="N955" i="135" a="1"/>
  <c r="N955" i="135" s="1"/>
  <c r="M955" i="135" s="1"/>
  <c r="N956" i="135" a="1"/>
  <c r="N956" i="135" s="1"/>
  <c r="M956" i="135" s="1"/>
  <c r="N957" i="135" a="1"/>
  <c r="N957" i="135" s="1"/>
  <c r="N958" i="135" a="1"/>
  <c r="N958" i="135" s="1"/>
  <c r="M958" i="135" s="1"/>
  <c r="N959" i="135" a="1"/>
  <c r="N959" i="135" s="1"/>
  <c r="M959" i="135" s="1"/>
  <c r="N960" i="135" a="1"/>
  <c r="N960" i="135" s="1"/>
  <c r="M960" i="135" s="1"/>
  <c r="N961" i="135" a="1"/>
  <c r="N961" i="135" s="1"/>
  <c r="M961" i="135" s="1"/>
  <c r="N962" i="135" a="1"/>
  <c r="N962" i="135" s="1"/>
  <c r="M962" i="135" s="1"/>
  <c r="N963" i="135" a="1"/>
  <c r="N963" i="135" s="1"/>
  <c r="N964" i="135" a="1"/>
  <c r="N964" i="135" s="1"/>
  <c r="M964" i="135" s="1"/>
  <c r="N965" i="135" a="1"/>
  <c r="N965" i="135" s="1"/>
  <c r="M965" i="135" s="1"/>
  <c r="N966" i="135" a="1"/>
  <c r="N966" i="135" s="1"/>
  <c r="M966" i="135" s="1"/>
  <c r="N967" i="135" a="1"/>
  <c r="N967" i="135" s="1"/>
  <c r="M967" i="135" s="1"/>
  <c r="N968" i="135" a="1"/>
  <c r="N968" i="135" s="1"/>
  <c r="M968" i="135" s="1"/>
  <c r="N969" i="135" a="1"/>
  <c r="N969" i="135" s="1"/>
  <c r="N970" i="135" a="1"/>
  <c r="N970" i="135" s="1"/>
  <c r="N971" i="135" a="1"/>
  <c r="N971" i="135" s="1"/>
  <c r="N972" i="135" a="1"/>
  <c r="N972" i="135" s="1"/>
  <c r="M972" i="135" s="1"/>
  <c r="N973" i="135" a="1"/>
  <c r="N973" i="135" s="1"/>
  <c r="M973" i="135" s="1"/>
  <c r="N974" i="135" a="1"/>
  <c r="N974" i="135" s="1"/>
  <c r="M974" i="135" s="1"/>
  <c r="N975" i="135" a="1"/>
  <c r="N975" i="135" s="1"/>
  <c r="M975" i="135" s="1"/>
  <c r="N976" i="135" a="1"/>
  <c r="N976" i="135" s="1"/>
  <c r="M976" i="135" s="1"/>
  <c r="N977" i="135" a="1"/>
  <c r="N977" i="135" s="1"/>
  <c r="M977" i="135" s="1"/>
  <c r="N978" i="135" a="1"/>
  <c r="N978" i="135" s="1"/>
  <c r="N979" i="135" a="1"/>
  <c r="N979" i="135" s="1"/>
  <c r="M979" i="135" s="1"/>
  <c r="N980" i="135" a="1"/>
  <c r="N980" i="135" s="1"/>
  <c r="M980" i="135" s="1"/>
  <c r="N981" i="135" a="1"/>
  <c r="N981" i="135" s="1"/>
  <c r="M981" i="135" s="1"/>
  <c r="N982" i="135" a="1"/>
  <c r="N982" i="135" s="1"/>
  <c r="M982" i="135" s="1"/>
  <c r="N983" i="135" a="1"/>
  <c r="N983" i="135" s="1"/>
  <c r="M983" i="135" s="1"/>
  <c r="N984" i="135" a="1"/>
  <c r="N984" i="135" s="1"/>
  <c r="M984" i="135" s="1"/>
  <c r="N985" i="135" a="1"/>
  <c r="N985" i="135" s="1"/>
  <c r="N986" i="135" a="1"/>
  <c r="N986" i="135" s="1"/>
  <c r="M986" i="135" s="1"/>
  <c r="N987" i="135" a="1"/>
  <c r="N987" i="135" s="1"/>
  <c r="M987" i="135" s="1"/>
  <c r="N988" i="135" a="1"/>
  <c r="N988" i="135" s="1"/>
  <c r="M988" i="135" s="1"/>
  <c r="N989" i="135" a="1"/>
  <c r="N989" i="135" s="1"/>
  <c r="M989" i="135" s="1"/>
  <c r="N990" i="135" a="1"/>
  <c r="N990" i="135" s="1"/>
  <c r="M990" i="135" s="1"/>
  <c r="N991" i="135" a="1"/>
  <c r="N991" i="135" s="1"/>
  <c r="M991" i="135" s="1"/>
  <c r="N992" i="135" a="1"/>
  <c r="N992" i="135" s="1"/>
  <c r="M992" i="135" s="1"/>
  <c r="N993" i="135" a="1"/>
  <c r="N993" i="135" s="1"/>
  <c r="M993" i="135" s="1"/>
  <c r="N994" i="135" a="1"/>
  <c r="N994" i="135" s="1"/>
  <c r="M994" i="135" s="1"/>
  <c r="N995" i="135" a="1"/>
  <c r="N995" i="135" s="1"/>
  <c r="N996" i="135" a="1"/>
  <c r="N996" i="135" s="1"/>
  <c r="M996" i="135" s="1"/>
  <c r="N997" i="135" a="1"/>
  <c r="N997" i="135" s="1"/>
  <c r="M997" i="135" s="1"/>
  <c r="N998" i="135" a="1"/>
  <c r="N998" i="135" s="1"/>
  <c r="M998" i="135" s="1"/>
  <c r="N999" i="135" a="1"/>
  <c r="N999" i="135" s="1"/>
  <c r="M999" i="135" s="1"/>
  <c r="N1000" i="135" a="1"/>
  <c r="N1000" i="135" s="1"/>
  <c r="M1000" i="135" s="1"/>
  <c r="N1001" i="135" a="1"/>
  <c r="N1001" i="135" s="1"/>
  <c r="N1002" i="135" a="1"/>
  <c r="N1002" i="135" s="1"/>
  <c r="M1002" i="135" s="1"/>
  <c r="BB5" i="135"/>
  <c r="BB6" i="135"/>
  <c r="BB7" i="135"/>
  <c r="BB8" i="135"/>
  <c r="BB9" i="135"/>
  <c r="BB10" i="135"/>
  <c r="BB11" i="135"/>
  <c r="BB12" i="135"/>
  <c r="BB13" i="135"/>
  <c r="BB14" i="135"/>
  <c r="BB15" i="135"/>
  <c r="BB16" i="135"/>
  <c r="BB17" i="135"/>
  <c r="BB18" i="135"/>
  <c r="BB19" i="135"/>
  <c r="BB20" i="135"/>
  <c r="BB21" i="135"/>
  <c r="BB22" i="135"/>
  <c r="BB23" i="135"/>
  <c r="BB24" i="135"/>
  <c r="BB25" i="135"/>
  <c r="BB26" i="135"/>
  <c r="BB27" i="135"/>
  <c r="BB28" i="135"/>
  <c r="BB29" i="135"/>
  <c r="BB30" i="135"/>
  <c r="BB31" i="135"/>
  <c r="BB32" i="135"/>
  <c r="BB33" i="135"/>
  <c r="BB34" i="135"/>
  <c r="BB35" i="135"/>
  <c r="BB36" i="135"/>
  <c r="BB37" i="135"/>
  <c r="BB38" i="135"/>
  <c r="BB39" i="135"/>
  <c r="BB40" i="135"/>
  <c r="BB41" i="135"/>
  <c r="BB42" i="135"/>
  <c r="BB43" i="135"/>
  <c r="BB44" i="135"/>
  <c r="BB45" i="135"/>
  <c r="BB46" i="135"/>
  <c r="BB47" i="135"/>
  <c r="BB48" i="135"/>
  <c r="BB49" i="135"/>
  <c r="BB50" i="135"/>
  <c r="BB51" i="135"/>
  <c r="BB52" i="135"/>
  <c r="BB53" i="135"/>
  <c r="BB54" i="135"/>
  <c r="BB55" i="135"/>
  <c r="BB56" i="135"/>
  <c r="BB57" i="135"/>
  <c r="BB58" i="135"/>
  <c r="BB59" i="135"/>
  <c r="BB60" i="135"/>
  <c r="BB61" i="135"/>
  <c r="BB62" i="135"/>
  <c r="BB63" i="135"/>
  <c r="BB64" i="135"/>
  <c r="BB65" i="135"/>
  <c r="BB66" i="135"/>
  <c r="BB67" i="135"/>
  <c r="BB68" i="135"/>
  <c r="BB69" i="135"/>
  <c r="BB70" i="135"/>
  <c r="BB71" i="135"/>
  <c r="BB72" i="135"/>
  <c r="BB73" i="135"/>
  <c r="BB74" i="135"/>
  <c r="BB75" i="135"/>
  <c r="BB76" i="135"/>
  <c r="BB77" i="135"/>
  <c r="BB78" i="135"/>
  <c r="BB79" i="135"/>
  <c r="BB80" i="135"/>
  <c r="BB81" i="135"/>
  <c r="BB82" i="135"/>
  <c r="BB83" i="135"/>
  <c r="BB84" i="135"/>
  <c r="BB85" i="135"/>
  <c r="BB86" i="135"/>
  <c r="BB87" i="135"/>
  <c r="BB88" i="135"/>
  <c r="BB89" i="135"/>
  <c r="BB90" i="135"/>
  <c r="BB91" i="135"/>
  <c r="BB92" i="135"/>
  <c r="BB93" i="135"/>
  <c r="BB94" i="135"/>
  <c r="BB95" i="135"/>
  <c r="BB96" i="135"/>
  <c r="BB97" i="135"/>
  <c r="BB98" i="135"/>
  <c r="BB99" i="135"/>
  <c r="BB100" i="135"/>
  <c r="BB101" i="135"/>
  <c r="BB102" i="135"/>
  <c r="BB103" i="135"/>
  <c r="BB104" i="135"/>
  <c r="BB105" i="135"/>
  <c r="BB106" i="135"/>
  <c r="BB107" i="135"/>
  <c r="BB108" i="135"/>
  <c r="BB109" i="135"/>
  <c r="BB110" i="135"/>
  <c r="BB111" i="135"/>
  <c r="BB112" i="135"/>
  <c r="BB113" i="135"/>
  <c r="BB114" i="135"/>
  <c r="BB115" i="135"/>
  <c r="BB116" i="135"/>
  <c r="BB117" i="135"/>
  <c r="BB118" i="135"/>
  <c r="BB119" i="135"/>
  <c r="BB120" i="135"/>
  <c r="BB121" i="135"/>
  <c r="BB122" i="135"/>
  <c r="BB123" i="135"/>
  <c r="BB124" i="135"/>
  <c r="BB125" i="135"/>
  <c r="BB126" i="135"/>
  <c r="BB127" i="135"/>
  <c r="BB128" i="135"/>
  <c r="BB129" i="135"/>
  <c r="BB130" i="135"/>
  <c r="BB131" i="135"/>
  <c r="BB132" i="135"/>
  <c r="BB133" i="135"/>
  <c r="BB134" i="135"/>
  <c r="BB135" i="135"/>
  <c r="BB136" i="135"/>
  <c r="BB137" i="135"/>
  <c r="BB138" i="135"/>
  <c r="BB139" i="135"/>
  <c r="BB140" i="135"/>
  <c r="BB141" i="135"/>
  <c r="BB142" i="135"/>
  <c r="BB143" i="135"/>
  <c r="BB144" i="135"/>
  <c r="BB145" i="135"/>
  <c r="BB146" i="135"/>
  <c r="BB147" i="135"/>
  <c r="BB148" i="135"/>
  <c r="BB149" i="135"/>
  <c r="BB150" i="135"/>
  <c r="BB151" i="135"/>
  <c r="BB152" i="135"/>
  <c r="BB153" i="135"/>
  <c r="BB154" i="135"/>
  <c r="BB155" i="135"/>
  <c r="BB156" i="135"/>
  <c r="BB157" i="135"/>
  <c r="BB158" i="135"/>
  <c r="BB159" i="135"/>
  <c r="BB160" i="135"/>
  <c r="BB161" i="135"/>
  <c r="BB162" i="135"/>
  <c r="BB163" i="135"/>
  <c r="BB164" i="135"/>
  <c r="BB165" i="135"/>
  <c r="BB166" i="135"/>
  <c r="BB167" i="135"/>
  <c r="BB168" i="135"/>
  <c r="BB169" i="135"/>
  <c r="BB170" i="135"/>
  <c r="BB171" i="135"/>
  <c r="BB172" i="135"/>
  <c r="BB173" i="135"/>
  <c r="BB174" i="135"/>
  <c r="BB175" i="135"/>
  <c r="BB176" i="135"/>
  <c r="BB177" i="135"/>
  <c r="BB178" i="135"/>
  <c r="BB179" i="135"/>
  <c r="BB180" i="135"/>
  <c r="BB181" i="135"/>
  <c r="BB182" i="135"/>
  <c r="BB183" i="135"/>
  <c r="BB184" i="135"/>
  <c r="BB185" i="135"/>
  <c r="BB186" i="135"/>
  <c r="BB187" i="135"/>
  <c r="BB188" i="135"/>
  <c r="BB189" i="135"/>
  <c r="BB190" i="135"/>
  <c r="BB191" i="135"/>
  <c r="BB192" i="135"/>
  <c r="BB193" i="135"/>
  <c r="BB194" i="135"/>
  <c r="BB195" i="135"/>
  <c r="BB196" i="135"/>
  <c r="BB197" i="135"/>
  <c r="BB198" i="135"/>
  <c r="BB199" i="135"/>
  <c r="BB200" i="135"/>
  <c r="BB201" i="135"/>
  <c r="BB202" i="135"/>
  <c r="BB203" i="135"/>
  <c r="BB204" i="135"/>
  <c r="BB205" i="135"/>
  <c r="BB206" i="135"/>
  <c r="BB207" i="135"/>
  <c r="BB208" i="135"/>
  <c r="BB209" i="135"/>
  <c r="BB210" i="135"/>
  <c r="BB211" i="135"/>
  <c r="BB212" i="135"/>
  <c r="BB213" i="135"/>
  <c r="BB214" i="135"/>
  <c r="BB215" i="135"/>
  <c r="BB216" i="135"/>
  <c r="BB217" i="135"/>
  <c r="BB218" i="135"/>
  <c r="BB219" i="135"/>
  <c r="BB220" i="135"/>
  <c r="BB221" i="135"/>
  <c r="BB222" i="135"/>
  <c r="BB223" i="135"/>
  <c r="BB224" i="135"/>
  <c r="BB225" i="135"/>
  <c r="BB226" i="135"/>
  <c r="BB227" i="135"/>
  <c r="BB228" i="135"/>
  <c r="BB229" i="135"/>
  <c r="BB230" i="135"/>
  <c r="BB231" i="135"/>
  <c r="BB232" i="135"/>
  <c r="BB233" i="135"/>
  <c r="BB234" i="135"/>
  <c r="BB235" i="135"/>
  <c r="BB236" i="135"/>
  <c r="BB237" i="135"/>
  <c r="BB238" i="135"/>
  <c r="BB239" i="135"/>
  <c r="BB240" i="135"/>
  <c r="BB241" i="135"/>
  <c r="BB242" i="135"/>
  <c r="BB243" i="135"/>
  <c r="BB244" i="135"/>
  <c r="BB245" i="135"/>
  <c r="BB246" i="135"/>
  <c r="BB247" i="135"/>
  <c r="BB248" i="135"/>
  <c r="BB249" i="135"/>
  <c r="BB250" i="135"/>
  <c r="BB251" i="135"/>
  <c r="BB252" i="135"/>
  <c r="BB253" i="135"/>
  <c r="BB254" i="135"/>
  <c r="BB255" i="135"/>
  <c r="BB256" i="135"/>
  <c r="BB257" i="135"/>
  <c r="BB258" i="135"/>
  <c r="BB259" i="135"/>
  <c r="BB260" i="135"/>
  <c r="BB261" i="135"/>
  <c r="BB262" i="135"/>
  <c r="BB263" i="135"/>
  <c r="BB264" i="135"/>
  <c r="BB265" i="135"/>
  <c r="BB266" i="135"/>
  <c r="BB267" i="135"/>
  <c r="BB268" i="135"/>
  <c r="BB269" i="135"/>
  <c r="BB270" i="135"/>
  <c r="BB271" i="135"/>
  <c r="BB272" i="135"/>
  <c r="BB273" i="135"/>
  <c r="BB274" i="135"/>
  <c r="BB275" i="135"/>
  <c r="BB276" i="135"/>
  <c r="BB277" i="135"/>
  <c r="BB278" i="135"/>
  <c r="BB279" i="135"/>
  <c r="BB280" i="135"/>
  <c r="BB281" i="135"/>
  <c r="BB282" i="135"/>
  <c r="BB283" i="135"/>
  <c r="BB284" i="135"/>
  <c r="BB285" i="135"/>
  <c r="BB286" i="135"/>
  <c r="BB287" i="135"/>
  <c r="BB288" i="135"/>
  <c r="BB289" i="135"/>
  <c r="BB290" i="135"/>
  <c r="BB291" i="135"/>
  <c r="BB292" i="135"/>
  <c r="BB293" i="135"/>
  <c r="BB294" i="135"/>
  <c r="BB295" i="135"/>
  <c r="BB296" i="135"/>
  <c r="BB297" i="135"/>
  <c r="BB298" i="135"/>
  <c r="BB299" i="135"/>
  <c r="BB300" i="135"/>
  <c r="BB301" i="135"/>
  <c r="BB302" i="135"/>
  <c r="BB303" i="135"/>
  <c r="BB304" i="135"/>
  <c r="BB305" i="135"/>
  <c r="BB306" i="135"/>
  <c r="BB307" i="135"/>
  <c r="BB308" i="135"/>
  <c r="BB309" i="135"/>
  <c r="BB310" i="135"/>
  <c r="BB311" i="135"/>
  <c r="BB312" i="135"/>
  <c r="BB313" i="135"/>
  <c r="BB314" i="135"/>
  <c r="BB315" i="135"/>
  <c r="BB316" i="135"/>
  <c r="BB317" i="135"/>
  <c r="BB318" i="135"/>
  <c r="BB319" i="135"/>
  <c r="BB320" i="135"/>
  <c r="BB321" i="135"/>
  <c r="BB322" i="135"/>
  <c r="BB323" i="135"/>
  <c r="BB324" i="135"/>
  <c r="BB325" i="135"/>
  <c r="BB326" i="135"/>
  <c r="BB327" i="135"/>
  <c r="BB328" i="135"/>
  <c r="BB329" i="135"/>
  <c r="BB330" i="135"/>
  <c r="BB331" i="135"/>
  <c r="BB332" i="135"/>
  <c r="BB333" i="135"/>
  <c r="BB334" i="135"/>
  <c r="BB335" i="135"/>
  <c r="BB336" i="135"/>
  <c r="BB337" i="135"/>
  <c r="BB338" i="135"/>
  <c r="BB339" i="135"/>
  <c r="BB340" i="135"/>
  <c r="BB341" i="135"/>
  <c r="BB342" i="135"/>
  <c r="BB343" i="135"/>
  <c r="BB344" i="135"/>
  <c r="BB345" i="135"/>
  <c r="BB346" i="135"/>
  <c r="BB347" i="135"/>
  <c r="BB348" i="135"/>
  <c r="BB349" i="135"/>
  <c r="BB350" i="135"/>
  <c r="BB351" i="135"/>
  <c r="BB352" i="135"/>
  <c r="BB353" i="135"/>
  <c r="BB354" i="135"/>
  <c r="BB355" i="135"/>
  <c r="BB356" i="135"/>
  <c r="BB357" i="135"/>
  <c r="BB358" i="135"/>
  <c r="BB359" i="135"/>
  <c r="BB360" i="135"/>
  <c r="BB361" i="135"/>
  <c r="BB362" i="135"/>
  <c r="BB363" i="135"/>
  <c r="BB364" i="135"/>
  <c r="BB365" i="135"/>
  <c r="BB366" i="135"/>
  <c r="BB367" i="135"/>
  <c r="BB368" i="135"/>
  <c r="BB369" i="135"/>
  <c r="BB370" i="135"/>
  <c r="BB371" i="135"/>
  <c r="BB372" i="135"/>
  <c r="BB373" i="135"/>
  <c r="BB374" i="135"/>
  <c r="BB375" i="135"/>
  <c r="BB376" i="135"/>
  <c r="BB377" i="135"/>
  <c r="BB378" i="135"/>
  <c r="BB379" i="135"/>
  <c r="BB380" i="135"/>
  <c r="BB381" i="135"/>
  <c r="BB382" i="135"/>
  <c r="BB383" i="135"/>
  <c r="BB384" i="135"/>
  <c r="BB385" i="135"/>
  <c r="BB386" i="135"/>
  <c r="BB387" i="135"/>
  <c r="BB388" i="135"/>
  <c r="BB389" i="135"/>
  <c r="BB390" i="135"/>
  <c r="BB391" i="135"/>
  <c r="BB392" i="135"/>
  <c r="BB393" i="135"/>
  <c r="BB394" i="135"/>
  <c r="BB395" i="135"/>
  <c r="BB396" i="135"/>
  <c r="BB397" i="135"/>
  <c r="BB398" i="135"/>
  <c r="BB399" i="135"/>
  <c r="BB400" i="135"/>
  <c r="BB401" i="135"/>
  <c r="BB402" i="135"/>
  <c r="BB403" i="135"/>
  <c r="BB404" i="135"/>
  <c r="BB405" i="135"/>
  <c r="BB406" i="135"/>
  <c r="BB407" i="135"/>
  <c r="BB408" i="135"/>
  <c r="BB409" i="135"/>
  <c r="BB410" i="135"/>
  <c r="BB411" i="135"/>
  <c r="BB412" i="135"/>
  <c r="BB413" i="135"/>
  <c r="BB414" i="135"/>
  <c r="BB415" i="135"/>
  <c r="BB416" i="135"/>
  <c r="BB417" i="135"/>
  <c r="BB418" i="135"/>
  <c r="BB419" i="135"/>
  <c r="BB420" i="135"/>
  <c r="BB421" i="135"/>
  <c r="BB422" i="135"/>
  <c r="BB423" i="135"/>
  <c r="BB424" i="135"/>
  <c r="BB425" i="135"/>
  <c r="BB426" i="135"/>
  <c r="BB427" i="135"/>
  <c r="BB428" i="135"/>
  <c r="BB429" i="135"/>
  <c r="BB430" i="135"/>
  <c r="BB431" i="135"/>
  <c r="BB432" i="135"/>
  <c r="BB433" i="135"/>
  <c r="BB434" i="135"/>
  <c r="BB435" i="135"/>
  <c r="BB436" i="135"/>
  <c r="BB437" i="135"/>
  <c r="BB438" i="135"/>
  <c r="BB439" i="135"/>
  <c r="BB440" i="135"/>
  <c r="BB441" i="135"/>
  <c r="BB442" i="135"/>
  <c r="BB443" i="135"/>
  <c r="BB444" i="135"/>
  <c r="BB445" i="135"/>
  <c r="BB446" i="135"/>
  <c r="BB447" i="135"/>
  <c r="BB448" i="135"/>
  <c r="BB449" i="135"/>
  <c r="BB450" i="135"/>
  <c r="BB451" i="135"/>
  <c r="BB452" i="135"/>
  <c r="BB453" i="135"/>
  <c r="BB454" i="135"/>
  <c r="BB455" i="135"/>
  <c r="BB456" i="135"/>
  <c r="BB457" i="135"/>
  <c r="BB458" i="135"/>
  <c r="BB459" i="135"/>
  <c r="BB460" i="135"/>
  <c r="BB461" i="135"/>
  <c r="BB462" i="135"/>
  <c r="BB463" i="135"/>
  <c r="BB464" i="135"/>
  <c r="BB465" i="135"/>
  <c r="BB466" i="135"/>
  <c r="BB467" i="135"/>
  <c r="BB468" i="135"/>
  <c r="BB469" i="135"/>
  <c r="BB470" i="135"/>
  <c r="BB471" i="135"/>
  <c r="BB472" i="135"/>
  <c r="BB473" i="135"/>
  <c r="BB474" i="135"/>
  <c r="BB475" i="135"/>
  <c r="BB476" i="135"/>
  <c r="BB477" i="135"/>
  <c r="BB478" i="135"/>
  <c r="BB479" i="135"/>
  <c r="BB480" i="135"/>
  <c r="BB481" i="135"/>
  <c r="BB482" i="135"/>
  <c r="BB483" i="135"/>
  <c r="BB484" i="135"/>
  <c r="BB485" i="135"/>
  <c r="BB486" i="135"/>
  <c r="BB487" i="135"/>
  <c r="BB488" i="135"/>
  <c r="BB489" i="135"/>
  <c r="BB490" i="135"/>
  <c r="BB491" i="135"/>
  <c r="BB492" i="135"/>
  <c r="BB493" i="135"/>
  <c r="BB494" i="135"/>
  <c r="BB495" i="135"/>
  <c r="BB496" i="135"/>
  <c r="BB497" i="135"/>
  <c r="BB498" i="135"/>
  <c r="BB499" i="135"/>
  <c r="BB500" i="135"/>
  <c r="BB501" i="135"/>
  <c r="BB502" i="135"/>
  <c r="BB503" i="135"/>
  <c r="BB504" i="135"/>
  <c r="BB505" i="135"/>
  <c r="BB506" i="135"/>
  <c r="BB507" i="135"/>
  <c r="BB508" i="135"/>
  <c r="BB509" i="135"/>
  <c r="BB510" i="135"/>
  <c r="BB511" i="135"/>
  <c r="BB512" i="135"/>
  <c r="BB513" i="135"/>
  <c r="BB514" i="135"/>
  <c r="BB515" i="135"/>
  <c r="BB516" i="135"/>
  <c r="BB517" i="135"/>
  <c r="BB518" i="135"/>
  <c r="BB519" i="135"/>
  <c r="BB520" i="135"/>
  <c r="BB521" i="135"/>
  <c r="BB522" i="135"/>
  <c r="BB523" i="135"/>
  <c r="BB524" i="135"/>
  <c r="BB525" i="135"/>
  <c r="BB526" i="135"/>
  <c r="BB527" i="135"/>
  <c r="BB528" i="135"/>
  <c r="BB529" i="135"/>
  <c r="BB530" i="135"/>
  <c r="BB531" i="135"/>
  <c r="BB532" i="135"/>
  <c r="BB533" i="135"/>
  <c r="BB534" i="135"/>
  <c r="BB535" i="135"/>
  <c r="BB536" i="135"/>
  <c r="BB537" i="135"/>
  <c r="BB538" i="135"/>
  <c r="BB539" i="135"/>
  <c r="BB540" i="135"/>
  <c r="BB541" i="135"/>
  <c r="BB542" i="135"/>
  <c r="BB543" i="135"/>
  <c r="BB544" i="135"/>
  <c r="BB545" i="135"/>
  <c r="BB546" i="135"/>
  <c r="BB547" i="135"/>
  <c r="BB548" i="135"/>
  <c r="BB549" i="135"/>
  <c r="BB550" i="135"/>
  <c r="BB551" i="135"/>
  <c r="BB552" i="135"/>
  <c r="BB553" i="135"/>
  <c r="BB554" i="135"/>
  <c r="BB555" i="135"/>
  <c r="BB556" i="135"/>
  <c r="BB557" i="135"/>
  <c r="BB558" i="135"/>
  <c r="BB559" i="135"/>
  <c r="BB560" i="135"/>
  <c r="BB561" i="135"/>
  <c r="BB562" i="135"/>
  <c r="BB563" i="135"/>
  <c r="BB564" i="135"/>
  <c r="BB565" i="135"/>
  <c r="BB566" i="135"/>
  <c r="BB567" i="135"/>
  <c r="BB568" i="135"/>
  <c r="BB569" i="135"/>
  <c r="BB570" i="135"/>
  <c r="BB571" i="135"/>
  <c r="BB572" i="135"/>
  <c r="BB573" i="135"/>
  <c r="BB574" i="135"/>
  <c r="BB575" i="135"/>
  <c r="BB576" i="135"/>
  <c r="BB577" i="135"/>
  <c r="BB578" i="135"/>
  <c r="BB579" i="135"/>
  <c r="BB580" i="135"/>
  <c r="BB581" i="135"/>
  <c r="BB582" i="135"/>
  <c r="BB583" i="135"/>
  <c r="BB584" i="135"/>
  <c r="BB585" i="135"/>
  <c r="BB586" i="135"/>
  <c r="BB587" i="135"/>
  <c r="BB588" i="135"/>
  <c r="BB589" i="135"/>
  <c r="BB590" i="135"/>
  <c r="BB591" i="135"/>
  <c r="BB592" i="135"/>
  <c r="BB593" i="135"/>
  <c r="BB594" i="135"/>
  <c r="BB595" i="135"/>
  <c r="BB596" i="135"/>
  <c r="BB597" i="135"/>
  <c r="BB598" i="135"/>
  <c r="BB599" i="135"/>
  <c r="BB600" i="135"/>
  <c r="BB601" i="135"/>
  <c r="BB602" i="135"/>
  <c r="BB603" i="135"/>
  <c r="BB604" i="135"/>
  <c r="BB605" i="135"/>
  <c r="BB606" i="135"/>
  <c r="BB607" i="135"/>
  <c r="BB608" i="135"/>
  <c r="BB609" i="135"/>
  <c r="BB610" i="135"/>
  <c r="BB611" i="135"/>
  <c r="BB612" i="135"/>
  <c r="BB613" i="135"/>
  <c r="BB614" i="135"/>
  <c r="BB615" i="135"/>
  <c r="BB616" i="135"/>
  <c r="BB617" i="135"/>
  <c r="BB618" i="135"/>
  <c r="BB619" i="135"/>
  <c r="BB620" i="135"/>
  <c r="BB621" i="135"/>
  <c r="BB622" i="135"/>
  <c r="BB623" i="135"/>
  <c r="BB624" i="135"/>
  <c r="BB625" i="135"/>
  <c r="BB626" i="135"/>
  <c r="BB627" i="135"/>
  <c r="BB628" i="135"/>
  <c r="BB629" i="135"/>
  <c r="BB630" i="135"/>
  <c r="BB631" i="135"/>
  <c r="BB632" i="135"/>
  <c r="BB633" i="135"/>
  <c r="BB634" i="135"/>
  <c r="BB635" i="135"/>
  <c r="BB636" i="135"/>
  <c r="BB637" i="135"/>
  <c r="BB638" i="135"/>
  <c r="BB639" i="135"/>
  <c r="BB640" i="135"/>
  <c r="BB641" i="135"/>
  <c r="BB642" i="135"/>
  <c r="BB643" i="135"/>
  <c r="BB644" i="135"/>
  <c r="BB645" i="135"/>
  <c r="BB646" i="135"/>
  <c r="BB647" i="135"/>
  <c r="BB648" i="135"/>
  <c r="BB649" i="135"/>
  <c r="BB650" i="135"/>
  <c r="BB651" i="135"/>
  <c r="BB652" i="135"/>
  <c r="BB653" i="135"/>
  <c r="BB654" i="135"/>
  <c r="BB655" i="135"/>
  <c r="BB656" i="135"/>
  <c r="BB657" i="135"/>
  <c r="BB658" i="135"/>
  <c r="BB659" i="135"/>
  <c r="BB660" i="135"/>
  <c r="BB661" i="135"/>
  <c r="BB662" i="135"/>
  <c r="BB663" i="135"/>
  <c r="BB664" i="135"/>
  <c r="BB665" i="135"/>
  <c r="BB666" i="135"/>
  <c r="BB667" i="135"/>
  <c r="BB668" i="135"/>
  <c r="BB669" i="135"/>
  <c r="BB670" i="135"/>
  <c r="BB671" i="135"/>
  <c r="BB672" i="135"/>
  <c r="BB673" i="135"/>
  <c r="BB674" i="135"/>
  <c r="BB675" i="135"/>
  <c r="BB676" i="135"/>
  <c r="BB677" i="135"/>
  <c r="BB678" i="135"/>
  <c r="BB679" i="135"/>
  <c r="BB680" i="135"/>
  <c r="BB681" i="135"/>
  <c r="BB682" i="135"/>
  <c r="BB683" i="135"/>
  <c r="BB684" i="135"/>
  <c r="BB685" i="135"/>
  <c r="BB686" i="135"/>
  <c r="BB687" i="135"/>
  <c r="BB688" i="135"/>
  <c r="BB689" i="135"/>
  <c r="BB690" i="135"/>
  <c r="BB691" i="135"/>
  <c r="BB692" i="135"/>
  <c r="BB693" i="135"/>
  <c r="BB694" i="135"/>
  <c r="BB695" i="135"/>
  <c r="BB696" i="135"/>
  <c r="BB697" i="135"/>
  <c r="BB698" i="135"/>
  <c r="BB699" i="135"/>
  <c r="BB700" i="135"/>
  <c r="BB701" i="135"/>
  <c r="BB702" i="135"/>
  <c r="BB703" i="135"/>
  <c r="BB704" i="135"/>
  <c r="BB705" i="135"/>
  <c r="BB706" i="135"/>
  <c r="BB707" i="135"/>
  <c r="BB708" i="135"/>
  <c r="BB709" i="135"/>
  <c r="BB710" i="135"/>
  <c r="BB711" i="135"/>
  <c r="BB712" i="135"/>
  <c r="BB713" i="135"/>
  <c r="BB714" i="135"/>
  <c r="BB715" i="135"/>
  <c r="BB716" i="135"/>
  <c r="BB717" i="135"/>
  <c r="BB718" i="135"/>
  <c r="BB719" i="135"/>
  <c r="BB720" i="135"/>
  <c r="BB721" i="135"/>
  <c r="BB722" i="135"/>
  <c r="BB723" i="135"/>
  <c r="BB724" i="135"/>
  <c r="BB725" i="135"/>
  <c r="BB726" i="135"/>
  <c r="BB727" i="135"/>
  <c r="BB728" i="135"/>
  <c r="BB729" i="135"/>
  <c r="BB730" i="135"/>
  <c r="BB731" i="135"/>
  <c r="BB732" i="135"/>
  <c r="BB733" i="135"/>
  <c r="BB734" i="135"/>
  <c r="BB735" i="135"/>
  <c r="BB736" i="135"/>
  <c r="BB737" i="135"/>
  <c r="BB738" i="135"/>
  <c r="BB739" i="135"/>
  <c r="BB740" i="135"/>
  <c r="BB741" i="135"/>
  <c r="BB742" i="135"/>
  <c r="BB743" i="135"/>
  <c r="BB744" i="135"/>
  <c r="BB745" i="135"/>
  <c r="BB746" i="135"/>
  <c r="BB747" i="135"/>
  <c r="BB748" i="135"/>
  <c r="BB749" i="135"/>
  <c r="BB750" i="135"/>
  <c r="BB751" i="135"/>
  <c r="BB752" i="135"/>
  <c r="BB753" i="135"/>
  <c r="BB754" i="135"/>
  <c r="BB755" i="135"/>
  <c r="BB756" i="135"/>
  <c r="BB757" i="135"/>
  <c r="BB758" i="135"/>
  <c r="BB759" i="135"/>
  <c r="BB760" i="135"/>
  <c r="BB761" i="135"/>
  <c r="BB762" i="135"/>
  <c r="BB763" i="135"/>
  <c r="BB764" i="135"/>
  <c r="BB765" i="135"/>
  <c r="BB766" i="135"/>
  <c r="BB767" i="135"/>
  <c r="BB768" i="135"/>
  <c r="BB769" i="135"/>
  <c r="BB770" i="135"/>
  <c r="BB771" i="135"/>
  <c r="BB772" i="135"/>
  <c r="BB773" i="135"/>
  <c r="BB774" i="135"/>
  <c r="BB775" i="135"/>
  <c r="BB776" i="135"/>
  <c r="BB777" i="135"/>
  <c r="BB778" i="135"/>
  <c r="BB779" i="135"/>
  <c r="BB780" i="135"/>
  <c r="BB781" i="135"/>
  <c r="BB782" i="135"/>
  <c r="BB783" i="135"/>
  <c r="BB784" i="135"/>
  <c r="BB785" i="135"/>
  <c r="BB786" i="135"/>
  <c r="BB787" i="135"/>
  <c r="BB788" i="135"/>
  <c r="BB789" i="135"/>
  <c r="BB790" i="135"/>
  <c r="BB791" i="135"/>
  <c r="BB792" i="135"/>
  <c r="BB793" i="135"/>
  <c r="BB794" i="135"/>
  <c r="BB795" i="135"/>
  <c r="BB796" i="135"/>
  <c r="BB797" i="135"/>
  <c r="BB798" i="135"/>
  <c r="BB799" i="135"/>
  <c r="BB800" i="135"/>
  <c r="BB801" i="135"/>
  <c r="BB802" i="135"/>
  <c r="BB803" i="135"/>
  <c r="BB804" i="135"/>
  <c r="BB805" i="135"/>
  <c r="BB806" i="135"/>
  <c r="BB807" i="135"/>
  <c r="BB808" i="135"/>
  <c r="BB809" i="135"/>
  <c r="BB810" i="135"/>
  <c r="BB811" i="135"/>
  <c r="BB812" i="135"/>
  <c r="BB813" i="135"/>
  <c r="BB814" i="135"/>
  <c r="BB815" i="135"/>
  <c r="BB816" i="135"/>
  <c r="BB817" i="135"/>
  <c r="BB818" i="135"/>
  <c r="BB819" i="135"/>
  <c r="BB820" i="135"/>
  <c r="BB821" i="135"/>
  <c r="BB822" i="135"/>
  <c r="BB823" i="135"/>
  <c r="BB824" i="135"/>
  <c r="BB825" i="135"/>
  <c r="BB826" i="135"/>
  <c r="BB827" i="135"/>
  <c r="BB828" i="135"/>
  <c r="BB829" i="135"/>
  <c r="BB830" i="135"/>
  <c r="BB831" i="135"/>
  <c r="BB832" i="135"/>
  <c r="BB833" i="135"/>
  <c r="BB834" i="135"/>
  <c r="BB835" i="135"/>
  <c r="BB836" i="135"/>
  <c r="BB837" i="135"/>
  <c r="BB838" i="135"/>
  <c r="BB839" i="135"/>
  <c r="BB840" i="135"/>
  <c r="BB841" i="135"/>
  <c r="BB842" i="135"/>
  <c r="BB843" i="135"/>
  <c r="BB844" i="135"/>
  <c r="BB845" i="135"/>
  <c r="BB846" i="135"/>
  <c r="BB847" i="135"/>
  <c r="BB848" i="135"/>
  <c r="BB849" i="135"/>
  <c r="BB850" i="135"/>
  <c r="BB851" i="135"/>
  <c r="BB852" i="135"/>
  <c r="BB853" i="135"/>
  <c r="BB854" i="135"/>
  <c r="BB855" i="135"/>
  <c r="BB856" i="135"/>
  <c r="BB857" i="135"/>
  <c r="BB858" i="135"/>
  <c r="BB859" i="135"/>
  <c r="BB860" i="135"/>
  <c r="BB861" i="135"/>
  <c r="BB862" i="135"/>
  <c r="BB863" i="135"/>
  <c r="BB864" i="135"/>
  <c r="BB865" i="135"/>
  <c r="BB866" i="135"/>
  <c r="BB867" i="135"/>
  <c r="BB868" i="135"/>
  <c r="BB869" i="135"/>
  <c r="BB870" i="135"/>
  <c r="BB871" i="135"/>
  <c r="BB872" i="135"/>
  <c r="BB873" i="135"/>
  <c r="BB874" i="135"/>
  <c r="BB875" i="135"/>
  <c r="BB876" i="135"/>
  <c r="BB877" i="135"/>
  <c r="BB878" i="135"/>
  <c r="BB879" i="135"/>
  <c r="BB880" i="135"/>
  <c r="BB881" i="135"/>
  <c r="BB882" i="135"/>
  <c r="BB883" i="135"/>
  <c r="BB884" i="135"/>
  <c r="BB885" i="135"/>
  <c r="BB886" i="135"/>
  <c r="BB887" i="135"/>
  <c r="BB888" i="135"/>
  <c r="BB889" i="135"/>
  <c r="BB890" i="135"/>
  <c r="BB891" i="135"/>
  <c r="BB892" i="135"/>
  <c r="BB893" i="135"/>
  <c r="BB894" i="135"/>
  <c r="BB895" i="135"/>
  <c r="BB896" i="135"/>
  <c r="BB897" i="135"/>
  <c r="BB898" i="135"/>
  <c r="BB899" i="135"/>
  <c r="BB900" i="135"/>
  <c r="BB901" i="135"/>
  <c r="BB902" i="135"/>
  <c r="BB903" i="135"/>
  <c r="BB904" i="135"/>
  <c r="BB905" i="135"/>
  <c r="BB906" i="135"/>
  <c r="BB907" i="135"/>
  <c r="BB908" i="135"/>
  <c r="BB909" i="135"/>
  <c r="BB910" i="135"/>
  <c r="BB911" i="135"/>
  <c r="BB912" i="135"/>
  <c r="BB913" i="135"/>
  <c r="BB914" i="135"/>
  <c r="BB915" i="135"/>
  <c r="BB916" i="135"/>
  <c r="BB917" i="135"/>
  <c r="BB918" i="135"/>
  <c r="BB919" i="135"/>
  <c r="BB920" i="135"/>
  <c r="BB921" i="135"/>
  <c r="BB922" i="135"/>
  <c r="BB923" i="135"/>
  <c r="BB924" i="135"/>
  <c r="BB925" i="135"/>
  <c r="BB926" i="135"/>
  <c r="BB927" i="135"/>
  <c r="BB928" i="135"/>
  <c r="BB929" i="135"/>
  <c r="BB930" i="135"/>
  <c r="BB931" i="135"/>
  <c r="BB932" i="135"/>
  <c r="BB933" i="135"/>
  <c r="BB934" i="135"/>
  <c r="BB935" i="135"/>
  <c r="BB936" i="135"/>
  <c r="BB937" i="135"/>
  <c r="BB938" i="135"/>
  <c r="BB939" i="135"/>
  <c r="BB940" i="135"/>
  <c r="BB941" i="135"/>
  <c r="BB942" i="135"/>
  <c r="BB943" i="135"/>
  <c r="BB944" i="135"/>
  <c r="BB945" i="135"/>
  <c r="BB946" i="135"/>
  <c r="BB947" i="135"/>
  <c r="BB948" i="135"/>
  <c r="BB949" i="135"/>
  <c r="BB950" i="135"/>
  <c r="BB951" i="135"/>
  <c r="BB952" i="135"/>
  <c r="BB953" i="135"/>
  <c r="BB954" i="135"/>
  <c r="BB955" i="135"/>
  <c r="BB956" i="135"/>
  <c r="BB957" i="135"/>
  <c r="BB958" i="135"/>
  <c r="BB959" i="135"/>
  <c r="BB960" i="135"/>
  <c r="BB961" i="135"/>
  <c r="BB962" i="135"/>
  <c r="BB963" i="135"/>
  <c r="BB964" i="135"/>
  <c r="BB965" i="135"/>
  <c r="BB966" i="135"/>
  <c r="BB967" i="135"/>
  <c r="BB968" i="135"/>
  <c r="BB969" i="135"/>
  <c r="BB970" i="135"/>
  <c r="BB971" i="135"/>
  <c r="BB972" i="135"/>
  <c r="BB973" i="135"/>
  <c r="BB974" i="135"/>
  <c r="BB975" i="135"/>
  <c r="BB976" i="135"/>
  <c r="BB977" i="135"/>
  <c r="BB978" i="135"/>
  <c r="BB979" i="135"/>
  <c r="BB980" i="135"/>
  <c r="BB981" i="135"/>
  <c r="BB982" i="135"/>
  <c r="BB983" i="135"/>
  <c r="BB984" i="135"/>
  <c r="BB985" i="135"/>
  <c r="BB986" i="135"/>
  <c r="BB987" i="135"/>
  <c r="BB988" i="135"/>
  <c r="BB989" i="135"/>
  <c r="BB990" i="135"/>
  <c r="BB991" i="135"/>
  <c r="BB992" i="135"/>
  <c r="BB993" i="135"/>
  <c r="BB994" i="135"/>
  <c r="BB995" i="135"/>
  <c r="BB996" i="135"/>
  <c r="BB997" i="135"/>
  <c r="BB998" i="135"/>
  <c r="BB999" i="135"/>
  <c r="BB1000" i="135"/>
  <c r="BB1001" i="135"/>
  <c r="BB1002" i="135"/>
  <c r="BB4" i="135"/>
  <c r="BA10" i="135"/>
  <c r="BA25" i="135"/>
  <c r="BA28" i="135"/>
  <c r="BA33" i="135"/>
  <c r="BA34" i="135"/>
  <c r="BA35" i="135"/>
  <c r="BA36" i="135"/>
  <c r="BA37" i="135"/>
  <c r="BA38" i="135"/>
  <c r="BA39" i="135"/>
  <c r="BA40" i="135"/>
  <c r="BA41" i="135"/>
  <c r="BA42" i="135"/>
  <c r="BA43" i="135"/>
  <c r="BA44" i="135"/>
  <c r="BA45" i="135"/>
  <c r="BA46" i="135"/>
  <c r="BA47" i="135"/>
  <c r="BA48" i="135"/>
  <c r="BA49" i="135"/>
  <c r="BA50" i="135"/>
  <c r="BA51" i="135"/>
  <c r="BA52" i="135"/>
  <c r="BA53" i="135"/>
  <c r="BA54" i="135"/>
  <c r="BA55" i="135"/>
  <c r="BA56" i="135"/>
  <c r="BA57" i="135"/>
  <c r="BA58" i="135"/>
  <c r="BA59" i="135"/>
  <c r="BA60" i="135"/>
  <c r="BA61" i="135"/>
  <c r="BA62" i="135"/>
  <c r="BA63" i="135"/>
  <c r="BA64" i="135"/>
  <c r="BA65" i="135"/>
  <c r="BA66" i="135"/>
  <c r="BA67" i="135"/>
  <c r="BA68" i="135"/>
  <c r="BA69" i="135"/>
  <c r="BA70" i="135"/>
  <c r="BA71" i="135"/>
  <c r="BA72" i="135"/>
  <c r="BA73" i="135"/>
  <c r="BA74" i="135"/>
  <c r="BA75" i="135"/>
  <c r="BA76" i="135"/>
  <c r="BA77" i="135"/>
  <c r="BA78" i="135"/>
  <c r="BA79" i="135"/>
  <c r="BA80" i="135"/>
  <c r="BA81" i="135"/>
  <c r="BA82" i="135"/>
  <c r="BA83" i="135"/>
  <c r="BA84" i="135"/>
  <c r="BA85" i="135"/>
  <c r="BA86" i="135"/>
  <c r="BA87" i="135"/>
  <c r="BA88" i="135"/>
  <c r="BA89" i="135"/>
  <c r="BA90" i="135"/>
  <c r="BA91" i="135"/>
  <c r="BA92" i="135"/>
  <c r="BA93" i="135"/>
  <c r="BA94" i="135"/>
  <c r="BA95" i="135"/>
  <c r="BA96" i="135"/>
  <c r="BA97" i="135"/>
  <c r="BA98" i="135"/>
  <c r="BA99" i="135"/>
  <c r="BA100" i="135"/>
  <c r="BA101" i="135"/>
  <c r="BA102" i="135"/>
  <c r="BA103" i="135"/>
  <c r="BA104" i="135"/>
  <c r="BA105" i="135"/>
  <c r="BA106" i="135"/>
  <c r="BA107" i="135"/>
  <c r="BA108" i="135"/>
  <c r="BA109" i="135"/>
  <c r="BA110" i="135"/>
  <c r="BA111" i="135"/>
  <c r="BA112" i="135"/>
  <c r="BA113" i="135"/>
  <c r="BA114" i="135"/>
  <c r="BA115" i="135"/>
  <c r="BA116" i="135"/>
  <c r="BA117" i="135"/>
  <c r="BA118" i="135"/>
  <c r="BA119" i="135"/>
  <c r="BA120" i="135"/>
  <c r="BA121" i="135"/>
  <c r="BA122" i="135"/>
  <c r="BA123" i="135"/>
  <c r="BA124" i="135"/>
  <c r="BA125" i="135"/>
  <c r="BA126" i="135"/>
  <c r="BA127" i="135"/>
  <c r="BA128" i="135"/>
  <c r="BA129" i="135"/>
  <c r="BA130" i="135"/>
  <c r="BA131" i="135"/>
  <c r="BA132" i="135"/>
  <c r="BA133" i="135"/>
  <c r="BA134" i="135"/>
  <c r="BA135" i="135"/>
  <c r="BA136" i="135"/>
  <c r="BA137" i="135"/>
  <c r="BA138" i="135"/>
  <c r="BA139" i="135"/>
  <c r="BA140" i="135"/>
  <c r="BA141" i="135"/>
  <c r="BA142" i="135"/>
  <c r="BA143" i="135"/>
  <c r="BA144" i="135"/>
  <c r="BA145" i="135"/>
  <c r="BA146" i="135"/>
  <c r="BA147" i="135"/>
  <c r="BA148" i="135"/>
  <c r="BA149" i="135"/>
  <c r="BA150" i="135"/>
  <c r="BA151" i="135"/>
  <c r="BA152" i="135"/>
  <c r="BA153" i="135"/>
  <c r="BA154" i="135"/>
  <c r="BA155" i="135"/>
  <c r="BA156" i="135"/>
  <c r="BA157" i="135"/>
  <c r="BA158" i="135"/>
  <c r="BA159" i="135"/>
  <c r="BA160" i="135"/>
  <c r="BA161" i="135"/>
  <c r="BA162" i="135"/>
  <c r="BA163" i="135"/>
  <c r="BA164" i="135"/>
  <c r="BA165" i="135"/>
  <c r="BA166" i="135"/>
  <c r="BA167" i="135"/>
  <c r="BA168" i="135"/>
  <c r="BA169" i="135"/>
  <c r="BA170" i="135"/>
  <c r="BA171" i="135"/>
  <c r="BA172" i="135"/>
  <c r="BA173" i="135"/>
  <c r="BA174" i="135"/>
  <c r="BA175" i="135"/>
  <c r="BA176" i="135"/>
  <c r="BA177" i="135"/>
  <c r="BA178" i="135"/>
  <c r="BA179" i="135"/>
  <c r="BA180" i="135"/>
  <c r="BA181" i="135"/>
  <c r="BA182" i="135"/>
  <c r="BA183" i="135"/>
  <c r="BA184" i="135"/>
  <c r="BA185" i="135"/>
  <c r="BA186" i="135"/>
  <c r="BA187" i="135"/>
  <c r="BA188" i="135"/>
  <c r="BA189" i="135"/>
  <c r="BA190" i="135"/>
  <c r="BA191" i="135"/>
  <c r="BA192" i="135"/>
  <c r="BA193" i="135"/>
  <c r="BA194" i="135"/>
  <c r="BA195" i="135"/>
  <c r="BA196" i="135"/>
  <c r="BA197" i="135"/>
  <c r="BA198" i="135"/>
  <c r="BA199" i="135"/>
  <c r="BA200" i="135"/>
  <c r="BA201" i="135"/>
  <c r="BA202" i="135"/>
  <c r="BA203" i="135"/>
  <c r="BA204" i="135"/>
  <c r="BA205" i="135"/>
  <c r="BA206" i="135"/>
  <c r="BA207" i="135"/>
  <c r="BA208" i="135"/>
  <c r="BA209" i="135"/>
  <c r="BA210" i="135"/>
  <c r="BA211" i="135"/>
  <c r="BA212" i="135"/>
  <c r="BA213" i="135"/>
  <c r="BA214" i="135"/>
  <c r="BA215" i="135"/>
  <c r="BA216" i="135"/>
  <c r="BA217" i="135"/>
  <c r="BA218" i="135"/>
  <c r="BA219" i="135"/>
  <c r="BA220" i="135"/>
  <c r="BA221" i="135"/>
  <c r="BA222" i="135"/>
  <c r="BA223" i="135"/>
  <c r="BA224" i="135"/>
  <c r="BA225" i="135"/>
  <c r="BA226" i="135"/>
  <c r="BA227" i="135"/>
  <c r="BA228" i="135"/>
  <c r="BA229" i="135"/>
  <c r="BA230" i="135"/>
  <c r="BA231" i="135"/>
  <c r="BA232" i="135"/>
  <c r="BA233" i="135"/>
  <c r="BA234" i="135"/>
  <c r="BA235" i="135"/>
  <c r="BA236" i="135"/>
  <c r="BA237" i="135"/>
  <c r="BA238" i="135"/>
  <c r="BA239" i="135"/>
  <c r="BA240" i="135"/>
  <c r="BA241" i="135"/>
  <c r="BA242" i="135"/>
  <c r="BA243" i="135"/>
  <c r="BA244" i="135"/>
  <c r="BA245" i="135"/>
  <c r="BA246" i="135"/>
  <c r="BA247" i="135"/>
  <c r="BA248" i="135"/>
  <c r="BA249" i="135"/>
  <c r="BA250" i="135"/>
  <c r="BA251" i="135"/>
  <c r="BA252" i="135"/>
  <c r="BA253" i="135"/>
  <c r="BA254" i="135"/>
  <c r="BA255" i="135"/>
  <c r="BA256" i="135"/>
  <c r="BA257" i="135"/>
  <c r="BA258" i="135"/>
  <c r="BA259" i="135"/>
  <c r="BA260" i="135"/>
  <c r="BA261" i="135"/>
  <c r="BA262" i="135"/>
  <c r="BA263" i="135"/>
  <c r="BA264" i="135"/>
  <c r="BA265" i="135"/>
  <c r="BA266" i="135"/>
  <c r="BA267" i="135"/>
  <c r="BA268" i="135"/>
  <c r="BA269" i="135"/>
  <c r="BA270" i="135"/>
  <c r="BA271" i="135"/>
  <c r="BA272" i="135"/>
  <c r="BA273" i="135"/>
  <c r="BA274" i="135"/>
  <c r="BA275" i="135"/>
  <c r="BA276" i="135"/>
  <c r="BA277" i="135"/>
  <c r="BA278" i="135"/>
  <c r="BA279" i="135"/>
  <c r="BA280" i="135"/>
  <c r="BA281" i="135"/>
  <c r="BA282" i="135"/>
  <c r="BA283" i="135"/>
  <c r="BA284" i="135"/>
  <c r="BA285" i="135"/>
  <c r="BA286" i="135"/>
  <c r="BA287" i="135"/>
  <c r="BA288" i="135"/>
  <c r="BA289" i="135"/>
  <c r="BA290" i="135"/>
  <c r="BA291" i="135"/>
  <c r="BA292" i="135"/>
  <c r="BA293" i="135"/>
  <c r="BA294" i="135"/>
  <c r="BA295" i="135"/>
  <c r="BA296" i="135"/>
  <c r="BA297" i="135"/>
  <c r="BA298" i="135"/>
  <c r="BA299" i="135"/>
  <c r="BA300" i="135"/>
  <c r="BA301" i="135"/>
  <c r="BA302" i="135"/>
  <c r="BA303" i="135"/>
  <c r="BA304" i="135"/>
  <c r="BA305" i="135"/>
  <c r="BA306" i="135"/>
  <c r="BA307" i="135"/>
  <c r="BA308" i="135"/>
  <c r="BA309" i="135"/>
  <c r="BA310" i="135"/>
  <c r="BA311" i="135"/>
  <c r="BA312" i="135"/>
  <c r="BA313" i="135"/>
  <c r="BA314" i="135"/>
  <c r="BA315" i="135"/>
  <c r="BA316" i="135"/>
  <c r="BA317" i="135"/>
  <c r="BA318" i="135"/>
  <c r="BA319" i="135"/>
  <c r="BA320" i="135"/>
  <c r="BA321" i="135"/>
  <c r="BA322" i="135"/>
  <c r="BA323" i="135"/>
  <c r="BA324" i="135"/>
  <c r="BA325" i="135"/>
  <c r="BA326" i="135"/>
  <c r="BA327" i="135"/>
  <c r="BA328" i="135"/>
  <c r="BA329" i="135"/>
  <c r="BA330" i="135"/>
  <c r="BA331" i="135"/>
  <c r="BA332" i="135"/>
  <c r="BA333" i="135"/>
  <c r="BA334" i="135"/>
  <c r="BA335" i="135"/>
  <c r="BA336" i="135"/>
  <c r="BA337" i="135"/>
  <c r="BA338" i="135"/>
  <c r="BA339" i="135"/>
  <c r="BA340" i="135"/>
  <c r="BA341" i="135"/>
  <c r="BA342" i="135"/>
  <c r="BA343" i="135"/>
  <c r="BA344" i="135"/>
  <c r="BA345" i="135"/>
  <c r="BA346" i="135"/>
  <c r="BA347" i="135"/>
  <c r="BA348" i="135"/>
  <c r="BA349" i="135"/>
  <c r="BA350" i="135"/>
  <c r="BA351" i="135"/>
  <c r="BA352" i="135"/>
  <c r="BA353" i="135"/>
  <c r="BA354" i="135"/>
  <c r="BA355" i="135"/>
  <c r="BA356" i="135"/>
  <c r="BA357" i="135"/>
  <c r="BA358" i="135"/>
  <c r="BA359" i="135"/>
  <c r="BA360" i="135"/>
  <c r="BA361" i="135"/>
  <c r="BA362" i="135"/>
  <c r="BA363" i="135"/>
  <c r="BA364" i="135"/>
  <c r="BA365" i="135"/>
  <c r="BA366" i="135"/>
  <c r="BA367" i="135"/>
  <c r="BA368" i="135"/>
  <c r="BA369" i="135"/>
  <c r="BA370" i="135"/>
  <c r="BA371" i="135"/>
  <c r="BA372" i="135"/>
  <c r="BA373" i="135"/>
  <c r="BA374" i="135"/>
  <c r="BA375" i="135"/>
  <c r="BA376" i="135"/>
  <c r="BA377" i="135"/>
  <c r="BA378" i="135"/>
  <c r="BA379" i="135"/>
  <c r="BA380" i="135"/>
  <c r="BA381" i="135"/>
  <c r="BA382" i="135"/>
  <c r="BA383" i="135"/>
  <c r="BA384" i="135"/>
  <c r="BA385" i="135"/>
  <c r="BA386" i="135"/>
  <c r="BA387" i="135"/>
  <c r="BA388" i="135"/>
  <c r="BA389" i="135"/>
  <c r="BA390" i="135"/>
  <c r="BA391" i="135"/>
  <c r="BA392" i="135"/>
  <c r="BA393" i="135"/>
  <c r="BA394" i="135"/>
  <c r="BA395" i="135"/>
  <c r="BA396" i="135"/>
  <c r="BA397" i="135"/>
  <c r="BA398" i="135"/>
  <c r="BA399" i="135"/>
  <c r="BA400" i="135"/>
  <c r="BA401" i="135"/>
  <c r="BA402" i="135"/>
  <c r="BA403" i="135"/>
  <c r="BA404" i="135"/>
  <c r="BA405" i="135"/>
  <c r="BA406" i="135"/>
  <c r="BA407" i="135"/>
  <c r="BA408" i="135"/>
  <c r="BA409" i="135"/>
  <c r="BA410" i="135"/>
  <c r="BA411" i="135"/>
  <c r="BA412" i="135"/>
  <c r="BA413" i="135"/>
  <c r="BA414" i="135"/>
  <c r="BA415" i="135"/>
  <c r="BA416" i="135"/>
  <c r="BA417" i="135"/>
  <c r="BA418" i="135"/>
  <c r="BA419" i="135"/>
  <c r="BA420" i="135"/>
  <c r="BA421" i="135"/>
  <c r="BA422" i="135"/>
  <c r="BA423" i="135"/>
  <c r="BA424" i="135"/>
  <c r="BA425" i="135"/>
  <c r="BA426" i="135"/>
  <c r="BA427" i="135"/>
  <c r="BA428" i="135"/>
  <c r="BA429" i="135"/>
  <c r="BA430" i="135"/>
  <c r="BA431" i="135"/>
  <c r="BA432" i="135"/>
  <c r="BA433" i="135"/>
  <c r="BA434" i="135"/>
  <c r="BA435" i="135"/>
  <c r="BA436" i="135"/>
  <c r="BA437" i="135"/>
  <c r="BA438" i="135"/>
  <c r="BA439" i="135"/>
  <c r="BA440" i="135"/>
  <c r="BA441" i="135"/>
  <c r="BA442" i="135"/>
  <c r="BA443" i="135"/>
  <c r="BA444" i="135"/>
  <c r="BA445" i="135"/>
  <c r="BA446" i="135"/>
  <c r="BA447" i="135"/>
  <c r="BA448" i="135"/>
  <c r="BA449" i="135"/>
  <c r="BA450" i="135"/>
  <c r="BA451" i="135"/>
  <c r="BA452" i="135"/>
  <c r="BA453" i="135"/>
  <c r="BA454" i="135"/>
  <c r="BA455" i="135"/>
  <c r="BA456" i="135"/>
  <c r="BA457" i="135"/>
  <c r="BA458" i="135"/>
  <c r="BA459" i="135"/>
  <c r="BA460" i="135"/>
  <c r="BA461" i="135"/>
  <c r="BA462" i="135"/>
  <c r="BA463" i="135"/>
  <c r="BA464" i="135"/>
  <c r="BA465" i="135"/>
  <c r="BA466" i="135"/>
  <c r="BA467" i="135"/>
  <c r="BA468" i="135"/>
  <c r="BA469" i="135"/>
  <c r="BA470" i="135"/>
  <c r="BA471" i="135"/>
  <c r="BA472" i="135"/>
  <c r="BA473" i="135"/>
  <c r="BA474" i="135"/>
  <c r="BA475" i="135"/>
  <c r="BA476" i="135"/>
  <c r="BA477" i="135"/>
  <c r="BA478" i="135"/>
  <c r="BA479" i="135"/>
  <c r="BA480" i="135"/>
  <c r="BA481" i="135"/>
  <c r="BA482" i="135"/>
  <c r="BA483" i="135"/>
  <c r="BA484" i="135"/>
  <c r="BA485" i="135"/>
  <c r="BA486" i="135"/>
  <c r="BA487" i="135"/>
  <c r="BA488" i="135"/>
  <c r="BA489" i="135"/>
  <c r="BA490" i="135"/>
  <c r="BA491" i="135"/>
  <c r="BA492" i="135"/>
  <c r="BA493" i="135"/>
  <c r="BA494" i="135"/>
  <c r="BA495" i="135"/>
  <c r="BA496" i="135"/>
  <c r="BA497" i="135"/>
  <c r="BA498" i="135"/>
  <c r="BA499" i="135"/>
  <c r="BA500" i="135"/>
  <c r="BA501" i="135"/>
  <c r="BA502" i="135"/>
  <c r="BA503" i="135"/>
  <c r="BA504" i="135"/>
  <c r="BA505" i="135"/>
  <c r="BA506" i="135"/>
  <c r="BA507" i="135"/>
  <c r="BA508" i="135"/>
  <c r="BA509" i="135"/>
  <c r="BA510" i="135"/>
  <c r="BA511" i="135"/>
  <c r="BA512" i="135"/>
  <c r="BA513" i="135"/>
  <c r="BA514" i="135"/>
  <c r="BA515" i="135"/>
  <c r="BA516" i="135"/>
  <c r="BA517" i="135"/>
  <c r="BA518" i="135"/>
  <c r="BA519" i="135"/>
  <c r="BA520" i="135"/>
  <c r="BA521" i="135"/>
  <c r="BA522" i="135"/>
  <c r="BA523" i="135"/>
  <c r="BA524" i="135"/>
  <c r="BA525" i="135"/>
  <c r="BA526" i="135"/>
  <c r="BA527" i="135"/>
  <c r="BA528" i="135"/>
  <c r="BA529" i="135"/>
  <c r="BA530" i="135"/>
  <c r="BA531" i="135"/>
  <c r="BA532" i="135"/>
  <c r="BA533" i="135"/>
  <c r="BA534" i="135"/>
  <c r="BA535" i="135"/>
  <c r="BA536" i="135"/>
  <c r="BA537" i="135"/>
  <c r="BA538" i="135"/>
  <c r="BA539" i="135"/>
  <c r="BA540" i="135"/>
  <c r="BA541" i="135"/>
  <c r="BA542" i="135"/>
  <c r="BA543" i="135"/>
  <c r="BA544" i="135"/>
  <c r="BA545" i="135"/>
  <c r="BA546" i="135"/>
  <c r="BA547" i="135"/>
  <c r="BA548" i="135"/>
  <c r="BA549" i="135"/>
  <c r="BA550" i="135"/>
  <c r="BA551" i="135"/>
  <c r="BA552" i="135"/>
  <c r="BA553" i="135"/>
  <c r="BA554" i="135"/>
  <c r="BA555" i="135"/>
  <c r="BA556" i="135"/>
  <c r="BA557" i="135"/>
  <c r="BA558" i="135"/>
  <c r="BA559" i="135"/>
  <c r="BA560" i="135"/>
  <c r="BA561" i="135"/>
  <c r="BA562" i="135"/>
  <c r="BA563" i="135"/>
  <c r="BA564" i="135"/>
  <c r="BA565" i="135"/>
  <c r="BA566" i="135"/>
  <c r="BA567" i="135"/>
  <c r="BA568" i="135"/>
  <c r="BA569" i="135"/>
  <c r="BA570" i="135"/>
  <c r="BA571" i="135"/>
  <c r="BA572" i="135"/>
  <c r="BA573" i="135"/>
  <c r="BA574" i="135"/>
  <c r="BA575" i="135"/>
  <c r="BA576" i="135"/>
  <c r="BA577" i="135"/>
  <c r="BA578" i="135"/>
  <c r="BA579" i="135"/>
  <c r="BA580" i="135"/>
  <c r="BA581" i="135"/>
  <c r="BA582" i="135"/>
  <c r="BA583" i="135"/>
  <c r="BA584" i="135"/>
  <c r="BA585" i="135"/>
  <c r="BA586" i="135"/>
  <c r="BA587" i="135"/>
  <c r="BA588" i="135"/>
  <c r="BA589" i="135"/>
  <c r="BA590" i="135"/>
  <c r="BA591" i="135"/>
  <c r="BA592" i="135"/>
  <c r="BA593" i="135"/>
  <c r="BA594" i="135"/>
  <c r="BA595" i="135"/>
  <c r="BA596" i="135"/>
  <c r="BA597" i="135"/>
  <c r="BA598" i="135"/>
  <c r="BA599" i="135"/>
  <c r="BA600" i="135"/>
  <c r="BA601" i="135"/>
  <c r="BA602" i="135"/>
  <c r="BA603" i="135"/>
  <c r="BA604" i="135"/>
  <c r="BA605" i="135"/>
  <c r="BA606" i="135"/>
  <c r="BA607" i="135"/>
  <c r="BA608" i="135"/>
  <c r="BA609" i="135"/>
  <c r="BA610" i="135"/>
  <c r="BA611" i="135"/>
  <c r="BA612" i="135"/>
  <c r="BA613" i="135"/>
  <c r="BA614" i="135"/>
  <c r="BA615" i="135"/>
  <c r="BA616" i="135"/>
  <c r="BA617" i="135"/>
  <c r="BA618" i="135"/>
  <c r="BA619" i="135"/>
  <c r="BA620" i="135"/>
  <c r="BA621" i="135"/>
  <c r="BA622" i="135"/>
  <c r="BA623" i="135"/>
  <c r="BA624" i="135"/>
  <c r="BA625" i="135"/>
  <c r="BA626" i="135"/>
  <c r="BA627" i="135"/>
  <c r="BA628" i="135"/>
  <c r="BA629" i="135"/>
  <c r="BA630" i="135"/>
  <c r="BA631" i="135"/>
  <c r="BA632" i="135"/>
  <c r="BA633" i="135"/>
  <c r="BA634" i="135"/>
  <c r="BA635" i="135"/>
  <c r="BA636" i="135"/>
  <c r="BA637" i="135"/>
  <c r="BA638" i="135"/>
  <c r="BA639" i="135"/>
  <c r="BA640" i="135"/>
  <c r="BA641" i="135"/>
  <c r="BA642" i="135"/>
  <c r="BA643" i="135"/>
  <c r="BA644" i="135"/>
  <c r="BA645" i="135"/>
  <c r="BA646" i="135"/>
  <c r="BA647" i="135"/>
  <c r="BA648" i="135"/>
  <c r="BA649" i="135"/>
  <c r="BA650" i="135"/>
  <c r="BA651" i="135"/>
  <c r="BA652" i="135"/>
  <c r="BA653" i="135"/>
  <c r="BA654" i="135"/>
  <c r="BA655" i="135"/>
  <c r="BA656" i="135"/>
  <c r="BA657" i="135"/>
  <c r="BA658" i="135"/>
  <c r="BA659" i="135"/>
  <c r="BA660" i="135"/>
  <c r="BA661" i="135"/>
  <c r="BA662" i="135"/>
  <c r="BA663" i="135"/>
  <c r="BA664" i="135"/>
  <c r="BA665" i="135"/>
  <c r="BA666" i="135"/>
  <c r="BA667" i="135"/>
  <c r="BA668" i="135"/>
  <c r="BA669" i="135"/>
  <c r="BA670" i="135"/>
  <c r="BA671" i="135"/>
  <c r="BA672" i="135"/>
  <c r="BA673" i="135"/>
  <c r="BA674" i="135"/>
  <c r="BA675" i="135"/>
  <c r="BA676" i="135"/>
  <c r="BA677" i="135"/>
  <c r="BA678" i="135"/>
  <c r="BA679" i="135"/>
  <c r="BA680" i="135"/>
  <c r="BA681" i="135"/>
  <c r="BA682" i="135"/>
  <c r="BA683" i="135"/>
  <c r="BA684" i="135"/>
  <c r="BA685" i="135"/>
  <c r="BA686" i="135"/>
  <c r="BA687" i="135"/>
  <c r="BA688" i="135"/>
  <c r="BA689" i="135"/>
  <c r="BA690" i="135"/>
  <c r="BA691" i="135"/>
  <c r="BA692" i="135"/>
  <c r="BA693" i="135"/>
  <c r="BA694" i="135"/>
  <c r="BA695" i="135"/>
  <c r="BA696" i="135"/>
  <c r="BA697" i="135"/>
  <c r="BA698" i="135"/>
  <c r="BA699" i="135"/>
  <c r="BA700" i="135"/>
  <c r="BA701" i="135"/>
  <c r="BA702" i="135"/>
  <c r="BA703" i="135"/>
  <c r="BA704" i="135"/>
  <c r="BA705" i="135"/>
  <c r="BA706" i="135"/>
  <c r="BA707" i="135"/>
  <c r="BA708" i="135"/>
  <c r="BA709" i="135"/>
  <c r="BA710" i="135"/>
  <c r="BA711" i="135"/>
  <c r="BA712" i="135"/>
  <c r="BA713" i="135"/>
  <c r="BA714" i="135"/>
  <c r="BA715" i="135"/>
  <c r="BA716" i="135"/>
  <c r="BA717" i="135"/>
  <c r="BA718" i="135"/>
  <c r="BA719" i="135"/>
  <c r="BA720" i="135"/>
  <c r="BA721" i="135"/>
  <c r="BA722" i="135"/>
  <c r="BA723" i="135"/>
  <c r="BA724" i="135"/>
  <c r="BA725" i="135"/>
  <c r="BA726" i="135"/>
  <c r="BA727" i="135"/>
  <c r="BA728" i="135"/>
  <c r="BA729" i="135"/>
  <c r="BA730" i="135"/>
  <c r="BA731" i="135"/>
  <c r="BA732" i="135"/>
  <c r="BA733" i="135"/>
  <c r="BA734" i="135"/>
  <c r="BA735" i="135"/>
  <c r="BA736" i="135"/>
  <c r="BA737" i="135"/>
  <c r="BA738" i="135"/>
  <c r="BA739" i="135"/>
  <c r="BA740" i="135"/>
  <c r="BA741" i="135"/>
  <c r="BA742" i="135"/>
  <c r="BA743" i="135"/>
  <c r="BA744" i="135"/>
  <c r="BA745" i="135"/>
  <c r="BA746" i="135"/>
  <c r="BA747" i="135"/>
  <c r="BA748" i="135"/>
  <c r="BA749" i="135"/>
  <c r="BA750" i="135"/>
  <c r="BA751" i="135"/>
  <c r="BA752" i="135"/>
  <c r="BA753" i="135"/>
  <c r="BA754" i="135"/>
  <c r="BA755" i="135"/>
  <c r="BA756" i="135"/>
  <c r="BA757" i="135"/>
  <c r="BA758" i="135"/>
  <c r="BA759" i="135"/>
  <c r="BA760" i="135"/>
  <c r="BA761" i="135"/>
  <c r="BA762" i="135"/>
  <c r="BA763" i="135"/>
  <c r="BA764" i="135"/>
  <c r="BA765" i="135"/>
  <c r="BA766" i="135"/>
  <c r="BA767" i="135"/>
  <c r="BA768" i="135"/>
  <c r="BA769" i="135"/>
  <c r="BA770" i="135"/>
  <c r="BA771" i="135"/>
  <c r="BA772" i="135"/>
  <c r="BA773" i="135"/>
  <c r="BA774" i="135"/>
  <c r="BA775" i="135"/>
  <c r="BA776" i="135"/>
  <c r="BA777" i="135"/>
  <c r="BA778" i="135"/>
  <c r="BA779" i="135"/>
  <c r="BA780" i="135"/>
  <c r="BA781" i="135"/>
  <c r="BA782" i="135"/>
  <c r="BA783" i="135"/>
  <c r="BA784" i="135"/>
  <c r="BA785" i="135"/>
  <c r="BA786" i="135"/>
  <c r="BA787" i="135"/>
  <c r="BA788" i="135"/>
  <c r="BA789" i="135"/>
  <c r="BA790" i="135"/>
  <c r="BA791" i="135"/>
  <c r="BA792" i="135"/>
  <c r="BA793" i="135"/>
  <c r="BA794" i="135"/>
  <c r="BA795" i="135"/>
  <c r="BA796" i="135"/>
  <c r="BA797" i="135"/>
  <c r="BA798" i="135"/>
  <c r="BA799" i="135"/>
  <c r="BA800" i="135"/>
  <c r="BA801" i="135"/>
  <c r="BA802" i="135"/>
  <c r="BA803" i="135"/>
  <c r="BA804" i="135"/>
  <c r="BA805" i="135"/>
  <c r="BA806" i="135"/>
  <c r="BA807" i="135"/>
  <c r="BA808" i="135"/>
  <c r="BA809" i="135"/>
  <c r="BA810" i="135"/>
  <c r="BA811" i="135"/>
  <c r="BA812" i="135"/>
  <c r="BA813" i="135"/>
  <c r="BA814" i="135"/>
  <c r="BA815" i="135"/>
  <c r="BA816" i="135"/>
  <c r="BA817" i="135"/>
  <c r="BA818" i="135"/>
  <c r="BA819" i="135"/>
  <c r="BA820" i="135"/>
  <c r="BA821" i="135"/>
  <c r="BA822" i="135"/>
  <c r="BA823" i="135"/>
  <c r="BA824" i="135"/>
  <c r="BA825" i="135"/>
  <c r="BA826" i="135"/>
  <c r="BA827" i="135"/>
  <c r="BA828" i="135"/>
  <c r="BA829" i="135"/>
  <c r="BA830" i="135"/>
  <c r="BA831" i="135"/>
  <c r="BA832" i="135"/>
  <c r="BA833" i="135"/>
  <c r="BA834" i="135"/>
  <c r="BA835" i="135"/>
  <c r="BA836" i="135"/>
  <c r="BA837" i="135"/>
  <c r="BA838" i="135"/>
  <c r="BA839" i="135"/>
  <c r="BA840" i="135"/>
  <c r="BA841" i="135"/>
  <c r="BA842" i="135"/>
  <c r="BA843" i="135"/>
  <c r="BA844" i="135"/>
  <c r="BA845" i="135"/>
  <c r="BA846" i="135"/>
  <c r="BA847" i="135"/>
  <c r="BA848" i="135"/>
  <c r="BA849" i="135"/>
  <c r="BA850" i="135"/>
  <c r="BA851" i="135"/>
  <c r="BA852" i="135"/>
  <c r="BA853" i="135"/>
  <c r="BA854" i="135"/>
  <c r="BA855" i="135"/>
  <c r="BA856" i="135"/>
  <c r="BA857" i="135"/>
  <c r="BA858" i="135"/>
  <c r="BA859" i="135"/>
  <c r="BA860" i="135"/>
  <c r="BA861" i="135"/>
  <c r="BA862" i="135"/>
  <c r="BA863" i="135"/>
  <c r="BA864" i="135"/>
  <c r="BA865" i="135"/>
  <c r="BA866" i="135"/>
  <c r="BA867" i="135"/>
  <c r="BA868" i="135"/>
  <c r="BA869" i="135"/>
  <c r="BA870" i="135"/>
  <c r="BA871" i="135"/>
  <c r="BA872" i="135"/>
  <c r="BA873" i="135"/>
  <c r="BA874" i="135"/>
  <c r="BA875" i="135"/>
  <c r="BA876" i="135"/>
  <c r="BA877" i="135"/>
  <c r="BA878" i="135"/>
  <c r="BA879" i="135"/>
  <c r="BA880" i="135"/>
  <c r="BA881" i="135"/>
  <c r="BA882" i="135"/>
  <c r="BA883" i="135"/>
  <c r="BA884" i="135"/>
  <c r="BA885" i="135"/>
  <c r="BA886" i="135"/>
  <c r="BA887" i="135"/>
  <c r="BA888" i="135"/>
  <c r="BA889" i="135"/>
  <c r="BA890" i="135"/>
  <c r="BA891" i="135"/>
  <c r="BA892" i="135"/>
  <c r="BA893" i="135"/>
  <c r="BA894" i="135"/>
  <c r="BA895" i="135"/>
  <c r="BA896" i="135"/>
  <c r="BA897" i="135"/>
  <c r="BA898" i="135"/>
  <c r="BA899" i="135"/>
  <c r="BA900" i="135"/>
  <c r="BA901" i="135"/>
  <c r="BA902" i="135"/>
  <c r="BA903" i="135"/>
  <c r="BA904" i="135"/>
  <c r="BA905" i="135"/>
  <c r="BA906" i="135"/>
  <c r="BA907" i="135"/>
  <c r="BA908" i="135"/>
  <c r="BA909" i="135"/>
  <c r="BA910" i="135"/>
  <c r="BA911" i="135"/>
  <c r="BA912" i="135"/>
  <c r="BA913" i="135"/>
  <c r="BA914" i="135"/>
  <c r="BA915" i="135"/>
  <c r="BA916" i="135"/>
  <c r="BA917" i="135"/>
  <c r="BA918" i="135"/>
  <c r="BA919" i="135"/>
  <c r="BA920" i="135"/>
  <c r="BA921" i="135"/>
  <c r="BA922" i="135"/>
  <c r="BA923" i="135"/>
  <c r="BA924" i="135"/>
  <c r="BA925" i="135"/>
  <c r="BA926" i="135"/>
  <c r="BA927" i="135"/>
  <c r="BA928" i="135"/>
  <c r="BA929" i="135"/>
  <c r="BA930" i="135"/>
  <c r="BA931" i="135"/>
  <c r="BA932" i="135"/>
  <c r="BA933" i="135"/>
  <c r="BA934" i="135"/>
  <c r="BA935" i="135"/>
  <c r="BA936" i="135"/>
  <c r="BA937" i="135"/>
  <c r="BA938" i="135"/>
  <c r="BA939" i="135"/>
  <c r="BA940" i="135"/>
  <c r="BA941" i="135"/>
  <c r="BA942" i="135"/>
  <c r="BA943" i="135"/>
  <c r="BA944" i="135"/>
  <c r="BA945" i="135"/>
  <c r="BA946" i="135"/>
  <c r="BA947" i="135"/>
  <c r="BA948" i="135"/>
  <c r="BA949" i="135"/>
  <c r="BA950" i="135"/>
  <c r="BA951" i="135"/>
  <c r="BA952" i="135"/>
  <c r="BA953" i="135"/>
  <c r="BA954" i="135"/>
  <c r="BA955" i="135"/>
  <c r="BA956" i="135"/>
  <c r="BA957" i="135"/>
  <c r="BA958" i="135"/>
  <c r="BA959" i="135"/>
  <c r="BA960" i="135"/>
  <c r="BA961" i="135"/>
  <c r="BA962" i="135"/>
  <c r="BA963" i="135"/>
  <c r="BA964" i="135"/>
  <c r="BA965" i="135"/>
  <c r="BA966" i="135"/>
  <c r="BA967" i="135"/>
  <c r="BA968" i="135"/>
  <c r="BA969" i="135"/>
  <c r="BA970" i="135"/>
  <c r="BA971" i="135"/>
  <c r="BA972" i="135"/>
  <c r="BA973" i="135"/>
  <c r="BA974" i="135"/>
  <c r="BA975" i="135"/>
  <c r="BA976" i="135"/>
  <c r="BA977" i="135"/>
  <c r="BA978" i="135"/>
  <c r="BA979" i="135"/>
  <c r="BA980" i="135"/>
  <c r="BA981" i="135"/>
  <c r="BA982" i="135"/>
  <c r="BA983" i="135"/>
  <c r="BA984" i="135"/>
  <c r="BA985" i="135"/>
  <c r="BA986" i="135"/>
  <c r="BA987" i="135"/>
  <c r="BA988" i="135"/>
  <c r="BA989" i="135"/>
  <c r="BA990" i="135"/>
  <c r="BA991" i="135"/>
  <c r="BA992" i="135"/>
  <c r="BA993" i="135"/>
  <c r="BA994" i="135"/>
  <c r="BA995" i="135"/>
  <c r="BA996" i="135"/>
  <c r="BA997" i="135"/>
  <c r="BA998" i="135"/>
  <c r="BA999" i="135"/>
  <c r="BA1000" i="135"/>
  <c r="BA1001" i="135"/>
  <c r="BA1002" i="135"/>
  <c r="AV5" i="135"/>
  <c r="AW5" i="135" s="1"/>
  <c r="AV6" i="135"/>
  <c r="AV7" i="135"/>
  <c r="AW7" i="135" s="1"/>
  <c r="AV8" i="135"/>
  <c r="AV9" i="135"/>
  <c r="AV10" i="135"/>
  <c r="AV13" i="135"/>
  <c r="AW13" i="135" s="1"/>
  <c r="AV25" i="135"/>
  <c r="AY25" i="135" s="1"/>
  <c r="AV33" i="135"/>
  <c r="AV34" i="135"/>
  <c r="AV35" i="135"/>
  <c r="AV36" i="135"/>
  <c r="AV37" i="135"/>
  <c r="AV38" i="135"/>
  <c r="AV39" i="135"/>
  <c r="AV40" i="135"/>
  <c r="AV41" i="135"/>
  <c r="AV42" i="135"/>
  <c r="AV43" i="135"/>
  <c r="AV44" i="135"/>
  <c r="AV45" i="135"/>
  <c r="AV46" i="135"/>
  <c r="AV47" i="135"/>
  <c r="AV48" i="135"/>
  <c r="AV49" i="135"/>
  <c r="AV50" i="135"/>
  <c r="AV51" i="135"/>
  <c r="AV52" i="135"/>
  <c r="AV53" i="135"/>
  <c r="AV54" i="135"/>
  <c r="AV55" i="135"/>
  <c r="AV56" i="135"/>
  <c r="AV57" i="135"/>
  <c r="AV58" i="135"/>
  <c r="AV59" i="135"/>
  <c r="AV60" i="135"/>
  <c r="AV61" i="135"/>
  <c r="AV62" i="135"/>
  <c r="AV63" i="135"/>
  <c r="AV64" i="135"/>
  <c r="AV65" i="135"/>
  <c r="AV66" i="135"/>
  <c r="AV67" i="135"/>
  <c r="AV68" i="135"/>
  <c r="AV69" i="135"/>
  <c r="AV70" i="135"/>
  <c r="AV71" i="135"/>
  <c r="AV72" i="135"/>
  <c r="AV73" i="135"/>
  <c r="AV74" i="135"/>
  <c r="AV75" i="135"/>
  <c r="AV76" i="135"/>
  <c r="AV77" i="135"/>
  <c r="AV78" i="135"/>
  <c r="AV79" i="135"/>
  <c r="AV80" i="135"/>
  <c r="AV81" i="135"/>
  <c r="AV82" i="135"/>
  <c r="AV83" i="135"/>
  <c r="AV84" i="135"/>
  <c r="AV85" i="135"/>
  <c r="AV86" i="135"/>
  <c r="AV87" i="135"/>
  <c r="AV88" i="135"/>
  <c r="AV89" i="135"/>
  <c r="AV90" i="135"/>
  <c r="AV91" i="135"/>
  <c r="AV92" i="135"/>
  <c r="AV93" i="135"/>
  <c r="AV94" i="135"/>
  <c r="AV95" i="135"/>
  <c r="AV96" i="135"/>
  <c r="AV97" i="135"/>
  <c r="AV98" i="135"/>
  <c r="AV99" i="135"/>
  <c r="AV100" i="135"/>
  <c r="AV101" i="135"/>
  <c r="AV102" i="135"/>
  <c r="AV103" i="135"/>
  <c r="AV104" i="135"/>
  <c r="AV105" i="135"/>
  <c r="AV106" i="135"/>
  <c r="AV107" i="135"/>
  <c r="AV108" i="135"/>
  <c r="AV109" i="135"/>
  <c r="AV110" i="135"/>
  <c r="AV111" i="135"/>
  <c r="AV112" i="135"/>
  <c r="AV113" i="135"/>
  <c r="AV114" i="135"/>
  <c r="AV115" i="135"/>
  <c r="AV116" i="135"/>
  <c r="AV117" i="135"/>
  <c r="AV118" i="135"/>
  <c r="AV119" i="135"/>
  <c r="AV120" i="135"/>
  <c r="AV121" i="135"/>
  <c r="AV122" i="135"/>
  <c r="AV123" i="135"/>
  <c r="AV124" i="135"/>
  <c r="AV125" i="135"/>
  <c r="AV126" i="135"/>
  <c r="AV127" i="135"/>
  <c r="AV128" i="135"/>
  <c r="AV129" i="135"/>
  <c r="AV130" i="135"/>
  <c r="AV131" i="135"/>
  <c r="AV132" i="135"/>
  <c r="AV133" i="135"/>
  <c r="AV134" i="135"/>
  <c r="AV135" i="135"/>
  <c r="AV136" i="135"/>
  <c r="AV137" i="135"/>
  <c r="AV138" i="135"/>
  <c r="AV139" i="135"/>
  <c r="AV140" i="135"/>
  <c r="AV141" i="135"/>
  <c r="AV142" i="135"/>
  <c r="AV143" i="135"/>
  <c r="AV144" i="135"/>
  <c r="AV145" i="135"/>
  <c r="AV146" i="135"/>
  <c r="AV147" i="135"/>
  <c r="AV148" i="135"/>
  <c r="AV149" i="135"/>
  <c r="AV150" i="135"/>
  <c r="AV151" i="135"/>
  <c r="AV152" i="135"/>
  <c r="AV153" i="135"/>
  <c r="AV154" i="135"/>
  <c r="AV155" i="135"/>
  <c r="AV156" i="135"/>
  <c r="AV157" i="135"/>
  <c r="AV158" i="135"/>
  <c r="AV159" i="135"/>
  <c r="AV160" i="135"/>
  <c r="AV161" i="135"/>
  <c r="AV162" i="135"/>
  <c r="AV163" i="135"/>
  <c r="AV164" i="135"/>
  <c r="AV165" i="135"/>
  <c r="AV166" i="135"/>
  <c r="AV167" i="135"/>
  <c r="AV168" i="135"/>
  <c r="AV169" i="135"/>
  <c r="AV170" i="135"/>
  <c r="AV171" i="135"/>
  <c r="AV172" i="135"/>
  <c r="AV173" i="135"/>
  <c r="AV174" i="135"/>
  <c r="AV175" i="135"/>
  <c r="AV176" i="135"/>
  <c r="AV177" i="135"/>
  <c r="AV178" i="135"/>
  <c r="AV179" i="135"/>
  <c r="AV180" i="135"/>
  <c r="AV181" i="135"/>
  <c r="AV182" i="135"/>
  <c r="AV183" i="135"/>
  <c r="AV184" i="135"/>
  <c r="AV185" i="135"/>
  <c r="AV186" i="135"/>
  <c r="AV187" i="135"/>
  <c r="AV188" i="135"/>
  <c r="AV189" i="135"/>
  <c r="AV190" i="135"/>
  <c r="AV191" i="135"/>
  <c r="AV192" i="135"/>
  <c r="AV193" i="135"/>
  <c r="AV194" i="135"/>
  <c r="AV195" i="135"/>
  <c r="AV196" i="135"/>
  <c r="AV197" i="135"/>
  <c r="AV198" i="135"/>
  <c r="AV199" i="135"/>
  <c r="AV200" i="135"/>
  <c r="AV201" i="135"/>
  <c r="AV202" i="135"/>
  <c r="AV203" i="135"/>
  <c r="AV204" i="135"/>
  <c r="AV205" i="135"/>
  <c r="AV206" i="135"/>
  <c r="AV207" i="135"/>
  <c r="AV208" i="135"/>
  <c r="AV209" i="135"/>
  <c r="AV210" i="135"/>
  <c r="AV211" i="135"/>
  <c r="AV212" i="135"/>
  <c r="AV213" i="135"/>
  <c r="AV214" i="135"/>
  <c r="AV215" i="135"/>
  <c r="AV216" i="135"/>
  <c r="AV217" i="135"/>
  <c r="AV218" i="135"/>
  <c r="AV219" i="135"/>
  <c r="AV220" i="135"/>
  <c r="AV221" i="135"/>
  <c r="AV222" i="135"/>
  <c r="AV223" i="135"/>
  <c r="AV224" i="135"/>
  <c r="AV225" i="135"/>
  <c r="AV226" i="135"/>
  <c r="AV227" i="135"/>
  <c r="AV228" i="135"/>
  <c r="AV229" i="135"/>
  <c r="AV230" i="135"/>
  <c r="AV231" i="135"/>
  <c r="AV232" i="135"/>
  <c r="AV233" i="135"/>
  <c r="AV234" i="135"/>
  <c r="AV235" i="135"/>
  <c r="AV236" i="135"/>
  <c r="AV237" i="135"/>
  <c r="AV238" i="135"/>
  <c r="AV239" i="135"/>
  <c r="AV240" i="135"/>
  <c r="AV241" i="135"/>
  <c r="AV242" i="135"/>
  <c r="AV243" i="135"/>
  <c r="AV244" i="135"/>
  <c r="AV245" i="135"/>
  <c r="AV246" i="135"/>
  <c r="AV247" i="135"/>
  <c r="AV248" i="135"/>
  <c r="AV249" i="135"/>
  <c r="AV250" i="135"/>
  <c r="AV251" i="135"/>
  <c r="AV252" i="135"/>
  <c r="AV253" i="135"/>
  <c r="AV254" i="135"/>
  <c r="AV255" i="135"/>
  <c r="AV256" i="135"/>
  <c r="AV257" i="135"/>
  <c r="AV258" i="135"/>
  <c r="AV259" i="135"/>
  <c r="AV260" i="135"/>
  <c r="AV261" i="135"/>
  <c r="AV262" i="135"/>
  <c r="AV263" i="135"/>
  <c r="AV264" i="135"/>
  <c r="AV265" i="135"/>
  <c r="AV266" i="135"/>
  <c r="AV267" i="135"/>
  <c r="AV268" i="135"/>
  <c r="AV269" i="135"/>
  <c r="AV270" i="135"/>
  <c r="AV271" i="135"/>
  <c r="AV272" i="135"/>
  <c r="AV273" i="135"/>
  <c r="AV274" i="135"/>
  <c r="AV275" i="135"/>
  <c r="AV276" i="135"/>
  <c r="AV277" i="135"/>
  <c r="AV278" i="135"/>
  <c r="AV279" i="135"/>
  <c r="AV280" i="135"/>
  <c r="AV281" i="135"/>
  <c r="AV282" i="135"/>
  <c r="AV283" i="135"/>
  <c r="AV284" i="135"/>
  <c r="AV285" i="135"/>
  <c r="AV286" i="135"/>
  <c r="AV287" i="135"/>
  <c r="AV288" i="135"/>
  <c r="AV289" i="135"/>
  <c r="AV290" i="135"/>
  <c r="AV291" i="135"/>
  <c r="AV292" i="135"/>
  <c r="AV293" i="135"/>
  <c r="AV294" i="135"/>
  <c r="AV295" i="135"/>
  <c r="AV296" i="135"/>
  <c r="AV297" i="135"/>
  <c r="AV298" i="135"/>
  <c r="AV299" i="135"/>
  <c r="AV300" i="135"/>
  <c r="AV301" i="135"/>
  <c r="AV302" i="135"/>
  <c r="AV303" i="135"/>
  <c r="AV304" i="135"/>
  <c r="AV305" i="135"/>
  <c r="AV306" i="135"/>
  <c r="AV307" i="135"/>
  <c r="AV308" i="135"/>
  <c r="AV309" i="135"/>
  <c r="AV310" i="135"/>
  <c r="AV311" i="135"/>
  <c r="AV312" i="135"/>
  <c r="AV313" i="135"/>
  <c r="AV314" i="135"/>
  <c r="AV315" i="135"/>
  <c r="AV316" i="135"/>
  <c r="AV317" i="135"/>
  <c r="AV318" i="135"/>
  <c r="AV319" i="135"/>
  <c r="AV320" i="135"/>
  <c r="AV321" i="135"/>
  <c r="AV322" i="135"/>
  <c r="AV323" i="135"/>
  <c r="AV324" i="135"/>
  <c r="AV325" i="135"/>
  <c r="AV326" i="135"/>
  <c r="AV327" i="135"/>
  <c r="AV328" i="135"/>
  <c r="AV329" i="135"/>
  <c r="AV330" i="135"/>
  <c r="AV331" i="135"/>
  <c r="AV332" i="135"/>
  <c r="AV333" i="135"/>
  <c r="AV334" i="135"/>
  <c r="AV335" i="135"/>
  <c r="AV336" i="135"/>
  <c r="AV337" i="135"/>
  <c r="AV338" i="135"/>
  <c r="AV339" i="135"/>
  <c r="AV340" i="135"/>
  <c r="AV341" i="135"/>
  <c r="AV342" i="135"/>
  <c r="AV343" i="135"/>
  <c r="AV344" i="135"/>
  <c r="AV345" i="135"/>
  <c r="AV346" i="135"/>
  <c r="AV347" i="135"/>
  <c r="AV348" i="135"/>
  <c r="AV349" i="135"/>
  <c r="AV350" i="135"/>
  <c r="AV351" i="135"/>
  <c r="AV352" i="135"/>
  <c r="AV353" i="135"/>
  <c r="AV354" i="135"/>
  <c r="AV355" i="135"/>
  <c r="AV356" i="135"/>
  <c r="AV357" i="135"/>
  <c r="AV358" i="135"/>
  <c r="AV359" i="135"/>
  <c r="AV360" i="135"/>
  <c r="AV361" i="135"/>
  <c r="AV362" i="135"/>
  <c r="AV363" i="135"/>
  <c r="AV364" i="135"/>
  <c r="AV365" i="135"/>
  <c r="AV366" i="135"/>
  <c r="AV367" i="135"/>
  <c r="AV368" i="135"/>
  <c r="AV369" i="135"/>
  <c r="AV370" i="135"/>
  <c r="AV371" i="135"/>
  <c r="AV372" i="135"/>
  <c r="AV373" i="135"/>
  <c r="AV374" i="135"/>
  <c r="AV375" i="135"/>
  <c r="AV376" i="135"/>
  <c r="AV377" i="135"/>
  <c r="AV378" i="135"/>
  <c r="AV379" i="135"/>
  <c r="AV380" i="135"/>
  <c r="AV381" i="135"/>
  <c r="AV382" i="135"/>
  <c r="AV383" i="135"/>
  <c r="AV384" i="135"/>
  <c r="AV385" i="135"/>
  <c r="AV386" i="135"/>
  <c r="AV387" i="135"/>
  <c r="AV388" i="135"/>
  <c r="AV389" i="135"/>
  <c r="AV390" i="135"/>
  <c r="AV391" i="135"/>
  <c r="AV392" i="135"/>
  <c r="AV393" i="135"/>
  <c r="AV394" i="135"/>
  <c r="AV395" i="135"/>
  <c r="AV396" i="135"/>
  <c r="AV397" i="135"/>
  <c r="AV398" i="135"/>
  <c r="AV399" i="135"/>
  <c r="AV400" i="135"/>
  <c r="AV401" i="135"/>
  <c r="AV402" i="135"/>
  <c r="AV403" i="135"/>
  <c r="AV404" i="135"/>
  <c r="AV405" i="135"/>
  <c r="AV406" i="135"/>
  <c r="AV407" i="135"/>
  <c r="AV408" i="135"/>
  <c r="AV409" i="135"/>
  <c r="AV410" i="135"/>
  <c r="AV411" i="135"/>
  <c r="AV412" i="135"/>
  <c r="AV413" i="135"/>
  <c r="AV414" i="135"/>
  <c r="AV415" i="135"/>
  <c r="AV416" i="135"/>
  <c r="AV417" i="135"/>
  <c r="AV418" i="135"/>
  <c r="AV419" i="135"/>
  <c r="AV420" i="135"/>
  <c r="AV421" i="135"/>
  <c r="AV422" i="135"/>
  <c r="AV423" i="135"/>
  <c r="AV424" i="135"/>
  <c r="AV425" i="135"/>
  <c r="AV426" i="135"/>
  <c r="AV427" i="135"/>
  <c r="AV428" i="135"/>
  <c r="AV429" i="135"/>
  <c r="AV430" i="135"/>
  <c r="AV431" i="135"/>
  <c r="AV432" i="135"/>
  <c r="AV433" i="135"/>
  <c r="AV434" i="135"/>
  <c r="AV435" i="135"/>
  <c r="AV436" i="135"/>
  <c r="AV437" i="135"/>
  <c r="AV438" i="135"/>
  <c r="AV439" i="135"/>
  <c r="AV440" i="135"/>
  <c r="AV441" i="135"/>
  <c r="AV442" i="135"/>
  <c r="AV443" i="135"/>
  <c r="AV444" i="135"/>
  <c r="AV445" i="135"/>
  <c r="AV446" i="135"/>
  <c r="AV447" i="135"/>
  <c r="AV448" i="135"/>
  <c r="AV449" i="135"/>
  <c r="AV450" i="135"/>
  <c r="AV451" i="135"/>
  <c r="AV452" i="135"/>
  <c r="AV453" i="135"/>
  <c r="AV454" i="135"/>
  <c r="AV455" i="135"/>
  <c r="AV456" i="135"/>
  <c r="AV457" i="135"/>
  <c r="AV458" i="135"/>
  <c r="AV459" i="135"/>
  <c r="AV460" i="135"/>
  <c r="AV461" i="135"/>
  <c r="AV462" i="135"/>
  <c r="AV463" i="135"/>
  <c r="AV464" i="135"/>
  <c r="AV465" i="135"/>
  <c r="AV466" i="135"/>
  <c r="AV467" i="135"/>
  <c r="AV468" i="135"/>
  <c r="AV469" i="135"/>
  <c r="AV470" i="135"/>
  <c r="AV471" i="135"/>
  <c r="AV472" i="135"/>
  <c r="AV473" i="135"/>
  <c r="AV474" i="135"/>
  <c r="AV475" i="135"/>
  <c r="AV476" i="135"/>
  <c r="AV477" i="135"/>
  <c r="AV478" i="135"/>
  <c r="AV479" i="135"/>
  <c r="AV480" i="135"/>
  <c r="AV481" i="135"/>
  <c r="AV482" i="135"/>
  <c r="AV483" i="135"/>
  <c r="AV484" i="135"/>
  <c r="AV485" i="135"/>
  <c r="AV486" i="135"/>
  <c r="AV487" i="135"/>
  <c r="AV488" i="135"/>
  <c r="AV489" i="135"/>
  <c r="AV490" i="135"/>
  <c r="AV491" i="135"/>
  <c r="AV492" i="135"/>
  <c r="AV493" i="135"/>
  <c r="AV494" i="135"/>
  <c r="AV495" i="135"/>
  <c r="AV496" i="135"/>
  <c r="AV497" i="135"/>
  <c r="AV498" i="135"/>
  <c r="AV499" i="135"/>
  <c r="AV500" i="135"/>
  <c r="AV501" i="135"/>
  <c r="AV502" i="135"/>
  <c r="AV503" i="135"/>
  <c r="AV504" i="135"/>
  <c r="AV505" i="135"/>
  <c r="AV506" i="135"/>
  <c r="AV507" i="135"/>
  <c r="AV508" i="135"/>
  <c r="AV509" i="135"/>
  <c r="AV510" i="135"/>
  <c r="AV511" i="135"/>
  <c r="AV512" i="135"/>
  <c r="AV513" i="135"/>
  <c r="AV514" i="135"/>
  <c r="AV515" i="135"/>
  <c r="AV516" i="135"/>
  <c r="AV517" i="135"/>
  <c r="AV518" i="135"/>
  <c r="AV519" i="135"/>
  <c r="AV520" i="135"/>
  <c r="AV521" i="135"/>
  <c r="AV522" i="135"/>
  <c r="AV523" i="135"/>
  <c r="AV524" i="135"/>
  <c r="AV525" i="135"/>
  <c r="AV526" i="135"/>
  <c r="AV527" i="135"/>
  <c r="AV528" i="135"/>
  <c r="AV529" i="135"/>
  <c r="AV530" i="135"/>
  <c r="AV531" i="135"/>
  <c r="AV532" i="135"/>
  <c r="AV533" i="135"/>
  <c r="AV534" i="135"/>
  <c r="AV535" i="135"/>
  <c r="AV536" i="135"/>
  <c r="AV537" i="135"/>
  <c r="AV538" i="135"/>
  <c r="AV539" i="135"/>
  <c r="AV540" i="135"/>
  <c r="AV541" i="135"/>
  <c r="AV542" i="135"/>
  <c r="AV543" i="135"/>
  <c r="AV544" i="135"/>
  <c r="AV545" i="135"/>
  <c r="AV546" i="135"/>
  <c r="AV547" i="135"/>
  <c r="AV548" i="135"/>
  <c r="AV549" i="135"/>
  <c r="AV550" i="135"/>
  <c r="AV551" i="135"/>
  <c r="AV552" i="135"/>
  <c r="AV553" i="135"/>
  <c r="AV554" i="135"/>
  <c r="AV555" i="135"/>
  <c r="AV556" i="135"/>
  <c r="AV557" i="135"/>
  <c r="AV558" i="135"/>
  <c r="AV559" i="135"/>
  <c r="AV560" i="135"/>
  <c r="AV561" i="135"/>
  <c r="AV562" i="135"/>
  <c r="AV563" i="135"/>
  <c r="AV564" i="135"/>
  <c r="AV565" i="135"/>
  <c r="AV566" i="135"/>
  <c r="AV567" i="135"/>
  <c r="AV568" i="135"/>
  <c r="AV569" i="135"/>
  <c r="AV570" i="135"/>
  <c r="AV571" i="135"/>
  <c r="AV572" i="135"/>
  <c r="AV573" i="135"/>
  <c r="AV574" i="135"/>
  <c r="AV575" i="135"/>
  <c r="AV576" i="135"/>
  <c r="AV577" i="135"/>
  <c r="AV578" i="135"/>
  <c r="AV579" i="135"/>
  <c r="AV580" i="135"/>
  <c r="AV581" i="135"/>
  <c r="AV582" i="135"/>
  <c r="AV583" i="135"/>
  <c r="AV584" i="135"/>
  <c r="AV585" i="135"/>
  <c r="AV586" i="135"/>
  <c r="AV587" i="135"/>
  <c r="AV588" i="135"/>
  <c r="AV589" i="135"/>
  <c r="AV590" i="135"/>
  <c r="AV591" i="135"/>
  <c r="AV592" i="135"/>
  <c r="AV593" i="135"/>
  <c r="AV594" i="135"/>
  <c r="AV595" i="135"/>
  <c r="AV596" i="135"/>
  <c r="AV597" i="135"/>
  <c r="AV598" i="135"/>
  <c r="AV599" i="135"/>
  <c r="AV600" i="135"/>
  <c r="AV601" i="135"/>
  <c r="AV602" i="135"/>
  <c r="AV603" i="135"/>
  <c r="AV604" i="135"/>
  <c r="AV605" i="135"/>
  <c r="AV606" i="135"/>
  <c r="AV607" i="135"/>
  <c r="AV608" i="135"/>
  <c r="AV609" i="135"/>
  <c r="AV610" i="135"/>
  <c r="AV611" i="135"/>
  <c r="AV612" i="135"/>
  <c r="AV613" i="135"/>
  <c r="AV614" i="135"/>
  <c r="AV615" i="135"/>
  <c r="AV616" i="135"/>
  <c r="AV617" i="135"/>
  <c r="AV618" i="135"/>
  <c r="AV619" i="135"/>
  <c r="AV620" i="135"/>
  <c r="AV621" i="135"/>
  <c r="AV622" i="135"/>
  <c r="AV623" i="135"/>
  <c r="AV624" i="135"/>
  <c r="AV625" i="135"/>
  <c r="AV626" i="135"/>
  <c r="AV627" i="135"/>
  <c r="AV628" i="135"/>
  <c r="AV629" i="135"/>
  <c r="AV630" i="135"/>
  <c r="AV631" i="135"/>
  <c r="AV632" i="135"/>
  <c r="AV633" i="135"/>
  <c r="AV634" i="135"/>
  <c r="AV635" i="135"/>
  <c r="AV636" i="135"/>
  <c r="AV637" i="135"/>
  <c r="AV638" i="135"/>
  <c r="AV639" i="135"/>
  <c r="AV640" i="135"/>
  <c r="AV641" i="135"/>
  <c r="AV642" i="135"/>
  <c r="AV643" i="135"/>
  <c r="AV644" i="135"/>
  <c r="AV645" i="135"/>
  <c r="AV646" i="135"/>
  <c r="AV647" i="135"/>
  <c r="AV648" i="135"/>
  <c r="AV649" i="135"/>
  <c r="AV650" i="135"/>
  <c r="AV651" i="135"/>
  <c r="AV652" i="135"/>
  <c r="AV653" i="135"/>
  <c r="AV654" i="135"/>
  <c r="AV655" i="135"/>
  <c r="AV656" i="135"/>
  <c r="AV657" i="135"/>
  <c r="AV658" i="135"/>
  <c r="AV659" i="135"/>
  <c r="AV660" i="135"/>
  <c r="AV661" i="135"/>
  <c r="AV662" i="135"/>
  <c r="AV663" i="135"/>
  <c r="AV664" i="135"/>
  <c r="AV665" i="135"/>
  <c r="AV666" i="135"/>
  <c r="AV667" i="135"/>
  <c r="AV668" i="135"/>
  <c r="AV669" i="135"/>
  <c r="AV670" i="135"/>
  <c r="AV671" i="135"/>
  <c r="AV672" i="135"/>
  <c r="AV673" i="135"/>
  <c r="AV674" i="135"/>
  <c r="AV675" i="135"/>
  <c r="AV676" i="135"/>
  <c r="AV677" i="135"/>
  <c r="AV678" i="135"/>
  <c r="AV679" i="135"/>
  <c r="AV680" i="135"/>
  <c r="AV681" i="135"/>
  <c r="AV682" i="135"/>
  <c r="AV683" i="135"/>
  <c r="AV684" i="135"/>
  <c r="AV685" i="135"/>
  <c r="AV686" i="135"/>
  <c r="AV687" i="135"/>
  <c r="AV688" i="135"/>
  <c r="AV689" i="135"/>
  <c r="AV690" i="135"/>
  <c r="AV691" i="135"/>
  <c r="AV692" i="135"/>
  <c r="AV693" i="135"/>
  <c r="AV694" i="135"/>
  <c r="AV695" i="135"/>
  <c r="AV696" i="135"/>
  <c r="AV697" i="135"/>
  <c r="AV698" i="135"/>
  <c r="AV699" i="135"/>
  <c r="AV700" i="135"/>
  <c r="AV701" i="135"/>
  <c r="AV702" i="135"/>
  <c r="AV703" i="135"/>
  <c r="AV704" i="135"/>
  <c r="AV705" i="135"/>
  <c r="AV706" i="135"/>
  <c r="AV707" i="135"/>
  <c r="AV708" i="135"/>
  <c r="AV709" i="135"/>
  <c r="AV710" i="135"/>
  <c r="AV711" i="135"/>
  <c r="AV712" i="135"/>
  <c r="AV713" i="135"/>
  <c r="AV714" i="135"/>
  <c r="AV715" i="135"/>
  <c r="AV716" i="135"/>
  <c r="AV717" i="135"/>
  <c r="AV718" i="135"/>
  <c r="AV719" i="135"/>
  <c r="AV720" i="135"/>
  <c r="AV721" i="135"/>
  <c r="AV722" i="135"/>
  <c r="AV723" i="135"/>
  <c r="AV724" i="135"/>
  <c r="AV725" i="135"/>
  <c r="AV726" i="135"/>
  <c r="AV727" i="135"/>
  <c r="AV728" i="135"/>
  <c r="AV729" i="135"/>
  <c r="AV730" i="135"/>
  <c r="AV731" i="135"/>
  <c r="AV732" i="135"/>
  <c r="AV733" i="135"/>
  <c r="AV734" i="135"/>
  <c r="AV735" i="135"/>
  <c r="AV736" i="135"/>
  <c r="AV737" i="135"/>
  <c r="AV738" i="135"/>
  <c r="AV739" i="135"/>
  <c r="AV740" i="135"/>
  <c r="AV741" i="135"/>
  <c r="AV742" i="135"/>
  <c r="AV743" i="135"/>
  <c r="AV744" i="135"/>
  <c r="AV745" i="135"/>
  <c r="AV746" i="135"/>
  <c r="AV747" i="135"/>
  <c r="AV748" i="135"/>
  <c r="AV749" i="135"/>
  <c r="AV750" i="135"/>
  <c r="AV751" i="135"/>
  <c r="AV752" i="135"/>
  <c r="AV753" i="135"/>
  <c r="AV754" i="135"/>
  <c r="AV755" i="135"/>
  <c r="AV756" i="135"/>
  <c r="AV757" i="135"/>
  <c r="AV758" i="135"/>
  <c r="AV759" i="135"/>
  <c r="AV760" i="135"/>
  <c r="AV761" i="135"/>
  <c r="AV762" i="135"/>
  <c r="AV763" i="135"/>
  <c r="AV764" i="135"/>
  <c r="AV765" i="135"/>
  <c r="AV766" i="135"/>
  <c r="AV767" i="135"/>
  <c r="AV768" i="135"/>
  <c r="AV769" i="135"/>
  <c r="AV770" i="135"/>
  <c r="AV771" i="135"/>
  <c r="AV772" i="135"/>
  <c r="AV773" i="135"/>
  <c r="AV774" i="135"/>
  <c r="AV775" i="135"/>
  <c r="AV776" i="135"/>
  <c r="AV777" i="135"/>
  <c r="AV778" i="135"/>
  <c r="AV779" i="135"/>
  <c r="AV780" i="135"/>
  <c r="AV781" i="135"/>
  <c r="AV782" i="135"/>
  <c r="AV783" i="135"/>
  <c r="AV784" i="135"/>
  <c r="AV785" i="135"/>
  <c r="AV786" i="135"/>
  <c r="AV787" i="135"/>
  <c r="AV788" i="135"/>
  <c r="AV789" i="135"/>
  <c r="AV790" i="135"/>
  <c r="AV791" i="135"/>
  <c r="AV792" i="135"/>
  <c r="AV793" i="135"/>
  <c r="AV794" i="135"/>
  <c r="AV795" i="135"/>
  <c r="AV796" i="135"/>
  <c r="AV797" i="135"/>
  <c r="AV798" i="135"/>
  <c r="AV799" i="135"/>
  <c r="AV800" i="135"/>
  <c r="AV801" i="135"/>
  <c r="AV802" i="135"/>
  <c r="AV803" i="135"/>
  <c r="AV804" i="135"/>
  <c r="AV805" i="135"/>
  <c r="AV806" i="135"/>
  <c r="AV807" i="135"/>
  <c r="AV808" i="135"/>
  <c r="AV809" i="135"/>
  <c r="AV810" i="135"/>
  <c r="AV811" i="135"/>
  <c r="AV812" i="135"/>
  <c r="AV813" i="135"/>
  <c r="AV814" i="135"/>
  <c r="AV815" i="135"/>
  <c r="AV816" i="135"/>
  <c r="AV817" i="135"/>
  <c r="AV818" i="135"/>
  <c r="AV819" i="135"/>
  <c r="AV820" i="135"/>
  <c r="AV821" i="135"/>
  <c r="AV822" i="135"/>
  <c r="AV823" i="135"/>
  <c r="AV824" i="135"/>
  <c r="AV825" i="135"/>
  <c r="AV826" i="135"/>
  <c r="AV827" i="135"/>
  <c r="AV828" i="135"/>
  <c r="AV829" i="135"/>
  <c r="AV830" i="135"/>
  <c r="AV831" i="135"/>
  <c r="AV832" i="135"/>
  <c r="AV833" i="135"/>
  <c r="AV834" i="135"/>
  <c r="AV835" i="135"/>
  <c r="AV836" i="135"/>
  <c r="AV837" i="135"/>
  <c r="AV838" i="135"/>
  <c r="AV839" i="135"/>
  <c r="AV840" i="135"/>
  <c r="AV841" i="135"/>
  <c r="AV842" i="135"/>
  <c r="AV843" i="135"/>
  <c r="AV844" i="135"/>
  <c r="AV845" i="135"/>
  <c r="AV846" i="135"/>
  <c r="AV847" i="135"/>
  <c r="AV848" i="135"/>
  <c r="AV849" i="135"/>
  <c r="AV850" i="135"/>
  <c r="AV851" i="135"/>
  <c r="AV852" i="135"/>
  <c r="AV853" i="135"/>
  <c r="AV854" i="135"/>
  <c r="AV855" i="135"/>
  <c r="AV856" i="135"/>
  <c r="AV857" i="135"/>
  <c r="AV858" i="135"/>
  <c r="AV859" i="135"/>
  <c r="AV860" i="135"/>
  <c r="AV861" i="135"/>
  <c r="AV862" i="135"/>
  <c r="AV863" i="135"/>
  <c r="AV864" i="135"/>
  <c r="AV865" i="135"/>
  <c r="AV866" i="135"/>
  <c r="AV867" i="135"/>
  <c r="AV868" i="135"/>
  <c r="AV869" i="135"/>
  <c r="AV870" i="135"/>
  <c r="AV871" i="135"/>
  <c r="AV872" i="135"/>
  <c r="AV873" i="135"/>
  <c r="AV874" i="135"/>
  <c r="AV875" i="135"/>
  <c r="AV876" i="135"/>
  <c r="AV877" i="135"/>
  <c r="AV878" i="135"/>
  <c r="AV879" i="135"/>
  <c r="AV880" i="135"/>
  <c r="AV881" i="135"/>
  <c r="AV882" i="135"/>
  <c r="AV883" i="135"/>
  <c r="AV884" i="135"/>
  <c r="AV885" i="135"/>
  <c r="AV886" i="135"/>
  <c r="AV887" i="135"/>
  <c r="AV888" i="135"/>
  <c r="AV889" i="135"/>
  <c r="AV890" i="135"/>
  <c r="AV891" i="135"/>
  <c r="AV892" i="135"/>
  <c r="AV893" i="135"/>
  <c r="AV894" i="135"/>
  <c r="AV895" i="135"/>
  <c r="AV896" i="135"/>
  <c r="AV897" i="135"/>
  <c r="AV898" i="135"/>
  <c r="AV899" i="135"/>
  <c r="AV900" i="135"/>
  <c r="AV901" i="135"/>
  <c r="AV902" i="135"/>
  <c r="AV903" i="135"/>
  <c r="AV904" i="135"/>
  <c r="AV905" i="135"/>
  <c r="AV906" i="135"/>
  <c r="AV907" i="135"/>
  <c r="AV908" i="135"/>
  <c r="AV909" i="135"/>
  <c r="AV910" i="135"/>
  <c r="AV911" i="135"/>
  <c r="AV912" i="135"/>
  <c r="AV913" i="135"/>
  <c r="AV914" i="135"/>
  <c r="AV915" i="135"/>
  <c r="AV916" i="135"/>
  <c r="AV917" i="135"/>
  <c r="AV918" i="135"/>
  <c r="AV919" i="135"/>
  <c r="AV920" i="135"/>
  <c r="AV921" i="135"/>
  <c r="AV922" i="135"/>
  <c r="AV923" i="135"/>
  <c r="AV924" i="135"/>
  <c r="AV925" i="135"/>
  <c r="AV926" i="135"/>
  <c r="AV927" i="135"/>
  <c r="AV928" i="135"/>
  <c r="AV929" i="135"/>
  <c r="AV930" i="135"/>
  <c r="AV931" i="135"/>
  <c r="AV932" i="135"/>
  <c r="AV933" i="135"/>
  <c r="AV934" i="135"/>
  <c r="AV935" i="135"/>
  <c r="AV936" i="135"/>
  <c r="AV937" i="135"/>
  <c r="AV938" i="135"/>
  <c r="AV939" i="135"/>
  <c r="AV940" i="135"/>
  <c r="AV941" i="135"/>
  <c r="AV942" i="135"/>
  <c r="AV943" i="135"/>
  <c r="AV944" i="135"/>
  <c r="AV945" i="135"/>
  <c r="AV946" i="135"/>
  <c r="AV947" i="135"/>
  <c r="AV948" i="135"/>
  <c r="AV949" i="135"/>
  <c r="AV950" i="135"/>
  <c r="AV951" i="135"/>
  <c r="AV952" i="135"/>
  <c r="AV953" i="135"/>
  <c r="AV954" i="135"/>
  <c r="AV955" i="135"/>
  <c r="AV956" i="135"/>
  <c r="AV957" i="135"/>
  <c r="AV958" i="135"/>
  <c r="AV959" i="135"/>
  <c r="AV960" i="135"/>
  <c r="AV961" i="135"/>
  <c r="AV962" i="135"/>
  <c r="AV963" i="135"/>
  <c r="AV964" i="135"/>
  <c r="AV965" i="135"/>
  <c r="AV966" i="135"/>
  <c r="AV967" i="135"/>
  <c r="AV968" i="135"/>
  <c r="AV969" i="135"/>
  <c r="AV970" i="135"/>
  <c r="AV971" i="135"/>
  <c r="AV972" i="135"/>
  <c r="AV973" i="135"/>
  <c r="AV974" i="135"/>
  <c r="AV975" i="135"/>
  <c r="AV976" i="135"/>
  <c r="AV977" i="135"/>
  <c r="AV978" i="135"/>
  <c r="AV979" i="135"/>
  <c r="AV980" i="135"/>
  <c r="AV981" i="135"/>
  <c r="AV982" i="135"/>
  <c r="AV983" i="135"/>
  <c r="AV984" i="135"/>
  <c r="AV985" i="135"/>
  <c r="AV986" i="135"/>
  <c r="AV987" i="135"/>
  <c r="AV988" i="135"/>
  <c r="AV989" i="135"/>
  <c r="AV990" i="135"/>
  <c r="AV991" i="135"/>
  <c r="AV992" i="135"/>
  <c r="AV993" i="135"/>
  <c r="AV994" i="135"/>
  <c r="AV995" i="135"/>
  <c r="AV996" i="135"/>
  <c r="AV997" i="135"/>
  <c r="AV998" i="135"/>
  <c r="AV999" i="135"/>
  <c r="AV1000" i="135"/>
  <c r="AV1001" i="135"/>
  <c r="AV1002" i="135"/>
  <c r="AV4" i="135"/>
  <c r="AY4" i="135" s="1"/>
  <c r="AT5" i="135" a="1"/>
  <c r="AT5" i="135" s="1"/>
  <c r="AT6" i="135" a="1"/>
  <c r="AT6" i="135" s="1"/>
  <c r="AT7" i="135" a="1"/>
  <c r="AT7" i="135" s="1"/>
  <c r="AT8" i="135" a="1"/>
  <c r="AT8" i="135"/>
  <c r="AT9" i="135" a="1"/>
  <c r="AT9" i="135"/>
  <c r="AT10" i="135" a="1"/>
  <c r="AT10" i="135"/>
  <c r="AT11" i="135" a="1"/>
  <c r="AT11" i="135"/>
  <c r="AT12" i="135" a="1"/>
  <c r="AT12" i="135"/>
  <c r="AT13" i="135" a="1"/>
  <c r="AT13" i="135"/>
  <c r="AT14" i="135" a="1"/>
  <c r="AT14" i="135"/>
  <c r="AT15" i="135" a="1"/>
  <c r="AT15" i="135"/>
  <c r="AT16" i="135" a="1"/>
  <c r="AT16" i="135"/>
  <c r="AT17" i="135" a="1"/>
  <c r="AT17" i="135"/>
  <c r="AT18" i="135" a="1"/>
  <c r="AT18" i="135"/>
  <c r="AT19" i="135" a="1"/>
  <c r="AT19" i="135"/>
  <c r="AT20" i="135" a="1"/>
  <c r="AT20" i="135"/>
  <c r="AT21" i="135" a="1"/>
  <c r="AT21" i="135"/>
  <c r="AT22" i="135" a="1"/>
  <c r="AT22" i="135"/>
  <c r="AT23" i="135" a="1"/>
  <c r="AT23" i="135"/>
  <c r="AT24" i="135" a="1"/>
  <c r="AT24" i="135"/>
  <c r="AT25" i="135" a="1"/>
  <c r="AT25" i="135"/>
  <c r="AT26" i="135" a="1"/>
  <c r="AT26" i="135"/>
  <c r="AT27" i="135" a="1"/>
  <c r="AT27" i="135"/>
  <c r="AT28" i="135" a="1"/>
  <c r="AT28" i="135"/>
  <c r="AT29" i="135" a="1"/>
  <c r="AT29" i="135"/>
  <c r="AT30" i="135" a="1"/>
  <c r="AT30" i="135"/>
  <c r="AT31" i="135" a="1"/>
  <c r="AT31" i="135"/>
  <c r="AT32" i="135" a="1"/>
  <c r="AT32" i="135"/>
  <c r="AT33" i="135" a="1"/>
  <c r="AT33" i="135"/>
  <c r="AT34" i="135" a="1"/>
  <c r="AT34" i="135"/>
  <c r="AT35" i="135" a="1"/>
  <c r="AT35" i="135"/>
  <c r="AT36" i="135" a="1"/>
  <c r="AT36" i="135"/>
  <c r="AT37" i="135" a="1"/>
  <c r="AT37" i="135"/>
  <c r="AT38" i="135" a="1"/>
  <c r="AT38" i="135"/>
  <c r="AT39" i="135" a="1"/>
  <c r="AT39" i="135"/>
  <c r="AT40" i="135" a="1"/>
  <c r="AT40" i="135"/>
  <c r="AT41" i="135" a="1"/>
  <c r="AT41" i="135"/>
  <c r="AT42" i="135" a="1"/>
  <c r="AT42" i="135"/>
  <c r="AT43" i="135" a="1"/>
  <c r="AT43" i="135"/>
  <c r="AT44" i="135" a="1"/>
  <c r="AT44" i="135"/>
  <c r="AT45" i="135" a="1"/>
  <c r="AT45" i="135"/>
  <c r="AT46" i="135" a="1"/>
  <c r="AT46" i="135"/>
  <c r="AT47" i="135" a="1"/>
  <c r="AT47" i="135"/>
  <c r="AT48" i="135" a="1"/>
  <c r="AT48" i="135"/>
  <c r="AT49" i="135" a="1"/>
  <c r="AT49" i="135"/>
  <c r="AT50" i="135" a="1"/>
  <c r="AT50" i="135"/>
  <c r="AT51" i="135" a="1"/>
  <c r="AT51" i="135"/>
  <c r="AT52" i="135" a="1"/>
  <c r="AT52" i="135"/>
  <c r="AT53" i="135" a="1"/>
  <c r="AT53" i="135"/>
  <c r="AT54" i="135" a="1"/>
  <c r="AT54" i="135"/>
  <c r="AT55" i="135" a="1"/>
  <c r="AT55" i="135"/>
  <c r="AT56" i="135" a="1"/>
  <c r="AT56" i="135"/>
  <c r="AT57" i="135" a="1"/>
  <c r="AT57" i="135"/>
  <c r="AT58" i="135" a="1"/>
  <c r="AT58" i="135"/>
  <c r="AT59" i="135" a="1"/>
  <c r="AT59" i="135"/>
  <c r="AT60" i="135" a="1"/>
  <c r="AT60" i="135"/>
  <c r="AT61" i="135" a="1"/>
  <c r="AT61" i="135"/>
  <c r="AT62" i="135" a="1"/>
  <c r="AT62" i="135"/>
  <c r="AT63" i="135" a="1"/>
  <c r="AT63" i="135"/>
  <c r="AT64" i="135" a="1"/>
  <c r="AT64" i="135"/>
  <c r="AT65" i="135" a="1"/>
  <c r="AT65" i="135"/>
  <c r="AT66" i="135" a="1"/>
  <c r="AT66" i="135"/>
  <c r="AT67" i="135" a="1"/>
  <c r="AT67" i="135"/>
  <c r="AT68" i="135" a="1"/>
  <c r="AT68" i="135"/>
  <c r="AT69" i="135" a="1"/>
  <c r="AT69" i="135"/>
  <c r="AT70" i="135" a="1"/>
  <c r="AT70" i="135"/>
  <c r="AT71" i="135" a="1"/>
  <c r="AT71" i="135"/>
  <c r="AT72" i="135" a="1"/>
  <c r="AT72" i="135"/>
  <c r="AT73" i="135" a="1"/>
  <c r="AT73" i="135"/>
  <c r="AT74" i="135" a="1"/>
  <c r="AT74" i="135"/>
  <c r="AT75" i="135" a="1"/>
  <c r="AT75" i="135"/>
  <c r="AT76" i="135" a="1"/>
  <c r="AT76" i="135"/>
  <c r="AT77" i="135" a="1"/>
  <c r="AT77" i="135"/>
  <c r="AT78" i="135" a="1"/>
  <c r="AT78" i="135"/>
  <c r="AT79" i="135" a="1"/>
  <c r="AT79" i="135"/>
  <c r="AT80" i="135" a="1"/>
  <c r="AT80" i="135"/>
  <c r="AT81" i="135" a="1"/>
  <c r="AT81" i="135"/>
  <c r="AT82" i="135" a="1"/>
  <c r="AT82" i="135"/>
  <c r="AT83" i="135" a="1"/>
  <c r="AT83" i="135"/>
  <c r="AT84" i="135" a="1"/>
  <c r="AT84" i="135"/>
  <c r="AT85" i="135" a="1"/>
  <c r="AT85" i="135"/>
  <c r="AT86" i="135" a="1"/>
  <c r="AT86" i="135"/>
  <c r="AT87" i="135" a="1"/>
  <c r="AT87" i="135"/>
  <c r="AT88" i="135" a="1"/>
  <c r="AT88" i="135"/>
  <c r="AT89" i="135" a="1"/>
  <c r="AT89" i="135"/>
  <c r="AT90" i="135" a="1"/>
  <c r="AT90" i="135"/>
  <c r="AT91" i="135" a="1"/>
  <c r="AT91" i="135"/>
  <c r="AT92" i="135" a="1"/>
  <c r="AT92" i="135"/>
  <c r="AT93" i="135" a="1"/>
  <c r="AT93" i="135"/>
  <c r="AT94" i="135" a="1"/>
  <c r="AT94" i="135"/>
  <c r="AT95" i="135" a="1"/>
  <c r="AT95" i="135"/>
  <c r="AT96" i="135" a="1"/>
  <c r="AT96" i="135"/>
  <c r="AT97" i="135" a="1"/>
  <c r="AT97" i="135"/>
  <c r="AT98" i="135" a="1"/>
  <c r="AT98" i="135"/>
  <c r="AT99" i="135" a="1"/>
  <c r="AT99" i="135"/>
  <c r="AT100" i="135" a="1"/>
  <c r="AT100" i="135"/>
  <c r="AT101" i="135" a="1"/>
  <c r="AT101" i="135"/>
  <c r="AT102" i="135" a="1"/>
  <c r="AT102" i="135"/>
  <c r="AT103" i="135" a="1"/>
  <c r="AT103" i="135"/>
  <c r="AT104" i="135" a="1"/>
  <c r="AT104" i="135"/>
  <c r="AT105" i="135" a="1"/>
  <c r="AT105" i="135"/>
  <c r="AT106" i="135" a="1"/>
  <c r="AT106" i="135"/>
  <c r="AT107" i="135" a="1"/>
  <c r="AT107" i="135"/>
  <c r="AT108" i="135" a="1"/>
  <c r="AT108" i="135"/>
  <c r="AT109" i="135" a="1"/>
  <c r="AT109" i="135"/>
  <c r="AT110" i="135" a="1"/>
  <c r="AT110" i="135"/>
  <c r="AT111" i="135" a="1"/>
  <c r="AT111" i="135"/>
  <c r="AT112" i="135" a="1"/>
  <c r="AT112" i="135"/>
  <c r="AT113" i="135" a="1"/>
  <c r="AT113" i="135"/>
  <c r="AT114" i="135" a="1"/>
  <c r="AT114" i="135"/>
  <c r="AT115" i="135" a="1"/>
  <c r="AT115" i="135"/>
  <c r="AT116" i="135" a="1"/>
  <c r="AT116" i="135"/>
  <c r="AT117" i="135" a="1"/>
  <c r="AT117" i="135"/>
  <c r="AT118" i="135" a="1"/>
  <c r="AT118" i="135"/>
  <c r="AT119" i="135" a="1"/>
  <c r="AT119" i="135"/>
  <c r="AT120" i="135" a="1"/>
  <c r="AT120" i="135"/>
  <c r="AT121" i="135" a="1"/>
  <c r="AT121" i="135"/>
  <c r="AT122" i="135" a="1"/>
  <c r="AT122" i="135"/>
  <c r="AT123" i="135" a="1"/>
  <c r="AT123" i="135"/>
  <c r="AT124" i="135" a="1"/>
  <c r="AT124" i="135"/>
  <c r="AT125" i="135" a="1"/>
  <c r="AT125" i="135"/>
  <c r="AT126" i="135" a="1"/>
  <c r="AT126" i="135"/>
  <c r="AT127" i="135" a="1"/>
  <c r="AT127" i="135"/>
  <c r="AT128" i="135" a="1"/>
  <c r="AT128" i="135"/>
  <c r="AT129" i="135" a="1"/>
  <c r="AT129" i="135"/>
  <c r="AT130" i="135" a="1"/>
  <c r="AT130" i="135"/>
  <c r="AT131" i="135" a="1"/>
  <c r="AT131" i="135"/>
  <c r="AT132" i="135" a="1"/>
  <c r="AT132" i="135"/>
  <c r="AT133" i="135" a="1"/>
  <c r="AT133" i="135"/>
  <c r="AT134" i="135" a="1"/>
  <c r="AT134" i="135"/>
  <c r="AT135" i="135" a="1"/>
  <c r="AT135" i="135"/>
  <c r="AT136" i="135" a="1"/>
  <c r="AT136" i="135"/>
  <c r="AT137" i="135" a="1"/>
  <c r="AT137" i="135"/>
  <c r="AT138" i="135" a="1"/>
  <c r="AT138" i="135"/>
  <c r="AT139" i="135" a="1"/>
  <c r="AT139" i="135"/>
  <c r="AT140" i="135" a="1"/>
  <c r="AT140" i="135"/>
  <c r="AT141" i="135" a="1"/>
  <c r="AT141" i="135"/>
  <c r="AT142" i="135" a="1"/>
  <c r="AT142" i="135"/>
  <c r="AT143" i="135" a="1"/>
  <c r="AT143" i="135"/>
  <c r="AT144" i="135" a="1"/>
  <c r="AT144" i="135"/>
  <c r="AT145" i="135" a="1"/>
  <c r="AT145" i="135"/>
  <c r="AT146" i="135" a="1"/>
  <c r="AT146" i="135"/>
  <c r="AT147" i="135" a="1"/>
  <c r="AT147" i="135"/>
  <c r="AT148" i="135" a="1"/>
  <c r="AT148" i="135"/>
  <c r="AT149" i="135" a="1"/>
  <c r="AT149" i="135"/>
  <c r="AT150" i="135" a="1"/>
  <c r="AT150" i="135"/>
  <c r="AT151" i="135" a="1"/>
  <c r="AT151" i="135"/>
  <c r="AT152" i="135" a="1"/>
  <c r="AT152" i="135"/>
  <c r="AT153" i="135" a="1"/>
  <c r="AT153" i="135"/>
  <c r="AT154" i="135" a="1"/>
  <c r="AT154" i="135"/>
  <c r="AT155" i="135" a="1"/>
  <c r="AT155" i="135"/>
  <c r="AT156" i="135" a="1"/>
  <c r="AT156" i="135"/>
  <c r="AT157" i="135" a="1"/>
  <c r="AT157" i="135"/>
  <c r="AT158" i="135" a="1"/>
  <c r="AT158" i="135"/>
  <c r="AT159" i="135" a="1"/>
  <c r="AT159" i="135"/>
  <c r="AT160" i="135" a="1"/>
  <c r="AT160" i="135"/>
  <c r="AT161" i="135" a="1"/>
  <c r="AT161" i="135"/>
  <c r="AT162" i="135" a="1"/>
  <c r="AT162" i="135"/>
  <c r="AT163" i="135" a="1"/>
  <c r="AT163" i="135"/>
  <c r="AT164" i="135" a="1"/>
  <c r="AT164" i="135"/>
  <c r="AT165" i="135" a="1"/>
  <c r="AT165" i="135"/>
  <c r="AT166" i="135" a="1"/>
  <c r="AT166" i="135"/>
  <c r="AT167" i="135" a="1"/>
  <c r="AT167" i="135"/>
  <c r="AT168" i="135" a="1"/>
  <c r="AT168" i="135"/>
  <c r="AT169" i="135" a="1"/>
  <c r="AT169" i="135"/>
  <c r="AT170" i="135" a="1"/>
  <c r="AT170" i="135"/>
  <c r="AT171" i="135" a="1"/>
  <c r="AT171" i="135"/>
  <c r="AT172" i="135" a="1"/>
  <c r="AT172" i="135"/>
  <c r="AT173" i="135" a="1"/>
  <c r="AT173" i="135"/>
  <c r="AT174" i="135" a="1"/>
  <c r="AT174" i="135"/>
  <c r="AT175" i="135" a="1"/>
  <c r="AT175" i="135"/>
  <c r="AT176" i="135" a="1"/>
  <c r="AT176" i="135"/>
  <c r="AT177" i="135" a="1"/>
  <c r="AT177" i="135"/>
  <c r="AT178" i="135" a="1"/>
  <c r="AT178" i="135"/>
  <c r="AT179" i="135" a="1"/>
  <c r="AT179" i="135"/>
  <c r="AT180" i="135" a="1"/>
  <c r="AT180" i="135"/>
  <c r="AT181" i="135" a="1"/>
  <c r="AT181" i="135"/>
  <c r="AT182" i="135" a="1"/>
  <c r="AT182" i="135"/>
  <c r="AT183" i="135" a="1"/>
  <c r="AT183" i="135"/>
  <c r="AT184" i="135" a="1"/>
  <c r="AT184" i="135"/>
  <c r="AT185" i="135" a="1"/>
  <c r="AT185" i="135"/>
  <c r="AT186" i="135" a="1"/>
  <c r="AT186" i="135"/>
  <c r="AT187" i="135" a="1"/>
  <c r="AT187" i="135"/>
  <c r="AT188" i="135" a="1"/>
  <c r="AT188" i="135"/>
  <c r="AT189" i="135" a="1"/>
  <c r="AT189" i="135"/>
  <c r="AT190" i="135" a="1"/>
  <c r="AT190" i="135"/>
  <c r="AT191" i="135" a="1"/>
  <c r="AT191" i="135"/>
  <c r="AT192" i="135" a="1"/>
  <c r="AT192" i="135"/>
  <c r="AT193" i="135" a="1"/>
  <c r="AT193" i="135"/>
  <c r="AT194" i="135" a="1"/>
  <c r="AT194" i="135"/>
  <c r="AT195" i="135" a="1"/>
  <c r="AT195" i="135"/>
  <c r="AT196" i="135" a="1"/>
  <c r="AT196" i="135"/>
  <c r="AT197" i="135" a="1"/>
  <c r="AT197" i="135"/>
  <c r="AT198" i="135" a="1"/>
  <c r="AT198" i="135"/>
  <c r="AT199" i="135" a="1"/>
  <c r="AT199" i="135"/>
  <c r="AT200" i="135" a="1"/>
  <c r="AT200" i="135"/>
  <c r="AT201" i="135" a="1"/>
  <c r="AT201" i="135"/>
  <c r="AT202" i="135" a="1"/>
  <c r="AT202" i="135"/>
  <c r="AT203" i="135" a="1"/>
  <c r="AT203" i="135"/>
  <c r="AT204" i="135" a="1"/>
  <c r="AT204" i="135"/>
  <c r="AT205" i="135" a="1"/>
  <c r="AT205" i="135"/>
  <c r="AT206" i="135" a="1"/>
  <c r="AT206" i="135"/>
  <c r="AT207" i="135" a="1"/>
  <c r="AT207" i="135"/>
  <c r="AT208" i="135" a="1"/>
  <c r="AT208" i="135"/>
  <c r="AT209" i="135" a="1"/>
  <c r="AT209" i="135"/>
  <c r="AT210" i="135" a="1"/>
  <c r="AT210" i="135"/>
  <c r="AT211" i="135" a="1"/>
  <c r="AT211" i="135"/>
  <c r="AT212" i="135" a="1"/>
  <c r="AT212" i="135"/>
  <c r="AT213" i="135" a="1"/>
  <c r="AT213" i="135"/>
  <c r="AT214" i="135" a="1"/>
  <c r="AT214" i="135"/>
  <c r="AT215" i="135" a="1"/>
  <c r="AT215" i="135"/>
  <c r="AT216" i="135" a="1"/>
  <c r="AT216" i="135"/>
  <c r="AT217" i="135" a="1"/>
  <c r="AT217" i="135"/>
  <c r="AT218" i="135" a="1"/>
  <c r="AT218" i="135"/>
  <c r="AT219" i="135" a="1"/>
  <c r="AT219" i="135"/>
  <c r="AT220" i="135" a="1"/>
  <c r="AT220" i="135"/>
  <c r="AT221" i="135" a="1"/>
  <c r="AT221" i="135"/>
  <c r="AT222" i="135" a="1"/>
  <c r="AT222" i="135"/>
  <c r="AT223" i="135" a="1"/>
  <c r="AT223" i="135"/>
  <c r="AT224" i="135" a="1"/>
  <c r="AT224" i="135"/>
  <c r="AT225" i="135" a="1"/>
  <c r="AT225" i="135"/>
  <c r="AT226" i="135" a="1"/>
  <c r="AT226" i="135"/>
  <c r="AT227" i="135" a="1"/>
  <c r="AT227" i="135"/>
  <c r="AT228" i="135" a="1"/>
  <c r="AT228" i="135"/>
  <c r="AT229" i="135" a="1"/>
  <c r="AT229" i="135"/>
  <c r="AT230" i="135" a="1"/>
  <c r="AT230" i="135"/>
  <c r="AT231" i="135" a="1"/>
  <c r="AT231" i="135"/>
  <c r="AT232" i="135" a="1"/>
  <c r="AT232" i="135"/>
  <c r="AT233" i="135" a="1"/>
  <c r="AT233" i="135"/>
  <c r="AT234" i="135" a="1"/>
  <c r="AT234" i="135"/>
  <c r="AT235" i="135" a="1"/>
  <c r="AT235" i="135"/>
  <c r="AT236" i="135" a="1"/>
  <c r="AT236" i="135"/>
  <c r="AT237" i="135" a="1"/>
  <c r="AT237" i="135"/>
  <c r="AT238" i="135" a="1"/>
  <c r="AT238" i="135"/>
  <c r="AT239" i="135" a="1"/>
  <c r="AT239" i="135"/>
  <c r="AT240" i="135" a="1"/>
  <c r="AT240" i="135"/>
  <c r="AT241" i="135" a="1"/>
  <c r="AT241" i="135"/>
  <c r="AT242" i="135" a="1"/>
  <c r="AT242" i="135"/>
  <c r="AT243" i="135" a="1"/>
  <c r="AT243" i="135"/>
  <c r="AT244" i="135" a="1"/>
  <c r="AT244" i="135"/>
  <c r="AT245" i="135" a="1"/>
  <c r="AT245" i="135"/>
  <c r="AT246" i="135" a="1"/>
  <c r="AT246" i="135"/>
  <c r="AT247" i="135" a="1"/>
  <c r="AT247" i="135"/>
  <c r="AT248" i="135" a="1"/>
  <c r="AT248" i="135"/>
  <c r="AT249" i="135" a="1"/>
  <c r="AT249" i="135"/>
  <c r="AT250" i="135" a="1"/>
  <c r="AT250" i="135"/>
  <c r="AT251" i="135" a="1"/>
  <c r="AT251" i="135"/>
  <c r="AT252" i="135" a="1"/>
  <c r="AT252" i="135"/>
  <c r="AT253" i="135" a="1"/>
  <c r="AT253" i="135"/>
  <c r="AT254" i="135" a="1"/>
  <c r="AT254" i="135"/>
  <c r="AT255" i="135" a="1"/>
  <c r="AT255" i="135"/>
  <c r="AT256" i="135" a="1"/>
  <c r="AT256" i="135"/>
  <c r="AT257" i="135" a="1"/>
  <c r="AT257" i="135"/>
  <c r="AT258" i="135" a="1"/>
  <c r="AT258" i="135"/>
  <c r="AT259" i="135" a="1"/>
  <c r="AT259" i="135"/>
  <c r="AT260" i="135" a="1"/>
  <c r="AT260" i="135"/>
  <c r="AT261" i="135" a="1"/>
  <c r="AT261" i="135"/>
  <c r="AT262" i="135" a="1"/>
  <c r="AT262" i="135"/>
  <c r="AT263" i="135" a="1"/>
  <c r="AT263" i="135"/>
  <c r="AT264" i="135" a="1"/>
  <c r="AT264" i="135"/>
  <c r="AT265" i="135" a="1"/>
  <c r="AT265" i="135"/>
  <c r="AT266" i="135" a="1"/>
  <c r="AT266" i="135"/>
  <c r="AT267" i="135" a="1"/>
  <c r="AT267" i="135"/>
  <c r="AT268" i="135" a="1"/>
  <c r="AT268" i="135"/>
  <c r="AT269" i="135" a="1"/>
  <c r="AT269" i="135"/>
  <c r="AT270" i="135" a="1"/>
  <c r="AT270" i="135"/>
  <c r="AT271" i="135" a="1"/>
  <c r="AT271" i="135"/>
  <c r="AT272" i="135" a="1"/>
  <c r="AT272" i="135"/>
  <c r="AT273" i="135" a="1"/>
  <c r="AT273" i="135"/>
  <c r="AT274" i="135" a="1"/>
  <c r="AT274" i="135"/>
  <c r="AT275" i="135" a="1"/>
  <c r="AT275" i="135"/>
  <c r="AT276" i="135" a="1"/>
  <c r="AT276" i="135"/>
  <c r="AT277" i="135" a="1"/>
  <c r="AT277" i="135"/>
  <c r="AT278" i="135" a="1"/>
  <c r="AT278" i="135"/>
  <c r="AT279" i="135" a="1"/>
  <c r="AT279" i="135"/>
  <c r="AT280" i="135" a="1"/>
  <c r="AT280" i="135"/>
  <c r="AT281" i="135" a="1"/>
  <c r="AT281" i="135"/>
  <c r="AT282" i="135" a="1"/>
  <c r="AT282" i="135"/>
  <c r="AT283" i="135" a="1"/>
  <c r="AT283" i="135"/>
  <c r="AT284" i="135" a="1"/>
  <c r="AT284" i="135"/>
  <c r="AT285" i="135" a="1"/>
  <c r="AT285" i="135"/>
  <c r="AT286" i="135" a="1"/>
  <c r="AT286" i="135"/>
  <c r="AT287" i="135" a="1"/>
  <c r="AT287" i="135"/>
  <c r="AT288" i="135" a="1"/>
  <c r="AT288" i="135"/>
  <c r="AT289" i="135" a="1"/>
  <c r="AT289" i="135"/>
  <c r="AT290" i="135" a="1"/>
  <c r="AT290" i="135"/>
  <c r="AT291" i="135" a="1"/>
  <c r="AT291" i="135"/>
  <c r="AT292" i="135" a="1"/>
  <c r="AT292" i="135"/>
  <c r="AT293" i="135" a="1"/>
  <c r="AT293" i="135"/>
  <c r="AT294" i="135" a="1"/>
  <c r="AT294" i="135"/>
  <c r="AT295" i="135" a="1"/>
  <c r="AT295" i="135"/>
  <c r="AT296" i="135" a="1"/>
  <c r="AT296" i="135"/>
  <c r="AT297" i="135" a="1"/>
  <c r="AT297" i="135"/>
  <c r="AT298" i="135" a="1"/>
  <c r="AT298" i="135"/>
  <c r="AT299" i="135" a="1"/>
  <c r="AT299" i="135"/>
  <c r="AT300" i="135" a="1"/>
  <c r="AT300" i="135"/>
  <c r="AT301" i="135" a="1"/>
  <c r="AT301" i="135"/>
  <c r="AT302" i="135" a="1"/>
  <c r="AT302" i="135"/>
  <c r="AT303" i="135" a="1"/>
  <c r="AT303" i="135"/>
  <c r="AT304" i="135" a="1"/>
  <c r="AT304" i="135"/>
  <c r="AT305" i="135" a="1"/>
  <c r="AT305" i="135"/>
  <c r="AT306" i="135" a="1"/>
  <c r="AT306" i="135"/>
  <c r="AT307" i="135" a="1"/>
  <c r="AT307" i="135"/>
  <c r="AT308" i="135" a="1"/>
  <c r="AT308" i="135"/>
  <c r="AT309" i="135" a="1"/>
  <c r="AT309" i="135"/>
  <c r="AT310" i="135" a="1"/>
  <c r="AT310" i="135"/>
  <c r="AT311" i="135" a="1"/>
  <c r="AT311" i="135"/>
  <c r="AT312" i="135" a="1"/>
  <c r="AT312" i="135"/>
  <c r="AT313" i="135" a="1"/>
  <c r="AT313" i="135"/>
  <c r="AT314" i="135" a="1"/>
  <c r="AT314" i="135"/>
  <c r="AT315" i="135" a="1"/>
  <c r="AT315" i="135"/>
  <c r="AT316" i="135" a="1"/>
  <c r="AT316" i="135"/>
  <c r="AT317" i="135" a="1"/>
  <c r="AT317" i="135"/>
  <c r="AT318" i="135" a="1"/>
  <c r="AT318" i="135"/>
  <c r="AT319" i="135" a="1"/>
  <c r="AT319" i="135"/>
  <c r="AT320" i="135" a="1"/>
  <c r="AT320" i="135"/>
  <c r="AT321" i="135" a="1"/>
  <c r="AT321" i="135"/>
  <c r="AT322" i="135" a="1"/>
  <c r="AT322" i="135"/>
  <c r="AT323" i="135" a="1"/>
  <c r="AT323" i="135"/>
  <c r="AT324" i="135" a="1"/>
  <c r="AT324" i="135"/>
  <c r="AT325" i="135" a="1"/>
  <c r="AT325" i="135"/>
  <c r="AT326" i="135" a="1"/>
  <c r="AT326" i="135"/>
  <c r="AT327" i="135" a="1"/>
  <c r="AT327" i="135"/>
  <c r="AT328" i="135" a="1"/>
  <c r="AT328" i="135"/>
  <c r="AT329" i="135" a="1"/>
  <c r="AT329" i="135"/>
  <c r="AT330" i="135" a="1"/>
  <c r="AT330" i="135"/>
  <c r="AT331" i="135" a="1"/>
  <c r="AT331" i="135"/>
  <c r="AT332" i="135" a="1"/>
  <c r="AT332" i="135"/>
  <c r="AT333" i="135" a="1"/>
  <c r="AT333" i="135"/>
  <c r="AT334" i="135" a="1"/>
  <c r="AT334" i="135"/>
  <c r="AT335" i="135" a="1"/>
  <c r="AT335" i="135"/>
  <c r="AT336" i="135" a="1"/>
  <c r="AT336" i="135"/>
  <c r="AT337" i="135" a="1"/>
  <c r="AT337" i="135"/>
  <c r="AT338" i="135" a="1"/>
  <c r="AT338" i="135"/>
  <c r="AT339" i="135" a="1"/>
  <c r="AT339" i="135"/>
  <c r="AT340" i="135" a="1"/>
  <c r="AT340" i="135"/>
  <c r="AT341" i="135" a="1"/>
  <c r="AT341" i="135"/>
  <c r="AT342" i="135" a="1"/>
  <c r="AT342" i="135"/>
  <c r="AT343" i="135" a="1"/>
  <c r="AT343" i="135"/>
  <c r="AT344" i="135" a="1"/>
  <c r="AT344" i="135"/>
  <c r="AT345" i="135" a="1"/>
  <c r="AT345" i="135"/>
  <c r="AT346" i="135" a="1"/>
  <c r="AT346" i="135"/>
  <c r="AT347" i="135" a="1"/>
  <c r="AT347" i="135"/>
  <c r="AT348" i="135" a="1"/>
  <c r="AT348" i="135"/>
  <c r="AT349" i="135" a="1"/>
  <c r="AT349" i="135"/>
  <c r="AT350" i="135" a="1"/>
  <c r="AT350" i="135"/>
  <c r="AT351" i="135" a="1"/>
  <c r="AT351" i="135"/>
  <c r="AT352" i="135" a="1"/>
  <c r="AT352" i="135"/>
  <c r="AT353" i="135" a="1"/>
  <c r="AT353" i="135"/>
  <c r="AT354" i="135" a="1"/>
  <c r="AT354" i="135"/>
  <c r="AT355" i="135" a="1"/>
  <c r="AT355" i="135"/>
  <c r="AT356" i="135" a="1"/>
  <c r="AT356" i="135"/>
  <c r="AT357" i="135" a="1"/>
  <c r="AT357" i="135"/>
  <c r="AT358" i="135" a="1"/>
  <c r="AT358" i="135"/>
  <c r="AT359" i="135" a="1"/>
  <c r="AT359" i="135"/>
  <c r="AT360" i="135" a="1"/>
  <c r="AT360" i="135"/>
  <c r="AT361" i="135" a="1"/>
  <c r="AT361" i="135"/>
  <c r="AT362" i="135" a="1"/>
  <c r="AT362" i="135"/>
  <c r="AT363" i="135" a="1"/>
  <c r="AT363" i="135"/>
  <c r="AT364" i="135" a="1"/>
  <c r="AT364" i="135"/>
  <c r="AT365" i="135" a="1"/>
  <c r="AT365" i="135"/>
  <c r="AT366" i="135" a="1"/>
  <c r="AT366" i="135"/>
  <c r="AT367" i="135" a="1"/>
  <c r="AT367" i="135"/>
  <c r="AT368" i="135" a="1"/>
  <c r="AT368" i="135"/>
  <c r="AT369" i="135" a="1"/>
  <c r="AT369" i="135"/>
  <c r="AT370" i="135" a="1"/>
  <c r="AT370" i="135"/>
  <c r="AT371" i="135" a="1"/>
  <c r="AT371" i="135"/>
  <c r="AT372" i="135" a="1"/>
  <c r="AT372" i="135"/>
  <c r="AT373" i="135" a="1"/>
  <c r="AT373" i="135"/>
  <c r="AT374" i="135" a="1"/>
  <c r="AT374" i="135"/>
  <c r="AT375" i="135" a="1"/>
  <c r="AT375" i="135"/>
  <c r="AT376" i="135" a="1"/>
  <c r="AT376" i="135"/>
  <c r="AT377" i="135" a="1"/>
  <c r="AT377" i="135"/>
  <c r="AT378" i="135" a="1"/>
  <c r="AT378" i="135"/>
  <c r="AT379" i="135" a="1"/>
  <c r="AT379" i="135"/>
  <c r="AT380" i="135" a="1"/>
  <c r="AT380" i="135"/>
  <c r="AT381" i="135" a="1"/>
  <c r="AT381" i="135"/>
  <c r="AT382" i="135" a="1"/>
  <c r="AT382" i="135"/>
  <c r="AT383" i="135" a="1"/>
  <c r="AT383" i="135"/>
  <c r="AT384" i="135" a="1"/>
  <c r="AT384" i="135"/>
  <c r="AT385" i="135" a="1"/>
  <c r="AT385" i="135"/>
  <c r="AT386" i="135" a="1"/>
  <c r="AT386" i="135"/>
  <c r="AT387" i="135" a="1"/>
  <c r="AT387" i="135"/>
  <c r="AT388" i="135" a="1"/>
  <c r="AT388" i="135"/>
  <c r="AT389" i="135" a="1"/>
  <c r="AT389" i="135"/>
  <c r="AT390" i="135" a="1"/>
  <c r="AT390" i="135"/>
  <c r="AT391" i="135" a="1"/>
  <c r="AT391" i="135"/>
  <c r="AT392" i="135" a="1"/>
  <c r="AT392" i="135"/>
  <c r="AT393" i="135" a="1"/>
  <c r="AT393" i="135"/>
  <c r="AT394" i="135" a="1"/>
  <c r="AT394" i="135"/>
  <c r="AT395" i="135" a="1"/>
  <c r="AT395" i="135"/>
  <c r="AT396" i="135" a="1"/>
  <c r="AT396" i="135"/>
  <c r="AT397" i="135" a="1"/>
  <c r="AT397" i="135"/>
  <c r="AT398" i="135" a="1"/>
  <c r="AT398" i="135"/>
  <c r="AT399" i="135" a="1"/>
  <c r="AT399" i="135"/>
  <c r="AT400" i="135" a="1"/>
  <c r="AT400" i="135"/>
  <c r="AT401" i="135" a="1"/>
  <c r="AT401" i="135"/>
  <c r="AT402" i="135" a="1"/>
  <c r="AT402" i="135"/>
  <c r="AT403" i="135" a="1"/>
  <c r="AT403" i="135"/>
  <c r="AT404" i="135" a="1"/>
  <c r="AT404" i="135"/>
  <c r="AT405" i="135" a="1"/>
  <c r="AT405" i="135"/>
  <c r="AT406" i="135" a="1"/>
  <c r="AT406" i="135"/>
  <c r="AT407" i="135" a="1"/>
  <c r="AT407" i="135"/>
  <c r="AT408" i="135" a="1"/>
  <c r="AT408" i="135"/>
  <c r="AT409" i="135" a="1"/>
  <c r="AT409" i="135"/>
  <c r="AT410" i="135" a="1"/>
  <c r="AT410" i="135"/>
  <c r="AT411" i="135" a="1"/>
  <c r="AT411" i="135"/>
  <c r="AT412" i="135" a="1"/>
  <c r="AT412" i="135"/>
  <c r="AT413" i="135" a="1"/>
  <c r="AT413" i="135"/>
  <c r="AT414" i="135" a="1"/>
  <c r="AT414" i="135"/>
  <c r="AT415" i="135" a="1"/>
  <c r="AT415" i="135"/>
  <c r="AT416" i="135" a="1"/>
  <c r="AT416" i="135"/>
  <c r="AT417" i="135" a="1"/>
  <c r="AT417" i="135"/>
  <c r="AT418" i="135" a="1"/>
  <c r="AT418" i="135"/>
  <c r="AT419" i="135" a="1"/>
  <c r="AT419" i="135"/>
  <c r="AT420" i="135" a="1"/>
  <c r="AT420" i="135"/>
  <c r="AT421" i="135" a="1"/>
  <c r="AT421" i="135"/>
  <c r="AT422" i="135" a="1"/>
  <c r="AT422" i="135"/>
  <c r="AT423" i="135" a="1"/>
  <c r="AT423" i="135"/>
  <c r="AT424" i="135" a="1"/>
  <c r="AT424" i="135"/>
  <c r="AT425" i="135" a="1"/>
  <c r="AT425" i="135"/>
  <c r="AT426" i="135" a="1"/>
  <c r="AT426" i="135"/>
  <c r="AT427" i="135" a="1"/>
  <c r="AT427" i="135"/>
  <c r="AT428" i="135" a="1"/>
  <c r="AT428" i="135"/>
  <c r="AT429" i="135" a="1"/>
  <c r="AT429" i="135"/>
  <c r="AT430" i="135" a="1"/>
  <c r="AT430" i="135"/>
  <c r="AT431" i="135" a="1"/>
  <c r="AT431" i="135"/>
  <c r="AT432" i="135" a="1"/>
  <c r="AT432" i="135"/>
  <c r="AT433" i="135" a="1"/>
  <c r="AT433" i="135"/>
  <c r="AT434" i="135" a="1"/>
  <c r="AT434" i="135"/>
  <c r="AT435" i="135" a="1"/>
  <c r="AT435" i="135"/>
  <c r="AT436" i="135" a="1"/>
  <c r="AT436" i="135"/>
  <c r="AT437" i="135" a="1"/>
  <c r="AT437" i="135"/>
  <c r="AT438" i="135" a="1"/>
  <c r="AT438" i="135"/>
  <c r="AT439" i="135" a="1"/>
  <c r="AT439" i="135"/>
  <c r="AT440" i="135" a="1"/>
  <c r="AT440" i="135"/>
  <c r="AT441" i="135" a="1"/>
  <c r="AT441" i="135"/>
  <c r="AT442" i="135" a="1"/>
  <c r="AT442" i="135"/>
  <c r="AT443" i="135" a="1"/>
  <c r="AT443" i="135"/>
  <c r="AT444" i="135" a="1"/>
  <c r="AT444" i="135"/>
  <c r="AT445" i="135" a="1"/>
  <c r="AT445" i="135"/>
  <c r="AT446" i="135" a="1"/>
  <c r="AT446" i="135"/>
  <c r="AT447" i="135" a="1"/>
  <c r="AT447" i="135"/>
  <c r="AT448" i="135" a="1"/>
  <c r="AT448" i="135"/>
  <c r="AT449" i="135" a="1"/>
  <c r="AT449" i="135"/>
  <c r="AT450" i="135" a="1"/>
  <c r="AT450" i="135"/>
  <c r="AT451" i="135" a="1"/>
  <c r="AT451" i="135"/>
  <c r="AT452" i="135" a="1"/>
  <c r="AT452" i="135"/>
  <c r="AT453" i="135" a="1"/>
  <c r="AT453" i="135"/>
  <c r="AT454" i="135" a="1"/>
  <c r="AT454" i="135"/>
  <c r="AT455" i="135" a="1"/>
  <c r="AT455" i="135"/>
  <c r="AT456" i="135" a="1"/>
  <c r="AT456" i="135"/>
  <c r="AT457" i="135" a="1"/>
  <c r="AT457" i="135"/>
  <c r="AT458" i="135" a="1"/>
  <c r="AT458" i="135"/>
  <c r="AT459" i="135" a="1"/>
  <c r="AT459" i="135"/>
  <c r="AT460" i="135" a="1"/>
  <c r="AT460" i="135"/>
  <c r="AT461" i="135" a="1"/>
  <c r="AT461" i="135"/>
  <c r="AT462" i="135" a="1"/>
  <c r="AT462" i="135"/>
  <c r="AT463" i="135" a="1"/>
  <c r="AT463" i="135"/>
  <c r="AT464" i="135" a="1"/>
  <c r="AT464" i="135"/>
  <c r="AT465" i="135" a="1"/>
  <c r="AT465" i="135"/>
  <c r="AT466" i="135" a="1"/>
  <c r="AT466" i="135"/>
  <c r="AT467" i="135" a="1"/>
  <c r="AT467" i="135"/>
  <c r="AT468" i="135" a="1"/>
  <c r="AT468" i="135"/>
  <c r="AT469" i="135" a="1"/>
  <c r="AT469" i="135"/>
  <c r="AT470" i="135" a="1"/>
  <c r="AT470" i="135"/>
  <c r="AT471" i="135" a="1"/>
  <c r="AT471" i="135"/>
  <c r="AT472" i="135" a="1"/>
  <c r="AT472" i="135"/>
  <c r="AT473" i="135" a="1"/>
  <c r="AT473" i="135"/>
  <c r="AT474" i="135" a="1"/>
  <c r="AT474" i="135"/>
  <c r="AT475" i="135" a="1"/>
  <c r="AT475" i="135"/>
  <c r="AT476" i="135" a="1"/>
  <c r="AT476" i="135"/>
  <c r="AT477" i="135" a="1"/>
  <c r="AT477" i="135"/>
  <c r="AT478" i="135" a="1"/>
  <c r="AT478" i="135"/>
  <c r="AT479" i="135" a="1"/>
  <c r="AT479" i="135"/>
  <c r="AT480" i="135" a="1"/>
  <c r="AT480" i="135"/>
  <c r="AT481" i="135" a="1"/>
  <c r="AT481" i="135"/>
  <c r="AT482" i="135" a="1"/>
  <c r="AT482" i="135"/>
  <c r="AT483" i="135" a="1"/>
  <c r="AT483" i="135"/>
  <c r="AT484" i="135" a="1"/>
  <c r="AT484" i="135"/>
  <c r="AT485" i="135" a="1"/>
  <c r="AT485" i="135"/>
  <c r="AT486" i="135" a="1"/>
  <c r="AT486" i="135"/>
  <c r="AT487" i="135" a="1"/>
  <c r="AT487" i="135"/>
  <c r="AT488" i="135" a="1"/>
  <c r="AT488" i="135"/>
  <c r="AT489" i="135" a="1"/>
  <c r="AT489" i="135"/>
  <c r="AT490" i="135" a="1"/>
  <c r="AT490" i="135"/>
  <c r="AT491" i="135" a="1"/>
  <c r="AT491" i="135"/>
  <c r="AT492" i="135" a="1"/>
  <c r="AT492" i="135"/>
  <c r="AT493" i="135" a="1"/>
  <c r="AT493" i="135"/>
  <c r="AT494" i="135" a="1"/>
  <c r="AT494" i="135"/>
  <c r="AT495" i="135" a="1"/>
  <c r="AT495" i="135"/>
  <c r="AT496" i="135" a="1"/>
  <c r="AT496" i="135"/>
  <c r="AT497" i="135" a="1"/>
  <c r="AT497" i="135"/>
  <c r="AT498" i="135" a="1"/>
  <c r="AT498" i="135"/>
  <c r="AT499" i="135" a="1"/>
  <c r="AT499" i="135"/>
  <c r="AT500" i="135" a="1"/>
  <c r="AT500" i="135"/>
  <c r="AT501" i="135" a="1"/>
  <c r="AT501" i="135"/>
  <c r="AT502" i="135" a="1"/>
  <c r="AT502" i="135"/>
  <c r="AT503" i="135" a="1"/>
  <c r="AT503" i="135"/>
  <c r="AT504" i="135" a="1"/>
  <c r="AT504" i="135"/>
  <c r="AT505" i="135" a="1"/>
  <c r="AT505" i="135"/>
  <c r="AT506" i="135" a="1"/>
  <c r="AT506" i="135"/>
  <c r="AT507" i="135" a="1"/>
  <c r="AT507" i="135"/>
  <c r="AT508" i="135" a="1"/>
  <c r="AT508" i="135"/>
  <c r="AT509" i="135" a="1"/>
  <c r="AT509" i="135"/>
  <c r="AT510" i="135" a="1"/>
  <c r="AT510" i="135"/>
  <c r="AT511" i="135" a="1"/>
  <c r="AT511" i="135"/>
  <c r="AT512" i="135" a="1"/>
  <c r="AT512" i="135"/>
  <c r="AT513" i="135" a="1"/>
  <c r="AT513" i="135"/>
  <c r="AT514" i="135" a="1"/>
  <c r="AT514" i="135"/>
  <c r="AT515" i="135" a="1"/>
  <c r="AT515" i="135"/>
  <c r="AT516" i="135" a="1"/>
  <c r="AT516" i="135"/>
  <c r="AT517" i="135" a="1"/>
  <c r="AT517" i="135"/>
  <c r="AT518" i="135" a="1"/>
  <c r="AT518" i="135"/>
  <c r="AT519" i="135" a="1"/>
  <c r="AT519" i="135"/>
  <c r="AT520" i="135" a="1"/>
  <c r="AT520" i="135"/>
  <c r="AT521" i="135" a="1"/>
  <c r="AT521" i="135"/>
  <c r="AT522" i="135" a="1"/>
  <c r="AT522" i="135"/>
  <c r="AT523" i="135" a="1"/>
  <c r="AT523" i="135"/>
  <c r="AT524" i="135" a="1"/>
  <c r="AT524" i="135"/>
  <c r="AT525" i="135" a="1"/>
  <c r="AT525" i="135"/>
  <c r="AT526" i="135" a="1"/>
  <c r="AT526" i="135"/>
  <c r="AT527" i="135" a="1"/>
  <c r="AT527" i="135"/>
  <c r="AT528" i="135" a="1"/>
  <c r="AT528" i="135"/>
  <c r="AT529" i="135" a="1"/>
  <c r="AT529" i="135"/>
  <c r="AT530" i="135" a="1"/>
  <c r="AT530" i="135"/>
  <c r="AT531" i="135" a="1"/>
  <c r="AT531" i="135"/>
  <c r="AT532" i="135" a="1"/>
  <c r="AT532" i="135"/>
  <c r="AT533" i="135" a="1"/>
  <c r="AT533" i="135"/>
  <c r="AT534" i="135" a="1"/>
  <c r="AT534" i="135"/>
  <c r="AT535" i="135" a="1"/>
  <c r="AT535" i="135"/>
  <c r="AT536" i="135" a="1"/>
  <c r="AT536" i="135"/>
  <c r="AT537" i="135" a="1"/>
  <c r="AT537" i="135"/>
  <c r="AT538" i="135" a="1"/>
  <c r="AT538" i="135"/>
  <c r="AT539" i="135" a="1"/>
  <c r="AT539" i="135"/>
  <c r="AT540" i="135" a="1"/>
  <c r="AT540" i="135"/>
  <c r="AT541" i="135" a="1"/>
  <c r="AT541" i="135"/>
  <c r="AT542" i="135" a="1"/>
  <c r="AT542" i="135"/>
  <c r="AT543" i="135" a="1"/>
  <c r="AT543" i="135"/>
  <c r="AT544" i="135" a="1"/>
  <c r="AT544" i="135"/>
  <c r="AT545" i="135" a="1"/>
  <c r="AT545" i="135"/>
  <c r="AT546" i="135" a="1"/>
  <c r="AT546" i="135"/>
  <c r="AT547" i="135" a="1"/>
  <c r="AT547" i="135"/>
  <c r="AT548" i="135" a="1"/>
  <c r="AT548" i="135"/>
  <c r="AT549" i="135" a="1"/>
  <c r="AT549" i="135"/>
  <c r="AT550" i="135" a="1"/>
  <c r="AT550" i="135"/>
  <c r="AT551" i="135" a="1"/>
  <c r="AT551" i="135"/>
  <c r="AT552" i="135" a="1"/>
  <c r="AT552" i="135"/>
  <c r="AT553" i="135" a="1"/>
  <c r="AT553" i="135"/>
  <c r="AT554" i="135" a="1"/>
  <c r="AT554" i="135"/>
  <c r="AT555" i="135" a="1"/>
  <c r="AT555" i="135"/>
  <c r="AT556" i="135" a="1"/>
  <c r="AT556" i="135"/>
  <c r="AT557" i="135" a="1"/>
  <c r="AT557" i="135"/>
  <c r="AT558" i="135" a="1"/>
  <c r="AT558" i="135"/>
  <c r="AT559" i="135" a="1"/>
  <c r="AT559" i="135"/>
  <c r="AT560" i="135" a="1"/>
  <c r="AT560" i="135"/>
  <c r="AT561" i="135" a="1"/>
  <c r="AT561" i="135"/>
  <c r="AT562" i="135" a="1"/>
  <c r="AT562" i="135"/>
  <c r="AT563" i="135" a="1"/>
  <c r="AT563" i="135"/>
  <c r="AT564" i="135" a="1"/>
  <c r="AT564" i="135"/>
  <c r="AT565" i="135" a="1"/>
  <c r="AT565" i="135"/>
  <c r="AT566" i="135" a="1"/>
  <c r="AT566" i="135"/>
  <c r="AT567" i="135" a="1"/>
  <c r="AT567" i="135"/>
  <c r="AT568" i="135" a="1"/>
  <c r="AT568" i="135"/>
  <c r="AT569" i="135" a="1"/>
  <c r="AT569" i="135"/>
  <c r="AT570" i="135" a="1"/>
  <c r="AT570" i="135"/>
  <c r="AT571" i="135" a="1"/>
  <c r="AT571" i="135"/>
  <c r="AT572" i="135" a="1"/>
  <c r="AT572" i="135"/>
  <c r="AT573" i="135" a="1"/>
  <c r="AT573" i="135"/>
  <c r="AT574" i="135" a="1"/>
  <c r="AT574" i="135"/>
  <c r="AT575" i="135" a="1"/>
  <c r="AT575" i="135"/>
  <c r="AT576" i="135" a="1"/>
  <c r="AT576" i="135"/>
  <c r="AT577" i="135" a="1"/>
  <c r="AT577" i="135"/>
  <c r="AT578" i="135" a="1"/>
  <c r="AT578" i="135"/>
  <c r="AT579" i="135" a="1"/>
  <c r="AT579" i="135"/>
  <c r="AT580" i="135" a="1"/>
  <c r="AT580" i="135"/>
  <c r="AT581" i="135" a="1"/>
  <c r="AT581" i="135"/>
  <c r="AT582" i="135" a="1"/>
  <c r="AT582" i="135"/>
  <c r="AT583" i="135" a="1"/>
  <c r="AT583" i="135"/>
  <c r="AT584" i="135" a="1"/>
  <c r="AT584" i="135"/>
  <c r="AT585" i="135" a="1"/>
  <c r="AT585" i="135"/>
  <c r="AT586" i="135" a="1"/>
  <c r="AT586" i="135"/>
  <c r="AT587" i="135" a="1"/>
  <c r="AT587" i="135"/>
  <c r="AT588" i="135" a="1"/>
  <c r="AT588" i="135"/>
  <c r="AT589" i="135" a="1"/>
  <c r="AT589" i="135"/>
  <c r="AT590" i="135" a="1"/>
  <c r="AT590" i="135"/>
  <c r="AT591" i="135" a="1"/>
  <c r="AT591" i="135"/>
  <c r="AT592" i="135" a="1"/>
  <c r="AT592" i="135"/>
  <c r="AT593" i="135" a="1"/>
  <c r="AT593" i="135"/>
  <c r="AT594" i="135" a="1"/>
  <c r="AT594" i="135"/>
  <c r="AT595" i="135" a="1"/>
  <c r="AT595" i="135"/>
  <c r="AT596" i="135" a="1"/>
  <c r="AT596" i="135"/>
  <c r="AT597" i="135" a="1"/>
  <c r="AT597" i="135"/>
  <c r="AT598" i="135" a="1"/>
  <c r="AT598" i="135"/>
  <c r="AT599" i="135" a="1"/>
  <c r="AT599" i="135"/>
  <c r="AT600" i="135" a="1"/>
  <c r="AT600" i="135"/>
  <c r="AT601" i="135" a="1"/>
  <c r="AT601" i="135"/>
  <c r="AT602" i="135" a="1"/>
  <c r="AT602" i="135"/>
  <c r="AT603" i="135" a="1"/>
  <c r="AT603" i="135"/>
  <c r="AT604" i="135" a="1"/>
  <c r="AT604" i="135"/>
  <c r="AT605" i="135" a="1"/>
  <c r="AT605" i="135"/>
  <c r="AT606" i="135" a="1"/>
  <c r="AT606" i="135"/>
  <c r="AT607" i="135" a="1"/>
  <c r="AT607" i="135"/>
  <c r="AT608" i="135" a="1"/>
  <c r="AT608" i="135"/>
  <c r="AT609" i="135" a="1"/>
  <c r="AT609" i="135"/>
  <c r="AT610" i="135" a="1"/>
  <c r="AT610" i="135"/>
  <c r="AT611" i="135" a="1"/>
  <c r="AT611" i="135"/>
  <c r="AT612" i="135" a="1"/>
  <c r="AT612" i="135"/>
  <c r="AT613" i="135" a="1"/>
  <c r="AT613" i="135"/>
  <c r="AT614" i="135" a="1"/>
  <c r="AT614" i="135"/>
  <c r="AT615" i="135" a="1"/>
  <c r="AT615" i="135"/>
  <c r="AT616" i="135" a="1"/>
  <c r="AT616" i="135"/>
  <c r="AT617" i="135" a="1"/>
  <c r="AT617" i="135"/>
  <c r="AT618" i="135" a="1"/>
  <c r="AT618" i="135"/>
  <c r="AT619" i="135" a="1"/>
  <c r="AT619" i="135"/>
  <c r="AT620" i="135" a="1"/>
  <c r="AT620" i="135"/>
  <c r="AT621" i="135" a="1"/>
  <c r="AT621" i="135"/>
  <c r="AT622" i="135" a="1"/>
  <c r="AT622" i="135"/>
  <c r="AT623" i="135" a="1"/>
  <c r="AT623" i="135"/>
  <c r="AT624" i="135" a="1"/>
  <c r="AT624" i="135"/>
  <c r="AT625" i="135" a="1"/>
  <c r="AT625" i="135"/>
  <c r="AT626" i="135" a="1"/>
  <c r="AT626" i="135"/>
  <c r="AT627" i="135" a="1"/>
  <c r="AT627" i="135"/>
  <c r="AT628" i="135" a="1"/>
  <c r="AT628" i="135"/>
  <c r="AT629" i="135" a="1"/>
  <c r="AT629" i="135"/>
  <c r="AT630" i="135" a="1"/>
  <c r="AT630" i="135"/>
  <c r="AT631" i="135" a="1"/>
  <c r="AT631" i="135"/>
  <c r="AT632" i="135" a="1"/>
  <c r="AT632" i="135"/>
  <c r="AT633" i="135" a="1"/>
  <c r="AT633" i="135"/>
  <c r="AT634" i="135" a="1"/>
  <c r="AT634" i="135"/>
  <c r="AT635" i="135" a="1"/>
  <c r="AT635" i="135"/>
  <c r="AT636" i="135" a="1"/>
  <c r="AT636" i="135"/>
  <c r="AT637" i="135" a="1"/>
  <c r="AT637" i="135"/>
  <c r="AT638" i="135" a="1"/>
  <c r="AT638" i="135"/>
  <c r="AT639" i="135" a="1"/>
  <c r="AT639" i="135"/>
  <c r="AT640" i="135" a="1"/>
  <c r="AT640" i="135"/>
  <c r="AT641" i="135" a="1"/>
  <c r="AT641" i="135"/>
  <c r="AT642" i="135" a="1"/>
  <c r="AT642" i="135"/>
  <c r="AT643" i="135" a="1"/>
  <c r="AT643" i="135"/>
  <c r="AT644" i="135" a="1"/>
  <c r="AT644" i="135"/>
  <c r="AT645" i="135" a="1"/>
  <c r="AT645" i="135"/>
  <c r="AT646" i="135" a="1"/>
  <c r="AT646" i="135"/>
  <c r="AT647" i="135" a="1"/>
  <c r="AT647" i="135"/>
  <c r="AT648" i="135" a="1"/>
  <c r="AT648" i="135"/>
  <c r="AT649" i="135" a="1"/>
  <c r="AT649" i="135"/>
  <c r="AT650" i="135" a="1"/>
  <c r="AT650" i="135"/>
  <c r="AT651" i="135" a="1"/>
  <c r="AT651" i="135"/>
  <c r="AT652" i="135" a="1"/>
  <c r="AT652" i="135"/>
  <c r="AT653" i="135" a="1"/>
  <c r="AT653" i="135"/>
  <c r="AT654" i="135" a="1"/>
  <c r="AT654" i="135"/>
  <c r="AT655" i="135" a="1"/>
  <c r="AT655" i="135"/>
  <c r="AT656" i="135" a="1"/>
  <c r="AT656" i="135"/>
  <c r="AT657" i="135" a="1"/>
  <c r="AT657" i="135"/>
  <c r="AT658" i="135" a="1"/>
  <c r="AT658" i="135"/>
  <c r="AT659" i="135" a="1"/>
  <c r="AT659" i="135"/>
  <c r="AT660" i="135" a="1"/>
  <c r="AT660" i="135"/>
  <c r="AT661" i="135" a="1"/>
  <c r="AT661" i="135"/>
  <c r="AT662" i="135" a="1"/>
  <c r="AT662" i="135"/>
  <c r="AT663" i="135" a="1"/>
  <c r="AT663" i="135"/>
  <c r="AT664" i="135" a="1"/>
  <c r="AT664" i="135"/>
  <c r="AT665" i="135" a="1"/>
  <c r="AT665" i="135"/>
  <c r="AT666" i="135" a="1"/>
  <c r="AT666" i="135"/>
  <c r="AT667" i="135" a="1"/>
  <c r="AT667" i="135"/>
  <c r="AT668" i="135" a="1"/>
  <c r="AT668" i="135"/>
  <c r="AT669" i="135" a="1"/>
  <c r="AT669" i="135"/>
  <c r="AT670" i="135" a="1"/>
  <c r="AT670" i="135"/>
  <c r="AT671" i="135" a="1"/>
  <c r="AT671" i="135"/>
  <c r="AT672" i="135" a="1"/>
  <c r="AT672" i="135"/>
  <c r="AT673" i="135" a="1"/>
  <c r="AT673" i="135"/>
  <c r="AT674" i="135" a="1"/>
  <c r="AT674" i="135"/>
  <c r="AT675" i="135" a="1"/>
  <c r="AT675" i="135"/>
  <c r="AT676" i="135" a="1"/>
  <c r="AT676" i="135"/>
  <c r="AT677" i="135" a="1"/>
  <c r="AT677" i="135"/>
  <c r="AT678" i="135" a="1"/>
  <c r="AT678" i="135"/>
  <c r="AT679" i="135" a="1"/>
  <c r="AT679" i="135"/>
  <c r="AT680" i="135" a="1"/>
  <c r="AT680" i="135"/>
  <c r="AT681" i="135" a="1"/>
  <c r="AT681" i="135"/>
  <c r="AT682" i="135" a="1"/>
  <c r="AT682" i="135"/>
  <c r="AT683" i="135" a="1"/>
  <c r="AT683" i="135"/>
  <c r="AT684" i="135" a="1"/>
  <c r="AT684" i="135"/>
  <c r="AT685" i="135" a="1"/>
  <c r="AT685" i="135"/>
  <c r="AT686" i="135" a="1"/>
  <c r="AT686" i="135"/>
  <c r="AT687" i="135" a="1"/>
  <c r="AT687" i="135"/>
  <c r="AT688" i="135" a="1"/>
  <c r="AT688" i="135"/>
  <c r="AT689" i="135" a="1"/>
  <c r="AT689" i="135"/>
  <c r="AT690" i="135" a="1"/>
  <c r="AT690" i="135"/>
  <c r="AT691" i="135" a="1"/>
  <c r="AT691" i="135"/>
  <c r="AT692" i="135" a="1"/>
  <c r="AT692" i="135"/>
  <c r="AT693" i="135" a="1"/>
  <c r="AT693" i="135"/>
  <c r="AT694" i="135" a="1"/>
  <c r="AT694" i="135"/>
  <c r="AT695" i="135" a="1"/>
  <c r="AT695" i="135"/>
  <c r="AT696" i="135" a="1"/>
  <c r="AT696" i="135"/>
  <c r="AT697" i="135" a="1"/>
  <c r="AT697" i="135"/>
  <c r="AT698" i="135" a="1"/>
  <c r="AT698" i="135"/>
  <c r="AT699" i="135" a="1"/>
  <c r="AT699" i="135"/>
  <c r="AT700" i="135" a="1"/>
  <c r="AT700" i="135"/>
  <c r="AT701" i="135" a="1"/>
  <c r="AT701" i="135"/>
  <c r="AT702" i="135" a="1"/>
  <c r="AT702" i="135"/>
  <c r="AT703" i="135" a="1"/>
  <c r="AT703" i="135"/>
  <c r="AT704" i="135" a="1"/>
  <c r="AT704" i="135"/>
  <c r="AT705" i="135" a="1"/>
  <c r="AT705" i="135"/>
  <c r="AT706" i="135" a="1"/>
  <c r="AT706" i="135"/>
  <c r="AT707" i="135" a="1"/>
  <c r="AT707" i="135"/>
  <c r="AT708" i="135" a="1"/>
  <c r="AT708" i="135"/>
  <c r="AT709" i="135" a="1"/>
  <c r="AT709" i="135"/>
  <c r="AT710" i="135" a="1"/>
  <c r="AT710" i="135"/>
  <c r="AT711" i="135" a="1"/>
  <c r="AT711" i="135"/>
  <c r="AT712" i="135" a="1"/>
  <c r="AT712" i="135"/>
  <c r="AT713" i="135" a="1"/>
  <c r="AT713" i="135"/>
  <c r="AT714" i="135" a="1"/>
  <c r="AT714" i="135"/>
  <c r="AT715" i="135" a="1"/>
  <c r="AT715" i="135"/>
  <c r="AT716" i="135" a="1"/>
  <c r="AT716" i="135"/>
  <c r="AT717" i="135" a="1"/>
  <c r="AT717" i="135"/>
  <c r="AT718" i="135" a="1"/>
  <c r="AT718" i="135"/>
  <c r="AT719" i="135" a="1"/>
  <c r="AT719" i="135"/>
  <c r="AT720" i="135" a="1"/>
  <c r="AT720" i="135"/>
  <c r="AT721" i="135" a="1"/>
  <c r="AT721" i="135"/>
  <c r="AT722" i="135" a="1"/>
  <c r="AT722" i="135"/>
  <c r="AT723" i="135" a="1"/>
  <c r="AT723" i="135"/>
  <c r="AT724" i="135" a="1"/>
  <c r="AT724" i="135"/>
  <c r="AT725" i="135" a="1"/>
  <c r="AT725" i="135"/>
  <c r="AT726" i="135" a="1"/>
  <c r="AT726" i="135"/>
  <c r="AT727" i="135" a="1"/>
  <c r="AT727" i="135"/>
  <c r="AT728" i="135" a="1"/>
  <c r="AT728" i="135"/>
  <c r="AT729" i="135" a="1"/>
  <c r="AT729" i="135"/>
  <c r="AT730" i="135" a="1"/>
  <c r="AT730" i="135"/>
  <c r="AT731" i="135" a="1"/>
  <c r="AT731" i="135"/>
  <c r="AT732" i="135" a="1"/>
  <c r="AT732" i="135"/>
  <c r="AT733" i="135" a="1"/>
  <c r="AT733" i="135"/>
  <c r="AT734" i="135" a="1"/>
  <c r="AT734" i="135"/>
  <c r="AT735" i="135" a="1"/>
  <c r="AT735" i="135"/>
  <c r="AT736" i="135" a="1"/>
  <c r="AT736" i="135"/>
  <c r="AT737" i="135" a="1"/>
  <c r="AT737" i="135"/>
  <c r="AT738" i="135" a="1"/>
  <c r="AT738" i="135"/>
  <c r="AT739" i="135" a="1"/>
  <c r="AT739" i="135"/>
  <c r="AT740" i="135" a="1"/>
  <c r="AT740" i="135"/>
  <c r="AT741" i="135" a="1"/>
  <c r="AT741" i="135"/>
  <c r="AT742" i="135" a="1"/>
  <c r="AT742" i="135"/>
  <c r="AT743" i="135" a="1"/>
  <c r="AT743" i="135"/>
  <c r="AT744" i="135" a="1"/>
  <c r="AT744" i="135"/>
  <c r="AT745" i="135" a="1"/>
  <c r="AT745" i="135"/>
  <c r="AT746" i="135" a="1"/>
  <c r="AT746" i="135"/>
  <c r="AT747" i="135" a="1"/>
  <c r="AT747" i="135"/>
  <c r="AT748" i="135" a="1"/>
  <c r="AT748" i="135"/>
  <c r="AT749" i="135" a="1"/>
  <c r="AT749" i="135"/>
  <c r="AT750" i="135" a="1"/>
  <c r="AT750" i="135"/>
  <c r="AT751" i="135" a="1"/>
  <c r="AT751" i="135"/>
  <c r="AT752" i="135" a="1"/>
  <c r="AT752" i="135"/>
  <c r="AT753" i="135" a="1"/>
  <c r="AT753" i="135"/>
  <c r="AT754" i="135" a="1"/>
  <c r="AT754" i="135"/>
  <c r="AT755" i="135" a="1"/>
  <c r="AT755" i="135"/>
  <c r="AT756" i="135" a="1"/>
  <c r="AT756" i="135"/>
  <c r="AT757" i="135" a="1"/>
  <c r="AT757" i="135"/>
  <c r="AT758" i="135" a="1"/>
  <c r="AT758" i="135"/>
  <c r="AT759" i="135" a="1"/>
  <c r="AT759" i="135"/>
  <c r="AT760" i="135" a="1"/>
  <c r="AT760" i="135"/>
  <c r="AT761" i="135" a="1"/>
  <c r="AT761" i="135"/>
  <c r="AT762" i="135" a="1"/>
  <c r="AT762" i="135"/>
  <c r="AT763" i="135" a="1"/>
  <c r="AT763" i="135"/>
  <c r="AT764" i="135" a="1"/>
  <c r="AT764" i="135"/>
  <c r="AT765" i="135" a="1"/>
  <c r="AT765" i="135"/>
  <c r="AT766" i="135" a="1"/>
  <c r="AT766" i="135"/>
  <c r="AT767" i="135" a="1"/>
  <c r="AT767" i="135"/>
  <c r="AT768" i="135" a="1"/>
  <c r="AT768" i="135"/>
  <c r="AT769" i="135" a="1"/>
  <c r="AT769" i="135"/>
  <c r="AT770" i="135" a="1"/>
  <c r="AT770" i="135"/>
  <c r="AT771" i="135" a="1"/>
  <c r="AT771" i="135"/>
  <c r="AT772" i="135" a="1"/>
  <c r="AT772" i="135"/>
  <c r="AT773" i="135" a="1"/>
  <c r="AT773" i="135"/>
  <c r="AT774" i="135" a="1"/>
  <c r="AT774" i="135"/>
  <c r="AT775" i="135" a="1"/>
  <c r="AT775" i="135"/>
  <c r="AT776" i="135" a="1"/>
  <c r="AT776" i="135"/>
  <c r="AT777" i="135" a="1"/>
  <c r="AT777" i="135"/>
  <c r="AT778" i="135" a="1"/>
  <c r="AT778" i="135"/>
  <c r="AT779" i="135" a="1"/>
  <c r="AT779" i="135"/>
  <c r="AT780" i="135" a="1"/>
  <c r="AT780" i="135"/>
  <c r="AT781" i="135" a="1"/>
  <c r="AT781" i="135"/>
  <c r="AT782" i="135" a="1"/>
  <c r="AT782" i="135"/>
  <c r="AT783" i="135" a="1"/>
  <c r="AT783" i="135"/>
  <c r="AT784" i="135" a="1"/>
  <c r="AT784" i="135"/>
  <c r="AT785" i="135" a="1"/>
  <c r="AT785" i="135"/>
  <c r="AT786" i="135" a="1"/>
  <c r="AT786" i="135"/>
  <c r="AT787" i="135" a="1"/>
  <c r="AT787" i="135"/>
  <c r="AT788" i="135" a="1"/>
  <c r="AT788" i="135"/>
  <c r="AT789" i="135" a="1"/>
  <c r="AT789" i="135"/>
  <c r="AT790" i="135" a="1"/>
  <c r="AT790" i="135"/>
  <c r="AT791" i="135" a="1"/>
  <c r="AT791" i="135"/>
  <c r="AT792" i="135" a="1"/>
  <c r="AT792" i="135"/>
  <c r="AT793" i="135" a="1"/>
  <c r="AT793" i="135"/>
  <c r="AT794" i="135" a="1"/>
  <c r="AT794" i="135"/>
  <c r="AT795" i="135" a="1"/>
  <c r="AT795" i="135"/>
  <c r="AT796" i="135" a="1"/>
  <c r="AT796" i="135"/>
  <c r="AT797" i="135" a="1"/>
  <c r="AT797" i="135"/>
  <c r="AT798" i="135" a="1"/>
  <c r="AT798" i="135"/>
  <c r="AT799" i="135" a="1"/>
  <c r="AT799" i="135"/>
  <c r="AT800" i="135" a="1"/>
  <c r="AT800" i="135"/>
  <c r="AT801" i="135" a="1"/>
  <c r="AT801" i="135"/>
  <c r="AT802" i="135" a="1"/>
  <c r="AT802" i="135"/>
  <c r="AT803" i="135" a="1"/>
  <c r="AT803" i="135"/>
  <c r="AT804" i="135" a="1"/>
  <c r="AT804" i="135"/>
  <c r="AT805" i="135" a="1"/>
  <c r="AT805" i="135"/>
  <c r="AT806" i="135" a="1"/>
  <c r="AT806" i="135"/>
  <c r="AT807" i="135" a="1"/>
  <c r="AT807" i="135"/>
  <c r="AT808" i="135" a="1"/>
  <c r="AT808" i="135"/>
  <c r="AT809" i="135" a="1"/>
  <c r="AT809" i="135"/>
  <c r="AT810" i="135" a="1"/>
  <c r="AT810" i="135"/>
  <c r="AT811" i="135" a="1"/>
  <c r="AT811" i="135"/>
  <c r="AT812" i="135" a="1"/>
  <c r="AT812" i="135"/>
  <c r="AT813" i="135" a="1"/>
  <c r="AT813" i="135"/>
  <c r="AT814" i="135" a="1"/>
  <c r="AT814" i="135"/>
  <c r="AT815" i="135" a="1"/>
  <c r="AT815" i="135"/>
  <c r="AT816" i="135" a="1"/>
  <c r="AT816" i="135"/>
  <c r="AT817" i="135" a="1"/>
  <c r="AT817" i="135"/>
  <c r="AT818" i="135" a="1"/>
  <c r="AT818" i="135"/>
  <c r="AT819" i="135" a="1"/>
  <c r="AT819" i="135"/>
  <c r="AT820" i="135" a="1"/>
  <c r="AT820" i="135"/>
  <c r="AT821" i="135" a="1"/>
  <c r="AT821" i="135"/>
  <c r="AT822" i="135" a="1"/>
  <c r="AT822" i="135"/>
  <c r="AT823" i="135" a="1"/>
  <c r="AT823" i="135"/>
  <c r="AT824" i="135" a="1"/>
  <c r="AT824" i="135"/>
  <c r="AT825" i="135" a="1"/>
  <c r="AT825" i="135"/>
  <c r="AT826" i="135" a="1"/>
  <c r="AT826" i="135"/>
  <c r="AT827" i="135" a="1"/>
  <c r="AT827" i="135"/>
  <c r="AT828" i="135" a="1"/>
  <c r="AT828" i="135"/>
  <c r="AT829" i="135" a="1"/>
  <c r="AT829" i="135"/>
  <c r="AT830" i="135" a="1"/>
  <c r="AT830" i="135"/>
  <c r="AT831" i="135" a="1"/>
  <c r="AT831" i="135"/>
  <c r="AT832" i="135" a="1"/>
  <c r="AT832" i="135"/>
  <c r="AT833" i="135" a="1"/>
  <c r="AT833" i="135"/>
  <c r="AT834" i="135" a="1"/>
  <c r="AT834" i="135"/>
  <c r="AT835" i="135" a="1"/>
  <c r="AT835" i="135"/>
  <c r="AT836" i="135" a="1"/>
  <c r="AT836" i="135"/>
  <c r="AT837" i="135" a="1"/>
  <c r="AT837" i="135"/>
  <c r="AT838" i="135" a="1"/>
  <c r="AT838" i="135"/>
  <c r="AT839" i="135" a="1"/>
  <c r="AT839" i="135"/>
  <c r="AT840" i="135" a="1"/>
  <c r="AT840" i="135"/>
  <c r="AT841" i="135" a="1"/>
  <c r="AT841" i="135"/>
  <c r="AT842" i="135" a="1"/>
  <c r="AT842" i="135"/>
  <c r="AT843" i="135" a="1"/>
  <c r="AT843" i="135"/>
  <c r="AT844" i="135" a="1"/>
  <c r="AT844" i="135"/>
  <c r="AT845" i="135" a="1"/>
  <c r="AT845" i="135"/>
  <c r="AT846" i="135" a="1"/>
  <c r="AT846" i="135"/>
  <c r="AT847" i="135" a="1"/>
  <c r="AT847" i="135"/>
  <c r="AT848" i="135" a="1"/>
  <c r="AT848" i="135"/>
  <c r="AT849" i="135" a="1"/>
  <c r="AT849" i="135"/>
  <c r="AT850" i="135" a="1"/>
  <c r="AT850" i="135"/>
  <c r="AT851" i="135" a="1"/>
  <c r="AT851" i="135"/>
  <c r="AT852" i="135" a="1"/>
  <c r="AT852" i="135"/>
  <c r="AT853" i="135" a="1"/>
  <c r="AT853" i="135"/>
  <c r="AT854" i="135" a="1"/>
  <c r="AT854" i="135"/>
  <c r="AT855" i="135" a="1"/>
  <c r="AT855" i="135"/>
  <c r="AT856" i="135" a="1"/>
  <c r="AT856" i="135"/>
  <c r="AT857" i="135" a="1"/>
  <c r="AT857" i="135"/>
  <c r="AT858" i="135" a="1"/>
  <c r="AT858" i="135"/>
  <c r="AT859" i="135" a="1"/>
  <c r="AT859" i="135"/>
  <c r="AT860" i="135" a="1"/>
  <c r="AT860" i="135"/>
  <c r="AT861" i="135" a="1"/>
  <c r="AT861" i="135"/>
  <c r="AT862" i="135" a="1"/>
  <c r="AT862" i="135"/>
  <c r="AT863" i="135" a="1"/>
  <c r="AT863" i="135"/>
  <c r="AT864" i="135" a="1"/>
  <c r="AT864" i="135"/>
  <c r="AT865" i="135" a="1"/>
  <c r="AT865" i="135"/>
  <c r="AT866" i="135" a="1"/>
  <c r="AT866" i="135"/>
  <c r="AT867" i="135" a="1"/>
  <c r="AT867" i="135"/>
  <c r="AT868" i="135" a="1"/>
  <c r="AT868" i="135"/>
  <c r="AT869" i="135" a="1"/>
  <c r="AT869" i="135"/>
  <c r="AT870" i="135" a="1"/>
  <c r="AT870" i="135"/>
  <c r="AT871" i="135" a="1"/>
  <c r="AT871" i="135"/>
  <c r="AT872" i="135" a="1"/>
  <c r="AT872" i="135"/>
  <c r="AT873" i="135" a="1"/>
  <c r="AT873" i="135"/>
  <c r="AT874" i="135" a="1"/>
  <c r="AT874" i="135"/>
  <c r="AT875" i="135" a="1"/>
  <c r="AT875" i="135"/>
  <c r="AT876" i="135" a="1"/>
  <c r="AT876" i="135"/>
  <c r="AT877" i="135" a="1"/>
  <c r="AT877" i="135"/>
  <c r="AT878" i="135" a="1"/>
  <c r="AT878" i="135"/>
  <c r="AT879" i="135" a="1"/>
  <c r="AT879" i="135"/>
  <c r="AT880" i="135" a="1"/>
  <c r="AT880" i="135"/>
  <c r="AT881" i="135" a="1"/>
  <c r="AT881" i="135"/>
  <c r="AT882" i="135" a="1"/>
  <c r="AT882" i="135"/>
  <c r="AT883" i="135" a="1"/>
  <c r="AT883" i="135"/>
  <c r="AT884" i="135" a="1"/>
  <c r="AT884" i="135"/>
  <c r="AT885" i="135" a="1"/>
  <c r="AT885" i="135"/>
  <c r="AT886" i="135" a="1"/>
  <c r="AT886" i="135"/>
  <c r="AT887" i="135" a="1"/>
  <c r="AT887" i="135"/>
  <c r="AT888" i="135" a="1"/>
  <c r="AT888" i="135"/>
  <c r="AT889" i="135" a="1"/>
  <c r="AT889" i="135"/>
  <c r="AT890" i="135" a="1"/>
  <c r="AT890" i="135"/>
  <c r="AT891" i="135" a="1"/>
  <c r="AT891" i="135"/>
  <c r="AT892" i="135" a="1"/>
  <c r="AT892" i="135"/>
  <c r="AT893" i="135" a="1"/>
  <c r="AT893" i="135"/>
  <c r="AT894" i="135" a="1"/>
  <c r="AT894" i="135"/>
  <c r="AT895" i="135" a="1"/>
  <c r="AT895" i="135"/>
  <c r="AT896" i="135" a="1"/>
  <c r="AT896" i="135"/>
  <c r="AT897" i="135" a="1"/>
  <c r="AT897" i="135"/>
  <c r="AT898" i="135" a="1"/>
  <c r="AT898" i="135"/>
  <c r="AT899" i="135" a="1"/>
  <c r="AT899" i="135"/>
  <c r="AT900" i="135" a="1"/>
  <c r="AT900" i="135"/>
  <c r="AT901" i="135" a="1"/>
  <c r="AT901" i="135"/>
  <c r="AT902" i="135" a="1"/>
  <c r="AT902" i="135"/>
  <c r="AT903" i="135" a="1"/>
  <c r="AT903" i="135"/>
  <c r="AT904" i="135" a="1"/>
  <c r="AT904" i="135"/>
  <c r="AT905" i="135" a="1"/>
  <c r="AT905" i="135"/>
  <c r="AT906" i="135" a="1"/>
  <c r="AT906" i="135"/>
  <c r="AT907" i="135" a="1"/>
  <c r="AT907" i="135"/>
  <c r="AT908" i="135" a="1"/>
  <c r="AT908" i="135"/>
  <c r="AT909" i="135" a="1"/>
  <c r="AT909" i="135"/>
  <c r="AT910" i="135" a="1"/>
  <c r="AT910" i="135"/>
  <c r="AT911" i="135" a="1"/>
  <c r="AT911" i="135"/>
  <c r="AT912" i="135" a="1"/>
  <c r="AT912" i="135"/>
  <c r="AT913" i="135" a="1"/>
  <c r="AT913" i="135"/>
  <c r="AT914" i="135" a="1"/>
  <c r="AT914" i="135"/>
  <c r="AT915" i="135" a="1"/>
  <c r="AT915" i="135"/>
  <c r="AT916" i="135" a="1"/>
  <c r="AT916" i="135"/>
  <c r="AT917" i="135" a="1"/>
  <c r="AT917" i="135"/>
  <c r="AT918" i="135" a="1"/>
  <c r="AT918" i="135"/>
  <c r="AT919" i="135" a="1"/>
  <c r="AT919" i="135"/>
  <c r="AT920" i="135" a="1"/>
  <c r="AT920" i="135"/>
  <c r="AT921" i="135" a="1"/>
  <c r="AT921" i="135"/>
  <c r="AT922" i="135" a="1"/>
  <c r="AT922" i="135"/>
  <c r="AT923" i="135" a="1"/>
  <c r="AT923" i="135"/>
  <c r="AT924" i="135" a="1"/>
  <c r="AT924" i="135"/>
  <c r="AT925" i="135" a="1"/>
  <c r="AT925" i="135"/>
  <c r="AT926" i="135" a="1"/>
  <c r="AT926" i="135"/>
  <c r="AT927" i="135" a="1"/>
  <c r="AT927" i="135"/>
  <c r="AT928" i="135" a="1"/>
  <c r="AT928" i="135"/>
  <c r="AT929" i="135" a="1"/>
  <c r="AT929" i="135"/>
  <c r="AT930" i="135" a="1"/>
  <c r="AT930" i="135"/>
  <c r="AT931" i="135" a="1"/>
  <c r="AT931" i="135"/>
  <c r="AT932" i="135" a="1"/>
  <c r="AT932" i="135"/>
  <c r="AT933" i="135" a="1"/>
  <c r="AT933" i="135"/>
  <c r="AT934" i="135" a="1"/>
  <c r="AT934" i="135"/>
  <c r="AT935" i="135" a="1"/>
  <c r="AT935" i="135"/>
  <c r="AT936" i="135" a="1"/>
  <c r="AT936" i="135"/>
  <c r="AT937" i="135" a="1"/>
  <c r="AT937" i="135"/>
  <c r="AT938" i="135" a="1"/>
  <c r="AT938" i="135"/>
  <c r="AT939" i="135" a="1"/>
  <c r="AT939" i="135"/>
  <c r="AT940" i="135" a="1"/>
  <c r="AT940" i="135"/>
  <c r="AT941" i="135" a="1"/>
  <c r="AT941" i="135"/>
  <c r="AT942" i="135" a="1"/>
  <c r="AT942" i="135"/>
  <c r="AT943" i="135" a="1"/>
  <c r="AT943" i="135"/>
  <c r="AT944" i="135" a="1"/>
  <c r="AT944" i="135"/>
  <c r="AT945" i="135" a="1"/>
  <c r="AT945" i="135"/>
  <c r="AT946" i="135" a="1"/>
  <c r="AT946" i="135"/>
  <c r="AT947" i="135" a="1"/>
  <c r="AT947" i="135"/>
  <c r="AT948" i="135" a="1"/>
  <c r="AT948" i="135"/>
  <c r="AT949" i="135" a="1"/>
  <c r="AT949" i="135"/>
  <c r="AT950" i="135" a="1"/>
  <c r="AT950" i="135"/>
  <c r="AT951" i="135" a="1"/>
  <c r="AT951" i="135"/>
  <c r="AT952" i="135" a="1"/>
  <c r="AT952" i="135"/>
  <c r="AT953" i="135" a="1"/>
  <c r="AT953" i="135"/>
  <c r="AT954" i="135" a="1"/>
  <c r="AT954" i="135"/>
  <c r="AT955" i="135" a="1"/>
  <c r="AT955" i="135"/>
  <c r="AT956" i="135" a="1"/>
  <c r="AT956" i="135"/>
  <c r="AT957" i="135" a="1"/>
  <c r="AT957" i="135"/>
  <c r="AT958" i="135" a="1"/>
  <c r="AT958" i="135"/>
  <c r="AT959" i="135" a="1"/>
  <c r="AT959" i="135"/>
  <c r="AT960" i="135" a="1"/>
  <c r="AT960" i="135"/>
  <c r="AT961" i="135" a="1"/>
  <c r="AT961" i="135"/>
  <c r="AT962" i="135" a="1"/>
  <c r="AT962" i="135"/>
  <c r="AT963" i="135" a="1"/>
  <c r="AT963" i="135"/>
  <c r="AT964" i="135" a="1"/>
  <c r="AT964" i="135"/>
  <c r="AT965" i="135" a="1"/>
  <c r="AT965" i="135"/>
  <c r="AT966" i="135" a="1"/>
  <c r="AT966" i="135"/>
  <c r="AT967" i="135" a="1"/>
  <c r="AT967" i="135"/>
  <c r="AT968" i="135" a="1"/>
  <c r="AT968" i="135"/>
  <c r="AT969" i="135" a="1"/>
  <c r="AT969" i="135"/>
  <c r="AT970" i="135" a="1"/>
  <c r="AT970" i="135"/>
  <c r="AT971" i="135" a="1"/>
  <c r="AT971" i="135"/>
  <c r="AT972" i="135" a="1"/>
  <c r="AT972" i="135"/>
  <c r="AT973" i="135" a="1"/>
  <c r="AT973" i="135"/>
  <c r="AT974" i="135" a="1"/>
  <c r="AT974" i="135"/>
  <c r="AT975" i="135" a="1"/>
  <c r="AT975" i="135"/>
  <c r="AT976" i="135" a="1"/>
  <c r="AT976" i="135"/>
  <c r="AT977" i="135" a="1"/>
  <c r="AT977" i="135"/>
  <c r="AT978" i="135" a="1"/>
  <c r="AT978" i="135"/>
  <c r="AT979" i="135" a="1"/>
  <c r="AT979" i="135"/>
  <c r="AT980" i="135" a="1"/>
  <c r="AT980" i="135"/>
  <c r="AT981" i="135" a="1"/>
  <c r="AT981" i="135"/>
  <c r="AT982" i="135" a="1"/>
  <c r="AT982" i="135"/>
  <c r="AT983" i="135" a="1"/>
  <c r="AT983" i="135"/>
  <c r="AT984" i="135" a="1"/>
  <c r="AT984" i="135"/>
  <c r="AT985" i="135" a="1"/>
  <c r="AT985" i="135"/>
  <c r="AT986" i="135" a="1"/>
  <c r="AT986" i="135"/>
  <c r="AT987" i="135" a="1"/>
  <c r="AT987" i="135"/>
  <c r="AT988" i="135" a="1"/>
  <c r="AT988" i="135"/>
  <c r="AT989" i="135" a="1"/>
  <c r="AT989" i="135"/>
  <c r="AT990" i="135" a="1"/>
  <c r="AT990" i="135"/>
  <c r="AT991" i="135" a="1"/>
  <c r="AT991" i="135"/>
  <c r="AT992" i="135" a="1"/>
  <c r="AT992" i="135"/>
  <c r="AT993" i="135" a="1"/>
  <c r="AT993" i="135"/>
  <c r="AT994" i="135" a="1"/>
  <c r="AT994" i="135"/>
  <c r="AT995" i="135" a="1"/>
  <c r="AT995" i="135"/>
  <c r="AT996" i="135" a="1"/>
  <c r="AT996" i="135"/>
  <c r="AT997" i="135" a="1"/>
  <c r="AT997" i="135"/>
  <c r="AT998" i="135" a="1"/>
  <c r="AT998" i="135"/>
  <c r="AT999" i="135" a="1"/>
  <c r="AT999" i="135"/>
  <c r="AT1000" i="135" a="1"/>
  <c r="AT1000" i="135"/>
  <c r="AT1001" i="135" a="1"/>
  <c r="AT1001" i="135"/>
  <c r="AT1002" i="135" a="1"/>
  <c r="AT1002" i="135"/>
  <c r="AT4" i="135" a="1"/>
  <c r="AT4" i="135" s="1"/>
  <c r="U5" i="135"/>
  <c r="U6" i="135"/>
  <c r="U7" i="135"/>
  <c r="U8" i="135"/>
  <c r="U9" i="135"/>
  <c r="U10" i="135"/>
  <c r="U11" i="135"/>
  <c r="U12" i="135"/>
  <c r="U13" i="135"/>
  <c r="U14" i="135"/>
  <c r="U15" i="135"/>
  <c r="U16" i="135"/>
  <c r="U17" i="135"/>
  <c r="U18" i="135"/>
  <c r="U19" i="135"/>
  <c r="U20" i="135"/>
  <c r="U21" i="135"/>
  <c r="U22" i="135"/>
  <c r="U23" i="135"/>
  <c r="U24" i="135"/>
  <c r="U25" i="135"/>
  <c r="U26" i="135"/>
  <c r="U27" i="135"/>
  <c r="U28" i="135"/>
  <c r="U29" i="135"/>
  <c r="U30" i="135"/>
  <c r="U31" i="135"/>
  <c r="U32" i="135"/>
  <c r="U33" i="135"/>
  <c r="U34" i="135"/>
  <c r="U35" i="135"/>
  <c r="U36" i="135"/>
  <c r="U37" i="135"/>
  <c r="U38" i="135"/>
  <c r="U39" i="135"/>
  <c r="U40" i="135"/>
  <c r="U41" i="135"/>
  <c r="U42" i="135"/>
  <c r="U43" i="135"/>
  <c r="U44" i="135"/>
  <c r="U45" i="135"/>
  <c r="U46" i="135"/>
  <c r="U47" i="135"/>
  <c r="U48" i="135"/>
  <c r="U49" i="135"/>
  <c r="U50" i="135"/>
  <c r="U51" i="135"/>
  <c r="U52" i="135"/>
  <c r="U53" i="135"/>
  <c r="U54" i="135"/>
  <c r="U55" i="135"/>
  <c r="U56" i="135"/>
  <c r="U57" i="135"/>
  <c r="U58" i="135"/>
  <c r="U59" i="135"/>
  <c r="U60" i="135"/>
  <c r="U61" i="135"/>
  <c r="U62" i="135"/>
  <c r="U63" i="135"/>
  <c r="U64" i="135"/>
  <c r="U65" i="135"/>
  <c r="U66" i="135"/>
  <c r="U67" i="135"/>
  <c r="U68" i="135"/>
  <c r="U69" i="135"/>
  <c r="U70" i="135"/>
  <c r="U71" i="135"/>
  <c r="U72" i="135"/>
  <c r="U73" i="135"/>
  <c r="U74" i="135"/>
  <c r="U75" i="135"/>
  <c r="U76" i="135"/>
  <c r="U77" i="135"/>
  <c r="U78" i="135"/>
  <c r="U79" i="135"/>
  <c r="U80" i="135"/>
  <c r="U81" i="135"/>
  <c r="U82" i="135"/>
  <c r="U83" i="135"/>
  <c r="U84" i="135"/>
  <c r="U85" i="135"/>
  <c r="U86" i="135"/>
  <c r="U87" i="135"/>
  <c r="U88" i="135"/>
  <c r="U89" i="135"/>
  <c r="U90" i="135"/>
  <c r="U91" i="135"/>
  <c r="U92" i="135"/>
  <c r="U93" i="135"/>
  <c r="U94" i="135"/>
  <c r="U95" i="135"/>
  <c r="U96" i="135"/>
  <c r="U97" i="135"/>
  <c r="U98" i="135"/>
  <c r="U99" i="135"/>
  <c r="U100" i="135"/>
  <c r="U101" i="135"/>
  <c r="U102" i="135"/>
  <c r="U103" i="135"/>
  <c r="U104" i="135"/>
  <c r="U105" i="135"/>
  <c r="U106" i="135"/>
  <c r="U107" i="135"/>
  <c r="U108" i="135"/>
  <c r="U109" i="135"/>
  <c r="U110" i="135"/>
  <c r="U111" i="135"/>
  <c r="U112" i="135"/>
  <c r="U113" i="135"/>
  <c r="U114" i="135"/>
  <c r="U115" i="135"/>
  <c r="U116" i="135"/>
  <c r="U117" i="135"/>
  <c r="U118" i="135"/>
  <c r="U119" i="135"/>
  <c r="U120" i="135"/>
  <c r="U121" i="135"/>
  <c r="U122" i="135"/>
  <c r="U123" i="135"/>
  <c r="U124" i="135"/>
  <c r="U125" i="135"/>
  <c r="U126" i="135"/>
  <c r="U127" i="135"/>
  <c r="U128" i="135"/>
  <c r="U129" i="135"/>
  <c r="U130" i="135"/>
  <c r="U131" i="135"/>
  <c r="U132" i="135"/>
  <c r="U133" i="135"/>
  <c r="U134" i="135"/>
  <c r="U135" i="135"/>
  <c r="U136" i="135"/>
  <c r="U137" i="135"/>
  <c r="U138" i="135"/>
  <c r="U139" i="135"/>
  <c r="U140" i="135"/>
  <c r="U141" i="135"/>
  <c r="U142" i="135"/>
  <c r="U143" i="135"/>
  <c r="U144" i="135"/>
  <c r="U145" i="135"/>
  <c r="U146" i="135"/>
  <c r="U147" i="135"/>
  <c r="U148" i="135"/>
  <c r="U149" i="135"/>
  <c r="U150" i="135"/>
  <c r="U151" i="135"/>
  <c r="U152" i="135"/>
  <c r="U153" i="135"/>
  <c r="U154" i="135"/>
  <c r="U155" i="135"/>
  <c r="U156" i="135"/>
  <c r="U157" i="135"/>
  <c r="U158" i="135"/>
  <c r="U159" i="135"/>
  <c r="U160" i="135"/>
  <c r="U161" i="135"/>
  <c r="U162" i="135"/>
  <c r="U163" i="135"/>
  <c r="U164" i="135"/>
  <c r="U165" i="135"/>
  <c r="U166" i="135"/>
  <c r="U167" i="135"/>
  <c r="U168" i="135"/>
  <c r="U169" i="135"/>
  <c r="U170" i="135"/>
  <c r="U171" i="135"/>
  <c r="U172" i="135"/>
  <c r="U173" i="135"/>
  <c r="U174" i="135"/>
  <c r="U175" i="135"/>
  <c r="U176" i="135"/>
  <c r="U177" i="135"/>
  <c r="U178" i="135"/>
  <c r="U179" i="135"/>
  <c r="U180" i="135"/>
  <c r="U181" i="135"/>
  <c r="U182" i="135"/>
  <c r="U183" i="135"/>
  <c r="U184" i="135"/>
  <c r="U185" i="135"/>
  <c r="U186" i="135"/>
  <c r="U187" i="135"/>
  <c r="U188" i="135"/>
  <c r="U189" i="135"/>
  <c r="U190" i="135"/>
  <c r="U191" i="135"/>
  <c r="U192" i="135"/>
  <c r="U193" i="135"/>
  <c r="U194" i="135"/>
  <c r="U195" i="135"/>
  <c r="U196" i="135"/>
  <c r="U197" i="135"/>
  <c r="U198" i="135"/>
  <c r="U199" i="135"/>
  <c r="U200" i="135"/>
  <c r="U201" i="135"/>
  <c r="U202" i="135"/>
  <c r="U203" i="135"/>
  <c r="U204" i="135"/>
  <c r="U205" i="135"/>
  <c r="U206" i="135"/>
  <c r="U207" i="135"/>
  <c r="U208" i="135"/>
  <c r="U209" i="135"/>
  <c r="U210" i="135"/>
  <c r="U211" i="135"/>
  <c r="U212" i="135"/>
  <c r="U213" i="135"/>
  <c r="U214" i="135"/>
  <c r="U215" i="135"/>
  <c r="U216" i="135"/>
  <c r="U217" i="135"/>
  <c r="U218" i="135"/>
  <c r="U219" i="135"/>
  <c r="U220" i="135"/>
  <c r="U221" i="135"/>
  <c r="U222" i="135"/>
  <c r="U223" i="135"/>
  <c r="U224" i="135"/>
  <c r="U225" i="135"/>
  <c r="U226" i="135"/>
  <c r="U227" i="135"/>
  <c r="U228" i="135"/>
  <c r="U229" i="135"/>
  <c r="U230" i="135"/>
  <c r="U231" i="135"/>
  <c r="U232" i="135"/>
  <c r="U233" i="135"/>
  <c r="U234" i="135"/>
  <c r="U235" i="135"/>
  <c r="U236" i="135"/>
  <c r="U237" i="135"/>
  <c r="U238" i="135"/>
  <c r="U239" i="135"/>
  <c r="U240" i="135"/>
  <c r="U241" i="135"/>
  <c r="U242" i="135"/>
  <c r="U243" i="135"/>
  <c r="U244" i="135"/>
  <c r="U245" i="135"/>
  <c r="U246" i="135"/>
  <c r="U247" i="135"/>
  <c r="U248" i="135"/>
  <c r="U249" i="135"/>
  <c r="U250" i="135"/>
  <c r="U251" i="135"/>
  <c r="U252" i="135"/>
  <c r="U253" i="135"/>
  <c r="U254" i="135"/>
  <c r="U255" i="135"/>
  <c r="U256" i="135"/>
  <c r="U257" i="135"/>
  <c r="U258" i="135"/>
  <c r="U259" i="135"/>
  <c r="U260" i="135"/>
  <c r="U261" i="135"/>
  <c r="U262" i="135"/>
  <c r="U263" i="135"/>
  <c r="U264" i="135"/>
  <c r="U265" i="135"/>
  <c r="U266" i="135"/>
  <c r="U267" i="135"/>
  <c r="U268" i="135"/>
  <c r="U269" i="135"/>
  <c r="U270" i="135"/>
  <c r="U271" i="135"/>
  <c r="U272" i="135"/>
  <c r="U273" i="135"/>
  <c r="U274" i="135"/>
  <c r="U275" i="135"/>
  <c r="U276" i="135"/>
  <c r="U277" i="135"/>
  <c r="U278" i="135"/>
  <c r="U279" i="135"/>
  <c r="U280" i="135"/>
  <c r="U281" i="135"/>
  <c r="U282" i="135"/>
  <c r="U283" i="135"/>
  <c r="U284" i="135"/>
  <c r="U285" i="135"/>
  <c r="U286" i="135"/>
  <c r="U287" i="135"/>
  <c r="U288" i="135"/>
  <c r="U289" i="135"/>
  <c r="U290" i="135"/>
  <c r="U291" i="135"/>
  <c r="U292" i="135"/>
  <c r="U293" i="135"/>
  <c r="U294" i="135"/>
  <c r="U295" i="135"/>
  <c r="U296" i="135"/>
  <c r="U297" i="135"/>
  <c r="U298" i="135"/>
  <c r="U299" i="135"/>
  <c r="U300" i="135"/>
  <c r="U301" i="135"/>
  <c r="U302" i="135"/>
  <c r="U303" i="135"/>
  <c r="U304" i="135"/>
  <c r="U305" i="135"/>
  <c r="U306" i="135"/>
  <c r="U307" i="135"/>
  <c r="U308" i="135"/>
  <c r="U309" i="135"/>
  <c r="U310" i="135"/>
  <c r="U311" i="135"/>
  <c r="U312" i="135"/>
  <c r="U313" i="135"/>
  <c r="U314" i="135"/>
  <c r="U315" i="135"/>
  <c r="U316" i="135"/>
  <c r="U317" i="135"/>
  <c r="U318" i="135"/>
  <c r="U319" i="135"/>
  <c r="U320" i="135"/>
  <c r="U321" i="135"/>
  <c r="U322" i="135"/>
  <c r="U323" i="135"/>
  <c r="U324" i="135"/>
  <c r="U325" i="135"/>
  <c r="U326" i="135"/>
  <c r="U327" i="135"/>
  <c r="U328" i="135"/>
  <c r="U329" i="135"/>
  <c r="U330" i="135"/>
  <c r="U331" i="135"/>
  <c r="U332" i="135"/>
  <c r="U333" i="135"/>
  <c r="U334" i="135"/>
  <c r="U335" i="135"/>
  <c r="U336" i="135"/>
  <c r="U337" i="135"/>
  <c r="U338" i="135"/>
  <c r="U339" i="135"/>
  <c r="U340" i="135"/>
  <c r="U341" i="135"/>
  <c r="U342" i="135"/>
  <c r="U343" i="135"/>
  <c r="U344" i="135"/>
  <c r="U345" i="135"/>
  <c r="U346" i="135"/>
  <c r="U347" i="135"/>
  <c r="U348" i="135"/>
  <c r="U349" i="135"/>
  <c r="U350" i="135"/>
  <c r="U351" i="135"/>
  <c r="U352" i="135"/>
  <c r="U353" i="135"/>
  <c r="U354" i="135"/>
  <c r="U355" i="135"/>
  <c r="U356" i="135"/>
  <c r="U357" i="135"/>
  <c r="U358" i="135"/>
  <c r="U359" i="135"/>
  <c r="U360" i="135"/>
  <c r="U361" i="135"/>
  <c r="U362" i="135"/>
  <c r="U363" i="135"/>
  <c r="U364" i="135"/>
  <c r="U365" i="135"/>
  <c r="U366" i="135"/>
  <c r="U367" i="135"/>
  <c r="U368" i="135"/>
  <c r="U369" i="135"/>
  <c r="U370" i="135"/>
  <c r="U371" i="135"/>
  <c r="U372" i="135"/>
  <c r="U373" i="135"/>
  <c r="U374" i="135"/>
  <c r="U375" i="135"/>
  <c r="U376" i="135"/>
  <c r="U377" i="135"/>
  <c r="U378" i="135"/>
  <c r="U379" i="135"/>
  <c r="U380" i="135"/>
  <c r="U381" i="135"/>
  <c r="U382" i="135"/>
  <c r="U383" i="135"/>
  <c r="U384" i="135"/>
  <c r="U385" i="135"/>
  <c r="U386" i="135"/>
  <c r="U387" i="135"/>
  <c r="U388" i="135"/>
  <c r="U389" i="135"/>
  <c r="U390" i="135"/>
  <c r="U391" i="135"/>
  <c r="U392" i="135"/>
  <c r="U393" i="135"/>
  <c r="U394" i="135"/>
  <c r="U395" i="135"/>
  <c r="U396" i="135"/>
  <c r="U397" i="135"/>
  <c r="U398" i="135"/>
  <c r="U399" i="135"/>
  <c r="U400" i="135"/>
  <c r="U401" i="135"/>
  <c r="U402" i="135"/>
  <c r="U403" i="135"/>
  <c r="U404" i="135"/>
  <c r="U405" i="135"/>
  <c r="U406" i="135"/>
  <c r="U407" i="135"/>
  <c r="U408" i="135"/>
  <c r="U409" i="135"/>
  <c r="U410" i="135"/>
  <c r="U411" i="135"/>
  <c r="U412" i="135"/>
  <c r="U413" i="135"/>
  <c r="U414" i="135"/>
  <c r="U415" i="135"/>
  <c r="U416" i="135"/>
  <c r="U417" i="135"/>
  <c r="U418" i="135"/>
  <c r="U419" i="135"/>
  <c r="U420" i="135"/>
  <c r="U421" i="135"/>
  <c r="U422" i="135"/>
  <c r="U423" i="135"/>
  <c r="U424" i="135"/>
  <c r="U425" i="135"/>
  <c r="U426" i="135"/>
  <c r="U427" i="135"/>
  <c r="U428" i="135"/>
  <c r="U429" i="135"/>
  <c r="U430" i="135"/>
  <c r="U431" i="135"/>
  <c r="U432" i="135"/>
  <c r="U433" i="135"/>
  <c r="U434" i="135"/>
  <c r="U435" i="135"/>
  <c r="U436" i="135"/>
  <c r="U437" i="135"/>
  <c r="U438" i="135"/>
  <c r="U439" i="135"/>
  <c r="U440" i="135"/>
  <c r="U441" i="135"/>
  <c r="U442" i="135"/>
  <c r="U443" i="135"/>
  <c r="U444" i="135"/>
  <c r="U445" i="135"/>
  <c r="U446" i="135"/>
  <c r="U447" i="135"/>
  <c r="U448" i="135"/>
  <c r="U449" i="135"/>
  <c r="U450" i="135"/>
  <c r="U451" i="135"/>
  <c r="U452" i="135"/>
  <c r="U453" i="135"/>
  <c r="U454" i="135"/>
  <c r="U455" i="135"/>
  <c r="U456" i="135"/>
  <c r="U457" i="135"/>
  <c r="U458" i="135"/>
  <c r="U459" i="135"/>
  <c r="U460" i="135"/>
  <c r="U461" i="135"/>
  <c r="U462" i="135"/>
  <c r="U463" i="135"/>
  <c r="U464" i="135"/>
  <c r="U465" i="135"/>
  <c r="U466" i="135"/>
  <c r="U467" i="135"/>
  <c r="U468" i="135"/>
  <c r="U469" i="135"/>
  <c r="U470" i="135"/>
  <c r="U471" i="135"/>
  <c r="U472" i="135"/>
  <c r="U473" i="135"/>
  <c r="U474" i="135"/>
  <c r="U475" i="135"/>
  <c r="U476" i="135"/>
  <c r="U477" i="135"/>
  <c r="U478" i="135"/>
  <c r="U479" i="135"/>
  <c r="U480" i="135"/>
  <c r="U481" i="135"/>
  <c r="U482" i="135"/>
  <c r="U483" i="135"/>
  <c r="U484" i="135"/>
  <c r="U485" i="135"/>
  <c r="U486" i="135"/>
  <c r="U487" i="135"/>
  <c r="U488" i="135"/>
  <c r="U489" i="135"/>
  <c r="U490" i="135"/>
  <c r="U491" i="135"/>
  <c r="U492" i="135"/>
  <c r="U493" i="135"/>
  <c r="U494" i="135"/>
  <c r="U495" i="135"/>
  <c r="U496" i="135"/>
  <c r="U497" i="135"/>
  <c r="U498" i="135"/>
  <c r="U499" i="135"/>
  <c r="U500" i="135"/>
  <c r="U501" i="135"/>
  <c r="U502" i="135"/>
  <c r="U503" i="135"/>
  <c r="U504" i="135"/>
  <c r="U505" i="135"/>
  <c r="U506" i="135"/>
  <c r="U507" i="135"/>
  <c r="U508" i="135"/>
  <c r="U509" i="135"/>
  <c r="U510" i="135"/>
  <c r="U511" i="135"/>
  <c r="U512" i="135"/>
  <c r="U513" i="135"/>
  <c r="U514" i="135"/>
  <c r="U515" i="135"/>
  <c r="U516" i="135"/>
  <c r="U517" i="135"/>
  <c r="U518" i="135"/>
  <c r="U519" i="135"/>
  <c r="U520" i="135"/>
  <c r="U521" i="135"/>
  <c r="U522" i="135"/>
  <c r="U523" i="135"/>
  <c r="U524" i="135"/>
  <c r="U525" i="135"/>
  <c r="U526" i="135"/>
  <c r="U527" i="135"/>
  <c r="U528" i="135"/>
  <c r="U529" i="135"/>
  <c r="U530" i="135"/>
  <c r="U531" i="135"/>
  <c r="U532" i="135"/>
  <c r="U533" i="135"/>
  <c r="U534" i="135"/>
  <c r="U535" i="135"/>
  <c r="U536" i="135"/>
  <c r="U537" i="135"/>
  <c r="U538" i="135"/>
  <c r="U539" i="135"/>
  <c r="U540" i="135"/>
  <c r="U541" i="135"/>
  <c r="U542" i="135"/>
  <c r="U543" i="135"/>
  <c r="U544" i="135"/>
  <c r="U545" i="135"/>
  <c r="U546" i="135"/>
  <c r="U547" i="135"/>
  <c r="U548" i="135"/>
  <c r="U549" i="135"/>
  <c r="U550" i="135"/>
  <c r="U551" i="135"/>
  <c r="U552" i="135"/>
  <c r="U553" i="135"/>
  <c r="U554" i="135"/>
  <c r="U555" i="135"/>
  <c r="U556" i="135"/>
  <c r="U557" i="135"/>
  <c r="U558" i="135"/>
  <c r="U559" i="135"/>
  <c r="U560" i="135"/>
  <c r="U561" i="135"/>
  <c r="U562" i="135"/>
  <c r="U563" i="135"/>
  <c r="U564" i="135"/>
  <c r="U565" i="135"/>
  <c r="U566" i="135"/>
  <c r="U567" i="135"/>
  <c r="U568" i="135"/>
  <c r="U569" i="135"/>
  <c r="U570" i="135"/>
  <c r="U571" i="135"/>
  <c r="U572" i="135"/>
  <c r="U573" i="135"/>
  <c r="U574" i="135"/>
  <c r="U575" i="135"/>
  <c r="U576" i="135"/>
  <c r="U577" i="135"/>
  <c r="U578" i="135"/>
  <c r="U579" i="135"/>
  <c r="U580" i="135"/>
  <c r="U581" i="135"/>
  <c r="U582" i="135"/>
  <c r="U583" i="135"/>
  <c r="U584" i="135"/>
  <c r="U585" i="135"/>
  <c r="U586" i="135"/>
  <c r="U587" i="135"/>
  <c r="U588" i="135"/>
  <c r="U589" i="135"/>
  <c r="U590" i="135"/>
  <c r="U591" i="135"/>
  <c r="U592" i="135"/>
  <c r="U593" i="135"/>
  <c r="U594" i="135"/>
  <c r="U595" i="135"/>
  <c r="U596" i="135"/>
  <c r="U597" i="135"/>
  <c r="U598" i="135"/>
  <c r="U599" i="135"/>
  <c r="U600" i="135"/>
  <c r="U601" i="135"/>
  <c r="U602" i="135"/>
  <c r="U603" i="135"/>
  <c r="U604" i="135"/>
  <c r="U605" i="135"/>
  <c r="U606" i="135"/>
  <c r="U607" i="135"/>
  <c r="U608" i="135"/>
  <c r="U609" i="135"/>
  <c r="U610" i="135"/>
  <c r="U611" i="135"/>
  <c r="U612" i="135"/>
  <c r="U613" i="135"/>
  <c r="U614" i="135"/>
  <c r="U615" i="135"/>
  <c r="U616" i="135"/>
  <c r="U617" i="135"/>
  <c r="U618" i="135"/>
  <c r="U619" i="135"/>
  <c r="U620" i="135"/>
  <c r="U621" i="135"/>
  <c r="U622" i="135"/>
  <c r="U623" i="135"/>
  <c r="U624" i="135"/>
  <c r="U625" i="135"/>
  <c r="U626" i="135"/>
  <c r="U627" i="135"/>
  <c r="U628" i="135"/>
  <c r="U629" i="135"/>
  <c r="U630" i="135"/>
  <c r="U631" i="135"/>
  <c r="U632" i="135"/>
  <c r="U633" i="135"/>
  <c r="U634" i="135"/>
  <c r="U635" i="135"/>
  <c r="U636" i="135"/>
  <c r="U637" i="135"/>
  <c r="U638" i="135"/>
  <c r="U639" i="135"/>
  <c r="U640" i="135"/>
  <c r="U641" i="135"/>
  <c r="U642" i="135"/>
  <c r="U643" i="135"/>
  <c r="U644" i="135"/>
  <c r="U645" i="135"/>
  <c r="U646" i="135"/>
  <c r="U647" i="135"/>
  <c r="U648" i="135"/>
  <c r="U649" i="135"/>
  <c r="U650" i="135"/>
  <c r="U651" i="135"/>
  <c r="U652" i="135"/>
  <c r="U653" i="135"/>
  <c r="U654" i="135"/>
  <c r="U655" i="135"/>
  <c r="U656" i="135"/>
  <c r="U657" i="135"/>
  <c r="U658" i="135"/>
  <c r="U659" i="135"/>
  <c r="U660" i="135"/>
  <c r="U661" i="135"/>
  <c r="U662" i="135"/>
  <c r="U663" i="135"/>
  <c r="U664" i="135"/>
  <c r="U665" i="135"/>
  <c r="U666" i="135"/>
  <c r="U667" i="135"/>
  <c r="U668" i="135"/>
  <c r="U669" i="135"/>
  <c r="U670" i="135"/>
  <c r="U671" i="135"/>
  <c r="U672" i="135"/>
  <c r="U673" i="135"/>
  <c r="U674" i="135"/>
  <c r="U675" i="135"/>
  <c r="U676" i="135"/>
  <c r="U677" i="135"/>
  <c r="U678" i="135"/>
  <c r="U679" i="135"/>
  <c r="U680" i="135"/>
  <c r="U681" i="135"/>
  <c r="U682" i="135"/>
  <c r="U683" i="135"/>
  <c r="U684" i="135"/>
  <c r="U685" i="135"/>
  <c r="U686" i="135"/>
  <c r="U687" i="135"/>
  <c r="U688" i="135"/>
  <c r="U689" i="135"/>
  <c r="U690" i="135"/>
  <c r="U691" i="135"/>
  <c r="U692" i="135"/>
  <c r="U693" i="135"/>
  <c r="U694" i="135"/>
  <c r="U695" i="135"/>
  <c r="U696" i="135"/>
  <c r="U697" i="135"/>
  <c r="U698" i="135"/>
  <c r="U699" i="135"/>
  <c r="U700" i="135"/>
  <c r="U701" i="135"/>
  <c r="U702" i="135"/>
  <c r="U703" i="135"/>
  <c r="U704" i="135"/>
  <c r="U705" i="135"/>
  <c r="U706" i="135"/>
  <c r="U707" i="135"/>
  <c r="U708" i="135"/>
  <c r="U709" i="135"/>
  <c r="U710" i="135"/>
  <c r="U711" i="135"/>
  <c r="U712" i="135"/>
  <c r="U713" i="135"/>
  <c r="U714" i="135"/>
  <c r="U715" i="135"/>
  <c r="U716" i="135"/>
  <c r="U717" i="135"/>
  <c r="U718" i="135"/>
  <c r="U719" i="135"/>
  <c r="U720" i="135"/>
  <c r="U721" i="135"/>
  <c r="U722" i="135"/>
  <c r="U723" i="135"/>
  <c r="U724" i="135"/>
  <c r="U725" i="135"/>
  <c r="U726" i="135"/>
  <c r="U727" i="135"/>
  <c r="U728" i="135"/>
  <c r="U729" i="135"/>
  <c r="U730" i="135"/>
  <c r="U731" i="135"/>
  <c r="U732" i="135"/>
  <c r="U733" i="135"/>
  <c r="U734" i="135"/>
  <c r="U735" i="135"/>
  <c r="U736" i="135"/>
  <c r="U737" i="135"/>
  <c r="U738" i="135"/>
  <c r="U739" i="135"/>
  <c r="U740" i="135"/>
  <c r="U741" i="135"/>
  <c r="U742" i="135"/>
  <c r="U743" i="135"/>
  <c r="U744" i="135"/>
  <c r="U745" i="135"/>
  <c r="U746" i="135"/>
  <c r="U747" i="135"/>
  <c r="U748" i="135"/>
  <c r="U749" i="135"/>
  <c r="U750" i="135"/>
  <c r="U751" i="135"/>
  <c r="U752" i="135"/>
  <c r="U753" i="135"/>
  <c r="U754" i="135"/>
  <c r="U755" i="135"/>
  <c r="U756" i="135"/>
  <c r="U757" i="135"/>
  <c r="U758" i="135"/>
  <c r="U759" i="135"/>
  <c r="U760" i="135"/>
  <c r="U761" i="135"/>
  <c r="U762" i="135"/>
  <c r="U763" i="135"/>
  <c r="U764" i="135"/>
  <c r="U765" i="135"/>
  <c r="U766" i="135"/>
  <c r="U767" i="135"/>
  <c r="U768" i="135"/>
  <c r="U769" i="135"/>
  <c r="U770" i="135"/>
  <c r="U771" i="135"/>
  <c r="U772" i="135"/>
  <c r="U773" i="135"/>
  <c r="U774" i="135"/>
  <c r="U775" i="135"/>
  <c r="U776" i="135"/>
  <c r="U777" i="135"/>
  <c r="U778" i="135"/>
  <c r="U779" i="135"/>
  <c r="U780" i="135"/>
  <c r="U781" i="135"/>
  <c r="U782" i="135"/>
  <c r="U783" i="135"/>
  <c r="U784" i="135"/>
  <c r="U785" i="135"/>
  <c r="U786" i="135"/>
  <c r="U787" i="135"/>
  <c r="U788" i="135"/>
  <c r="U789" i="135"/>
  <c r="U790" i="135"/>
  <c r="U791" i="135"/>
  <c r="U792" i="135"/>
  <c r="U793" i="135"/>
  <c r="U794" i="135"/>
  <c r="U795" i="135"/>
  <c r="U796" i="135"/>
  <c r="U797" i="135"/>
  <c r="U798" i="135"/>
  <c r="U799" i="135"/>
  <c r="U800" i="135"/>
  <c r="U801" i="135"/>
  <c r="U802" i="135"/>
  <c r="U803" i="135"/>
  <c r="U804" i="135"/>
  <c r="U805" i="135"/>
  <c r="U806" i="135"/>
  <c r="U807" i="135"/>
  <c r="U808" i="135"/>
  <c r="U809" i="135"/>
  <c r="U810" i="135"/>
  <c r="U811" i="135"/>
  <c r="U812" i="135"/>
  <c r="U813" i="135"/>
  <c r="U814" i="135"/>
  <c r="U815" i="135"/>
  <c r="U816" i="135"/>
  <c r="U817" i="135"/>
  <c r="U818" i="135"/>
  <c r="U819" i="135"/>
  <c r="U820" i="135"/>
  <c r="U821" i="135"/>
  <c r="U822" i="135"/>
  <c r="U823" i="135"/>
  <c r="U824" i="135"/>
  <c r="U825" i="135"/>
  <c r="U826" i="135"/>
  <c r="U827" i="135"/>
  <c r="U828" i="135"/>
  <c r="U829" i="135"/>
  <c r="U830" i="135"/>
  <c r="U831" i="135"/>
  <c r="U832" i="135"/>
  <c r="U833" i="135"/>
  <c r="U834" i="135"/>
  <c r="U835" i="135"/>
  <c r="U836" i="135"/>
  <c r="U837" i="135"/>
  <c r="U838" i="135"/>
  <c r="U839" i="135"/>
  <c r="U840" i="135"/>
  <c r="U841" i="135"/>
  <c r="U842" i="135"/>
  <c r="U843" i="135"/>
  <c r="U844" i="135"/>
  <c r="U845" i="135"/>
  <c r="U846" i="135"/>
  <c r="U847" i="135"/>
  <c r="U848" i="135"/>
  <c r="U849" i="135"/>
  <c r="U850" i="135"/>
  <c r="U851" i="135"/>
  <c r="U852" i="135"/>
  <c r="U853" i="135"/>
  <c r="U854" i="135"/>
  <c r="U855" i="135"/>
  <c r="U856" i="135"/>
  <c r="U857" i="135"/>
  <c r="U858" i="135"/>
  <c r="U859" i="135"/>
  <c r="U860" i="135"/>
  <c r="U861" i="135"/>
  <c r="U862" i="135"/>
  <c r="U863" i="135"/>
  <c r="U864" i="135"/>
  <c r="U865" i="135"/>
  <c r="U866" i="135"/>
  <c r="U867" i="135"/>
  <c r="U868" i="135"/>
  <c r="U869" i="135"/>
  <c r="U870" i="135"/>
  <c r="U871" i="135"/>
  <c r="U872" i="135"/>
  <c r="U873" i="135"/>
  <c r="U874" i="135"/>
  <c r="U875" i="135"/>
  <c r="U876" i="135"/>
  <c r="U877" i="135"/>
  <c r="U878" i="135"/>
  <c r="U879" i="135"/>
  <c r="U880" i="135"/>
  <c r="U881" i="135"/>
  <c r="U882" i="135"/>
  <c r="U883" i="135"/>
  <c r="U884" i="135"/>
  <c r="U885" i="135"/>
  <c r="U886" i="135"/>
  <c r="U887" i="135"/>
  <c r="U888" i="135"/>
  <c r="U889" i="135"/>
  <c r="U890" i="135"/>
  <c r="U891" i="135"/>
  <c r="U892" i="135"/>
  <c r="U893" i="135"/>
  <c r="U894" i="135"/>
  <c r="U895" i="135"/>
  <c r="U896" i="135"/>
  <c r="U897" i="135"/>
  <c r="U898" i="135"/>
  <c r="U899" i="135"/>
  <c r="U900" i="135"/>
  <c r="U901" i="135"/>
  <c r="U902" i="135"/>
  <c r="U903" i="135"/>
  <c r="U904" i="135"/>
  <c r="U905" i="135"/>
  <c r="U906" i="135"/>
  <c r="U907" i="135"/>
  <c r="U908" i="135"/>
  <c r="U909" i="135"/>
  <c r="U910" i="135"/>
  <c r="U911" i="135"/>
  <c r="U912" i="135"/>
  <c r="U913" i="135"/>
  <c r="U914" i="135"/>
  <c r="U915" i="135"/>
  <c r="U916" i="135"/>
  <c r="U917" i="135"/>
  <c r="U918" i="135"/>
  <c r="U919" i="135"/>
  <c r="U920" i="135"/>
  <c r="U921" i="135"/>
  <c r="U922" i="135"/>
  <c r="U923" i="135"/>
  <c r="U924" i="135"/>
  <c r="U925" i="135"/>
  <c r="U926" i="135"/>
  <c r="U927" i="135"/>
  <c r="U928" i="135"/>
  <c r="U929" i="135"/>
  <c r="U930" i="135"/>
  <c r="U931" i="135"/>
  <c r="U932" i="135"/>
  <c r="U933" i="135"/>
  <c r="U934" i="135"/>
  <c r="U935" i="135"/>
  <c r="U936" i="135"/>
  <c r="U937" i="135"/>
  <c r="U938" i="135"/>
  <c r="U939" i="135"/>
  <c r="U940" i="135"/>
  <c r="U941" i="135"/>
  <c r="U942" i="135"/>
  <c r="U943" i="135"/>
  <c r="U944" i="135"/>
  <c r="U945" i="135"/>
  <c r="U946" i="135"/>
  <c r="U947" i="135"/>
  <c r="U948" i="135"/>
  <c r="U949" i="135"/>
  <c r="U950" i="135"/>
  <c r="U951" i="135"/>
  <c r="U952" i="135"/>
  <c r="U953" i="135"/>
  <c r="U954" i="135"/>
  <c r="U955" i="135"/>
  <c r="U956" i="135"/>
  <c r="U957" i="135"/>
  <c r="U958" i="135"/>
  <c r="U959" i="135"/>
  <c r="U960" i="135"/>
  <c r="U961" i="135"/>
  <c r="U962" i="135"/>
  <c r="U963" i="135"/>
  <c r="U964" i="135"/>
  <c r="U965" i="135"/>
  <c r="U966" i="135"/>
  <c r="U967" i="135"/>
  <c r="U968" i="135"/>
  <c r="U969" i="135"/>
  <c r="U970" i="135"/>
  <c r="U971" i="135"/>
  <c r="U972" i="135"/>
  <c r="U973" i="135"/>
  <c r="U974" i="135"/>
  <c r="U975" i="135"/>
  <c r="U976" i="135"/>
  <c r="U977" i="135"/>
  <c r="U978" i="135"/>
  <c r="U979" i="135"/>
  <c r="U980" i="135"/>
  <c r="U981" i="135"/>
  <c r="U982" i="135"/>
  <c r="U983" i="135"/>
  <c r="U984" i="135"/>
  <c r="U985" i="135"/>
  <c r="U986" i="135"/>
  <c r="U987" i="135"/>
  <c r="U988" i="135"/>
  <c r="U989" i="135"/>
  <c r="U990" i="135"/>
  <c r="U991" i="135"/>
  <c r="U992" i="135"/>
  <c r="U993" i="135"/>
  <c r="U994" i="135"/>
  <c r="U995" i="135"/>
  <c r="U996" i="135"/>
  <c r="U997" i="135"/>
  <c r="U998" i="135"/>
  <c r="U999" i="135"/>
  <c r="U1000" i="135"/>
  <c r="U1001" i="135"/>
  <c r="U1002" i="135"/>
  <c r="U4" i="135"/>
  <c r="AR5" i="135"/>
  <c r="AR6" i="135"/>
  <c r="AR7" i="135"/>
  <c r="AR8" i="135"/>
  <c r="AR9" i="135"/>
  <c r="AR10" i="135"/>
  <c r="AR11" i="135"/>
  <c r="AR12" i="135"/>
  <c r="AR13" i="135"/>
  <c r="AR14" i="135"/>
  <c r="AR15" i="135"/>
  <c r="AR16" i="135"/>
  <c r="AR17" i="135"/>
  <c r="AR18" i="135"/>
  <c r="AR19" i="135"/>
  <c r="AR20" i="135"/>
  <c r="AR21" i="135"/>
  <c r="AR22" i="135"/>
  <c r="AR23" i="135"/>
  <c r="AR24" i="135"/>
  <c r="AR25" i="135"/>
  <c r="AR26" i="135"/>
  <c r="AR27" i="135"/>
  <c r="AR28" i="135"/>
  <c r="AR29" i="135"/>
  <c r="AR30" i="135"/>
  <c r="AR31" i="135"/>
  <c r="AR32" i="135"/>
  <c r="AR33" i="135"/>
  <c r="AR34" i="135"/>
  <c r="AR35" i="135"/>
  <c r="AR36" i="135"/>
  <c r="AR37" i="135"/>
  <c r="AR38" i="135"/>
  <c r="AR39" i="135"/>
  <c r="AR40" i="135"/>
  <c r="AR41" i="135"/>
  <c r="AR42" i="135"/>
  <c r="AR43" i="135"/>
  <c r="AR44" i="135"/>
  <c r="AR45" i="135"/>
  <c r="AR46" i="135"/>
  <c r="AR47" i="135"/>
  <c r="AR48" i="135"/>
  <c r="AR49" i="135"/>
  <c r="AR50" i="135"/>
  <c r="AR51" i="135"/>
  <c r="AR52" i="135"/>
  <c r="AR53" i="135"/>
  <c r="AR54" i="135"/>
  <c r="AR55" i="135"/>
  <c r="AR56" i="135"/>
  <c r="AR57" i="135"/>
  <c r="AR58" i="135"/>
  <c r="AR59" i="135"/>
  <c r="AR60" i="135"/>
  <c r="AR61" i="135"/>
  <c r="AR62" i="135"/>
  <c r="AR63" i="135"/>
  <c r="AR64" i="135"/>
  <c r="AR65" i="135"/>
  <c r="AR66" i="135"/>
  <c r="AR67" i="135"/>
  <c r="AR68" i="135"/>
  <c r="AR69" i="135"/>
  <c r="AR70" i="135"/>
  <c r="AR71" i="135"/>
  <c r="AR72" i="135"/>
  <c r="AR73" i="135"/>
  <c r="AR74" i="135"/>
  <c r="AR75" i="135"/>
  <c r="AR76" i="135"/>
  <c r="AR77" i="135"/>
  <c r="AR78" i="135"/>
  <c r="AR79" i="135"/>
  <c r="AR80" i="135"/>
  <c r="AR81" i="135"/>
  <c r="AR82" i="135"/>
  <c r="AR83" i="135"/>
  <c r="AR84" i="135"/>
  <c r="AR85" i="135"/>
  <c r="AR86" i="135"/>
  <c r="AR87" i="135"/>
  <c r="AR88" i="135"/>
  <c r="AR89" i="135"/>
  <c r="AR90" i="135"/>
  <c r="AR91" i="135"/>
  <c r="AR92" i="135"/>
  <c r="AR93" i="135"/>
  <c r="AR94" i="135"/>
  <c r="AR95" i="135"/>
  <c r="AR96" i="135"/>
  <c r="AR97" i="135"/>
  <c r="AR98" i="135"/>
  <c r="AR99" i="135"/>
  <c r="AR100" i="135"/>
  <c r="AR101" i="135"/>
  <c r="AR102" i="135"/>
  <c r="AR103" i="135"/>
  <c r="AR104" i="135"/>
  <c r="AR105" i="135"/>
  <c r="AR106" i="135"/>
  <c r="AR107" i="135"/>
  <c r="AR108" i="135"/>
  <c r="AR109" i="135"/>
  <c r="AR110" i="135"/>
  <c r="AR111" i="135"/>
  <c r="AR112" i="135"/>
  <c r="AR113" i="135"/>
  <c r="AR114" i="135"/>
  <c r="AR115" i="135"/>
  <c r="AR116" i="135"/>
  <c r="AR117" i="135"/>
  <c r="AR118" i="135"/>
  <c r="AR119" i="135"/>
  <c r="AR120" i="135"/>
  <c r="AR121" i="135"/>
  <c r="AR122" i="135"/>
  <c r="AR123" i="135"/>
  <c r="AR124" i="135"/>
  <c r="AR125" i="135"/>
  <c r="AR126" i="135"/>
  <c r="AR127" i="135"/>
  <c r="AR128" i="135"/>
  <c r="AR129" i="135"/>
  <c r="AR130" i="135"/>
  <c r="AR131" i="135"/>
  <c r="AR132" i="135"/>
  <c r="AR133" i="135"/>
  <c r="AR134" i="135"/>
  <c r="AR135" i="135"/>
  <c r="AR136" i="135"/>
  <c r="AR137" i="135"/>
  <c r="AR138" i="135"/>
  <c r="AR139" i="135"/>
  <c r="AR140" i="135"/>
  <c r="AR141" i="135"/>
  <c r="AR142" i="135"/>
  <c r="AR143" i="135"/>
  <c r="AR144" i="135"/>
  <c r="AR145" i="135"/>
  <c r="AR146" i="135"/>
  <c r="AR147" i="135"/>
  <c r="AR148" i="135"/>
  <c r="AR149" i="135"/>
  <c r="AR150" i="135"/>
  <c r="AR151" i="135"/>
  <c r="AR152" i="135"/>
  <c r="AR153" i="135"/>
  <c r="AR154" i="135"/>
  <c r="AR155" i="135"/>
  <c r="AR156" i="135"/>
  <c r="AR157" i="135"/>
  <c r="AR158" i="135"/>
  <c r="AR159" i="135"/>
  <c r="AR160" i="135"/>
  <c r="AR161" i="135"/>
  <c r="AR162" i="135"/>
  <c r="AR163" i="135"/>
  <c r="AR164" i="135"/>
  <c r="AR165" i="135"/>
  <c r="AR166" i="135"/>
  <c r="AR167" i="135"/>
  <c r="AR168" i="135"/>
  <c r="AR169" i="135"/>
  <c r="AR170" i="135"/>
  <c r="AR171" i="135"/>
  <c r="AR172" i="135"/>
  <c r="AR173" i="135"/>
  <c r="AR174" i="135"/>
  <c r="AR175" i="135"/>
  <c r="AR176" i="135"/>
  <c r="AR177" i="135"/>
  <c r="AR178" i="135"/>
  <c r="AR179" i="135"/>
  <c r="AR180" i="135"/>
  <c r="AR181" i="135"/>
  <c r="AR182" i="135"/>
  <c r="AR183" i="135"/>
  <c r="AR184" i="135"/>
  <c r="AR185" i="135"/>
  <c r="AR186" i="135"/>
  <c r="AR187" i="135"/>
  <c r="AR188" i="135"/>
  <c r="AR189" i="135"/>
  <c r="AR190" i="135"/>
  <c r="AR191" i="135"/>
  <c r="AR192" i="135"/>
  <c r="AR193" i="135"/>
  <c r="AR194" i="135"/>
  <c r="AR195" i="135"/>
  <c r="AR196" i="135"/>
  <c r="AR197" i="135"/>
  <c r="AR198" i="135"/>
  <c r="AR199" i="135"/>
  <c r="AR200" i="135"/>
  <c r="AR201" i="135"/>
  <c r="AR202" i="135"/>
  <c r="AR203" i="135"/>
  <c r="AR204" i="135"/>
  <c r="AR205" i="135"/>
  <c r="AR206" i="135"/>
  <c r="AR207" i="135"/>
  <c r="AR208" i="135"/>
  <c r="AR209" i="135"/>
  <c r="AR210" i="135"/>
  <c r="AR211" i="135"/>
  <c r="AR212" i="135"/>
  <c r="AR213" i="135"/>
  <c r="AR214" i="135"/>
  <c r="AR215" i="135"/>
  <c r="AR216" i="135"/>
  <c r="AR217" i="135"/>
  <c r="AR218" i="135"/>
  <c r="AR219" i="135"/>
  <c r="AR220" i="135"/>
  <c r="AR221" i="135"/>
  <c r="AR222" i="135"/>
  <c r="AR223" i="135"/>
  <c r="AR224" i="135"/>
  <c r="AR225" i="135"/>
  <c r="AR226" i="135"/>
  <c r="AR227" i="135"/>
  <c r="AR228" i="135"/>
  <c r="AR229" i="135"/>
  <c r="AR230" i="135"/>
  <c r="AR231" i="135"/>
  <c r="AR232" i="135"/>
  <c r="AR233" i="135"/>
  <c r="AR234" i="135"/>
  <c r="AR235" i="135"/>
  <c r="AR236" i="135"/>
  <c r="AR237" i="135"/>
  <c r="AR238" i="135"/>
  <c r="AR239" i="135"/>
  <c r="AR240" i="135"/>
  <c r="AR241" i="135"/>
  <c r="AR242" i="135"/>
  <c r="AR243" i="135"/>
  <c r="AR244" i="135"/>
  <c r="AR245" i="135"/>
  <c r="AR246" i="135"/>
  <c r="AR247" i="135"/>
  <c r="AR248" i="135"/>
  <c r="AR249" i="135"/>
  <c r="AR250" i="135"/>
  <c r="AR251" i="135"/>
  <c r="AR252" i="135"/>
  <c r="AR253" i="135"/>
  <c r="AR254" i="135"/>
  <c r="AR255" i="135"/>
  <c r="AR256" i="135"/>
  <c r="AR257" i="135"/>
  <c r="AR258" i="135"/>
  <c r="AR259" i="135"/>
  <c r="AR260" i="135"/>
  <c r="AR261" i="135"/>
  <c r="AR262" i="135"/>
  <c r="AR263" i="135"/>
  <c r="AR264" i="135"/>
  <c r="AR265" i="135"/>
  <c r="AR266" i="135"/>
  <c r="AR267" i="135"/>
  <c r="AR268" i="135"/>
  <c r="AR269" i="135"/>
  <c r="AR270" i="135"/>
  <c r="AR271" i="135"/>
  <c r="AR272" i="135"/>
  <c r="AR273" i="135"/>
  <c r="AR274" i="135"/>
  <c r="AR275" i="135"/>
  <c r="AR276" i="135"/>
  <c r="AR277" i="135"/>
  <c r="AR278" i="135"/>
  <c r="AR279" i="135"/>
  <c r="AR280" i="135"/>
  <c r="AR281" i="135"/>
  <c r="AR282" i="135"/>
  <c r="AR283" i="135"/>
  <c r="AR284" i="135"/>
  <c r="AR285" i="135"/>
  <c r="AR286" i="135"/>
  <c r="AR287" i="135"/>
  <c r="AR288" i="135"/>
  <c r="AR289" i="135"/>
  <c r="AR290" i="135"/>
  <c r="AR291" i="135"/>
  <c r="AR292" i="135"/>
  <c r="AR293" i="135"/>
  <c r="AR294" i="135"/>
  <c r="AR295" i="135"/>
  <c r="AR296" i="135"/>
  <c r="AR297" i="135"/>
  <c r="AR298" i="135"/>
  <c r="AR299" i="135"/>
  <c r="AR300" i="135"/>
  <c r="AR301" i="135"/>
  <c r="AR302" i="135"/>
  <c r="AR303" i="135"/>
  <c r="AR304" i="135"/>
  <c r="AR305" i="135"/>
  <c r="AR306" i="135"/>
  <c r="AR307" i="135"/>
  <c r="AR308" i="135"/>
  <c r="AR309" i="135"/>
  <c r="AR310" i="135"/>
  <c r="AR311" i="135"/>
  <c r="AR312" i="135"/>
  <c r="AR313" i="135"/>
  <c r="AR314" i="135"/>
  <c r="AR315" i="135"/>
  <c r="AR316" i="135"/>
  <c r="AR317" i="135"/>
  <c r="AR318" i="135"/>
  <c r="AR319" i="135"/>
  <c r="AR320" i="135"/>
  <c r="AR321" i="135"/>
  <c r="AR322" i="135"/>
  <c r="AR323" i="135"/>
  <c r="AR324" i="135"/>
  <c r="AR325" i="135"/>
  <c r="AR326" i="135"/>
  <c r="AR327" i="135"/>
  <c r="AR328" i="135"/>
  <c r="AR329" i="135"/>
  <c r="AR330" i="135"/>
  <c r="AR331" i="135"/>
  <c r="AR332" i="135"/>
  <c r="AR333" i="135"/>
  <c r="AR334" i="135"/>
  <c r="AR335" i="135"/>
  <c r="AR336" i="135"/>
  <c r="AR337" i="135"/>
  <c r="AR338" i="135"/>
  <c r="AR339" i="135"/>
  <c r="AR340" i="135"/>
  <c r="AR341" i="135"/>
  <c r="AR342" i="135"/>
  <c r="AR343" i="135"/>
  <c r="AR344" i="135"/>
  <c r="AR345" i="135"/>
  <c r="AR346" i="135"/>
  <c r="AR347" i="135"/>
  <c r="AR348" i="135"/>
  <c r="AR349" i="135"/>
  <c r="AR350" i="135"/>
  <c r="AR351" i="135"/>
  <c r="AR352" i="135"/>
  <c r="AR353" i="135"/>
  <c r="AR354" i="135"/>
  <c r="AR355" i="135"/>
  <c r="AR356" i="135"/>
  <c r="AR357" i="135"/>
  <c r="AR358" i="135"/>
  <c r="AR359" i="135"/>
  <c r="AR360" i="135"/>
  <c r="AR361" i="135"/>
  <c r="AR362" i="135"/>
  <c r="AR363" i="135"/>
  <c r="AR364" i="135"/>
  <c r="AR365" i="135"/>
  <c r="AR366" i="135"/>
  <c r="AR367" i="135"/>
  <c r="AR368" i="135"/>
  <c r="AR369" i="135"/>
  <c r="AR370" i="135"/>
  <c r="AR371" i="135"/>
  <c r="AR372" i="135"/>
  <c r="AR373" i="135"/>
  <c r="AR374" i="135"/>
  <c r="AR375" i="135"/>
  <c r="AR376" i="135"/>
  <c r="AR377" i="135"/>
  <c r="AR378" i="135"/>
  <c r="AR379" i="135"/>
  <c r="AR380" i="135"/>
  <c r="AR381" i="135"/>
  <c r="AR382" i="135"/>
  <c r="AR383" i="135"/>
  <c r="AR384" i="135"/>
  <c r="AR385" i="135"/>
  <c r="AR386" i="135"/>
  <c r="AR387" i="135"/>
  <c r="AR388" i="135"/>
  <c r="AR389" i="135"/>
  <c r="AR390" i="135"/>
  <c r="AR391" i="135"/>
  <c r="AR392" i="135"/>
  <c r="AR393" i="135"/>
  <c r="AR394" i="135"/>
  <c r="AR395" i="135"/>
  <c r="AR396" i="135"/>
  <c r="AR397" i="135"/>
  <c r="AR398" i="135"/>
  <c r="AR399" i="135"/>
  <c r="AR400" i="135"/>
  <c r="AR401" i="135"/>
  <c r="AR402" i="135"/>
  <c r="AR403" i="135"/>
  <c r="AR404" i="135"/>
  <c r="AR405" i="135"/>
  <c r="AR406" i="135"/>
  <c r="AR407" i="135"/>
  <c r="AR408" i="135"/>
  <c r="AR409" i="135"/>
  <c r="AR410" i="135"/>
  <c r="AR411" i="135"/>
  <c r="AR412" i="135"/>
  <c r="AR413" i="135"/>
  <c r="AR414" i="135"/>
  <c r="AR415" i="135"/>
  <c r="AR416" i="135"/>
  <c r="AR417" i="135"/>
  <c r="AR418" i="135"/>
  <c r="AR419" i="135"/>
  <c r="AR420" i="135"/>
  <c r="AR421" i="135"/>
  <c r="AR422" i="135"/>
  <c r="AR423" i="135"/>
  <c r="AR424" i="135"/>
  <c r="AR425" i="135"/>
  <c r="AR426" i="135"/>
  <c r="AR427" i="135"/>
  <c r="AR428" i="135"/>
  <c r="AR429" i="135"/>
  <c r="AR430" i="135"/>
  <c r="AR431" i="135"/>
  <c r="AR432" i="135"/>
  <c r="AR433" i="135"/>
  <c r="AR434" i="135"/>
  <c r="AR435" i="135"/>
  <c r="AR436" i="135"/>
  <c r="AR437" i="135"/>
  <c r="AR438" i="135"/>
  <c r="AR439" i="135"/>
  <c r="AR440" i="135"/>
  <c r="AR441" i="135"/>
  <c r="AR442" i="135"/>
  <c r="AR443" i="135"/>
  <c r="AR444" i="135"/>
  <c r="AR445" i="135"/>
  <c r="AR446" i="135"/>
  <c r="AR447" i="135"/>
  <c r="AR448" i="135"/>
  <c r="AR449" i="135"/>
  <c r="AR450" i="135"/>
  <c r="AR451" i="135"/>
  <c r="AR452" i="135"/>
  <c r="AR453" i="135"/>
  <c r="AR454" i="135"/>
  <c r="AR455" i="135"/>
  <c r="AR456" i="135"/>
  <c r="AR457" i="135"/>
  <c r="AR458" i="135"/>
  <c r="AR459" i="135"/>
  <c r="AR460" i="135"/>
  <c r="AR461" i="135"/>
  <c r="AR462" i="135"/>
  <c r="AR463" i="135"/>
  <c r="AR464" i="135"/>
  <c r="AR465" i="135"/>
  <c r="AR466" i="135"/>
  <c r="AR467" i="135"/>
  <c r="AR468" i="135"/>
  <c r="AR469" i="135"/>
  <c r="AR470" i="135"/>
  <c r="AR471" i="135"/>
  <c r="AR472" i="135"/>
  <c r="AR473" i="135"/>
  <c r="AR474" i="135"/>
  <c r="AR475" i="135"/>
  <c r="AR476" i="135"/>
  <c r="AR477" i="135"/>
  <c r="AR478" i="135"/>
  <c r="AR479" i="135"/>
  <c r="AR480" i="135"/>
  <c r="AR481" i="135"/>
  <c r="AR482" i="135"/>
  <c r="AR483" i="135"/>
  <c r="AR484" i="135"/>
  <c r="AR485" i="135"/>
  <c r="AR486" i="135"/>
  <c r="AR487" i="135"/>
  <c r="AR488" i="135"/>
  <c r="AR489" i="135"/>
  <c r="AR490" i="135"/>
  <c r="AR491" i="135"/>
  <c r="AR492" i="135"/>
  <c r="AR493" i="135"/>
  <c r="AR494" i="135"/>
  <c r="AR495" i="135"/>
  <c r="AR496" i="135"/>
  <c r="AR497" i="135"/>
  <c r="AR498" i="135"/>
  <c r="AR499" i="135"/>
  <c r="AR500" i="135"/>
  <c r="AR501" i="135"/>
  <c r="AR502" i="135"/>
  <c r="AR503" i="135"/>
  <c r="AR504" i="135"/>
  <c r="AR505" i="135"/>
  <c r="AR506" i="135"/>
  <c r="AR507" i="135"/>
  <c r="AR508" i="135"/>
  <c r="AR509" i="135"/>
  <c r="AR510" i="135"/>
  <c r="AR511" i="135"/>
  <c r="AR512" i="135"/>
  <c r="AR513" i="135"/>
  <c r="AR514" i="135"/>
  <c r="AR515" i="135"/>
  <c r="AR516" i="135"/>
  <c r="AR517" i="135"/>
  <c r="AR518" i="135"/>
  <c r="AR519" i="135"/>
  <c r="AR520" i="135"/>
  <c r="AR521" i="135"/>
  <c r="AR522" i="135"/>
  <c r="AR523" i="135"/>
  <c r="AR524" i="135"/>
  <c r="AR525" i="135"/>
  <c r="AR526" i="135"/>
  <c r="AR527" i="135"/>
  <c r="AR528" i="135"/>
  <c r="AR529" i="135"/>
  <c r="AR530" i="135"/>
  <c r="AR531" i="135"/>
  <c r="AR532" i="135"/>
  <c r="AR533" i="135"/>
  <c r="AR534" i="135"/>
  <c r="AR535" i="135"/>
  <c r="AR536" i="135"/>
  <c r="AR537" i="135"/>
  <c r="AR538" i="135"/>
  <c r="AR539" i="135"/>
  <c r="AR540" i="135"/>
  <c r="AR541" i="135"/>
  <c r="AR542" i="135"/>
  <c r="AR543" i="135"/>
  <c r="AR544" i="135"/>
  <c r="AR545" i="135"/>
  <c r="AR546" i="135"/>
  <c r="AR547" i="135"/>
  <c r="AR548" i="135"/>
  <c r="AR549" i="135"/>
  <c r="AR550" i="135"/>
  <c r="AR551" i="135"/>
  <c r="AR552" i="135"/>
  <c r="AR553" i="135"/>
  <c r="AR554" i="135"/>
  <c r="AR555" i="135"/>
  <c r="AR556" i="135"/>
  <c r="AR557" i="135"/>
  <c r="AR558" i="135"/>
  <c r="AR559" i="135"/>
  <c r="AR560" i="135"/>
  <c r="AR561" i="135"/>
  <c r="AR562" i="135"/>
  <c r="AR563" i="135"/>
  <c r="AR564" i="135"/>
  <c r="AR565" i="135"/>
  <c r="AR566" i="135"/>
  <c r="AR567" i="135"/>
  <c r="AR568" i="135"/>
  <c r="AR569" i="135"/>
  <c r="AR570" i="135"/>
  <c r="AR571" i="135"/>
  <c r="AR572" i="135"/>
  <c r="AR573" i="135"/>
  <c r="AR574" i="135"/>
  <c r="AR575" i="135"/>
  <c r="AR576" i="135"/>
  <c r="AR577" i="135"/>
  <c r="AR578" i="135"/>
  <c r="AR579" i="135"/>
  <c r="AR580" i="135"/>
  <c r="AR581" i="135"/>
  <c r="AR582" i="135"/>
  <c r="AR583" i="135"/>
  <c r="AR584" i="135"/>
  <c r="AR585" i="135"/>
  <c r="AR586" i="135"/>
  <c r="AR587" i="135"/>
  <c r="AR588" i="135"/>
  <c r="AR589" i="135"/>
  <c r="AR590" i="135"/>
  <c r="AR591" i="135"/>
  <c r="AR592" i="135"/>
  <c r="AR593" i="135"/>
  <c r="AR594" i="135"/>
  <c r="AR595" i="135"/>
  <c r="AR596" i="135"/>
  <c r="AR597" i="135"/>
  <c r="AR598" i="135"/>
  <c r="AR599" i="135"/>
  <c r="AR600" i="135"/>
  <c r="AR601" i="135"/>
  <c r="AR602" i="135"/>
  <c r="AR603" i="135"/>
  <c r="AR604" i="135"/>
  <c r="AR605" i="135"/>
  <c r="AR606" i="135"/>
  <c r="AR607" i="135"/>
  <c r="AR608" i="135"/>
  <c r="AR609" i="135"/>
  <c r="AR610" i="135"/>
  <c r="AR611" i="135"/>
  <c r="AR612" i="135"/>
  <c r="AR613" i="135"/>
  <c r="AR614" i="135"/>
  <c r="AR615" i="135"/>
  <c r="AR616" i="135"/>
  <c r="AR617" i="135"/>
  <c r="AR618" i="135"/>
  <c r="AR619" i="135"/>
  <c r="AR620" i="135"/>
  <c r="AR621" i="135"/>
  <c r="AR622" i="135"/>
  <c r="AR623" i="135"/>
  <c r="AR624" i="135"/>
  <c r="AR625" i="135"/>
  <c r="AR626" i="135"/>
  <c r="AR627" i="135"/>
  <c r="AR628" i="135"/>
  <c r="AR629" i="135"/>
  <c r="AR630" i="135"/>
  <c r="AR631" i="135"/>
  <c r="AR632" i="135"/>
  <c r="AR633" i="135"/>
  <c r="AR634" i="135"/>
  <c r="AR635" i="135"/>
  <c r="AR636" i="135"/>
  <c r="AR637" i="135"/>
  <c r="AR638" i="135"/>
  <c r="AR639" i="135"/>
  <c r="AR640" i="135"/>
  <c r="AR641" i="135"/>
  <c r="AR642" i="135"/>
  <c r="AR643" i="135"/>
  <c r="AR644" i="135"/>
  <c r="AR645" i="135"/>
  <c r="AR646" i="135"/>
  <c r="AR647" i="135"/>
  <c r="AR648" i="135"/>
  <c r="AR649" i="135"/>
  <c r="AR650" i="135"/>
  <c r="AR651" i="135"/>
  <c r="AR652" i="135"/>
  <c r="AR653" i="135"/>
  <c r="AR654" i="135"/>
  <c r="AR655" i="135"/>
  <c r="AR656" i="135"/>
  <c r="AR657" i="135"/>
  <c r="AR658" i="135"/>
  <c r="AR659" i="135"/>
  <c r="AR660" i="135"/>
  <c r="AR661" i="135"/>
  <c r="AR662" i="135"/>
  <c r="AR663" i="135"/>
  <c r="AR664" i="135"/>
  <c r="AR665" i="135"/>
  <c r="AR666" i="135"/>
  <c r="AR667" i="135"/>
  <c r="AR668" i="135"/>
  <c r="AR669" i="135"/>
  <c r="AR670" i="135"/>
  <c r="AR671" i="135"/>
  <c r="AR672" i="135"/>
  <c r="AR673" i="135"/>
  <c r="AR674" i="135"/>
  <c r="AR675" i="135"/>
  <c r="AR676" i="135"/>
  <c r="AR677" i="135"/>
  <c r="AR678" i="135"/>
  <c r="AR679" i="135"/>
  <c r="AR680" i="135"/>
  <c r="AR681" i="135"/>
  <c r="AR682" i="135"/>
  <c r="AR683" i="135"/>
  <c r="AR684" i="135"/>
  <c r="AR685" i="135"/>
  <c r="AR686" i="135"/>
  <c r="AR687" i="135"/>
  <c r="AR688" i="135"/>
  <c r="AR689" i="135"/>
  <c r="AR690" i="135"/>
  <c r="AR691" i="135"/>
  <c r="AR692" i="135"/>
  <c r="AR693" i="135"/>
  <c r="AR694" i="135"/>
  <c r="AR695" i="135"/>
  <c r="AR696" i="135"/>
  <c r="AR697" i="135"/>
  <c r="AR698" i="135"/>
  <c r="AR699" i="135"/>
  <c r="AR700" i="135"/>
  <c r="AR701" i="135"/>
  <c r="AR702" i="135"/>
  <c r="AR703" i="135"/>
  <c r="AR704" i="135"/>
  <c r="AR705" i="135"/>
  <c r="AR706" i="135"/>
  <c r="AR707" i="135"/>
  <c r="AR708" i="135"/>
  <c r="AR709" i="135"/>
  <c r="AR710" i="135"/>
  <c r="AR711" i="135"/>
  <c r="AR712" i="135"/>
  <c r="AR713" i="135"/>
  <c r="AR714" i="135"/>
  <c r="AR715" i="135"/>
  <c r="AR716" i="135"/>
  <c r="AR717" i="135"/>
  <c r="AR718" i="135"/>
  <c r="AR719" i="135"/>
  <c r="AR720" i="135"/>
  <c r="AR721" i="135"/>
  <c r="AR722" i="135"/>
  <c r="AR723" i="135"/>
  <c r="AR724" i="135"/>
  <c r="AR725" i="135"/>
  <c r="AR726" i="135"/>
  <c r="AR727" i="135"/>
  <c r="AR728" i="135"/>
  <c r="AR729" i="135"/>
  <c r="AR730" i="135"/>
  <c r="AR731" i="135"/>
  <c r="AR732" i="135"/>
  <c r="AR733" i="135"/>
  <c r="AR734" i="135"/>
  <c r="AR735" i="135"/>
  <c r="AR736" i="135"/>
  <c r="AR737" i="135"/>
  <c r="AR738" i="135"/>
  <c r="AR739" i="135"/>
  <c r="AR740" i="135"/>
  <c r="AR741" i="135"/>
  <c r="AR742" i="135"/>
  <c r="AR743" i="135"/>
  <c r="AR744" i="135"/>
  <c r="AR745" i="135"/>
  <c r="AR746" i="135"/>
  <c r="AR747" i="135"/>
  <c r="AR748" i="135"/>
  <c r="AR749" i="135"/>
  <c r="AR750" i="135"/>
  <c r="AR751" i="135"/>
  <c r="AR752" i="135"/>
  <c r="AR753" i="135"/>
  <c r="AR754" i="135"/>
  <c r="AR755" i="135"/>
  <c r="AR756" i="135"/>
  <c r="AR757" i="135"/>
  <c r="AR758" i="135"/>
  <c r="AR759" i="135"/>
  <c r="AR760" i="135"/>
  <c r="AR761" i="135"/>
  <c r="AR762" i="135"/>
  <c r="AR763" i="135"/>
  <c r="AR764" i="135"/>
  <c r="AR765" i="135"/>
  <c r="AR766" i="135"/>
  <c r="AR767" i="135"/>
  <c r="AR768" i="135"/>
  <c r="AR769" i="135"/>
  <c r="AR770" i="135"/>
  <c r="AR771" i="135"/>
  <c r="AR772" i="135"/>
  <c r="AR773" i="135"/>
  <c r="AR774" i="135"/>
  <c r="AR775" i="135"/>
  <c r="AR776" i="135"/>
  <c r="AR777" i="135"/>
  <c r="AR778" i="135"/>
  <c r="AR779" i="135"/>
  <c r="AR780" i="135"/>
  <c r="AR781" i="135"/>
  <c r="AR782" i="135"/>
  <c r="AR783" i="135"/>
  <c r="AR784" i="135"/>
  <c r="AR785" i="135"/>
  <c r="AR786" i="135"/>
  <c r="AR787" i="135"/>
  <c r="AR788" i="135"/>
  <c r="AR789" i="135"/>
  <c r="AR790" i="135"/>
  <c r="AR791" i="135"/>
  <c r="AR792" i="135"/>
  <c r="AR793" i="135"/>
  <c r="AR794" i="135"/>
  <c r="AR795" i="135"/>
  <c r="AR796" i="135"/>
  <c r="AR797" i="135"/>
  <c r="AR798" i="135"/>
  <c r="AR799" i="135"/>
  <c r="AR800" i="135"/>
  <c r="AR801" i="135"/>
  <c r="AR802" i="135"/>
  <c r="AR803" i="135"/>
  <c r="AR804" i="135"/>
  <c r="AR805" i="135"/>
  <c r="AR806" i="135"/>
  <c r="AR807" i="135"/>
  <c r="AR808" i="135"/>
  <c r="AR809" i="135"/>
  <c r="AR810" i="135"/>
  <c r="AR811" i="135"/>
  <c r="AR812" i="135"/>
  <c r="AR813" i="135"/>
  <c r="AR814" i="135"/>
  <c r="AR815" i="135"/>
  <c r="AR816" i="135"/>
  <c r="AR817" i="135"/>
  <c r="AR818" i="135"/>
  <c r="AR819" i="135"/>
  <c r="AR820" i="135"/>
  <c r="AR821" i="135"/>
  <c r="AR822" i="135"/>
  <c r="AR823" i="135"/>
  <c r="AR824" i="135"/>
  <c r="AR825" i="135"/>
  <c r="AR826" i="135"/>
  <c r="AR827" i="135"/>
  <c r="AR828" i="135"/>
  <c r="AR829" i="135"/>
  <c r="AR830" i="135"/>
  <c r="AR831" i="135"/>
  <c r="AR832" i="135"/>
  <c r="AR833" i="135"/>
  <c r="AR834" i="135"/>
  <c r="AR835" i="135"/>
  <c r="AR836" i="135"/>
  <c r="AR837" i="135"/>
  <c r="AR838" i="135"/>
  <c r="AR839" i="135"/>
  <c r="AR840" i="135"/>
  <c r="AR841" i="135"/>
  <c r="AR842" i="135"/>
  <c r="AR843" i="135"/>
  <c r="AR844" i="135"/>
  <c r="AR845" i="135"/>
  <c r="AR846" i="135"/>
  <c r="AR847" i="135"/>
  <c r="AR848" i="135"/>
  <c r="AR849" i="135"/>
  <c r="AR850" i="135"/>
  <c r="AR851" i="135"/>
  <c r="AR852" i="135"/>
  <c r="AR853" i="135"/>
  <c r="AR854" i="135"/>
  <c r="AR855" i="135"/>
  <c r="AR856" i="135"/>
  <c r="AR857" i="135"/>
  <c r="AR858" i="135"/>
  <c r="AR859" i="135"/>
  <c r="AR860" i="135"/>
  <c r="AR861" i="135"/>
  <c r="AR862" i="135"/>
  <c r="AR863" i="135"/>
  <c r="AR864" i="135"/>
  <c r="AR865" i="135"/>
  <c r="AR866" i="135"/>
  <c r="AR867" i="135"/>
  <c r="AR868" i="135"/>
  <c r="AR869" i="135"/>
  <c r="AR870" i="135"/>
  <c r="AR871" i="135"/>
  <c r="AR872" i="135"/>
  <c r="AR873" i="135"/>
  <c r="AR874" i="135"/>
  <c r="AR875" i="135"/>
  <c r="AR876" i="135"/>
  <c r="AR877" i="135"/>
  <c r="AR878" i="135"/>
  <c r="AR879" i="135"/>
  <c r="AR880" i="135"/>
  <c r="AR881" i="135"/>
  <c r="AR882" i="135"/>
  <c r="AR883" i="135"/>
  <c r="AR884" i="135"/>
  <c r="AR885" i="135"/>
  <c r="AR886" i="135"/>
  <c r="AR887" i="135"/>
  <c r="AR888" i="135"/>
  <c r="AR889" i="135"/>
  <c r="AR890" i="135"/>
  <c r="AR891" i="135"/>
  <c r="AR892" i="135"/>
  <c r="AR893" i="135"/>
  <c r="AR894" i="135"/>
  <c r="AR895" i="135"/>
  <c r="AR896" i="135"/>
  <c r="AR897" i="135"/>
  <c r="AR898" i="135"/>
  <c r="AR899" i="135"/>
  <c r="AR900" i="135"/>
  <c r="AR901" i="135"/>
  <c r="AR902" i="135"/>
  <c r="AR903" i="135"/>
  <c r="AR904" i="135"/>
  <c r="AR905" i="135"/>
  <c r="AR906" i="135"/>
  <c r="AR907" i="135"/>
  <c r="AR908" i="135"/>
  <c r="AR909" i="135"/>
  <c r="AR910" i="135"/>
  <c r="AR911" i="135"/>
  <c r="AR912" i="135"/>
  <c r="AR913" i="135"/>
  <c r="AR914" i="135"/>
  <c r="AR915" i="135"/>
  <c r="AR916" i="135"/>
  <c r="AR917" i="135"/>
  <c r="AR918" i="135"/>
  <c r="AR919" i="135"/>
  <c r="AR920" i="135"/>
  <c r="AR921" i="135"/>
  <c r="AR922" i="135"/>
  <c r="AR923" i="135"/>
  <c r="AR924" i="135"/>
  <c r="AR925" i="135"/>
  <c r="AR926" i="135"/>
  <c r="AR927" i="135"/>
  <c r="AR928" i="135"/>
  <c r="AR929" i="135"/>
  <c r="AR930" i="135"/>
  <c r="AR931" i="135"/>
  <c r="AR932" i="135"/>
  <c r="AR933" i="135"/>
  <c r="AR934" i="135"/>
  <c r="AR935" i="135"/>
  <c r="AR936" i="135"/>
  <c r="AR937" i="135"/>
  <c r="AR938" i="135"/>
  <c r="AR939" i="135"/>
  <c r="AR940" i="135"/>
  <c r="AR941" i="135"/>
  <c r="AR942" i="135"/>
  <c r="AR943" i="135"/>
  <c r="AR944" i="135"/>
  <c r="AR945" i="135"/>
  <c r="AR946" i="135"/>
  <c r="AR947" i="135"/>
  <c r="AR948" i="135"/>
  <c r="AR949" i="135"/>
  <c r="AR950" i="135"/>
  <c r="AR951" i="135"/>
  <c r="AR952" i="135"/>
  <c r="AR953" i="135"/>
  <c r="AR954" i="135"/>
  <c r="AR955" i="135"/>
  <c r="AR956" i="135"/>
  <c r="AR957" i="135"/>
  <c r="AR958" i="135"/>
  <c r="AR959" i="135"/>
  <c r="AR960" i="135"/>
  <c r="AR961" i="135"/>
  <c r="AR962" i="135"/>
  <c r="AR963" i="135"/>
  <c r="AR964" i="135"/>
  <c r="AR965" i="135"/>
  <c r="AR966" i="135"/>
  <c r="AR967" i="135"/>
  <c r="AR968" i="135"/>
  <c r="AR969" i="135"/>
  <c r="AR970" i="135"/>
  <c r="AR971" i="135"/>
  <c r="AR972" i="135"/>
  <c r="AR973" i="135"/>
  <c r="AR974" i="135"/>
  <c r="AR975" i="135"/>
  <c r="AR976" i="135"/>
  <c r="AR977" i="135"/>
  <c r="AR978" i="135"/>
  <c r="AR979" i="135"/>
  <c r="AR980" i="135"/>
  <c r="AR981" i="135"/>
  <c r="AR982" i="135"/>
  <c r="AR983" i="135"/>
  <c r="AR984" i="135"/>
  <c r="AR985" i="135"/>
  <c r="AR986" i="135"/>
  <c r="AR987" i="135"/>
  <c r="AR988" i="135"/>
  <c r="AR989" i="135"/>
  <c r="AR990" i="135"/>
  <c r="AR991" i="135"/>
  <c r="AR992" i="135"/>
  <c r="AR993" i="135"/>
  <c r="AR994" i="135"/>
  <c r="AR995" i="135"/>
  <c r="AR996" i="135"/>
  <c r="AR997" i="135"/>
  <c r="AR998" i="135"/>
  <c r="AR999" i="135"/>
  <c r="AR1000" i="135"/>
  <c r="AR1001" i="135"/>
  <c r="AR1002" i="135"/>
  <c r="AR4" i="135"/>
  <c r="V10" i="135" a="1"/>
  <c r="V10" i="135" s="1"/>
  <c r="V33" i="135" a="1"/>
  <c r="V33" i="135" s="1"/>
  <c r="V34" i="135" a="1"/>
  <c r="V34" i="135" s="1"/>
  <c r="V35" i="135" a="1"/>
  <c r="V35" i="135" s="1"/>
  <c r="V36" i="135" a="1"/>
  <c r="V36" i="135" s="1"/>
  <c r="V37" i="135" a="1"/>
  <c r="V37" i="135" s="1"/>
  <c r="V38" i="135" a="1"/>
  <c r="V38" i="135" s="1"/>
  <c r="V39" i="135" a="1"/>
  <c r="V39" i="135" s="1"/>
  <c r="V40" i="135" a="1"/>
  <c r="V40" i="135" s="1"/>
  <c r="V41" i="135" a="1"/>
  <c r="V41" i="135" s="1"/>
  <c r="V42" i="135" a="1"/>
  <c r="V42" i="135" s="1"/>
  <c r="V43" i="135" a="1"/>
  <c r="V43" i="135" s="1"/>
  <c r="V44" i="135" a="1"/>
  <c r="V44" i="135" s="1"/>
  <c r="V45" i="135" a="1"/>
  <c r="V45" i="135" s="1"/>
  <c r="V46" i="135" a="1"/>
  <c r="V46" i="135" s="1"/>
  <c r="V47" i="135" a="1"/>
  <c r="V47" i="135" s="1"/>
  <c r="V48" i="135" a="1"/>
  <c r="V48" i="135" s="1"/>
  <c r="V49" i="135" a="1"/>
  <c r="V49" i="135" s="1"/>
  <c r="V50" i="135" a="1"/>
  <c r="V50" i="135" s="1"/>
  <c r="V51" i="135" a="1"/>
  <c r="V51" i="135" s="1"/>
  <c r="V52" i="135" a="1"/>
  <c r="V52" i="135" s="1"/>
  <c r="V53" i="135" a="1"/>
  <c r="V53" i="135" s="1"/>
  <c r="V54" i="135" a="1"/>
  <c r="V54" i="135" s="1"/>
  <c r="V55" i="135" a="1"/>
  <c r="V55" i="135" s="1"/>
  <c r="V56" i="135" a="1"/>
  <c r="V56" i="135" s="1"/>
  <c r="V57" i="135" a="1"/>
  <c r="V57" i="135" s="1"/>
  <c r="V58" i="135" a="1"/>
  <c r="V58" i="135" s="1"/>
  <c r="V59" i="135" a="1"/>
  <c r="V59" i="135" s="1"/>
  <c r="V60" i="135" a="1"/>
  <c r="V60" i="135" s="1"/>
  <c r="V61" i="135" a="1"/>
  <c r="V61" i="135" s="1"/>
  <c r="V62" i="135" a="1"/>
  <c r="V62" i="135" s="1"/>
  <c r="V63" i="135" a="1"/>
  <c r="V63" i="135" s="1"/>
  <c r="V64" i="135" a="1"/>
  <c r="V64" i="135" s="1"/>
  <c r="V65" i="135" a="1"/>
  <c r="V65" i="135" s="1"/>
  <c r="V66" i="135" a="1"/>
  <c r="V66" i="135" s="1"/>
  <c r="V67" i="135" a="1"/>
  <c r="V67" i="135" s="1"/>
  <c r="V68" i="135" a="1"/>
  <c r="V68" i="135" s="1"/>
  <c r="V69" i="135" a="1"/>
  <c r="V69" i="135" s="1"/>
  <c r="V70" i="135" a="1"/>
  <c r="V70" i="135" s="1"/>
  <c r="V71" i="135" a="1"/>
  <c r="V71" i="135" s="1"/>
  <c r="V72" i="135" a="1"/>
  <c r="V72" i="135" s="1"/>
  <c r="V73" i="135" a="1"/>
  <c r="V73" i="135" s="1"/>
  <c r="V74" i="135" a="1"/>
  <c r="V74" i="135" s="1"/>
  <c r="V75" i="135" a="1"/>
  <c r="V75" i="135" s="1"/>
  <c r="V76" i="135" a="1"/>
  <c r="V76" i="135" s="1"/>
  <c r="V77" i="135" a="1"/>
  <c r="V77" i="135" s="1"/>
  <c r="V78" i="135" a="1"/>
  <c r="V78" i="135" s="1"/>
  <c r="V79" i="135" a="1"/>
  <c r="V79" i="135" s="1"/>
  <c r="V80" i="135" a="1"/>
  <c r="V80" i="135" s="1"/>
  <c r="V81" i="135" a="1"/>
  <c r="V81" i="135" s="1"/>
  <c r="V82" i="135" a="1"/>
  <c r="V82" i="135" s="1"/>
  <c r="V83" i="135" a="1"/>
  <c r="V83" i="135" s="1"/>
  <c r="V84" i="135" a="1"/>
  <c r="V84" i="135" s="1"/>
  <c r="V85" i="135" a="1"/>
  <c r="V85" i="135" s="1"/>
  <c r="V86" i="135" a="1"/>
  <c r="V86" i="135" s="1"/>
  <c r="V87" i="135" a="1"/>
  <c r="V87" i="135" s="1"/>
  <c r="V88" i="135" a="1"/>
  <c r="V88" i="135" s="1"/>
  <c r="V89" i="135" a="1"/>
  <c r="V89" i="135" s="1"/>
  <c r="V90" i="135" a="1"/>
  <c r="V90" i="135" s="1"/>
  <c r="V91" i="135" a="1"/>
  <c r="V91" i="135" s="1"/>
  <c r="V92" i="135" a="1"/>
  <c r="V92" i="135" s="1"/>
  <c r="V93" i="135" a="1"/>
  <c r="V93" i="135" s="1"/>
  <c r="V94" i="135" a="1"/>
  <c r="V94" i="135" s="1"/>
  <c r="V95" i="135" a="1"/>
  <c r="V95" i="135" s="1"/>
  <c r="V96" i="135" a="1"/>
  <c r="V96" i="135" s="1"/>
  <c r="V97" i="135" a="1"/>
  <c r="V97" i="135" s="1"/>
  <c r="V98" i="135" a="1"/>
  <c r="V98" i="135" s="1"/>
  <c r="V99" i="135" a="1"/>
  <c r="V99" i="135" s="1"/>
  <c r="V100" i="135" a="1"/>
  <c r="V100" i="135" s="1"/>
  <c r="V101" i="135" a="1"/>
  <c r="V101" i="135" s="1"/>
  <c r="V102" i="135" a="1"/>
  <c r="V102" i="135" s="1"/>
  <c r="V103" i="135" a="1"/>
  <c r="V103" i="135" s="1"/>
  <c r="V104" i="135" a="1"/>
  <c r="V104" i="135" s="1"/>
  <c r="V105" i="135" a="1"/>
  <c r="V105" i="135" s="1"/>
  <c r="V106" i="135" a="1"/>
  <c r="V106" i="135" s="1"/>
  <c r="V107" i="135" a="1"/>
  <c r="V107" i="135" s="1"/>
  <c r="V108" i="135" a="1"/>
  <c r="V108" i="135" s="1"/>
  <c r="V109" i="135" a="1"/>
  <c r="V109" i="135" s="1"/>
  <c r="V110" i="135" a="1"/>
  <c r="V110" i="135" s="1"/>
  <c r="V111" i="135" a="1"/>
  <c r="V111" i="135" s="1"/>
  <c r="V112" i="135" a="1"/>
  <c r="V112" i="135" s="1"/>
  <c r="V113" i="135" a="1"/>
  <c r="V113" i="135" s="1"/>
  <c r="V114" i="135" a="1"/>
  <c r="V114" i="135" s="1"/>
  <c r="V115" i="135" a="1"/>
  <c r="V115" i="135" s="1"/>
  <c r="V116" i="135" a="1"/>
  <c r="V116" i="135" s="1"/>
  <c r="V117" i="135" a="1"/>
  <c r="V117" i="135" s="1"/>
  <c r="V118" i="135" a="1"/>
  <c r="V118" i="135" s="1"/>
  <c r="V119" i="135" a="1"/>
  <c r="V119" i="135" s="1"/>
  <c r="V120" i="135" a="1"/>
  <c r="V120" i="135" s="1"/>
  <c r="V121" i="135" a="1"/>
  <c r="V121" i="135" s="1"/>
  <c r="V122" i="135" a="1"/>
  <c r="V122" i="135" s="1"/>
  <c r="V123" i="135" a="1"/>
  <c r="V123" i="135" s="1"/>
  <c r="V124" i="135" a="1"/>
  <c r="V124" i="135" s="1"/>
  <c r="V125" i="135" a="1"/>
  <c r="V125" i="135" s="1"/>
  <c r="V126" i="135" a="1"/>
  <c r="V126" i="135" s="1"/>
  <c r="V127" i="135" a="1"/>
  <c r="V127" i="135" s="1"/>
  <c r="V128" i="135" a="1"/>
  <c r="V128" i="135" s="1"/>
  <c r="V129" i="135" a="1"/>
  <c r="V129" i="135" s="1"/>
  <c r="V130" i="135" a="1"/>
  <c r="V130" i="135" s="1"/>
  <c r="V131" i="135" a="1"/>
  <c r="V131" i="135" s="1"/>
  <c r="V132" i="135" a="1"/>
  <c r="V132" i="135" s="1"/>
  <c r="V133" i="135" a="1"/>
  <c r="V133" i="135" s="1"/>
  <c r="V134" i="135" a="1"/>
  <c r="V134" i="135" s="1"/>
  <c r="V135" i="135" a="1"/>
  <c r="V135" i="135" s="1"/>
  <c r="V136" i="135" a="1"/>
  <c r="V136" i="135" s="1"/>
  <c r="V137" i="135" a="1"/>
  <c r="V137" i="135" s="1"/>
  <c r="V138" i="135" a="1"/>
  <c r="V138" i="135" s="1"/>
  <c r="V139" i="135" a="1"/>
  <c r="V139" i="135" s="1"/>
  <c r="V140" i="135" a="1"/>
  <c r="V140" i="135" s="1"/>
  <c r="V141" i="135" a="1"/>
  <c r="V141" i="135" s="1"/>
  <c r="V142" i="135" a="1"/>
  <c r="V142" i="135" s="1"/>
  <c r="V143" i="135" a="1"/>
  <c r="V143" i="135" s="1"/>
  <c r="V144" i="135" a="1"/>
  <c r="V144" i="135" s="1"/>
  <c r="V145" i="135" a="1"/>
  <c r="V145" i="135" s="1"/>
  <c r="V146" i="135" a="1"/>
  <c r="V146" i="135" s="1"/>
  <c r="V147" i="135" a="1"/>
  <c r="V147" i="135" s="1"/>
  <c r="V148" i="135" a="1"/>
  <c r="V148" i="135" s="1"/>
  <c r="V149" i="135" a="1"/>
  <c r="V149" i="135" s="1"/>
  <c r="V150" i="135" a="1"/>
  <c r="V150" i="135" s="1"/>
  <c r="V151" i="135" a="1"/>
  <c r="V151" i="135" s="1"/>
  <c r="V152" i="135" a="1"/>
  <c r="V152" i="135" s="1"/>
  <c r="V153" i="135" a="1"/>
  <c r="V153" i="135" s="1"/>
  <c r="V154" i="135" a="1"/>
  <c r="V154" i="135" s="1"/>
  <c r="V155" i="135" a="1"/>
  <c r="V155" i="135" s="1"/>
  <c r="V156" i="135" a="1"/>
  <c r="V156" i="135" s="1"/>
  <c r="V157" i="135" a="1"/>
  <c r="V157" i="135" s="1"/>
  <c r="V158" i="135" a="1"/>
  <c r="V158" i="135" s="1"/>
  <c r="V159" i="135" a="1"/>
  <c r="V159" i="135" s="1"/>
  <c r="V160" i="135" a="1"/>
  <c r="V160" i="135" s="1"/>
  <c r="V161" i="135" a="1"/>
  <c r="V161" i="135" s="1"/>
  <c r="V162" i="135" a="1"/>
  <c r="V162" i="135" s="1"/>
  <c r="V163" i="135" a="1"/>
  <c r="V163" i="135" s="1"/>
  <c r="V164" i="135" a="1"/>
  <c r="V164" i="135" s="1"/>
  <c r="V165" i="135" a="1"/>
  <c r="V165" i="135" s="1"/>
  <c r="V166" i="135" a="1"/>
  <c r="V166" i="135" s="1"/>
  <c r="V167" i="135" a="1"/>
  <c r="V167" i="135" s="1"/>
  <c r="V168" i="135" a="1"/>
  <c r="V168" i="135" s="1"/>
  <c r="V169" i="135" a="1"/>
  <c r="V169" i="135" s="1"/>
  <c r="V170" i="135" a="1"/>
  <c r="V170" i="135" s="1"/>
  <c r="V171" i="135" a="1"/>
  <c r="V171" i="135" s="1"/>
  <c r="V172" i="135" a="1"/>
  <c r="V172" i="135" s="1"/>
  <c r="V173" i="135" a="1"/>
  <c r="V173" i="135" s="1"/>
  <c r="V174" i="135" a="1"/>
  <c r="V174" i="135" s="1"/>
  <c r="V175" i="135" a="1"/>
  <c r="V175" i="135" s="1"/>
  <c r="V176" i="135" a="1"/>
  <c r="V176" i="135" s="1"/>
  <c r="V177" i="135" a="1"/>
  <c r="V177" i="135" s="1"/>
  <c r="V178" i="135" a="1"/>
  <c r="V178" i="135" s="1"/>
  <c r="V179" i="135" a="1"/>
  <c r="V179" i="135" s="1"/>
  <c r="V180" i="135" a="1"/>
  <c r="V180" i="135" s="1"/>
  <c r="V181" i="135" a="1"/>
  <c r="V181" i="135" s="1"/>
  <c r="V182" i="135" a="1"/>
  <c r="V182" i="135" s="1"/>
  <c r="V183" i="135" a="1"/>
  <c r="V183" i="135" s="1"/>
  <c r="V184" i="135" a="1"/>
  <c r="V184" i="135" s="1"/>
  <c r="V185" i="135" a="1"/>
  <c r="V185" i="135" s="1"/>
  <c r="V186" i="135" a="1"/>
  <c r="V186" i="135" s="1"/>
  <c r="V187" i="135" a="1"/>
  <c r="V187" i="135" s="1"/>
  <c r="V188" i="135" a="1"/>
  <c r="V188" i="135" s="1"/>
  <c r="V189" i="135" a="1"/>
  <c r="V189" i="135" s="1"/>
  <c r="V190" i="135" a="1"/>
  <c r="V190" i="135" s="1"/>
  <c r="V191" i="135" a="1"/>
  <c r="V191" i="135" s="1"/>
  <c r="V192" i="135" a="1"/>
  <c r="V192" i="135" s="1"/>
  <c r="V193" i="135" a="1"/>
  <c r="V193" i="135" s="1"/>
  <c r="V194" i="135" a="1"/>
  <c r="V194" i="135" s="1"/>
  <c r="V195" i="135" a="1"/>
  <c r="V195" i="135" s="1"/>
  <c r="V196" i="135" a="1"/>
  <c r="V196" i="135" s="1"/>
  <c r="V197" i="135" a="1"/>
  <c r="V197" i="135" s="1"/>
  <c r="V198" i="135" a="1"/>
  <c r="V198" i="135" s="1"/>
  <c r="V199" i="135" a="1"/>
  <c r="V199" i="135" s="1"/>
  <c r="V200" i="135" a="1"/>
  <c r="V200" i="135" s="1"/>
  <c r="V201" i="135" a="1"/>
  <c r="V201" i="135" s="1"/>
  <c r="V202" i="135" a="1"/>
  <c r="V202" i="135" s="1"/>
  <c r="V203" i="135" a="1"/>
  <c r="V203" i="135" s="1"/>
  <c r="V204" i="135" a="1"/>
  <c r="V204" i="135" s="1"/>
  <c r="V205" i="135" a="1"/>
  <c r="V205" i="135" s="1"/>
  <c r="V206" i="135" a="1"/>
  <c r="V206" i="135" s="1"/>
  <c r="V207" i="135" a="1"/>
  <c r="V207" i="135" s="1"/>
  <c r="V208" i="135" a="1"/>
  <c r="V208" i="135" s="1"/>
  <c r="V209" i="135" a="1"/>
  <c r="V209" i="135" s="1"/>
  <c r="V210" i="135" a="1"/>
  <c r="V210" i="135" s="1"/>
  <c r="V211" i="135" a="1"/>
  <c r="V211" i="135" s="1"/>
  <c r="V212" i="135" a="1"/>
  <c r="V212" i="135" s="1"/>
  <c r="V213" i="135" a="1"/>
  <c r="V213" i="135" s="1"/>
  <c r="V214" i="135" a="1"/>
  <c r="V214" i="135" s="1"/>
  <c r="V215" i="135" a="1"/>
  <c r="V215" i="135" s="1"/>
  <c r="V216" i="135" a="1"/>
  <c r="V216" i="135" s="1"/>
  <c r="V217" i="135" a="1"/>
  <c r="V217" i="135" s="1"/>
  <c r="V218" i="135" a="1"/>
  <c r="V218" i="135" s="1"/>
  <c r="V219" i="135" a="1"/>
  <c r="V219" i="135" s="1"/>
  <c r="V220" i="135" a="1"/>
  <c r="V220" i="135" s="1"/>
  <c r="V221" i="135" a="1"/>
  <c r="V221" i="135" s="1"/>
  <c r="V222" i="135" a="1"/>
  <c r="V222" i="135" s="1"/>
  <c r="V223" i="135" a="1"/>
  <c r="V223" i="135" s="1"/>
  <c r="V224" i="135" a="1"/>
  <c r="V224" i="135" s="1"/>
  <c r="V225" i="135" a="1"/>
  <c r="V225" i="135" s="1"/>
  <c r="V226" i="135" a="1"/>
  <c r="V226" i="135" s="1"/>
  <c r="V227" i="135" a="1"/>
  <c r="V227" i="135" s="1"/>
  <c r="V228" i="135" a="1"/>
  <c r="V228" i="135" s="1"/>
  <c r="V229" i="135" a="1"/>
  <c r="V229" i="135" s="1"/>
  <c r="V230" i="135" a="1"/>
  <c r="V230" i="135" s="1"/>
  <c r="V231" i="135" a="1"/>
  <c r="V231" i="135" s="1"/>
  <c r="V232" i="135" a="1"/>
  <c r="V232" i="135" s="1"/>
  <c r="V233" i="135" a="1"/>
  <c r="V233" i="135" s="1"/>
  <c r="V234" i="135" a="1"/>
  <c r="V234" i="135" s="1"/>
  <c r="V235" i="135" a="1"/>
  <c r="V235" i="135" s="1"/>
  <c r="V236" i="135" a="1"/>
  <c r="V236" i="135" s="1"/>
  <c r="V237" i="135" a="1"/>
  <c r="V237" i="135" s="1"/>
  <c r="V238" i="135" a="1"/>
  <c r="V238" i="135" s="1"/>
  <c r="V239" i="135" a="1"/>
  <c r="V239" i="135" s="1"/>
  <c r="V240" i="135" a="1"/>
  <c r="V240" i="135" s="1"/>
  <c r="V241" i="135" a="1"/>
  <c r="V241" i="135" s="1"/>
  <c r="V242" i="135" a="1"/>
  <c r="V242" i="135" s="1"/>
  <c r="V243" i="135" a="1"/>
  <c r="V243" i="135" s="1"/>
  <c r="V244" i="135" a="1"/>
  <c r="V244" i="135" s="1"/>
  <c r="V245" i="135" a="1"/>
  <c r="V245" i="135" s="1"/>
  <c r="V246" i="135" a="1"/>
  <c r="V246" i="135" s="1"/>
  <c r="V247" i="135" a="1"/>
  <c r="V247" i="135" s="1"/>
  <c r="V248" i="135" a="1"/>
  <c r="V248" i="135" s="1"/>
  <c r="V249" i="135" a="1"/>
  <c r="V249" i="135" s="1"/>
  <c r="V250" i="135" a="1"/>
  <c r="V250" i="135" s="1"/>
  <c r="V251" i="135" a="1"/>
  <c r="V251" i="135" s="1"/>
  <c r="V252" i="135" a="1"/>
  <c r="V252" i="135" s="1"/>
  <c r="V253" i="135" a="1"/>
  <c r="V253" i="135" s="1"/>
  <c r="V254" i="135" a="1"/>
  <c r="V254" i="135" s="1"/>
  <c r="V255" i="135" a="1"/>
  <c r="V255" i="135" s="1"/>
  <c r="V256" i="135" a="1"/>
  <c r="V256" i="135" s="1"/>
  <c r="V257" i="135" a="1"/>
  <c r="V257" i="135" s="1"/>
  <c r="V258" i="135" a="1"/>
  <c r="V258" i="135" s="1"/>
  <c r="V259" i="135" a="1"/>
  <c r="V259" i="135" s="1"/>
  <c r="V260" i="135" a="1"/>
  <c r="V260" i="135" s="1"/>
  <c r="V261" i="135" a="1"/>
  <c r="V261" i="135" s="1"/>
  <c r="V262" i="135" a="1"/>
  <c r="V262" i="135" s="1"/>
  <c r="V263" i="135" a="1"/>
  <c r="V263" i="135" s="1"/>
  <c r="V264" i="135" a="1"/>
  <c r="V264" i="135" s="1"/>
  <c r="V265" i="135" a="1"/>
  <c r="V265" i="135" s="1"/>
  <c r="V266" i="135" a="1"/>
  <c r="V266" i="135" s="1"/>
  <c r="V267" i="135" a="1"/>
  <c r="V267" i="135" s="1"/>
  <c r="V268" i="135" a="1"/>
  <c r="V268" i="135" s="1"/>
  <c r="V269" i="135" a="1"/>
  <c r="V269" i="135" s="1"/>
  <c r="V270" i="135" a="1"/>
  <c r="V270" i="135" s="1"/>
  <c r="V271" i="135" a="1"/>
  <c r="V271" i="135" s="1"/>
  <c r="V272" i="135" a="1"/>
  <c r="V272" i="135" s="1"/>
  <c r="V273" i="135" a="1"/>
  <c r="V273" i="135" s="1"/>
  <c r="V274" i="135" a="1"/>
  <c r="V274" i="135" s="1"/>
  <c r="V275" i="135" a="1"/>
  <c r="V275" i="135" s="1"/>
  <c r="V276" i="135" a="1"/>
  <c r="V276" i="135" s="1"/>
  <c r="V277" i="135" a="1"/>
  <c r="V277" i="135" s="1"/>
  <c r="V278" i="135" a="1"/>
  <c r="V278" i="135" s="1"/>
  <c r="V279" i="135" a="1"/>
  <c r="V279" i="135" s="1"/>
  <c r="V280" i="135" a="1"/>
  <c r="V280" i="135" s="1"/>
  <c r="V281" i="135" a="1"/>
  <c r="V281" i="135" s="1"/>
  <c r="V282" i="135" a="1"/>
  <c r="V282" i="135" s="1"/>
  <c r="V283" i="135" a="1"/>
  <c r="V283" i="135" s="1"/>
  <c r="V284" i="135" a="1"/>
  <c r="V284" i="135" s="1"/>
  <c r="V285" i="135" a="1"/>
  <c r="V285" i="135" s="1"/>
  <c r="V286" i="135" a="1"/>
  <c r="V286" i="135" s="1"/>
  <c r="V287" i="135" a="1"/>
  <c r="V287" i="135" s="1"/>
  <c r="V288" i="135" a="1"/>
  <c r="V288" i="135" s="1"/>
  <c r="V289" i="135" a="1"/>
  <c r="V289" i="135" s="1"/>
  <c r="V290" i="135" a="1"/>
  <c r="V290" i="135" s="1"/>
  <c r="V291" i="135" a="1"/>
  <c r="V291" i="135" s="1"/>
  <c r="V292" i="135" a="1"/>
  <c r="V292" i="135" s="1"/>
  <c r="V293" i="135" a="1"/>
  <c r="V293" i="135" s="1"/>
  <c r="V294" i="135" a="1"/>
  <c r="V294" i="135" s="1"/>
  <c r="V295" i="135" a="1"/>
  <c r="V295" i="135" s="1"/>
  <c r="V296" i="135" a="1"/>
  <c r="V296" i="135" s="1"/>
  <c r="V297" i="135" a="1"/>
  <c r="V297" i="135" s="1"/>
  <c r="V298" i="135" a="1"/>
  <c r="V298" i="135" s="1"/>
  <c r="V299" i="135" a="1"/>
  <c r="V299" i="135" s="1"/>
  <c r="V300" i="135" a="1"/>
  <c r="V300" i="135" s="1"/>
  <c r="V301" i="135" a="1"/>
  <c r="V301" i="135" s="1"/>
  <c r="V302" i="135" a="1"/>
  <c r="V302" i="135" s="1"/>
  <c r="V303" i="135" a="1"/>
  <c r="V303" i="135" s="1"/>
  <c r="V304" i="135" a="1"/>
  <c r="V304" i="135" s="1"/>
  <c r="V305" i="135" a="1"/>
  <c r="V305" i="135" s="1"/>
  <c r="V306" i="135" a="1"/>
  <c r="V306" i="135" s="1"/>
  <c r="V307" i="135" a="1"/>
  <c r="V307" i="135" s="1"/>
  <c r="V308" i="135" a="1"/>
  <c r="V308" i="135" s="1"/>
  <c r="V309" i="135" a="1"/>
  <c r="V309" i="135" s="1"/>
  <c r="V310" i="135" a="1"/>
  <c r="V310" i="135" s="1"/>
  <c r="V311" i="135" a="1"/>
  <c r="V311" i="135" s="1"/>
  <c r="V312" i="135" a="1"/>
  <c r="V312" i="135" s="1"/>
  <c r="V313" i="135" a="1"/>
  <c r="V313" i="135" s="1"/>
  <c r="V314" i="135" a="1"/>
  <c r="V314" i="135" s="1"/>
  <c r="V315" i="135" a="1"/>
  <c r="V315" i="135" s="1"/>
  <c r="V316" i="135" a="1"/>
  <c r="V316" i="135" s="1"/>
  <c r="V317" i="135" a="1"/>
  <c r="V317" i="135" s="1"/>
  <c r="V318" i="135" a="1"/>
  <c r="V318" i="135" s="1"/>
  <c r="V319" i="135" a="1"/>
  <c r="V319" i="135" s="1"/>
  <c r="V320" i="135" a="1"/>
  <c r="V320" i="135" s="1"/>
  <c r="V321" i="135" a="1"/>
  <c r="V321" i="135" s="1"/>
  <c r="V322" i="135" a="1"/>
  <c r="V322" i="135" s="1"/>
  <c r="V323" i="135" a="1"/>
  <c r="V323" i="135" s="1"/>
  <c r="V324" i="135" a="1"/>
  <c r="V324" i="135" s="1"/>
  <c r="V325" i="135" a="1"/>
  <c r="V325" i="135" s="1"/>
  <c r="V326" i="135" a="1"/>
  <c r="V326" i="135" s="1"/>
  <c r="V327" i="135" a="1"/>
  <c r="V327" i="135" s="1"/>
  <c r="V328" i="135" a="1"/>
  <c r="V328" i="135" s="1"/>
  <c r="V329" i="135" a="1"/>
  <c r="V329" i="135" s="1"/>
  <c r="V330" i="135" a="1"/>
  <c r="V330" i="135" s="1"/>
  <c r="V331" i="135" a="1"/>
  <c r="V331" i="135" s="1"/>
  <c r="V332" i="135" a="1"/>
  <c r="V332" i="135" s="1"/>
  <c r="V333" i="135" a="1"/>
  <c r="V333" i="135" s="1"/>
  <c r="V334" i="135" a="1"/>
  <c r="V334" i="135" s="1"/>
  <c r="V335" i="135" a="1"/>
  <c r="V335" i="135" s="1"/>
  <c r="V336" i="135" a="1"/>
  <c r="V336" i="135" s="1"/>
  <c r="V337" i="135" a="1"/>
  <c r="V337" i="135" s="1"/>
  <c r="V338" i="135" a="1"/>
  <c r="V338" i="135" s="1"/>
  <c r="V339" i="135" a="1"/>
  <c r="V339" i="135" s="1"/>
  <c r="V340" i="135" a="1"/>
  <c r="V340" i="135" s="1"/>
  <c r="V341" i="135" a="1"/>
  <c r="V341" i="135" s="1"/>
  <c r="V342" i="135" a="1"/>
  <c r="V342" i="135" s="1"/>
  <c r="V343" i="135" a="1"/>
  <c r="V343" i="135" s="1"/>
  <c r="V344" i="135" a="1"/>
  <c r="V344" i="135" s="1"/>
  <c r="V345" i="135" a="1"/>
  <c r="V345" i="135" s="1"/>
  <c r="V346" i="135" a="1"/>
  <c r="V346" i="135" s="1"/>
  <c r="V347" i="135" a="1"/>
  <c r="V347" i="135" s="1"/>
  <c r="V348" i="135" a="1"/>
  <c r="V348" i="135" s="1"/>
  <c r="V349" i="135" a="1"/>
  <c r="V349" i="135" s="1"/>
  <c r="V350" i="135" a="1"/>
  <c r="V350" i="135" s="1"/>
  <c r="V351" i="135" a="1"/>
  <c r="V351" i="135" s="1"/>
  <c r="V352" i="135" a="1"/>
  <c r="V352" i="135" s="1"/>
  <c r="V353" i="135" a="1"/>
  <c r="V353" i="135" s="1"/>
  <c r="V354" i="135" a="1"/>
  <c r="V354" i="135" s="1"/>
  <c r="V355" i="135" a="1"/>
  <c r="V355" i="135" s="1"/>
  <c r="V356" i="135" a="1"/>
  <c r="V356" i="135" s="1"/>
  <c r="V357" i="135" a="1"/>
  <c r="V357" i="135" s="1"/>
  <c r="V358" i="135" a="1"/>
  <c r="V358" i="135" s="1"/>
  <c r="V359" i="135" a="1"/>
  <c r="V359" i="135" s="1"/>
  <c r="V360" i="135" a="1"/>
  <c r="V360" i="135" s="1"/>
  <c r="V361" i="135" a="1"/>
  <c r="V361" i="135" s="1"/>
  <c r="V362" i="135" a="1"/>
  <c r="V362" i="135" s="1"/>
  <c r="V363" i="135" a="1"/>
  <c r="V363" i="135" s="1"/>
  <c r="V364" i="135" a="1"/>
  <c r="V364" i="135" s="1"/>
  <c r="V365" i="135" a="1"/>
  <c r="V365" i="135" s="1"/>
  <c r="V366" i="135" a="1"/>
  <c r="V366" i="135" s="1"/>
  <c r="V367" i="135" a="1"/>
  <c r="V367" i="135" s="1"/>
  <c r="V368" i="135" a="1"/>
  <c r="V368" i="135" s="1"/>
  <c r="V369" i="135" a="1"/>
  <c r="V369" i="135" s="1"/>
  <c r="V370" i="135" a="1"/>
  <c r="V370" i="135" s="1"/>
  <c r="V371" i="135" a="1"/>
  <c r="V371" i="135" s="1"/>
  <c r="V372" i="135" a="1"/>
  <c r="V372" i="135" s="1"/>
  <c r="V373" i="135" a="1"/>
  <c r="V373" i="135" s="1"/>
  <c r="V374" i="135" a="1"/>
  <c r="V374" i="135" s="1"/>
  <c r="V375" i="135" a="1"/>
  <c r="V375" i="135" s="1"/>
  <c r="V376" i="135" a="1"/>
  <c r="V376" i="135" s="1"/>
  <c r="V377" i="135" a="1"/>
  <c r="V377" i="135" s="1"/>
  <c r="V378" i="135" a="1"/>
  <c r="V378" i="135" s="1"/>
  <c r="V379" i="135" a="1"/>
  <c r="V379" i="135" s="1"/>
  <c r="V380" i="135" a="1"/>
  <c r="V380" i="135" s="1"/>
  <c r="V381" i="135" a="1"/>
  <c r="V381" i="135" s="1"/>
  <c r="V382" i="135" a="1"/>
  <c r="V382" i="135" s="1"/>
  <c r="V383" i="135" a="1"/>
  <c r="V383" i="135" s="1"/>
  <c r="V384" i="135" a="1"/>
  <c r="V384" i="135" s="1"/>
  <c r="V385" i="135" a="1"/>
  <c r="V385" i="135" s="1"/>
  <c r="V386" i="135" a="1"/>
  <c r="V386" i="135" s="1"/>
  <c r="V387" i="135" a="1"/>
  <c r="V387" i="135" s="1"/>
  <c r="V388" i="135" a="1"/>
  <c r="V388" i="135" s="1"/>
  <c r="V389" i="135" a="1"/>
  <c r="V389" i="135" s="1"/>
  <c r="V390" i="135" a="1"/>
  <c r="V390" i="135" s="1"/>
  <c r="V391" i="135" a="1"/>
  <c r="V391" i="135" s="1"/>
  <c r="V392" i="135" a="1"/>
  <c r="V392" i="135" s="1"/>
  <c r="V393" i="135" a="1"/>
  <c r="V393" i="135" s="1"/>
  <c r="V394" i="135" a="1"/>
  <c r="V394" i="135" s="1"/>
  <c r="V395" i="135" a="1"/>
  <c r="V395" i="135" s="1"/>
  <c r="V396" i="135" a="1"/>
  <c r="V396" i="135" s="1"/>
  <c r="V397" i="135" a="1"/>
  <c r="V397" i="135" s="1"/>
  <c r="V398" i="135" a="1"/>
  <c r="V398" i="135" s="1"/>
  <c r="V399" i="135" a="1"/>
  <c r="V399" i="135" s="1"/>
  <c r="V400" i="135" a="1"/>
  <c r="V400" i="135" s="1"/>
  <c r="V401" i="135" a="1"/>
  <c r="V401" i="135" s="1"/>
  <c r="V402" i="135" a="1"/>
  <c r="V402" i="135" s="1"/>
  <c r="V403" i="135" a="1"/>
  <c r="V403" i="135" s="1"/>
  <c r="V404" i="135" a="1"/>
  <c r="V404" i="135" s="1"/>
  <c r="V405" i="135" a="1"/>
  <c r="V405" i="135" s="1"/>
  <c r="V406" i="135" a="1"/>
  <c r="V406" i="135" s="1"/>
  <c r="V407" i="135" a="1"/>
  <c r="V407" i="135" s="1"/>
  <c r="V408" i="135" a="1"/>
  <c r="V408" i="135" s="1"/>
  <c r="V409" i="135" a="1"/>
  <c r="V409" i="135" s="1"/>
  <c r="V410" i="135" a="1"/>
  <c r="V410" i="135" s="1"/>
  <c r="V411" i="135" a="1"/>
  <c r="V411" i="135" s="1"/>
  <c r="V412" i="135" a="1"/>
  <c r="V412" i="135" s="1"/>
  <c r="V413" i="135" a="1"/>
  <c r="V413" i="135" s="1"/>
  <c r="V414" i="135" a="1"/>
  <c r="V414" i="135" s="1"/>
  <c r="V415" i="135" a="1"/>
  <c r="V415" i="135" s="1"/>
  <c r="V416" i="135" a="1"/>
  <c r="V416" i="135" s="1"/>
  <c r="V417" i="135" a="1"/>
  <c r="V417" i="135" s="1"/>
  <c r="V418" i="135" a="1"/>
  <c r="V418" i="135" s="1"/>
  <c r="V419" i="135" a="1"/>
  <c r="V419" i="135" s="1"/>
  <c r="V420" i="135" a="1"/>
  <c r="V420" i="135" s="1"/>
  <c r="V421" i="135" a="1"/>
  <c r="V421" i="135" s="1"/>
  <c r="V422" i="135" a="1"/>
  <c r="V422" i="135" s="1"/>
  <c r="V423" i="135" a="1"/>
  <c r="V423" i="135" s="1"/>
  <c r="V424" i="135" a="1"/>
  <c r="V424" i="135" s="1"/>
  <c r="V425" i="135" a="1"/>
  <c r="V425" i="135" s="1"/>
  <c r="V426" i="135" a="1"/>
  <c r="V426" i="135" s="1"/>
  <c r="V427" i="135" a="1"/>
  <c r="V427" i="135" s="1"/>
  <c r="V428" i="135" a="1"/>
  <c r="V428" i="135" s="1"/>
  <c r="V429" i="135" a="1"/>
  <c r="V429" i="135" s="1"/>
  <c r="V430" i="135" a="1"/>
  <c r="V430" i="135" s="1"/>
  <c r="V431" i="135" a="1"/>
  <c r="V431" i="135" s="1"/>
  <c r="V432" i="135" a="1"/>
  <c r="V432" i="135" s="1"/>
  <c r="V433" i="135" a="1"/>
  <c r="V433" i="135" s="1"/>
  <c r="V434" i="135" a="1"/>
  <c r="V434" i="135" s="1"/>
  <c r="V435" i="135" a="1"/>
  <c r="V435" i="135" s="1"/>
  <c r="V436" i="135" a="1"/>
  <c r="V436" i="135" s="1"/>
  <c r="V437" i="135" a="1"/>
  <c r="V437" i="135" s="1"/>
  <c r="V438" i="135" a="1"/>
  <c r="V438" i="135" s="1"/>
  <c r="V439" i="135" a="1"/>
  <c r="V439" i="135" s="1"/>
  <c r="V440" i="135" a="1"/>
  <c r="V440" i="135" s="1"/>
  <c r="V441" i="135" a="1"/>
  <c r="V441" i="135" s="1"/>
  <c r="V442" i="135" a="1"/>
  <c r="V442" i="135" s="1"/>
  <c r="V443" i="135" a="1"/>
  <c r="V443" i="135" s="1"/>
  <c r="V444" i="135" a="1"/>
  <c r="V444" i="135" s="1"/>
  <c r="V445" i="135" a="1"/>
  <c r="V445" i="135" s="1"/>
  <c r="V446" i="135" a="1"/>
  <c r="V446" i="135" s="1"/>
  <c r="V447" i="135" a="1"/>
  <c r="V447" i="135" s="1"/>
  <c r="V448" i="135" a="1"/>
  <c r="V448" i="135" s="1"/>
  <c r="V449" i="135" a="1"/>
  <c r="V449" i="135" s="1"/>
  <c r="V450" i="135" a="1"/>
  <c r="V450" i="135" s="1"/>
  <c r="V451" i="135" a="1"/>
  <c r="V451" i="135" s="1"/>
  <c r="V452" i="135" a="1"/>
  <c r="V452" i="135" s="1"/>
  <c r="V453" i="135" a="1"/>
  <c r="V453" i="135" s="1"/>
  <c r="V454" i="135" a="1"/>
  <c r="V454" i="135" s="1"/>
  <c r="V455" i="135" a="1"/>
  <c r="V455" i="135" s="1"/>
  <c r="V456" i="135" a="1"/>
  <c r="V456" i="135" s="1"/>
  <c r="V457" i="135" a="1"/>
  <c r="V457" i="135" s="1"/>
  <c r="V458" i="135" a="1"/>
  <c r="V458" i="135" s="1"/>
  <c r="V459" i="135" a="1"/>
  <c r="V459" i="135" s="1"/>
  <c r="V460" i="135" a="1"/>
  <c r="V460" i="135" s="1"/>
  <c r="V461" i="135" a="1"/>
  <c r="V461" i="135" s="1"/>
  <c r="V462" i="135" a="1"/>
  <c r="V462" i="135" s="1"/>
  <c r="V463" i="135" a="1"/>
  <c r="V463" i="135" s="1"/>
  <c r="V464" i="135" a="1"/>
  <c r="V464" i="135" s="1"/>
  <c r="V465" i="135" a="1"/>
  <c r="V465" i="135" s="1"/>
  <c r="V466" i="135" a="1"/>
  <c r="V466" i="135" s="1"/>
  <c r="V467" i="135" a="1"/>
  <c r="V467" i="135" s="1"/>
  <c r="V468" i="135" a="1"/>
  <c r="V468" i="135" s="1"/>
  <c r="V469" i="135" a="1"/>
  <c r="V469" i="135" s="1"/>
  <c r="V470" i="135" a="1"/>
  <c r="V470" i="135" s="1"/>
  <c r="V471" i="135" a="1"/>
  <c r="V471" i="135" s="1"/>
  <c r="V472" i="135" a="1"/>
  <c r="V472" i="135" s="1"/>
  <c r="V473" i="135" a="1"/>
  <c r="V473" i="135" s="1"/>
  <c r="V474" i="135" a="1"/>
  <c r="V474" i="135" s="1"/>
  <c r="V475" i="135" a="1"/>
  <c r="V475" i="135" s="1"/>
  <c r="V476" i="135" a="1"/>
  <c r="V476" i="135" s="1"/>
  <c r="V477" i="135" a="1"/>
  <c r="V477" i="135" s="1"/>
  <c r="V478" i="135" a="1"/>
  <c r="V478" i="135" s="1"/>
  <c r="V479" i="135" a="1"/>
  <c r="V479" i="135" s="1"/>
  <c r="V480" i="135" a="1"/>
  <c r="V480" i="135" s="1"/>
  <c r="V481" i="135" a="1"/>
  <c r="V481" i="135" s="1"/>
  <c r="V482" i="135" a="1"/>
  <c r="V482" i="135" s="1"/>
  <c r="V483" i="135" a="1"/>
  <c r="V483" i="135" s="1"/>
  <c r="V484" i="135" a="1"/>
  <c r="V484" i="135" s="1"/>
  <c r="V485" i="135" a="1"/>
  <c r="V485" i="135" s="1"/>
  <c r="V486" i="135" a="1"/>
  <c r="V486" i="135" s="1"/>
  <c r="V487" i="135" a="1"/>
  <c r="V487" i="135" s="1"/>
  <c r="V488" i="135" a="1"/>
  <c r="V488" i="135" s="1"/>
  <c r="V489" i="135" a="1"/>
  <c r="V489" i="135" s="1"/>
  <c r="V490" i="135" a="1"/>
  <c r="V490" i="135" s="1"/>
  <c r="V491" i="135" a="1"/>
  <c r="V491" i="135" s="1"/>
  <c r="V492" i="135" a="1"/>
  <c r="V492" i="135" s="1"/>
  <c r="V493" i="135" a="1"/>
  <c r="V493" i="135" s="1"/>
  <c r="V494" i="135" a="1"/>
  <c r="V494" i="135" s="1"/>
  <c r="V495" i="135" a="1"/>
  <c r="V495" i="135" s="1"/>
  <c r="V496" i="135" a="1"/>
  <c r="V496" i="135" s="1"/>
  <c r="V497" i="135" a="1"/>
  <c r="V497" i="135" s="1"/>
  <c r="V498" i="135" a="1"/>
  <c r="V498" i="135" s="1"/>
  <c r="V499" i="135" a="1"/>
  <c r="V499" i="135" s="1"/>
  <c r="V500" i="135" a="1"/>
  <c r="V500" i="135" s="1"/>
  <c r="V501" i="135" a="1"/>
  <c r="V501" i="135" s="1"/>
  <c r="V502" i="135" a="1"/>
  <c r="V502" i="135" s="1"/>
  <c r="V503" i="135" a="1"/>
  <c r="V503" i="135" s="1"/>
  <c r="V504" i="135" a="1"/>
  <c r="V504" i="135" s="1"/>
  <c r="V505" i="135" a="1"/>
  <c r="V505" i="135" s="1"/>
  <c r="V506" i="135" a="1"/>
  <c r="V506" i="135" s="1"/>
  <c r="V507" i="135" a="1"/>
  <c r="V507" i="135" s="1"/>
  <c r="V508" i="135" a="1"/>
  <c r="V508" i="135" s="1"/>
  <c r="V509" i="135" a="1"/>
  <c r="V509" i="135" s="1"/>
  <c r="V510" i="135" a="1"/>
  <c r="V510" i="135" s="1"/>
  <c r="V511" i="135" a="1"/>
  <c r="V511" i="135" s="1"/>
  <c r="V512" i="135" a="1"/>
  <c r="V512" i="135" s="1"/>
  <c r="V513" i="135" a="1"/>
  <c r="V513" i="135" s="1"/>
  <c r="V514" i="135" a="1"/>
  <c r="V514" i="135" s="1"/>
  <c r="V515" i="135" a="1"/>
  <c r="V515" i="135" s="1"/>
  <c r="V516" i="135" a="1"/>
  <c r="V516" i="135" s="1"/>
  <c r="V517" i="135" a="1"/>
  <c r="V517" i="135" s="1"/>
  <c r="V518" i="135" a="1"/>
  <c r="V518" i="135" s="1"/>
  <c r="V519" i="135" a="1"/>
  <c r="V519" i="135" s="1"/>
  <c r="V520" i="135" a="1"/>
  <c r="V520" i="135" s="1"/>
  <c r="V521" i="135" a="1"/>
  <c r="V521" i="135" s="1"/>
  <c r="V522" i="135" a="1"/>
  <c r="V522" i="135" s="1"/>
  <c r="V523" i="135" a="1"/>
  <c r="V523" i="135" s="1"/>
  <c r="V524" i="135" a="1"/>
  <c r="V524" i="135" s="1"/>
  <c r="V525" i="135" a="1"/>
  <c r="V525" i="135" s="1"/>
  <c r="V526" i="135" a="1"/>
  <c r="V526" i="135" s="1"/>
  <c r="V527" i="135" a="1"/>
  <c r="V527" i="135" s="1"/>
  <c r="V528" i="135" a="1"/>
  <c r="V528" i="135" s="1"/>
  <c r="V529" i="135" a="1"/>
  <c r="V529" i="135" s="1"/>
  <c r="V530" i="135" a="1"/>
  <c r="V530" i="135" s="1"/>
  <c r="V531" i="135" a="1"/>
  <c r="V531" i="135" s="1"/>
  <c r="V532" i="135" a="1"/>
  <c r="V532" i="135" s="1"/>
  <c r="V533" i="135" a="1"/>
  <c r="V533" i="135" s="1"/>
  <c r="V534" i="135" a="1"/>
  <c r="V534" i="135" s="1"/>
  <c r="V535" i="135" a="1"/>
  <c r="V535" i="135" s="1"/>
  <c r="V536" i="135" a="1"/>
  <c r="V536" i="135" s="1"/>
  <c r="V537" i="135" a="1"/>
  <c r="V537" i="135" s="1"/>
  <c r="V538" i="135" a="1"/>
  <c r="V538" i="135" s="1"/>
  <c r="V539" i="135" a="1"/>
  <c r="V539" i="135" s="1"/>
  <c r="V540" i="135" a="1"/>
  <c r="V540" i="135" s="1"/>
  <c r="V541" i="135" a="1"/>
  <c r="V541" i="135" s="1"/>
  <c r="V542" i="135" a="1"/>
  <c r="V542" i="135" s="1"/>
  <c r="V543" i="135" a="1"/>
  <c r="V543" i="135" s="1"/>
  <c r="V544" i="135" a="1"/>
  <c r="V544" i="135" s="1"/>
  <c r="V545" i="135" a="1"/>
  <c r="V545" i="135" s="1"/>
  <c r="V546" i="135" a="1"/>
  <c r="V546" i="135" s="1"/>
  <c r="V547" i="135" a="1"/>
  <c r="V547" i="135" s="1"/>
  <c r="V548" i="135" a="1"/>
  <c r="V548" i="135" s="1"/>
  <c r="V549" i="135" a="1"/>
  <c r="V549" i="135" s="1"/>
  <c r="V550" i="135" a="1"/>
  <c r="V550" i="135" s="1"/>
  <c r="V551" i="135" a="1"/>
  <c r="V551" i="135" s="1"/>
  <c r="V552" i="135" a="1"/>
  <c r="V552" i="135" s="1"/>
  <c r="V553" i="135" a="1"/>
  <c r="V553" i="135" s="1"/>
  <c r="V554" i="135" a="1"/>
  <c r="V554" i="135" s="1"/>
  <c r="V555" i="135" a="1"/>
  <c r="V555" i="135" s="1"/>
  <c r="V556" i="135" a="1"/>
  <c r="V556" i="135" s="1"/>
  <c r="V557" i="135" a="1"/>
  <c r="V557" i="135" s="1"/>
  <c r="V558" i="135" a="1"/>
  <c r="V558" i="135" s="1"/>
  <c r="V559" i="135" a="1"/>
  <c r="V559" i="135" s="1"/>
  <c r="V560" i="135" a="1"/>
  <c r="V560" i="135" s="1"/>
  <c r="V561" i="135" a="1"/>
  <c r="V561" i="135" s="1"/>
  <c r="V562" i="135" a="1"/>
  <c r="V562" i="135" s="1"/>
  <c r="V563" i="135" a="1"/>
  <c r="V563" i="135" s="1"/>
  <c r="V564" i="135" a="1"/>
  <c r="V564" i="135" s="1"/>
  <c r="V565" i="135" a="1"/>
  <c r="V565" i="135" s="1"/>
  <c r="V566" i="135" a="1"/>
  <c r="V566" i="135" s="1"/>
  <c r="V567" i="135" a="1"/>
  <c r="V567" i="135" s="1"/>
  <c r="V568" i="135" a="1"/>
  <c r="V568" i="135" s="1"/>
  <c r="V569" i="135" a="1"/>
  <c r="V569" i="135" s="1"/>
  <c r="V570" i="135" a="1"/>
  <c r="V570" i="135" s="1"/>
  <c r="V571" i="135" a="1"/>
  <c r="V571" i="135" s="1"/>
  <c r="V572" i="135" a="1"/>
  <c r="V572" i="135" s="1"/>
  <c r="V573" i="135" a="1"/>
  <c r="V573" i="135" s="1"/>
  <c r="V574" i="135" a="1"/>
  <c r="V574" i="135" s="1"/>
  <c r="V575" i="135" a="1"/>
  <c r="V575" i="135" s="1"/>
  <c r="V576" i="135" a="1"/>
  <c r="V576" i="135" s="1"/>
  <c r="V577" i="135" a="1"/>
  <c r="V577" i="135" s="1"/>
  <c r="V578" i="135" a="1"/>
  <c r="V578" i="135" s="1"/>
  <c r="V579" i="135" a="1"/>
  <c r="V579" i="135" s="1"/>
  <c r="V580" i="135" a="1"/>
  <c r="V580" i="135" s="1"/>
  <c r="V581" i="135" a="1"/>
  <c r="V581" i="135" s="1"/>
  <c r="V582" i="135" a="1"/>
  <c r="V582" i="135" s="1"/>
  <c r="V583" i="135" a="1"/>
  <c r="V583" i="135" s="1"/>
  <c r="V584" i="135" a="1"/>
  <c r="V584" i="135" s="1"/>
  <c r="V585" i="135" a="1"/>
  <c r="V585" i="135" s="1"/>
  <c r="V586" i="135" a="1"/>
  <c r="V586" i="135" s="1"/>
  <c r="V587" i="135" a="1"/>
  <c r="V587" i="135" s="1"/>
  <c r="V588" i="135" a="1"/>
  <c r="V588" i="135" s="1"/>
  <c r="V589" i="135" a="1"/>
  <c r="V589" i="135" s="1"/>
  <c r="V590" i="135" a="1"/>
  <c r="V590" i="135" s="1"/>
  <c r="V591" i="135" a="1"/>
  <c r="V591" i="135" s="1"/>
  <c r="V592" i="135" a="1"/>
  <c r="V592" i="135" s="1"/>
  <c r="V593" i="135" a="1"/>
  <c r="V593" i="135" s="1"/>
  <c r="V594" i="135" a="1"/>
  <c r="V594" i="135" s="1"/>
  <c r="V595" i="135" a="1"/>
  <c r="V595" i="135" s="1"/>
  <c r="V596" i="135" a="1"/>
  <c r="V596" i="135" s="1"/>
  <c r="V597" i="135" a="1"/>
  <c r="V597" i="135" s="1"/>
  <c r="V598" i="135" a="1"/>
  <c r="V598" i="135" s="1"/>
  <c r="V599" i="135" a="1"/>
  <c r="V599" i="135" s="1"/>
  <c r="V600" i="135" a="1"/>
  <c r="V600" i="135" s="1"/>
  <c r="V601" i="135" a="1"/>
  <c r="V601" i="135" s="1"/>
  <c r="V602" i="135" a="1"/>
  <c r="V602" i="135" s="1"/>
  <c r="V603" i="135" a="1"/>
  <c r="V603" i="135" s="1"/>
  <c r="V604" i="135" a="1"/>
  <c r="V604" i="135" s="1"/>
  <c r="V605" i="135" a="1"/>
  <c r="V605" i="135" s="1"/>
  <c r="V606" i="135" a="1"/>
  <c r="V606" i="135" s="1"/>
  <c r="V607" i="135" a="1"/>
  <c r="V607" i="135" s="1"/>
  <c r="V608" i="135" a="1"/>
  <c r="V608" i="135" s="1"/>
  <c r="V609" i="135" a="1"/>
  <c r="V609" i="135" s="1"/>
  <c r="V610" i="135" a="1"/>
  <c r="V610" i="135" s="1"/>
  <c r="V611" i="135" a="1"/>
  <c r="V611" i="135" s="1"/>
  <c r="V612" i="135" a="1"/>
  <c r="V612" i="135" s="1"/>
  <c r="V613" i="135" a="1"/>
  <c r="V613" i="135" s="1"/>
  <c r="V614" i="135" a="1"/>
  <c r="V614" i="135" s="1"/>
  <c r="V615" i="135" a="1"/>
  <c r="V615" i="135" s="1"/>
  <c r="V616" i="135" a="1"/>
  <c r="V616" i="135" s="1"/>
  <c r="V617" i="135" a="1"/>
  <c r="V617" i="135" s="1"/>
  <c r="V618" i="135" a="1"/>
  <c r="V618" i="135" s="1"/>
  <c r="V619" i="135" a="1"/>
  <c r="V619" i="135" s="1"/>
  <c r="V620" i="135" a="1"/>
  <c r="V620" i="135" s="1"/>
  <c r="V621" i="135" a="1"/>
  <c r="V621" i="135" s="1"/>
  <c r="V622" i="135" a="1"/>
  <c r="V622" i="135" s="1"/>
  <c r="V623" i="135" a="1"/>
  <c r="V623" i="135" s="1"/>
  <c r="V624" i="135" a="1"/>
  <c r="V624" i="135" s="1"/>
  <c r="V625" i="135" a="1"/>
  <c r="V625" i="135" s="1"/>
  <c r="V626" i="135" a="1"/>
  <c r="V626" i="135" s="1"/>
  <c r="V627" i="135" a="1"/>
  <c r="V627" i="135" s="1"/>
  <c r="V628" i="135" a="1"/>
  <c r="V628" i="135" s="1"/>
  <c r="V629" i="135" a="1"/>
  <c r="V629" i="135" s="1"/>
  <c r="V630" i="135" a="1"/>
  <c r="V630" i="135" s="1"/>
  <c r="V631" i="135" a="1"/>
  <c r="V631" i="135" s="1"/>
  <c r="V632" i="135" a="1"/>
  <c r="V632" i="135" s="1"/>
  <c r="V633" i="135" a="1"/>
  <c r="V633" i="135" s="1"/>
  <c r="V634" i="135" a="1"/>
  <c r="V634" i="135" s="1"/>
  <c r="V635" i="135" a="1"/>
  <c r="V635" i="135" s="1"/>
  <c r="V636" i="135" a="1"/>
  <c r="V636" i="135" s="1"/>
  <c r="V637" i="135" a="1"/>
  <c r="V637" i="135" s="1"/>
  <c r="V638" i="135" a="1"/>
  <c r="V638" i="135" s="1"/>
  <c r="V639" i="135" a="1"/>
  <c r="V639" i="135" s="1"/>
  <c r="V640" i="135" a="1"/>
  <c r="V640" i="135" s="1"/>
  <c r="V641" i="135" a="1"/>
  <c r="V641" i="135" s="1"/>
  <c r="V642" i="135" a="1"/>
  <c r="V642" i="135" s="1"/>
  <c r="V643" i="135" a="1"/>
  <c r="V643" i="135" s="1"/>
  <c r="V644" i="135" a="1"/>
  <c r="V644" i="135" s="1"/>
  <c r="V645" i="135" a="1"/>
  <c r="V645" i="135" s="1"/>
  <c r="V646" i="135" a="1"/>
  <c r="V646" i="135" s="1"/>
  <c r="V647" i="135" a="1"/>
  <c r="V647" i="135" s="1"/>
  <c r="V648" i="135" a="1"/>
  <c r="V648" i="135" s="1"/>
  <c r="V649" i="135" a="1"/>
  <c r="V649" i="135" s="1"/>
  <c r="V650" i="135" a="1"/>
  <c r="V650" i="135" s="1"/>
  <c r="V651" i="135" a="1"/>
  <c r="V651" i="135" s="1"/>
  <c r="V652" i="135" a="1"/>
  <c r="V652" i="135" s="1"/>
  <c r="V653" i="135" a="1"/>
  <c r="V653" i="135" s="1"/>
  <c r="V654" i="135" a="1"/>
  <c r="V654" i="135" s="1"/>
  <c r="V655" i="135" a="1"/>
  <c r="V655" i="135" s="1"/>
  <c r="V656" i="135" a="1"/>
  <c r="V656" i="135" s="1"/>
  <c r="V657" i="135" a="1"/>
  <c r="V657" i="135" s="1"/>
  <c r="V658" i="135" a="1"/>
  <c r="V658" i="135" s="1"/>
  <c r="V659" i="135" a="1"/>
  <c r="V659" i="135" s="1"/>
  <c r="V660" i="135" a="1"/>
  <c r="V660" i="135" s="1"/>
  <c r="V661" i="135" a="1"/>
  <c r="V661" i="135" s="1"/>
  <c r="V662" i="135" a="1"/>
  <c r="V662" i="135" s="1"/>
  <c r="V663" i="135" a="1"/>
  <c r="V663" i="135" s="1"/>
  <c r="V664" i="135" a="1"/>
  <c r="V664" i="135" s="1"/>
  <c r="V665" i="135" a="1"/>
  <c r="V665" i="135" s="1"/>
  <c r="V666" i="135" a="1"/>
  <c r="V666" i="135" s="1"/>
  <c r="V667" i="135" a="1"/>
  <c r="V667" i="135" s="1"/>
  <c r="V668" i="135" a="1"/>
  <c r="V668" i="135" s="1"/>
  <c r="V669" i="135" a="1"/>
  <c r="V669" i="135" s="1"/>
  <c r="V670" i="135" a="1"/>
  <c r="V670" i="135" s="1"/>
  <c r="V671" i="135" a="1"/>
  <c r="V671" i="135" s="1"/>
  <c r="V672" i="135" a="1"/>
  <c r="V672" i="135" s="1"/>
  <c r="V673" i="135" a="1"/>
  <c r="V673" i="135" s="1"/>
  <c r="V674" i="135" a="1"/>
  <c r="V674" i="135" s="1"/>
  <c r="V675" i="135" a="1"/>
  <c r="V675" i="135" s="1"/>
  <c r="V676" i="135" a="1"/>
  <c r="V676" i="135" s="1"/>
  <c r="V677" i="135" a="1"/>
  <c r="V677" i="135" s="1"/>
  <c r="V678" i="135" a="1"/>
  <c r="V678" i="135" s="1"/>
  <c r="V679" i="135" a="1"/>
  <c r="V679" i="135" s="1"/>
  <c r="V680" i="135" a="1"/>
  <c r="V680" i="135" s="1"/>
  <c r="V681" i="135" a="1"/>
  <c r="V681" i="135" s="1"/>
  <c r="V682" i="135" a="1"/>
  <c r="V682" i="135" s="1"/>
  <c r="V683" i="135" a="1"/>
  <c r="V683" i="135" s="1"/>
  <c r="V684" i="135" a="1"/>
  <c r="V684" i="135" s="1"/>
  <c r="V685" i="135" a="1"/>
  <c r="V685" i="135" s="1"/>
  <c r="V686" i="135" a="1"/>
  <c r="V686" i="135" s="1"/>
  <c r="V687" i="135" a="1"/>
  <c r="V687" i="135" s="1"/>
  <c r="V688" i="135" a="1"/>
  <c r="V688" i="135" s="1"/>
  <c r="V689" i="135" a="1"/>
  <c r="V689" i="135" s="1"/>
  <c r="V690" i="135" a="1"/>
  <c r="V690" i="135" s="1"/>
  <c r="V691" i="135" a="1"/>
  <c r="V691" i="135" s="1"/>
  <c r="V692" i="135" a="1"/>
  <c r="V692" i="135" s="1"/>
  <c r="V693" i="135" a="1"/>
  <c r="V693" i="135" s="1"/>
  <c r="V694" i="135" a="1"/>
  <c r="V694" i="135" s="1"/>
  <c r="V695" i="135" a="1"/>
  <c r="V695" i="135" s="1"/>
  <c r="V696" i="135" a="1"/>
  <c r="V696" i="135" s="1"/>
  <c r="V697" i="135" a="1"/>
  <c r="V697" i="135" s="1"/>
  <c r="V698" i="135" a="1"/>
  <c r="V698" i="135" s="1"/>
  <c r="V699" i="135" a="1"/>
  <c r="V699" i="135" s="1"/>
  <c r="V700" i="135" a="1"/>
  <c r="V700" i="135" s="1"/>
  <c r="V701" i="135" a="1"/>
  <c r="V701" i="135" s="1"/>
  <c r="V702" i="135" a="1"/>
  <c r="V702" i="135" s="1"/>
  <c r="V703" i="135" a="1"/>
  <c r="V703" i="135" s="1"/>
  <c r="V704" i="135" a="1"/>
  <c r="V704" i="135" s="1"/>
  <c r="V705" i="135" a="1"/>
  <c r="V705" i="135" s="1"/>
  <c r="V706" i="135" a="1"/>
  <c r="V706" i="135" s="1"/>
  <c r="V707" i="135" a="1"/>
  <c r="V707" i="135" s="1"/>
  <c r="V708" i="135" a="1"/>
  <c r="V708" i="135" s="1"/>
  <c r="V709" i="135" a="1"/>
  <c r="V709" i="135" s="1"/>
  <c r="V710" i="135" a="1"/>
  <c r="V710" i="135" s="1"/>
  <c r="V711" i="135" a="1"/>
  <c r="V711" i="135" s="1"/>
  <c r="V712" i="135" a="1"/>
  <c r="V712" i="135" s="1"/>
  <c r="V713" i="135" a="1"/>
  <c r="V713" i="135" s="1"/>
  <c r="V714" i="135" a="1"/>
  <c r="V714" i="135" s="1"/>
  <c r="V715" i="135" a="1"/>
  <c r="V715" i="135" s="1"/>
  <c r="V716" i="135" a="1"/>
  <c r="V716" i="135" s="1"/>
  <c r="V717" i="135" a="1"/>
  <c r="V717" i="135" s="1"/>
  <c r="V718" i="135" a="1"/>
  <c r="V718" i="135" s="1"/>
  <c r="V719" i="135" a="1"/>
  <c r="V719" i="135" s="1"/>
  <c r="V720" i="135" a="1"/>
  <c r="V720" i="135" s="1"/>
  <c r="V721" i="135" a="1"/>
  <c r="V721" i="135" s="1"/>
  <c r="V722" i="135" a="1"/>
  <c r="V722" i="135" s="1"/>
  <c r="V723" i="135" a="1"/>
  <c r="V723" i="135" s="1"/>
  <c r="V724" i="135" a="1"/>
  <c r="V724" i="135" s="1"/>
  <c r="V725" i="135" a="1"/>
  <c r="V725" i="135" s="1"/>
  <c r="V726" i="135" a="1"/>
  <c r="V726" i="135" s="1"/>
  <c r="V727" i="135" a="1"/>
  <c r="V727" i="135" s="1"/>
  <c r="V728" i="135" a="1"/>
  <c r="V728" i="135" s="1"/>
  <c r="V729" i="135" a="1"/>
  <c r="V729" i="135" s="1"/>
  <c r="V730" i="135" a="1"/>
  <c r="V730" i="135" s="1"/>
  <c r="V731" i="135" a="1"/>
  <c r="V731" i="135" s="1"/>
  <c r="V732" i="135" a="1"/>
  <c r="V732" i="135" s="1"/>
  <c r="V733" i="135" a="1"/>
  <c r="V733" i="135" s="1"/>
  <c r="V734" i="135" a="1"/>
  <c r="V734" i="135" s="1"/>
  <c r="V735" i="135" a="1"/>
  <c r="V735" i="135" s="1"/>
  <c r="V736" i="135" a="1"/>
  <c r="V736" i="135" s="1"/>
  <c r="V737" i="135" a="1"/>
  <c r="V737" i="135" s="1"/>
  <c r="V738" i="135" a="1"/>
  <c r="V738" i="135" s="1"/>
  <c r="V739" i="135" a="1"/>
  <c r="V739" i="135" s="1"/>
  <c r="V740" i="135" a="1"/>
  <c r="V740" i="135" s="1"/>
  <c r="V741" i="135" a="1"/>
  <c r="V741" i="135" s="1"/>
  <c r="V742" i="135" a="1"/>
  <c r="V742" i="135" s="1"/>
  <c r="V743" i="135" a="1"/>
  <c r="V743" i="135" s="1"/>
  <c r="V744" i="135" a="1"/>
  <c r="V744" i="135" s="1"/>
  <c r="V745" i="135" a="1"/>
  <c r="V745" i="135" s="1"/>
  <c r="V746" i="135" a="1"/>
  <c r="V746" i="135" s="1"/>
  <c r="V747" i="135" a="1"/>
  <c r="V747" i="135" s="1"/>
  <c r="V748" i="135" a="1"/>
  <c r="V748" i="135" s="1"/>
  <c r="V749" i="135" a="1"/>
  <c r="V749" i="135" s="1"/>
  <c r="V750" i="135" a="1"/>
  <c r="V750" i="135" s="1"/>
  <c r="V751" i="135" a="1"/>
  <c r="V751" i="135" s="1"/>
  <c r="V752" i="135" a="1"/>
  <c r="V752" i="135" s="1"/>
  <c r="V753" i="135" a="1"/>
  <c r="V753" i="135" s="1"/>
  <c r="V754" i="135" a="1"/>
  <c r="V754" i="135" s="1"/>
  <c r="V755" i="135" a="1"/>
  <c r="V755" i="135" s="1"/>
  <c r="V756" i="135" a="1"/>
  <c r="V756" i="135" s="1"/>
  <c r="V757" i="135" a="1"/>
  <c r="V757" i="135" s="1"/>
  <c r="V758" i="135" a="1"/>
  <c r="V758" i="135" s="1"/>
  <c r="V759" i="135" a="1"/>
  <c r="V759" i="135" s="1"/>
  <c r="V760" i="135" a="1"/>
  <c r="V760" i="135" s="1"/>
  <c r="V761" i="135" a="1"/>
  <c r="V761" i="135" s="1"/>
  <c r="V762" i="135" a="1"/>
  <c r="V762" i="135" s="1"/>
  <c r="V763" i="135" a="1"/>
  <c r="V763" i="135" s="1"/>
  <c r="V764" i="135" a="1"/>
  <c r="V764" i="135" s="1"/>
  <c r="V765" i="135" a="1"/>
  <c r="V765" i="135" s="1"/>
  <c r="V766" i="135" a="1"/>
  <c r="V766" i="135" s="1"/>
  <c r="V767" i="135" a="1"/>
  <c r="V767" i="135" s="1"/>
  <c r="V768" i="135" a="1"/>
  <c r="V768" i="135" s="1"/>
  <c r="V769" i="135" a="1"/>
  <c r="V769" i="135" s="1"/>
  <c r="V770" i="135" a="1"/>
  <c r="V770" i="135" s="1"/>
  <c r="V771" i="135" a="1"/>
  <c r="V771" i="135" s="1"/>
  <c r="V772" i="135" a="1"/>
  <c r="V772" i="135" s="1"/>
  <c r="V773" i="135" a="1"/>
  <c r="V773" i="135" s="1"/>
  <c r="V774" i="135" a="1"/>
  <c r="V774" i="135" s="1"/>
  <c r="V775" i="135" a="1"/>
  <c r="V775" i="135" s="1"/>
  <c r="V776" i="135" a="1"/>
  <c r="V776" i="135" s="1"/>
  <c r="V777" i="135" a="1"/>
  <c r="V777" i="135" s="1"/>
  <c r="V778" i="135" a="1"/>
  <c r="V778" i="135" s="1"/>
  <c r="V779" i="135" a="1"/>
  <c r="V779" i="135" s="1"/>
  <c r="V780" i="135" a="1"/>
  <c r="V780" i="135" s="1"/>
  <c r="V781" i="135" a="1"/>
  <c r="V781" i="135" s="1"/>
  <c r="V782" i="135" a="1"/>
  <c r="V782" i="135" s="1"/>
  <c r="V783" i="135" a="1"/>
  <c r="V783" i="135" s="1"/>
  <c r="V784" i="135" a="1"/>
  <c r="V784" i="135" s="1"/>
  <c r="V785" i="135" a="1"/>
  <c r="V785" i="135" s="1"/>
  <c r="V786" i="135" a="1"/>
  <c r="V786" i="135" s="1"/>
  <c r="V787" i="135" a="1"/>
  <c r="V787" i="135" s="1"/>
  <c r="V788" i="135" a="1"/>
  <c r="V788" i="135" s="1"/>
  <c r="V789" i="135" a="1"/>
  <c r="V789" i="135" s="1"/>
  <c r="V790" i="135" a="1"/>
  <c r="V790" i="135" s="1"/>
  <c r="V791" i="135" a="1"/>
  <c r="V791" i="135" s="1"/>
  <c r="V792" i="135" a="1"/>
  <c r="V792" i="135" s="1"/>
  <c r="V793" i="135" a="1"/>
  <c r="V793" i="135" s="1"/>
  <c r="V794" i="135" a="1"/>
  <c r="V794" i="135" s="1"/>
  <c r="V795" i="135" a="1"/>
  <c r="V795" i="135" s="1"/>
  <c r="V796" i="135" a="1"/>
  <c r="V796" i="135" s="1"/>
  <c r="V797" i="135" a="1"/>
  <c r="V797" i="135" s="1"/>
  <c r="V798" i="135" a="1"/>
  <c r="V798" i="135" s="1"/>
  <c r="V799" i="135" a="1"/>
  <c r="V799" i="135" s="1"/>
  <c r="V800" i="135" a="1"/>
  <c r="V800" i="135" s="1"/>
  <c r="V801" i="135" a="1"/>
  <c r="V801" i="135" s="1"/>
  <c r="V802" i="135" a="1"/>
  <c r="V802" i="135" s="1"/>
  <c r="V803" i="135" a="1"/>
  <c r="V803" i="135" s="1"/>
  <c r="V804" i="135" a="1"/>
  <c r="V804" i="135" s="1"/>
  <c r="V805" i="135" a="1"/>
  <c r="V805" i="135" s="1"/>
  <c r="V806" i="135" a="1"/>
  <c r="V806" i="135" s="1"/>
  <c r="V807" i="135" a="1"/>
  <c r="V807" i="135" s="1"/>
  <c r="V808" i="135" a="1"/>
  <c r="V808" i="135" s="1"/>
  <c r="V809" i="135" a="1"/>
  <c r="V809" i="135" s="1"/>
  <c r="V810" i="135" a="1"/>
  <c r="V810" i="135" s="1"/>
  <c r="V811" i="135" a="1"/>
  <c r="V811" i="135" s="1"/>
  <c r="V812" i="135" a="1"/>
  <c r="V812" i="135" s="1"/>
  <c r="V813" i="135" a="1"/>
  <c r="V813" i="135" s="1"/>
  <c r="V814" i="135" a="1"/>
  <c r="V814" i="135" s="1"/>
  <c r="V815" i="135" a="1"/>
  <c r="V815" i="135" s="1"/>
  <c r="V816" i="135" a="1"/>
  <c r="V816" i="135" s="1"/>
  <c r="V817" i="135" a="1"/>
  <c r="V817" i="135" s="1"/>
  <c r="V818" i="135" a="1"/>
  <c r="V818" i="135" s="1"/>
  <c r="V819" i="135" a="1"/>
  <c r="V819" i="135" s="1"/>
  <c r="V820" i="135" a="1"/>
  <c r="V820" i="135" s="1"/>
  <c r="V821" i="135" a="1"/>
  <c r="V821" i="135" s="1"/>
  <c r="V822" i="135" a="1"/>
  <c r="V822" i="135" s="1"/>
  <c r="V823" i="135" a="1"/>
  <c r="V823" i="135" s="1"/>
  <c r="V824" i="135" a="1"/>
  <c r="V824" i="135" s="1"/>
  <c r="V825" i="135" a="1"/>
  <c r="V825" i="135" s="1"/>
  <c r="V826" i="135" a="1"/>
  <c r="V826" i="135" s="1"/>
  <c r="V827" i="135" a="1"/>
  <c r="V827" i="135" s="1"/>
  <c r="V828" i="135" a="1"/>
  <c r="V828" i="135" s="1"/>
  <c r="V829" i="135" a="1"/>
  <c r="V829" i="135" s="1"/>
  <c r="V830" i="135" a="1"/>
  <c r="V830" i="135" s="1"/>
  <c r="V831" i="135" a="1"/>
  <c r="V831" i="135" s="1"/>
  <c r="V832" i="135" a="1"/>
  <c r="V832" i="135" s="1"/>
  <c r="V833" i="135" a="1"/>
  <c r="V833" i="135" s="1"/>
  <c r="V834" i="135" a="1"/>
  <c r="V834" i="135" s="1"/>
  <c r="V835" i="135" a="1"/>
  <c r="V835" i="135" s="1"/>
  <c r="V836" i="135" a="1"/>
  <c r="V836" i="135" s="1"/>
  <c r="V837" i="135" a="1"/>
  <c r="V837" i="135" s="1"/>
  <c r="V838" i="135" a="1"/>
  <c r="V838" i="135" s="1"/>
  <c r="V839" i="135" a="1"/>
  <c r="V839" i="135" s="1"/>
  <c r="V840" i="135" a="1"/>
  <c r="V840" i="135" s="1"/>
  <c r="V841" i="135" a="1"/>
  <c r="V841" i="135" s="1"/>
  <c r="V842" i="135" a="1"/>
  <c r="V842" i="135" s="1"/>
  <c r="V843" i="135" a="1"/>
  <c r="V843" i="135" s="1"/>
  <c r="V844" i="135" a="1"/>
  <c r="V844" i="135" s="1"/>
  <c r="V845" i="135" a="1"/>
  <c r="V845" i="135" s="1"/>
  <c r="V846" i="135" a="1"/>
  <c r="V846" i="135" s="1"/>
  <c r="V847" i="135" a="1"/>
  <c r="V847" i="135" s="1"/>
  <c r="V848" i="135" a="1"/>
  <c r="V848" i="135" s="1"/>
  <c r="V849" i="135" a="1"/>
  <c r="V849" i="135" s="1"/>
  <c r="V850" i="135" a="1"/>
  <c r="V850" i="135" s="1"/>
  <c r="V851" i="135" a="1"/>
  <c r="V851" i="135" s="1"/>
  <c r="V852" i="135" a="1"/>
  <c r="V852" i="135" s="1"/>
  <c r="V853" i="135" a="1"/>
  <c r="V853" i="135" s="1"/>
  <c r="V854" i="135" a="1"/>
  <c r="V854" i="135" s="1"/>
  <c r="V855" i="135" a="1"/>
  <c r="V855" i="135" s="1"/>
  <c r="V856" i="135" a="1"/>
  <c r="V856" i="135" s="1"/>
  <c r="V857" i="135" a="1"/>
  <c r="V857" i="135" s="1"/>
  <c r="V858" i="135" a="1"/>
  <c r="V858" i="135" s="1"/>
  <c r="V859" i="135" a="1"/>
  <c r="V859" i="135" s="1"/>
  <c r="V860" i="135" a="1"/>
  <c r="V860" i="135" s="1"/>
  <c r="V861" i="135" a="1"/>
  <c r="V861" i="135" s="1"/>
  <c r="V862" i="135" a="1"/>
  <c r="V862" i="135" s="1"/>
  <c r="V863" i="135" a="1"/>
  <c r="V863" i="135" s="1"/>
  <c r="V864" i="135" a="1"/>
  <c r="V864" i="135" s="1"/>
  <c r="V865" i="135" a="1"/>
  <c r="V865" i="135" s="1"/>
  <c r="V866" i="135" a="1"/>
  <c r="V866" i="135" s="1"/>
  <c r="V867" i="135" a="1"/>
  <c r="V867" i="135" s="1"/>
  <c r="V868" i="135" a="1"/>
  <c r="V868" i="135" s="1"/>
  <c r="V869" i="135" a="1"/>
  <c r="V869" i="135" s="1"/>
  <c r="V870" i="135" a="1"/>
  <c r="V870" i="135" s="1"/>
  <c r="V871" i="135" a="1"/>
  <c r="V871" i="135" s="1"/>
  <c r="V872" i="135" a="1"/>
  <c r="V872" i="135" s="1"/>
  <c r="V873" i="135" a="1"/>
  <c r="V873" i="135" s="1"/>
  <c r="V874" i="135" a="1"/>
  <c r="V874" i="135" s="1"/>
  <c r="V875" i="135" a="1"/>
  <c r="V875" i="135" s="1"/>
  <c r="V876" i="135" a="1"/>
  <c r="V876" i="135" s="1"/>
  <c r="V877" i="135" a="1"/>
  <c r="V877" i="135" s="1"/>
  <c r="V878" i="135" a="1"/>
  <c r="V878" i="135" s="1"/>
  <c r="V879" i="135" a="1"/>
  <c r="V879" i="135" s="1"/>
  <c r="V880" i="135" a="1"/>
  <c r="V880" i="135" s="1"/>
  <c r="V881" i="135" a="1"/>
  <c r="V881" i="135" s="1"/>
  <c r="V882" i="135" a="1"/>
  <c r="V882" i="135" s="1"/>
  <c r="V883" i="135" a="1"/>
  <c r="V883" i="135" s="1"/>
  <c r="V884" i="135" a="1"/>
  <c r="V884" i="135" s="1"/>
  <c r="V885" i="135" a="1"/>
  <c r="V885" i="135" s="1"/>
  <c r="V886" i="135" a="1"/>
  <c r="V886" i="135" s="1"/>
  <c r="V887" i="135" a="1"/>
  <c r="V887" i="135" s="1"/>
  <c r="V888" i="135" a="1"/>
  <c r="V888" i="135" s="1"/>
  <c r="V889" i="135" a="1"/>
  <c r="V889" i="135" s="1"/>
  <c r="V890" i="135" a="1"/>
  <c r="V890" i="135" s="1"/>
  <c r="V891" i="135" a="1"/>
  <c r="V891" i="135" s="1"/>
  <c r="V892" i="135" a="1"/>
  <c r="V892" i="135" s="1"/>
  <c r="V893" i="135" a="1"/>
  <c r="V893" i="135" s="1"/>
  <c r="V894" i="135" a="1"/>
  <c r="V894" i="135" s="1"/>
  <c r="V895" i="135" a="1"/>
  <c r="V895" i="135" s="1"/>
  <c r="V896" i="135" a="1"/>
  <c r="V896" i="135" s="1"/>
  <c r="V897" i="135" a="1"/>
  <c r="V897" i="135" s="1"/>
  <c r="V898" i="135" a="1"/>
  <c r="V898" i="135" s="1"/>
  <c r="V899" i="135" a="1"/>
  <c r="V899" i="135" s="1"/>
  <c r="V900" i="135" a="1"/>
  <c r="V900" i="135" s="1"/>
  <c r="V901" i="135" a="1"/>
  <c r="V901" i="135" s="1"/>
  <c r="V902" i="135" a="1"/>
  <c r="V902" i="135" s="1"/>
  <c r="V903" i="135" a="1"/>
  <c r="V903" i="135" s="1"/>
  <c r="V904" i="135" a="1"/>
  <c r="V904" i="135" s="1"/>
  <c r="V905" i="135" a="1"/>
  <c r="V905" i="135" s="1"/>
  <c r="V906" i="135" a="1"/>
  <c r="V906" i="135" s="1"/>
  <c r="V907" i="135" a="1"/>
  <c r="V907" i="135" s="1"/>
  <c r="V908" i="135" a="1"/>
  <c r="V908" i="135" s="1"/>
  <c r="V909" i="135" a="1"/>
  <c r="V909" i="135" s="1"/>
  <c r="V910" i="135" a="1"/>
  <c r="V910" i="135" s="1"/>
  <c r="V911" i="135" a="1"/>
  <c r="V911" i="135" s="1"/>
  <c r="V912" i="135" a="1"/>
  <c r="V912" i="135" s="1"/>
  <c r="V913" i="135" a="1"/>
  <c r="V913" i="135" s="1"/>
  <c r="V914" i="135" a="1"/>
  <c r="V914" i="135" s="1"/>
  <c r="V915" i="135" a="1"/>
  <c r="V915" i="135" s="1"/>
  <c r="V916" i="135" a="1"/>
  <c r="V916" i="135" s="1"/>
  <c r="V917" i="135" a="1"/>
  <c r="V917" i="135" s="1"/>
  <c r="V918" i="135" a="1"/>
  <c r="V918" i="135" s="1"/>
  <c r="V919" i="135" a="1"/>
  <c r="V919" i="135" s="1"/>
  <c r="V920" i="135" a="1"/>
  <c r="V920" i="135" s="1"/>
  <c r="V921" i="135" a="1"/>
  <c r="V921" i="135" s="1"/>
  <c r="V922" i="135" a="1"/>
  <c r="V922" i="135" s="1"/>
  <c r="V923" i="135" a="1"/>
  <c r="V923" i="135" s="1"/>
  <c r="V924" i="135" a="1"/>
  <c r="V924" i="135" s="1"/>
  <c r="V925" i="135" a="1"/>
  <c r="V925" i="135" s="1"/>
  <c r="V926" i="135" a="1"/>
  <c r="V926" i="135" s="1"/>
  <c r="V927" i="135" a="1"/>
  <c r="V927" i="135" s="1"/>
  <c r="V928" i="135" a="1"/>
  <c r="V928" i="135" s="1"/>
  <c r="V929" i="135" a="1"/>
  <c r="V929" i="135" s="1"/>
  <c r="V930" i="135" a="1"/>
  <c r="V930" i="135" s="1"/>
  <c r="V931" i="135" a="1"/>
  <c r="V931" i="135" s="1"/>
  <c r="V932" i="135" a="1"/>
  <c r="V932" i="135" s="1"/>
  <c r="V933" i="135" a="1"/>
  <c r="V933" i="135" s="1"/>
  <c r="V934" i="135" a="1"/>
  <c r="V934" i="135" s="1"/>
  <c r="V935" i="135" a="1"/>
  <c r="V935" i="135" s="1"/>
  <c r="V936" i="135" a="1"/>
  <c r="V936" i="135" s="1"/>
  <c r="V937" i="135" a="1"/>
  <c r="V937" i="135" s="1"/>
  <c r="V938" i="135" a="1"/>
  <c r="V938" i="135" s="1"/>
  <c r="V939" i="135" a="1"/>
  <c r="V939" i="135" s="1"/>
  <c r="V940" i="135" a="1"/>
  <c r="V940" i="135" s="1"/>
  <c r="V941" i="135" a="1"/>
  <c r="V941" i="135" s="1"/>
  <c r="V942" i="135" a="1"/>
  <c r="V942" i="135" s="1"/>
  <c r="V943" i="135" a="1"/>
  <c r="V943" i="135" s="1"/>
  <c r="V944" i="135" a="1"/>
  <c r="V944" i="135" s="1"/>
  <c r="V945" i="135" a="1"/>
  <c r="V945" i="135" s="1"/>
  <c r="V946" i="135" a="1"/>
  <c r="V946" i="135" s="1"/>
  <c r="V947" i="135" a="1"/>
  <c r="V947" i="135" s="1"/>
  <c r="V948" i="135" a="1"/>
  <c r="V948" i="135" s="1"/>
  <c r="V949" i="135" a="1"/>
  <c r="V949" i="135" s="1"/>
  <c r="V950" i="135" a="1"/>
  <c r="V950" i="135" s="1"/>
  <c r="V951" i="135" a="1"/>
  <c r="V951" i="135" s="1"/>
  <c r="V952" i="135" a="1"/>
  <c r="V952" i="135" s="1"/>
  <c r="V953" i="135" a="1"/>
  <c r="V953" i="135" s="1"/>
  <c r="V954" i="135" a="1"/>
  <c r="V954" i="135" s="1"/>
  <c r="V955" i="135" a="1"/>
  <c r="V955" i="135" s="1"/>
  <c r="V956" i="135" a="1"/>
  <c r="V956" i="135" s="1"/>
  <c r="V957" i="135" a="1"/>
  <c r="V957" i="135" s="1"/>
  <c r="V958" i="135" a="1"/>
  <c r="V958" i="135" s="1"/>
  <c r="V959" i="135" a="1"/>
  <c r="V959" i="135" s="1"/>
  <c r="V960" i="135" a="1"/>
  <c r="V960" i="135" s="1"/>
  <c r="V961" i="135" a="1"/>
  <c r="V961" i="135" s="1"/>
  <c r="V962" i="135" a="1"/>
  <c r="V962" i="135" s="1"/>
  <c r="V963" i="135" a="1"/>
  <c r="V963" i="135" s="1"/>
  <c r="V964" i="135" a="1"/>
  <c r="V964" i="135" s="1"/>
  <c r="V965" i="135" a="1"/>
  <c r="V965" i="135" s="1"/>
  <c r="V966" i="135" a="1"/>
  <c r="V966" i="135" s="1"/>
  <c r="V967" i="135" a="1"/>
  <c r="V967" i="135" s="1"/>
  <c r="V968" i="135" a="1"/>
  <c r="V968" i="135" s="1"/>
  <c r="V969" i="135" a="1"/>
  <c r="V969" i="135" s="1"/>
  <c r="V970" i="135" a="1"/>
  <c r="V970" i="135" s="1"/>
  <c r="V971" i="135" a="1"/>
  <c r="V971" i="135" s="1"/>
  <c r="V972" i="135" a="1"/>
  <c r="V972" i="135" s="1"/>
  <c r="V973" i="135" a="1"/>
  <c r="V973" i="135" s="1"/>
  <c r="V974" i="135" a="1"/>
  <c r="V974" i="135" s="1"/>
  <c r="V975" i="135" a="1"/>
  <c r="V975" i="135" s="1"/>
  <c r="V976" i="135" a="1"/>
  <c r="V976" i="135" s="1"/>
  <c r="V977" i="135" a="1"/>
  <c r="V977" i="135" s="1"/>
  <c r="V978" i="135" a="1"/>
  <c r="V978" i="135" s="1"/>
  <c r="V979" i="135" a="1"/>
  <c r="V979" i="135" s="1"/>
  <c r="V980" i="135" a="1"/>
  <c r="V980" i="135" s="1"/>
  <c r="V981" i="135" a="1"/>
  <c r="V981" i="135" s="1"/>
  <c r="V982" i="135" a="1"/>
  <c r="V982" i="135" s="1"/>
  <c r="V983" i="135" a="1"/>
  <c r="V983" i="135" s="1"/>
  <c r="V984" i="135" a="1"/>
  <c r="V984" i="135" s="1"/>
  <c r="V985" i="135" a="1"/>
  <c r="V985" i="135" s="1"/>
  <c r="V986" i="135" a="1"/>
  <c r="V986" i="135" s="1"/>
  <c r="V987" i="135" a="1"/>
  <c r="V987" i="135" s="1"/>
  <c r="V988" i="135" a="1"/>
  <c r="V988" i="135" s="1"/>
  <c r="V989" i="135" a="1"/>
  <c r="V989" i="135" s="1"/>
  <c r="V990" i="135" a="1"/>
  <c r="V990" i="135" s="1"/>
  <c r="V991" i="135" a="1"/>
  <c r="V991" i="135" s="1"/>
  <c r="V992" i="135" a="1"/>
  <c r="V992" i="135" s="1"/>
  <c r="V993" i="135" a="1"/>
  <c r="V993" i="135" s="1"/>
  <c r="V994" i="135" a="1"/>
  <c r="V994" i="135" s="1"/>
  <c r="V995" i="135" a="1"/>
  <c r="V995" i="135" s="1"/>
  <c r="V996" i="135" a="1"/>
  <c r="V996" i="135" s="1"/>
  <c r="V997" i="135" a="1"/>
  <c r="V997" i="135" s="1"/>
  <c r="V998" i="135" a="1"/>
  <c r="V998" i="135" s="1"/>
  <c r="V999" i="135" a="1"/>
  <c r="V999" i="135" s="1"/>
  <c r="V1000" i="135" a="1"/>
  <c r="V1000" i="135" s="1"/>
  <c r="V1001" i="135" a="1"/>
  <c r="V1001" i="135" s="1"/>
  <c r="V1002" i="135" a="1"/>
  <c r="V1002" i="135" s="1"/>
  <c r="AQ5" i="135"/>
  <c r="AQ6" i="135"/>
  <c r="AQ7" i="135"/>
  <c r="AQ8" i="135"/>
  <c r="AQ9" i="135"/>
  <c r="AQ10" i="135"/>
  <c r="AQ11" i="135"/>
  <c r="AQ12" i="135"/>
  <c r="AQ13" i="135"/>
  <c r="AQ14" i="135"/>
  <c r="AQ15" i="135"/>
  <c r="AQ16" i="135"/>
  <c r="AQ17" i="135"/>
  <c r="AQ18" i="135"/>
  <c r="AQ19" i="135"/>
  <c r="AQ20" i="135"/>
  <c r="AQ21" i="135"/>
  <c r="AQ22" i="135"/>
  <c r="AQ23" i="135"/>
  <c r="AQ24" i="135"/>
  <c r="AQ25" i="135"/>
  <c r="AQ26" i="135"/>
  <c r="AQ27" i="135"/>
  <c r="AQ28" i="135"/>
  <c r="AQ29" i="135"/>
  <c r="AQ30" i="135"/>
  <c r="AQ31" i="135"/>
  <c r="AQ32" i="135"/>
  <c r="AQ33" i="135"/>
  <c r="AQ34" i="135"/>
  <c r="AQ35" i="135"/>
  <c r="AQ36" i="135"/>
  <c r="AQ37" i="135"/>
  <c r="AQ38" i="135"/>
  <c r="AQ39" i="135"/>
  <c r="AQ40" i="135"/>
  <c r="AQ41" i="135"/>
  <c r="AQ42" i="135"/>
  <c r="AQ43" i="135"/>
  <c r="AQ44" i="135"/>
  <c r="AQ45" i="135"/>
  <c r="AQ46" i="135"/>
  <c r="AQ47" i="135"/>
  <c r="AQ48" i="135"/>
  <c r="AQ49" i="135"/>
  <c r="AQ50" i="135"/>
  <c r="AQ51" i="135"/>
  <c r="AQ52" i="135"/>
  <c r="AQ53" i="135"/>
  <c r="AQ54" i="135"/>
  <c r="AQ55" i="135"/>
  <c r="AQ56" i="135"/>
  <c r="AQ57" i="135"/>
  <c r="AQ58" i="135"/>
  <c r="AQ59" i="135"/>
  <c r="AQ60" i="135"/>
  <c r="AQ61" i="135"/>
  <c r="AQ62" i="135"/>
  <c r="AQ63" i="135"/>
  <c r="AQ64" i="135"/>
  <c r="AQ65" i="135"/>
  <c r="AQ66" i="135"/>
  <c r="AQ67" i="135"/>
  <c r="AQ68" i="135"/>
  <c r="AQ69" i="135"/>
  <c r="AQ70" i="135"/>
  <c r="AQ71" i="135"/>
  <c r="AQ72" i="135"/>
  <c r="AQ73" i="135"/>
  <c r="AQ74" i="135"/>
  <c r="AQ75" i="135"/>
  <c r="AQ76" i="135"/>
  <c r="AQ77" i="135"/>
  <c r="AQ78" i="135"/>
  <c r="AQ79" i="135"/>
  <c r="AQ80" i="135"/>
  <c r="AQ81" i="135"/>
  <c r="AQ82" i="135"/>
  <c r="AQ83" i="135"/>
  <c r="AQ84" i="135"/>
  <c r="AQ85" i="135"/>
  <c r="AQ86" i="135"/>
  <c r="AQ87" i="135"/>
  <c r="AQ88" i="135"/>
  <c r="AQ89" i="135"/>
  <c r="AQ90" i="135"/>
  <c r="AQ91" i="135"/>
  <c r="AQ92" i="135"/>
  <c r="AQ93" i="135"/>
  <c r="AQ94" i="135"/>
  <c r="AQ95" i="135"/>
  <c r="AQ96" i="135"/>
  <c r="AQ97" i="135"/>
  <c r="AQ98" i="135"/>
  <c r="AQ99" i="135"/>
  <c r="AQ100" i="135"/>
  <c r="AQ101" i="135"/>
  <c r="AQ102" i="135"/>
  <c r="AQ103" i="135"/>
  <c r="AQ104" i="135"/>
  <c r="AQ105" i="135"/>
  <c r="AQ106" i="135"/>
  <c r="AQ107" i="135"/>
  <c r="AQ108" i="135"/>
  <c r="AQ109" i="135"/>
  <c r="AQ110" i="135"/>
  <c r="AQ111" i="135"/>
  <c r="AQ112" i="135"/>
  <c r="AQ113" i="135"/>
  <c r="AQ114" i="135"/>
  <c r="AQ115" i="135"/>
  <c r="AQ116" i="135"/>
  <c r="AQ117" i="135"/>
  <c r="AQ118" i="135"/>
  <c r="AQ119" i="135"/>
  <c r="AQ120" i="135"/>
  <c r="AQ121" i="135"/>
  <c r="AQ122" i="135"/>
  <c r="AQ123" i="135"/>
  <c r="AQ124" i="135"/>
  <c r="AQ125" i="135"/>
  <c r="AQ126" i="135"/>
  <c r="AQ127" i="135"/>
  <c r="AQ128" i="135"/>
  <c r="AQ129" i="135"/>
  <c r="AQ130" i="135"/>
  <c r="AQ131" i="135"/>
  <c r="AQ132" i="135"/>
  <c r="AQ133" i="135"/>
  <c r="AQ134" i="135"/>
  <c r="AQ135" i="135"/>
  <c r="AQ136" i="135"/>
  <c r="AQ137" i="135"/>
  <c r="AQ138" i="135"/>
  <c r="AQ139" i="135"/>
  <c r="AQ140" i="135"/>
  <c r="AQ141" i="135"/>
  <c r="AQ142" i="135"/>
  <c r="AQ143" i="135"/>
  <c r="AQ144" i="135"/>
  <c r="AQ145" i="135"/>
  <c r="AQ146" i="135"/>
  <c r="AQ147" i="135"/>
  <c r="AQ148" i="135"/>
  <c r="AQ149" i="135"/>
  <c r="AQ150" i="135"/>
  <c r="AQ151" i="135"/>
  <c r="AQ152" i="135"/>
  <c r="AQ153" i="135"/>
  <c r="AQ154" i="135"/>
  <c r="AQ155" i="135"/>
  <c r="AQ156" i="135"/>
  <c r="AQ157" i="135"/>
  <c r="AQ158" i="135"/>
  <c r="AQ159" i="135"/>
  <c r="AQ160" i="135"/>
  <c r="AQ161" i="135"/>
  <c r="AQ162" i="135"/>
  <c r="AQ163" i="135"/>
  <c r="AQ164" i="135"/>
  <c r="AQ165" i="135"/>
  <c r="AQ166" i="135"/>
  <c r="AQ167" i="135"/>
  <c r="AQ168" i="135"/>
  <c r="AQ169" i="135"/>
  <c r="AQ170" i="135"/>
  <c r="AQ171" i="135"/>
  <c r="AQ172" i="135"/>
  <c r="AQ173" i="135"/>
  <c r="AQ174" i="135"/>
  <c r="AQ175" i="135"/>
  <c r="AQ176" i="135"/>
  <c r="AQ177" i="135"/>
  <c r="AQ178" i="135"/>
  <c r="AQ179" i="135"/>
  <c r="AQ180" i="135"/>
  <c r="AQ181" i="135"/>
  <c r="AQ182" i="135"/>
  <c r="AQ183" i="135"/>
  <c r="AQ184" i="135"/>
  <c r="AQ185" i="135"/>
  <c r="AQ186" i="135"/>
  <c r="AQ187" i="135"/>
  <c r="AQ188" i="135"/>
  <c r="AQ189" i="135"/>
  <c r="AQ190" i="135"/>
  <c r="AQ191" i="135"/>
  <c r="AQ192" i="135"/>
  <c r="AQ193" i="135"/>
  <c r="AQ194" i="135"/>
  <c r="AQ195" i="135"/>
  <c r="AQ196" i="135"/>
  <c r="AQ197" i="135"/>
  <c r="AQ198" i="135"/>
  <c r="AQ199" i="135"/>
  <c r="AQ200" i="135"/>
  <c r="AQ201" i="135"/>
  <c r="AQ202" i="135"/>
  <c r="AQ203" i="135"/>
  <c r="AQ204" i="135"/>
  <c r="AQ205" i="135"/>
  <c r="AQ206" i="135"/>
  <c r="AQ207" i="135"/>
  <c r="AQ208" i="135"/>
  <c r="AQ209" i="135"/>
  <c r="AQ210" i="135"/>
  <c r="AQ211" i="135"/>
  <c r="AQ212" i="135"/>
  <c r="AQ213" i="135"/>
  <c r="AQ214" i="135"/>
  <c r="AQ215" i="135"/>
  <c r="AQ216" i="135"/>
  <c r="AQ217" i="135"/>
  <c r="AQ218" i="135"/>
  <c r="AQ219" i="135"/>
  <c r="AQ220" i="135"/>
  <c r="AQ221" i="135"/>
  <c r="AQ222" i="135"/>
  <c r="AQ223" i="135"/>
  <c r="AQ224" i="135"/>
  <c r="AQ225" i="135"/>
  <c r="AQ226" i="135"/>
  <c r="AQ227" i="135"/>
  <c r="AQ228" i="135"/>
  <c r="AQ229" i="135"/>
  <c r="AQ230" i="135"/>
  <c r="AQ231" i="135"/>
  <c r="AQ232" i="135"/>
  <c r="AQ233" i="135"/>
  <c r="AQ234" i="135"/>
  <c r="AQ235" i="135"/>
  <c r="AQ236" i="135"/>
  <c r="AQ237" i="135"/>
  <c r="AQ238" i="135"/>
  <c r="AQ239" i="135"/>
  <c r="AQ240" i="135"/>
  <c r="AQ241" i="135"/>
  <c r="AQ242" i="135"/>
  <c r="AQ243" i="135"/>
  <c r="AQ244" i="135"/>
  <c r="AQ245" i="135"/>
  <c r="AQ246" i="135"/>
  <c r="AQ247" i="135"/>
  <c r="AQ248" i="135"/>
  <c r="AQ249" i="135"/>
  <c r="AQ250" i="135"/>
  <c r="AQ251" i="135"/>
  <c r="AQ252" i="135"/>
  <c r="AQ253" i="135"/>
  <c r="AQ254" i="135"/>
  <c r="AQ255" i="135"/>
  <c r="AQ256" i="135"/>
  <c r="AQ257" i="135"/>
  <c r="AQ258" i="135"/>
  <c r="AQ259" i="135"/>
  <c r="AQ260" i="135"/>
  <c r="AQ261" i="135"/>
  <c r="AQ262" i="135"/>
  <c r="AQ263" i="135"/>
  <c r="AQ264" i="135"/>
  <c r="AQ265" i="135"/>
  <c r="AQ266" i="135"/>
  <c r="AQ267" i="135"/>
  <c r="AQ268" i="135"/>
  <c r="AQ269" i="135"/>
  <c r="AQ270" i="135"/>
  <c r="AQ271" i="135"/>
  <c r="AQ272" i="135"/>
  <c r="AQ273" i="135"/>
  <c r="AQ274" i="135"/>
  <c r="AQ275" i="135"/>
  <c r="AQ276" i="135"/>
  <c r="AQ277" i="135"/>
  <c r="AQ278" i="135"/>
  <c r="AQ279" i="135"/>
  <c r="AQ280" i="135"/>
  <c r="AQ281" i="135"/>
  <c r="AQ282" i="135"/>
  <c r="AQ283" i="135"/>
  <c r="AQ284" i="135"/>
  <c r="AQ285" i="135"/>
  <c r="AQ286" i="135"/>
  <c r="AQ287" i="135"/>
  <c r="AQ288" i="135"/>
  <c r="AQ289" i="135"/>
  <c r="AQ290" i="135"/>
  <c r="AQ291" i="135"/>
  <c r="AQ292" i="135"/>
  <c r="AQ293" i="135"/>
  <c r="AQ294" i="135"/>
  <c r="AQ295" i="135"/>
  <c r="AQ296" i="135"/>
  <c r="AQ297" i="135"/>
  <c r="AQ298" i="135"/>
  <c r="AQ299" i="135"/>
  <c r="AQ300" i="135"/>
  <c r="AQ301" i="135"/>
  <c r="AQ302" i="135"/>
  <c r="AQ303" i="135"/>
  <c r="AQ304" i="135"/>
  <c r="AQ305" i="135"/>
  <c r="AQ306" i="135"/>
  <c r="AQ307" i="135"/>
  <c r="AQ308" i="135"/>
  <c r="AQ309" i="135"/>
  <c r="AQ310" i="135"/>
  <c r="AQ311" i="135"/>
  <c r="AQ312" i="135"/>
  <c r="AQ313" i="135"/>
  <c r="AQ314" i="135"/>
  <c r="AQ315" i="135"/>
  <c r="AQ316" i="135"/>
  <c r="AQ317" i="135"/>
  <c r="AQ318" i="135"/>
  <c r="AQ319" i="135"/>
  <c r="AQ320" i="135"/>
  <c r="AQ321" i="135"/>
  <c r="AQ322" i="135"/>
  <c r="AQ323" i="135"/>
  <c r="AQ324" i="135"/>
  <c r="AQ325" i="135"/>
  <c r="AQ326" i="135"/>
  <c r="AQ327" i="135"/>
  <c r="AQ328" i="135"/>
  <c r="AQ329" i="135"/>
  <c r="AQ330" i="135"/>
  <c r="AQ331" i="135"/>
  <c r="AQ332" i="135"/>
  <c r="AQ333" i="135"/>
  <c r="AQ334" i="135"/>
  <c r="AQ335" i="135"/>
  <c r="AQ336" i="135"/>
  <c r="AQ337" i="135"/>
  <c r="AQ338" i="135"/>
  <c r="AQ339" i="135"/>
  <c r="AQ340" i="135"/>
  <c r="AQ341" i="135"/>
  <c r="AQ342" i="135"/>
  <c r="AQ343" i="135"/>
  <c r="AQ344" i="135"/>
  <c r="AQ345" i="135"/>
  <c r="AQ346" i="135"/>
  <c r="AQ347" i="135"/>
  <c r="AQ348" i="135"/>
  <c r="AQ349" i="135"/>
  <c r="AQ350" i="135"/>
  <c r="AQ351" i="135"/>
  <c r="AQ352" i="135"/>
  <c r="AQ353" i="135"/>
  <c r="AQ354" i="135"/>
  <c r="AQ355" i="135"/>
  <c r="AQ356" i="135"/>
  <c r="AQ357" i="135"/>
  <c r="AQ358" i="135"/>
  <c r="AQ359" i="135"/>
  <c r="AQ360" i="135"/>
  <c r="AQ361" i="135"/>
  <c r="AQ362" i="135"/>
  <c r="AQ363" i="135"/>
  <c r="AQ364" i="135"/>
  <c r="AQ365" i="135"/>
  <c r="AQ366" i="135"/>
  <c r="AQ367" i="135"/>
  <c r="AQ368" i="135"/>
  <c r="AQ369" i="135"/>
  <c r="AQ370" i="135"/>
  <c r="AQ371" i="135"/>
  <c r="AQ372" i="135"/>
  <c r="AQ373" i="135"/>
  <c r="AQ374" i="135"/>
  <c r="AQ375" i="135"/>
  <c r="AQ376" i="135"/>
  <c r="AQ377" i="135"/>
  <c r="AQ378" i="135"/>
  <c r="AQ379" i="135"/>
  <c r="AQ380" i="135"/>
  <c r="AQ381" i="135"/>
  <c r="AQ382" i="135"/>
  <c r="AQ383" i="135"/>
  <c r="AQ384" i="135"/>
  <c r="AQ385" i="135"/>
  <c r="AQ386" i="135"/>
  <c r="AQ387" i="135"/>
  <c r="AQ388" i="135"/>
  <c r="AQ389" i="135"/>
  <c r="AQ390" i="135"/>
  <c r="AQ391" i="135"/>
  <c r="AQ392" i="135"/>
  <c r="AQ393" i="135"/>
  <c r="AQ394" i="135"/>
  <c r="AQ395" i="135"/>
  <c r="AQ396" i="135"/>
  <c r="AQ397" i="135"/>
  <c r="AQ398" i="135"/>
  <c r="AQ399" i="135"/>
  <c r="AQ400" i="135"/>
  <c r="AQ401" i="135"/>
  <c r="AQ402" i="135"/>
  <c r="AQ403" i="135"/>
  <c r="AQ404" i="135"/>
  <c r="AQ405" i="135"/>
  <c r="AQ406" i="135"/>
  <c r="AQ407" i="135"/>
  <c r="AQ408" i="135"/>
  <c r="AQ409" i="135"/>
  <c r="AQ410" i="135"/>
  <c r="AQ411" i="135"/>
  <c r="AQ412" i="135"/>
  <c r="AQ413" i="135"/>
  <c r="AQ414" i="135"/>
  <c r="AQ415" i="135"/>
  <c r="AQ416" i="135"/>
  <c r="AQ417" i="135"/>
  <c r="AQ418" i="135"/>
  <c r="AQ419" i="135"/>
  <c r="AQ420" i="135"/>
  <c r="AQ421" i="135"/>
  <c r="AQ422" i="135"/>
  <c r="AQ423" i="135"/>
  <c r="AQ424" i="135"/>
  <c r="AQ425" i="135"/>
  <c r="AQ426" i="135"/>
  <c r="AQ427" i="135"/>
  <c r="AQ428" i="135"/>
  <c r="AQ429" i="135"/>
  <c r="AQ430" i="135"/>
  <c r="AQ431" i="135"/>
  <c r="AQ432" i="135"/>
  <c r="AQ433" i="135"/>
  <c r="AQ434" i="135"/>
  <c r="AQ435" i="135"/>
  <c r="AQ436" i="135"/>
  <c r="AQ437" i="135"/>
  <c r="AQ438" i="135"/>
  <c r="AQ439" i="135"/>
  <c r="AQ440" i="135"/>
  <c r="AQ441" i="135"/>
  <c r="AQ442" i="135"/>
  <c r="AQ443" i="135"/>
  <c r="AQ444" i="135"/>
  <c r="AQ445" i="135"/>
  <c r="AQ446" i="135"/>
  <c r="AQ447" i="135"/>
  <c r="AQ448" i="135"/>
  <c r="AQ449" i="135"/>
  <c r="AQ450" i="135"/>
  <c r="AQ451" i="135"/>
  <c r="AQ452" i="135"/>
  <c r="AQ453" i="135"/>
  <c r="AQ454" i="135"/>
  <c r="AQ455" i="135"/>
  <c r="AQ456" i="135"/>
  <c r="AQ457" i="135"/>
  <c r="AQ458" i="135"/>
  <c r="AQ459" i="135"/>
  <c r="AQ460" i="135"/>
  <c r="AQ461" i="135"/>
  <c r="AQ462" i="135"/>
  <c r="AQ463" i="135"/>
  <c r="AQ464" i="135"/>
  <c r="AQ465" i="135"/>
  <c r="AQ466" i="135"/>
  <c r="AQ467" i="135"/>
  <c r="AQ468" i="135"/>
  <c r="AQ469" i="135"/>
  <c r="AQ470" i="135"/>
  <c r="AQ471" i="135"/>
  <c r="AQ472" i="135"/>
  <c r="AQ473" i="135"/>
  <c r="AQ474" i="135"/>
  <c r="AQ475" i="135"/>
  <c r="AQ476" i="135"/>
  <c r="AQ477" i="135"/>
  <c r="AQ478" i="135"/>
  <c r="AQ479" i="135"/>
  <c r="AQ480" i="135"/>
  <c r="AQ481" i="135"/>
  <c r="AQ482" i="135"/>
  <c r="AQ483" i="135"/>
  <c r="AQ484" i="135"/>
  <c r="AQ485" i="135"/>
  <c r="AQ486" i="135"/>
  <c r="AQ487" i="135"/>
  <c r="AQ488" i="135"/>
  <c r="AQ489" i="135"/>
  <c r="AQ490" i="135"/>
  <c r="AQ491" i="135"/>
  <c r="AQ492" i="135"/>
  <c r="AQ493" i="135"/>
  <c r="AQ494" i="135"/>
  <c r="AQ495" i="135"/>
  <c r="AQ496" i="135"/>
  <c r="AQ497" i="135"/>
  <c r="AQ498" i="135"/>
  <c r="AQ499" i="135"/>
  <c r="AQ500" i="135"/>
  <c r="AQ501" i="135"/>
  <c r="AQ502" i="135"/>
  <c r="AQ503" i="135"/>
  <c r="AQ504" i="135"/>
  <c r="AQ505" i="135"/>
  <c r="AQ506" i="135"/>
  <c r="AQ507" i="135"/>
  <c r="AQ508" i="135"/>
  <c r="AQ509" i="135"/>
  <c r="AQ510" i="135"/>
  <c r="AQ511" i="135"/>
  <c r="AQ512" i="135"/>
  <c r="AQ513" i="135"/>
  <c r="AQ514" i="135"/>
  <c r="AQ515" i="135"/>
  <c r="AQ516" i="135"/>
  <c r="AQ517" i="135"/>
  <c r="AQ518" i="135"/>
  <c r="AQ519" i="135"/>
  <c r="AQ520" i="135"/>
  <c r="AQ521" i="135"/>
  <c r="AQ522" i="135"/>
  <c r="AQ523" i="135"/>
  <c r="AQ524" i="135"/>
  <c r="AQ525" i="135"/>
  <c r="AQ526" i="135"/>
  <c r="AQ527" i="135"/>
  <c r="AQ528" i="135"/>
  <c r="AQ529" i="135"/>
  <c r="AQ530" i="135"/>
  <c r="AQ531" i="135"/>
  <c r="AQ532" i="135"/>
  <c r="AQ533" i="135"/>
  <c r="AQ534" i="135"/>
  <c r="AQ535" i="135"/>
  <c r="AQ536" i="135"/>
  <c r="AQ537" i="135"/>
  <c r="AQ538" i="135"/>
  <c r="AQ539" i="135"/>
  <c r="AQ540" i="135"/>
  <c r="AQ541" i="135"/>
  <c r="AQ542" i="135"/>
  <c r="AQ543" i="135"/>
  <c r="AQ544" i="135"/>
  <c r="AQ545" i="135"/>
  <c r="AQ546" i="135"/>
  <c r="AQ547" i="135"/>
  <c r="AQ548" i="135"/>
  <c r="AQ549" i="135"/>
  <c r="AQ550" i="135"/>
  <c r="AQ551" i="135"/>
  <c r="AQ552" i="135"/>
  <c r="AQ553" i="135"/>
  <c r="AQ554" i="135"/>
  <c r="AQ555" i="135"/>
  <c r="AQ556" i="135"/>
  <c r="AQ557" i="135"/>
  <c r="AQ558" i="135"/>
  <c r="AQ559" i="135"/>
  <c r="AQ560" i="135"/>
  <c r="AQ561" i="135"/>
  <c r="AQ562" i="135"/>
  <c r="AQ563" i="135"/>
  <c r="AQ564" i="135"/>
  <c r="AQ565" i="135"/>
  <c r="AQ566" i="135"/>
  <c r="AQ567" i="135"/>
  <c r="AQ568" i="135"/>
  <c r="AQ569" i="135"/>
  <c r="AQ570" i="135"/>
  <c r="AQ571" i="135"/>
  <c r="AQ572" i="135"/>
  <c r="AQ573" i="135"/>
  <c r="AQ574" i="135"/>
  <c r="AQ575" i="135"/>
  <c r="AQ576" i="135"/>
  <c r="AQ577" i="135"/>
  <c r="AQ578" i="135"/>
  <c r="AQ579" i="135"/>
  <c r="AQ580" i="135"/>
  <c r="AQ581" i="135"/>
  <c r="AQ582" i="135"/>
  <c r="AQ583" i="135"/>
  <c r="AQ584" i="135"/>
  <c r="AQ585" i="135"/>
  <c r="AQ586" i="135"/>
  <c r="AQ587" i="135"/>
  <c r="AQ588" i="135"/>
  <c r="AQ589" i="135"/>
  <c r="AQ590" i="135"/>
  <c r="AQ591" i="135"/>
  <c r="AQ592" i="135"/>
  <c r="AQ593" i="135"/>
  <c r="AQ594" i="135"/>
  <c r="AQ595" i="135"/>
  <c r="AQ596" i="135"/>
  <c r="AQ597" i="135"/>
  <c r="AQ598" i="135"/>
  <c r="AQ599" i="135"/>
  <c r="AQ600" i="135"/>
  <c r="AQ601" i="135"/>
  <c r="AQ602" i="135"/>
  <c r="AQ603" i="135"/>
  <c r="AQ604" i="135"/>
  <c r="AQ605" i="135"/>
  <c r="AQ606" i="135"/>
  <c r="AQ607" i="135"/>
  <c r="AQ608" i="135"/>
  <c r="AQ609" i="135"/>
  <c r="AQ610" i="135"/>
  <c r="AQ611" i="135"/>
  <c r="AQ612" i="135"/>
  <c r="AQ613" i="135"/>
  <c r="AQ614" i="135"/>
  <c r="AQ615" i="135"/>
  <c r="AQ616" i="135"/>
  <c r="AQ617" i="135"/>
  <c r="AQ618" i="135"/>
  <c r="AQ619" i="135"/>
  <c r="AQ620" i="135"/>
  <c r="AQ621" i="135"/>
  <c r="AQ622" i="135"/>
  <c r="AQ623" i="135"/>
  <c r="AQ624" i="135"/>
  <c r="AQ625" i="135"/>
  <c r="AQ626" i="135"/>
  <c r="AQ627" i="135"/>
  <c r="AQ628" i="135"/>
  <c r="AQ629" i="135"/>
  <c r="AQ630" i="135"/>
  <c r="AQ631" i="135"/>
  <c r="AQ632" i="135"/>
  <c r="AQ633" i="135"/>
  <c r="AQ634" i="135"/>
  <c r="AQ635" i="135"/>
  <c r="AQ636" i="135"/>
  <c r="AQ637" i="135"/>
  <c r="AQ638" i="135"/>
  <c r="AQ639" i="135"/>
  <c r="AQ640" i="135"/>
  <c r="AQ641" i="135"/>
  <c r="AQ642" i="135"/>
  <c r="AQ643" i="135"/>
  <c r="AQ644" i="135"/>
  <c r="AQ645" i="135"/>
  <c r="AQ646" i="135"/>
  <c r="AQ647" i="135"/>
  <c r="AQ648" i="135"/>
  <c r="AQ649" i="135"/>
  <c r="AQ650" i="135"/>
  <c r="AQ651" i="135"/>
  <c r="AQ652" i="135"/>
  <c r="AQ653" i="135"/>
  <c r="AQ654" i="135"/>
  <c r="AQ655" i="135"/>
  <c r="AQ656" i="135"/>
  <c r="AQ657" i="135"/>
  <c r="AQ658" i="135"/>
  <c r="AQ659" i="135"/>
  <c r="AQ660" i="135"/>
  <c r="AQ661" i="135"/>
  <c r="AQ662" i="135"/>
  <c r="AQ663" i="135"/>
  <c r="AQ664" i="135"/>
  <c r="AQ665" i="135"/>
  <c r="AQ666" i="135"/>
  <c r="AQ667" i="135"/>
  <c r="AQ668" i="135"/>
  <c r="AQ669" i="135"/>
  <c r="AQ670" i="135"/>
  <c r="AQ671" i="135"/>
  <c r="AQ672" i="135"/>
  <c r="AQ673" i="135"/>
  <c r="AQ674" i="135"/>
  <c r="AQ675" i="135"/>
  <c r="AQ676" i="135"/>
  <c r="AQ677" i="135"/>
  <c r="AQ678" i="135"/>
  <c r="AQ679" i="135"/>
  <c r="AQ680" i="135"/>
  <c r="AQ681" i="135"/>
  <c r="AQ682" i="135"/>
  <c r="AQ683" i="135"/>
  <c r="AQ684" i="135"/>
  <c r="AQ685" i="135"/>
  <c r="AQ686" i="135"/>
  <c r="AQ687" i="135"/>
  <c r="AQ688" i="135"/>
  <c r="AQ689" i="135"/>
  <c r="AQ690" i="135"/>
  <c r="AQ691" i="135"/>
  <c r="AQ692" i="135"/>
  <c r="AQ693" i="135"/>
  <c r="AQ694" i="135"/>
  <c r="AQ695" i="135"/>
  <c r="AQ696" i="135"/>
  <c r="AQ697" i="135"/>
  <c r="AQ698" i="135"/>
  <c r="AQ699" i="135"/>
  <c r="AQ700" i="135"/>
  <c r="AQ701" i="135"/>
  <c r="AQ702" i="135"/>
  <c r="AQ703" i="135"/>
  <c r="AQ704" i="135"/>
  <c r="AQ705" i="135"/>
  <c r="AQ706" i="135"/>
  <c r="AQ707" i="135"/>
  <c r="AQ708" i="135"/>
  <c r="AQ709" i="135"/>
  <c r="AQ710" i="135"/>
  <c r="AQ711" i="135"/>
  <c r="AQ712" i="135"/>
  <c r="AQ713" i="135"/>
  <c r="AQ714" i="135"/>
  <c r="AQ715" i="135"/>
  <c r="AQ716" i="135"/>
  <c r="AQ717" i="135"/>
  <c r="AQ718" i="135"/>
  <c r="AQ719" i="135"/>
  <c r="AQ720" i="135"/>
  <c r="AQ721" i="135"/>
  <c r="AQ722" i="135"/>
  <c r="AQ723" i="135"/>
  <c r="AQ724" i="135"/>
  <c r="AQ725" i="135"/>
  <c r="AQ726" i="135"/>
  <c r="AQ727" i="135"/>
  <c r="AQ728" i="135"/>
  <c r="AQ729" i="135"/>
  <c r="AQ730" i="135"/>
  <c r="AQ731" i="135"/>
  <c r="AQ732" i="135"/>
  <c r="AQ733" i="135"/>
  <c r="AQ734" i="135"/>
  <c r="AQ735" i="135"/>
  <c r="AQ736" i="135"/>
  <c r="AQ737" i="135"/>
  <c r="AQ738" i="135"/>
  <c r="AQ739" i="135"/>
  <c r="AQ740" i="135"/>
  <c r="AQ741" i="135"/>
  <c r="AQ742" i="135"/>
  <c r="AQ743" i="135"/>
  <c r="AQ744" i="135"/>
  <c r="AQ745" i="135"/>
  <c r="AQ746" i="135"/>
  <c r="AQ747" i="135"/>
  <c r="AQ748" i="135"/>
  <c r="AQ749" i="135"/>
  <c r="AQ750" i="135"/>
  <c r="AQ751" i="135"/>
  <c r="AQ752" i="135"/>
  <c r="AQ753" i="135"/>
  <c r="AQ754" i="135"/>
  <c r="AQ755" i="135"/>
  <c r="AQ756" i="135"/>
  <c r="AQ757" i="135"/>
  <c r="AQ758" i="135"/>
  <c r="AQ759" i="135"/>
  <c r="AQ760" i="135"/>
  <c r="AQ761" i="135"/>
  <c r="AQ762" i="135"/>
  <c r="AQ763" i="135"/>
  <c r="AQ764" i="135"/>
  <c r="AQ765" i="135"/>
  <c r="AQ766" i="135"/>
  <c r="AQ767" i="135"/>
  <c r="AQ768" i="135"/>
  <c r="AQ769" i="135"/>
  <c r="AQ770" i="135"/>
  <c r="AQ771" i="135"/>
  <c r="AQ772" i="135"/>
  <c r="AQ773" i="135"/>
  <c r="AQ774" i="135"/>
  <c r="AQ775" i="135"/>
  <c r="AQ776" i="135"/>
  <c r="AQ777" i="135"/>
  <c r="AQ778" i="135"/>
  <c r="AQ779" i="135"/>
  <c r="AQ780" i="135"/>
  <c r="AQ781" i="135"/>
  <c r="AQ782" i="135"/>
  <c r="AQ783" i="135"/>
  <c r="AQ784" i="135"/>
  <c r="AQ785" i="135"/>
  <c r="AQ786" i="135"/>
  <c r="AQ787" i="135"/>
  <c r="AQ788" i="135"/>
  <c r="AQ789" i="135"/>
  <c r="AQ790" i="135"/>
  <c r="AQ791" i="135"/>
  <c r="AQ792" i="135"/>
  <c r="AQ793" i="135"/>
  <c r="AQ794" i="135"/>
  <c r="AQ795" i="135"/>
  <c r="AQ796" i="135"/>
  <c r="AQ797" i="135"/>
  <c r="AQ798" i="135"/>
  <c r="AQ799" i="135"/>
  <c r="AQ800" i="135"/>
  <c r="AQ801" i="135"/>
  <c r="AQ802" i="135"/>
  <c r="AQ803" i="135"/>
  <c r="AQ804" i="135"/>
  <c r="AQ805" i="135"/>
  <c r="AQ806" i="135"/>
  <c r="AQ807" i="135"/>
  <c r="AQ808" i="135"/>
  <c r="AQ809" i="135"/>
  <c r="AQ810" i="135"/>
  <c r="AQ811" i="135"/>
  <c r="AQ812" i="135"/>
  <c r="AQ813" i="135"/>
  <c r="AQ814" i="135"/>
  <c r="AQ815" i="135"/>
  <c r="AQ816" i="135"/>
  <c r="AQ817" i="135"/>
  <c r="AQ818" i="135"/>
  <c r="AQ819" i="135"/>
  <c r="AQ820" i="135"/>
  <c r="AQ821" i="135"/>
  <c r="AQ822" i="135"/>
  <c r="AQ823" i="135"/>
  <c r="AQ824" i="135"/>
  <c r="AQ825" i="135"/>
  <c r="AQ826" i="135"/>
  <c r="AQ827" i="135"/>
  <c r="AQ828" i="135"/>
  <c r="AQ829" i="135"/>
  <c r="AQ830" i="135"/>
  <c r="AQ831" i="135"/>
  <c r="AQ832" i="135"/>
  <c r="AQ833" i="135"/>
  <c r="AQ834" i="135"/>
  <c r="AQ835" i="135"/>
  <c r="AQ836" i="135"/>
  <c r="AQ837" i="135"/>
  <c r="AQ838" i="135"/>
  <c r="AQ839" i="135"/>
  <c r="AQ840" i="135"/>
  <c r="AQ841" i="135"/>
  <c r="AQ842" i="135"/>
  <c r="AQ843" i="135"/>
  <c r="AQ844" i="135"/>
  <c r="AQ845" i="135"/>
  <c r="AQ846" i="135"/>
  <c r="AQ847" i="135"/>
  <c r="AQ848" i="135"/>
  <c r="AQ849" i="135"/>
  <c r="AQ850" i="135"/>
  <c r="AQ851" i="135"/>
  <c r="AQ852" i="135"/>
  <c r="AQ853" i="135"/>
  <c r="AQ854" i="135"/>
  <c r="AQ855" i="135"/>
  <c r="AQ856" i="135"/>
  <c r="AQ857" i="135"/>
  <c r="AQ858" i="135"/>
  <c r="AQ859" i="135"/>
  <c r="AQ860" i="135"/>
  <c r="AQ861" i="135"/>
  <c r="AQ862" i="135"/>
  <c r="AQ863" i="135"/>
  <c r="AQ864" i="135"/>
  <c r="AQ865" i="135"/>
  <c r="AQ866" i="135"/>
  <c r="AQ867" i="135"/>
  <c r="AQ868" i="135"/>
  <c r="AQ869" i="135"/>
  <c r="AQ870" i="135"/>
  <c r="AQ871" i="135"/>
  <c r="AQ872" i="135"/>
  <c r="AQ873" i="135"/>
  <c r="AQ874" i="135"/>
  <c r="AQ875" i="135"/>
  <c r="AQ876" i="135"/>
  <c r="AQ877" i="135"/>
  <c r="AQ878" i="135"/>
  <c r="AQ879" i="135"/>
  <c r="AQ880" i="135"/>
  <c r="AQ881" i="135"/>
  <c r="AQ882" i="135"/>
  <c r="AQ883" i="135"/>
  <c r="AQ884" i="135"/>
  <c r="AQ885" i="135"/>
  <c r="AQ886" i="135"/>
  <c r="AQ887" i="135"/>
  <c r="AQ888" i="135"/>
  <c r="AQ889" i="135"/>
  <c r="AQ890" i="135"/>
  <c r="AQ891" i="135"/>
  <c r="AQ892" i="135"/>
  <c r="AQ893" i="135"/>
  <c r="AQ894" i="135"/>
  <c r="AQ895" i="135"/>
  <c r="AQ896" i="135"/>
  <c r="AQ897" i="135"/>
  <c r="AQ898" i="135"/>
  <c r="AQ899" i="135"/>
  <c r="AQ900" i="135"/>
  <c r="AQ901" i="135"/>
  <c r="AQ902" i="135"/>
  <c r="AQ903" i="135"/>
  <c r="AQ904" i="135"/>
  <c r="AQ905" i="135"/>
  <c r="AQ906" i="135"/>
  <c r="AQ907" i="135"/>
  <c r="AQ908" i="135"/>
  <c r="AQ909" i="135"/>
  <c r="AQ910" i="135"/>
  <c r="AQ911" i="135"/>
  <c r="AQ912" i="135"/>
  <c r="AQ913" i="135"/>
  <c r="AQ914" i="135"/>
  <c r="AQ915" i="135"/>
  <c r="AQ916" i="135"/>
  <c r="AQ917" i="135"/>
  <c r="AQ918" i="135"/>
  <c r="AQ919" i="135"/>
  <c r="AQ920" i="135"/>
  <c r="AQ921" i="135"/>
  <c r="AQ922" i="135"/>
  <c r="AQ923" i="135"/>
  <c r="AQ924" i="135"/>
  <c r="AQ925" i="135"/>
  <c r="AQ926" i="135"/>
  <c r="AQ927" i="135"/>
  <c r="AQ928" i="135"/>
  <c r="AQ929" i="135"/>
  <c r="AQ930" i="135"/>
  <c r="AQ931" i="135"/>
  <c r="AQ932" i="135"/>
  <c r="AQ933" i="135"/>
  <c r="AQ934" i="135"/>
  <c r="AQ935" i="135"/>
  <c r="AQ936" i="135"/>
  <c r="AQ937" i="135"/>
  <c r="AQ938" i="135"/>
  <c r="AQ939" i="135"/>
  <c r="AQ940" i="135"/>
  <c r="AQ941" i="135"/>
  <c r="AQ942" i="135"/>
  <c r="AQ943" i="135"/>
  <c r="AQ944" i="135"/>
  <c r="AQ945" i="135"/>
  <c r="AQ946" i="135"/>
  <c r="AQ947" i="135"/>
  <c r="AQ948" i="135"/>
  <c r="AQ949" i="135"/>
  <c r="AQ950" i="135"/>
  <c r="AQ951" i="135"/>
  <c r="AQ952" i="135"/>
  <c r="AQ953" i="135"/>
  <c r="AQ954" i="135"/>
  <c r="AQ955" i="135"/>
  <c r="AQ956" i="135"/>
  <c r="AQ957" i="135"/>
  <c r="AQ958" i="135"/>
  <c r="AQ959" i="135"/>
  <c r="AQ960" i="135"/>
  <c r="AQ961" i="135"/>
  <c r="AQ962" i="135"/>
  <c r="AQ963" i="135"/>
  <c r="AQ964" i="135"/>
  <c r="AQ965" i="135"/>
  <c r="AQ966" i="135"/>
  <c r="AQ967" i="135"/>
  <c r="AQ968" i="135"/>
  <c r="AQ969" i="135"/>
  <c r="AQ970" i="135"/>
  <c r="AQ971" i="135"/>
  <c r="AQ972" i="135"/>
  <c r="AQ973" i="135"/>
  <c r="AQ974" i="135"/>
  <c r="AQ975" i="135"/>
  <c r="AQ976" i="135"/>
  <c r="AQ977" i="135"/>
  <c r="AQ978" i="135"/>
  <c r="AQ979" i="135"/>
  <c r="AQ980" i="135"/>
  <c r="AQ981" i="135"/>
  <c r="AQ982" i="135"/>
  <c r="AQ983" i="135"/>
  <c r="AQ984" i="135"/>
  <c r="AQ985" i="135"/>
  <c r="AQ986" i="135"/>
  <c r="AQ987" i="135"/>
  <c r="AQ988" i="135"/>
  <c r="AQ989" i="135"/>
  <c r="AQ990" i="135"/>
  <c r="AQ991" i="135"/>
  <c r="AQ992" i="135"/>
  <c r="AQ993" i="135"/>
  <c r="AQ994" i="135"/>
  <c r="AQ995" i="135"/>
  <c r="AQ996" i="135"/>
  <c r="AQ997" i="135"/>
  <c r="AQ998" i="135"/>
  <c r="AQ999" i="135"/>
  <c r="AQ1000" i="135"/>
  <c r="AQ1001" i="135"/>
  <c r="AQ1002" i="135"/>
  <c r="AQ4" i="135"/>
  <c r="AP5" i="135" a="1"/>
  <c r="AP5" i="135" s="1"/>
  <c r="AP6" i="135" a="1"/>
  <c r="AP6" i="135" s="1"/>
  <c r="AP7" i="135" a="1"/>
  <c r="AP7" i="135" s="1"/>
  <c r="AP8" i="135" a="1"/>
  <c r="AP8" i="135" s="1"/>
  <c r="AP9" i="135" a="1"/>
  <c r="AP9" i="135" s="1"/>
  <c r="AP10" i="135" a="1"/>
  <c r="AP10" i="135" s="1"/>
  <c r="AP11" i="135" a="1"/>
  <c r="AP11" i="135" s="1"/>
  <c r="AP12" i="135" a="1"/>
  <c r="AP12" i="135" s="1"/>
  <c r="AP13" i="135" a="1"/>
  <c r="AP13" i="135" s="1"/>
  <c r="AP14" i="135" a="1"/>
  <c r="AP14" i="135" s="1"/>
  <c r="AP15" i="135" a="1"/>
  <c r="AP15" i="135" s="1"/>
  <c r="AP16" i="135" a="1"/>
  <c r="AP16" i="135" s="1"/>
  <c r="AP17" i="135" a="1"/>
  <c r="AP17" i="135" s="1"/>
  <c r="AP18" i="135" a="1"/>
  <c r="AP18" i="135" s="1"/>
  <c r="AP19" i="135" a="1"/>
  <c r="AP19" i="135" s="1"/>
  <c r="AP20" i="135" a="1"/>
  <c r="AP20" i="135" s="1"/>
  <c r="AP21" i="135" a="1"/>
  <c r="AP21" i="135" s="1"/>
  <c r="AP22" i="135" a="1"/>
  <c r="AP22" i="135" s="1"/>
  <c r="AP23" i="135" a="1"/>
  <c r="AP23" i="135" s="1"/>
  <c r="AP24" i="135" a="1"/>
  <c r="AP24" i="135" s="1"/>
  <c r="AP25" i="135" a="1"/>
  <c r="AP25" i="135" s="1"/>
  <c r="AP26" i="135" a="1"/>
  <c r="AP26" i="135" s="1"/>
  <c r="AP27" i="135" a="1"/>
  <c r="AP27" i="135" s="1"/>
  <c r="AP28" i="135" a="1"/>
  <c r="AP28" i="135" s="1"/>
  <c r="AP29" i="135" a="1"/>
  <c r="AP29" i="135" s="1"/>
  <c r="AP30" i="135" a="1"/>
  <c r="AP30" i="135" s="1"/>
  <c r="AP31" i="135" a="1"/>
  <c r="AP31" i="135" s="1"/>
  <c r="AP32" i="135" a="1"/>
  <c r="AP32" i="135" s="1"/>
  <c r="AP33" i="135" a="1"/>
  <c r="AP33" i="135" s="1"/>
  <c r="AP34" i="135" a="1"/>
  <c r="AP34" i="135" s="1"/>
  <c r="AP35" i="135" a="1"/>
  <c r="AP35" i="135" s="1"/>
  <c r="AP36" i="135" a="1"/>
  <c r="AP36" i="135" s="1"/>
  <c r="AP37" i="135" a="1"/>
  <c r="AP37" i="135" s="1"/>
  <c r="AP38" i="135" a="1"/>
  <c r="AP38" i="135" s="1"/>
  <c r="AP39" i="135" a="1"/>
  <c r="AP39" i="135" s="1"/>
  <c r="AP40" i="135" a="1"/>
  <c r="AP40" i="135" s="1"/>
  <c r="AP41" i="135" a="1"/>
  <c r="AP41" i="135" s="1"/>
  <c r="AP42" i="135" a="1"/>
  <c r="AP42" i="135" s="1"/>
  <c r="AP43" i="135" a="1"/>
  <c r="AP43" i="135" s="1"/>
  <c r="AP44" i="135" a="1"/>
  <c r="AP44" i="135" s="1"/>
  <c r="AP45" i="135" a="1"/>
  <c r="AP45" i="135" s="1"/>
  <c r="AP46" i="135" a="1"/>
  <c r="AP46" i="135" s="1"/>
  <c r="AP47" i="135" a="1"/>
  <c r="AP47" i="135" s="1"/>
  <c r="AP48" i="135" a="1"/>
  <c r="AP48" i="135" s="1"/>
  <c r="AP49" i="135" a="1"/>
  <c r="AP49" i="135" s="1"/>
  <c r="AP50" i="135" a="1"/>
  <c r="AP50" i="135" s="1"/>
  <c r="AP51" i="135" a="1"/>
  <c r="AP51" i="135" s="1"/>
  <c r="AP52" i="135" a="1"/>
  <c r="AP52" i="135" s="1"/>
  <c r="AP53" i="135" a="1"/>
  <c r="AP53" i="135" s="1"/>
  <c r="AP54" i="135" a="1"/>
  <c r="AP54" i="135" s="1"/>
  <c r="AP55" i="135" a="1"/>
  <c r="AP55" i="135" s="1"/>
  <c r="AP56" i="135" a="1"/>
  <c r="AP56" i="135" s="1"/>
  <c r="AP57" i="135" a="1"/>
  <c r="AP57" i="135" s="1"/>
  <c r="AP58" i="135" a="1"/>
  <c r="AP58" i="135" s="1"/>
  <c r="AP59" i="135" a="1"/>
  <c r="AP59" i="135" s="1"/>
  <c r="AP60" i="135" a="1"/>
  <c r="AP60" i="135" s="1"/>
  <c r="AP61" i="135" a="1"/>
  <c r="AP61" i="135" s="1"/>
  <c r="AP62" i="135" a="1"/>
  <c r="AP62" i="135" s="1"/>
  <c r="AP63" i="135" a="1"/>
  <c r="AP63" i="135" s="1"/>
  <c r="AP64" i="135" a="1"/>
  <c r="AP64" i="135" s="1"/>
  <c r="AP65" i="135" a="1"/>
  <c r="AP65" i="135" s="1"/>
  <c r="AP66" i="135" a="1"/>
  <c r="AP66" i="135" s="1"/>
  <c r="AP67" i="135" a="1"/>
  <c r="AP67" i="135" s="1"/>
  <c r="AP68" i="135" a="1"/>
  <c r="AP68" i="135" s="1"/>
  <c r="AP69" i="135" a="1"/>
  <c r="AP69" i="135" s="1"/>
  <c r="AP70" i="135" a="1"/>
  <c r="AP70" i="135" s="1"/>
  <c r="AP71" i="135" a="1"/>
  <c r="AP71" i="135" s="1"/>
  <c r="AP72" i="135" a="1"/>
  <c r="AP72" i="135" s="1"/>
  <c r="AP73" i="135" a="1"/>
  <c r="AP73" i="135" s="1"/>
  <c r="AP74" i="135" a="1"/>
  <c r="AP74" i="135" s="1"/>
  <c r="AP75" i="135" a="1"/>
  <c r="AP75" i="135" s="1"/>
  <c r="AP76" i="135" a="1"/>
  <c r="AP76" i="135" s="1"/>
  <c r="AP77" i="135" a="1"/>
  <c r="AP77" i="135" s="1"/>
  <c r="AP78" i="135" a="1"/>
  <c r="AP78" i="135" s="1"/>
  <c r="AP79" i="135" a="1"/>
  <c r="AP79" i="135" s="1"/>
  <c r="AP80" i="135" a="1"/>
  <c r="AP80" i="135" s="1"/>
  <c r="AP81" i="135" a="1"/>
  <c r="AP81" i="135" s="1"/>
  <c r="AP82" i="135" a="1"/>
  <c r="AP82" i="135" s="1"/>
  <c r="AP83" i="135" a="1"/>
  <c r="AP83" i="135" s="1"/>
  <c r="AP84" i="135" a="1"/>
  <c r="AP84" i="135" s="1"/>
  <c r="AP85" i="135" a="1"/>
  <c r="AP85" i="135" s="1"/>
  <c r="AP86" i="135" a="1"/>
  <c r="AP86" i="135" s="1"/>
  <c r="AP87" i="135" a="1"/>
  <c r="AP87" i="135" s="1"/>
  <c r="AP88" i="135" a="1"/>
  <c r="AP88" i="135" s="1"/>
  <c r="AP89" i="135" a="1"/>
  <c r="AP89" i="135" s="1"/>
  <c r="AP90" i="135" a="1"/>
  <c r="AP90" i="135" s="1"/>
  <c r="AP91" i="135" a="1"/>
  <c r="AP91" i="135" s="1"/>
  <c r="AP92" i="135" a="1"/>
  <c r="AP92" i="135" s="1"/>
  <c r="AP93" i="135" a="1"/>
  <c r="AP93" i="135" s="1"/>
  <c r="AP94" i="135" a="1"/>
  <c r="AP94" i="135" s="1"/>
  <c r="AP95" i="135" a="1"/>
  <c r="AP95" i="135" s="1"/>
  <c r="AP96" i="135" a="1"/>
  <c r="AP96" i="135" s="1"/>
  <c r="AP97" i="135" a="1"/>
  <c r="AP97" i="135" s="1"/>
  <c r="AP98" i="135" a="1"/>
  <c r="AP98" i="135" s="1"/>
  <c r="AP99" i="135" a="1"/>
  <c r="AP99" i="135" s="1"/>
  <c r="AP100" i="135" a="1"/>
  <c r="AP100" i="135" s="1"/>
  <c r="AP101" i="135" a="1"/>
  <c r="AP101" i="135" s="1"/>
  <c r="AP102" i="135" a="1"/>
  <c r="AP102" i="135" s="1"/>
  <c r="AP103" i="135" a="1"/>
  <c r="AP103" i="135" s="1"/>
  <c r="AP104" i="135" a="1"/>
  <c r="AP104" i="135" s="1"/>
  <c r="AP105" i="135" a="1"/>
  <c r="AP105" i="135" s="1"/>
  <c r="AP106" i="135" a="1"/>
  <c r="AP106" i="135" s="1"/>
  <c r="AP107" i="135" a="1"/>
  <c r="AP107" i="135" s="1"/>
  <c r="AP108" i="135" a="1"/>
  <c r="AP108" i="135" s="1"/>
  <c r="AP109" i="135" a="1"/>
  <c r="AP109" i="135" s="1"/>
  <c r="AP110" i="135" a="1"/>
  <c r="AP110" i="135" s="1"/>
  <c r="AP111" i="135" a="1"/>
  <c r="AP111" i="135" s="1"/>
  <c r="AP112" i="135" a="1"/>
  <c r="AP112" i="135" s="1"/>
  <c r="AP113" i="135" a="1"/>
  <c r="AP113" i="135" s="1"/>
  <c r="AP114" i="135" a="1"/>
  <c r="AP114" i="135" s="1"/>
  <c r="AP115" i="135" a="1"/>
  <c r="AP115" i="135" s="1"/>
  <c r="AP116" i="135" a="1"/>
  <c r="AP116" i="135" s="1"/>
  <c r="AP117" i="135" a="1"/>
  <c r="AP117" i="135" s="1"/>
  <c r="AP118" i="135" a="1"/>
  <c r="AP118" i="135" s="1"/>
  <c r="AP119" i="135" a="1"/>
  <c r="AP119" i="135" s="1"/>
  <c r="AP120" i="135" a="1"/>
  <c r="AP120" i="135" s="1"/>
  <c r="AP121" i="135" a="1"/>
  <c r="AP121" i="135" s="1"/>
  <c r="AP122" i="135" a="1"/>
  <c r="AP122" i="135" s="1"/>
  <c r="AP123" i="135" a="1"/>
  <c r="AP123" i="135" s="1"/>
  <c r="AP124" i="135" a="1"/>
  <c r="AP124" i="135" s="1"/>
  <c r="AP125" i="135" a="1"/>
  <c r="AP125" i="135" s="1"/>
  <c r="AP126" i="135" a="1"/>
  <c r="AP126" i="135" s="1"/>
  <c r="AP127" i="135" a="1"/>
  <c r="AP127" i="135" s="1"/>
  <c r="AP128" i="135" a="1"/>
  <c r="AP128" i="135" s="1"/>
  <c r="AP129" i="135" a="1"/>
  <c r="AP129" i="135" s="1"/>
  <c r="AP130" i="135" a="1"/>
  <c r="AP130" i="135" s="1"/>
  <c r="AP131" i="135" a="1"/>
  <c r="AP131" i="135" s="1"/>
  <c r="AP132" i="135" a="1"/>
  <c r="AP132" i="135" s="1"/>
  <c r="AP133" i="135" a="1"/>
  <c r="AP133" i="135" s="1"/>
  <c r="AP134" i="135" a="1"/>
  <c r="AP134" i="135" s="1"/>
  <c r="AP135" i="135" a="1"/>
  <c r="AP135" i="135" s="1"/>
  <c r="AP136" i="135" a="1"/>
  <c r="AP136" i="135" s="1"/>
  <c r="AP137" i="135" a="1"/>
  <c r="AP137" i="135" s="1"/>
  <c r="AP138" i="135" a="1"/>
  <c r="AP138" i="135" s="1"/>
  <c r="AP139" i="135" a="1"/>
  <c r="AP139" i="135" s="1"/>
  <c r="AP140" i="135" a="1"/>
  <c r="AP140" i="135" s="1"/>
  <c r="AP141" i="135" a="1"/>
  <c r="AP141" i="135" s="1"/>
  <c r="AP142" i="135" a="1"/>
  <c r="AP142" i="135" s="1"/>
  <c r="AP143" i="135" a="1"/>
  <c r="AP143" i="135" s="1"/>
  <c r="AP144" i="135" a="1"/>
  <c r="AP144" i="135" s="1"/>
  <c r="AP145" i="135" a="1"/>
  <c r="AP145" i="135" s="1"/>
  <c r="AP146" i="135" a="1"/>
  <c r="AP146" i="135" s="1"/>
  <c r="AP147" i="135" a="1"/>
  <c r="AP147" i="135" s="1"/>
  <c r="AP148" i="135" a="1"/>
  <c r="AP148" i="135" s="1"/>
  <c r="AP149" i="135" a="1"/>
  <c r="AP149" i="135" s="1"/>
  <c r="AP150" i="135" a="1"/>
  <c r="AP150" i="135" s="1"/>
  <c r="AP151" i="135" a="1"/>
  <c r="AP151" i="135" s="1"/>
  <c r="AP152" i="135" a="1"/>
  <c r="AP152" i="135" s="1"/>
  <c r="AP153" i="135" a="1"/>
  <c r="AP153" i="135" s="1"/>
  <c r="AP154" i="135" a="1"/>
  <c r="AP154" i="135" s="1"/>
  <c r="AP155" i="135" a="1"/>
  <c r="AP155" i="135" s="1"/>
  <c r="AP156" i="135" a="1"/>
  <c r="AP156" i="135" s="1"/>
  <c r="AP157" i="135" a="1"/>
  <c r="AP157" i="135" s="1"/>
  <c r="AP158" i="135" a="1"/>
  <c r="AP158" i="135" s="1"/>
  <c r="AP159" i="135" a="1"/>
  <c r="AP159" i="135" s="1"/>
  <c r="AP160" i="135" a="1"/>
  <c r="AP160" i="135" s="1"/>
  <c r="AP161" i="135" a="1"/>
  <c r="AP161" i="135" s="1"/>
  <c r="AP162" i="135" a="1"/>
  <c r="AP162" i="135" s="1"/>
  <c r="AP163" i="135" a="1"/>
  <c r="AP163" i="135" s="1"/>
  <c r="AP164" i="135" a="1"/>
  <c r="AP164" i="135" s="1"/>
  <c r="AP165" i="135" a="1"/>
  <c r="AP165" i="135" s="1"/>
  <c r="AP166" i="135" a="1"/>
  <c r="AP166" i="135" s="1"/>
  <c r="AP167" i="135" a="1"/>
  <c r="AP167" i="135" s="1"/>
  <c r="AP168" i="135" a="1"/>
  <c r="AP168" i="135" s="1"/>
  <c r="AP169" i="135" a="1"/>
  <c r="AP169" i="135" s="1"/>
  <c r="AP170" i="135" a="1"/>
  <c r="AP170" i="135" s="1"/>
  <c r="AP171" i="135" a="1"/>
  <c r="AP171" i="135" s="1"/>
  <c r="AP172" i="135" a="1"/>
  <c r="AP172" i="135" s="1"/>
  <c r="AP173" i="135" a="1"/>
  <c r="AP173" i="135" s="1"/>
  <c r="AP174" i="135" a="1"/>
  <c r="AP174" i="135" s="1"/>
  <c r="AP175" i="135" a="1"/>
  <c r="AP175" i="135" s="1"/>
  <c r="AP176" i="135" a="1"/>
  <c r="AP176" i="135" s="1"/>
  <c r="AP177" i="135" a="1"/>
  <c r="AP177" i="135" s="1"/>
  <c r="AP178" i="135" a="1"/>
  <c r="AP178" i="135" s="1"/>
  <c r="AP179" i="135" a="1"/>
  <c r="AP179" i="135" s="1"/>
  <c r="AP180" i="135" a="1"/>
  <c r="AP180" i="135" s="1"/>
  <c r="AP181" i="135" a="1"/>
  <c r="AP181" i="135" s="1"/>
  <c r="AP182" i="135" a="1"/>
  <c r="AP182" i="135" s="1"/>
  <c r="AP183" i="135" a="1"/>
  <c r="AP183" i="135" s="1"/>
  <c r="AP184" i="135" a="1"/>
  <c r="AP184" i="135" s="1"/>
  <c r="AP185" i="135" a="1"/>
  <c r="AP185" i="135" s="1"/>
  <c r="AP186" i="135" a="1"/>
  <c r="AP186" i="135" s="1"/>
  <c r="AP187" i="135" a="1"/>
  <c r="AP187" i="135" s="1"/>
  <c r="AP188" i="135" a="1"/>
  <c r="AP188" i="135" s="1"/>
  <c r="AP189" i="135" a="1"/>
  <c r="AP189" i="135" s="1"/>
  <c r="AP190" i="135" a="1"/>
  <c r="AP190" i="135" s="1"/>
  <c r="AP191" i="135" a="1"/>
  <c r="AP191" i="135" s="1"/>
  <c r="AP192" i="135" a="1"/>
  <c r="AP192" i="135" s="1"/>
  <c r="AP193" i="135" a="1"/>
  <c r="AP193" i="135" s="1"/>
  <c r="AP194" i="135" a="1"/>
  <c r="AP194" i="135" s="1"/>
  <c r="AP195" i="135" a="1"/>
  <c r="AP195" i="135" s="1"/>
  <c r="AP196" i="135" a="1"/>
  <c r="AP196" i="135" s="1"/>
  <c r="AP197" i="135" a="1"/>
  <c r="AP197" i="135" s="1"/>
  <c r="AP198" i="135" a="1"/>
  <c r="AP198" i="135" s="1"/>
  <c r="AP199" i="135" a="1"/>
  <c r="AP199" i="135" s="1"/>
  <c r="AP200" i="135" a="1"/>
  <c r="AP200" i="135" s="1"/>
  <c r="AP201" i="135" a="1"/>
  <c r="AP201" i="135" s="1"/>
  <c r="AP202" i="135" a="1"/>
  <c r="AP202" i="135" s="1"/>
  <c r="AP203" i="135" a="1"/>
  <c r="AP203" i="135" s="1"/>
  <c r="AP204" i="135" a="1"/>
  <c r="AP204" i="135" s="1"/>
  <c r="AP205" i="135" a="1"/>
  <c r="AP205" i="135" s="1"/>
  <c r="AP206" i="135" a="1"/>
  <c r="AP206" i="135" s="1"/>
  <c r="AP207" i="135" a="1"/>
  <c r="AP207" i="135" s="1"/>
  <c r="AP208" i="135" a="1"/>
  <c r="AP208" i="135" s="1"/>
  <c r="AP209" i="135" a="1"/>
  <c r="AP209" i="135" s="1"/>
  <c r="AP210" i="135" a="1"/>
  <c r="AP210" i="135" s="1"/>
  <c r="AP211" i="135" a="1"/>
  <c r="AP211" i="135" s="1"/>
  <c r="AP212" i="135" a="1"/>
  <c r="AP212" i="135" s="1"/>
  <c r="AP213" i="135" a="1"/>
  <c r="AP213" i="135" s="1"/>
  <c r="AP214" i="135" a="1"/>
  <c r="AP214" i="135" s="1"/>
  <c r="AP215" i="135" a="1"/>
  <c r="AP215" i="135" s="1"/>
  <c r="AP216" i="135" a="1"/>
  <c r="AP216" i="135" s="1"/>
  <c r="AP217" i="135" a="1"/>
  <c r="AP217" i="135" s="1"/>
  <c r="AP218" i="135" a="1"/>
  <c r="AP218" i="135" s="1"/>
  <c r="AP219" i="135" a="1"/>
  <c r="AP219" i="135" s="1"/>
  <c r="AP220" i="135" a="1"/>
  <c r="AP220" i="135" s="1"/>
  <c r="AP221" i="135" a="1"/>
  <c r="AP221" i="135" s="1"/>
  <c r="AP222" i="135" a="1"/>
  <c r="AP222" i="135" s="1"/>
  <c r="AP223" i="135" a="1"/>
  <c r="AP223" i="135" s="1"/>
  <c r="AP224" i="135" a="1"/>
  <c r="AP224" i="135" s="1"/>
  <c r="AP225" i="135" a="1"/>
  <c r="AP225" i="135" s="1"/>
  <c r="AP226" i="135" a="1"/>
  <c r="AP226" i="135" s="1"/>
  <c r="AP227" i="135" a="1"/>
  <c r="AP227" i="135" s="1"/>
  <c r="AP228" i="135" a="1"/>
  <c r="AP228" i="135" s="1"/>
  <c r="AP229" i="135" a="1"/>
  <c r="AP229" i="135" s="1"/>
  <c r="AP230" i="135" a="1"/>
  <c r="AP230" i="135" s="1"/>
  <c r="AP231" i="135" a="1"/>
  <c r="AP231" i="135" s="1"/>
  <c r="AP232" i="135" a="1"/>
  <c r="AP232" i="135" s="1"/>
  <c r="AP233" i="135" a="1"/>
  <c r="AP233" i="135" s="1"/>
  <c r="AP234" i="135" a="1"/>
  <c r="AP234" i="135" s="1"/>
  <c r="AP235" i="135" a="1"/>
  <c r="AP235" i="135" s="1"/>
  <c r="AP236" i="135" a="1"/>
  <c r="AP236" i="135" s="1"/>
  <c r="AP237" i="135" a="1"/>
  <c r="AP237" i="135" s="1"/>
  <c r="AP238" i="135" a="1"/>
  <c r="AP238" i="135" s="1"/>
  <c r="AP239" i="135" a="1"/>
  <c r="AP239" i="135" s="1"/>
  <c r="AP240" i="135" a="1"/>
  <c r="AP240" i="135" s="1"/>
  <c r="AP241" i="135" a="1"/>
  <c r="AP241" i="135" s="1"/>
  <c r="AP242" i="135" a="1"/>
  <c r="AP242" i="135" s="1"/>
  <c r="AP243" i="135" a="1"/>
  <c r="AP243" i="135" s="1"/>
  <c r="AP244" i="135" a="1"/>
  <c r="AP244" i="135" s="1"/>
  <c r="AP245" i="135" a="1"/>
  <c r="AP245" i="135" s="1"/>
  <c r="AP246" i="135" a="1"/>
  <c r="AP246" i="135" s="1"/>
  <c r="AP247" i="135" a="1"/>
  <c r="AP247" i="135" s="1"/>
  <c r="AP248" i="135" a="1"/>
  <c r="AP248" i="135" s="1"/>
  <c r="AP249" i="135" a="1"/>
  <c r="AP249" i="135" s="1"/>
  <c r="AP250" i="135" a="1"/>
  <c r="AP250" i="135" s="1"/>
  <c r="AP251" i="135" a="1"/>
  <c r="AP251" i="135" s="1"/>
  <c r="AP252" i="135" a="1"/>
  <c r="AP252" i="135" s="1"/>
  <c r="AP253" i="135" a="1"/>
  <c r="AP253" i="135" s="1"/>
  <c r="AP254" i="135" a="1"/>
  <c r="AP254" i="135" s="1"/>
  <c r="AP255" i="135" a="1"/>
  <c r="AP255" i="135" s="1"/>
  <c r="AP256" i="135" a="1"/>
  <c r="AP256" i="135" s="1"/>
  <c r="AP257" i="135" a="1"/>
  <c r="AP257" i="135" s="1"/>
  <c r="AP258" i="135" a="1"/>
  <c r="AP258" i="135" s="1"/>
  <c r="AP259" i="135" a="1"/>
  <c r="AP259" i="135" s="1"/>
  <c r="AP260" i="135" a="1"/>
  <c r="AP260" i="135" s="1"/>
  <c r="AP261" i="135" a="1"/>
  <c r="AP261" i="135" s="1"/>
  <c r="AP262" i="135" a="1"/>
  <c r="AP262" i="135" s="1"/>
  <c r="AP263" i="135" a="1"/>
  <c r="AP263" i="135" s="1"/>
  <c r="AP264" i="135" a="1"/>
  <c r="AP264" i="135" s="1"/>
  <c r="AP265" i="135" a="1"/>
  <c r="AP265" i="135" s="1"/>
  <c r="AP266" i="135" a="1"/>
  <c r="AP266" i="135" s="1"/>
  <c r="AP267" i="135" a="1"/>
  <c r="AP267" i="135" s="1"/>
  <c r="AP268" i="135" a="1"/>
  <c r="AP268" i="135" s="1"/>
  <c r="AP269" i="135" a="1"/>
  <c r="AP269" i="135" s="1"/>
  <c r="AP270" i="135" a="1"/>
  <c r="AP270" i="135" s="1"/>
  <c r="AP271" i="135" a="1"/>
  <c r="AP271" i="135" s="1"/>
  <c r="AP272" i="135" a="1"/>
  <c r="AP272" i="135" s="1"/>
  <c r="AP273" i="135" a="1"/>
  <c r="AP273" i="135" s="1"/>
  <c r="AP274" i="135" a="1"/>
  <c r="AP274" i="135" s="1"/>
  <c r="AP275" i="135" a="1"/>
  <c r="AP275" i="135" s="1"/>
  <c r="AP276" i="135" a="1"/>
  <c r="AP276" i="135" s="1"/>
  <c r="AP277" i="135" a="1"/>
  <c r="AP277" i="135" s="1"/>
  <c r="AP278" i="135" a="1"/>
  <c r="AP278" i="135" s="1"/>
  <c r="AP279" i="135" a="1"/>
  <c r="AP279" i="135" s="1"/>
  <c r="AP280" i="135" a="1"/>
  <c r="AP280" i="135" s="1"/>
  <c r="AP281" i="135" a="1"/>
  <c r="AP281" i="135" s="1"/>
  <c r="AP282" i="135" a="1"/>
  <c r="AP282" i="135" s="1"/>
  <c r="AP283" i="135" a="1"/>
  <c r="AP283" i="135" s="1"/>
  <c r="AP284" i="135" a="1"/>
  <c r="AP284" i="135" s="1"/>
  <c r="AP285" i="135" a="1"/>
  <c r="AP285" i="135" s="1"/>
  <c r="AP286" i="135" a="1"/>
  <c r="AP286" i="135" s="1"/>
  <c r="AP287" i="135" a="1"/>
  <c r="AP287" i="135" s="1"/>
  <c r="AP288" i="135" a="1"/>
  <c r="AP288" i="135" s="1"/>
  <c r="AP289" i="135" a="1"/>
  <c r="AP289" i="135" s="1"/>
  <c r="AP290" i="135" a="1"/>
  <c r="AP290" i="135" s="1"/>
  <c r="AP291" i="135" a="1"/>
  <c r="AP291" i="135" s="1"/>
  <c r="AP292" i="135" a="1"/>
  <c r="AP292" i="135" s="1"/>
  <c r="AP293" i="135" a="1"/>
  <c r="AP293" i="135" s="1"/>
  <c r="AP294" i="135" a="1"/>
  <c r="AP294" i="135" s="1"/>
  <c r="AP295" i="135" a="1"/>
  <c r="AP295" i="135" s="1"/>
  <c r="AP296" i="135" a="1"/>
  <c r="AP296" i="135" s="1"/>
  <c r="AP297" i="135" a="1"/>
  <c r="AP297" i="135" s="1"/>
  <c r="AP298" i="135" a="1"/>
  <c r="AP298" i="135" s="1"/>
  <c r="AP299" i="135" a="1"/>
  <c r="AP299" i="135" s="1"/>
  <c r="AP300" i="135" a="1"/>
  <c r="AP300" i="135" s="1"/>
  <c r="AP301" i="135" a="1"/>
  <c r="AP301" i="135" s="1"/>
  <c r="AP302" i="135" a="1"/>
  <c r="AP302" i="135" s="1"/>
  <c r="AP303" i="135" a="1"/>
  <c r="AP303" i="135" s="1"/>
  <c r="AP304" i="135" a="1"/>
  <c r="AP304" i="135" s="1"/>
  <c r="AP305" i="135" a="1"/>
  <c r="AP305" i="135" s="1"/>
  <c r="AP306" i="135" a="1"/>
  <c r="AP306" i="135" s="1"/>
  <c r="AP307" i="135" a="1"/>
  <c r="AP307" i="135" s="1"/>
  <c r="AP308" i="135" a="1"/>
  <c r="AP308" i="135" s="1"/>
  <c r="AP309" i="135" a="1"/>
  <c r="AP309" i="135" s="1"/>
  <c r="AP310" i="135" a="1"/>
  <c r="AP310" i="135" s="1"/>
  <c r="AP311" i="135" a="1"/>
  <c r="AP311" i="135" s="1"/>
  <c r="AP312" i="135" a="1"/>
  <c r="AP312" i="135" s="1"/>
  <c r="AP313" i="135" a="1"/>
  <c r="AP313" i="135" s="1"/>
  <c r="AP314" i="135" a="1"/>
  <c r="AP314" i="135" s="1"/>
  <c r="AP315" i="135" a="1"/>
  <c r="AP315" i="135" s="1"/>
  <c r="AP316" i="135" a="1"/>
  <c r="AP316" i="135" s="1"/>
  <c r="AP317" i="135" a="1"/>
  <c r="AP317" i="135" s="1"/>
  <c r="AP318" i="135" a="1"/>
  <c r="AP318" i="135" s="1"/>
  <c r="AP319" i="135" a="1"/>
  <c r="AP319" i="135" s="1"/>
  <c r="AP320" i="135" a="1"/>
  <c r="AP320" i="135" s="1"/>
  <c r="AP321" i="135" a="1"/>
  <c r="AP321" i="135" s="1"/>
  <c r="AP322" i="135" a="1"/>
  <c r="AP322" i="135" s="1"/>
  <c r="AP323" i="135" a="1"/>
  <c r="AP323" i="135" s="1"/>
  <c r="AP324" i="135" a="1"/>
  <c r="AP324" i="135" s="1"/>
  <c r="AP325" i="135" a="1"/>
  <c r="AP325" i="135" s="1"/>
  <c r="AP326" i="135" a="1"/>
  <c r="AP326" i="135" s="1"/>
  <c r="AP327" i="135" a="1"/>
  <c r="AP327" i="135" s="1"/>
  <c r="AP328" i="135" a="1"/>
  <c r="AP328" i="135" s="1"/>
  <c r="AP329" i="135" a="1"/>
  <c r="AP329" i="135" s="1"/>
  <c r="AP330" i="135" a="1"/>
  <c r="AP330" i="135" s="1"/>
  <c r="AP331" i="135" a="1"/>
  <c r="AP331" i="135" s="1"/>
  <c r="AP332" i="135" a="1"/>
  <c r="AP332" i="135" s="1"/>
  <c r="AP333" i="135" a="1"/>
  <c r="AP333" i="135" s="1"/>
  <c r="AP334" i="135" a="1"/>
  <c r="AP334" i="135" s="1"/>
  <c r="AP335" i="135" a="1"/>
  <c r="AP335" i="135" s="1"/>
  <c r="AP336" i="135" a="1"/>
  <c r="AP336" i="135" s="1"/>
  <c r="AP337" i="135" a="1"/>
  <c r="AP337" i="135" s="1"/>
  <c r="AP338" i="135" a="1"/>
  <c r="AP338" i="135" s="1"/>
  <c r="AP339" i="135" a="1"/>
  <c r="AP339" i="135" s="1"/>
  <c r="AP340" i="135" a="1"/>
  <c r="AP340" i="135" s="1"/>
  <c r="AP341" i="135" a="1"/>
  <c r="AP341" i="135" s="1"/>
  <c r="AP342" i="135" a="1"/>
  <c r="AP342" i="135" s="1"/>
  <c r="AP343" i="135" a="1"/>
  <c r="AP343" i="135" s="1"/>
  <c r="AP344" i="135" a="1"/>
  <c r="AP344" i="135" s="1"/>
  <c r="AP345" i="135" a="1"/>
  <c r="AP345" i="135" s="1"/>
  <c r="AP346" i="135" a="1"/>
  <c r="AP346" i="135" s="1"/>
  <c r="AP347" i="135" a="1"/>
  <c r="AP347" i="135" s="1"/>
  <c r="AP348" i="135" a="1"/>
  <c r="AP348" i="135" s="1"/>
  <c r="AP349" i="135" a="1"/>
  <c r="AP349" i="135" s="1"/>
  <c r="AP350" i="135" a="1"/>
  <c r="AP350" i="135" s="1"/>
  <c r="AP351" i="135" a="1"/>
  <c r="AP351" i="135" s="1"/>
  <c r="AP352" i="135" a="1"/>
  <c r="AP352" i="135" s="1"/>
  <c r="AP353" i="135" a="1"/>
  <c r="AP353" i="135" s="1"/>
  <c r="AP354" i="135" a="1"/>
  <c r="AP354" i="135" s="1"/>
  <c r="AP355" i="135" a="1"/>
  <c r="AP355" i="135" s="1"/>
  <c r="AP356" i="135" a="1"/>
  <c r="AP356" i="135" s="1"/>
  <c r="AP357" i="135" a="1"/>
  <c r="AP357" i="135" s="1"/>
  <c r="AP358" i="135" a="1"/>
  <c r="AP358" i="135" s="1"/>
  <c r="AP359" i="135" a="1"/>
  <c r="AP359" i="135" s="1"/>
  <c r="AP360" i="135" a="1"/>
  <c r="AP360" i="135" s="1"/>
  <c r="AP361" i="135" a="1"/>
  <c r="AP361" i="135" s="1"/>
  <c r="AP362" i="135" a="1"/>
  <c r="AP362" i="135" s="1"/>
  <c r="AP363" i="135" a="1"/>
  <c r="AP363" i="135" s="1"/>
  <c r="AP364" i="135" a="1"/>
  <c r="AP364" i="135" s="1"/>
  <c r="AP365" i="135" a="1"/>
  <c r="AP365" i="135" s="1"/>
  <c r="AP366" i="135" a="1"/>
  <c r="AP366" i="135" s="1"/>
  <c r="AP367" i="135" a="1"/>
  <c r="AP367" i="135" s="1"/>
  <c r="AP368" i="135" a="1"/>
  <c r="AP368" i="135" s="1"/>
  <c r="AP369" i="135" a="1"/>
  <c r="AP369" i="135" s="1"/>
  <c r="AP370" i="135" a="1"/>
  <c r="AP370" i="135" s="1"/>
  <c r="AP371" i="135" a="1"/>
  <c r="AP371" i="135" s="1"/>
  <c r="AP372" i="135" a="1"/>
  <c r="AP372" i="135" s="1"/>
  <c r="AP373" i="135" a="1"/>
  <c r="AP373" i="135" s="1"/>
  <c r="AP374" i="135" a="1"/>
  <c r="AP374" i="135" s="1"/>
  <c r="AP375" i="135" a="1"/>
  <c r="AP375" i="135" s="1"/>
  <c r="AP376" i="135" a="1"/>
  <c r="AP376" i="135" s="1"/>
  <c r="AP377" i="135" a="1"/>
  <c r="AP377" i="135" s="1"/>
  <c r="AP378" i="135" a="1"/>
  <c r="AP378" i="135" s="1"/>
  <c r="AP379" i="135" a="1"/>
  <c r="AP379" i="135" s="1"/>
  <c r="AP380" i="135" a="1"/>
  <c r="AP380" i="135" s="1"/>
  <c r="AP381" i="135" a="1"/>
  <c r="AP381" i="135" s="1"/>
  <c r="AP382" i="135" a="1"/>
  <c r="AP382" i="135" s="1"/>
  <c r="AP383" i="135" a="1"/>
  <c r="AP383" i="135" s="1"/>
  <c r="AP384" i="135" a="1"/>
  <c r="AP384" i="135" s="1"/>
  <c r="AP385" i="135" a="1"/>
  <c r="AP385" i="135" s="1"/>
  <c r="AP386" i="135" a="1"/>
  <c r="AP386" i="135" s="1"/>
  <c r="AP387" i="135" a="1"/>
  <c r="AP387" i="135" s="1"/>
  <c r="AP388" i="135" a="1"/>
  <c r="AP388" i="135" s="1"/>
  <c r="AP389" i="135" a="1"/>
  <c r="AP389" i="135" s="1"/>
  <c r="AP390" i="135" a="1"/>
  <c r="AP390" i="135" s="1"/>
  <c r="AP391" i="135" a="1"/>
  <c r="AP391" i="135" s="1"/>
  <c r="AP392" i="135" a="1"/>
  <c r="AP392" i="135" s="1"/>
  <c r="AP393" i="135" a="1"/>
  <c r="AP393" i="135" s="1"/>
  <c r="AP394" i="135" a="1"/>
  <c r="AP394" i="135" s="1"/>
  <c r="AP395" i="135" a="1"/>
  <c r="AP395" i="135" s="1"/>
  <c r="AP396" i="135" a="1"/>
  <c r="AP396" i="135" s="1"/>
  <c r="AP397" i="135" a="1"/>
  <c r="AP397" i="135" s="1"/>
  <c r="AP398" i="135" a="1"/>
  <c r="AP398" i="135" s="1"/>
  <c r="AP399" i="135" a="1"/>
  <c r="AP399" i="135" s="1"/>
  <c r="AP400" i="135" a="1"/>
  <c r="AP400" i="135" s="1"/>
  <c r="AP401" i="135" a="1"/>
  <c r="AP401" i="135" s="1"/>
  <c r="AP402" i="135" a="1"/>
  <c r="AP402" i="135" s="1"/>
  <c r="AP403" i="135" a="1"/>
  <c r="AP403" i="135" s="1"/>
  <c r="AP404" i="135" a="1"/>
  <c r="AP404" i="135" s="1"/>
  <c r="AP405" i="135" a="1"/>
  <c r="AP405" i="135" s="1"/>
  <c r="AP406" i="135" a="1"/>
  <c r="AP406" i="135" s="1"/>
  <c r="AP407" i="135" a="1"/>
  <c r="AP407" i="135" s="1"/>
  <c r="AP408" i="135" a="1"/>
  <c r="AP408" i="135" s="1"/>
  <c r="AP409" i="135" a="1"/>
  <c r="AP409" i="135" s="1"/>
  <c r="AP410" i="135" a="1"/>
  <c r="AP410" i="135" s="1"/>
  <c r="AP411" i="135" a="1"/>
  <c r="AP411" i="135" s="1"/>
  <c r="AP412" i="135" a="1"/>
  <c r="AP412" i="135" s="1"/>
  <c r="AP413" i="135" a="1"/>
  <c r="AP413" i="135" s="1"/>
  <c r="AP414" i="135" a="1"/>
  <c r="AP414" i="135" s="1"/>
  <c r="AP415" i="135" a="1"/>
  <c r="AP415" i="135" s="1"/>
  <c r="AP416" i="135" a="1"/>
  <c r="AP416" i="135" s="1"/>
  <c r="AP417" i="135" a="1"/>
  <c r="AP417" i="135" s="1"/>
  <c r="AP418" i="135" a="1"/>
  <c r="AP418" i="135" s="1"/>
  <c r="AP419" i="135" a="1"/>
  <c r="AP419" i="135" s="1"/>
  <c r="AP420" i="135" a="1"/>
  <c r="AP420" i="135" s="1"/>
  <c r="AP421" i="135" a="1"/>
  <c r="AP421" i="135" s="1"/>
  <c r="AP422" i="135" a="1"/>
  <c r="AP422" i="135" s="1"/>
  <c r="AP423" i="135" a="1"/>
  <c r="AP423" i="135" s="1"/>
  <c r="AP424" i="135" a="1"/>
  <c r="AP424" i="135" s="1"/>
  <c r="AP425" i="135" a="1"/>
  <c r="AP425" i="135" s="1"/>
  <c r="AP426" i="135" a="1"/>
  <c r="AP426" i="135" s="1"/>
  <c r="AP427" i="135" a="1"/>
  <c r="AP427" i="135" s="1"/>
  <c r="AP428" i="135" a="1"/>
  <c r="AP428" i="135" s="1"/>
  <c r="AP429" i="135" a="1"/>
  <c r="AP429" i="135" s="1"/>
  <c r="AP430" i="135" a="1"/>
  <c r="AP430" i="135" s="1"/>
  <c r="AP431" i="135" a="1"/>
  <c r="AP431" i="135" s="1"/>
  <c r="AP432" i="135" a="1"/>
  <c r="AP432" i="135" s="1"/>
  <c r="AP433" i="135" a="1"/>
  <c r="AP433" i="135" s="1"/>
  <c r="AP434" i="135" a="1"/>
  <c r="AP434" i="135" s="1"/>
  <c r="AP435" i="135" a="1"/>
  <c r="AP435" i="135" s="1"/>
  <c r="AP436" i="135" a="1"/>
  <c r="AP436" i="135" s="1"/>
  <c r="AP437" i="135" a="1"/>
  <c r="AP437" i="135" s="1"/>
  <c r="AP438" i="135" a="1"/>
  <c r="AP438" i="135" s="1"/>
  <c r="AP439" i="135" a="1"/>
  <c r="AP439" i="135" s="1"/>
  <c r="AP440" i="135" a="1"/>
  <c r="AP440" i="135" s="1"/>
  <c r="AP441" i="135" a="1"/>
  <c r="AP441" i="135" s="1"/>
  <c r="AP442" i="135" a="1"/>
  <c r="AP442" i="135" s="1"/>
  <c r="AP443" i="135" a="1"/>
  <c r="AP443" i="135" s="1"/>
  <c r="AP444" i="135" a="1"/>
  <c r="AP444" i="135" s="1"/>
  <c r="AP445" i="135" a="1"/>
  <c r="AP445" i="135" s="1"/>
  <c r="AP446" i="135" a="1"/>
  <c r="AP446" i="135" s="1"/>
  <c r="AP447" i="135" a="1"/>
  <c r="AP447" i="135" s="1"/>
  <c r="AP448" i="135" a="1"/>
  <c r="AP448" i="135" s="1"/>
  <c r="AP449" i="135" a="1"/>
  <c r="AP449" i="135" s="1"/>
  <c r="AP450" i="135" a="1"/>
  <c r="AP450" i="135" s="1"/>
  <c r="AP451" i="135" a="1"/>
  <c r="AP451" i="135" s="1"/>
  <c r="AP452" i="135" a="1"/>
  <c r="AP452" i="135" s="1"/>
  <c r="AP453" i="135" a="1"/>
  <c r="AP453" i="135" s="1"/>
  <c r="AP454" i="135" a="1"/>
  <c r="AP454" i="135" s="1"/>
  <c r="AP455" i="135" a="1"/>
  <c r="AP455" i="135" s="1"/>
  <c r="AP456" i="135" a="1"/>
  <c r="AP456" i="135" s="1"/>
  <c r="AP457" i="135" a="1"/>
  <c r="AP457" i="135" s="1"/>
  <c r="AP458" i="135" a="1"/>
  <c r="AP458" i="135" s="1"/>
  <c r="AP459" i="135" a="1"/>
  <c r="AP459" i="135" s="1"/>
  <c r="AP460" i="135" a="1"/>
  <c r="AP460" i="135" s="1"/>
  <c r="AP461" i="135" a="1"/>
  <c r="AP461" i="135" s="1"/>
  <c r="AP462" i="135" a="1"/>
  <c r="AP462" i="135" s="1"/>
  <c r="AP463" i="135" a="1"/>
  <c r="AP463" i="135" s="1"/>
  <c r="AP464" i="135" a="1"/>
  <c r="AP464" i="135" s="1"/>
  <c r="AP465" i="135" a="1"/>
  <c r="AP465" i="135" s="1"/>
  <c r="AP466" i="135" a="1"/>
  <c r="AP466" i="135" s="1"/>
  <c r="AP467" i="135" a="1"/>
  <c r="AP467" i="135" s="1"/>
  <c r="AP468" i="135" a="1"/>
  <c r="AP468" i="135" s="1"/>
  <c r="AP469" i="135" a="1"/>
  <c r="AP469" i="135" s="1"/>
  <c r="AP470" i="135" a="1"/>
  <c r="AP470" i="135" s="1"/>
  <c r="AP471" i="135" a="1"/>
  <c r="AP471" i="135" s="1"/>
  <c r="AP472" i="135" a="1"/>
  <c r="AP472" i="135" s="1"/>
  <c r="AP473" i="135" a="1"/>
  <c r="AP473" i="135" s="1"/>
  <c r="AP474" i="135" a="1"/>
  <c r="AP474" i="135" s="1"/>
  <c r="AP475" i="135" a="1"/>
  <c r="AP475" i="135" s="1"/>
  <c r="AP476" i="135" a="1"/>
  <c r="AP476" i="135" s="1"/>
  <c r="AP477" i="135" a="1"/>
  <c r="AP477" i="135" s="1"/>
  <c r="AP478" i="135" a="1"/>
  <c r="AP478" i="135" s="1"/>
  <c r="AP479" i="135" a="1"/>
  <c r="AP479" i="135" s="1"/>
  <c r="AP480" i="135" a="1"/>
  <c r="AP480" i="135" s="1"/>
  <c r="AP481" i="135" a="1"/>
  <c r="AP481" i="135" s="1"/>
  <c r="AP482" i="135" a="1"/>
  <c r="AP482" i="135" s="1"/>
  <c r="AP483" i="135" a="1"/>
  <c r="AP483" i="135" s="1"/>
  <c r="AP484" i="135" a="1"/>
  <c r="AP484" i="135" s="1"/>
  <c r="AP485" i="135" a="1"/>
  <c r="AP485" i="135" s="1"/>
  <c r="AP486" i="135" a="1"/>
  <c r="AP486" i="135" s="1"/>
  <c r="AP487" i="135" a="1"/>
  <c r="AP487" i="135" s="1"/>
  <c r="AP488" i="135" a="1"/>
  <c r="AP488" i="135" s="1"/>
  <c r="AP489" i="135" a="1"/>
  <c r="AP489" i="135" s="1"/>
  <c r="AP490" i="135" a="1"/>
  <c r="AP490" i="135" s="1"/>
  <c r="AP491" i="135" a="1"/>
  <c r="AP491" i="135" s="1"/>
  <c r="AP492" i="135" a="1"/>
  <c r="AP492" i="135" s="1"/>
  <c r="AP493" i="135" a="1"/>
  <c r="AP493" i="135" s="1"/>
  <c r="AP494" i="135" a="1"/>
  <c r="AP494" i="135" s="1"/>
  <c r="AP495" i="135" a="1"/>
  <c r="AP495" i="135" s="1"/>
  <c r="AP496" i="135" a="1"/>
  <c r="AP496" i="135" s="1"/>
  <c r="AP497" i="135" a="1"/>
  <c r="AP497" i="135" s="1"/>
  <c r="AP498" i="135" a="1"/>
  <c r="AP498" i="135" s="1"/>
  <c r="AP499" i="135" a="1"/>
  <c r="AP499" i="135" s="1"/>
  <c r="AP500" i="135" a="1"/>
  <c r="AP500" i="135" s="1"/>
  <c r="AP501" i="135" a="1"/>
  <c r="AP501" i="135" s="1"/>
  <c r="AP502" i="135" a="1"/>
  <c r="AP502" i="135" s="1"/>
  <c r="AP503" i="135" a="1"/>
  <c r="AP503" i="135" s="1"/>
  <c r="AP504" i="135" a="1"/>
  <c r="AP504" i="135" s="1"/>
  <c r="AP505" i="135" a="1"/>
  <c r="AP505" i="135" s="1"/>
  <c r="AP506" i="135" a="1"/>
  <c r="AP506" i="135" s="1"/>
  <c r="AP507" i="135" a="1"/>
  <c r="AP507" i="135" s="1"/>
  <c r="AP508" i="135" a="1"/>
  <c r="AP508" i="135" s="1"/>
  <c r="AP509" i="135" a="1"/>
  <c r="AP509" i="135" s="1"/>
  <c r="AP510" i="135" a="1"/>
  <c r="AP510" i="135" s="1"/>
  <c r="AP511" i="135" a="1"/>
  <c r="AP511" i="135" s="1"/>
  <c r="AP512" i="135" a="1"/>
  <c r="AP512" i="135" s="1"/>
  <c r="AP513" i="135" a="1"/>
  <c r="AP513" i="135" s="1"/>
  <c r="AP514" i="135" a="1"/>
  <c r="AP514" i="135" s="1"/>
  <c r="AP515" i="135" a="1"/>
  <c r="AP515" i="135" s="1"/>
  <c r="AP516" i="135" a="1"/>
  <c r="AP516" i="135" s="1"/>
  <c r="AP517" i="135" a="1"/>
  <c r="AP517" i="135" s="1"/>
  <c r="AP518" i="135" a="1"/>
  <c r="AP518" i="135" s="1"/>
  <c r="AP519" i="135" a="1"/>
  <c r="AP519" i="135" s="1"/>
  <c r="AP520" i="135" a="1"/>
  <c r="AP520" i="135" s="1"/>
  <c r="AP521" i="135" a="1"/>
  <c r="AP521" i="135" s="1"/>
  <c r="AP522" i="135" a="1"/>
  <c r="AP522" i="135" s="1"/>
  <c r="AP523" i="135" a="1"/>
  <c r="AP523" i="135" s="1"/>
  <c r="AP524" i="135" a="1"/>
  <c r="AP524" i="135" s="1"/>
  <c r="AP525" i="135" a="1"/>
  <c r="AP525" i="135" s="1"/>
  <c r="AP526" i="135" a="1"/>
  <c r="AP526" i="135" s="1"/>
  <c r="AP527" i="135" a="1"/>
  <c r="AP527" i="135" s="1"/>
  <c r="AP528" i="135" a="1"/>
  <c r="AP528" i="135" s="1"/>
  <c r="AP529" i="135" a="1"/>
  <c r="AP529" i="135" s="1"/>
  <c r="AP530" i="135" a="1"/>
  <c r="AP530" i="135" s="1"/>
  <c r="AP531" i="135" a="1"/>
  <c r="AP531" i="135" s="1"/>
  <c r="AP532" i="135" a="1"/>
  <c r="AP532" i="135" s="1"/>
  <c r="AP533" i="135" a="1"/>
  <c r="AP533" i="135" s="1"/>
  <c r="AP534" i="135" a="1"/>
  <c r="AP534" i="135" s="1"/>
  <c r="AP535" i="135" a="1"/>
  <c r="AP535" i="135" s="1"/>
  <c r="AP536" i="135" a="1"/>
  <c r="AP536" i="135" s="1"/>
  <c r="AP537" i="135" a="1"/>
  <c r="AP537" i="135" s="1"/>
  <c r="AP538" i="135" a="1"/>
  <c r="AP538" i="135" s="1"/>
  <c r="AP539" i="135" a="1"/>
  <c r="AP539" i="135" s="1"/>
  <c r="AP540" i="135" a="1"/>
  <c r="AP540" i="135" s="1"/>
  <c r="AP541" i="135" a="1"/>
  <c r="AP541" i="135" s="1"/>
  <c r="AP542" i="135" a="1"/>
  <c r="AP542" i="135" s="1"/>
  <c r="AP543" i="135" a="1"/>
  <c r="AP543" i="135" s="1"/>
  <c r="AP544" i="135" a="1"/>
  <c r="AP544" i="135" s="1"/>
  <c r="AP545" i="135" a="1"/>
  <c r="AP545" i="135" s="1"/>
  <c r="AP546" i="135" a="1"/>
  <c r="AP546" i="135" s="1"/>
  <c r="AP547" i="135" a="1"/>
  <c r="AP547" i="135" s="1"/>
  <c r="AP548" i="135" a="1"/>
  <c r="AP548" i="135" s="1"/>
  <c r="AP549" i="135" a="1"/>
  <c r="AP549" i="135" s="1"/>
  <c r="AP550" i="135" a="1"/>
  <c r="AP550" i="135" s="1"/>
  <c r="AP551" i="135" a="1"/>
  <c r="AP551" i="135" s="1"/>
  <c r="AP552" i="135" a="1"/>
  <c r="AP552" i="135" s="1"/>
  <c r="AP553" i="135" a="1"/>
  <c r="AP553" i="135" s="1"/>
  <c r="AP554" i="135" a="1"/>
  <c r="AP554" i="135" s="1"/>
  <c r="AP555" i="135" a="1"/>
  <c r="AP555" i="135" s="1"/>
  <c r="AP556" i="135" a="1"/>
  <c r="AP556" i="135" s="1"/>
  <c r="AP557" i="135" a="1"/>
  <c r="AP557" i="135" s="1"/>
  <c r="AP558" i="135" a="1"/>
  <c r="AP558" i="135" s="1"/>
  <c r="AP559" i="135" a="1"/>
  <c r="AP559" i="135" s="1"/>
  <c r="AP560" i="135" a="1"/>
  <c r="AP560" i="135" s="1"/>
  <c r="AP561" i="135" a="1"/>
  <c r="AP561" i="135" s="1"/>
  <c r="AP562" i="135" a="1"/>
  <c r="AP562" i="135" s="1"/>
  <c r="AP563" i="135" a="1"/>
  <c r="AP563" i="135" s="1"/>
  <c r="AP564" i="135" a="1"/>
  <c r="AP564" i="135" s="1"/>
  <c r="AP565" i="135" a="1"/>
  <c r="AP565" i="135" s="1"/>
  <c r="AP566" i="135" a="1"/>
  <c r="AP566" i="135" s="1"/>
  <c r="AP567" i="135" a="1"/>
  <c r="AP567" i="135" s="1"/>
  <c r="AP568" i="135" a="1"/>
  <c r="AP568" i="135" s="1"/>
  <c r="AP569" i="135" a="1"/>
  <c r="AP569" i="135" s="1"/>
  <c r="AP570" i="135" a="1"/>
  <c r="AP570" i="135" s="1"/>
  <c r="AP571" i="135" a="1"/>
  <c r="AP571" i="135" s="1"/>
  <c r="AP572" i="135" a="1"/>
  <c r="AP572" i="135" s="1"/>
  <c r="AP573" i="135" a="1"/>
  <c r="AP573" i="135" s="1"/>
  <c r="AP574" i="135" a="1"/>
  <c r="AP574" i="135" s="1"/>
  <c r="AP575" i="135" a="1"/>
  <c r="AP575" i="135" s="1"/>
  <c r="AP576" i="135" a="1"/>
  <c r="AP576" i="135" s="1"/>
  <c r="AP577" i="135" a="1"/>
  <c r="AP577" i="135" s="1"/>
  <c r="AP578" i="135" a="1"/>
  <c r="AP578" i="135" s="1"/>
  <c r="AP579" i="135" a="1"/>
  <c r="AP579" i="135" s="1"/>
  <c r="AP580" i="135" a="1"/>
  <c r="AP580" i="135" s="1"/>
  <c r="AP581" i="135" a="1"/>
  <c r="AP581" i="135" s="1"/>
  <c r="AP582" i="135" a="1"/>
  <c r="AP582" i="135" s="1"/>
  <c r="AP583" i="135" a="1"/>
  <c r="AP583" i="135" s="1"/>
  <c r="AP584" i="135" a="1"/>
  <c r="AP584" i="135" s="1"/>
  <c r="AP585" i="135" a="1"/>
  <c r="AP585" i="135" s="1"/>
  <c r="AP586" i="135" a="1"/>
  <c r="AP586" i="135" s="1"/>
  <c r="AP587" i="135" a="1"/>
  <c r="AP587" i="135" s="1"/>
  <c r="AP588" i="135" a="1"/>
  <c r="AP588" i="135" s="1"/>
  <c r="AP589" i="135" a="1"/>
  <c r="AP589" i="135" s="1"/>
  <c r="AP590" i="135" a="1"/>
  <c r="AP590" i="135" s="1"/>
  <c r="AP591" i="135" a="1"/>
  <c r="AP591" i="135" s="1"/>
  <c r="AP592" i="135" a="1"/>
  <c r="AP592" i="135" s="1"/>
  <c r="AP593" i="135" a="1"/>
  <c r="AP593" i="135" s="1"/>
  <c r="AP594" i="135" a="1"/>
  <c r="AP594" i="135" s="1"/>
  <c r="AP595" i="135" a="1"/>
  <c r="AP595" i="135" s="1"/>
  <c r="AP596" i="135" a="1"/>
  <c r="AP596" i="135" s="1"/>
  <c r="AP597" i="135" a="1"/>
  <c r="AP597" i="135" s="1"/>
  <c r="AP598" i="135" a="1"/>
  <c r="AP598" i="135" s="1"/>
  <c r="AP599" i="135" a="1"/>
  <c r="AP599" i="135" s="1"/>
  <c r="AP600" i="135" a="1"/>
  <c r="AP600" i="135" s="1"/>
  <c r="AP601" i="135" a="1"/>
  <c r="AP601" i="135" s="1"/>
  <c r="AP602" i="135" a="1"/>
  <c r="AP602" i="135" s="1"/>
  <c r="AP603" i="135" a="1"/>
  <c r="AP603" i="135" s="1"/>
  <c r="AP604" i="135" a="1"/>
  <c r="AP604" i="135" s="1"/>
  <c r="AP605" i="135" a="1"/>
  <c r="AP605" i="135" s="1"/>
  <c r="AP606" i="135" a="1"/>
  <c r="AP606" i="135" s="1"/>
  <c r="AP607" i="135" a="1"/>
  <c r="AP607" i="135" s="1"/>
  <c r="AP608" i="135" a="1"/>
  <c r="AP608" i="135" s="1"/>
  <c r="AP609" i="135" a="1"/>
  <c r="AP609" i="135" s="1"/>
  <c r="AP610" i="135" a="1"/>
  <c r="AP610" i="135" s="1"/>
  <c r="AP611" i="135" a="1"/>
  <c r="AP611" i="135" s="1"/>
  <c r="AP612" i="135" a="1"/>
  <c r="AP612" i="135" s="1"/>
  <c r="AP613" i="135" a="1"/>
  <c r="AP613" i="135" s="1"/>
  <c r="AP614" i="135" a="1"/>
  <c r="AP614" i="135" s="1"/>
  <c r="AP615" i="135" a="1"/>
  <c r="AP615" i="135" s="1"/>
  <c r="AP616" i="135" a="1"/>
  <c r="AP616" i="135" s="1"/>
  <c r="AP617" i="135" a="1"/>
  <c r="AP617" i="135" s="1"/>
  <c r="AP618" i="135" a="1"/>
  <c r="AP618" i="135" s="1"/>
  <c r="AP619" i="135" a="1"/>
  <c r="AP619" i="135" s="1"/>
  <c r="AP620" i="135" a="1"/>
  <c r="AP620" i="135" s="1"/>
  <c r="AP621" i="135" a="1"/>
  <c r="AP621" i="135" s="1"/>
  <c r="AP622" i="135" a="1"/>
  <c r="AP622" i="135" s="1"/>
  <c r="AP623" i="135" a="1"/>
  <c r="AP623" i="135" s="1"/>
  <c r="AP624" i="135" a="1"/>
  <c r="AP624" i="135" s="1"/>
  <c r="AP625" i="135" a="1"/>
  <c r="AP625" i="135" s="1"/>
  <c r="AP626" i="135" a="1"/>
  <c r="AP626" i="135" s="1"/>
  <c r="AP627" i="135" a="1"/>
  <c r="AP627" i="135" s="1"/>
  <c r="AP628" i="135" a="1"/>
  <c r="AP628" i="135" s="1"/>
  <c r="AP629" i="135" a="1"/>
  <c r="AP629" i="135" s="1"/>
  <c r="AP630" i="135" a="1"/>
  <c r="AP630" i="135" s="1"/>
  <c r="AP631" i="135" a="1"/>
  <c r="AP631" i="135" s="1"/>
  <c r="AP632" i="135" a="1"/>
  <c r="AP632" i="135" s="1"/>
  <c r="AP633" i="135" a="1"/>
  <c r="AP633" i="135" s="1"/>
  <c r="AP634" i="135" a="1"/>
  <c r="AP634" i="135" s="1"/>
  <c r="AP635" i="135" a="1"/>
  <c r="AP635" i="135" s="1"/>
  <c r="AP636" i="135" a="1"/>
  <c r="AP636" i="135" s="1"/>
  <c r="AP637" i="135" a="1"/>
  <c r="AP637" i="135" s="1"/>
  <c r="AP638" i="135" a="1"/>
  <c r="AP638" i="135" s="1"/>
  <c r="AP639" i="135" a="1"/>
  <c r="AP639" i="135" s="1"/>
  <c r="AP640" i="135" a="1"/>
  <c r="AP640" i="135" s="1"/>
  <c r="AP641" i="135" a="1"/>
  <c r="AP641" i="135" s="1"/>
  <c r="AP642" i="135" a="1"/>
  <c r="AP642" i="135" s="1"/>
  <c r="AP643" i="135" a="1"/>
  <c r="AP643" i="135" s="1"/>
  <c r="AP644" i="135" a="1"/>
  <c r="AP644" i="135" s="1"/>
  <c r="AP645" i="135" a="1"/>
  <c r="AP645" i="135" s="1"/>
  <c r="AP646" i="135" a="1"/>
  <c r="AP646" i="135" s="1"/>
  <c r="AP647" i="135" a="1"/>
  <c r="AP647" i="135" s="1"/>
  <c r="AP648" i="135" a="1"/>
  <c r="AP648" i="135" s="1"/>
  <c r="AP649" i="135" a="1"/>
  <c r="AP649" i="135" s="1"/>
  <c r="AP650" i="135" a="1"/>
  <c r="AP650" i="135" s="1"/>
  <c r="AP651" i="135" a="1"/>
  <c r="AP651" i="135" s="1"/>
  <c r="AP652" i="135" a="1"/>
  <c r="AP652" i="135" s="1"/>
  <c r="AP653" i="135" a="1"/>
  <c r="AP653" i="135" s="1"/>
  <c r="AP654" i="135" a="1"/>
  <c r="AP654" i="135" s="1"/>
  <c r="AP655" i="135" a="1"/>
  <c r="AP655" i="135" s="1"/>
  <c r="AP656" i="135" a="1"/>
  <c r="AP656" i="135" s="1"/>
  <c r="AP657" i="135" a="1"/>
  <c r="AP657" i="135" s="1"/>
  <c r="AP658" i="135" a="1"/>
  <c r="AP658" i="135" s="1"/>
  <c r="AP659" i="135" a="1"/>
  <c r="AP659" i="135" s="1"/>
  <c r="AP660" i="135" a="1"/>
  <c r="AP660" i="135" s="1"/>
  <c r="AP661" i="135" a="1"/>
  <c r="AP661" i="135" s="1"/>
  <c r="AP662" i="135" a="1"/>
  <c r="AP662" i="135" s="1"/>
  <c r="AP663" i="135" a="1"/>
  <c r="AP663" i="135" s="1"/>
  <c r="AP664" i="135" a="1"/>
  <c r="AP664" i="135" s="1"/>
  <c r="AP665" i="135" a="1"/>
  <c r="AP665" i="135" s="1"/>
  <c r="AP666" i="135" a="1"/>
  <c r="AP666" i="135" s="1"/>
  <c r="AP667" i="135" a="1"/>
  <c r="AP667" i="135" s="1"/>
  <c r="AP668" i="135" a="1"/>
  <c r="AP668" i="135" s="1"/>
  <c r="AP669" i="135" a="1"/>
  <c r="AP669" i="135" s="1"/>
  <c r="AP670" i="135" a="1"/>
  <c r="AP670" i="135" s="1"/>
  <c r="AP671" i="135" a="1"/>
  <c r="AP671" i="135" s="1"/>
  <c r="AP672" i="135" a="1"/>
  <c r="AP672" i="135" s="1"/>
  <c r="AP673" i="135" a="1"/>
  <c r="AP673" i="135" s="1"/>
  <c r="AP674" i="135" a="1"/>
  <c r="AP674" i="135" s="1"/>
  <c r="AP675" i="135" a="1"/>
  <c r="AP675" i="135" s="1"/>
  <c r="AP676" i="135" a="1"/>
  <c r="AP676" i="135" s="1"/>
  <c r="AP677" i="135" a="1"/>
  <c r="AP677" i="135" s="1"/>
  <c r="AP678" i="135" a="1"/>
  <c r="AP678" i="135" s="1"/>
  <c r="AP679" i="135" a="1"/>
  <c r="AP679" i="135" s="1"/>
  <c r="AP680" i="135" a="1"/>
  <c r="AP680" i="135" s="1"/>
  <c r="AP681" i="135" a="1"/>
  <c r="AP681" i="135" s="1"/>
  <c r="AP682" i="135" a="1"/>
  <c r="AP682" i="135" s="1"/>
  <c r="AP683" i="135" a="1"/>
  <c r="AP683" i="135" s="1"/>
  <c r="AP684" i="135" a="1"/>
  <c r="AP684" i="135" s="1"/>
  <c r="AP685" i="135" a="1"/>
  <c r="AP685" i="135" s="1"/>
  <c r="AP686" i="135" a="1"/>
  <c r="AP686" i="135" s="1"/>
  <c r="AP687" i="135" a="1"/>
  <c r="AP687" i="135" s="1"/>
  <c r="AP688" i="135" a="1"/>
  <c r="AP688" i="135" s="1"/>
  <c r="AP689" i="135" a="1"/>
  <c r="AP689" i="135" s="1"/>
  <c r="AP690" i="135" a="1"/>
  <c r="AP690" i="135" s="1"/>
  <c r="AP691" i="135" a="1"/>
  <c r="AP691" i="135" s="1"/>
  <c r="AP692" i="135" a="1"/>
  <c r="AP692" i="135" s="1"/>
  <c r="AP693" i="135" a="1"/>
  <c r="AP693" i="135" s="1"/>
  <c r="AP694" i="135" a="1"/>
  <c r="AP694" i="135" s="1"/>
  <c r="AP695" i="135" a="1"/>
  <c r="AP695" i="135" s="1"/>
  <c r="AP696" i="135" a="1"/>
  <c r="AP696" i="135" s="1"/>
  <c r="AP697" i="135" a="1"/>
  <c r="AP697" i="135" s="1"/>
  <c r="AP698" i="135" a="1"/>
  <c r="AP698" i="135" s="1"/>
  <c r="AP699" i="135" a="1"/>
  <c r="AP699" i="135" s="1"/>
  <c r="AP700" i="135" a="1"/>
  <c r="AP700" i="135" s="1"/>
  <c r="AP701" i="135" a="1"/>
  <c r="AP701" i="135" s="1"/>
  <c r="AP702" i="135" a="1"/>
  <c r="AP702" i="135" s="1"/>
  <c r="AP703" i="135" a="1"/>
  <c r="AP703" i="135" s="1"/>
  <c r="AP704" i="135" a="1"/>
  <c r="AP704" i="135" s="1"/>
  <c r="AP705" i="135" a="1"/>
  <c r="AP705" i="135" s="1"/>
  <c r="AP706" i="135" a="1"/>
  <c r="AP706" i="135" s="1"/>
  <c r="AP707" i="135" a="1"/>
  <c r="AP707" i="135" s="1"/>
  <c r="AP708" i="135" a="1"/>
  <c r="AP708" i="135" s="1"/>
  <c r="AP709" i="135" a="1"/>
  <c r="AP709" i="135" s="1"/>
  <c r="AP710" i="135" a="1"/>
  <c r="AP710" i="135" s="1"/>
  <c r="AP711" i="135" a="1"/>
  <c r="AP711" i="135" s="1"/>
  <c r="AP712" i="135" a="1"/>
  <c r="AP712" i="135" s="1"/>
  <c r="AP713" i="135" a="1"/>
  <c r="AP713" i="135" s="1"/>
  <c r="AP714" i="135" a="1"/>
  <c r="AP714" i="135" s="1"/>
  <c r="AP715" i="135" a="1"/>
  <c r="AP715" i="135" s="1"/>
  <c r="AP716" i="135" a="1"/>
  <c r="AP716" i="135" s="1"/>
  <c r="AP717" i="135" a="1"/>
  <c r="AP717" i="135" s="1"/>
  <c r="AP718" i="135" a="1"/>
  <c r="AP718" i="135" s="1"/>
  <c r="AP719" i="135" a="1"/>
  <c r="AP719" i="135" s="1"/>
  <c r="AP720" i="135" a="1"/>
  <c r="AP720" i="135" s="1"/>
  <c r="AP721" i="135" a="1"/>
  <c r="AP721" i="135" s="1"/>
  <c r="AP722" i="135" a="1"/>
  <c r="AP722" i="135" s="1"/>
  <c r="AP723" i="135" a="1"/>
  <c r="AP723" i="135" s="1"/>
  <c r="AP724" i="135" a="1"/>
  <c r="AP724" i="135" s="1"/>
  <c r="AP725" i="135" a="1"/>
  <c r="AP725" i="135" s="1"/>
  <c r="AP726" i="135" a="1"/>
  <c r="AP726" i="135" s="1"/>
  <c r="AP727" i="135" a="1"/>
  <c r="AP727" i="135" s="1"/>
  <c r="AP728" i="135" a="1"/>
  <c r="AP728" i="135" s="1"/>
  <c r="AP729" i="135" a="1"/>
  <c r="AP729" i="135" s="1"/>
  <c r="AP730" i="135" a="1"/>
  <c r="AP730" i="135" s="1"/>
  <c r="AP731" i="135" a="1"/>
  <c r="AP731" i="135" s="1"/>
  <c r="AP732" i="135" a="1"/>
  <c r="AP732" i="135" s="1"/>
  <c r="AP733" i="135" a="1"/>
  <c r="AP733" i="135" s="1"/>
  <c r="AP734" i="135" a="1"/>
  <c r="AP734" i="135" s="1"/>
  <c r="AP735" i="135" a="1"/>
  <c r="AP735" i="135" s="1"/>
  <c r="AP736" i="135" a="1"/>
  <c r="AP736" i="135" s="1"/>
  <c r="AP737" i="135" a="1"/>
  <c r="AP737" i="135" s="1"/>
  <c r="AP738" i="135" a="1"/>
  <c r="AP738" i="135" s="1"/>
  <c r="AP739" i="135" a="1"/>
  <c r="AP739" i="135" s="1"/>
  <c r="AP740" i="135" a="1"/>
  <c r="AP740" i="135" s="1"/>
  <c r="AP741" i="135" a="1"/>
  <c r="AP741" i="135" s="1"/>
  <c r="AP742" i="135" a="1"/>
  <c r="AP742" i="135" s="1"/>
  <c r="AP743" i="135" a="1"/>
  <c r="AP743" i="135" s="1"/>
  <c r="AP744" i="135" a="1"/>
  <c r="AP744" i="135" s="1"/>
  <c r="AP745" i="135" a="1"/>
  <c r="AP745" i="135" s="1"/>
  <c r="AP746" i="135" a="1"/>
  <c r="AP746" i="135" s="1"/>
  <c r="AP747" i="135" a="1"/>
  <c r="AP747" i="135" s="1"/>
  <c r="AP748" i="135" a="1"/>
  <c r="AP748" i="135" s="1"/>
  <c r="AP749" i="135" a="1"/>
  <c r="AP749" i="135" s="1"/>
  <c r="AP750" i="135" a="1"/>
  <c r="AP750" i="135" s="1"/>
  <c r="AP751" i="135" a="1"/>
  <c r="AP751" i="135" s="1"/>
  <c r="AP752" i="135" a="1"/>
  <c r="AP752" i="135" s="1"/>
  <c r="AP753" i="135" a="1"/>
  <c r="AP753" i="135" s="1"/>
  <c r="AP754" i="135" a="1"/>
  <c r="AP754" i="135" s="1"/>
  <c r="AP755" i="135" a="1"/>
  <c r="AP755" i="135" s="1"/>
  <c r="AP756" i="135" a="1"/>
  <c r="AP756" i="135" s="1"/>
  <c r="AP757" i="135" a="1"/>
  <c r="AP757" i="135" s="1"/>
  <c r="AP758" i="135" a="1"/>
  <c r="AP758" i="135" s="1"/>
  <c r="AP759" i="135" a="1"/>
  <c r="AP759" i="135" s="1"/>
  <c r="AP760" i="135" a="1"/>
  <c r="AP760" i="135" s="1"/>
  <c r="AP761" i="135" a="1"/>
  <c r="AP761" i="135" s="1"/>
  <c r="AP762" i="135" a="1"/>
  <c r="AP762" i="135" s="1"/>
  <c r="AP763" i="135" a="1"/>
  <c r="AP763" i="135" s="1"/>
  <c r="AP764" i="135" a="1"/>
  <c r="AP764" i="135" s="1"/>
  <c r="AP765" i="135" a="1"/>
  <c r="AP765" i="135" s="1"/>
  <c r="AP766" i="135" a="1"/>
  <c r="AP766" i="135" s="1"/>
  <c r="AP767" i="135" a="1"/>
  <c r="AP767" i="135" s="1"/>
  <c r="AP768" i="135" a="1"/>
  <c r="AP768" i="135" s="1"/>
  <c r="AP769" i="135" a="1"/>
  <c r="AP769" i="135" s="1"/>
  <c r="AP770" i="135" a="1"/>
  <c r="AP770" i="135" s="1"/>
  <c r="AP771" i="135" a="1"/>
  <c r="AP771" i="135" s="1"/>
  <c r="AP772" i="135" a="1"/>
  <c r="AP772" i="135" s="1"/>
  <c r="AP773" i="135" a="1"/>
  <c r="AP773" i="135" s="1"/>
  <c r="AP774" i="135" a="1"/>
  <c r="AP774" i="135" s="1"/>
  <c r="AP775" i="135" a="1"/>
  <c r="AP775" i="135" s="1"/>
  <c r="AP776" i="135" a="1"/>
  <c r="AP776" i="135" s="1"/>
  <c r="AP777" i="135" a="1"/>
  <c r="AP777" i="135" s="1"/>
  <c r="AP778" i="135" a="1"/>
  <c r="AP778" i="135" s="1"/>
  <c r="AP779" i="135" a="1"/>
  <c r="AP779" i="135" s="1"/>
  <c r="AP780" i="135" a="1"/>
  <c r="AP780" i="135" s="1"/>
  <c r="AP781" i="135" a="1"/>
  <c r="AP781" i="135" s="1"/>
  <c r="AP782" i="135" a="1"/>
  <c r="AP782" i="135" s="1"/>
  <c r="AP783" i="135" a="1"/>
  <c r="AP783" i="135" s="1"/>
  <c r="AP784" i="135" a="1"/>
  <c r="AP784" i="135" s="1"/>
  <c r="AP785" i="135" a="1"/>
  <c r="AP785" i="135" s="1"/>
  <c r="AP786" i="135" a="1"/>
  <c r="AP786" i="135" s="1"/>
  <c r="AP787" i="135" a="1"/>
  <c r="AP787" i="135" s="1"/>
  <c r="AP788" i="135" a="1"/>
  <c r="AP788" i="135" s="1"/>
  <c r="AP789" i="135" a="1"/>
  <c r="AP789" i="135" s="1"/>
  <c r="AP790" i="135" a="1"/>
  <c r="AP790" i="135" s="1"/>
  <c r="AP791" i="135" a="1"/>
  <c r="AP791" i="135" s="1"/>
  <c r="AP792" i="135" a="1"/>
  <c r="AP792" i="135" s="1"/>
  <c r="AP793" i="135" a="1"/>
  <c r="AP793" i="135" s="1"/>
  <c r="AP794" i="135" a="1"/>
  <c r="AP794" i="135" s="1"/>
  <c r="AP795" i="135" a="1"/>
  <c r="AP795" i="135" s="1"/>
  <c r="AP796" i="135" a="1"/>
  <c r="AP796" i="135" s="1"/>
  <c r="AP797" i="135" a="1"/>
  <c r="AP797" i="135" s="1"/>
  <c r="AP798" i="135" a="1"/>
  <c r="AP798" i="135" s="1"/>
  <c r="AP799" i="135" a="1"/>
  <c r="AP799" i="135" s="1"/>
  <c r="AP800" i="135" a="1"/>
  <c r="AP800" i="135" s="1"/>
  <c r="AP801" i="135" a="1"/>
  <c r="AP801" i="135" s="1"/>
  <c r="AP802" i="135" a="1"/>
  <c r="AP802" i="135" s="1"/>
  <c r="AP803" i="135" a="1"/>
  <c r="AP803" i="135" s="1"/>
  <c r="AP804" i="135" a="1"/>
  <c r="AP804" i="135" s="1"/>
  <c r="AP805" i="135" a="1"/>
  <c r="AP805" i="135" s="1"/>
  <c r="AP806" i="135" a="1"/>
  <c r="AP806" i="135" s="1"/>
  <c r="AP807" i="135" a="1"/>
  <c r="AP807" i="135" s="1"/>
  <c r="AP808" i="135" a="1"/>
  <c r="AP808" i="135" s="1"/>
  <c r="AP809" i="135" a="1"/>
  <c r="AP809" i="135" s="1"/>
  <c r="AP810" i="135" a="1"/>
  <c r="AP810" i="135" s="1"/>
  <c r="AP811" i="135" a="1"/>
  <c r="AP811" i="135" s="1"/>
  <c r="AP812" i="135" a="1"/>
  <c r="AP812" i="135" s="1"/>
  <c r="AP813" i="135" a="1"/>
  <c r="AP813" i="135" s="1"/>
  <c r="AP814" i="135" a="1"/>
  <c r="AP814" i="135" s="1"/>
  <c r="AP815" i="135" a="1"/>
  <c r="AP815" i="135" s="1"/>
  <c r="AP816" i="135" a="1"/>
  <c r="AP816" i="135" s="1"/>
  <c r="AP817" i="135" a="1"/>
  <c r="AP817" i="135" s="1"/>
  <c r="AP818" i="135" a="1"/>
  <c r="AP818" i="135" s="1"/>
  <c r="AP819" i="135" a="1"/>
  <c r="AP819" i="135" s="1"/>
  <c r="AP820" i="135" a="1"/>
  <c r="AP820" i="135" s="1"/>
  <c r="AP821" i="135" a="1"/>
  <c r="AP821" i="135" s="1"/>
  <c r="AP822" i="135" a="1"/>
  <c r="AP822" i="135" s="1"/>
  <c r="AP823" i="135" a="1"/>
  <c r="AP823" i="135" s="1"/>
  <c r="AP824" i="135" a="1"/>
  <c r="AP824" i="135" s="1"/>
  <c r="AP825" i="135" a="1"/>
  <c r="AP825" i="135" s="1"/>
  <c r="AP826" i="135" a="1"/>
  <c r="AP826" i="135" s="1"/>
  <c r="AP827" i="135" a="1"/>
  <c r="AP827" i="135" s="1"/>
  <c r="AP828" i="135" a="1"/>
  <c r="AP828" i="135" s="1"/>
  <c r="AP829" i="135" a="1"/>
  <c r="AP829" i="135" s="1"/>
  <c r="AP830" i="135" a="1"/>
  <c r="AP830" i="135" s="1"/>
  <c r="AP831" i="135" a="1"/>
  <c r="AP831" i="135" s="1"/>
  <c r="AP832" i="135" a="1"/>
  <c r="AP832" i="135" s="1"/>
  <c r="AP833" i="135" a="1"/>
  <c r="AP833" i="135" s="1"/>
  <c r="AP834" i="135" a="1"/>
  <c r="AP834" i="135" s="1"/>
  <c r="AP835" i="135" a="1"/>
  <c r="AP835" i="135" s="1"/>
  <c r="AP836" i="135" a="1"/>
  <c r="AP836" i="135" s="1"/>
  <c r="AP837" i="135" a="1"/>
  <c r="AP837" i="135" s="1"/>
  <c r="AP838" i="135" a="1"/>
  <c r="AP838" i="135" s="1"/>
  <c r="AP839" i="135" a="1"/>
  <c r="AP839" i="135" s="1"/>
  <c r="AP840" i="135" a="1"/>
  <c r="AP840" i="135" s="1"/>
  <c r="AP841" i="135" a="1"/>
  <c r="AP841" i="135" s="1"/>
  <c r="AP842" i="135" a="1"/>
  <c r="AP842" i="135" s="1"/>
  <c r="AP843" i="135" a="1"/>
  <c r="AP843" i="135" s="1"/>
  <c r="AP844" i="135" a="1"/>
  <c r="AP844" i="135" s="1"/>
  <c r="AP845" i="135" a="1"/>
  <c r="AP845" i="135" s="1"/>
  <c r="AP846" i="135" a="1"/>
  <c r="AP846" i="135" s="1"/>
  <c r="AP847" i="135" a="1"/>
  <c r="AP847" i="135" s="1"/>
  <c r="AP848" i="135" a="1"/>
  <c r="AP848" i="135" s="1"/>
  <c r="AP849" i="135" a="1"/>
  <c r="AP849" i="135" s="1"/>
  <c r="AP850" i="135" a="1"/>
  <c r="AP850" i="135" s="1"/>
  <c r="AP851" i="135" a="1"/>
  <c r="AP851" i="135" s="1"/>
  <c r="AP852" i="135" a="1"/>
  <c r="AP852" i="135" s="1"/>
  <c r="AP853" i="135" a="1"/>
  <c r="AP853" i="135" s="1"/>
  <c r="AP854" i="135" a="1"/>
  <c r="AP854" i="135" s="1"/>
  <c r="AP855" i="135" a="1"/>
  <c r="AP855" i="135" s="1"/>
  <c r="AP856" i="135" a="1"/>
  <c r="AP856" i="135" s="1"/>
  <c r="AP857" i="135" a="1"/>
  <c r="AP857" i="135" s="1"/>
  <c r="AP858" i="135" a="1"/>
  <c r="AP858" i="135" s="1"/>
  <c r="AP859" i="135" a="1"/>
  <c r="AP859" i="135" s="1"/>
  <c r="AP860" i="135" a="1"/>
  <c r="AP860" i="135" s="1"/>
  <c r="AP861" i="135" a="1"/>
  <c r="AP861" i="135" s="1"/>
  <c r="AP862" i="135" a="1"/>
  <c r="AP862" i="135" s="1"/>
  <c r="AP863" i="135" a="1"/>
  <c r="AP863" i="135" s="1"/>
  <c r="AP864" i="135" a="1"/>
  <c r="AP864" i="135" s="1"/>
  <c r="AP865" i="135" a="1"/>
  <c r="AP865" i="135" s="1"/>
  <c r="AP866" i="135" a="1"/>
  <c r="AP866" i="135" s="1"/>
  <c r="AP867" i="135" a="1"/>
  <c r="AP867" i="135" s="1"/>
  <c r="AP868" i="135" a="1"/>
  <c r="AP868" i="135" s="1"/>
  <c r="AP869" i="135" a="1"/>
  <c r="AP869" i="135" s="1"/>
  <c r="AP870" i="135" a="1"/>
  <c r="AP870" i="135" s="1"/>
  <c r="AP871" i="135" a="1"/>
  <c r="AP871" i="135" s="1"/>
  <c r="AP872" i="135" a="1"/>
  <c r="AP872" i="135" s="1"/>
  <c r="AP873" i="135" a="1"/>
  <c r="AP873" i="135" s="1"/>
  <c r="AP874" i="135" a="1"/>
  <c r="AP874" i="135" s="1"/>
  <c r="AP875" i="135" a="1"/>
  <c r="AP875" i="135" s="1"/>
  <c r="AP876" i="135" a="1"/>
  <c r="AP876" i="135" s="1"/>
  <c r="AP877" i="135" a="1"/>
  <c r="AP877" i="135" s="1"/>
  <c r="AP878" i="135" a="1"/>
  <c r="AP878" i="135" s="1"/>
  <c r="AP879" i="135" a="1"/>
  <c r="AP879" i="135" s="1"/>
  <c r="AP880" i="135" a="1"/>
  <c r="AP880" i="135" s="1"/>
  <c r="AP881" i="135" a="1"/>
  <c r="AP881" i="135" s="1"/>
  <c r="AP882" i="135" a="1"/>
  <c r="AP882" i="135" s="1"/>
  <c r="AP883" i="135" a="1"/>
  <c r="AP883" i="135" s="1"/>
  <c r="AP884" i="135" a="1"/>
  <c r="AP884" i="135" s="1"/>
  <c r="AP885" i="135" a="1"/>
  <c r="AP885" i="135" s="1"/>
  <c r="AP886" i="135" a="1"/>
  <c r="AP886" i="135" s="1"/>
  <c r="AP887" i="135" a="1"/>
  <c r="AP887" i="135" s="1"/>
  <c r="AP888" i="135" a="1"/>
  <c r="AP888" i="135" s="1"/>
  <c r="AP889" i="135" a="1"/>
  <c r="AP889" i="135" s="1"/>
  <c r="AP890" i="135" a="1"/>
  <c r="AP890" i="135" s="1"/>
  <c r="AP891" i="135" a="1"/>
  <c r="AP891" i="135" s="1"/>
  <c r="AP892" i="135" a="1"/>
  <c r="AP892" i="135" s="1"/>
  <c r="AP893" i="135" a="1"/>
  <c r="AP893" i="135" s="1"/>
  <c r="AP894" i="135" a="1"/>
  <c r="AP894" i="135" s="1"/>
  <c r="AP895" i="135" a="1"/>
  <c r="AP895" i="135" s="1"/>
  <c r="AP896" i="135" a="1"/>
  <c r="AP896" i="135" s="1"/>
  <c r="AP897" i="135" a="1"/>
  <c r="AP897" i="135" s="1"/>
  <c r="AP898" i="135" a="1"/>
  <c r="AP898" i="135" s="1"/>
  <c r="AP899" i="135" a="1"/>
  <c r="AP899" i="135" s="1"/>
  <c r="AP900" i="135" a="1"/>
  <c r="AP900" i="135" s="1"/>
  <c r="AP901" i="135" a="1"/>
  <c r="AP901" i="135" s="1"/>
  <c r="AP902" i="135" a="1"/>
  <c r="AP902" i="135" s="1"/>
  <c r="AP903" i="135" a="1"/>
  <c r="AP903" i="135" s="1"/>
  <c r="AP904" i="135" a="1"/>
  <c r="AP904" i="135" s="1"/>
  <c r="AP905" i="135" a="1"/>
  <c r="AP905" i="135" s="1"/>
  <c r="AP906" i="135" a="1"/>
  <c r="AP906" i="135" s="1"/>
  <c r="AP907" i="135" a="1"/>
  <c r="AP907" i="135" s="1"/>
  <c r="AP908" i="135" a="1"/>
  <c r="AP908" i="135" s="1"/>
  <c r="AP909" i="135" a="1"/>
  <c r="AP909" i="135" s="1"/>
  <c r="AP910" i="135" a="1"/>
  <c r="AP910" i="135" s="1"/>
  <c r="AP911" i="135" a="1"/>
  <c r="AP911" i="135" s="1"/>
  <c r="AP912" i="135" a="1"/>
  <c r="AP912" i="135" s="1"/>
  <c r="AP913" i="135" a="1"/>
  <c r="AP913" i="135" s="1"/>
  <c r="AP914" i="135" a="1"/>
  <c r="AP914" i="135" s="1"/>
  <c r="AP915" i="135" a="1"/>
  <c r="AP915" i="135" s="1"/>
  <c r="AP916" i="135" a="1"/>
  <c r="AP916" i="135" s="1"/>
  <c r="AP917" i="135" a="1"/>
  <c r="AP917" i="135" s="1"/>
  <c r="AP918" i="135" a="1"/>
  <c r="AP918" i="135" s="1"/>
  <c r="AP919" i="135" a="1"/>
  <c r="AP919" i="135" s="1"/>
  <c r="AP920" i="135" a="1"/>
  <c r="AP920" i="135" s="1"/>
  <c r="AP921" i="135" a="1"/>
  <c r="AP921" i="135" s="1"/>
  <c r="AP922" i="135" a="1"/>
  <c r="AP922" i="135" s="1"/>
  <c r="AP923" i="135" a="1"/>
  <c r="AP923" i="135" s="1"/>
  <c r="AP924" i="135" a="1"/>
  <c r="AP924" i="135" s="1"/>
  <c r="AP925" i="135" a="1"/>
  <c r="AP925" i="135" s="1"/>
  <c r="AP926" i="135" a="1"/>
  <c r="AP926" i="135" s="1"/>
  <c r="AP927" i="135" a="1"/>
  <c r="AP927" i="135" s="1"/>
  <c r="AP928" i="135" a="1"/>
  <c r="AP928" i="135" s="1"/>
  <c r="AP929" i="135" a="1"/>
  <c r="AP929" i="135" s="1"/>
  <c r="AP930" i="135" a="1"/>
  <c r="AP930" i="135" s="1"/>
  <c r="AP931" i="135" a="1"/>
  <c r="AP931" i="135" s="1"/>
  <c r="AP932" i="135" a="1"/>
  <c r="AP932" i="135" s="1"/>
  <c r="AP933" i="135" a="1"/>
  <c r="AP933" i="135" s="1"/>
  <c r="AP934" i="135" a="1"/>
  <c r="AP934" i="135" s="1"/>
  <c r="AP935" i="135" a="1"/>
  <c r="AP935" i="135" s="1"/>
  <c r="AP936" i="135" a="1"/>
  <c r="AP936" i="135" s="1"/>
  <c r="AP937" i="135" a="1"/>
  <c r="AP937" i="135" s="1"/>
  <c r="AP938" i="135" a="1"/>
  <c r="AP938" i="135" s="1"/>
  <c r="AP939" i="135" a="1"/>
  <c r="AP939" i="135" s="1"/>
  <c r="AP940" i="135" a="1"/>
  <c r="AP940" i="135" s="1"/>
  <c r="AP941" i="135" a="1"/>
  <c r="AP941" i="135" s="1"/>
  <c r="AP942" i="135" a="1"/>
  <c r="AP942" i="135" s="1"/>
  <c r="AP943" i="135" a="1"/>
  <c r="AP943" i="135" s="1"/>
  <c r="AP944" i="135" a="1"/>
  <c r="AP944" i="135" s="1"/>
  <c r="AP945" i="135" a="1"/>
  <c r="AP945" i="135" s="1"/>
  <c r="AP946" i="135" a="1"/>
  <c r="AP946" i="135" s="1"/>
  <c r="AP947" i="135" a="1"/>
  <c r="AP947" i="135" s="1"/>
  <c r="AP948" i="135" a="1"/>
  <c r="AP948" i="135" s="1"/>
  <c r="AP949" i="135" a="1"/>
  <c r="AP949" i="135" s="1"/>
  <c r="AP950" i="135" a="1"/>
  <c r="AP950" i="135" s="1"/>
  <c r="AP951" i="135" a="1"/>
  <c r="AP951" i="135" s="1"/>
  <c r="AP952" i="135" a="1"/>
  <c r="AP952" i="135" s="1"/>
  <c r="AP953" i="135" a="1"/>
  <c r="AP953" i="135" s="1"/>
  <c r="AP954" i="135" a="1"/>
  <c r="AP954" i="135" s="1"/>
  <c r="AP955" i="135" a="1"/>
  <c r="AP955" i="135" s="1"/>
  <c r="AP956" i="135" a="1"/>
  <c r="AP956" i="135" s="1"/>
  <c r="AP957" i="135" a="1"/>
  <c r="AP957" i="135" s="1"/>
  <c r="AP958" i="135" a="1"/>
  <c r="AP958" i="135" s="1"/>
  <c r="AP959" i="135" a="1"/>
  <c r="AP959" i="135" s="1"/>
  <c r="AP960" i="135" a="1"/>
  <c r="AP960" i="135" s="1"/>
  <c r="AP961" i="135" a="1"/>
  <c r="AP961" i="135" s="1"/>
  <c r="AP962" i="135" a="1"/>
  <c r="AP962" i="135" s="1"/>
  <c r="AP963" i="135" a="1"/>
  <c r="AP963" i="135" s="1"/>
  <c r="AP964" i="135" a="1"/>
  <c r="AP964" i="135" s="1"/>
  <c r="AP965" i="135" a="1"/>
  <c r="AP965" i="135" s="1"/>
  <c r="AP966" i="135" a="1"/>
  <c r="AP966" i="135" s="1"/>
  <c r="AP967" i="135" a="1"/>
  <c r="AP967" i="135" s="1"/>
  <c r="AP968" i="135" a="1"/>
  <c r="AP968" i="135" s="1"/>
  <c r="AP969" i="135" a="1"/>
  <c r="AP969" i="135" s="1"/>
  <c r="AP970" i="135" a="1"/>
  <c r="AP970" i="135" s="1"/>
  <c r="AP971" i="135" a="1"/>
  <c r="AP971" i="135" s="1"/>
  <c r="AP972" i="135" a="1"/>
  <c r="AP972" i="135" s="1"/>
  <c r="AP973" i="135" a="1"/>
  <c r="AP973" i="135" s="1"/>
  <c r="AP974" i="135" a="1"/>
  <c r="AP974" i="135" s="1"/>
  <c r="AP975" i="135" a="1"/>
  <c r="AP975" i="135" s="1"/>
  <c r="AP976" i="135" a="1"/>
  <c r="AP976" i="135" s="1"/>
  <c r="AP977" i="135" a="1"/>
  <c r="AP977" i="135" s="1"/>
  <c r="AP978" i="135" a="1"/>
  <c r="AP978" i="135" s="1"/>
  <c r="AP979" i="135" a="1"/>
  <c r="AP979" i="135" s="1"/>
  <c r="AP980" i="135" a="1"/>
  <c r="AP980" i="135" s="1"/>
  <c r="AP981" i="135" a="1"/>
  <c r="AP981" i="135" s="1"/>
  <c r="AP982" i="135" a="1"/>
  <c r="AP982" i="135" s="1"/>
  <c r="AP983" i="135" a="1"/>
  <c r="AP983" i="135" s="1"/>
  <c r="AP984" i="135" a="1"/>
  <c r="AP984" i="135" s="1"/>
  <c r="AP985" i="135" a="1"/>
  <c r="AP985" i="135" s="1"/>
  <c r="AP986" i="135" a="1"/>
  <c r="AP986" i="135" s="1"/>
  <c r="AP987" i="135" a="1"/>
  <c r="AP987" i="135" s="1"/>
  <c r="AP988" i="135" a="1"/>
  <c r="AP988" i="135" s="1"/>
  <c r="AP989" i="135" a="1"/>
  <c r="AP989" i="135" s="1"/>
  <c r="AP990" i="135" a="1"/>
  <c r="AP990" i="135" s="1"/>
  <c r="AP991" i="135" a="1"/>
  <c r="AP991" i="135" s="1"/>
  <c r="AP992" i="135" a="1"/>
  <c r="AP992" i="135" s="1"/>
  <c r="AP993" i="135" a="1"/>
  <c r="AP993" i="135" s="1"/>
  <c r="AP994" i="135" a="1"/>
  <c r="AP994" i="135" s="1"/>
  <c r="AP995" i="135" a="1"/>
  <c r="AP995" i="135" s="1"/>
  <c r="AP996" i="135" a="1"/>
  <c r="AP996" i="135" s="1"/>
  <c r="AP997" i="135" a="1"/>
  <c r="AP997" i="135" s="1"/>
  <c r="AP998" i="135" a="1"/>
  <c r="AP998" i="135" s="1"/>
  <c r="AP999" i="135" a="1"/>
  <c r="AP999" i="135" s="1"/>
  <c r="AP1000" i="135" a="1"/>
  <c r="AP1000" i="135" s="1"/>
  <c r="AP1001" i="135" a="1"/>
  <c r="AP1001" i="135" s="1"/>
  <c r="AP1002" i="135" a="1"/>
  <c r="AP1002" i="135" s="1"/>
  <c r="AO5" i="135"/>
  <c r="AO6" i="135"/>
  <c r="AO7" i="135"/>
  <c r="AO8" i="135"/>
  <c r="AO9" i="135"/>
  <c r="AO10" i="135"/>
  <c r="AO11" i="135"/>
  <c r="AO12" i="135"/>
  <c r="AO13" i="135"/>
  <c r="AO14" i="135"/>
  <c r="AO15" i="135"/>
  <c r="AO16" i="135"/>
  <c r="AO17" i="135"/>
  <c r="AO18" i="135"/>
  <c r="AO19" i="135"/>
  <c r="AO20" i="135"/>
  <c r="AO21" i="135"/>
  <c r="AO22" i="135"/>
  <c r="AO23" i="135"/>
  <c r="AO24" i="135"/>
  <c r="AO25" i="135"/>
  <c r="AO26" i="135"/>
  <c r="AO27" i="135"/>
  <c r="AO28" i="135"/>
  <c r="AO29" i="135"/>
  <c r="AO30" i="135"/>
  <c r="AO31" i="135"/>
  <c r="AO32" i="135"/>
  <c r="AO33" i="135"/>
  <c r="AO34" i="135"/>
  <c r="AO35" i="135"/>
  <c r="AO36" i="135"/>
  <c r="AO37" i="135"/>
  <c r="AO38" i="135"/>
  <c r="AO39" i="135"/>
  <c r="AO40" i="135"/>
  <c r="AO41" i="135"/>
  <c r="AO42" i="135"/>
  <c r="AO43" i="135"/>
  <c r="AO44" i="135"/>
  <c r="AO45" i="135"/>
  <c r="AO46" i="135"/>
  <c r="AO47" i="135"/>
  <c r="AO48" i="135"/>
  <c r="AO49" i="135"/>
  <c r="AO50" i="135"/>
  <c r="AO51" i="135"/>
  <c r="AO52" i="135"/>
  <c r="AO53" i="135"/>
  <c r="AO54" i="135"/>
  <c r="AO55" i="135"/>
  <c r="AO56" i="135"/>
  <c r="AO57" i="135"/>
  <c r="AO58" i="135"/>
  <c r="AO59" i="135"/>
  <c r="AO60" i="135"/>
  <c r="AO61" i="135"/>
  <c r="AO62" i="135"/>
  <c r="AO63" i="135"/>
  <c r="AO64" i="135"/>
  <c r="AO65" i="135"/>
  <c r="AO66" i="135"/>
  <c r="AO67" i="135"/>
  <c r="AO68" i="135"/>
  <c r="AO69" i="135"/>
  <c r="AO70" i="135"/>
  <c r="AO71" i="135"/>
  <c r="AO72" i="135"/>
  <c r="AO73" i="135"/>
  <c r="AO74" i="135"/>
  <c r="AO75" i="135"/>
  <c r="AO76" i="135"/>
  <c r="AO77" i="135"/>
  <c r="AO78" i="135"/>
  <c r="AO79" i="135"/>
  <c r="AO80" i="135"/>
  <c r="AO81" i="135"/>
  <c r="AO82" i="135"/>
  <c r="AO83" i="135"/>
  <c r="AO84" i="135"/>
  <c r="AO85" i="135"/>
  <c r="AO86" i="135"/>
  <c r="AO87" i="135"/>
  <c r="AO88" i="135"/>
  <c r="AO89" i="135"/>
  <c r="AO90" i="135"/>
  <c r="AO91" i="135"/>
  <c r="AO92" i="135"/>
  <c r="AO93" i="135"/>
  <c r="AO94" i="135"/>
  <c r="AO95" i="135"/>
  <c r="AO96" i="135"/>
  <c r="AO97" i="135"/>
  <c r="AO98" i="135"/>
  <c r="AO99" i="135"/>
  <c r="AO100" i="135"/>
  <c r="AO101" i="135"/>
  <c r="AO102" i="135"/>
  <c r="AO103" i="135"/>
  <c r="AO104" i="135"/>
  <c r="AO105" i="135"/>
  <c r="AO106" i="135"/>
  <c r="AO107" i="135"/>
  <c r="AO108" i="135"/>
  <c r="AO109" i="135"/>
  <c r="AO110" i="135"/>
  <c r="AO111" i="135"/>
  <c r="AO112" i="135"/>
  <c r="AO113" i="135"/>
  <c r="AO114" i="135"/>
  <c r="AO115" i="135"/>
  <c r="AO116" i="135"/>
  <c r="AO117" i="135"/>
  <c r="AO118" i="135"/>
  <c r="AO119" i="135"/>
  <c r="AO120" i="135"/>
  <c r="AO121" i="135"/>
  <c r="AO122" i="135"/>
  <c r="AO123" i="135"/>
  <c r="AO124" i="135"/>
  <c r="AO125" i="135"/>
  <c r="AO126" i="135"/>
  <c r="AO127" i="135"/>
  <c r="AO128" i="135"/>
  <c r="AO129" i="135"/>
  <c r="AO130" i="135"/>
  <c r="AO131" i="135"/>
  <c r="AO132" i="135"/>
  <c r="AO133" i="135"/>
  <c r="AO134" i="135"/>
  <c r="AO135" i="135"/>
  <c r="AO136" i="135"/>
  <c r="AO137" i="135"/>
  <c r="AO138" i="135"/>
  <c r="AO139" i="135"/>
  <c r="AO140" i="135"/>
  <c r="AO141" i="135"/>
  <c r="AO142" i="135"/>
  <c r="AO143" i="135"/>
  <c r="AO144" i="135"/>
  <c r="AO145" i="135"/>
  <c r="AO146" i="135"/>
  <c r="AO147" i="135"/>
  <c r="AO148" i="135"/>
  <c r="AO149" i="135"/>
  <c r="AO150" i="135"/>
  <c r="AO151" i="135"/>
  <c r="AO152" i="135"/>
  <c r="AO153" i="135"/>
  <c r="AO154" i="135"/>
  <c r="AO155" i="135"/>
  <c r="AO156" i="135"/>
  <c r="AO157" i="135"/>
  <c r="AO158" i="135"/>
  <c r="AO159" i="135"/>
  <c r="AO160" i="135"/>
  <c r="AO161" i="135"/>
  <c r="AO162" i="135"/>
  <c r="AO163" i="135"/>
  <c r="AO164" i="135"/>
  <c r="AO165" i="135"/>
  <c r="AO166" i="135"/>
  <c r="AO167" i="135"/>
  <c r="AO168" i="135"/>
  <c r="AO169" i="135"/>
  <c r="AO170" i="135"/>
  <c r="AO171" i="135"/>
  <c r="AO172" i="135"/>
  <c r="AO173" i="135"/>
  <c r="AO174" i="135"/>
  <c r="AO175" i="135"/>
  <c r="AO176" i="135"/>
  <c r="AO177" i="135"/>
  <c r="AO178" i="135"/>
  <c r="AO179" i="135"/>
  <c r="AO180" i="135"/>
  <c r="AO181" i="135"/>
  <c r="AO182" i="135"/>
  <c r="AO183" i="135"/>
  <c r="AO184" i="135"/>
  <c r="AO185" i="135"/>
  <c r="AO186" i="135"/>
  <c r="AO187" i="135"/>
  <c r="AO188" i="135"/>
  <c r="AO189" i="135"/>
  <c r="AO190" i="135"/>
  <c r="AO191" i="135"/>
  <c r="AO192" i="135"/>
  <c r="AO193" i="135"/>
  <c r="AO194" i="135"/>
  <c r="AO195" i="135"/>
  <c r="AO196" i="135"/>
  <c r="AO197" i="135"/>
  <c r="AO198" i="135"/>
  <c r="AO199" i="135"/>
  <c r="AO200" i="135"/>
  <c r="AO201" i="135"/>
  <c r="AO202" i="135"/>
  <c r="AO203" i="135"/>
  <c r="AO204" i="135"/>
  <c r="AO205" i="135"/>
  <c r="AO206" i="135"/>
  <c r="AO207" i="135"/>
  <c r="AO208" i="135"/>
  <c r="AO209" i="135"/>
  <c r="AO210" i="135"/>
  <c r="AO211" i="135"/>
  <c r="AO212" i="135"/>
  <c r="AO213" i="135"/>
  <c r="AO214" i="135"/>
  <c r="AO215" i="135"/>
  <c r="AO216" i="135"/>
  <c r="AO217" i="135"/>
  <c r="AO218" i="135"/>
  <c r="AO219" i="135"/>
  <c r="AO220" i="135"/>
  <c r="AO221" i="135"/>
  <c r="AO222" i="135"/>
  <c r="AO223" i="135"/>
  <c r="AO224" i="135"/>
  <c r="AO225" i="135"/>
  <c r="AO226" i="135"/>
  <c r="AO227" i="135"/>
  <c r="AO228" i="135"/>
  <c r="AO229" i="135"/>
  <c r="AO230" i="135"/>
  <c r="AO231" i="135"/>
  <c r="AO232" i="135"/>
  <c r="AO233" i="135"/>
  <c r="AO234" i="135"/>
  <c r="AO235" i="135"/>
  <c r="AO236" i="135"/>
  <c r="AO237" i="135"/>
  <c r="AO238" i="135"/>
  <c r="AO239" i="135"/>
  <c r="AO240" i="135"/>
  <c r="AO241" i="135"/>
  <c r="AO242" i="135"/>
  <c r="AO243" i="135"/>
  <c r="AO244" i="135"/>
  <c r="AO245" i="135"/>
  <c r="AO246" i="135"/>
  <c r="AO247" i="135"/>
  <c r="AO248" i="135"/>
  <c r="AO249" i="135"/>
  <c r="AO250" i="135"/>
  <c r="AO251" i="135"/>
  <c r="AO252" i="135"/>
  <c r="AO253" i="135"/>
  <c r="AO254" i="135"/>
  <c r="AO255" i="135"/>
  <c r="AO256" i="135"/>
  <c r="AO257" i="135"/>
  <c r="AO258" i="135"/>
  <c r="AO259" i="135"/>
  <c r="AO260" i="135"/>
  <c r="AO261" i="135"/>
  <c r="AO262" i="135"/>
  <c r="AO263" i="135"/>
  <c r="AO264" i="135"/>
  <c r="AO265" i="135"/>
  <c r="AO266" i="135"/>
  <c r="AO267" i="135"/>
  <c r="AO268" i="135"/>
  <c r="AO269" i="135"/>
  <c r="AO270" i="135"/>
  <c r="AO271" i="135"/>
  <c r="AO272" i="135"/>
  <c r="AO273" i="135"/>
  <c r="AO274" i="135"/>
  <c r="AO275" i="135"/>
  <c r="AO276" i="135"/>
  <c r="AO277" i="135"/>
  <c r="AO278" i="135"/>
  <c r="AO279" i="135"/>
  <c r="AO280" i="135"/>
  <c r="AO281" i="135"/>
  <c r="AO282" i="135"/>
  <c r="AO283" i="135"/>
  <c r="AO284" i="135"/>
  <c r="AO285" i="135"/>
  <c r="AO286" i="135"/>
  <c r="AO287" i="135"/>
  <c r="AO288" i="135"/>
  <c r="AO289" i="135"/>
  <c r="AO290" i="135"/>
  <c r="AO291" i="135"/>
  <c r="AO292" i="135"/>
  <c r="AO293" i="135"/>
  <c r="AO294" i="135"/>
  <c r="AO295" i="135"/>
  <c r="AO296" i="135"/>
  <c r="AO297" i="135"/>
  <c r="AO298" i="135"/>
  <c r="AO299" i="135"/>
  <c r="AO300" i="135"/>
  <c r="AO301" i="135"/>
  <c r="AO302" i="135"/>
  <c r="AO303" i="135"/>
  <c r="AO304" i="135"/>
  <c r="AO305" i="135"/>
  <c r="AO306" i="135"/>
  <c r="AO307" i="135"/>
  <c r="AO308" i="135"/>
  <c r="AO309" i="135"/>
  <c r="AO310" i="135"/>
  <c r="AO311" i="135"/>
  <c r="AO312" i="135"/>
  <c r="AO313" i="135"/>
  <c r="AO314" i="135"/>
  <c r="AO315" i="135"/>
  <c r="AO316" i="135"/>
  <c r="AO317" i="135"/>
  <c r="AO318" i="135"/>
  <c r="AO319" i="135"/>
  <c r="AO320" i="135"/>
  <c r="AO321" i="135"/>
  <c r="AO322" i="135"/>
  <c r="AO323" i="135"/>
  <c r="AO324" i="135"/>
  <c r="AO325" i="135"/>
  <c r="AO326" i="135"/>
  <c r="AO327" i="135"/>
  <c r="AO328" i="135"/>
  <c r="AO329" i="135"/>
  <c r="AO330" i="135"/>
  <c r="AO331" i="135"/>
  <c r="AO332" i="135"/>
  <c r="AO333" i="135"/>
  <c r="AO334" i="135"/>
  <c r="AO335" i="135"/>
  <c r="AO336" i="135"/>
  <c r="AO337" i="135"/>
  <c r="AO338" i="135"/>
  <c r="AO339" i="135"/>
  <c r="AO340" i="135"/>
  <c r="AO341" i="135"/>
  <c r="AO342" i="135"/>
  <c r="AO343" i="135"/>
  <c r="AO344" i="135"/>
  <c r="AO345" i="135"/>
  <c r="AO346" i="135"/>
  <c r="AO347" i="135"/>
  <c r="AO348" i="135"/>
  <c r="AO349" i="135"/>
  <c r="AO350" i="135"/>
  <c r="AO351" i="135"/>
  <c r="AO352" i="135"/>
  <c r="AO353" i="135"/>
  <c r="AO354" i="135"/>
  <c r="AO355" i="135"/>
  <c r="AO356" i="135"/>
  <c r="AO357" i="135"/>
  <c r="AO358" i="135"/>
  <c r="AO359" i="135"/>
  <c r="AO360" i="135"/>
  <c r="AO361" i="135"/>
  <c r="AO362" i="135"/>
  <c r="AO363" i="135"/>
  <c r="AO364" i="135"/>
  <c r="AO365" i="135"/>
  <c r="AO366" i="135"/>
  <c r="AO367" i="135"/>
  <c r="AO368" i="135"/>
  <c r="AO369" i="135"/>
  <c r="AO370" i="135"/>
  <c r="AO371" i="135"/>
  <c r="AO372" i="135"/>
  <c r="AO373" i="135"/>
  <c r="AO374" i="135"/>
  <c r="AO375" i="135"/>
  <c r="AO376" i="135"/>
  <c r="AO377" i="135"/>
  <c r="AO378" i="135"/>
  <c r="AO379" i="135"/>
  <c r="AO380" i="135"/>
  <c r="AO381" i="135"/>
  <c r="AO382" i="135"/>
  <c r="AO383" i="135"/>
  <c r="AO384" i="135"/>
  <c r="AO385" i="135"/>
  <c r="AO386" i="135"/>
  <c r="AO387" i="135"/>
  <c r="AO388" i="135"/>
  <c r="AO389" i="135"/>
  <c r="AO390" i="135"/>
  <c r="AO391" i="135"/>
  <c r="AO392" i="135"/>
  <c r="AO393" i="135"/>
  <c r="AO394" i="135"/>
  <c r="AO395" i="135"/>
  <c r="AO396" i="135"/>
  <c r="AO397" i="135"/>
  <c r="AO398" i="135"/>
  <c r="AO399" i="135"/>
  <c r="AO400" i="135"/>
  <c r="AO401" i="135"/>
  <c r="AO402" i="135"/>
  <c r="AO403" i="135"/>
  <c r="AO404" i="135"/>
  <c r="AO405" i="135"/>
  <c r="AO406" i="135"/>
  <c r="AO407" i="135"/>
  <c r="AO408" i="135"/>
  <c r="AO409" i="135"/>
  <c r="AO410" i="135"/>
  <c r="AO411" i="135"/>
  <c r="AO412" i="135"/>
  <c r="AO413" i="135"/>
  <c r="AO414" i="135"/>
  <c r="AO415" i="135"/>
  <c r="AO416" i="135"/>
  <c r="AO417" i="135"/>
  <c r="AO418" i="135"/>
  <c r="AO419" i="135"/>
  <c r="AO420" i="135"/>
  <c r="AO421" i="135"/>
  <c r="AO422" i="135"/>
  <c r="AO423" i="135"/>
  <c r="AO424" i="135"/>
  <c r="AO425" i="135"/>
  <c r="AO426" i="135"/>
  <c r="AO427" i="135"/>
  <c r="AO428" i="135"/>
  <c r="AO429" i="135"/>
  <c r="AO430" i="135"/>
  <c r="AO431" i="135"/>
  <c r="AO432" i="135"/>
  <c r="AO433" i="135"/>
  <c r="AO434" i="135"/>
  <c r="AO435" i="135"/>
  <c r="AO436" i="135"/>
  <c r="AO437" i="135"/>
  <c r="AO438" i="135"/>
  <c r="AO439" i="135"/>
  <c r="AO440" i="135"/>
  <c r="AO441" i="135"/>
  <c r="AO442" i="135"/>
  <c r="AO443" i="135"/>
  <c r="AO444" i="135"/>
  <c r="AO445" i="135"/>
  <c r="AO446" i="135"/>
  <c r="AO447" i="135"/>
  <c r="AO448" i="135"/>
  <c r="AO449" i="135"/>
  <c r="AO450" i="135"/>
  <c r="AO451" i="135"/>
  <c r="AO452" i="135"/>
  <c r="AO453" i="135"/>
  <c r="AO454" i="135"/>
  <c r="AO455" i="135"/>
  <c r="AO456" i="135"/>
  <c r="AO457" i="135"/>
  <c r="AO458" i="135"/>
  <c r="AO459" i="135"/>
  <c r="AO460" i="135"/>
  <c r="AO461" i="135"/>
  <c r="AO462" i="135"/>
  <c r="AO463" i="135"/>
  <c r="AO464" i="135"/>
  <c r="AO465" i="135"/>
  <c r="AO466" i="135"/>
  <c r="AO467" i="135"/>
  <c r="AO468" i="135"/>
  <c r="AO469" i="135"/>
  <c r="AO470" i="135"/>
  <c r="AO471" i="135"/>
  <c r="AO472" i="135"/>
  <c r="AO473" i="135"/>
  <c r="AO474" i="135"/>
  <c r="AO475" i="135"/>
  <c r="AO476" i="135"/>
  <c r="AO477" i="135"/>
  <c r="AO478" i="135"/>
  <c r="AO479" i="135"/>
  <c r="AO480" i="135"/>
  <c r="AO481" i="135"/>
  <c r="AO482" i="135"/>
  <c r="AO483" i="135"/>
  <c r="AO484" i="135"/>
  <c r="AO485" i="135"/>
  <c r="AO486" i="135"/>
  <c r="AO487" i="135"/>
  <c r="AO488" i="135"/>
  <c r="AO489" i="135"/>
  <c r="AO490" i="135"/>
  <c r="AO491" i="135"/>
  <c r="AO492" i="135"/>
  <c r="AO493" i="135"/>
  <c r="AO494" i="135"/>
  <c r="AO495" i="135"/>
  <c r="AO496" i="135"/>
  <c r="AO497" i="135"/>
  <c r="AO498" i="135"/>
  <c r="AO499" i="135"/>
  <c r="AO500" i="135"/>
  <c r="AO501" i="135"/>
  <c r="AO502" i="135"/>
  <c r="AO503" i="135"/>
  <c r="AO504" i="135"/>
  <c r="AO505" i="135"/>
  <c r="AO506" i="135"/>
  <c r="AO507" i="135"/>
  <c r="AO508" i="135"/>
  <c r="AO509" i="135"/>
  <c r="AO510" i="135"/>
  <c r="AO511" i="135"/>
  <c r="AO512" i="135"/>
  <c r="AO513" i="135"/>
  <c r="AO514" i="135"/>
  <c r="AO515" i="135"/>
  <c r="AO516" i="135"/>
  <c r="AO517" i="135"/>
  <c r="AO518" i="135"/>
  <c r="AO519" i="135"/>
  <c r="AO520" i="135"/>
  <c r="AO521" i="135"/>
  <c r="AO522" i="135"/>
  <c r="AO523" i="135"/>
  <c r="AO524" i="135"/>
  <c r="AO525" i="135"/>
  <c r="AO526" i="135"/>
  <c r="AO527" i="135"/>
  <c r="AO528" i="135"/>
  <c r="AO529" i="135"/>
  <c r="AO530" i="135"/>
  <c r="AO531" i="135"/>
  <c r="AO532" i="135"/>
  <c r="AO533" i="135"/>
  <c r="AO534" i="135"/>
  <c r="AO535" i="135"/>
  <c r="AO536" i="135"/>
  <c r="AO537" i="135"/>
  <c r="AO538" i="135"/>
  <c r="AO539" i="135"/>
  <c r="AO540" i="135"/>
  <c r="AO541" i="135"/>
  <c r="AO542" i="135"/>
  <c r="AO543" i="135"/>
  <c r="AO544" i="135"/>
  <c r="AO545" i="135"/>
  <c r="AO546" i="135"/>
  <c r="AO547" i="135"/>
  <c r="AO548" i="135"/>
  <c r="AO549" i="135"/>
  <c r="AO550" i="135"/>
  <c r="AO551" i="135"/>
  <c r="AO552" i="135"/>
  <c r="AO553" i="135"/>
  <c r="AO554" i="135"/>
  <c r="AO555" i="135"/>
  <c r="AO556" i="135"/>
  <c r="AO557" i="135"/>
  <c r="AO558" i="135"/>
  <c r="AO559" i="135"/>
  <c r="AO560" i="135"/>
  <c r="AO561" i="135"/>
  <c r="AO562" i="135"/>
  <c r="AO563" i="135"/>
  <c r="AO564" i="135"/>
  <c r="AO565" i="135"/>
  <c r="AO566" i="135"/>
  <c r="AO567" i="135"/>
  <c r="AO568" i="135"/>
  <c r="AO569" i="135"/>
  <c r="AO570" i="135"/>
  <c r="AO571" i="135"/>
  <c r="AO572" i="135"/>
  <c r="AO573" i="135"/>
  <c r="AO574" i="135"/>
  <c r="AO575" i="135"/>
  <c r="AO576" i="135"/>
  <c r="AO577" i="135"/>
  <c r="AO578" i="135"/>
  <c r="AO579" i="135"/>
  <c r="AO580" i="135"/>
  <c r="AO581" i="135"/>
  <c r="AO582" i="135"/>
  <c r="AO583" i="135"/>
  <c r="AO584" i="135"/>
  <c r="AO585" i="135"/>
  <c r="AO586" i="135"/>
  <c r="AO587" i="135"/>
  <c r="AO588" i="135"/>
  <c r="AO589" i="135"/>
  <c r="AO590" i="135"/>
  <c r="AO591" i="135"/>
  <c r="AO592" i="135"/>
  <c r="AO593" i="135"/>
  <c r="AO594" i="135"/>
  <c r="AO595" i="135"/>
  <c r="AO596" i="135"/>
  <c r="AO597" i="135"/>
  <c r="AO598" i="135"/>
  <c r="AO599" i="135"/>
  <c r="AO600" i="135"/>
  <c r="AO601" i="135"/>
  <c r="AO602" i="135"/>
  <c r="AO603" i="135"/>
  <c r="AO604" i="135"/>
  <c r="AO605" i="135"/>
  <c r="AO606" i="135"/>
  <c r="AO607" i="135"/>
  <c r="AO608" i="135"/>
  <c r="AO609" i="135"/>
  <c r="AO610" i="135"/>
  <c r="AO611" i="135"/>
  <c r="AO612" i="135"/>
  <c r="AO613" i="135"/>
  <c r="AO614" i="135"/>
  <c r="AO615" i="135"/>
  <c r="AO616" i="135"/>
  <c r="AO617" i="135"/>
  <c r="AO618" i="135"/>
  <c r="AO619" i="135"/>
  <c r="AO620" i="135"/>
  <c r="AO621" i="135"/>
  <c r="AO622" i="135"/>
  <c r="AO623" i="135"/>
  <c r="AO624" i="135"/>
  <c r="AO625" i="135"/>
  <c r="AO626" i="135"/>
  <c r="AO627" i="135"/>
  <c r="AO628" i="135"/>
  <c r="AO629" i="135"/>
  <c r="AO630" i="135"/>
  <c r="AO631" i="135"/>
  <c r="AO632" i="135"/>
  <c r="AO633" i="135"/>
  <c r="AO634" i="135"/>
  <c r="AO635" i="135"/>
  <c r="AO636" i="135"/>
  <c r="AO637" i="135"/>
  <c r="AO638" i="135"/>
  <c r="AO639" i="135"/>
  <c r="AO640" i="135"/>
  <c r="AO641" i="135"/>
  <c r="AO642" i="135"/>
  <c r="AO643" i="135"/>
  <c r="AO644" i="135"/>
  <c r="AO645" i="135"/>
  <c r="AO646" i="135"/>
  <c r="AO647" i="135"/>
  <c r="AO648" i="135"/>
  <c r="AO649" i="135"/>
  <c r="AO650" i="135"/>
  <c r="AO651" i="135"/>
  <c r="AO652" i="135"/>
  <c r="AO653" i="135"/>
  <c r="AO654" i="135"/>
  <c r="AO655" i="135"/>
  <c r="AO656" i="135"/>
  <c r="AO657" i="135"/>
  <c r="AO658" i="135"/>
  <c r="AO659" i="135"/>
  <c r="AO660" i="135"/>
  <c r="AO661" i="135"/>
  <c r="AO662" i="135"/>
  <c r="AO663" i="135"/>
  <c r="AO664" i="135"/>
  <c r="AO665" i="135"/>
  <c r="AO666" i="135"/>
  <c r="AO667" i="135"/>
  <c r="AO668" i="135"/>
  <c r="AO669" i="135"/>
  <c r="AO670" i="135"/>
  <c r="AO671" i="135"/>
  <c r="AO672" i="135"/>
  <c r="AO673" i="135"/>
  <c r="AO674" i="135"/>
  <c r="AO675" i="135"/>
  <c r="AO676" i="135"/>
  <c r="AO677" i="135"/>
  <c r="AO678" i="135"/>
  <c r="AO679" i="135"/>
  <c r="AO680" i="135"/>
  <c r="AO681" i="135"/>
  <c r="AO682" i="135"/>
  <c r="AO683" i="135"/>
  <c r="AO684" i="135"/>
  <c r="AO685" i="135"/>
  <c r="AO686" i="135"/>
  <c r="AO687" i="135"/>
  <c r="AO688" i="135"/>
  <c r="AO689" i="135"/>
  <c r="AO690" i="135"/>
  <c r="AO691" i="135"/>
  <c r="AO692" i="135"/>
  <c r="AO693" i="135"/>
  <c r="AO694" i="135"/>
  <c r="AO695" i="135"/>
  <c r="AO696" i="135"/>
  <c r="AO697" i="135"/>
  <c r="AO698" i="135"/>
  <c r="AO699" i="135"/>
  <c r="AO700" i="135"/>
  <c r="AO701" i="135"/>
  <c r="AO702" i="135"/>
  <c r="AO703" i="135"/>
  <c r="AO704" i="135"/>
  <c r="AO705" i="135"/>
  <c r="AO706" i="135"/>
  <c r="AO707" i="135"/>
  <c r="AO708" i="135"/>
  <c r="AO709" i="135"/>
  <c r="AO710" i="135"/>
  <c r="AO711" i="135"/>
  <c r="AO712" i="135"/>
  <c r="AO713" i="135"/>
  <c r="AO714" i="135"/>
  <c r="AO715" i="135"/>
  <c r="AO716" i="135"/>
  <c r="AO717" i="135"/>
  <c r="AO718" i="135"/>
  <c r="AO719" i="135"/>
  <c r="AO720" i="135"/>
  <c r="AO721" i="135"/>
  <c r="AO722" i="135"/>
  <c r="AO723" i="135"/>
  <c r="AO724" i="135"/>
  <c r="AO725" i="135"/>
  <c r="AO726" i="135"/>
  <c r="AO727" i="135"/>
  <c r="AO728" i="135"/>
  <c r="AO729" i="135"/>
  <c r="AO730" i="135"/>
  <c r="AO731" i="135"/>
  <c r="AO732" i="135"/>
  <c r="AO733" i="135"/>
  <c r="AO734" i="135"/>
  <c r="AO735" i="135"/>
  <c r="AO736" i="135"/>
  <c r="AO737" i="135"/>
  <c r="AO738" i="135"/>
  <c r="AO739" i="135"/>
  <c r="AO740" i="135"/>
  <c r="AO741" i="135"/>
  <c r="AO742" i="135"/>
  <c r="AO743" i="135"/>
  <c r="AO744" i="135"/>
  <c r="AO745" i="135"/>
  <c r="AO746" i="135"/>
  <c r="AO747" i="135"/>
  <c r="AO748" i="135"/>
  <c r="AO749" i="135"/>
  <c r="AO750" i="135"/>
  <c r="AO751" i="135"/>
  <c r="AO752" i="135"/>
  <c r="AO753" i="135"/>
  <c r="AO754" i="135"/>
  <c r="AO755" i="135"/>
  <c r="AO756" i="135"/>
  <c r="AO757" i="135"/>
  <c r="AO758" i="135"/>
  <c r="AO759" i="135"/>
  <c r="AO760" i="135"/>
  <c r="AO761" i="135"/>
  <c r="AO762" i="135"/>
  <c r="AO763" i="135"/>
  <c r="AO764" i="135"/>
  <c r="AO765" i="135"/>
  <c r="AO766" i="135"/>
  <c r="AO767" i="135"/>
  <c r="AO768" i="135"/>
  <c r="AO769" i="135"/>
  <c r="AO770" i="135"/>
  <c r="AO771" i="135"/>
  <c r="AO772" i="135"/>
  <c r="AO773" i="135"/>
  <c r="AO774" i="135"/>
  <c r="AO775" i="135"/>
  <c r="AO776" i="135"/>
  <c r="AO777" i="135"/>
  <c r="AO778" i="135"/>
  <c r="AO779" i="135"/>
  <c r="AO780" i="135"/>
  <c r="AO781" i="135"/>
  <c r="AO782" i="135"/>
  <c r="AO783" i="135"/>
  <c r="AO784" i="135"/>
  <c r="AO785" i="135"/>
  <c r="AO786" i="135"/>
  <c r="AO787" i="135"/>
  <c r="AO788" i="135"/>
  <c r="AO789" i="135"/>
  <c r="AO790" i="135"/>
  <c r="AO791" i="135"/>
  <c r="AO792" i="135"/>
  <c r="AO793" i="135"/>
  <c r="AO794" i="135"/>
  <c r="AO795" i="135"/>
  <c r="AO796" i="135"/>
  <c r="AO797" i="135"/>
  <c r="AO798" i="135"/>
  <c r="AO799" i="135"/>
  <c r="AO800" i="135"/>
  <c r="AO801" i="135"/>
  <c r="AO802" i="135"/>
  <c r="AO803" i="135"/>
  <c r="AO804" i="135"/>
  <c r="AO805" i="135"/>
  <c r="AO806" i="135"/>
  <c r="AO807" i="135"/>
  <c r="AO808" i="135"/>
  <c r="AO809" i="135"/>
  <c r="AO810" i="135"/>
  <c r="AO811" i="135"/>
  <c r="AO812" i="135"/>
  <c r="AO813" i="135"/>
  <c r="AO814" i="135"/>
  <c r="AO815" i="135"/>
  <c r="AO816" i="135"/>
  <c r="AO817" i="135"/>
  <c r="AO818" i="135"/>
  <c r="AO819" i="135"/>
  <c r="AO820" i="135"/>
  <c r="AO821" i="135"/>
  <c r="AO822" i="135"/>
  <c r="AO823" i="135"/>
  <c r="AO824" i="135"/>
  <c r="AO825" i="135"/>
  <c r="AO826" i="135"/>
  <c r="AO827" i="135"/>
  <c r="AO828" i="135"/>
  <c r="AO829" i="135"/>
  <c r="AO830" i="135"/>
  <c r="AO831" i="135"/>
  <c r="AO832" i="135"/>
  <c r="AO833" i="135"/>
  <c r="AO834" i="135"/>
  <c r="AO835" i="135"/>
  <c r="AO836" i="135"/>
  <c r="AO837" i="135"/>
  <c r="AO838" i="135"/>
  <c r="AO839" i="135"/>
  <c r="AO840" i="135"/>
  <c r="AO841" i="135"/>
  <c r="AO842" i="135"/>
  <c r="AO843" i="135"/>
  <c r="AO844" i="135"/>
  <c r="AO845" i="135"/>
  <c r="AO846" i="135"/>
  <c r="AO847" i="135"/>
  <c r="AO848" i="135"/>
  <c r="AO849" i="135"/>
  <c r="AO850" i="135"/>
  <c r="AO851" i="135"/>
  <c r="AO852" i="135"/>
  <c r="AO853" i="135"/>
  <c r="AO854" i="135"/>
  <c r="AO855" i="135"/>
  <c r="AO856" i="135"/>
  <c r="AO857" i="135"/>
  <c r="AO858" i="135"/>
  <c r="AO859" i="135"/>
  <c r="AO860" i="135"/>
  <c r="AO861" i="135"/>
  <c r="AO862" i="135"/>
  <c r="AO863" i="135"/>
  <c r="AO864" i="135"/>
  <c r="AO865" i="135"/>
  <c r="AO866" i="135"/>
  <c r="AO867" i="135"/>
  <c r="AO868" i="135"/>
  <c r="AO869" i="135"/>
  <c r="AO870" i="135"/>
  <c r="AO871" i="135"/>
  <c r="AO872" i="135"/>
  <c r="AO873" i="135"/>
  <c r="AO874" i="135"/>
  <c r="AO875" i="135"/>
  <c r="AO876" i="135"/>
  <c r="AO877" i="135"/>
  <c r="AO878" i="135"/>
  <c r="AO879" i="135"/>
  <c r="AO880" i="135"/>
  <c r="AO881" i="135"/>
  <c r="AO882" i="135"/>
  <c r="AO883" i="135"/>
  <c r="AO884" i="135"/>
  <c r="AO885" i="135"/>
  <c r="AO886" i="135"/>
  <c r="AO887" i="135"/>
  <c r="AO888" i="135"/>
  <c r="AO889" i="135"/>
  <c r="AO890" i="135"/>
  <c r="AO891" i="135"/>
  <c r="AO892" i="135"/>
  <c r="AO893" i="135"/>
  <c r="AO894" i="135"/>
  <c r="AO895" i="135"/>
  <c r="AO896" i="135"/>
  <c r="AO897" i="135"/>
  <c r="AO898" i="135"/>
  <c r="AO899" i="135"/>
  <c r="AO900" i="135"/>
  <c r="AO901" i="135"/>
  <c r="AO902" i="135"/>
  <c r="AO903" i="135"/>
  <c r="AO904" i="135"/>
  <c r="AO905" i="135"/>
  <c r="AO906" i="135"/>
  <c r="AO907" i="135"/>
  <c r="AO908" i="135"/>
  <c r="AO909" i="135"/>
  <c r="AO910" i="135"/>
  <c r="AO911" i="135"/>
  <c r="AO912" i="135"/>
  <c r="AO913" i="135"/>
  <c r="AO914" i="135"/>
  <c r="AO915" i="135"/>
  <c r="AO916" i="135"/>
  <c r="AO917" i="135"/>
  <c r="AO918" i="135"/>
  <c r="AO919" i="135"/>
  <c r="AO920" i="135"/>
  <c r="AO921" i="135"/>
  <c r="AO922" i="135"/>
  <c r="AO923" i="135"/>
  <c r="AO924" i="135"/>
  <c r="AO925" i="135"/>
  <c r="AO926" i="135"/>
  <c r="AO927" i="135"/>
  <c r="AO928" i="135"/>
  <c r="AO929" i="135"/>
  <c r="AO930" i="135"/>
  <c r="AO931" i="135"/>
  <c r="AO932" i="135"/>
  <c r="AO933" i="135"/>
  <c r="AO934" i="135"/>
  <c r="AO935" i="135"/>
  <c r="AO936" i="135"/>
  <c r="AO937" i="135"/>
  <c r="AO938" i="135"/>
  <c r="AO939" i="135"/>
  <c r="AO940" i="135"/>
  <c r="AO941" i="135"/>
  <c r="AO942" i="135"/>
  <c r="AO943" i="135"/>
  <c r="AO944" i="135"/>
  <c r="AO945" i="135"/>
  <c r="AO946" i="135"/>
  <c r="AO947" i="135"/>
  <c r="AO948" i="135"/>
  <c r="AO949" i="135"/>
  <c r="AO950" i="135"/>
  <c r="AO951" i="135"/>
  <c r="AO952" i="135"/>
  <c r="AO953" i="135"/>
  <c r="AO954" i="135"/>
  <c r="AO955" i="135"/>
  <c r="AO956" i="135"/>
  <c r="AO957" i="135"/>
  <c r="AO958" i="135"/>
  <c r="AO959" i="135"/>
  <c r="AO960" i="135"/>
  <c r="AO961" i="135"/>
  <c r="AO962" i="135"/>
  <c r="AO963" i="135"/>
  <c r="AO964" i="135"/>
  <c r="AO965" i="135"/>
  <c r="AO966" i="135"/>
  <c r="AO967" i="135"/>
  <c r="AO968" i="135"/>
  <c r="AO969" i="135"/>
  <c r="AO970" i="135"/>
  <c r="AO971" i="135"/>
  <c r="AO972" i="135"/>
  <c r="AO973" i="135"/>
  <c r="AO974" i="135"/>
  <c r="AO975" i="135"/>
  <c r="AO976" i="135"/>
  <c r="AO977" i="135"/>
  <c r="AO978" i="135"/>
  <c r="AO979" i="135"/>
  <c r="AO980" i="135"/>
  <c r="AO981" i="135"/>
  <c r="AO982" i="135"/>
  <c r="AO983" i="135"/>
  <c r="AO984" i="135"/>
  <c r="AO985" i="135"/>
  <c r="AO986" i="135"/>
  <c r="AO987" i="135"/>
  <c r="AO988" i="135"/>
  <c r="AO989" i="135"/>
  <c r="AO990" i="135"/>
  <c r="AO991" i="135"/>
  <c r="AO992" i="135"/>
  <c r="AO993" i="135"/>
  <c r="AO994" i="135"/>
  <c r="AO995" i="135"/>
  <c r="AO996" i="135"/>
  <c r="AO997" i="135"/>
  <c r="AO998" i="135"/>
  <c r="AO999" i="135"/>
  <c r="AO1000" i="135"/>
  <c r="AO1001" i="135"/>
  <c r="AO1002" i="135"/>
  <c r="AN5" i="135"/>
  <c r="AN6" i="135"/>
  <c r="AN7" i="135"/>
  <c r="AN8" i="135"/>
  <c r="AN9" i="135"/>
  <c r="AN10" i="135"/>
  <c r="AN11" i="135"/>
  <c r="AN12" i="135"/>
  <c r="AN13" i="135"/>
  <c r="AN14" i="135"/>
  <c r="AN15" i="135"/>
  <c r="AN16" i="135"/>
  <c r="AN17" i="135"/>
  <c r="AN18" i="135"/>
  <c r="AN19" i="135"/>
  <c r="AN20" i="135"/>
  <c r="AN21" i="135"/>
  <c r="AN22" i="135"/>
  <c r="AN23" i="135"/>
  <c r="AN24" i="135"/>
  <c r="AN25" i="135"/>
  <c r="AN26" i="135"/>
  <c r="AN27" i="135"/>
  <c r="AN28" i="135"/>
  <c r="AN29" i="135"/>
  <c r="AN30" i="135"/>
  <c r="AN31" i="135"/>
  <c r="AN32" i="135"/>
  <c r="AN33" i="135"/>
  <c r="AN34" i="135"/>
  <c r="AN35" i="135"/>
  <c r="AN36" i="135"/>
  <c r="AN37" i="135"/>
  <c r="AN38" i="135"/>
  <c r="AN39" i="135"/>
  <c r="AN40" i="135"/>
  <c r="AN41" i="135"/>
  <c r="AN42" i="135"/>
  <c r="AN43" i="135"/>
  <c r="AN44" i="135"/>
  <c r="AN45" i="135"/>
  <c r="AN46" i="135"/>
  <c r="AN47" i="135"/>
  <c r="AN48" i="135"/>
  <c r="AN49" i="135"/>
  <c r="AN50" i="135"/>
  <c r="AN51" i="135"/>
  <c r="AN52" i="135"/>
  <c r="AN53" i="135"/>
  <c r="AN54" i="135"/>
  <c r="AN55" i="135"/>
  <c r="AN56" i="135"/>
  <c r="AN57" i="135"/>
  <c r="AN58" i="135"/>
  <c r="AN59" i="135"/>
  <c r="AN60" i="135"/>
  <c r="AN61" i="135"/>
  <c r="AN62" i="135"/>
  <c r="AN63" i="135"/>
  <c r="AN64" i="135"/>
  <c r="AN65" i="135"/>
  <c r="AN66" i="135"/>
  <c r="AN67" i="135"/>
  <c r="AN68" i="135"/>
  <c r="AN69" i="135"/>
  <c r="AN70" i="135"/>
  <c r="AN71" i="135"/>
  <c r="AN72" i="135"/>
  <c r="AN73" i="135"/>
  <c r="AN74" i="135"/>
  <c r="AN75" i="135"/>
  <c r="AN76" i="135"/>
  <c r="AN77" i="135"/>
  <c r="AN78" i="135"/>
  <c r="AN79" i="135"/>
  <c r="AN80" i="135"/>
  <c r="AN81" i="135"/>
  <c r="AN82" i="135"/>
  <c r="AN83" i="135"/>
  <c r="AN84" i="135"/>
  <c r="AN85" i="135"/>
  <c r="AN86" i="135"/>
  <c r="AN87" i="135"/>
  <c r="AN88" i="135"/>
  <c r="AN89" i="135"/>
  <c r="AN90" i="135"/>
  <c r="AN91" i="135"/>
  <c r="AN92" i="135"/>
  <c r="AN93" i="135"/>
  <c r="AN94" i="135"/>
  <c r="AN95" i="135"/>
  <c r="AN96" i="135"/>
  <c r="AN97" i="135"/>
  <c r="AN98" i="135"/>
  <c r="AN99" i="135"/>
  <c r="AN100" i="135"/>
  <c r="AN101" i="135"/>
  <c r="AN102" i="135"/>
  <c r="AN103" i="135"/>
  <c r="AN104" i="135"/>
  <c r="AN105" i="135"/>
  <c r="AN106" i="135"/>
  <c r="AN107" i="135"/>
  <c r="AN108" i="135"/>
  <c r="AN109" i="135"/>
  <c r="AN110" i="135"/>
  <c r="AN111" i="135"/>
  <c r="AN112" i="135"/>
  <c r="AN113" i="135"/>
  <c r="AN114" i="135"/>
  <c r="AN115" i="135"/>
  <c r="AN116" i="135"/>
  <c r="AN117" i="135"/>
  <c r="AN118" i="135"/>
  <c r="AN119" i="135"/>
  <c r="AN120" i="135"/>
  <c r="AN121" i="135"/>
  <c r="AN122" i="135"/>
  <c r="AN123" i="135"/>
  <c r="AN124" i="135"/>
  <c r="AN125" i="135"/>
  <c r="AN126" i="135"/>
  <c r="AN127" i="135"/>
  <c r="AN128" i="135"/>
  <c r="AN129" i="135"/>
  <c r="AN130" i="135"/>
  <c r="AN131" i="135"/>
  <c r="AN132" i="135"/>
  <c r="AN133" i="135"/>
  <c r="AN134" i="135"/>
  <c r="AN135" i="135"/>
  <c r="AN136" i="135"/>
  <c r="AN137" i="135"/>
  <c r="AN138" i="135"/>
  <c r="AN139" i="135"/>
  <c r="AN140" i="135"/>
  <c r="AN141" i="135"/>
  <c r="AN142" i="135"/>
  <c r="AN143" i="135"/>
  <c r="AN144" i="135"/>
  <c r="AN145" i="135"/>
  <c r="AN146" i="135"/>
  <c r="AN147" i="135"/>
  <c r="AN148" i="135"/>
  <c r="AN149" i="135"/>
  <c r="AN150" i="135"/>
  <c r="AN151" i="135"/>
  <c r="AN152" i="135"/>
  <c r="AN153" i="135"/>
  <c r="AN154" i="135"/>
  <c r="AN155" i="135"/>
  <c r="AN156" i="135"/>
  <c r="AN157" i="135"/>
  <c r="AN158" i="135"/>
  <c r="AN159" i="135"/>
  <c r="AN160" i="135"/>
  <c r="AN161" i="135"/>
  <c r="AN162" i="135"/>
  <c r="AN163" i="135"/>
  <c r="AN164" i="135"/>
  <c r="AN165" i="135"/>
  <c r="AN166" i="135"/>
  <c r="AN167" i="135"/>
  <c r="AN168" i="135"/>
  <c r="AN169" i="135"/>
  <c r="AN170" i="135"/>
  <c r="AN171" i="135"/>
  <c r="AN172" i="135"/>
  <c r="AN173" i="135"/>
  <c r="AN174" i="135"/>
  <c r="AN175" i="135"/>
  <c r="AN176" i="135"/>
  <c r="AN177" i="135"/>
  <c r="AN178" i="135"/>
  <c r="AN179" i="135"/>
  <c r="AN180" i="135"/>
  <c r="AN181" i="135"/>
  <c r="AN182" i="135"/>
  <c r="AN183" i="135"/>
  <c r="AN184" i="135"/>
  <c r="AN185" i="135"/>
  <c r="AN186" i="135"/>
  <c r="AN187" i="135"/>
  <c r="AN188" i="135"/>
  <c r="AN189" i="135"/>
  <c r="AN190" i="135"/>
  <c r="AN191" i="135"/>
  <c r="AN192" i="135"/>
  <c r="AN193" i="135"/>
  <c r="AN194" i="135"/>
  <c r="AN195" i="135"/>
  <c r="AN196" i="135"/>
  <c r="AN197" i="135"/>
  <c r="AN198" i="135"/>
  <c r="AN199" i="135"/>
  <c r="AN200" i="135"/>
  <c r="AN201" i="135"/>
  <c r="AN202" i="135"/>
  <c r="AN203" i="135"/>
  <c r="AN204" i="135"/>
  <c r="AN205" i="135"/>
  <c r="AN206" i="135"/>
  <c r="AN207" i="135"/>
  <c r="AN208" i="135"/>
  <c r="AN209" i="135"/>
  <c r="AN210" i="135"/>
  <c r="AN211" i="135"/>
  <c r="AN212" i="135"/>
  <c r="AN213" i="135"/>
  <c r="AN214" i="135"/>
  <c r="AN215" i="135"/>
  <c r="AN216" i="135"/>
  <c r="AN217" i="135"/>
  <c r="AN218" i="135"/>
  <c r="AN219" i="135"/>
  <c r="AN220" i="135"/>
  <c r="AN221" i="135"/>
  <c r="AN222" i="135"/>
  <c r="AN223" i="135"/>
  <c r="AN224" i="135"/>
  <c r="AN225" i="135"/>
  <c r="AN226" i="135"/>
  <c r="AN227" i="135"/>
  <c r="AN228" i="135"/>
  <c r="AN229" i="135"/>
  <c r="AN230" i="135"/>
  <c r="AN231" i="135"/>
  <c r="AN232" i="135"/>
  <c r="AN233" i="135"/>
  <c r="AN234" i="135"/>
  <c r="AN235" i="135"/>
  <c r="AN236" i="135"/>
  <c r="AN237" i="135"/>
  <c r="AN238" i="135"/>
  <c r="AN239" i="135"/>
  <c r="AN240" i="135"/>
  <c r="AN241" i="135"/>
  <c r="AN242" i="135"/>
  <c r="AN243" i="135"/>
  <c r="AN244" i="135"/>
  <c r="AN245" i="135"/>
  <c r="AN246" i="135"/>
  <c r="AN247" i="135"/>
  <c r="AN248" i="135"/>
  <c r="AN249" i="135"/>
  <c r="AN250" i="135"/>
  <c r="AN251" i="135"/>
  <c r="AN252" i="135"/>
  <c r="AN253" i="135"/>
  <c r="AN254" i="135"/>
  <c r="AN255" i="135"/>
  <c r="AN256" i="135"/>
  <c r="AN257" i="135"/>
  <c r="AN258" i="135"/>
  <c r="AN259" i="135"/>
  <c r="AN260" i="135"/>
  <c r="AN261" i="135"/>
  <c r="AN262" i="135"/>
  <c r="AN263" i="135"/>
  <c r="AN264" i="135"/>
  <c r="AN265" i="135"/>
  <c r="AN266" i="135"/>
  <c r="AN267" i="135"/>
  <c r="AN268" i="135"/>
  <c r="AN269" i="135"/>
  <c r="AN270" i="135"/>
  <c r="AN271" i="135"/>
  <c r="AN272" i="135"/>
  <c r="AN273" i="135"/>
  <c r="AN274" i="135"/>
  <c r="AN275" i="135"/>
  <c r="AN276" i="135"/>
  <c r="AN277" i="135"/>
  <c r="AN278" i="135"/>
  <c r="AN279" i="135"/>
  <c r="AN280" i="135"/>
  <c r="AN281" i="135"/>
  <c r="AN282" i="135"/>
  <c r="AN283" i="135"/>
  <c r="AN284" i="135"/>
  <c r="AN285" i="135"/>
  <c r="AN286" i="135"/>
  <c r="AN287" i="135"/>
  <c r="AN288" i="135"/>
  <c r="AN289" i="135"/>
  <c r="AN290" i="135"/>
  <c r="AN291" i="135"/>
  <c r="AN292" i="135"/>
  <c r="AN293" i="135"/>
  <c r="AN294" i="135"/>
  <c r="AN295" i="135"/>
  <c r="AN296" i="135"/>
  <c r="AN297" i="135"/>
  <c r="AN298" i="135"/>
  <c r="AN299" i="135"/>
  <c r="AN300" i="135"/>
  <c r="AN301" i="135"/>
  <c r="AN302" i="135"/>
  <c r="AN303" i="135"/>
  <c r="AN304" i="135"/>
  <c r="AN305" i="135"/>
  <c r="AN306" i="135"/>
  <c r="AN307" i="135"/>
  <c r="AN308" i="135"/>
  <c r="AN309" i="135"/>
  <c r="AN310" i="135"/>
  <c r="AN311" i="135"/>
  <c r="AN312" i="135"/>
  <c r="AN313" i="135"/>
  <c r="AN314" i="135"/>
  <c r="AN315" i="135"/>
  <c r="AN316" i="135"/>
  <c r="AN317" i="135"/>
  <c r="AN318" i="135"/>
  <c r="AN319" i="135"/>
  <c r="AN320" i="135"/>
  <c r="AN321" i="135"/>
  <c r="AN322" i="135"/>
  <c r="AN323" i="135"/>
  <c r="AN324" i="135"/>
  <c r="AN325" i="135"/>
  <c r="AN326" i="135"/>
  <c r="AN327" i="135"/>
  <c r="AN328" i="135"/>
  <c r="AN329" i="135"/>
  <c r="AN330" i="135"/>
  <c r="AN331" i="135"/>
  <c r="AN332" i="135"/>
  <c r="AN333" i="135"/>
  <c r="AN334" i="135"/>
  <c r="AN335" i="135"/>
  <c r="AN336" i="135"/>
  <c r="AN337" i="135"/>
  <c r="AN338" i="135"/>
  <c r="AN339" i="135"/>
  <c r="AN340" i="135"/>
  <c r="AN341" i="135"/>
  <c r="AN342" i="135"/>
  <c r="AN343" i="135"/>
  <c r="AN344" i="135"/>
  <c r="AN345" i="135"/>
  <c r="AN346" i="135"/>
  <c r="AN347" i="135"/>
  <c r="AN348" i="135"/>
  <c r="AN349" i="135"/>
  <c r="AN350" i="135"/>
  <c r="AN351" i="135"/>
  <c r="AN352" i="135"/>
  <c r="AN353" i="135"/>
  <c r="AN354" i="135"/>
  <c r="AN355" i="135"/>
  <c r="AN356" i="135"/>
  <c r="AN357" i="135"/>
  <c r="AN358" i="135"/>
  <c r="AN359" i="135"/>
  <c r="AN360" i="135"/>
  <c r="AN361" i="135"/>
  <c r="AN362" i="135"/>
  <c r="AN363" i="135"/>
  <c r="AN364" i="135"/>
  <c r="AN365" i="135"/>
  <c r="AN366" i="135"/>
  <c r="AN367" i="135"/>
  <c r="AN368" i="135"/>
  <c r="AN369" i="135"/>
  <c r="AN370" i="135"/>
  <c r="AN371" i="135"/>
  <c r="AN372" i="135"/>
  <c r="AN373" i="135"/>
  <c r="AN374" i="135"/>
  <c r="AN375" i="135"/>
  <c r="AN376" i="135"/>
  <c r="AN377" i="135"/>
  <c r="AN378" i="135"/>
  <c r="AN379" i="135"/>
  <c r="AN380" i="135"/>
  <c r="AN381" i="135"/>
  <c r="AN382" i="135"/>
  <c r="AN383" i="135"/>
  <c r="AN384" i="135"/>
  <c r="AN385" i="135"/>
  <c r="AN386" i="135"/>
  <c r="AN387" i="135"/>
  <c r="AN388" i="135"/>
  <c r="AN389" i="135"/>
  <c r="AN390" i="135"/>
  <c r="AN391" i="135"/>
  <c r="AN392" i="135"/>
  <c r="AN393" i="135"/>
  <c r="AN394" i="135"/>
  <c r="AN395" i="135"/>
  <c r="AN396" i="135"/>
  <c r="AN397" i="135"/>
  <c r="AN398" i="135"/>
  <c r="AN399" i="135"/>
  <c r="AN400" i="135"/>
  <c r="AN401" i="135"/>
  <c r="AN402" i="135"/>
  <c r="AN403" i="135"/>
  <c r="AN404" i="135"/>
  <c r="AN405" i="135"/>
  <c r="AN406" i="135"/>
  <c r="AN407" i="135"/>
  <c r="AN408" i="135"/>
  <c r="AN409" i="135"/>
  <c r="AN410" i="135"/>
  <c r="AN411" i="135"/>
  <c r="AN412" i="135"/>
  <c r="AN413" i="135"/>
  <c r="AN414" i="135"/>
  <c r="AN415" i="135"/>
  <c r="AN416" i="135"/>
  <c r="AN417" i="135"/>
  <c r="AN418" i="135"/>
  <c r="AN419" i="135"/>
  <c r="AN420" i="135"/>
  <c r="AN421" i="135"/>
  <c r="AN422" i="135"/>
  <c r="AN423" i="135"/>
  <c r="AN424" i="135"/>
  <c r="AN425" i="135"/>
  <c r="AN426" i="135"/>
  <c r="AN427" i="135"/>
  <c r="AN428" i="135"/>
  <c r="AN429" i="135"/>
  <c r="AN430" i="135"/>
  <c r="AN431" i="135"/>
  <c r="AN432" i="135"/>
  <c r="AN433" i="135"/>
  <c r="AN434" i="135"/>
  <c r="AN435" i="135"/>
  <c r="AN436" i="135"/>
  <c r="AN437" i="135"/>
  <c r="AN438" i="135"/>
  <c r="AN439" i="135"/>
  <c r="AN440" i="135"/>
  <c r="AN441" i="135"/>
  <c r="AN442" i="135"/>
  <c r="AN443" i="135"/>
  <c r="AN444" i="135"/>
  <c r="AN445" i="135"/>
  <c r="AN446" i="135"/>
  <c r="AN447" i="135"/>
  <c r="AN448" i="135"/>
  <c r="AN449" i="135"/>
  <c r="AN450" i="135"/>
  <c r="AN451" i="135"/>
  <c r="AN452" i="135"/>
  <c r="AN453" i="135"/>
  <c r="AN454" i="135"/>
  <c r="AN455" i="135"/>
  <c r="AN456" i="135"/>
  <c r="AN457" i="135"/>
  <c r="AN458" i="135"/>
  <c r="AN459" i="135"/>
  <c r="AN460" i="135"/>
  <c r="AN461" i="135"/>
  <c r="AN462" i="135"/>
  <c r="AN463" i="135"/>
  <c r="AN464" i="135"/>
  <c r="AN465" i="135"/>
  <c r="AN466" i="135"/>
  <c r="AN467" i="135"/>
  <c r="AN468" i="135"/>
  <c r="AN469" i="135"/>
  <c r="AN470" i="135"/>
  <c r="AN471" i="135"/>
  <c r="AN472" i="135"/>
  <c r="AN473" i="135"/>
  <c r="AN474" i="135"/>
  <c r="AN475" i="135"/>
  <c r="AN476" i="135"/>
  <c r="AN477" i="135"/>
  <c r="AN478" i="135"/>
  <c r="AN479" i="135"/>
  <c r="AN480" i="135"/>
  <c r="AN481" i="135"/>
  <c r="AN482" i="135"/>
  <c r="AN483" i="135"/>
  <c r="AN484" i="135"/>
  <c r="AN485" i="135"/>
  <c r="AN486" i="135"/>
  <c r="AN487" i="135"/>
  <c r="AN488" i="135"/>
  <c r="AN489" i="135"/>
  <c r="AN490" i="135"/>
  <c r="AN491" i="135"/>
  <c r="AN492" i="135"/>
  <c r="AN493" i="135"/>
  <c r="AN494" i="135"/>
  <c r="AN495" i="135"/>
  <c r="AN496" i="135"/>
  <c r="AN497" i="135"/>
  <c r="AN498" i="135"/>
  <c r="AN499" i="135"/>
  <c r="AN500" i="135"/>
  <c r="AN501" i="135"/>
  <c r="AN502" i="135"/>
  <c r="AN503" i="135"/>
  <c r="AN504" i="135"/>
  <c r="AN505" i="135"/>
  <c r="AN506" i="135"/>
  <c r="AN507" i="135"/>
  <c r="AN508" i="135"/>
  <c r="AN509" i="135"/>
  <c r="AN510" i="135"/>
  <c r="AN511" i="135"/>
  <c r="AN512" i="135"/>
  <c r="AN513" i="135"/>
  <c r="AN514" i="135"/>
  <c r="AN515" i="135"/>
  <c r="AN516" i="135"/>
  <c r="AN517" i="135"/>
  <c r="AN518" i="135"/>
  <c r="AN519" i="135"/>
  <c r="AN520" i="135"/>
  <c r="AN521" i="135"/>
  <c r="AN522" i="135"/>
  <c r="AN523" i="135"/>
  <c r="AN524" i="135"/>
  <c r="AN525" i="135"/>
  <c r="AN526" i="135"/>
  <c r="AN527" i="135"/>
  <c r="AN528" i="135"/>
  <c r="AN529" i="135"/>
  <c r="AN530" i="135"/>
  <c r="AN531" i="135"/>
  <c r="AN532" i="135"/>
  <c r="AN533" i="135"/>
  <c r="AN534" i="135"/>
  <c r="AN535" i="135"/>
  <c r="AN536" i="135"/>
  <c r="AN537" i="135"/>
  <c r="AN538" i="135"/>
  <c r="AN539" i="135"/>
  <c r="AN540" i="135"/>
  <c r="AN541" i="135"/>
  <c r="AN542" i="135"/>
  <c r="AN543" i="135"/>
  <c r="AN544" i="135"/>
  <c r="AN545" i="135"/>
  <c r="AN546" i="135"/>
  <c r="AN547" i="135"/>
  <c r="AN548" i="135"/>
  <c r="AN549" i="135"/>
  <c r="AN550" i="135"/>
  <c r="AN551" i="135"/>
  <c r="AN552" i="135"/>
  <c r="AN553" i="135"/>
  <c r="AN554" i="135"/>
  <c r="AN555" i="135"/>
  <c r="AN556" i="135"/>
  <c r="AN557" i="135"/>
  <c r="AN558" i="135"/>
  <c r="AN559" i="135"/>
  <c r="AN560" i="135"/>
  <c r="AN561" i="135"/>
  <c r="AN562" i="135"/>
  <c r="AN563" i="135"/>
  <c r="AN564" i="135"/>
  <c r="AN565" i="135"/>
  <c r="AN566" i="135"/>
  <c r="AN567" i="135"/>
  <c r="AN568" i="135"/>
  <c r="AN569" i="135"/>
  <c r="AN570" i="135"/>
  <c r="AN571" i="135"/>
  <c r="AN572" i="135"/>
  <c r="AN573" i="135"/>
  <c r="AN574" i="135"/>
  <c r="AN575" i="135"/>
  <c r="AN576" i="135"/>
  <c r="AN577" i="135"/>
  <c r="AN578" i="135"/>
  <c r="AN579" i="135"/>
  <c r="AN580" i="135"/>
  <c r="AN581" i="135"/>
  <c r="AN582" i="135"/>
  <c r="AN583" i="135"/>
  <c r="AN584" i="135"/>
  <c r="AN585" i="135"/>
  <c r="AN586" i="135"/>
  <c r="AN587" i="135"/>
  <c r="AN588" i="135"/>
  <c r="AN589" i="135"/>
  <c r="AN590" i="135"/>
  <c r="AN591" i="135"/>
  <c r="AN592" i="135"/>
  <c r="AN593" i="135"/>
  <c r="AN594" i="135"/>
  <c r="AN595" i="135"/>
  <c r="AN596" i="135"/>
  <c r="AN597" i="135"/>
  <c r="AN598" i="135"/>
  <c r="AN599" i="135"/>
  <c r="AN600" i="135"/>
  <c r="AN601" i="135"/>
  <c r="AN602" i="135"/>
  <c r="AN603" i="135"/>
  <c r="AN604" i="135"/>
  <c r="AN605" i="135"/>
  <c r="AN606" i="135"/>
  <c r="AN607" i="135"/>
  <c r="AN608" i="135"/>
  <c r="AN609" i="135"/>
  <c r="AN610" i="135"/>
  <c r="AN611" i="135"/>
  <c r="AN612" i="135"/>
  <c r="AN613" i="135"/>
  <c r="AN614" i="135"/>
  <c r="AN615" i="135"/>
  <c r="AN616" i="135"/>
  <c r="AN617" i="135"/>
  <c r="AN618" i="135"/>
  <c r="AN619" i="135"/>
  <c r="AN620" i="135"/>
  <c r="AN621" i="135"/>
  <c r="AN622" i="135"/>
  <c r="AN623" i="135"/>
  <c r="AN624" i="135"/>
  <c r="AN625" i="135"/>
  <c r="AN626" i="135"/>
  <c r="AN627" i="135"/>
  <c r="AN628" i="135"/>
  <c r="AN629" i="135"/>
  <c r="AN630" i="135"/>
  <c r="AN631" i="135"/>
  <c r="AN632" i="135"/>
  <c r="AN633" i="135"/>
  <c r="AN634" i="135"/>
  <c r="AN635" i="135"/>
  <c r="AN636" i="135"/>
  <c r="AN637" i="135"/>
  <c r="AN638" i="135"/>
  <c r="AN639" i="135"/>
  <c r="AN640" i="135"/>
  <c r="AN641" i="135"/>
  <c r="AN642" i="135"/>
  <c r="AN643" i="135"/>
  <c r="AN644" i="135"/>
  <c r="AN645" i="135"/>
  <c r="AN646" i="135"/>
  <c r="AN647" i="135"/>
  <c r="AN648" i="135"/>
  <c r="AN649" i="135"/>
  <c r="AN650" i="135"/>
  <c r="AN651" i="135"/>
  <c r="AN652" i="135"/>
  <c r="AN653" i="135"/>
  <c r="AN654" i="135"/>
  <c r="AN655" i="135"/>
  <c r="AN656" i="135"/>
  <c r="AN657" i="135"/>
  <c r="AN658" i="135"/>
  <c r="AN659" i="135"/>
  <c r="AN660" i="135"/>
  <c r="AN661" i="135"/>
  <c r="AN662" i="135"/>
  <c r="AN663" i="135"/>
  <c r="AN664" i="135"/>
  <c r="AN665" i="135"/>
  <c r="AN666" i="135"/>
  <c r="AN667" i="135"/>
  <c r="AN668" i="135"/>
  <c r="AN669" i="135"/>
  <c r="AN670" i="135"/>
  <c r="AN671" i="135"/>
  <c r="AN672" i="135"/>
  <c r="AN673" i="135"/>
  <c r="AN674" i="135"/>
  <c r="AN675" i="135"/>
  <c r="AN676" i="135"/>
  <c r="AN677" i="135"/>
  <c r="AN678" i="135"/>
  <c r="AN679" i="135"/>
  <c r="AN680" i="135"/>
  <c r="AN681" i="135"/>
  <c r="AN682" i="135"/>
  <c r="AN683" i="135"/>
  <c r="AN684" i="135"/>
  <c r="AN685" i="135"/>
  <c r="AN686" i="135"/>
  <c r="AN687" i="135"/>
  <c r="AN688" i="135"/>
  <c r="AN689" i="135"/>
  <c r="AN690" i="135"/>
  <c r="AN691" i="135"/>
  <c r="AN692" i="135"/>
  <c r="AN693" i="135"/>
  <c r="AN694" i="135"/>
  <c r="AN695" i="135"/>
  <c r="AN696" i="135"/>
  <c r="AN697" i="135"/>
  <c r="AN698" i="135"/>
  <c r="AN699" i="135"/>
  <c r="AN700" i="135"/>
  <c r="AN701" i="135"/>
  <c r="AN702" i="135"/>
  <c r="AN703" i="135"/>
  <c r="AN704" i="135"/>
  <c r="AN705" i="135"/>
  <c r="AN706" i="135"/>
  <c r="AN707" i="135"/>
  <c r="AN708" i="135"/>
  <c r="AN709" i="135"/>
  <c r="AN710" i="135"/>
  <c r="AN711" i="135"/>
  <c r="AN712" i="135"/>
  <c r="AN713" i="135"/>
  <c r="AN714" i="135"/>
  <c r="AN715" i="135"/>
  <c r="AN716" i="135"/>
  <c r="AN717" i="135"/>
  <c r="AN718" i="135"/>
  <c r="AN719" i="135"/>
  <c r="AN720" i="135"/>
  <c r="AN721" i="135"/>
  <c r="AN722" i="135"/>
  <c r="AN723" i="135"/>
  <c r="AN724" i="135"/>
  <c r="AN725" i="135"/>
  <c r="AN726" i="135"/>
  <c r="AN727" i="135"/>
  <c r="AN728" i="135"/>
  <c r="AN729" i="135"/>
  <c r="AN730" i="135"/>
  <c r="AN731" i="135"/>
  <c r="AN732" i="135"/>
  <c r="AN733" i="135"/>
  <c r="AN734" i="135"/>
  <c r="AN735" i="135"/>
  <c r="AN736" i="135"/>
  <c r="AN737" i="135"/>
  <c r="AN738" i="135"/>
  <c r="AN739" i="135"/>
  <c r="AN740" i="135"/>
  <c r="AN741" i="135"/>
  <c r="AN742" i="135"/>
  <c r="AN743" i="135"/>
  <c r="AN744" i="135"/>
  <c r="AN745" i="135"/>
  <c r="AN746" i="135"/>
  <c r="AN747" i="135"/>
  <c r="AN748" i="135"/>
  <c r="AN749" i="135"/>
  <c r="AN750" i="135"/>
  <c r="AN751" i="135"/>
  <c r="AN752" i="135"/>
  <c r="AN753" i="135"/>
  <c r="AN754" i="135"/>
  <c r="AN755" i="135"/>
  <c r="AN756" i="135"/>
  <c r="AN757" i="135"/>
  <c r="AN758" i="135"/>
  <c r="AN759" i="135"/>
  <c r="AN760" i="135"/>
  <c r="AN761" i="135"/>
  <c r="AN762" i="135"/>
  <c r="AN763" i="135"/>
  <c r="AN764" i="135"/>
  <c r="AN765" i="135"/>
  <c r="AN766" i="135"/>
  <c r="AN767" i="135"/>
  <c r="AN768" i="135"/>
  <c r="AN769" i="135"/>
  <c r="AN770" i="135"/>
  <c r="AN771" i="135"/>
  <c r="AN772" i="135"/>
  <c r="AN773" i="135"/>
  <c r="AN774" i="135"/>
  <c r="AN775" i="135"/>
  <c r="AN776" i="135"/>
  <c r="AN777" i="135"/>
  <c r="AN778" i="135"/>
  <c r="AN779" i="135"/>
  <c r="AN780" i="135"/>
  <c r="AN781" i="135"/>
  <c r="AN782" i="135"/>
  <c r="AN783" i="135"/>
  <c r="AN784" i="135"/>
  <c r="AN785" i="135"/>
  <c r="AN786" i="135"/>
  <c r="AN787" i="135"/>
  <c r="AN788" i="135"/>
  <c r="AN789" i="135"/>
  <c r="AN790" i="135"/>
  <c r="AN791" i="135"/>
  <c r="AN792" i="135"/>
  <c r="AN793" i="135"/>
  <c r="AN794" i="135"/>
  <c r="AN795" i="135"/>
  <c r="AN796" i="135"/>
  <c r="AN797" i="135"/>
  <c r="AN798" i="135"/>
  <c r="AN799" i="135"/>
  <c r="AN800" i="135"/>
  <c r="AN801" i="135"/>
  <c r="AN802" i="135"/>
  <c r="AN803" i="135"/>
  <c r="AN804" i="135"/>
  <c r="AN805" i="135"/>
  <c r="AN806" i="135"/>
  <c r="AN807" i="135"/>
  <c r="AN808" i="135"/>
  <c r="AN809" i="135"/>
  <c r="AN810" i="135"/>
  <c r="AN811" i="135"/>
  <c r="AN812" i="135"/>
  <c r="AN813" i="135"/>
  <c r="AN814" i="135"/>
  <c r="AN815" i="135"/>
  <c r="AN816" i="135"/>
  <c r="AN817" i="135"/>
  <c r="AN818" i="135"/>
  <c r="AN819" i="135"/>
  <c r="AN820" i="135"/>
  <c r="AN821" i="135"/>
  <c r="AN822" i="135"/>
  <c r="AN823" i="135"/>
  <c r="AN824" i="135"/>
  <c r="AN825" i="135"/>
  <c r="AN826" i="135"/>
  <c r="AN827" i="135"/>
  <c r="AN828" i="135"/>
  <c r="AN829" i="135"/>
  <c r="AN830" i="135"/>
  <c r="AN831" i="135"/>
  <c r="AN832" i="135"/>
  <c r="AN833" i="135"/>
  <c r="AN834" i="135"/>
  <c r="AN835" i="135"/>
  <c r="AN836" i="135"/>
  <c r="AN837" i="135"/>
  <c r="AN838" i="135"/>
  <c r="AN839" i="135"/>
  <c r="AN840" i="135"/>
  <c r="AN841" i="135"/>
  <c r="AN842" i="135"/>
  <c r="AN843" i="135"/>
  <c r="AN844" i="135"/>
  <c r="AN845" i="135"/>
  <c r="AN846" i="135"/>
  <c r="AN847" i="135"/>
  <c r="AN848" i="135"/>
  <c r="AN849" i="135"/>
  <c r="AN850" i="135"/>
  <c r="AN851" i="135"/>
  <c r="AN852" i="135"/>
  <c r="AN853" i="135"/>
  <c r="AN854" i="135"/>
  <c r="AN855" i="135"/>
  <c r="AN856" i="135"/>
  <c r="AN857" i="135"/>
  <c r="AN858" i="135"/>
  <c r="AN859" i="135"/>
  <c r="AN860" i="135"/>
  <c r="AN861" i="135"/>
  <c r="AN862" i="135"/>
  <c r="AN863" i="135"/>
  <c r="AN864" i="135"/>
  <c r="AN865" i="135"/>
  <c r="AN866" i="135"/>
  <c r="AN867" i="135"/>
  <c r="AN868" i="135"/>
  <c r="AN869" i="135"/>
  <c r="AN870" i="135"/>
  <c r="AN871" i="135"/>
  <c r="AN872" i="135"/>
  <c r="AN873" i="135"/>
  <c r="AN874" i="135"/>
  <c r="AN875" i="135"/>
  <c r="AN876" i="135"/>
  <c r="AN877" i="135"/>
  <c r="AN878" i="135"/>
  <c r="AN879" i="135"/>
  <c r="AN880" i="135"/>
  <c r="AN881" i="135"/>
  <c r="AN882" i="135"/>
  <c r="AN883" i="135"/>
  <c r="AN884" i="135"/>
  <c r="AN885" i="135"/>
  <c r="AN886" i="135"/>
  <c r="AN887" i="135"/>
  <c r="AN888" i="135"/>
  <c r="AN889" i="135"/>
  <c r="AN890" i="135"/>
  <c r="AN891" i="135"/>
  <c r="AN892" i="135"/>
  <c r="AN893" i="135"/>
  <c r="AN894" i="135"/>
  <c r="AN895" i="135"/>
  <c r="AN896" i="135"/>
  <c r="AN897" i="135"/>
  <c r="AN898" i="135"/>
  <c r="AN899" i="135"/>
  <c r="AN900" i="135"/>
  <c r="AN901" i="135"/>
  <c r="AN902" i="135"/>
  <c r="AN903" i="135"/>
  <c r="AN904" i="135"/>
  <c r="AN905" i="135"/>
  <c r="AN906" i="135"/>
  <c r="AN907" i="135"/>
  <c r="AN908" i="135"/>
  <c r="AN909" i="135"/>
  <c r="AN910" i="135"/>
  <c r="AN911" i="135"/>
  <c r="AN912" i="135"/>
  <c r="AN913" i="135"/>
  <c r="AN914" i="135"/>
  <c r="AN915" i="135"/>
  <c r="AN916" i="135"/>
  <c r="AN917" i="135"/>
  <c r="AN918" i="135"/>
  <c r="AN919" i="135"/>
  <c r="AN920" i="135"/>
  <c r="AN921" i="135"/>
  <c r="AN922" i="135"/>
  <c r="AN923" i="135"/>
  <c r="AN924" i="135"/>
  <c r="AN925" i="135"/>
  <c r="AN926" i="135"/>
  <c r="AN927" i="135"/>
  <c r="AN928" i="135"/>
  <c r="AN929" i="135"/>
  <c r="AN930" i="135"/>
  <c r="AN931" i="135"/>
  <c r="AN932" i="135"/>
  <c r="AN933" i="135"/>
  <c r="AN934" i="135"/>
  <c r="AN935" i="135"/>
  <c r="AN936" i="135"/>
  <c r="AN937" i="135"/>
  <c r="AN938" i="135"/>
  <c r="AN939" i="135"/>
  <c r="AN940" i="135"/>
  <c r="AN941" i="135"/>
  <c r="AN942" i="135"/>
  <c r="AN943" i="135"/>
  <c r="AN944" i="135"/>
  <c r="AN945" i="135"/>
  <c r="AN946" i="135"/>
  <c r="AN947" i="135"/>
  <c r="AN948" i="135"/>
  <c r="AN949" i="135"/>
  <c r="AN950" i="135"/>
  <c r="AN951" i="135"/>
  <c r="AN952" i="135"/>
  <c r="AN953" i="135"/>
  <c r="AN954" i="135"/>
  <c r="AN955" i="135"/>
  <c r="AN956" i="135"/>
  <c r="AN957" i="135"/>
  <c r="AN958" i="135"/>
  <c r="AN959" i="135"/>
  <c r="AN960" i="135"/>
  <c r="AN961" i="135"/>
  <c r="AN962" i="135"/>
  <c r="AN963" i="135"/>
  <c r="AN964" i="135"/>
  <c r="AN965" i="135"/>
  <c r="AN966" i="135"/>
  <c r="AN967" i="135"/>
  <c r="AN968" i="135"/>
  <c r="AN969" i="135"/>
  <c r="AN970" i="135"/>
  <c r="AN971" i="135"/>
  <c r="AN972" i="135"/>
  <c r="AN973" i="135"/>
  <c r="AN974" i="135"/>
  <c r="AN975" i="135"/>
  <c r="AN976" i="135"/>
  <c r="AN977" i="135"/>
  <c r="AN978" i="135"/>
  <c r="AN979" i="135"/>
  <c r="AN980" i="135"/>
  <c r="AN981" i="135"/>
  <c r="AN982" i="135"/>
  <c r="AN983" i="135"/>
  <c r="AN984" i="135"/>
  <c r="AN985" i="135"/>
  <c r="AN986" i="135"/>
  <c r="AN987" i="135"/>
  <c r="AN988" i="135"/>
  <c r="AN989" i="135"/>
  <c r="AN990" i="135"/>
  <c r="AN991" i="135"/>
  <c r="AN992" i="135"/>
  <c r="AN993" i="135"/>
  <c r="AN994" i="135"/>
  <c r="AN995" i="135"/>
  <c r="AN996" i="135"/>
  <c r="AN997" i="135"/>
  <c r="AN998" i="135"/>
  <c r="AN999" i="135"/>
  <c r="AN1000" i="135"/>
  <c r="AN1001" i="135"/>
  <c r="AN1002" i="135"/>
  <c r="AO4" i="135"/>
  <c r="AN4" i="135"/>
  <c r="AM5" i="135"/>
  <c r="AM6" i="135"/>
  <c r="AM7" i="135"/>
  <c r="AM8" i="135"/>
  <c r="AM9" i="135"/>
  <c r="AM10" i="135"/>
  <c r="AM11" i="135"/>
  <c r="AM12" i="135"/>
  <c r="AM13" i="135"/>
  <c r="AM14" i="135"/>
  <c r="AM15" i="135"/>
  <c r="AM16" i="135"/>
  <c r="AM17" i="135"/>
  <c r="AM18" i="135"/>
  <c r="AM19" i="135"/>
  <c r="AM20" i="135"/>
  <c r="AM21" i="135"/>
  <c r="AM22" i="135"/>
  <c r="AM23" i="135"/>
  <c r="AM24" i="135"/>
  <c r="AM25" i="135"/>
  <c r="AM26" i="135"/>
  <c r="AM27" i="135"/>
  <c r="AM28" i="135"/>
  <c r="AM29" i="135"/>
  <c r="AM30" i="135"/>
  <c r="AM31" i="135"/>
  <c r="AM32" i="135"/>
  <c r="AM33" i="135"/>
  <c r="AM34" i="135"/>
  <c r="AM35" i="135"/>
  <c r="AM36" i="135"/>
  <c r="AM37" i="135"/>
  <c r="AM38" i="135"/>
  <c r="AM39" i="135"/>
  <c r="AM40" i="135"/>
  <c r="AM41" i="135"/>
  <c r="AM42" i="135"/>
  <c r="AM43" i="135"/>
  <c r="AM44" i="135"/>
  <c r="AM45" i="135"/>
  <c r="AM46" i="135"/>
  <c r="AM47" i="135"/>
  <c r="AM48" i="135"/>
  <c r="AM49" i="135"/>
  <c r="AM50" i="135"/>
  <c r="AM51" i="135"/>
  <c r="AM52" i="135"/>
  <c r="AM53" i="135"/>
  <c r="AM54" i="135"/>
  <c r="AM55" i="135"/>
  <c r="AM56" i="135"/>
  <c r="AM57" i="135"/>
  <c r="AM58" i="135"/>
  <c r="AM59" i="135"/>
  <c r="AM60" i="135"/>
  <c r="AM61" i="135"/>
  <c r="AM62" i="135"/>
  <c r="AM63" i="135"/>
  <c r="AM64" i="135"/>
  <c r="AM65" i="135"/>
  <c r="AM66" i="135"/>
  <c r="AM67" i="135"/>
  <c r="AM68" i="135"/>
  <c r="AM69" i="135"/>
  <c r="AM70" i="135"/>
  <c r="AM71" i="135"/>
  <c r="AM72" i="135"/>
  <c r="AM73" i="135"/>
  <c r="AM74" i="135"/>
  <c r="AM75" i="135"/>
  <c r="AM76" i="135"/>
  <c r="AM77" i="135"/>
  <c r="AM78" i="135"/>
  <c r="AM79" i="135"/>
  <c r="AM80" i="135"/>
  <c r="AM81" i="135"/>
  <c r="AM82" i="135"/>
  <c r="AM83" i="135"/>
  <c r="AM84" i="135"/>
  <c r="AM85" i="135"/>
  <c r="AM86" i="135"/>
  <c r="AM87" i="135"/>
  <c r="AM88" i="135"/>
  <c r="AM89" i="135"/>
  <c r="AM90" i="135"/>
  <c r="AM91" i="135"/>
  <c r="AM92" i="135"/>
  <c r="AM93" i="135"/>
  <c r="AM94" i="135"/>
  <c r="AM95" i="135"/>
  <c r="AM96" i="135"/>
  <c r="AM97" i="135"/>
  <c r="AM98" i="135"/>
  <c r="AM99" i="135"/>
  <c r="AM100" i="135"/>
  <c r="AM101" i="135"/>
  <c r="AM102" i="135"/>
  <c r="AM103" i="135"/>
  <c r="AM104" i="135"/>
  <c r="AM105" i="135"/>
  <c r="AM106" i="135"/>
  <c r="AM107" i="135"/>
  <c r="AM108" i="135"/>
  <c r="AM109" i="135"/>
  <c r="AM110" i="135"/>
  <c r="AM111" i="135"/>
  <c r="AM112" i="135"/>
  <c r="AM113" i="135"/>
  <c r="AM114" i="135"/>
  <c r="AM115" i="135"/>
  <c r="AM116" i="135"/>
  <c r="AM117" i="135"/>
  <c r="AM118" i="135"/>
  <c r="AM119" i="135"/>
  <c r="AM120" i="135"/>
  <c r="AM121" i="135"/>
  <c r="AM122" i="135"/>
  <c r="AM123" i="135"/>
  <c r="AM124" i="135"/>
  <c r="AM125" i="135"/>
  <c r="AM126" i="135"/>
  <c r="AM127" i="135"/>
  <c r="AM128" i="135"/>
  <c r="AM129" i="135"/>
  <c r="AM130" i="135"/>
  <c r="AM131" i="135"/>
  <c r="AM132" i="135"/>
  <c r="AM133" i="135"/>
  <c r="AM134" i="135"/>
  <c r="AM135" i="135"/>
  <c r="AM136" i="135"/>
  <c r="AM137" i="135"/>
  <c r="AM138" i="135"/>
  <c r="AM139" i="135"/>
  <c r="AM140" i="135"/>
  <c r="AM141" i="135"/>
  <c r="AM142" i="135"/>
  <c r="AM143" i="135"/>
  <c r="AM144" i="135"/>
  <c r="AM145" i="135"/>
  <c r="AM146" i="135"/>
  <c r="AM147" i="135"/>
  <c r="AM148" i="135"/>
  <c r="AM149" i="135"/>
  <c r="AM150" i="135"/>
  <c r="AM151" i="135"/>
  <c r="AM152" i="135"/>
  <c r="AM153" i="135"/>
  <c r="AM154" i="135"/>
  <c r="AM155" i="135"/>
  <c r="AM156" i="135"/>
  <c r="AM157" i="135"/>
  <c r="AM158" i="135"/>
  <c r="AM159" i="135"/>
  <c r="AM160" i="135"/>
  <c r="AM161" i="135"/>
  <c r="AM162" i="135"/>
  <c r="AM163" i="135"/>
  <c r="AM164" i="135"/>
  <c r="AM165" i="135"/>
  <c r="AM166" i="135"/>
  <c r="AM167" i="135"/>
  <c r="AM168" i="135"/>
  <c r="AM169" i="135"/>
  <c r="AM170" i="135"/>
  <c r="AM171" i="135"/>
  <c r="AM172" i="135"/>
  <c r="AM173" i="135"/>
  <c r="AM174" i="135"/>
  <c r="AM175" i="135"/>
  <c r="AM176" i="135"/>
  <c r="AM177" i="135"/>
  <c r="AM178" i="135"/>
  <c r="AM179" i="135"/>
  <c r="AM180" i="135"/>
  <c r="AM181" i="135"/>
  <c r="AM182" i="135"/>
  <c r="AM183" i="135"/>
  <c r="AM184" i="135"/>
  <c r="AM185" i="135"/>
  <c r="AM186" i="135"/>
  <c r="AM187" i="135"/>
  <c r="AM188" i="135"/>
  <c r="AM189" i="135"/>
  <c r="AM190" i="135"/>
  <c r="AM191" i="135"/>
  <c r="AM192" i="135"/>
  <c r="AM193" i="135"/>
  <c r="AM194" i="135"/>
  <c r="AM195" i="135"/>
  <c r="AM196" i="135"/>
  <c r="AM197" i="135"/>
  <c r="AM198" i="135"/>
  <c r="AM199" i="135"/>
  <c r="AM200" i="135"/>
  <c r="AM201" i="135"/>
  <c r="AM202" i="135"/>
  <c r="AM203" i="135"/>
  <c r="AM204" i="135"/>
  <c r="AM205" i="135"/>
  <c r="AM206" i="135"/>
  <c r="AM207" i="135"/>
  <c r="AM208" i="135"/>
  <c r="AM209" i="135"/>
  <c r="AM210" i="135"/>
  <c r="AM211" i="135"/>
  <c r="AM212" i="135"/>
  <c r="AM213" i="135"/>
  <c r="AM214" i="135"/>
  <c r="AM215" i="135"/>
  <c r="AM216" i="135"/>
  <c r="AM217" i="135"/>
  <c r="AM218" i="135"/>
  <c r="AM219" i="135"/>
  <c r="AM220" i="135"/>
  <c r="AM221" i="135"/>
  <c r="AM222" i="135"/>
  <c r="AM223" i="135"/>
  <c r="AM224" i="135"/>
  <c r="AM225" i="135"/>
  <c r="AM226" i="135"/>
  <c r="AM227" i="135"/>
  <c r="AM228" i="135"/>
  <c r="AM229" i="135"/>
  <c r="AM230" i="135"/>
  <c r="AM231" i="135"/>
  <c r="AM232" i="135"/>
  <c r="AM233" i="135"/>
  <c r="AM234" i="135"/>
  <c r="AM235" i="135"/>
  <c r="AM236" i="135"/>
  <c r="AM237" i="135"/>
  <c r="AM238" i="135"/>
  <c r="AM239" i="135"/>
  <c r="AM240" i="135"/>
  <c r="AM241" i="135"/>
  <c r="AM242" i="135"/>
  <c r="AM243" i="135"/>
  <c r="AM244" i="135"/>
  <c r="AM245" i="135"/>
  <c r="AM246" i="135"/>
  <c r="AM247" i="135"/>
  <c r="AM248" i="135"/>
  <c r="AM249" i="135"/>
  <c r="AM250" i="135"/>
  <c r="AM251" i="135"/>
  <c r="AM252" i="135"/>
  <c r="AM253" i="135"/>
  <c r="AM254" i="135"/>
  <c r="AM255" i="135"/>
  <c r="AM256" i="135"/>
  <c r="AM257" i="135"/>
  <c r="AM258" i="135"/>
  <c r="AM259" i="135"/>
  <c r="AM260" i="135"/>
  <c r="AM261" i="135"/>
  <c r="AM262" i="135"/>
  <c r="AM263" i="135"/>
  <c r="AM264" i="135"/>
  <c r="AM265" i="135"/>
  <c r="AM266" i="135"/>
  <c r="AM267" i="135"/>
  <c r="AM268" i="135"/>
  <c r="AM269" i="135"/>
  <c r="AM270" i="135"/>
  <c r="AM271" i="135"/>
  <c r="AM272" i="135"/>
  <c r="AM273" i="135"/>
  <c r="AM274" i="135"/>
  <c r="AM275" i="135"/>
  <c r="AM276" i="135"/>
  <c r="AM277" i="135"/>
  <c r="AM278" i="135"/>
  <c r="AM279" i="135"/>
  <c r="AM280" i="135"/>
  <c r="AM281" i="135"/>
  <c r="AM282" i="135"/>
  <c r="AM283" i="135"/>
  <c r="AM284" i="135"/>
  <c r="AM285" i="135"/>
  <c r="AM286" i="135"/>
  <c r="AM287" i="135"/>
  <c r="AM288" i="135"/>
  <c r="AM289" i="135"/>
  <c r="AM290" i="135"/>
  <c r="AM291" i="135"/>
  <c r="AM292" i="135"/>
  <c r="AM293" i="135"/>
  <c r="AM294" i="135"/>
  <c r="AM295" i="135"/>
  <c r="AM296" i="135"/>
  <c r="AM297" i="135"/>
  <c r="AM298" i="135"/>
  <c r="AM299" i="135"/>
  <c r="AM300" i="135"/>
  <c r="AM301" i="135"/>
  <c r="AM302" i="135"/>
  <c r="AM303" i="135"/>
  <c r="AM304" i="135"/>
  <c r="AM305" i="135"/>
  <c r="AM306" i="135"/>
  <c r="AM307" i="135"/>
  <c r="AM308" i="135"/>
  <c r="AM309" i="135"/>
  <c r="AM310" i="135"/>
  <c r="AM311" i="135"/>
  <c r="AM312" i="135"/>
  <c r="AM313" i="135"/>
  <c r="AM314" i="135"/>
  <c r="AM315" i="135"/>
  <c r="AM316" i="135"/>
  <c r="AM317" i="135"/>
  <c r="AM318" i="135"/>
  <c r="AM319" i="135"/>
  <c r="AM320" i="135"/>
  <c r="AM321" i="135"/>
  <c r="AM322" i="135"/>
  <c r="AM323" i="135"/>
  <c r="AM324" i="135"/>
  <c r="AM325" i="135"/>
  <c r="AM326" i="135"/>
  <c r="AM327" i="135"/>
  <c r="AM328" i="135"/>
  <c r="AM329" i="135"/>
  <c r="AM330" i="135"/>
  <c r="AM331" i="135"/>
  <c r="AM332" i="135"/>
  <c r="AM333" i="135"/>
  <c r="AM334" i="135"/>
  <c r="AM335" i="135"/>
  <c r="AM336" i="135"/>
  <c r="AM337" i="135"/>
  <c r="AM338" i="135"/>
  <c r="AM339" i="135"/>
  <c r="AM340" i="135"/>
  <c r="AM341" i="135"/>
  <c r="AM342" i="135"/>
  <c r="AM343" i="135"/>
  <c r="AM344" i="135"/>
  <c r="AM345" i="135"/>
  <c r="AM346" i="135"/>
  <c r="AM347" i="135"/>
  <c r="AM348" i="135"/>
  <c r="AM349" i="135"/>
  <c r="AM350" i="135"/>
  <c r="AM351" i="135"/>
  <c r="AM352" i="135"/>
  <c r="AM353" i="135"/>
  <c r="AM354" i="135"/>
  <c r="AM355" i="135"/>
  <c r="AM356" i="135"/>
  <c r="AM357" i="135"/>
  <c r="AM358" i="135"/>
  <c r="AM359" i="135"/>
  <c r="AM360" i="135"/>
  <c r="AM361" i="135"/>
  <c r="AM362" i="135"/>
  <c r="AM363" i="135"/>
  <c r="AM364" i="135"/>
  <c r="AM365" i="135"/>
  <c r="AM366" i="135"/>
  <c r="AM367" i="135"/>
  <c r="AM368" i="135"/>
  <c r="AM369" i="135"/>
  <c r="AM370" i="135"/>
  <c r="AM371" i="135"/>
  <c r="AM372" i="135"/>
  <c r="AM373" i="135"/>
  <c r="AM374" i="135"/>
  <c r="AM375" i="135"/>
  <c r="AM376" i="135"/>
  <c r="AM377" i="135"/>
  <c r="AM378" i="135"/>
  <c r="AM379" i="135"/>
  <c r="AM380" i="135"/>
  <c r="AM381" i="135"/>
  <c r="AM382" i="135"/>
  <c r="AM383" i="135"/>
  <c r="AM384" i="135"/>
  <c r="AM385" i="135"/>
  <c r="AM386" i="135"/>
  <c r="AM387" i="135"/>
  <c r="AM388" i="135"/>
  <c r="AM389" i="135"/>
  <c r="AM390" i="135"/>
  <c r="AM391" i="135"/>
  <c r="AM392" i="135"/>
  <c r="AM393" i="135"/>
  <c r="AM394" i="135"/>
  <c r="AM395" i="135"/>
  <c r="AM396" i="135"/>
  <c r="AM397" i="135"/>
  <c r="AM398" i="135"/>
  <c r="AM399" i="135"/>
  <c r="AM400" i="135"/>
  <c r="AM401" i="135"/>
  <c r="AM402" i="135"/>
  <c r="AM403" i="135"/>
  <c r="AM404" i="135"/>
  <c r="AM405" i="135"/>
  <c r="AM406" i="135"/>
  <c r="AM407" i="135"/>
  <c r="AM408" i="135"/>
  <c r="AM409" i="135"/>
  <c r="AM410" i="135"/>
  <c r="AM411" i="135"/>
  <c r="AM412" i="135"/>
  <c r="AM413" i="135"/>
  <c r="AM414" i="135"/>
  <c r="AM415" i="135"/>
  <c r="AM416" i="135"/>
  <c r="AM417" i="135"/>
  <c r="AM418" i="135"/>
  <c r="AM419" i="135"/>
  <c r="AM420" i="135"/>
  <c r="AM421" i="135"/>
  <c r="AM422" i="135"/>
  <c r="AM423" i="135"/>
  <c r="AM424" i="135"/>
  <c r="AM425" i="135"/>
  <c r="AM426" i="135"/>
  <c r="AM427" i="135"/>
  <c r="AM428" i="135"/>
  <c r="AM429" i="135"/>
  <c r="AM430" i="135"/>
  <c r="AM431" i="135"/>
  <c r="AM432" i="135"/>
  <c r="AM433" i="135"/>
  <c r="AM434" i="135"/>
  <c r="AM435" i="135"/>
  <c r="AM436" i="135"/>
  <c r="AM437" i="135"/>
  <c r="AM438" i="135"/>
  <c r="AM439" i="135"/>
  <c r="AM440" i="135"/>
  <c r="AM441" i="135"/>
  <c r="AM442" i="135"/>
  <c r="AM443" i="135"/>
  <c r="AM444" i="135"/>
  <c r="AM445" i="135"/>
  <c r="AM446" i="135"/>
  <c r="AM447" i="135"/>
  <c r="AM448" i="135"/>
  <c r="AM449" i="135"/>
  <c r="AM450" i="135"/>
  <c r="AM451" i="135"/>
  <c r="AM452" i="135"/>
  <c r="AM453" i="135"/>
  <c r="AM454" i="135"/>
  <c r="AM455" i="135"/>
  <c r="AM456" i="135"/>
  <c r="AM457" i="135"/>
  <c r="AM458" i="135"/>
  <c r="AM459" i="135"/>
  <c r="AM460" i="135"/>
  <c r="AM461" i="135"/>
  <c r="AM462" i="135"/>
  <c r="AM463" i="135"/>
  <c r="AM464" i="135"/>
  <c r="AM465" i="135"/>
  <c r="AM466" i="135"/>
  <c r="AM467" i="135"/>
  <c r="AM468" i="135"/>
  <c r="AM469" i="135"/>
  <c r="AM470" i="135"/>
  <c r="AM471" i="135"/>
  <c r="AM472" i="135"/>
  <c r="AM473" i="135"/>
  <c r="AM474" i="135"/>
  <c r="AM475" i="135"/>
  <c r="AM476" i="135"/>
  <c r="AM477" i="135"/>
  <c r="AM478" i="135"/>
  <c r="AM479" i="135"/>
  <c r="AM480" i="135"/>
  <c r="AM481" i="135"/>
  <c r="AM482" i="135"/>
  <c r="AM483" i="135"/>
  <c r="AM484" i="135"/>
  <c r="AM485" i="135"/>
  <c r="AM486" i="135"/>
  <c r="AM487" i="135"/>
  <c r="AM488" i="135"/>
  <c r="AM489" i="135"/>
  <c r="AM490" i="135"/>
  <c r="AM491" i="135"/>
  <c r="AM492" i="135"/>
  <c r="AM493" i="135"/>
  <c r="AM494" i="135"/>
  <c r="AM495" i="135"/>
  <c r="AM496" i="135"/>
  <c r="AM497" i="135"/>
  <c r="AM498" i="135"/>
  <c r="AM499" i="135"/>
  <c r="AM500" i="135"/>
  <c r="AM501" i="135"/>
  <c r="AM502" i="135"/>
  <c r="AM503" i="135"/>
  <c r="AM504" i="135"/>
  <c r="AM505" i="135"/>
  <c r="AM506" i="135"/>
  <c r="AM507" i="135"/>
  <c r="AM508" i="135"/>
  <c r="AM509" i="135"/>
  <c r="AM510" i="135"/>
  <c r="AM511" i="135"/>
  <c r="AM512" i="135"/>
  <c r="AM513" i="135"/>
  <c r="AM514" i="135"/>
  <c r="AM515" i="135"/>
  <c r="AM516" i="135"/>
  <c r="AM517" i="135"/>
  <c r="AM518" i="135"/>
  <c r="AM519" i="135"/>
  <c r="AM520" i="135"/>
  <c r="AM521" i="135"/>
  <c r="AM522" i="135"/>
  <c r="AM523" i="135"/>
  <c r="AM524" i="135"/>
  <c r="AM525" i="135"/>
  <c r="AM526" i="135"/>
  <c r="AM527" i="135"/>
  <c r="AM528" i="135"/>
  <c r="AM529" i="135"/>
  <c r="AM530" i="135"/>
  <c r="AM531" i="135"/>
  <c r="AM532" i="135"/>
  <c r="AM533" i="135"/>
  <c r="AM534" i="135"/>
  <c r="AM535" i="135"/>
  <c r="AM536" i="135"/>
  <c r="AM537" i="135"/>
  <c r="AM538" i="135"/>
  <c r="AM539" i="135"/>
  <c r="AM540" i="135"/>
  <c r="AM541" i="135"/>
  <c r="AM542" i="135"/>
  <c r="AM543" i="135"/>
  <c r="AM544" i="135"/>
  <c r="AM545" i="135"/>
  <c r="AM546" i="135"/>
  <c r="AM547" i="135"/>
  <c r="AM548" i="135"/>
  <c r="AM549" i="135"/>
  <c r="AM550" i="135"/>
  <c r="AM551" i="135"/>
  <c r="AM552" i="135"/>
  <c r="AM553" i="135"/>
  <c r="AM554" i="135"/>
  <c r="AM555" i="135"/>
  <c r="AM556" i="135"/>
  <c r="AM557" i="135"/>
  <c r="AM558" i="135"/>
  <c r="AM559" i="135"/>
  <c r="AM560" i="135"/>
  <c r="AM561" i="135"/>
  <c r="AM562" i="135"/>
  <c r="AM563" i="135"/>
  <c r="AM564" i="135"/>
  <c r="AM565" i="135"/>
  <c r="AM566" i="135"/>
  <c r="AM567" i="135"/>
  <c r="AM568" i="135"/>
  <c r="AM569" i="135"/>
  <c r="AM570" i="135"/>
  <c r="AM571" i="135"/>
  <c r="AM572" i="135"/>
  <c r="AM573" i="135"/>
  <c r="AM574" i="135"/>
  <c r="AM575" i="135"/>
  <c r="AM576" i="135"/>
  <c r="AM577" i="135"/>
  <c r="AM578" i="135"/>
  <c r="AM579" i="135"/>
  <c r="AM580" i="135"/>
  <c r="AM581" i="135"/>
  <c r="AM582" i="135"/>
  <c r="AM583" i="135"/>
  <c r="AM584" i="135"/>
  <c r="AM585" i="135"/>
  <c r="AM586" i="135"/>
  <c r="AM587" i="135"/>
  <c r="AM588" i="135"/>
  <c r="AM589" i="135"/>
  <c r="AM590" i="135"/>
  <c r="AM591" i="135"/>
  <c r="AM592" i="135"/>
  <c r="AM593" i="135"/>
  <c r="AM594" i="135"/>
  <c r="AM595" i="135"/>
  <c r="AM596" i="135"/>
  <c r="AM597" i="135"/>
  <c r="AM598" i="135"/>
  <c r="AM599" i="135"/>
  <c r="AM600" i="135"/>
  <c r="AM601" i="135"/>
  <c r="AM602" i="135"/>
  <c r="AM603" i="135"/>
  <c r="AM604" i="135"/>
  <c r="AM605" i="135"/>
  <c r="AM606" i="135"/>
  <c r="AM607" i="135"/>
  <c r="AM608" i="135"/>
  <c r="AM609" i="135"/>
  <c r="AM610" i="135"/>
  <c r="AM611" i="135"/>
  <c r="AM612" i="135"/>
  <c r="AM613" i="135"/>
  <c r="AM614" i="135"/>
  <c r="AM615" i="135"/>
  <c r="AM616" i="135"/>
  <c r="AM617" i="135"/>
  <c r="AM618" i="135"/>
  <c r="AM619" i="135"/>
  <c r="AM620" i="135"/>
  <c r="AM621" i="135"/>
  <c r="AM622" i="135"/>
  <c r="AM623" i="135"/>
  <c r="AM624" i="135"/>
  <c r="AM625" i="135"/>
  <c r="AM626" i="135"/>
  <c r="AM627" i="135"/>
  <c r="AM628" i="135"/>
  <c r="AM629" i="135"/>
  <c r="AM630" i="135"/>
  <c r="AM631" i="135"/>
  <c r="AM632" i="135"/>
  <c r="AM633" i="135"/>
  <c r="AM634" i="135"/>
  <c r="AM635" i="135"/>
  <c r="AM636" i="135"/>
  <c r="AM637" i="135"/>
  <c r="AM638" i="135"/>
  <c r="AM639" i="135"/>
  <c r="AM640" i="135"/>
  <c r="AM641" i="135"/>
  <c r="AM642" i="135"/>
  <c r="AM643" i="135"/>
  <c r="AM644" i="135"/>
  <c r="AM645" i="135"/>
  <c r="AM646" i="135"/>
  <c r="AM647" i="135"/>
  <c r="AM648" i="135"/>
  <c r="AM649" i="135"/>
  <c r="AM650" i="135"/>
  <c r="AM651" i="135"/>
  <c r="AM652" i="135"/>
  <c r="AM653" i="135"/>
  <c r="AM654" i="135"/>
  <c r="AM655" i="135"/>
  <c r="AM656" i="135"/>
  <c r="AM657" i="135"/>
  <c r="AM658" i="135"/>
  <c r="AM659" i="135"/>
  <c r="AM660" i="135"/>
  <c r="AM661" i="135"/>
  <c r="AM662" i="135"/>
  <c r="AM663" i="135"/>
  <c r="AM664" i="135"/>
  <c r="AM665" i="135"/>
  <c r="AM666" i="135"/>
  <c r="AM667" i="135"/>
  <c r="AM668" i="135"/>
  <c r="AM669" i="135"/>
  <c r="AM670" i="135"/>
  <c r="AM671" i="135"/>
  <c r="AM672" i="135"/>
  <c r="AM673" i="135"/>
  <c r="AM674" i="135"/>
  <c r="AM675" i="135"/>
  <c r="AM676" i="135"/>
  <c r="AM677" i="135"/>
  <c r="AM678" i="135"/>
  <c r="AM679" i="135"/>
  <c r="AM680" i="135"/>
  <c r="AM681" i="135"/>
  <c r="AM682" i="135"/>
  <c r="AM683" i="135"/>
  <c r="AM684" i="135"/>
  <c r="AM685" i="135"/>
  <c r="AM686" i="135"/>
  <c r="AM687" i="135"/>
  <c r="AM688" i="135"/>
  <c r="AM689" i="135"/>
  <c r="AM690" i="135"/>
  <c r="AM691" i="135"/>
  <c r="AM692" i="135"/>
  <c r="AM693" i="135"/>
  <c r="AM694" i="135"/>
  <c r="AM695" i="135"/>
  <c r="AM696" i="135"/>
  <c r="AM697" i="135"/>
  <c r="AM698" i="135"/>
  <c r="AM699" i="135"/>
  <c r="AM700" i="135"/>
  <c r="AM701" i="135"/>
  <c r="AM702" i="135"/>
  <c r="AM703" i="135"/>
  <c r="AM704" i="135"/>
  <c r="AM705" i="135"/>
  <c r="AM706" i="135"/>
  <c r="AM707" i="135"/>
  <c r="AM708" i="135"/>
  <c r="AM709" i="135"/>
  <c r="AM710" i="135"/>
  <c r="AM711" i="135"/>
  <c r="AM712" i="135"/>
  <c r="AM713" i="135"/>
  <c r="AM714" i="135"/>
  <c r="AM715" i="135"/>
  <c r="AM716" i="135"/>
  <c r="AM717" i="135"/>
  <c r="AM718" i="135"/>
  <c r="AM719" i="135"/>
  <c r="AM720" i="135"/>
  <c r="AM721" i="135"/>
  <c r="AM722" i="135"/>
  <c r="AM723" i="135"/>
  <c r="AM724" i="135"/>
  <c r="AM725" i="135"/>
  <c r="AM726" i="135"/>
  <c r="AM727" i="135"/>
  <c r="AM728" i="135"/>
  <c r="AM729" i="135"/>
  <c r="AM730" i="135"/>
  <c r="AM731" i="135"/>
  <c r="AM732" i="135"/>
  <c r="AM733" i="135"/>
  <c r="AM734" i="135"/>
  <c r="AM735" i="135"/>
  <c r="AM736" i="135"/>
  <c r="AM737" i="135"/>
  <c r="AM738" i="135"/>
  <c r="AM739" i="135"/>
  <c r="AM740" i="135"/>
  <c r="AM741" i="135"/>
  <c r="AM742" i="135"/>
  <c r="AM743" i="135"/>
  <c r="AM744" i="135"/>
  <c r="AM745" i="135"/>
  <c r="AM746" i="135"/>
  <c r="AM747" i="135"/>
  <c r="AM748" i="135"/>
  <c r="AM749" i="135"/>
  <c r="AM750" i="135"/>
  <c r="AM751" i="135"/>
  <c r="AM752" i="135"/>
  <c r="AM753" i="135"/>
  <c r="AM754" i="135"/>
  <c r="AM755" i="135"/>
  <c r="AM756" i="135"/>
  <c r="AM757" i="135"/>
  <c r="AM758" i="135"/>
  <c r="AM759" i="135"/>
  <c r="AM760" i="135"/>
  <c r="AM761" i="135"/>
  <c r="AM762" i="135"/>
  <c r="AM763" i="135"/>
  <c r="AM764" i="135"/>
  <c r="AM765" i="135"/>
  <c r="AM766" i="135"/>
  <c r="AM767" i="135"/>
  <c r="AM768" i="135"/>
  <c r="AM769" i="135"/>
  <c r="AM770" i="135"/>
  <c r="AM771" i="135"/>
  <c r="AM772" i="135"/>
  <c r="AM773" i="135"/>
  <c r="AM774" i="135"/>
  <c r="AM775" i="135"/>
  <c r="AM776" i="135"/>
  <c r="AM777" i="135"/>
  <c r="AM778" i="135"/>
  <c r="AM779" i="135"/>
  <c r="AM780" i="135"/>
  <c r="AM781" i="135"/>
  <c r="AM782" i="135"/>
  <c r="AM783" i="135"/>
  <c r="AM784" i="135"/>
  <c r="AM785" i="135"/>
  <c r="AM786" i="135"/>
  <c r="AM787" i="135"/>
  <c r="AM788" i="135"/>
  <c r="AM789" i="135"/>
  <c r="AM790" i="135"/>
  <c r="AM791" i="135"/>
  <c r="AM792" i="135"/>
  <c r="AM793" i="135"/>
  <c r="AM794" i="135"/>
  <c r="AM795" i="135"/>
  <c r="AM796" i="135"/>
  <c r="AM797" i="135"/>
  <c r="AM798" i="135"/>
  <c r="AM799" i="135"/>
  <c r="AM800" i="135"/>
  <c r="AM801" i="135"/>
  <c r="AM802" i="135"/>
  <c r="AM803" i="135"/>
  <c r="AM804" i="135"/>
  <c r="AM805" i="135"/>
  <c r="AM806" i="135"/>
  <c r="AM807" i="135"/>
  <c r="AM808" i="135"/>
  <c r="AM809" i="135"/>
  <c r="AM810" i="135"/>
  <c r="AM811" i="135"/>
  <c r="AM812" i="135"/>
  <c r="AM813" i="135"/>
  <c r="AM814" i="135"/>
  <c r="AM815" i="135"/>
  <c r="AM816" i="135"/>
  <c r="AM817" i="135"/>
  <c r="AM818" i="135"/>
  <c r="AM819" i="135"/>
  <c r="AM820" i="135"/>
  <c r="AM821" i="135"/>
  <c r="AM822" i="135"/>
  <c r="AM823" i="135"/>
  <c r="AM824" i="135"/>
  <c r="AM825" i="135"/>
  <c r="AM826" i="135"/>
  <c r="AM827" i="135"/>
  <c r="AM828" i="135"/>
  <c r="AM829" i="135"/>
  <c r="AM830" i="135"/>
  <c r="AM831" i="135"/>
  <c r="AM832" i="135"/>
  <c r="AM833" i="135"/>
  <c r="AM834" i="135"/>
  <c r="AM835" i="135"/>
  <c r="AM836" i="135"/>
  <c r="AM837" i="135"/>
  <c r="AM838" i="135"/>
  <c r="AM839" i="135"/>
  <c r="AM840" i="135"/>
  <c r="AM841" i="135"/>
  <c r="AM842" i="135"/>
  <c r="AM843" i="135"/>
  <c r="AM844" i="135"/>
  <c r="AM845" i="135"/>
  <c r="AM846" i="135"/>
  <c r="AM847" i="135"/>
  <c r="AM848" i="135"/>
  <c r="AM849" i="135"/>
  <c r="AM850" i="135"/>
  <c r="AM851" i="135"/>
  <c r="AM852" i="135"/>
  <c r="AM853" i="135"/>
  <c r="AM854" i="135"/>
  <c r="AM855" i="135"/>
  <c r="AM856" i="135"/>
  <c r="AM857" i="135"/>
  <c r="AM858" i="135"/>
  <c r="AM859" i="135"/>
  <c r="AM860" i="135"/>
  <c r="AM861" i="135"/>
  <c r="AM862" i="135"/>
  <c r="AM863" i="135"/>
  <c r="AM864" i="135"/>
  <c r="AM865" i="135"/>
  <c r="AM866" i="135"/>
  <c r="AM867" i="135"/>
  <c r="AM868" i="135"/>
  <c r="AM869" i="135"/>
  <c r="AM870" i="135"/>
  <c r="AM871" i="135"/>
  <c r="AM872" i="135"/>
  <c r="AM873" i="135"/>
  <c r="AM874" i="135"/>
  <c r="AM875" i="135"/>
  <c r="AM876" i="135"/>
  <c r="AM877" i="135"/>
  <c r="AM878" i="135"/>
  <c r="AM879" i="135"/>
  <c r="AM880" i="135"/>
  <c r="AM881" i="135"/>
  <c r="AM882" i="135"/>
  <c r="AM883" i="135"/>
  <c r="AM884" i="135"/>
  <c r="AM885" i="135"/>
  <c r="AM886" i="135"/>
  <c r="AM887" i="135"/>
  <c r="AM888" i="135"/>
  <c r="AM889" i="135"/>
  <c r="AM890" i="135"/>
  <c r="AM891" i="135"/>
  <c r="AM892" i="135"/>
  <c r="AM893" i="135"/>
  <c r="AM894" i="135"/>
  <c r="AM895" i="135"/>
  <c r="AM896" i="135"/>
  <c r="AM897" i="135"/>
  <c r="AM898" i="135"/>
  <c r="AM899" i="135"/>
  <c r="AM900" i="135"/>
  <c r="AM901" i="135"/>
  <c r="AM902" i="135"/>
  <c r="AM903" i="135"/>
  <c r="AM904" i="135"/>
  <c r="AM905" i="135"/>
  <c r="AM906" i="135"/>
  <c r="AM907" i="135"/>
  <c r="AM908" i="135"/>
  <c r="AM909" i="135"/>
  <c r="AM910" i="135"/>
  <c r="AM911" i="135"/>
  <c r="AM912" i="135"/>
  <c r="AM913" i="135"/>
  <c r="AM914" i="135"/>
  <c r="AM915" i="135"/>
  <c r="AM916" i="135"/>
  <c r="AM917" i="135"/>
  <c r="AM918" i="135"/>
  <c r="AM919" i="135"/>
  <c r="AM920" i="135"/>
  <c r="AM921" i="135"/>
  <c r="AM922" i="135"/>
  <c r="AM923" i="135"/>
  <c r="AM924" i="135"/>
  <c r="AM925" i="135"/>
  <c r="AM926" i="135"/>
  <c r="AM927" i="135"/>
  <c r="AM928" i="135"/>
  <c r="AM929" i="135"/>
  <c r="AM930" i="135"/>
  <c r="AM931" i="135"/>
  <c r="AM932" i="135"/>
  <c r="AM933" i="135"/>
  <c r="AM934" i="135"/>
  <c r="AM935" i="135"/>
  <c r="AM936" i="135"/>
  <c r="AM937" i="135"/>
  <c r="AM938" i="135"/>
  <c r="AM939" i="135"/>
  <c r="AM940" i="135"/>
  <c r="AM941" i="135"/>
  <c r="AM942" i="135"/>
  <c r="AM943" i="135"/>
  <c r="AM944" i="135"/>
  <c r="AM945" i="135"/>
  <c r="AM946" i="135"/>
  <c r="AM947" i="135"/>
  <c r="AM948" i="135"/>
  <c r="AM949" i="135"/>
  <c r="AM950" i="135"/>
  <c r="AM951" i="135"/>
  <c r="AM952" i="135"/>
  <c r="AM953" i="135"/>
  <c r="AM954" i="135"/>
  <c r="AM955" i="135"/>
  <c r="AM956" i="135"/>
  <c r="AM957" i="135"/>
  <c r="AM958" i="135"/>
  <c r="AM959" i="135"/>
  <c r="AM960" i="135"/>
  <c r="AM961" i="135"/>
  <c r="AM962" i="135"/>
  <c r="AM963" i="135"/>
  <c r="AM964" i="135"/>
  <c r="AM965" i="135"/>
  <c r="AM966" i="135"/>
  <c r="AM967" i="135"/>
  <c r="AM968" i="135"/>
  <c r="AM969" i="135"/>
  <c r="AM970" i="135"/>
  <c r="AM971" i="135"/>
  <c r="AM972" i="135"/>
  <c r="AM973" i="135"/>
  <c r="AM974" i="135"/>
  <c r="AM975" i="135"/>
  <c r="AM976" i="135"/>
  <c r="AM977" i="135"/>
  <c r="AM978" i="135"/>
  <c r="AM979" i="135"/>
  <c r="AM980" i="135"/>
  <c r="AM981" i="135"/>
  <c r="AM982" i="135"/>
  <c r="AM983" i="135"/>
  <c r="AM984" i="135"/>
  <c r="AM985" i="135"/>
  <c r="AM986" i="135"/>
  <c r="AM987" i="135"/>
  <c r="AM988" i="135"/>
  <c r="AM989" i="135"/>
  <c r="AM990" i="135"/>
  <c r="AM991" i="135"/>
  <c r="AM992" i="135"/>
  <c r="AM993" i="135"/>
  <c r="AM994" i="135"/>
  <c r="AM995" i="135"/>
  <c r="AM996" i="135"/>
  <c r="AM997" i="135"/>
  <c r="AM998" i="135"/>
  <c r="AM999" i="135"/>
  <c r="AM1000" i="135"/>
  <c r="AM1001" i="135"/>
  <c r="AM1002" i="135"/>
  <c r="AM4" i="135"/>
  <c r="AL5" i="135"/>
  <c r="AL6" i="135"/>
  <c r="AL7" i="135"/>
  <c r="AL8" i="135"/>
  <c r="AL9" i="135"/>
  <c r="AL10" i="135"/>
  <c r="AL11" i="135"/>
  <c r="AL12" i="135"/>
  <c r="AL13" i="135"/>
  <c r="AL14" i="135"/>
  <c r="AL15" i="135"/>
  <c r="AL16" i="135"/>
  <c r="AL17" i="135"/>
  <c r="AL18" i="135"/>
  <c r="AL19" i="135"/>
  <c r="AL20" i="135"/>
  <c r="AL21" i="135"/>
  <c r="AL22" i="135"/>
  <c r="AL23" i="135"/>
  <c r="AL24" i="135"/>
  <c r="AL25" i="135"/>
  <c r="AL26" i="135"/>
  <c r="AL27" i="135"/>
  <c r="AL28" i="135"/>
  <c r="AL29" i="135"/>
  <c r="AL30" i="135"/>
  <c r="AL31" i="135"/>
  <c r="AL32" i="135"/>
  <c r="AL33" i="135"/>
  <c r="AL34" i="135"/>
  <c r="AL35" i="135"/>
  <c r="AL36" i="135"/>
  <c r="AL37" i="135"/>
  <c r="AL38" i="135"/>
  <c r="AL39" i="135"/>
  <c r="AL40" i="135"/>
  <c r="AL41" i="135"/>
  <c r="AL42" i="135"/>
  <c r="AL43" i="135"/>
  <c r="AL44" i="135"/>
  <c r="AL45" i="135"/>
  <c r="AL46" i="135"/>
  <c r="AL47" i="135"/>
  <c r="AL48" i="135"/>
  <c r="AL49" i="135"/>
  <c r="AL50" i="135"/>
  <c r="AL51" i="135"/>
  <c r="AL52" i="135"/>
  <c r="AL53" i="135"/>
  <c r="AL54" i="135"/>
  <c r="AL55" i="135"/>
  <c r="AL56" i="135"/>
  <c r="AL57" i="135"/>
  <c r="AL58" i="135"/>
  <c r="AL59" i="135"/>
  <c r="AL60" i="135"/>
  <c r="AL61" i="135"/>
  <c r="AL62" i="135"/>
  <c r="AL63" i="135"/>
  <c r="AL64" i="135"/>
  <c r="AL65" i="135"/>
  <c r="AL66" i="135"/>
  <c r="AL67" i="135"/>
  <c r="AL68" i="135"/>
  <c r="AL69" i="135"/>
  <c r="AL70" i="135"/>
  <c r="AL71" i="135"/>
  <c r="AL72" i="135"/>
  <c r="AL73" i="135"/>
  <c r="AL74" i="135"/>
  <c r="AL75" i="135"/>
  <c r="AL76" i="135"/>
  <c r="AL77" i="135"/>
  <c r="AL78" i="135"/>
  <c r="AL79" i="135"/>
  <c r="AL80" i="135"/>
  <c r="AL81" i="135"/>
  <c r="AL82" i="135"/>
  <c r="AL83" i="135"/>
  <c r="AL84" i="135"/>
  <c r="AL85" i="135"/>
  <c r="AL86" i="135"/>
  <c r="AL87" i="135"/>
  <c r="AL88" i="135"/>
  <c r="AL89" i="135"/>
  <c r="AL90" i="135"/>
  <c r="AL91" i="135"/>
  <c r="AL92" i="135"/>
  <c r="AL93" i="135"/>
  <c r="AL94" i="135"/>
  <c r="AL95" i="135"/>
  <c r="AL96" i="135"/>
  <c r="AL97" i="135"/>
  <c r="AL98" i="135"/>
  <c r="AL99" i="135"/>
  <c r="AL100" i="135"/>
  <c r="AL101" i="135"/>
  <c r="AL102" i="135"/>
  <c r="AL103" i="135"/>
  <c r="AL104" i="135"/>
  <c r="AL105" i="135"/>
  <c r="AL106" i="135"/>
  <c r="AL107" i="135"/>
  <c r="AL108" i="135"/>
  <c r="AL109" i="135"/>
  <c r="AL110" i="135"/>
  <c r="AL111" i="135"/>
  <c r="AL112" i="135"/>
  <c r="AL113" i="135"/>
  <c r="AL114" i="135"/>
  <c r="AL115" i="135"/>
  <c r="AL116" i="135"/>
  <c r="AL117" i="135"/>
  <c r="AL118" i="135"/>
  <c r="AL119" i="135"/>
  <c r="AL120" i="135"/>
  <c r="AL121" i="135"/>
  <c r="AL122" i="135"/>
  <c r="AL123" i="135"/>
  <c r="AL124" i="135"/>
  <c r="AL125" i="135"/>
  <c r="AL126" i="135"/>
  <c r="AL127" i="135"/>
  <c r="AL128" i="135"/>
  <c r="AL129" i="135"/>
  <c r="AL130" i="135"/>
  <c r="AL131" i="135"/>
  <c r="AL132" i="135"/>
  <c r="AL133" i="135"/>
  <c r="AL134" i="135"/>
  <c r="AL135" i="135"/>
  <c r="AL136" i="135"/>
  <c r="AL137" i="135"/>
  <c r="AL138" i="135"/>
  <c r="AL139" i="135"/>
  <c r="AL140" i="135"/>
  <c r="AL141" i="135"/>
  <c r="AL142" i="135"/>
  <c r="AL143" i="135"/>
  <c r="AL144" i="135"/>
  <c r="AL145" i="135"/>
  <c r="AL146" i="135"/>
  <c r="AL147" i="135"/>
  <c r="AL148" i="135"/>
  <c r="AL149" i="135"/>
  <c r="AL150" i="135"/>
  <c r="AL151" i="135"/>
  <c r="AL152" i="135"/>
  <c r="AL153" i="135"/>
  <c r="AL154" i="135"/>
  <c r="AL155" i="135"/>
  <c r="AL156" i="135"/>
  <c r="AL157" i="135"/>
  <c r="AL158" i="135"/>
  <c r="AL159" i="135"/>
  <c r="AL160" i="135"/>
  <c r="AL161" i="135"/>
  <c r="AL162" i="135"/>
  <c r="AL163" i="135"/>
  <c r="AL164" i="135"/>
  <c r="AL165" i="135"/>
  <c r="AL166" i="135"/>
  <c r="AL167" i="135"/>
  <c r="AL168" i="135"/>
  <c r="AL169" i="135"/>
  <c r="AL170" i="135"/>
  <c r="AL171" i="135"/>
  <c r="AL172" i="135"/>
  <c r="AL173" i="135"/>
  <c r="AL174" i="135"/>
  <c r="AL175" i="135"/>
  <c r="AL176" i="135"/>
  <c r="AL177" i="135"/>
  <c r="AL178" i="135"/>
  <c r="AL179" i="135"/>
  <c r="AL180" i="135"/>
  <c r="AL181" i="135"/>
  <c r="AL182" i="135"/>
  <c r="AL183" i="135"/>
  <c r="AL184" i="135"/>
  <c r="AL185" i="135"/>
  <c r="AL186" i="135"/>
  <c r="AL187" i="135"/>
  <c r="AL188" i="135"/>
  <c r="AL189" i="135"/>
  <c r="AL190" i="135"/>
  <c r="AL191" i="135"/>
  <c r="AL192" i="135"/>
  <c r="AL193" i="135"/>
  <c r="AL194" i="135"/>
  <c r="AL195" i="135"/>
  <c r="AL196" i="135"/>
  <c r="AL197" i="135"/>
  <c r="AL198" i="135"/>
  <c r="AL199" i="135"/>
  <c r="AL200" i="135"/>
  <c r="AL201" i="135"/>
  <c r="AL202" i="135"/>
  <c r="AL203" i="135"/>
  <c r="AL204" i="135"/>
  <c r="AL205" i="135"/>
  <c r="AL206" i="135"/>
  <c r="AL207" i="135"/>
  <c r="AL208" i="135"/>
  <c r="AL209" i="135"/>
  <c r="AL210" i="135"/>
  <c r="AL211" i="135"/>
  <c r="AL212" i="135"/>
  <c r="AL213" i="135"/>
  <c r="AL214" i="135"/>
  <c r="AL215" i="135"/>
  <c r="AL216" i="135"/>
  <c r="AL217" i="135"/>
  <c r="AL218" i="135"/>
  <c r="AL219" i="135"/>
  <c r="AL220" i="135"/>
  <c r="AL221" i="135"/>
  <c r="AL222" i="135"/>
  <c r="AL223" i="135"/>
  <c r="AL224" i="135"/>
  <c r="AL225" i="135"/>
  <c r="AL226" i="135"/>
  <c r="AL227" i="135"/>
  <c r="AL228" i="135"/>
  <c r="AL229" i="135"/>
  <c r="AL230" i="135"/>
  <c r="AL231" i="135"/>
  <c r="AL232" i="135"/>
  <c r="AL233" i="135"/>
  <c r="AL234" i="135"/>
  <c r="AL235" i="135"/>
  <c r="AL236" i="135"/>
  <c r="AL237" i="135"/>
  <c r="AL238" i="135"/>
  <c r="AL239" i="135"/>
  <c r="AL240" i="135"/>
  <c r="AL241" i="135"/>
  <c r="AL242" i="135"/>
  <c r="AL243" i="135"/>
  <c r="AL244" i="135"/>
  <c r="AL245" i="135"/>
  <c r="AL246" i="135"/>
  <c r="AL247" i="135"/>
  <c r="AL248" i="135"/>
  <c r="AL249" i="135"/>
  <c r="AL250" i="135"/>
  <c r="AL251" i="135"/>
  <c r="AL252" i="135"/>
  <c r="AL253" i="135"/>
  <c r="AL254" i="135"/>
  <c r="AL255" i="135"/>
  <c r="AL256" i="135"/>
  <c r="AL257" i="135"/>
  <c r="AL258" i="135"/>
  <c r="AL259" i="135"/>
  <c r="AL260" i="135"/>
  <c r="AL261" i="135"/>
  <c r="AL262" i="135"/>
  <c r="AL263" i="135"/>
  <c r="AL264" i="135"/>
  <c r="AL265" i="135"/>
  <c r="AL266" i="135"/>
  <c r="AL267" i="135"/>
  <c r="AL268" i="135"/>
  <c r="AL269" i="135"/>
  <c r="AL270" i="135"/>
  <c r="AL271" i="135"/>
  <c r="AL272" i="135"/>
  <c r="AL273" i="135"/>
  <c r="AL274" i="135"/>
  <c r="AL275" i="135"/>
  <c r="AL276" i="135"/>
  <c r="AL277" i="135"/>
  <c r="AL278" i="135"/>
  <c r="AL279" i="135"/>
  <c r="AL280" i="135"/>
  <c r="AL281" i="135"/>
  <c r="AL282" i="135"/>
  <c r="AL283" i="135"/>
  <c r="AL284" i="135"/>
  <c r="AL285" i="135"/>
  <c r="AL286" i="135"/>
  <c r="AL287" i="135"/>
  <c r="AL288" i="135"/>
  <c r="AL289" i="135"/>
  <c r="AL290" i="135"/>
  <c r="AL291" i="135"/>
  <c r="AL292" i="135"/>
  <c r="AL293" i="135"/>
  <c r="AL294" i="135"/>
  <c r="AL295" i="135"/>
  <c r="AL296" i="135"/>
  <c r="AL297" i="135"/>
  <c r="AL298" i="135"/>
  <c r="AL299" i="135"/>
  <c r="AL300" i="135"/>
  <c r="AL301" i="135"/>
  <c r="AL302" i="135"/>
  <c r="AL303" i="135"/>
  <c r="AL304" i="135"/>
  <c r="AL305" i="135"/>
  <c r="AL306" i="135"/>
  <c r="AL307" i="135"/>
  <c r="AL308" i="135"/>
  <c r="AL309" i="135"/>
  <c r="AL310" i="135"/>
  <c r="AL311" i="135"/>
  <c r="AL312" i="135"/>
  <c r="AL313" i="135"/>
  <c r="AL314" i="135"/>
  <c r="AL315" i="135"/>
  <c r="AL316" i="135"/>
  <c r="AL317" i="135"/>
  <c r="AL318" i="135"/>
  <c r="AL319" i="135"/>
  <c r="AL320" i="135"/>
  <c r="AL321" i="135"/>
  <c r="AL322" i="135"/>
  <c r="AL323" i="135"/>
  <c r="AL324" i="135"/>
  <c r="AL325" i="135"/>
  <c r="AL326" i="135"/>
  <c r="AL327" i="135"/>
  <c r="AL328" i="135"/>
  <c r="AL329" i="135"/>
  <c r="AL330" i="135"/>
  <c r="AL331" i="135"/>
  <c r="AL332" i="135"/>
  <c r="AL333" i="135"/>
  <c r="AL334" i="135"/>
  <c r="AL335" i="135"/>
  <c r="AL336" i="135"/>
  <c r="AL337" i="135"/>
  <c r="AL338" i="135"/>
  <c r="AL339" i="135"/>
  <c r="AL340" i="135"/>
  <c r="AL341" i="135"/>
  <c r="AL342" i="135"/>
  <c r="AL343" i="135"/>
  <c r="AL344" i="135"/>
  <c r="AL345" i="135"/>
  <c r="AL346" i="135"/>
  <c r="AL347" i="135"/>
  <c r="AL348" i="135"/>
  <c r="AL349" i="135"/>
  <c r="AL350" i="135"/>
  <c r="AL351" i="135"/>
  <c r="AL352" i="135"/>
  <c r="AL353" i="135"/>
  <c r="AL354" i="135"/>
  <c r="AL355" i="135"/>
  <c r="AL356" i="135"/>
  <c r="AL357" i="135"/>
  <c r="AL358" i="135"/>
  <c r="AL359" i="135"/>
  <c r="AL360" i="135"/>
  <c r="AL361" i="135"/>
  <c r="AL362" i="135"/>
  <c r="AL363" i="135"/>
  <c r="AL364" i="135"/>
  <c r="AL365" i="135"/>
  <c r="AL366" i="135"/>
  <c r="AL367" i="135"/>
  <c r="AL368" i="135"/>
  <c r="AL369" i="135"/>
  <c r="AL370" i="135"/>
  <c r="AL371" i="135"/>
  <c r="AL372" i="135"/>
  <c r="AL373" i="135"/>
  <c r="AL374" i="135"/>
  <c r="AL375" i="135"/>
  <c r="AL376" i="135"/>
  <c r="AL377" i="135"/>
  <c r="AL378" i="135"/>
  <c r="AL379" i="135"/>
  <c r="AL380" i="135"/>
  <c r="AL381" i="135"/>
  <c r="AL382" i="135"/>
  <c r="AL383" i="135"/>
  <c r="AL384" i="135"/>
  <c r="AL385" i="135"/>
  <c r="AL386" i="135"/>
  <c r="AL387" i="135"/>
  <c r="AL388" i="135"/>
  <c r="AL389" i="135"/>
  <c r="AL390" i="135"/>
  <c r="AL391" i="135"/>
  <c r="AL392" i="135"/>
  <c r="AL393" i="135"/>
  <c r="AL394" i="135"/>
  <c r="AL395" i="135"/>
  <c r="AL396" i="135"/>
  <c r="AL397" i="135"/>
  <c r="AL398" i="135"/>
  <c r="AL399" i="135"/>
  <c r="AL400" i="135"/>
  <c r="AL401" i="135"/>
  <c r="AL402" i="135"/>
  <c r="AL403" i="135"/>
  <c r="AL404" i="135"/>
  <c r="AL405" i="135"/>
  <c r="AL406" i="135"/>
  <c r="AL407" i="135"/>
  <c r="AL408" i="135"/>
  <c r="AL409" i="135"/>
  <c r="AL410" i="135"/>
  <c r="AL411" i="135"/>
  <c r="AL412" i="135"/>
  <c r="AL413" i="135"/>
  <c r="AL414" i="135"/>
  <c r="AL415" i="135"/>
  <c r="AL416" i="135"/>
  <c r="AL417" i="135"/>
  <c r="AL418" i="135"/>
  <c r="AL419" i="135"/>
  <c r="AL420" i="135"/>
  <c r="AL421" i="135"/>
  <c r="AL422" i="135"/>
  <c r="AL423" i="135"/>
  <c r="AL424" i="135"/>
  <c r="AL425" i="135"/>
  <c r="AL426" i="135"/>
  <c r="AL427" i="135"/>
  <c r="AL428" i="135"/>
  <c r="AL429" i="135"/>
  <c r="AL430" i="135"/>
  <c r="AL431" i="135"/>
  <c r="AL432" i="135"/>
  <c r="AL433" i="135"/>
  <c r="AL434" i="135"/>
  <c r="AL435" i="135"/>
  <c r="AL436" i="135"/>
  <c r="AL437" i="135"/>
  <c r="AL438" i="135"/>
  <c r="AL439" i="135"/>
  <c r="AL440" i="135"/>
  <c r="AL441" i="135"/>
  <c r="AL442" i="135"/>
  <c r="AL443" i="135"/>
  <c r="AL444" i="135"/>
  <c r="AL445" i="135"/>
  <c r="AL446" i="135"/>
  <c r="AL447" i="135"/>
  <c r="AL448" i="135"/>
  <c r="AL449" i="135"/>
  <c r="AL450" i="135"/>
  <c r="AL451" i="135"/>
  <c r="AL452" i="135"/>
  <c r="AL453" i="135"/>
  <c r="AL454" i="135"/>
  <c r="AL455" i="135"/>
  <c r="AL456" i="135"/>
  <c r="AL457" i="135"/>
  <c r="AL458" i="135"/>
  <c r="AL459" i="135"/>
  <c r="AL460" i="135"/>
  <c r="AL461" i="135"/>
  <c r="AL462" i="135"/>
  <c r="AL463" i="135"/>
  <c r="AL464" i="135"/>
  <c r="AL465" i="135"/>
  <c r="AL466" i="135"/>
  <c r="AL467" i="135"/>
  <c r="AL468" i="135"/>
  <c r="AL469" i="135"/>
  <c r="AL470" i="135"/>
  <c r="AL471" i="135"/>
  <c r="AL472" i="135"/>
  <c r="AL473" i="135"/>
  <c r="AL474" i="135"/>
  <c r="AL475" i="135"/>
  <c r="AL476" i="135"/>
  <c r="AL477" i="135"/>
  <c r="AL478" i="135"/>
  <c r="AL479" i="135"/>
  <c r="AL480" i="135"/>
  <c r="AL481" i="135"/>
  <c r="AL482" i="135"/>
  <c r="AL483" i="135"/>
  <c r="AL484" i="135"/>
  <c r="AL485" i="135"/>
  <c r="AL486" i="135"/>
  <c r="AL487" i="135"/>
  <c r="AL488" i="135"/>
  <c r="AL489" i="135"/>
  <c r="AL490" i="135"/>
  <c r="AL491" i="135"/>
  <c r="AL492" i="135"/>
  <c r="AL493" i="135"/>
  <c r="AL494" i="135"/>
  <c r="AL495" i="135"/>
  <c r="AL496" i="135"/>
  <c r="AL497" i="135"/>
  <c r="AL498" i="135"/>
  <c r="AL499" i="135"/>
  <c r="AL500" i="135"/>
  <c r="AL501" i="135"/>
  <c r="AL502" i="135"/>
  <c r="AL503" i="135"/>
  <c r="AL504" i="135"/>
  <c r="AL505" i="135"/>
  <c r="AL506" i="135"/>
  <c r="AL507" i="135"/>
  <c r="AL508" i="135"/>
  <c r="AL509" i="135"/>
  <c r="AL510" i="135"/>
  <c r="AL511" i="135"/>
  <c r="AL512" i="135"/>
  <c r="AL513" i="135"/>
  <c r="AL514" i="135"/>
  <c r="AL515" i="135"/>
  <c r="AL516" i="135"/>
  <c r="AL517" i="135"/>
  <c r="AL518" i="135"/>
  <c r="AL519" i="135"/>
  <c r="AL520" i="135"/>
  <c r="AL521" i="135"/>
  <c r="AL522" i="135"/>
  <c r="AL523" i="135"/>
  <c r="AL524" i="135"/>
  <c r="AL525" i="135"/>
  <c r="AL526" i="135"/>
  <c r="AL527" i="135"/>
  <c r="AL528" i="135"/>
  <c r="AL529" i="135"/>
  <c r="AL530" i="135"/>
  <c r="AL531" i="135"/>
  <c r="AL532" i="135"/>
  <c r="AL533" i="135"/>
  <c r="AL534" i="135"/>
  <c r="AL535" i="135"/>
  <c r="AL536" i="135"/>
  <c r="AL537" i="135"/>
  <c r="AL538" i="135"/>
  <c r="AL539" i="135"/>
  <c r="AL540" i="135"/>
  <c r="AL541" i="135"/>
  <c r="AL542" i="135"/>
  <c r="AL543" i="135"/>
  <c r="AL544" i="135"/>
  <c r="AL545" i="135"/>
  <c r="AL546" i="135"/>
  <c r="AL547" i="135"/>
  <c r="AL548" i="135"/>
  <c r="AL549" i="135"/>
  <c r="AL550" i="135"/>
  <c r="AL551" i="135"/>
  <c r="AL552" i="135"/>
  <c r="AL553" i="135"/>
  <c r="AL554" i="135"/>
  <c r="AL555" i="135"/>
  <c r="AL556" i="135"/>
  <c r="AL557" i="135"/>
  <c r="AL558" i="135"/>
  <c r="AL559" i="135"/>
  <c r="AL560" i="135"/>
  <c r="AL561" i="135"/>
  <c r="AL562" i="135"/>
  <c r="AL563" i="135"/>
  <c r="AL564" i="135"/>
  <c r="AL565" i="135"/>
  <c r="AL566" i="135"/>
  <c r="AL567" i="135"/>
  <c r="AL568" i="135"/>
  <c r="AL569" i="135"/>
  <c r="AL570" i="135"/>
  <c r="AL571" i="135"/>
  <c r="AL572" i="135"/>
  <c r="AL573" i="135"/>
  <c r="AL574" i="135"/>
  <c r="AL575" i="135"/>
  <c r="AL576" i="135"/>
  <c r="AL577" i="135"/>
  <c r="AL578" i="135"/>
  <c r="AL579" i="135"/>
  <c r="AL580" i="135"/>
  <c r="AL581" i="135"/>
  <c r="AL582" i="135"/>
  <c r="AL583" i="135"/>
  <c r="AL584" i="135"/>
  <c r="AL585" i="135"/>
  <c r="AL586" i="135"/>
  <c r="AL587" i="135"/>
  <c r="AL588" i="135"/>
  <c r="AL589" i="135"/>
  <c r="AL590" i="135"/>
  <c r="AL591" i="135"/>
  <c r="AL592" i="135"/>
  <c r="AL593" i="135"/>
  <c r="AL594" i="135"/>
  <c r="AL595" i="135"/>
  <c r="AL596" i="135"/>
  <c r="AL597" i="135"/>
  <c r="AL598" i="135"/>
  <c r="AL599" i="135"/>
  <c r="AL600" i="135"/>
  <c r="AL601" i="135"/>
  <c r="AL602" i="135"/>
  <c r="AL603" i="135"/>
  <c r="AL604" i="135"/>
  <c r="AL605" i="135"/>
  <c r="AL606" i="135"/>
  <c r="AL607" i="135"/>
  <c r="AL608" i="135"/>
  <c r="AL609" i="135"/>
  <c r="AL610" i="135"/>
  <c r="AL611" i="135"/>
  <c r="AL612" i="135"/>
  <c r="AL613" i="135"/>
  <c r="AL614" i="135"/>
  <c r="AL615" i="135"/>
  <c r="AL616" i="135"/>
  <c r="AL617" i="135"/>
  <c r="AL618" i="135"/>
  <c r="AL619" i="135"/>
  <c r="AL620" i="135"/>
  <c r="AL621" i="135"/>
  <c r="AL622" i="135"/>
  <c r="AL623" i="135"/>
  <c r="AL624" i="135"/>
  <c r="AL625" i="135"/>
  <c r="AL626" i="135"/>
  <c r="AL627" i="135"/>
  <c r="AL628" i="135"/>
  <c r="AL629" i="135"/>
  <c r="AL630" i="135"/>
  <c r="AL631" i="135"/>
  <c r="AL632" i="135"/>
  <c r="AL633" i="135"/>
  <c r="AL634" i="135"/>
  <c r="AL635" i="135"/>
  <c r="AL636" i="135"/>
  <c r="AL637" i="135"/>
  <c r="AL638" i="135"/>
  <c r="AL639" i="135"/>
  <c r="AL640" i="135"/>
  <c r="AL641" i="135"/>
  <c r="AL642" i="135"/>
  <c r="AL643" i="135"/>
  <c r="AL644" i="135"/>
  <c r="AL645" i="135"/>
  <c r="AL646" i="135"/>
  <c r="AL647" i="135"/>
  <c r="AL648" i="135"/>
  <c r="AL649" i="135"/>
  <c r="AL650" i="135"/>
  <c r="AL651" i="135"/>
  <c r="AL652" i="135"/>
  <c r="AL653" i="135"/>
  <c r="AL654" i="135"/>
  <c r="AL655" i="135"/>
  <c r="AL656" i="135"/>
  <c r="AL657" i="135"/>
  <c r="AL658" i="135"/>
  <c r="AL659" i="135"/>
  <c r="AL660" i="135"/>
  <c r="AL661" i="135"/>
  <c r="AL662" i="135"/>
  <c r="AL663" i="135"/>
  <c r="AL664" i="135"/>
  <c r="AL665" i="135"/>
  <c r="AL666" i="135"/>
  <c r="AL667" i="135"/>
  <c r="AL668" i="135"/>
  <c r="AL669" i="135"/>
  <c r="AL670" i="135"/>
  <c r="AL671" i="135"/>
  <c r="AL672" i="135"/>
  <c r="AL673" i="135"/>
  <c r="AL674" i="135"/>
  <c r="AL675" i="135"/>
  <c r="AL676" i="135"/>
  <c r="AL677" i="135"/>
  <c r="AL678" i="135"/>
  <c r="AL679" i="135"/>
  <c r="AL680" i="135"/>
  <c r="AL681" i="135"/>
  <c r="AL682" i="135"/>
  <c r="AL683" i="135"/>
  <c r="AL684" i="135"/>
  <c r="AL685" i="135"/>
  <c r="AL686" i="135"/>
  <c r="AL687" i="135"/>
  <c r="AL688" i="135"/>
  <c r="AL689" i="135"/>
  <c r="AL690" i="135"/>
  <c r="AL691" i="135"/>
  <c r="AL692" i="135"/>
  <c r="AL693" i="135"/>
  <c r="AL694" i="135"/>
  <c r="AL695" i="135"/>
  <c r="AL696" i="135"/>
  <c r="AL697" i="135"/>
  <c r="AL698" i="135"/>
  <c r="AL699" i="135"/>
  <c r="AL700" i="135"/>
  <c r="AL701" i="135"/>
  <c r="AL702" i="135"/>
  <c r="AL703" i="135"/>
  <c r="AL704" i="135"/>
  <c r="AL705" i="135"/>
  <c r="AL706" i="135"/>
  <c r="AL707" i="135"/>
  <c r="AL708" i="135"/>
  <c r="AL709" i="135"/>
  <c r="AL710" i="135"/>
  <c r="AL711" i="135"/>
  <c r="AL712" i="135"/>
  <c r="AL713" i="135"/>
  <c r="AL714" i="135"/>
  <c r="AL715" i="135"/>
  <c r="AL716" i="135"/>
  <c r="AL717" i="135"/>
  <c r="AL718" i="135"/>
  <c r="AL719" i="135"/>
  <c r="AL720" i="135"/>
  <c r="AL721" i="135"/>
  <c r="AL722" i="135"/>
  <c r="AL723" i="135"/>
  <c r="AL724" i="135"/>
  <c r="AL725" i="135"/>
  <c r="AL726" i="135"/>
  <c r="AL727" i="135"/>
  <c r="AL728" i="135"/>
  <c r="AL729" i="135"/>
  <c r="AL730" i="135"/>
  <c r="AL731" i="135"/>
  <c r="AL732" i="135"/>
  <c r="AL733" i="135"/>
  <c r="AL734" i="135"/>
  <c r="AL735" i="135"/>
  <c r="AL736" i="135"/>
  <c r="AL737" i="135"/>
  <c r="AL738" i="135"/>
  <c r="AL739" i="135"/>
  <c r="AL740" i="135"/>
  <c r="AL741" i="135"/>
  <c r="AL742" i="135"/>
  <c r="AL743" i="135"/>
  <c r="AL744" i="135"/>
  <c r="AL745" i="135"/>
  <c r="AL746" i="135"/>
  <c r="AL747" i="135"/>
  <c r="AL748" i="135"/>
  <c r="AL749" i="135"/>
  <c r="AL750" i="135"/>
  <c r="AL751" i="135"/>
  <c r="AL752" i="135"/>
  <c r="AL753" i="135"/>
  <c r="AL754" i="135"/>
  <c r="AL755" i="135"/>
  <c r="AL756" i="135"/>
  <c r="AL757" i="135"/>
  <c r="AL758" i="135"/>
  <c r="AL759" i="135"/>
  <c r="AL760" i="135"/>
  <c r="AL761" i="135"/>
  <c r="AL762" i="135"/>
  <c r="AL763" i="135"/>
  <c r="AL764" i="135"/>
  <c r="AL765" i="135"/>
  <c r="AL766" i="135"/>
  <c r="AL767" i="135"/>
  <c r="AL768" i="135"/>
  <c r="AL769" i="135"/>
  <c r="AL770" i="135"/>
  <c r="AL771" i="135"/>
  <c r="AL772" i="135"/>
  <c r="AL773" i="135"/>
  <c r="AL774" i="135"/>
  <c r="AL775" i="135"/>
  <c r="AL776" i="135"/>
  <c r="AL777" i="135"/>
  <c r="AL778" i="135"/>
  <c r="AL779" i="135"/>
  <c r="AL780" i="135"/>
  <c r="AL781" i="135"/>
  <c r="AL782" i="135"/>
  <c r="AL783" i="135"/>
  <c r="AL784" i="135"/>
  <c r="AL785" i="135"/>
  <c r="AL786" i="135"/>
  <c r="AL787" i="135"/>
  <c r="AL788" i="135"/>
  <c r="AL789" i="135"/>
  <c r="AL790" i="135"/>
  <c r="AL791" i="135"/>
  <c r="AL792" i="135"/>
  <c r="AL793" i="135"/>
  <c r="AL794" i="135"/>
  <c r="AL795" i="135"/>
  <c r="AL796" i="135"/>
  <c r="AL797" i="135"/>
  <c r="AL798" i="135"/>
  <c r="AL799" i="135"/>
  <c r="AL800" i="135"/>
  <c r="AL801" i="135"/>
  <c r="AL802" i="135"/>
  <c r="AL803" i="135"/>
  <c r="AL804" i="135"/>
  <c r="AL805" i="135"/>
  <c r="AL806" i="135"/>
  <c r="AL807" i="135"/>
  <c r="AL808" i="135"/>
  <c r="AL809" i="135"/>
  <c r="AL810" i="135"/>
  <c r="AL811" i="135"/>
  <c r="AL812" i="135"/>
  <c r="AL813" i="135"/>
  <c r="AL814" i="135"/>
  <c r="AL815" i="135"/>
  <c r="AL816" i="135"/>
  <c r="AL817" i="135"/>
  <c r="AL818" i="135"/>
  <c r="AL819" i="135"/>
  <c r="AL820" i="135"/>
  <c r="AL821" i="135"/>
  <c r="AL822" i="135"/>
  <c r="AL823" i="135"/>
  <c r="AL824" i="135"/>
  <c r="AL825" i="135"/>
  <c r="AL826" i="135"/>
  <c r="AL827" i="135"/>
  <c r="AL828" i="135"/>
  <c r="AL829" i="135"/>
  <c r="AL830" i="135"/>
  <c r="AL831" i="135"/>
  <c r="AL832" i="135"/>
  <c r="AL833" i="135"/>
  <c r="AL834" i="135"/>
  <c r="AL835" i="135"/>
  <c r="AL836" i="135"/>
  <c r="AL837" i="135"/>
  <c r="AL838" i="135"/>
  <c r="AL839" i="135"/>
  <c r="AL840" i="135"/>
  <c r="AL841" i="135"/>
  <c r="AL842" i="135"/>
  <c r="AL843" i="135"/>
  <c r="AL844" i="135"/>
  <c r="AL845" i="135"/>
  <c r="AL846" i="135"/>
  <c r="AL847" i="135"/>
  <c r="AL848" i="135"/>
  <c r="AL849" i="135"/>
  <c r="AL850" i="135"/>
  <c r="AL851" i="135"/>
  <c r="AL852" i="135"/>
  <c r="AL853" i="135"/>
  <c r="AL854" i="135"/>
  <c r="AL855" i="135"/>
  <c r="AL856" i="135"/>
  <c r="AL857" i="135"/>
  <c r="AL858" i="135"/>
  <c r="AL859" i="135"/>
  <c r="AL860" i="135"/>
  <c r="AL861" i="135"/>
  <c r="AL862" i="135"/>
  <c r="AL863" i="135"/>
  <c r="AL864" i="135"/>
  <c r="AL865" i="135"/>
  <c r="AL866" i="135"/>
  <c r="AL867" i="135"/>
  <c r="AL868" i="135"/>
  <c r="AL869" i="135"/>
  <c r="AL870" i="135"/>
  <c r="AL871" i="135"/>
  <c r="AL872" i="135"/>
  <c r="AL873" i="135"/>
  <c r="AL874" i="135"/>
  <c r="AL875" i="135"/>
  <c r="AL876" i="135"/>
  <c r="AL877" i="135"/>
  <c r="AL878" i="135"/>
  <c r="AL879" i="135"/>
  <c r="AL880" i="135"/>
  <c r="AL881" i="135"/>
  <c r="AL882" i="135"/>
  <c r="AL883" i="135"/>
  <c r="AL884" i="135"/>
  <c r="AL885" i="135"/>
  <c r="AL886" i="135"/>
  <c r="AL887" i="135"/>
  <c r="AL888" i="135"/>
  <c r="AL889" i="135"/>
  <c r="AL890" i="135"/>
  <c r="AL891" i="135"/>
  <c r="AL892" i="135"/>
  <c r="AL893" i="135"/>
  <c r="AL894" i="135"/>
  <c r="AL895" i="135"/>
  <c r="AL896" i="135"/>
  <c r="AL897" i="135"/>
  <c r="AL898" i="135"/>
  <c r="AL899" i="135"/>
  <c r="AL900" i="135"/>
  <c r="AL901" i="135"/>
  <c r="AL902" i="135"/>
  <c r="AL903" i="135"/>
  <c r="AL904" i="135"/>
  <c r="AL905" i="135"/>
  <c r="AL906" i="135"/>
  <c r="AL907" i="135"/>
  <c r="AL908" i="135"/>
  <c r="AL909" i="135"/>
  <c r="AL910" i="135"/>
  <c r="AL911" i="135"/>
  <c r="AL912" i="135"/>
  <c r="AL913" i="135"/>
  <c r="AL914" i="135"/>
  <c r="AL915" i="135"/>
  <c r="AL916" i="135"/>
  <c r="AL917" i="135"/>
  <c r="AL918" i="135"/>
  <c r="AL919" i="135"/>
  <c r="AL920" i="135"/>
  <c r="AL921" i="135"/>
  <c r="AL922" i="135"/>
  <c r="AL923" i="135"/>
  <c r="AL924" i="135"/>
  <c r="AL925" i="135"/>
  <c r="AL926" i="135"/>
  <c r="AL927" i="135"/>
  <c r="AL928" i="135"/>
  <c r="AL929" i="135"/>
  <c r="AL930" i="135"/>
  <c r="AL931" i="135"/>
  <c r="AL932" i="135"/>
  <c r="AL933" i="135"/>
  <c r="AL934" i="135"/>
  <c r="AL935" i="135"/>
  <c r="AL936" i="135"/>
  <c r="AL937" i="135"/>
  <c r="AL938" i="135"/>
  <c r="AL939" i="135"/>
  <c r="AL940" i="135"/>
  <c r="AL941" i="135"/>
  <c r="AL942" i="135"/>
  <c r="AL943" i="135"/>
  <c r="AL944" i="135"/>
  <c r="AL945" i="135"/>
  <c r="AL946" i="135"/>
  <c r="AL947" i="135"/>
  <c r="AL948" i="135"/>
  <c r="AL949" i="135"/>
  <c r="AL950" i="135"/>
  <c r="AL951" i="135"/>
  <c r="AL952" i="135"/>
  <c r="AL953" i="135"/>
  <c r="AL954" i="135"/>
  <c r="AL955" i="135"/>
  <c r="AL956" i="135"/>
  <c r="AL957" i="135"/>
  <c r="AL958" i="135"/>
  <c r="AL959" i="135"/>
  <c r="AL960" i="135"/>
  <c r="AL961" i="135"/>
  <c r="AL962" i="135"/>
  <c r="AL963" i="135"/>
  <c r="AL964" i="135"/>
  <c r="AL965" i="135"/>
  <c r="AL966" i="135"/>
  <c r="AL967" i="135"/>
  <c r="AL968" i="135"/>
  <c r="AL969" i="135"/>
  <c r="AL970" i="135"/>
  <c r="AL971" i="135"/>
  <c r="AL972" i="135"/>
  <c r="AL973" i="135"/>
  <c r="AL974" i="135"/>
  <c r="AL975" i="135"/>
  <c r="AL976" i="135"/>
  <c r="AL977" i="135"/>
  <c r="AL978" i="135"/>
  <c r="AL979" i="135"/>
  <c r="AL980" i="135"/>
  <c r="AL981" i="135"/>
  <c r="AL982" i="135"/>
  <c r="AL983" i="135"/>
  <c r="AL984" i="135"/>
  <c r="AL985" i="135"/>
  <c r="AL986" i="135"/>
  <c r="AL987" i="135"/>
  <c r="AL988" i="135"/>
  <c r="AL989" i="135"/>
  <c r="AL990" i="135"/>
  <c r="AL991" i="135"/>
  <c r="AL992" i="135"/>
  <c r="AL993" i="135"/>
  <c r="AL994" i="135"/>
  <c r="AL995" i="135"/>
  <c r="AL996" i="135"/>
  <c r="AL997" i="135"/>
  <c r="AL998" i="135"/>
  <c r="AL999" i="135"/>
  <c r="AL1000" i="135"/>
  <c r="AL1001" i="135"/>
  <c r="AL1002" i="135"/>
  <c r="AL4" i="135"/>
  <c r="V9" i="135" a="1"/>
  <c r="V9" i="135" s="1"/>
  <c r="V8" i="135" a="1"/>
  <c r="V8" i="135" s="1"/>
  <c r="AW996" i="135"/>
  <c r="AX996" i="135"/>
  <c r="AY996" i="135"/>
  <c r="AZ996" i="135"/>
  <c r="AW980" i="135"/>
  <c r="AX980" i="135"/>
  <c r="AY980" i="135"/>
  <c r="AZ980" i="135"/>
  <c r="AW964" i="135"/>
  <c r="AX964" i="135"/>
  <c r="AY964" i="135"/>
  <c r="AZ964" i="135"/>
  <c r="AW948" i="135"/>
  <c r="AX948" i="135"/>
  <c r="AY948" i="135"/>
  <c r="AZ948" i="135"/>
  <c r="AW932" i="135"/>
  <c r="AY932" i="135"/>
  <c r="AX932" i="135"/>
  <c r="AZ932" i="135"/>
  <c r="AW916" i="135"/>
  <c r="AY916" i="135"/>
  <c r="AX916" i="135"/>
  <c r="AZ916" i="135"/>
  <c r="AW900" i="135"/>
  <c r="AX900" i="135"/>
  <c r="AY900" i="135"/>
  <c r="AZ900" i="135"/>
  <c r="AY884" i="135"/>
  <c r="AW884" i="135"/>
  <c r="AX884" i="135"/>
  <c r="AZ884" i="135"/>
  <c r="AY868" i="135"/>
  <c r="AZ868" i="135"/>
  <c r="AW868" i="135"/>
  <c r="AX868" i="135"/>
  <c r="AW852" i="135"/>
  <c r="AZ852" i="135"/>
  <c r="AX852" i="135"/>
  <c r="AY852" i="135"/>
  <c r="AX836" i="135"/>
  <c r="AY836" i="135"/>
  <c r="AW836" i="135"/>
  <c r="AZ836" i="135"/>
  <c r="AW820" i="135"/>
  <c r="AX820" i="135"/>
  <c r="AY820" i="135"/>
  <c r="AZ820" i="135"/>
  <c r="AY804" i="135"/>
  <c r="AZ804" i="135"/>
  <c r="AW804" i="135"/>
  <c r="AX804" i="135"/>
  <c r="AW788" i="135"/>
  <c r="AX788" i="135"/>
  <c r="AY788" i="135"/>
  <c r="AZ788" i="135"/>
  <c r="AX772" i="135"/>
  <c r="AY772" i="135"/>
  <c r="AZ772" i="135"/>
  <c r="AW772" i="135"/>
  <c r="AW756" i="135"/>
  <c r="AZ756" i="135"/>
  <c r="AX756" i="135"/>
  <c r="AY756" i="135"/>
  <c r="AY740" i="135"/>
  <c r="AZ740" i="135"/>
  <c r="AW740" i="135"/>
  <c r="AX740" i="135"/>
  <c r="AW724" i="135"/>
  <c r="AX724" i="135"/>
  <c r="AY724" i="135"/>
  <c r="AZ724" i="135"/>
  <c r="AW708" i="135"/>
  <c r="AX708" i="135"/>
  <c r="AY708" i="135"/>
  <c r="AZ708" i="135"/>
  <c r="AW692" i="135"/>
  <c r="AX692" i="135"/>
  <c r="AY692" i="135"/>
  <c r="AZ692" i="135"/>
  <c r="AW676" i="135"/>
  <c r="AX676" i="135"/>
  <c r="AY676" i="135"/>
  <c r="AZ676" i="135"/>
  <c r="AW660" i="135"/>
  <c r="AX660" i="135"/>
  <c r="AY660" i="135"/>
  <c r="AZ660" i="135"/>
  <c r="AW644" i="135"/>
  <c r="AX644" i="135"/>
  <c r="AY644" i="135"/>
  <c r="AZ644" i="135"/>
  <c r="AW628" i="135"/>
  <c r="AX628" i="135"/>
  <c r="AY628" i="135"/>
  <c r="AZ628" i="135"/>
  <c r="AW612" i="135"/>
  <c r="AX612" i="135"/>
  <c r="AY612" i="135"/>
  <c r="AZ612" i="135"/>
  <c r="AW596" i="135"/>
  <c r="AX596" i="135"/>
  <c r="AY596" i="135"/>
  <c r="AZ596" i="135"/>
  <c r="AW580" i="135"/>
  <c r="AX580" i="135"/>
  <c r="AY580" i="135"/>
  <c r="AZ580" i="135"/>
  <c r="AW564" i="135"/>
  <c r="AX564" i="135"/>
  <c r="AY564" i="135"/>
  <c r="AZ564" i="135"/>
  <c r="AW548" i="135"/>
  <c r="AX548" i="135"/>
  <c r="AY548" i="135"/>
  <c r="AZ548" i="135"/>
  <c r="AW532" i="135"/>
  <c r="AY532" i="135"/>
  <c r="AZ532" i="135"/>
  <c r="AX532" i="135"/>
  <c r="AW516" i="135"/>
  <c r="AY516" i="135"/>
  <c r="AZ516" i="135"/>
  <c r="AX516" i="135"/>
  <c r="AW500" i="135"/>
  <c r="AY500" i="135"/>
  <c r="AZ500" i="135"/>
  <c r="AX500" i="135"/>
  <c r="AW484" i="135"/>
  <c r="AY484" i="135"/>
  <c r="AZ484" i="135"/>
  <c r="AX484" i="135"/>
  <c r="AW468" i="135"/>
  <c r="AY468" i="135"/>
  <c r="AZ468" i="135"/>
  <c r="AX468" i="135"/>
  <c r="AW452" i="135"/>
  <c r="AY452" i="135"/>
  <c r="AZ452" i="135"/>
  <c r="AX452" i="135"/>
  <c r="AW436" i="135"/>
  <c r="AY436" i="135"/>
  <c r="AZ436" i="135"/>
  <c r="AX436" i="135"/>
  <c r="AW420" i="135"/>
  <c r="AY420" i="135"/>
  <c r="AZ420" i="135"/>
  <c r="AX420" i="135"/>
  <c r="AW404" i="135"/>
  <c r="AY404" i="135"/>
  <c r="AZ404" i="135"/>
  <c r="AX404" i="135"/>
  <c r="AX388" i="135"/>
  <c r="AZ388" i="135"/>
  <c r="AW388" i="135"/>
  <c r="AY388" i="135"/>
  <c r="AX372" i="135"/>
  <c r="AY372" i="135"/>
  <c r="AZ372" i="135"/>
  <c r="AW372" i="135"/>
  <c r="AX356" i="135"/>
  <c r="AY356" i="135"/>
  <c r="AZ356" i="135"/>
  <c r="AW356" i="135"/>
  <c r="AZ340" i="135"/>
  <c r="AW340" i="135"/>
  <c r="AX340" i="135"/>
  <c r="AY340" i="135"/>
  <c r="AZ324" i="135"/>
  <c r="AW324" i="135"/>
  <c r="AX324" i="135"/>
  <c r="AY324" i="135"/>
  <c r="AZ308" i="135"/>
  <c r="AW308" i="135"/>
  <c r="AX308" i="135"/>
  <c r="AY308" i="135"/>
  <c r="AZ292" i="135"/>
  <c r="AW292" i="135"/>
  <c r="AX292" i="135"/>
  <c r="AY292" i="135"/>
  <c r="AZ276" i="135"/>
  <c r="AW276" i="135"/>
  <c r="AX276" i="135"/>
  <c r="AY276" i="135"/>
  <c r="AZ260" i="135"/>
  <c r="AW260" i="135"/>
  <c r="AX260" i="135"/>
  <c r="AY260" i="135"/>
  <c r="AZ244" i="135"/>
  <c r="AW244" i="135"/>
  <c r="AX244" i="135"/>
  <c r="AY244" i="135"/>
  <c r="AZ228" i="135"/>
  <c r="AX228" i="135"/>
  <c r="AY228" i="135"/>
  <c r="AW228" i="135"/>
  <c r="AZ212" i="135"/>
  <c r="AW212" i="135"/>
  <c r="AX212" i="135"/>
  <c r="AY212" i="135"/>
  <c r="AZ196" i="135"/>
  <c r="AW196" i="135"/>
  <c r="AX196" i="135"/>
  <c r="AY196" i="135"/>
  <c r="AZ180" i="135"/>
  <c r="AW180" i="135"/>
  <c r="AX180" i="135"/>
  <c r="AY180" i="135"/>
  <c r="AZ164" i="135"/>
  <c r="AW164" i="135"/>
  <c r="AX164" i="135"/>
  <c r="AY164" i="135"/>
  <c r="AZ148" i="135"/>
  <c r="AW148" i="135"/>
  <c r="AX148" i="135"/>
  <c r="AY148" i="135"/>
  <c r="AZ132" i="135"/>
  <c r="AW132" i="135"/>
  <c r="AX132" i="135"/>
  <c r="AY132" i="135"/>
  <c r="AZ116" i="135"/>
  <c r="AW116" i="135"/>
  <c r="AX116" i="135"/>
  <c r="AY116" i="135"/>
  <c r="AZ100" i="135"/>
  <c r="AW100" i="135"/>
  <c r="AX100" i="135"/>
  <c r="AY100" i="135"/>
  <c r="AZ84" i="135"/>
  <c r="AW84" i="135"/>
  <c r="AX84" i="135"/>
  <c r="AY84" i="135"/>
  <c r="AZ68" i="135"/>
  <c r="AW68" i="135"/>
  <c r="AX68" i="135"/>
  <c r="AY68" i="135"/>
  <c r="AZ52" i="135"/>
  <c r="AW52" i="135"/>
  <c r="AX52" i="135"/>
  <c r="AY52" i="135"/>
  <c r="AZ36" i="135"/>
  <c r="AW36" i="135"/>
  <c r="AX36" i="135"/>
  <c r="AY36" i="135"/>
  <c r="AX995" i="135"/>
  <c r="AW995" i="135"/>
  <c r="AZ995" i="135"/>
  <c r="AY995" i="135"/>
  <c r="AW979" i="135"/>
  <c r="AX979" i="135"/>
  <c r="AZ979" i="135"/>
  <c r="AY979" i="135"/>
  <c r="AW963" i="135"/>
  <c r="AX963" i="135"/>
  <c r="AZ963" i="135"/>
  <c r="AY963" i="135"/>
  <c r="AX947" i="135"/>
  <c r="AW947" i="135"/>
  <c r="AZ947" i="135"/>
  <c r="AY947" i="135"/>
  <c r="AX931" i="135"/>
  <c r="AW931" i="135"/>
  <c r="AZ931" i="135"/>
  <c r="AY931" i="135"/>
  <c r="AX915" i="135"/>
  <c r="AW915" i="135"/>
  <c r="AZ915" i="135"/>
  <c r="AY915" i="135"/>
  <c r="AW899" i="135"/>
  <c r="AX899" i="135"/>
  <c r="AZ899" i="135"/>
  <c r="AY899" i="135"/>
  <c r="AW883" i="135"/>
  <c r="AX883" i="135"/>
  <c r="AY883" i="135"/>
  <c r="AZ883" i="135"/>
  <c r="AW867" i="135"/>
  <c r="AY867" i="135"/>
  <c r="AZ867" i="135"/>
  <c r="AX867" i="135"/>
  <c r="AW851" i="135"/>
  <c r="AY851" i="135"/>
  <c r="AX851" i="135"/>
  <c r="AZ851" i="135"/>
  <c r="AW835" i="135"/>
  <c r="AY835" i="135"/>
  <c r="AZ835" i="135"/>
  <c r="AX835" i="135"/>
  <c r="AW819" i="135"/>
  <c r="AY819" i="135"/>
  <c r="AX819" i="135"/>
  <c r="AZ819" i="135"/>
  <c r="AW803" i="135"/>
  <c r="AY803" i="135"/>
  <c r="AX803" i="135"/>
  <c r="AZ803" i="135"/>
  <c r="AW787" i="135"/>
  <c r="AY787" i="135"/>
  <c r="AX787" i="135"/>
  <c r="AZ787" i="135"/>
  <c r="AW771" i="135"/>
  <c r="AY771" i="135"/>
  <c r="AX771" i="135"/>
  <c r="AZ771" i="135"/>
  <c r="AW755" i="135"/>
  <c r="AY755" i="135"/>
  <c r="AX755" i="135"/>
  <c r="AZ755" i="135"/>
  <c r="AW739" i="135"/>
  <c r="AY739" i="135"/>
  <c r="AZ739" i="135"/>
  <c r="AX739" i="135"/>
  <c r="AW723" i="135"/>
  <c r="AX723" i="135"/>
  <c r="AY723" i="135"/>
  <c r="AZ723" i="135"/>
  <c r="AW707" i="135"/>
  <c r="AX707" i="135"/>
  <c r="AY707" i="135"/>
  <c r="AZ707" i="135"/>
  <c r="AW691" i="135"/>
  <c r="AX691" i="135"/>
  <c r="AY691" i="135"/>
  <c r="AZ691" i="135"/>
  <c r="AW675" i="135"/>
  <c r="AX675" i="135"/>
  <c r="AY675" i="135"/>
  <c r="AZ675" i="135"/>
  <c r="AW659" i="135"/>
  <c r="AX659" i="135"/>
  <c r="AY659" i="135"/>
  <c r="AZ659" i="135"/>
  <c r="AW643" i="135"/>
  <c r="AX643" i="135"/>
  <c r="AY643" i="135"/>
  <c r="AZ643" i="135"/>
  <c r="AW627" i="135"/>
  <c r="AX627" i="135"/>
  <c r="AY627" i="135"/>
  <c r="AZ627" i="135"/>
  <c r="AW611" i="135"/>
  <c r="AX611" i="135"/>
  <c r="AY611" i="135"/>
  <c r="AZ611" i="135"/>
  <c r="AW595" i="135"/>
  <c r="AX595" i="135"/>
  <c r="AY595" i="135"/>
  <c r="AZ595" i="135"/>
  <c r="AW579" i="135"/>
  <c r="AX579" i="135"/>
  <c r="AY579" i="135"/>
  <c r="AZ579" i="135"/>
  <c r="AW563" i="135"/>
  <c r="AX563" i="135"/>
  <c r="AY563" i="135"/>
  <c r="AZ563" i="135"/>
  <c r="AW547" i="135"/>
  <c r="AX547" i="135"/>
  <c r="AY547" i="135"/>
  <c r="AZ547" i="135"/>
  <c r="AW531" i="135"/>
  <c r="AX531" i="135"/>
  <c r="AY531" i="135"/>
  <c r="AZ531" i="135"/>
  <c r="AW515" i="135"/>
  <c r="AX515" i="135"/>
  <c r="AY515" i="135"/>
  <c r="AZ515" i="135"/>
  <c r="AX499" i="135"/>
  <c r="AY499" i="135"/>
  <c r="AZ499" i="135"/>
  <c r="AW499" i="135"/>
  <c r="AW483" i="135"/>
  <c r="AX483" i="135"/>
  <c r="AY483" i="135"/>
  <c r="AZ483" i="135"/>
  <c r="AW467" i="135"/>
  <c r="AY467" i="135"/>
  <c r="AZ467" i="135"/>
  <c r="AX467" i="135"/>
  <c r="AW451" i="135"/>
  <c r="AX451" i="135"/>
  <c r="AY451" i="135"/>
  <c r="AZ451" i="135"/>
  <c r="AX435" i="135"/>
  <c r="AY435" i="135"/>
  <c r="AZ435" i="135"/>
  <c r="AW435" i="135"/>
  <c r="AW419" i="135"/>
  <c r="AX419" i="135"/>
  <c r="AY419" i="135"/>
  <c r="AZ419" i="135"/>
  <c r="AW403" i="135"/>
  <c r="AX403" i="135"/>
  <c r="AY403" i="135"/>
  <c r="AZ403" i="135"/>
  <c r="AY387" i="135"/>
  <c r="AZ387" i="135"/>
  <c r="AX387" i="135"/>
  <c r="AW387" i="135"/>
  <c r="AY371" i="135"/>
  <c r="AZ371" i="135"/>
  <c r="AW371" i="135"/>
  <c r="AX371" i="135"/>
  <c r="AY355" i="135"/>
  <c r="AZ355" i="135"/>
  <c r="AW355" i="135"/>
  <c r="AX355" i="135"/>
  <c r="AW339" i="135"/>
  <c r="AY339" i="135"/>
  <c r="AZ339" i="135"/>
  <c r="AX339" i="135"/>
  <c r="AW323" i="135"/>
  <c r="AX323" i="135"/>
  <c r="AY323" i="135"/>
  <c r="AZ323" i="135"/>
  <c r="AW307" i="135"/>
  <c r="AY307" i="135"/>
  <c r="AZ307" i="135"/>
  <c r="AX307" i="135"/>
  <c r="AW291" i="135"/>
  <c r="AX291" i="135"/>
  <c r="AY291" i="135"/>
  <c r="AZ291" i="135"/>
  <c r="AW275" i="135"/>
  <c r="AX275" i="135"/>
  <c r="AY275" i="135"/>
  <c r="AZ275" i="135"/>
  <c r="AY259" i="135"/>
  <c r="AZ259" i="135"/>
  <c r="AW259" i="135"/>
  <c r="AX259" i="135"/>
  <c r="AW243" i="135"/>
  <c r="AX243" i="135"/>
  <c r="AY243" i="135"/>
  <c r="AZ243" i="135"/>
  <c r="AW227" i="135"/>
  <c r="AX227" i="135"/>
  <c r="AY227" i="135"/>
  <c r="AZ227" i="135"/>
  <c r="AW211" i="135"/>
  <c r="AX211" i="135"/>
  <c r="AY211" i="135"/>
  <c r="AZ211" i="135"/>
  <c r="AW195" i="135"/>
  <c r="AX195" i="135"/>
  <c r="AY195" i="135"/>
  <c r="AZ195" i="135"/>
  <c r="AW179" i="135"/>
  <c r="AX179" i="135"/>
  <c r="AY179" i="135"/>
  <c r="AZ179" i="135"/>
  <c r="AW163" i="135"/>
  <c r="AX163" i="135"/>
  <c r="AY163" i="135"/>
  <c r="AZ163" i="135"/>
  <c r="AW147" i="135"/>
  <c r="AX147" i="135"/>
  <c r="AY147" i="135"/>
  <c r="AZ147" i="135"/>
  <c r="AW131" i="135"/>
  <c r="AZ131" i="135"/>
  <c r="AX131" i="135"/>
  <c r="AY131" i="135"/>
  <c r="AW115" i="135"/>
  <c r="AX115" i="135"/>
  <c r="AY115" i="135"/>
  <c r="AZ115" i="135"/>
  <c r="AW99" i="135"/>
  <c r="AX99" i="135"/>
  <c r="AY99" i="135"/>
  <c r="AZ99" i="135"/>
  <c r="AW83" i="135"/>
  <c r="AX83" i="135"/>
  <c r="AY83" i="135"/>
  <c r="AZ83" i="135"/>
  <c r="AW67" i="135"/>
  <c r="AX67" i="135"/>
  <c r="AY67" i="135"/>
  <c r="AZ67" i="135"/>
  <c r="AW51" i="135"/>
  <c r="AX51" i="135"/>
  <c r="AY51" i="135"/>
  <c r="AZ51" i="135"/>
  <c r="AW35" i="135"/>
  <c r="AZ35" i="135"/>
  <c r="AY35" i="135"/>
  <c r="AX35" i="135"/>
  <c r="AW994" i="135"/>
  <c r="AY994" i="135"/>
  <c r="AX994" i="135"/>
  <c r="AZ994" i="135"/>
  <c r="AW978" i="135"/>
  <c r="AX978" i="135"/>
  <c r="AY978" i="135"/>
  <c r="AZ978" i="135"/>
  <c r="AW962" i="135"/>
  <c r="AY962" i="135"/>
  <c r="AX962" i="135"/>
  <c r="AZ962" i="135"/>
  <c r="AW946" i="135"/>
  <c r="AY946" i="135"/>
  <c r="AX946" i="135"/>
  <c r="AZ946" i="135"/>
  <c r="AW930" i="135"/>
  <c r="AX930" i="135"/>
  <c r="AY930" i="135"/>
  <c r="AZ930" i="135"/>
  <c r="AW914" i="135"/>
  <c r="AX914" i="135"/>
  <c r="AY914" i="135"/>
  <c r="AZ914" i="135"/>
  <c r="AW898" i="135"/>
  <c r="AX898" i="135"/>
  <c r="AY898" i="135"/>
  <c r="AZ898" i="135"/>
  <c r="AW882" i="135"/>
  <c r="AX882" i="135"/>
  <c r="AY882" i="135"/>
  <c r="AZ882" i="135"/>
  <c r="AW866" i="135"/>
  <c r="AX866" i="135"/>
  <c r="AY866" i="135"/>
  <c r="AZ866" i="135"/>
  <c r="AW850" i="135"/>
  <c r="AX850" i="135"/>
  <c r="AY850" i="135"/>
  <c r="AZ850" i="135"/>
  <c r="AW834" i="135"/>
  <c r="AX834" i="135"/>
  <c r="AY834" i="135"/>
  <c r="AZ834" i="135"/>
  <c r="AW818" i="135"/>
  <c r="AX818" i="135"/>
  <c r="AY818" i="135"/>
  <c r="AZ818" i="135"/>
  <c r="AW802" i="135"/>
  <c r="AX802" i="135"/>
  <c r="AY802" i="135"/>
  <c r="AZ802" i="135"/>
  <c r="AW786" i="135"/>
  <c r="AX786" i="135"/>
  <c r="AY786" i="135"/>
  <c r="AZ786" i="135"/>
  <c r="AW770" i="135"/>
  <c r="AX770" i="135"/>
  <c r="AY770" i="135"/>
  <c r="AZ770" i="135"/>
  <c r="AW754" i="135"/>
  <c r="AX754" i="135"/>
  <c r="AY754" i="135"/>
  <c r="AZ754" i="135"/>
  <c r="AW738" i="135"/>
  <c r="AX738" i="135"/>
  <c r="AY738" i="135"/>
  <c r="AZ738" i="135"/>
  <c r="AW722" i="135"/>
  <c r="AX722" i="135"/>
  <c r="AY722" i="135"/>
  <c r="AZ722" i="135"/>
  <c r="AW706" i="135"/>
  <c r="AX706" i="135"/>
  <c r="AY706" i="135"/>
  <c r="AZ706" i="135"/>
  <c r="AW690" i="135"/>
  <c r="AX690" i="135"/>
  <c r="AY690" i="135"/>
  <c r="AZ690" i="135"/>
  <c r="AW674" i="135"/>
  <c r="AX674" i="135"/>
  <c r="AY674" i="135"/>
  <c r="AZ674" i="135"/>
  <c r="AW658" i="135"/>
  <c r="AX658" i="135"/>
  <c r="AY658" i="135"/>
  <c r="AZ658" i="135"/>
  <c r="AW642" i="135"/>
  <c r="AX642" i="135"/>
  <c r="AY642" i="135"/>
  <c r="AZ642" i="135"/>
  <c r="AW626" i="135"/>
  <c r="AX626" i="135"/>
  <c r="AY626" i="135"/>
  <c r="AZ626" i="135"/>
  <c r="AW610" i="135"/>
  <c r="AX610" i="135"/>
  <c r="AY610" i="135"/>
  <c r="AZ610" i="135"/>
  <c r="AW594" i="135"/>
  <c r="AX594" i="135"/>
  <c r="AY594" i="135"/>
  <c r="AZ594" i="135"/>
  <c r="AW578" i="135"/>
  <c r="AX578" i="135"/>
  <c r="AY578" i="135"/>
  <c r="AZ578" i="135"/>
  <c r="AW562" i="135"/>
  <c r="AX562" i="135"/>
  <c r="AY562" i="135"/>
  <c r="AZ562" i="135"/>
  <c r="AW546" i="135"/>
  <c r="AX546" i="135"/>
  <c r="AY546" i="135"/>
  <c r="AZ546" i="135"/>
  <c r="AZ530" i="135"/>
  <c r="AW530" i="135"/>
  <c r="AX530" i="135"/>
  <c r="AY530" i="135"/>
  <c r="AW514" i="135"/>
  <c r="AX514" i="135"/>
  <c r="AY514" i="135"/>
  <c r="AZ514" i="135"/>
  <c r="AW498" i="135"/>
  <c r="AX498" i="135"/>
  <c r="AY498" i="135"/>
  <c r="AZ498" i="135"/>
  <c r="AW482" i="135"/>
  <c r="AY482" i="135"/>
  <c r="AZ482" i="135"/>
  <c r="AX482" i="135"/>
  <c r="AW466" i="135"/>
  <c r="AX466" i="135"/>
  <c r="AY466" i="135"/>
  <c r="AZ466" i="135"/>
  <c r="AX450" i="135"/>
  <c r="AY450" i="135"/>
  <c r="AZ450" i="135"/>
  <c r="AW450" i="135"/>
  <c r="AW434" i="135"/>
  <c r="AX434" i="135"/>
  <c r="AY434" i="135"/>
  <c r="AZ434" i="135"/>
  <c r="AW418" i="135"/>
  <c r="AY418" i="135"/>
  <c r="AZ418" i="135"/>
  <c r="AX418" i="135"/>
  <c r="AW402" i="135"/>
  <c r="AX402" i="135"/>
  <c r="AY402" i="135"/>
  <c r="AZ402" i="135"/>
  <c r="AZ386" i="135"/>
  <c r="AW386" i="135"/>
  <c r="AX386" i="135"/>
  <c r="AY386" i="135"/>
  <c r="AY370" i="135"/>
  <c r="AZ370" i="135"/>
  <c r="AW370" i="135"/>
  <c r="AX370" i="135"/>
  <c r="AW354" i="135"/>
  <c r="AX354" i="135"/>
  <c r="AY354" i="135"/>
  <c r="AZ354" i="135"/>
  <c r="AZ338" i="135"/>
  <c r="AW338" i="135"/>
  <c r="AY338" i="135"/>
  <c r="AX338" i="135"/>
  <c r="AW322" i="135"/>
  <c r="AX322" i="135"/>
  <c r="AY322" i="135"/>
  <c r="AZ322" i="135"/>
  <c r="AZ306" i="135"/>
  <c r="AW306" i="135"/>
  <c r="AX306" i="135"/>
  <c r="AY306" i="135"/>
  <c r="AW290" i="135"/>
  <c r="AX290" i="135"/>
  <c r="AY290" i="135"/>
  <c r="AZ290" i="135"/>
  <c r="AZ274" i="135"/>
  <c r="AW274" i="135"/>
  <c r="AX274" i="135"/>
  <c r="AY274" i="135"/>
  <c r="AW258" i="135"/>
  <c r="AX258" i="135"/>
  <c r="AY258" i="135"/>
  <c r="AZ258" i="135"/>
  <c r="AZ242" i="135"/>
  <c r="AW242" i="135"/>
  <c r="AY242" i="135"/>
  <c r="AX242" i="135"/>
  <c r="AW226" i="135"/>
  <c r="AX226" i="135"/>
  <c r="AY226" i="135"/>
  <c r="AZ226" i="135"/>
  <c r="AZ210" i="135"/>
  <c r="AW210" i="135"/>
  <c r="AX210" i="135"/>
  <c r="AY210" i="135"/>
  <c r="AW194" i="135"/>
  <c r="AY194" i="135"/>
  <c r="AZ194" i="135"/>
  <c r="AX194" i="135"/>
  <c r="AZ178" i="135"/>
  <c r="AW178" i="135"/>
  <c r="AX178" i="135"/>
  <c r="AY178" i="135"/>
  <c r="AW162" i="135"/>
  <c r="AZ162" i="135"/>
  <c r="AX162" i="135"/>
  <c r="AY162" i="135"/>
  <c r="AZ146" i="135"/>
  <c r="AW146" i="135"/>
  <c r="AX146" i="135"/>
  <c r="AY146" i="135"/>
  <c r="AW130" i="135"/>
  <c r="AZ130" i="135"/>
  <c r="AX130" i="135"/>
  <c r="AY130" i="135"/>
  <c r="AZ114" i="135"/>
  <c r="AW114" i="135"/>
  <c r="AX114" i="135"/>
  <c r="AY114" i="135"/>
  <c r="AW98" i="135"/>
  <c r="AX98" i="135"/>
  <c r="AZ98" i="135"/>
  <c r="AY98" i="135"/>
  <c r="AZ82" i="135"/>
  <c r="AY82" i="135"/>
  <c r="AX82" i="135"/>
  <c r="AW82" i="135"/>
  <c r="AW66" i="135"/>
  <c r="AX66" i="135"/>
  <c r="AY66" i="135"/>
  <c r="AZ66" i="135"/>
  <c r="AZ50" i="135"/>
  <c r="AW50" i="135"/>
  <c r="AX50" i="135"/>
  <c r="AY50" i="135"/>
  <c r="AW34" i="135"/>
  <c r="AX34" i="135"/>
  <c r="AY34" i="135"/>
  <c r="AZ34" i="135"/>
  <c r="AW993" i="135"/>
  <c r="AX993" i="135"/>
  <c r="AY993" i="135"/>
  <c r="AZ993" i="135"/>
  <c r="AX977" i="135"/>
  <c r="AY977" i="135"/>
  <c r="AW977" i="135"/>
  <c r="AZ977" i="135"/>
  <c r="AX961" i="135"/>
  <c r="AY961" i="135"/>
  <c r="AW961" i="135"/>
  <c r="AZ961" i="135"/>
  <c r="AZ945" i="135"/>
  <c r="AW945" i="135"/>
  <c r="AY945" i="135"/>
  <c r="AX945" i="135"/>
  <c r="AX929" i="135"/>
  <c r="AW929" i="135"/>
  <c r="AY929" i="135"/>
  <c r="AZ929" i="135"/>
  <c r="AW913" i="135"/>
  <c r="AZ913" i="135"/>
  <c r="AX913" i="135"/>
  <c r="AY913" i="135"/>
  <c r="AY897" i="135"/>
  <c r="AX897" i="135"/>
  <c r="AZ897" i="135"/>
  <c r="AW897" i="135"/>
  <c r="AZ881" i="135"/>
  <c r="AW881" i="135"/>
  <c r="AX881" i="135"/>
  <c r="AY881" i="135"/>
  <c r="AZ865" i="135"/>
  <c r="AW865" i="135"/>
  <c r="AX865" i="135"/>
  <c r="AY865" i="135"/>
  <c r="AZ849" i="135"/>
  <c r="AW849" i="135"/>
  <c r="AY849" i="135"/>
  <c r="AX849" i="135"/>
  <c r="AZ833" i="135"/>
  <c r="AW833" i="135"/>
  <c r="AX833" i="135"/>
  <c r="AY833" i="135"/>
  <c r="AZ817" i="135"/>
  <c r="AW817" i="135"/>
  <c r="AX817" i="135"/>
  <c r="AY817" i="135"/>
  <c r="AZ801" i="135"/>
  <c r="AW801" i="135"/>
  <c r="AY801" i="135"/>
  <c r="AX801" i="135"/>
  <c r="AZ785" i="135"/>
  <c r="AW785" i="135"/>
  <c r="AY785" i="135"/>
  <c r="AX785" i="135"/>
  <c r="AZ769" i="135"/>
  <c r="AW769" i="135"/>
  <c r="AX769" i="135"/>
  <c r="AY769" i="135"/>
  <c r="AZ753" i="135"/>
  <c r="AW753" i="135"/>
  <c r="AX753" i="135"/>
  <c r="AY753" i="135"/>
  <c r="AZ737" i="135"/>
  <c r="AW737" i="135"/>
  <c r="AX737" i="135"/>
  <c r="AY737" i="135"/>
  <c r="AZ721" i="135"/>
  <c r="AY721" i="135"/>
  <c r="AW721" i="135"/>
  <c r="AX721" i="135"/>
  <c r="AZ705" i="135"/>
  <c r="AW705" i="135"/>
  <c r="AX705" i="135"/>
  <c r="AY705" i="135"/>
  <c r="AZ689" i="135"/>
  <c r="AW689" i="135"/>
  <c r="AX689" i="135"/>
  <c r="AY689" i="135"/>
  <c r="AZ673" i="135"/>
  <c r="AW673" i="135"/>
  <c r="AX673" i="135"/>
  <c r="AY673" i="135"/>
  <c r="AZ657" i="135"/>
  <c r="AY657" i="135"/>
  <c r="AW657" i="135"/>
  <c r="AX657" i="135"/>
  <c r="AZ641" i="135"/>
  <c r="AW641" i="135"/>
  <c r="AX641" i="135"/>
  <c r="AY641" i="135"/>
  <c r="AZ625" i="135"/>
  <c r="AW625" i="135"/>
  <c r="AX625" i="135"/>
  <c r="AY625" i="135"/>
  <c r="AZ609" i="135"/>
  <c r="AW609" i="135"/>
  <c r="AX609" i="135"/>
  <c r="AY609" i="135"/>
  <c r="AZ593" i="135"/>
  <c r="AY593" i="135"/>
  <c r="AW593" i="135"/>
  <c r="AX593" i="135"/>
  <c r="AZ577" i="135"/>
  <c r="AW577" i="135"/>
  <c r="AX577" i="135"/>
  <c r="AY577" i="135"/>
  <c r="AZ561" i="135"/>
  <c r="AW561" i="135"/>
  <c r="AX561" i="135"/>
  <c r="AY561" i="135"/>
  <c r="AZ545" i="135"/>
  <c r="AW545" i="135"/>
  <c r="AX545" i="135"/>
  <c r="AY545" i="135"/>
  <c r="AW529" i="135"/>
  <c r="AZ529" i="135"/>
  <c r="AX529" i="135"/>
  <c r="AY529" i="135"/>
  <c r="AW513" i="135"/>
  <c r="AZ513" i="135"/>
  <c r="AY513" i="135"/>
  <c r="AX513" i="135"/>
  <c r="AW497" i="135"/>
  <c r="AX497" i="135"/>
  <c r="AY497" i="135"/>
  <c r="AZ497" i="135"/>
  <c r="AW481" i="135"/>
  <c r="AX481" i="135"/>
  <c r="AY481" i="135"/>
  <c r="AZ481" i="135"/>
  <c r="AW465" i="135"/>
  <c r="AX465" i="135"/>
  <c r="AY465" i="135"/>
  <c r="AZ465" i="135"/>
  <c r="AW449" i="135"/>
  <c r="AX449" i="135"/>
  <c r="AY449" i="135"/>
  <c r="AZ449" i="135"/>
  <c r="AW433" i="135"/>
  <c r="AX433" i="135"/>
  <c r="AY433" i="135"/>
  <c r="AZ433" i="135"/>
  <c r="AW417" i="135"/>
  <c r="AX417" i="135"/>
  <c r="AY417" i="135"/>
  <c r="AZ417" i="135"/>
  <c r="AW401" i="135"/>
  <c r="AX401" i="135"/>
  <c r="AY401" i="135"/>
  <c r="AZ401" i="135"/>
  <c r="AW385" i="135"/>
  <c r="AX385" i="135"/>
  <c r="AZ385" i="135"/>
  <c r="AY385" i="135"/>
  <c r="AW369" i="135"/>
  <c r="AX369" i="135"/>
  <c r="AY369" i="135"/>
  <c r="AZ369" i="135"/>
  <c r="AY353" i="135"/>
  <c r="AZ353" i="135"/>
  <c r="AX353" i="135"/>
  <c r="AW353" i="135"/>
  <c r="AW337" i="135"/>
  <c r="AX337" i="135"/>
  <c r="AY337" i="135"/>
  <c r="AZ337" i="135"/>
  <c r="AW321" i="135"/>
  <c r="AY321" i="135"/>
  <c r="AZ321" i="135"/>
  <c r="AX321" i="135"/>
  <c r="AW305" i="135"/>
  <c r="AX305" i="135"/>
  <c r="AY305" i="135"/>
  <c r="AZ305" i="135"/>
  <c r="AW289" i="135"/>
  <c r="AY289" i="135"/>
  <c r="AZ289" i="135"/>
  <c r="AX289" i="135"/>
  <c r="AW273" i="135"/>
  <c r="AZ273" i="135"/>
  <c r="AY273" i="135"/>
  <c r="AX273" i="135"/>
  <c r="AW257" i="135"/>
  <c r="AX257" i="135"/>
  <c r="AY257" i="135"/>
  <c r="AZ257" i="135"/>
  <c r="AW241" i="135"/>
  <c r="AX241" i="135"/>
  <c r="AY241" i="135"/>
  <c r="AZ241" i="135"/>
  <c r="AW225" i="135"/>
  <c r="AX225" i="135"/>
  <c r="AY225" i="135"/>
  <c r="AZ225" i="135"/>
  <c r="AW209" i="135"/>
  <c r="AX209" i="135"/>
  <c r="AY209" i="135"/>
  <c r="AZ209" i="135"/>
  <c r="AW193" i="135"/>
  <c r="AX193" i="135"/>
  <c r="AY193" i="135"/>
  <c r="AZ193" i="135"/>
  <c r="AW177" i="135"/>
  <c r="AZ177" i="135"/>
  <c r="AX177" i="135"/>
  <c r="AY177" i="135"/>
  <c r="AW161" i="135"/>
  <c r="AX161" i="135"/>
  <c r="AY161" i="135"/>
  <c r="AZ161" i="135"/>
  <c r="AW145" i="135"/>
  <c r="AX145" i="135"/>
  <c r="AY145" i="135"/>
  <c r="AZ145" i="135"/>
  <c r="AW129" i="135"/>
  <c r="AX129" i="135"/>
  <c r="AY129" i="135"/>
  <c r="AZ129" i="135"/>
  <c r="AW113" i="135"/>
  <c r="AZ113" i="135"/>
  <c r="AX113" i="135"/>
  <c r="AY113" i="135"/>
  <c r="AW97" i="135"/>
  <c r="AX97" i="135"/>
  <c r="AY97" i="135"/>
  <c r="AZ97" i="135"/>
  <c r="AW81" i="135"/>
  <c r="AX81" i="135"/>
  <c r="AY81" i="135"/>
  <c r="AZ81" i="135"/>
  <c r="AW65" i="135"/>
  <c r="AX65" i="135"/>
  <c r="AY65" i="135"/>
  <c r="AZ65" i="135"/>
  <c r="AW49" i="135"/>
  <c r="AX49" i="135"/>
  <c r="AY49" i="135"/>
  <c r="AZ49" i="135"/>
  <c r="AW33" i="135"/>
  <c r="AX33" i="135"/>
  <c r="AY33" i="135"/>
  <c r="AZ33" i="135"/>
  <c r="AW992" i="135"/>
  <c r="AX992" i="135"/>
  <c r="AZ992" i="135"/>
  <c r="AY992" i="135"/>
  <c r="AW976" i="135"/>
  <c r="AZ976" i="135"/>
  <c r="AX976" i="135"/>
  <c r="AY976" i="135"/>
  <c r="AW960" i="135"/>
  <c r="AX960" i="135"/>
  <c r="AY960" i="135"/>
  <c r="AZ960" i="135"/>
  <c r="AW944" i="135"/>
  <c r="AZ944" i="135"/>
  <c r="AX944" i="135"/>
  <c r="AY944" i="135"/>
  <c r="AW928" i="135"/>
  <c r="AZ928" i="135"/>
  <c r="AY928" i="135"/>
  <c r="AX928" i="135"/>
  <c r="AW912" i="135"/>
  <c r="AX912" i="135"/>
  <c r="AZ912" i="135"/>
  <c r="AY912" i="135"/>
  <c r="AW896" i="135"/>
  <c r="AX896" i="135"/>
  <c r="AZ896" i="135"/>
  <c r="AY896" i="135"/>
  <c r="AW880" i="135"/>
  <c r="AX880" i="135"/>
  <c r="AY880" i="135"/>
  <c r="AZ880" i="135"/>
  <c r="AW864" i="135"/>
  <c r="AY864" i="135"/>
  <c r="AZ864" i="135"/>
  <c r="AX864" i="135"/>
  <c r="AW848" i="135"/>
  <c r="AX848" i="135"/>
  <c r="AY848" i="135"/>
  <c r="AZ848" i="135"/>
  <c r="AZ832" i="135"/>
  <c r="AY832" i="135"/>
  <c r="AX832" i="135"/>
  <c r="AW832" i="135"/>
  <c r="AW816" i="135"/>
  <c r="AX816" i="135"/>
  <c r="AZ816" i="135"/>
  <c r="AY816" i="135"/>
  <c r="AW800" i="135"/>
  <c r="AY800" i="135"/>
  <c r="AZ800" i="135"/>
  <c r="AX800" i="135"/>
  <c r="AW784" i="135"/>
  <c r="AX784" i="135"/>
  <c r="AY784" i="135"/>
  <c r="AZ784" i="135"/>
  <c r="AZ768" i="135"/>
  <c r="AX768" i="135"/>
  <c r="AY768" i="135"/>
  <c r="AW768" i="135"/>
  <c r="AW752" i="135"/>
  <c r="AX752" i="135"/>
  <c r="AZ752" i="135"/>
  <c r="AY752" i="135"/>
  <c r="AW736" i="135"/>
  <c r="AY736" i="135"/>
  <c r="AZ736" i="135"/>
  <c r="AX736" i="135"/>
  <c r="AW720" i="135"/>
  <c r="AX720" i="135"/>
  <c r="AY720" i="135"/>
  <c r="AZ720" i="135"/>
  <c r="AW704" i="135"/>
  <c r="AX704" i="135"/>
  <c r="AY704" i="135"/>
  <c r="AZ704" i="135"/>
  <c r="AW688" i="135"/>
  <c r="AX688" i="135"/>
  <c r="AY688" i="135"/>
  <c r="AZ688" i="135"/>
  <c r="AW672" i="135"/>
  <c r="AX672" i="135"/>
  <c r="AY672" i="135"/>
  <c r="AZ672" i="135"/>
  <c r="AW656" i="135"/>
  <c r="AX656" i="135"/>
  <c r="AY656" i="135"/>
  <c r="AZ656" i="135"/>
  <c r="AW640" i="135"/>
  <c r="AX640" i="135"/>
  <c r="AY640" i="135"/>
  <c r="AZ640" i="135"/>
  <c r="AW624" i="135"/>
  <c r="AX624" i="135"/>
  <c r="AY624" i="135"/>
  <c r="AZ624" i="135"/>
  <c r="AW608" i="135"/>
  <c r="AX608" i="135"/>
  <c r="AY608" i="135"/>
  <c r="AZ608" i="135"/>
  <c r="AW592" i="135"/>
  <c r="AX592" i="135"/>
  <c r="AY592" i="135"/>
  <c r="AZ592" i="135"/>
  <c r="AW576" i="135"/>
  <c r="AX576" i="135"/>
  <c r="AY576" i="135"/>
  <c r="AZ576" i="135"/>
  <c r="AW560" i="135"/>
  <c r="AX560" i="135"/>
  <c r="AY560" i="135"/>
  <c r="AZ560" i="135"/>
  <c r="AW544" i="135"/>
  <c r="AX544" i="135"/>
  <c r="AY544" i="135"/>
  <c r="AZ544" i="135"/>
  <c r="AW528" i="135"/>
  <c r="AY528" i="135"/>
  <c r="AZ528" i="135"/>
  <c r="AX528" i="135"/>
  <c r="AW512" i="135"/>
  <c r="AY512" i="135"/>
  <c r="AZ512" i="135"/>
  <c r="AX512" i="135"/>
  <c r="AW496" i="135"/>
  <c r="AY496" i="135"/>
  <c r="AZ496" i="135"/>
  <c r="AX496" i="135"/>
  <c r="AW480" i="135"/>
  <c r="AY480" i="135"/>
  <c r="AZ480" i="135"/>
  <c r="AX480" i="135"/>
  <c r="AW464" i="135"/>
  <c r="AY464" i="135"/>
  <c r="AZ464" i="135"/>
  <c r="AX464" i="135"/>
  <c r="AW448" i="135"/>
  <c r="AY448" i="135"/>
  <c r="AZ448" i="135"/>
  <c r="AX448" i="135"/>
  <c r="AW432" i="135"/>
  <c r="AY432" i="135"/>
  <c r="AZ432" i="135"/>
  <c r="AX432" i="135"/>
  <c r="AW416" i="135"/>
  <c r="AY416" i="135"/>
  <c r="AZ416" i="135"/>
  <c r="AX416" i="135"/>
  <c r="AW400" i="135"/>
  <c r="AY400" i="135"/>
  <c r="AZ400" i="135"/>
  <c r="AX400" i="135"/>
  <c r="AX384" i="135"/>
  <c r="AZ384" i="135"/>
  <c r="AW384" i="135"/>
  <c r="AY384" i="135"/>
  <c r="AX368" i="135"/>
  <c r="AY368" i="135"/>
  <c r="AZ368" i="135"/>
  <c r="AW368" i="135"/>
  <c r="AX352" i="135"/>
  <c r="AY352" i="135"/>
  <c r="AZ352" i="135"/>
  <c r="AW352" i="135"/>
  <c r="AZ336" i="135"/>
  <c r="AW336" i="135"/>
  <c r="AX336" i="135"/>
  <c r="AY336" i="135"/>
  <c r="AZ320" i="135"/>
  <c r="AX320" i="135"/>
  <c r="AY320" i="135"/>
  <c r="AW320" i="135"/>
  <c r="AZ304" i="135"/>
  <c r="AW304" i="135"/>
  <c r="AX304" i="135"/>
  <c r="AY304" i="135"/>
  <c r="AZ288" i="135"/>
  <c r="AX288" i="135"/>
  <c r="AY288" i="135"/>
  <c r="AW288" i="135"/>
  <c r="AZ272" i="135"/>
  <c r="AW272" i="135"/>
  <c r="AX272" i="135"/>
  <c r="AY272" i="135"/>
  <c r="AZ256" i="135"/>
  <c r="AX256" i="135"/>
  <c r="AY256" i="135"/>
  <c r="AW256" i="135"/>
  <c r="AZ240" i="135"/>
  <c r="AW240" i="135"/>
  <c r="AX240" i="135"/>
  <c r="AY240" i="135"/>
  <c r="AZ224" i="135"/>
  <c r="AX224" i="135"/>
  <c r="AY224" i="135"/>
  <c r="AW224" i="135"/>
  <c r="AZ208" i="135"/>
  <c r="AY208" i="135"/>
  <c r="AW208" i="135"/>
  <c r="AX208" i="135"/>
  <c r="AZ192" i="135"/>
  <c r="AX192" i="135"/>
  <c r="AY192" i="135"/>
  <c r="AW192" i="135"/>
  <c r="AZ176" i="135"/>
  <c r="AX176" i="135"/>
  <c r="AY176" i="135"/>
  <c r="AW176" i="135"/>
  <c r="AZ160" i="135"/>
  <c r="AX160" i="135"/>
  <c r="AY160" i="135"/>
  <c r="AW160" i="135"/>
  <c r="AZ144" i="135"/>
  <c r="AX144" i="135"/>
  <c r="AY144" i="135"/>
  <c r="AW144" i="135"/>
  <c r="AZ128" i="135"/>
  <c r="AX128" i="135"/>
  <c r="AY128" i="135"/>
  <c r="AW128" i="135"/>
  <c r="AZ112" i="135"/>
  <c r="AX112" i="135"/>
  <c r="AY112" i="135"/>
  <c r="AW112" i="135"/>
  <c r="AZ96" i="135"/>
  <c r="AX96" i="135"/>
  <c r="AY96" i="135"/>
  <c r="AW96" i="135"/>
  <c r="AZ80" i="135"/>
  <c r="AX80" i="135"/>
  <c r="AY80" i="135"/>
  <c r="AW80" i="135"/>
  <c r="AZ64" i="135"/>
  <c r="AX64" i="135"/>
  <c r="AY64" i="135"/>
  <c r="AW64" i="135"/>
  <c r="AZ48" i="135"/>
  <c r="AW48" i="135"/>
  <c r="AX48" i="135"/>
  <c r="AY48" i="135"/>
  <c r="AX991" i="135"/>
  <c r="AW991" i="135"/>
  <c r="AZ991" i="135"/>
  <c r="AY991" i="135"/>
  <c r="AW975" i="135"/>
  <c r="AX975" i="135"/>
  <c r="AZ975" i="135"/>
  <c r="AY975" i="135"/>
  <c r="AW959" i="135"/>
  <c r="AX959" i="135"/>
  <c r="AZ959" i="135"/>
  <c r="AY959" i="135"/>
  <c r="AW943" i="135"/>
  <c r="AX943" i="135"/>
  <c r="AZ943" i="135"/>
  <c r="AY943" i="135"/>
  <c r="AX927" i="135"/>
  <c r="AW927" i="135"/>
  <c r="AZ927" i="135"/>
  <c r="AY927" i="135"/>
  <c r="AX911" i="135"/>
  <c r="AW911" i="135"/>
  <c r="AZ911" i="135"/>
  <c r="AY911" i="135"/>
  <c r="AX895" i="135"/>
  <c r="AW895" i="135"/>
  <c r="AZ895" i="135"/>
  <c r="AY895" i="135"/>
  <c r="AW879" i="135"/>
  <c r="AY879" i="135"/>
  <c r="AX879" i="135"/>
  <c r="AZ879" i="135"/>
  <c r="AW863" i="135"/>
  <c r="AY863" i="135"/>
  <c r="AX863" i="135"/>
  <c r="AZ863" i="135"/>
  <c r="AW847" i="135"/>
  <c r="AY847" i="135"/>
  <c r="AZ847" i="135"/>
  <c r="AX847" i="135"/>
  <c r="AW831" i="135"/>
  <c r="AY831" i="135"/>
  <c r="AZ831" i="135"/>
  <c r="AX831" i="135"/>
  <c r="AW815" i="135"/>
  <c r="AY815" i="135"/>
  <c r="AX815" i="135"/>
  <c r="AZ815" i="135"/>
  <c r="AW799" i="135"/>
  <c r="AY799" i="135"/>
  <c r="AX799" i="135"/>
  <c r="AZ799" i="135"/>
  <c r="AW783" i="135"/>
  <c r="AY783" i="135"/>
  <c r="AZ783" i="135"/>
  <c r="AX783" i="135"/>
  <c r="AW767" i="135"/>
  <c r="AY767" i="135"/>
  <c r="AZ767" i="135"/>
  <c r="AX767" i="135"/>
  <c r="AW751" i="135"/>
  <c r="AY751" i="135"/>
  <c r="AX751" i="135"/>
  <c r="AZ751" i="135"/>
  <c r="AW735" i="135"/>
  <c r="AY735" i="135"/>
  <c r="AX735" i="135"/>
  <c r="AZ735" i="135"/>
  <c r="AW719" i="135"/>
  <c r="AX719" i="135"/>
  <c r="AY719" i="135"/>
  <c r="AZ719" i="135"/>
  <c r="AW703" i="135"/>
  <c r="AX703" i="135"/>
  <c r="AY703" i="135"/>
  <c r="AZ703" i="135"/>
  <c r="AW687" i="135"/>
  <c r="AX687" i="135"/>
  <c r="AY687" i="135"/>
  <c r="AZ687" i="135"/>
  <c r="AW671" i="135"/>
  <c r="AX671" i="135"/>
  <c r="AY671" i="135"/>
  <c r="AZ671" i="135"/>
  <c r="AW655" i="135"/>
  <c r="AX655" i="135"/>
  <c r="AY655" i="135"/>
  <c r="AZ655" i="135"/>
  <c r="AW639" i="135"/>
  <c r="AX639" i="135"/>
  <c r="AY639" i="135"/>
  <c r="AZ639" i="135"/>
  <c r="AW623" i="135"/>
  <c r="AX623" i="135"/>
  <c r="AY623" i="135"/>
  <c r="AZ623" i="135"/>
  <c r="AW607" i="135"/>
  <c r="AX607" i="135"/>
  <c r="AY607" i="135"/>
  <c r="AZ607" i="135"/>
  <c r="AW591" i="135"/>
  <c r="AX591" i="135"/>
  <c r="AY591" i="135"/>
  <c r="AZ591" i="135"/>
  <c r="AW575" i="135"/>
  <c r="AX575" i="135"/>
  <c r="AY575" i="135"/>
  <c r="AZ575" i="135"/>
  <c r="AW559" i="135"/>
  <c r="AX559" i="135"/>
  <c r="AY559" i="135"/>
  <c r="AZ559" i="135"/>
  <c r="AW543" i="135"/>
  <c r="AX543" i="135"/>
  <c r="AY543" i="135"/>
  <c r="AZ543" i="135"/>
  <c r="AW527" i="135"/>
  <c r="AX527" i="135"/>
  <c r="AZ527" i="135"/>
  <c r="AY527" i="135"/>
  <c r="AW511" i="135"/>
  <c r="AX511" i="135"/>
  <c r="AY511" i="135"/>
  <c r="AZ511" i="135"/>
  <c r="AW495" i="135"/>
  <c r="AX495" i="135"/>
  <c r="AZ495" i="135"/>
  <c r="AY495" i="135"/>
  <c r="AW479" i="135"/>
  <c r="AX479" i="135"/>
  <c r="AY479" i="135"/>
  <c r="AZ479" i="135"/>
  <c r="AY463" i="135"/>
  <c r="AZ463" i="135"/>
  <c r="AW463" i="135"/>
  <c r="AX463" i="135"/>
  <c r="AW447" i="135"/>
  <c r="AX447" i="135"/>
  <c r="AY447" i="135"/>
  <c r="AZ447" i="135"/>
  <c r="AW431" i="135"/>
  <c r="AX431" i="135"/>
  <c r="AZ431" i="135"/>
  <c r="AY431" i="135"/>
  <c r="AW415" i="135"/>
  <c r="AX415" i="135"/>
  <c r="AY415" i="135"/>
  <c r="AZ415" i="135"/>
  <c r="AW399" i="135"/>
  <c r="AX399" i="135"/>
  <c r="AY399" i="135"/>
  <c r="AZ399" i="135"/>
  <c r="AY383" i="135"/>
  <c r="AZ383" i="135"/>
  <c r="AW383" i="135"/>
  <c r="AX383" i="135"/>
  <c r="AY367" i="135"/>
  <c r="AZ367" i="135"/>
  <c r="AW367" i="135"/>
  <c r="AX367" i="135"/>
  <c r="AY351" i="135"/>
  <c r="AZ351" i="135"/>
  <c r="AW351" i="135"/>
  <c r="AX351" i="135"/>
  <c r="AW335" i="135"/>
  <c r="AX335" i="135"/>
  <c r="AY335" i="135"/>
  <c r="AZ335" i="135"/>
  <c r="AX319" i="135"/>
  <c r="AY319" i="135"/>
  <c r="AZ319" i="135"/>
  <c r="AW319" i="135"/>
  <c r="AW303" i="135"/>
  <c r="AX303" i="135"/>
  <c r="AY303" i="135"/>
  <c r="AZ303" i="135"/>
  <c r="AY287" i="135"/>
  <c r="AZ287" i="135"/>
  <c r="AW287" i="135"/>
  <c r="AX287" i="135"/>
  <c r="AW271" i="135"/>
  <c r="AX271" i="135"/>
  <c r="AY271" i="135"/>
  <c r="AZ271" i="135"/>
  <c r="AW255" i="135"/>
  <c r="AX255" i="135"/>
  <c r="AY255" i="135"/>
  <c r="AZ255" i="135"/>
  <c r="AW239" i="135"/>
  <c r="AX239" i="135"/>
  <c r="AY239" i="135"/>
  <c r="AZ239" i="135"/>
  <c r="AW223" i="135"/>
  <c r="AX223" i="135"/>
  <c r="AY223" i="135"/>
  <c r="AZ223" i="135"/>
  <c r="AW207" i="135"/>
  <c r="AX207" i="135"/>
  <c r="AY207" i="135"/>
  <c r="AZ207" i="135"/>
  <c r="AW191" i="135"/>
  <c r="AX191" i="135"/>
  <c r="AY191" i="135"/>
  <c r="AZ191" i="135"/>
  <c r="AW175" i="135"/>
  <c r="AX175" i="135"/>
  <c r="AY175" i="135"/>
  <c r="AZ175" i="135"/>
  <c r="AX159" i="135"/>
  <c r="AY159" i="135"/>
  <c r="AZ159" i="135"/>
  <c r="AW159" i="135"/>
  <c r="AW143" i="135"/>
  <c r="AX143" i="135"/>
  <c r="AY143" i="135"/>
  <c r="AZ143" i="135"/>
  <c r="AW127" i="135"/>
  <c r="AX127" i="135"/>
  <c r="AY127" i="135"/>
  <c r="AZ127" i="135"/>
  <c r="AW111" i="135"/>
  <c r="AX111" i="135"/>
  <c r="AY111" i="135"/>
  <c r="AZ111" i="135"/>
  <c r="AW95" i="135"/>
  <c r="AX95" i="135"/>
  <c r="AY95" i="135"/>
  <c r="AZ95" i="135"/>
  <c r="AW79" i="135"/>
  <c r="AX79" i="135"/>
  <c r="AY79" i="135"/>
  <c r="AZ79" i="135"/>
  <c r="AW63" i="135"/>
  <c r="AX63" i="135"/>
  <c r="AY63" i="135"/>
  <c r="AZ63" i="135"/>
  <c r="AW47" i="135"/>
  <c r="AX47" i="135"/>
  <c r="AY47" i="135"/>
  <c r="AZ47" i="135"/>
  <c r="AW990" i="135"/>
  <c r="AX990" i="135"/>
  <c r="AY990" i="135"/>
  <c r="AZ990" i="135"/>
  <c r="AW974" i="135"/>
  <c r="AY974" i="135"/>
  <c r="AX974" i="135"/>
  <c r="AZ974" i="135"/>
  <c r="AW958" i="135"/>
  <c r="AX958" i="135"/>
  <c r="AY958" i="135"/>
  <c r="AZ958" i="135"/>
  <c r="AW942" i="135"/>
  <c r="AX942" i="135"/>
  <c r="AY942" i="135"/>
  <c r="AZ942" i="135"/>
  <c r="AW926" i="135"/>
  <c r="AX926" i="135"/>
  <c r="AY926" i="135"/>
  <c r="AZ926" i="135"/>
  <c r="AW910" i="135"/>
  <c r="AX910" i="135"/>
  <c r="AY910" i="135"/>
  <c r="AZ910" i="135"/>
  <c r="AW894" i="135"/>
  <c r="AX894" i="135"/>
  <c r="AY894" i="135"/>
  <c r="AZ894" i="135"/>
  <c r="AW878" i="135"/>
  <c r="AX878" i="135"/>
  <c r="AY878" i="135"/>
  <c r="AZ878" i="135"/>
  <c r="AW862" i="135"/>
  <c r="AX862" i="135"/>
  <c r="AY862" i="135"/>
  <c r="AZ862" i="135"/>
  <c r="AW846" i="135"/>
  <c r="AX846" i="135"/>
  <c r="AY846" i="135"/>
  <c r="AZ846" i="135"/>
  <c r="AW830" i="135"/>
  <c r="AX830" i="135"/>
  <c r="AY830" i="135"/>
  <c r="AZ830" i="135"/>
  <c r="AW814" i="135"/>
  <c r="AX814" i="135"/>
  <c r="AY814" i="135"/>
  <c r="AZ814" i="135"/>
  <c r="AW798" i="135"/>
  <c r="AX798" i="135"/>
  <c r="AY798" i="135"/>
  <c r="AZ798" i="135"/>
  <c r="AW782" i="135"/>
  <c r="AX782" i="135"/>
  <c r="AY782" i="135"/>
  <c r="AZ782" i="135"/>
  <c r="AW766" i="135"/>
  <c r="AX766" i="135"/>
  <c r="AY766" i="135"/>
  <c r="AZ766" i="135"/>
  <c r="AW750" i="135"/>
  <c r="AX750" i="135"/>
  <c r="AY750" i="135"/>
  <c r="AZ750" i="135"/>
  <c r="AW734" i="135"/>
  <c r="AX734" i="135"/>
  <c r="AY734" i="135"/>
  <c r="AZ734" i="135"/>
  <c r="AW718" i="135"/>
  <c r="AX718" i="135"/>
  <c r="AY718" i="135"/>
  <c r="AZ718" i="135"/>
  <c r="AW702" i="135"/>
  <c r="AX702" i="135"/>
  <c r="AY702" i="135"/>
  <c r="AZ702" i="135"/>
  <c r="AW686" i="135"/>
  <c r="AX686" i="135"/>
  <c r="AY686" i="135"/>
  <c r="AZ686" i="135"/>
  <c r="AW670" i="135"/>
  <c r="AX670" i="135"/>
  <c r="AY670" i="135"/>
  <c r="AZ670" i="135"/>
  <c r="AW654" i="135"/>
  <c r="AX654" i="135"/>
  <c r="AY654" i="135"/>
  <c r="AZ654" i="135"/>
  <c r="AW638" i="135"/>
  <c r="AX638" i="135"/>
  <c r="AY638" i="135"/>
  <c r="AZ638" i="135"/>
  <c r="AW622" i="135"/>
  <c r="AX622" i="135"/>
  <c r="AY622" i="135"/>
  <c r="AZ622" i="135"/>
  <c r="AW606" i="135"/>
  <c r="AX606" i="135"/>
  <c r="AY606" i="135"/>
  <c r="AZ606" i="135"/>
  <c r="AW590" i="135"/>
  <c r="AX590" i="135"/>
  <c r="AY590" i="135"/>
  <c r="AZ590" i="135"/>
  <c r="AW574" i="135"/>
  <c r="AX574" i="135"/>
  <c r="AY574" i="135"/>
  <c r="AZ574" i="135"/>
  <c r="AW558" i="135"/>
  <c r="AX558" i="135"/>
  <c r="AY558" i="135"/>
  <c r="AZ558" i="135"/>
  <c r="AW542" i="135"/>
  <c r="AX542" i="135"/>
  <c r="AY542" i="135"/>
  <c r="AZ542" i="135"/>
  <c r="AW526" i="135"/>
  <c r="AX526" i="135"/>
  <c r="AY526" i="135"/>
  <c r="AZ526" i="135"/>
  <c r="AW510" i="135"/>
  <c r="AX510" i="135"/>
  <c r="AZ510" i="135"/>
  <c r="AY510" i="135"/>
  <c r="AW494" i="135"/>
  <c r="AX494" i="135"/>
  <c r="AY494" i="135"/>
  <c r="AZ494" i="135"/>
  <c r="AY478" i="135"/>
  <c r="AZ478" i="135"/>
  <c r="AW478" i="135"/>
  <c r="AX478" i="135"/>
  <c r="AW462" i="135"/>
  <c r="AX462" i="135"/>
  <c r="AZ462" i="135"/>
  <c r="AY462" i="135"/>
  <c r="AW446" i="135"/>
  <c r="AX446" i="135"/>
  <c r="AZ446" i="135"/>
  <c r="AY446" i="135"/>
  <c r="AW430" i="135"/>
  <c r="AX430" i="135"/>
  <c r="AY430" i="135"/>
  <c r="AZ430" i="135"/>
  <c r="AY414" i="135"/>
  <c r="AZ414" i="135"/>
  <c r="AW414" i="135"/>
  <c r="AX414" i="135"/>
  <c r="AW398" i="135"/>
  <c r="AZ398" i="135"/>
  <c r="AX398" i="135"/>
  <c r="AY398" i="135"/>
  <c r="AX382" i="135"/>
  <c r="AY382" i="135"/>
  <c r="AZ382" i="135"/>
  <c r="AW382" i="135"/>
  <c r="AW366" i="135"/>
  <c r="AX366" i="135"/>
  <c r="AY366" i="135"/>
  <c r="AZ366" i="135"/>
  <c r="AW350" i="135"/>
  <c r="AX350" i="135"/>
  <c r="AY350" i="135"/>
  <c r="AZ350" i="135"/>
  <c r="AX334" i="135"/>
  <c r="AY334" i="135"/>
  <c r="AW334" i="135"/>
  <c r="AZ334" i="135"/>
  <c r="AW318" i="135"/>
  <c r="AX318" i="135"/>
  <c r="AY318" i="135"/>
  <c r="AZ318" i="135"/>
  <c r="AX302" i="135"/>
  <c r="AY302" i="135"/>
  <c r="AW302" i="135"/>
  <c r="AZ302" i="135"/>
  <c r="AW286" i="135"/>
  <c r="AX286" i="135"/>
  <c r="AY286" i="135"/>
  <c r="AZ286" i="135"/>
  <c r="AX270" i="135"/>
  <c r="AY270" i="135"/>
  <c r="AZ270" i="135"/>
  <c r="AW270" i="135"/>
  <c r="AW254" i="135"/>
  <c r="AX254" i="135"/>
  <c r="AY254" i="135"/>
  <c r="AZ254" i="135"/>
  <c r="AX238" i="135"/>
  <c r="AY238" i="135"/>
  <c r="AZ238" i="135"/>
  <c r="AW238" i="135"/>
  <c r="AW222" i="135"/>
  <c r="AX222" i="135"/>
  <c r="AZ222" i="135"/>
  <c r="AY222" i="135"/>
  <c r="AX206" i="135"/>
  <c r="AY206" i="135"/>
  <c r="AZ206" i="135"/>
  <c r="AW206" i="135"/>
  <c r="AX190" i="135"/>
  <c r="AW190" i="135"/>
  <c r="AY190" i="135"/>
  <c r="AZ190" i="135"/>
  <c r="AX174" i="135"/>
  <c r="AY174" i="135"/>
  <c r="AZ174" i="135"/>
  <c r="AW174" i="135"/>
  <c r="AX158" i="135"/>
  <c r="AY158" i="135"/>
  <c r="AW158" i="135"/>
  <c r="AZ158" i="135"/>
  <c r="AX142" i="135"/>
  <c r="AY142" i="135"/>
  <c r="AZ142" i="135"/>
  <c r="AW142" i="135"/>
  <c r="AX126" i="135"/>
  <c r="AY126" i="135"/>
  <c r="AW126" i="135"/>
  <c r="AZ126" i="135"/>
  <c r="AX110" i="135"/>
  <c r="AY110" i="135"/>
  <c r="AZ110" i="135"/>
  <c r="AW110" i="135"/>
  <c r="AX94" i="135"/>
  <c r="AY94" i="135"/>
  <c r="AZ94" i="135"/>
  <c r="AW94" i="135"/>
  <c r="AX78" i="135"/>
  <c r="AY78" i="135"/>
  <c r="AZ78" i="135"/>
  <c r="AW78" i="135"/>
  <c r="AW62" i="135"/>
  <c r="AX62" i="135"/>
  <c r="AY62" i="135"/>
  <c r="AZ62" i="135"/>
  <c r="AX46" i="135"/>
  <c r="AY46" i="135"/>
  <c r="AZ46" i="135"/>
  <c r="AW46" i="135"/>
  <c r="AW989" i="135"/>
  <c r="AX989" i="135"/>
  <c r="AY989" i="135"/>
  <c r="AZ989" i="135"/>
  <c r="AX973" i="135"/>
  <c r="AW973" i="135"/>
  <c r="AY973" i="135"/>
  <c r="AZ973" i="135"/>
  <c r="AY957" i="135"/>
  <c r="AX957" i="135"/>
  <c r="AW957" i="135"/>
  <c r="AZ957" i="135"/>
  <c r="AW941" i="135"/>
  <c r="AX941" i="135"/>
  <c r="AY941" i="135"/>
  <c r="AZ941" i="135"/>
  <c r="AW925" i="135"/>
  <c r="AX925" i="135"/>
  <c r="AY925" i="135"/>
  <c r="AZ925" i="135"/>
  <c r="AX909" i="135"/>
  <c r="AW909" i="135"/>
  <c r="AY909" i="135"/>
  <c r="AZ909" i="135"/>
  <c r="AX893" i="135"/>
  <c r="AW893" i="135"/>
  <c r="AY893" i="135"/>
  <c r="AZ893" i="135"/>
  <c r="AZ877" i="135"/>
  <c r="AW877" i="135"/>
  <c r="AX877" i="135"/>
  <c r="AY877" i="135"/>
  <c r="AZ861" i="135"/>
  <c r="AW861" i="135"/>
  <c r="AX861" i="135"/>
  <c r="AY861" i="135"/>
  <c r="AZ845" i="135"/>
  <c r="AX845" i="135"/>
  <c r="AY845" i="135"/>
  <c r="AW845" i="135"/>
  <c r="AZ829" i="135"/>
  <c r="AW829" i="135"/>
  <c r="AX829" i="135"/>
  <c r="AY829" i="135"/>
  <c r="AZ813" i="135"/>
  <c r="AX813" i="135"/>
  <c r="AW813" i="135"/>
  <c r="AY813" i="135"/>
  <c r="AZ797" i="135"/>
  <c r="AW797" i="135"/>
  <c r="AX797" i="135"/>
  <c r="AY797" i="135"/>
  <c r="AZ781" i="135"/>
  <c r="AW781" i="135"/>
  <c r="AY781" i="135"/>
  <c r="AX781" i="135"/>
  <c r="AZ765" i="135"/>
  <c r="AX765" i="135"/>
  <c r="AW765" i="135"/>
  <c r="AY765" i="135"/>
  <c r="AZ749" i="135"/>
  <c r="AX749" i="135"/>
  <c r="AW749" i="135"/>
  <c r="AY749" i="135"/>
  <c r="AZ733" i="135"/>
  <c r="AW733" i="135"/>
  <c r="AX733" i="135"/>
  <c r="AY733" i="135"/>
  <c r="AZ717" i="135"/>
  <c r="AW717" i="135"/>
  <c r="AY717" i="135"/>
  <c r="AX717" i="135"/>
  <c r="AZ701" i="135"/>
  <c r="AW701" i="135"/>
  <c r="AX701" i="135"/>
  <c r="AY701" i="135"/>
  <c r="AZ685" i="135"/>
  <c r="AX685" i="135"/>
  <c r="AY685" i="135"/>
  <c r="AW685" i="135"/>
  <c r="AZ669" i="135"/>
  <c r="AX669" i="135"/>
  <c r="AY669" i="135"/>
  <c r="AW669" i="135"/>
  <c r="AZ653" i="135"/>
  <c r="AW653" i="135"/>
  <c r="AX653" i="135"/>
  <c r="AY653" i="135"/>
  <c r="AZ637" i="135"/>
  <c r="AW637" i="135"/>
  <c r="AX637" i="135"/>
  <c r="AY637" i="135"/>
  <c r="AZ621" i="135"/>
  <c r="AX621" i="135"/>
  <c r="AY621" i="135"/>
  <c r="AW621" i="135"/>
  <c r="AZ605" i="135"/>
  <c r="AW605" i="135"/>
  <c r="AX605" i="135"/>
  <c r="AY605" i="135"/>
  <c r="AZ589" i="135"/>
  <c r="AW589" i="135"/>
  <c r="AX589" i="135"/>
  <c r="AY589" i="135"/>
  <c r="AZ573" i="135"/>
  <c r="AW573" i="135"/>
  <c r="AX573" i="135"/>
  <c r="AY573" i="135"/>
  <c r="AZ557" i="135"/>
  <c r="AX557" i="135"/>
  <c r="AY557" i="135"/>
  <c r="AW557" i="135"/>
  <c r="AZ541" i="135"/>
  <c r="AW541" i="135"/>
  <c r="AX541" i="135"/>
  <c r="AY541" i="135"/>
  <c r="AW525" i="135"/>
  <c r="AZ525" i="135"/>
  <c r="AX525" i="135"/>
  <c r="AY525" i="135"/>
  <c r="AW509" i="135"/>
  <c r="AX509" i="135"/>
  <c r="AY509" i="135"/>
  <c r="AZ509" i="135"/>
  <c r="AW493" i="135"/>
  <c r="AX493" i="135"/>
  <c r="AY493" i="135"/>
  <c r="AZ493" i="135"/>
  <c r="AW477" i="135"/>
  <c r="AX477" i="135"/>
  <c r="AY477" i="135"/>
  <c r="AZ477" i="135"/>
  <c r="AW461" i="135"/>
  <c r="AX461" i="135"/>
  <c r="AY461" i="135"/>
  <c r="AZ461" i="135"/>
  <c r="AW445" i="135"/>
  <c r="AX445" i="135"/>
  <c r="AY445" i="135"/>
  <c r="AZ445" i="135"/>
  <c r="AW429" i="135"/>
  <c r="AX429" i="135"/>
  <c r="AY429" i="135"/>
  <c r="AZ429" i="135"/>
  <c r="AW413" i="135"/>
  <c r="AX413" i="135"/>
  <c r="AY413" i="135"/>
  <c r="AZ413" i="135"/>
  <c r="AW397" i="135"/>
  <c r="AX397" i="135"/>
  <c r="AY397" i="135"/>
  <c r="AZ397" i="135"/>
  <c r="AZ381" i="135"/>
  <c r="AW381" i="135"/>
  <c r="AX381" i="135"/>
  <c r="AY381" i="135"/>
  <c r="AX365" i="135"/>
  <c r="AY365" i="135"/>
  <c r="AZ365" i="135"/>
  <c r="AW365" i="135"/>
  <c r="AW349" i="135"/>
  <c r="AX349" i="135"/>
  <c r="AY349" i="135"/>
  <c r="AZ349" i="135"/>
  <c r="AW333" i="135"/>
  <c r="AX333" i="135"/>
  <c r="AY333" i="135"/>
  <c r="AZ333" i="135"/>
  <c r="AW317" i="135"/>
  <c r="AX317" i="135"/>
  <c r="AY317" i="135"/>
  <c r="AZ317" i="135"/>
  <c r="AW301" i="135"/>
  <c r="AX301" i="135"/>
  <c r="AY301" i="135"/>
  <c r="AZ301" i="135"/>
  <c r="AW285" i="135"/>
  <c r="AX285" i="135"/>
  <c r="AY285" i="135"/>
  <c r="AZ285" i="135"/>
  <c r="AW269" i="135"/>
  <c r="AX269" i="135"/>
  <c r="AY269" i="135"/>
  <c r="AZ269" i="135"/>
  <c r="AW253" i="135"/>
  <c r="AX253" i="135"/>
  <c r="AY253" i="135"/>
  <c r="AZ253" i="135"/>
  <c r="AW237" i="135"/>
  <c r="AY237" i="135"/>
  <c r="AZ237" i="135"/>
  <c r="AX237" i="135"/>
  <c r="AW221" i="135"/>
  <c r="AX221" i="135"/>
  <c r="AY221" i="135"/>
  <c r="AZ221" i="135"/>
  <c r="AW205" i="135"/>
  <c r="AX205" i="135"/>
  <c r="AY205" i="135"/>
  <c r="AZ205" i="135"/>
  <c r="AW189" i="135"/>
  <c r="AX189" i="135"/>
  <c r="AY189" i="135"/>
  <c r="AZ189" i="135"/>
  <c r="AW173" i="135"/>
  <c r="AX173" i="135"/>
  <c r="AY173" i="135"/>
  <c r="AZ173" i="135"/>
  <c r="AW157" i="135"/>
  <c r="AX157" i="135"/>
  <c r="AY157" i="135"/>
  <c r="AZ157" i="135"/>
  <c r="AW141" i="135"/>
  <c r="AX141" i="135"/>
  <c r="AY141" i="135"/>
  <c r="AZ141" i="135"/>
  <c r="AW125" i="135"/>
  <c r="AX125" i="135"/>
  <c r="AY125" i="135"/>
  <c r="AZ125" i="135"/>
  <c r="AW109" i="135"/>
  <c r="AX109" i="135"/>
  <c r="AY109" i="135"/>
  <c r="AZ109" i="135"/>
  <c r="AW93" i="135"/>
  <c r="AX93" i="135"/>
  <c r="AY93" i="135"/>
  <c r="AZ93" i="135"/>
  <c r="AW77" i="135"/>
  <c r="AX77" i="135"/>
  <c r="AY77" i="135"/>
  <c r="AZ77" i="135"/>
  <c r="AW61" i="135"/>
  <c r="AX61" i="135"/>
  <c r="AY61" i="135"/>
  <c r="AZ61" i="135"/>
  <c r="AW45" i="135"/>
  <c r="AX45" i="135"/>
  <c r="AY45" i="135"/>
  <c r="AZ45" i="135"/>
  <c r="AW988" i="135"/>
  <c r="AX988" i="135"/>
  <c r="AY988" i="135"/>
  <c r="AZ988" i="135"/>
  <c r="AW972" i="135"/>
  <c r="AX972" i="135"/>
  <c r="AY972" i="135"/>
  <c r="AZ972" i="135"/>
  <c r="AW956" i="135"/>
  <c r="AX956" i="135"/>
  <c r="AY956" i="135"/>
  <c r="AZ956" i="135"/>
  <c r="AW940" i="135"/>
  <c r="AX940" i="135"/>
  <c r="AY940" i="135"/>
  <c r="AZ940" i="135"/>
  <c r="AW924" i="135"/>
  <c r="AX924" i="135"/>
  <c r="AY924" i="135"/>
  <c r="AZ924" i="135"/>
  <c r="AW908" i="135"/>
  <c r="AX908" i="135"/>
  <c r="AY908" i="135"/>
  <c r="AZ908" i="135"/>
  <c r="AW892" i="135"/>
  <c r="AX892" i="135"/>
  <c r="AY892" i="135"/>
  <c r="AZ892" i="135"/>
  <c r="AW876" i="135"/>
  <c r="AX876" i="135"/>
  <c r="AY876" i="135"/>
  <c r="AZ876" i="135"/>
  <c r="AY860" i="135"/>
  <c r="AW860" i="135"/>
  <c r="AX860" i="135"/>
  <c r="AZ860" i="135"/>
  <c r="AX844" i="135"/>
  <c r="AW844" i="135"/>
  <c r="AZ844" i="135"/>
  <c r="AY844" i="135"/>
  <c r="AX828" i="135"/>
  <c r="AW828" i="135"/>
  <c r="AZ828" i="135"/>
  <c r="AY828" i="135"/>
  <c r="AW812" i="135"/>
  <c r="AX812" i="135"/>
  <c r="AY812" i="135"/>
  <c r="AZ812" i="135"/>
  <c r="AY796" i="135"/>
  <c r="AZ796" i="135"/>
  <c r="AW796" i="135"/>
  <c r="AX796" i="135"/>
  <c r="AX780" i="135"/>
  <c r="AW780" i="135"/>
  <c r="AZ780" i="135"/>
  <c r="AY780" i="135"/>
  <c r="AW764" i="135"/>
  <c r="AX764" i="135"/>
  <c r="AZ764" i="135"/>
  <c r="AY764" i="135"/>
  <c r="AW748" i="135"/>
  <c r="AX748" i="135"/>
  <c r="AY748" i="135"/>
  <c r="AZ748" i="135"/>
  <c r="AY732" i="135"/>
  <c r="AZ732" i="135"/>
  <c r="AW732" i="135"/>
  <c r="AX732" i="135"/>
  <c r="AW716" i="135"/>
  <c r="AX716" i="135"/>
  <c r="AY716" i="135"/>
  <c r="AZ716" i="135"/>
  <c r="AW700" i="135"/>
  <c r="AX700" i="135"/>
  <c r="AY700" i="135"/>
  <c r="AZ700" i="135"/>
  <c r="AW684" i="135"/>
  <c r="AX684" i="135"/>
  <c r="AY684" i="135"/>
  <c r="AZ684" i="135"/>
  <c r="AW668" i="135"/>
  <c r="AX668" i="135"/>
  <c r="AY668" i="135"/>
  <c r="AZ668" i="135"/>
  <c r="AW652" i="135"/>
  <c r="AX652" i="135"/>
  <c r="AY652" i="135"/>
  <c r="AZ652" i="135"/>
  <c r="AW636" i="135"/>
  <c r="AX636" i="135"/>
  <c r="AY636" i="135"/>
  <c r="AZ636" i="135"/>
  <c r="AW620" i="135"/>
  <c r="AX620" i="135"/>
  <c r="AY620" i="135"/>
  <c r="AZ620" i="135"/>
  <c r="AW604" i="135"/>
  <c r="AX604" i="135"/>
  <c r="AY604" i="135"/>
  <c r="AZ604" i="135"/>
  <c r="AW588" i="135"/>
  <c r="AX588" i="135"/>
  <c r="AY588" i="135"/>
  <c r="AZ588" i="135"/>
  <c r="AW572" i="135"/>
  <c r="AX572" i="135"/>
  <c r="AY572" i="135"/>
  <c r="AZ572" i="135"/>
  <c r="AW556" i="135"/>
  <c r="AX556" i="135"/>
  <c r="AY556" i="135"/>
  <c r="AZ556" i="135"/>
  <c r="AW540" i="135"/>
  <c r="AZ540" i="135"/>
  <c r="AX540" i="135"/>
  <c r="AY540" i="135"/>
  <c r="AW524" i="135"/>
  <c r="AY524" i="135"/>
  <c r="AZ524" i="135"/>
  <c r="AX524" i="135"/>
  <c r="AW508" i="135"/>
  <c r="AY508" i="135"/>
  <c r="AZ508" i="135"/>
  <c r="AX508" i="135"/>
  <c r="AW492" i="135"/>
  <c r="AY492" i="135"/>
  <c r="AZ492" i="135"/>
  <c r="AX492" i="135"/>
  <c r="AW476" i="135"/>
  <c r="AY476" i="135"/>
  <c r="AZ476" i="135"/>
  <c r="AX476" i="135"/>
  <c r="AW460" i="135"/>
  <c r="AY460" i="135"/>
  <c r="AZ460" i="135"/>
  <c r="AX460" i="135"/>
  <c r="AW444" i="135"/>
  <c r="AY444" i="135"/>
  <c r="AZ444" i="135"/>
  <c r="AX444" i="135"/>
  <c r="AW428" i="135"/>
  <c r="AY428" i="135"/>
  <c r="AZ428" i="135"/>
  <c r="AX428" i="135"/>
  <c r="AW412" i="135"/>
  <c r="AY412" i="135"/>
  <c r="AZ412" i="135"/>
  <c r="AX412" i="135"/>
  <c r="AW396" i="135"/>
  <c r="AY396" i="135"/>
  <c r="AZ396" i="135"/>
  <c r="AX396" i="135"/>
  <c r="AX380" i="135"/>
  <c r="AZ380" i="135"/>
  <c r="AW380" i="135"/>
  <c r="AY380" i="135"/>
  <c r="AX364" i="135"/>
  <c r="AY364" i="135"/>
  <c r="AZ364" i="135"/>
  <c r="AW364" i="135"/>
  <c r="AX348" i="135"/>
  <c r="AY348" i="135"/>
  <c r="AZ348" i="135"/>
  <c r="AW348" i="135"/>
  <c r="AZ332" i="135"/>
  <c r="AW332" i="135"/>
  <c r="AX332" i="135"/>
  <c r="AY332" i="135"/>
  <c r="AZ316" i="135"/>
  <c r="AW316" i="135"/>
  <c r="AY316" i="135"/>
  <c r="AX316" i="135"/>
  <c r="AZ300" i="135"/>
  <c r="AW300" i="135"/>
  <c r="AX300" i="135"/>
  <c r="AY300" i="135"/>
  <c r="AZ284" i="135"/>
  <c r="AW284" i="135"/>
  <c r="AY284" i="135"/>
  <c r="AX284" i="135"/>
  <c r="AZ268" i="135"/>
  <c r="AW268" i="135"/>
  <c r="AX268" i="135"/>
  <c r="AY268" i="135"/>
  <c r="AZ252" i="135"/>
  <c r="AW252" i="135"/>
  <c r="AX252" i="135"/>
  <c r="AY252" i="135"/>
  <c r="AZ236" i="135"/>
  <c r="AW236" i="135"/>
  <c r="AX236" i="135"/>
  <c r="AY236" i="135"/>
  <c r="AZ220" i="135"/>
  <c r="AW220" i="135"/>
  <c r="AX220" i="135"/>
  <c r="AY220" i="135"/>
  <c r="AZ204" i="135"/>
  <c r="AW204" i="135"/>
  <c r="AX204" i="135"/>
  <c r="AY204" i="135"/>
  <c r="AZ188" i="135"/>
  <c r="AW188" i="135"/>
  <c r="AX188" i="135"/>
  <c r="AY188" i="135"/>
  <c r="AZ172" i="135"/>
  <c r="AW172" i="135"/>
  <c r="AX172" i="135"/>
  <c r="AY172" i="135"/>
  <c r="AZ156" i="135"/>
  <c r="AW156" i="135"/>
  <c r="AX156" i="135"/>
  <c r="AY156" i="135"/>
  <c r="AZ140" i="135"/>
  <c r="AW140" i="135"/>
  <c r="AX140" i="135"/>
  <c r="AY140" i="135"/>
  <c r="AZ124" i="135"/>
  <c r="AW124" i="135"/>
  <c r="AX124" i="135"/>
  <c r="AY124" i="135"/>
  <c r="AZ108" i="135"/>
  <c r="AW108" i="135"/>
  <c r="AX108" i="135"/>
  <c r="AY108" i="135"/>
  <c r="AZ92" i="135"/>
  <c r="AW92" i="135"/>
  <c r="AX92" i="135"/>
  <c r="AY92" i="135"/>
  <c r="AZ76" i="135"/>
  <c r="AW76" i="135"/>
  <c r="AX76" i="135"/>
  <c r="AY76" i="135"/>
  <c r="AZ60" i="135"/>
  <c r="AW60" i="135"/>
  <c r="AX60" i="135"/>
  <c r="AY60" i="135"/>
  <c r="AZ44" i="135"/>
  <c r="AW44" i="135"/>
  <c r="AX44" i="135"/>
  <c r="AY44" i="135"/>
  <c r="AW987" i="135"/>
  <c r="AX987" i="135"/>
  <c r="AZ987" i="135"/>
  <c r="AY987" i="135"/>
  <c r="AX971" i="135"/>
  <c r="AW971" i="135"/>
  <c r="AZ971" i="135"/>
  <c r="AY971" i="135"/>
  <c r="AX955" i="135"/>
  <c r="AW955" i="135"/>
  <c r="AZ955" i="135"/>
  <c r="AY955" i="135"/>
  <c r="AW939" i="135"/>
  <c r="AX939" i="135"/>
  <c r="AZ939" i="135"/>
  <c r="AY939" i="135"/>
  <c r="AW923" i="135"/>
  <c r="AX923" i="135"/>
  <c r="AZ923" i="135"/>
  <c r="AY923" i="135"/>
  <c r="AX907" i="135"/>
  <c r="AW907" i="135"/>
  <c r="AZ907" i="135"/>
  <c r="AY907" i="135"/>
  <c r="AW891" i="135"/>
  <c r="AX891" i="135"/>
  <c r="AZ891" i="135"/>
  <c r="AY891" i="135"/>
  <c r="AW875" i="135"/>
  <c r="AY875" i="135"/>
  <c r="AX875" i="135"/>
  <c r="AZ875" i="135"/>
  <c r="AW859" i="135"/>
  <c r="AY859" i="135"/>
  <c r="AX859" i="135"/>
  <c r="AZ859" i="135"/>
  <c r="AW843" i="135"/>
  <c r="AY843" i="135"/>
  <c r="AZ843" i="135"/>
  <c r="AX843" i="135"/>
  <c r="AW827" i="135"/>
  <c r="AY827" i="135"/>
  <c r="AX827" i="135"/>
  <c r="AZ827" i="135"/>
  <c r="AW811" i="135"/>
  <c r="AY811" i="135"/>
  <c r="AZ811" i="135"/>
  <c r="AX811" i="135"/>
  <c r="AW795" i="135"/>
  <c r="AY795" i="135"/>
  <c r="AX795" i="135"/>
  <c r="AZ795" i="135"/>
  <c r="AW779" i="135"/>
  <c r="AY779" i="135"/>
  <c r="AZ779" i="135"/>
  <c r="AX779" i="135"/>
  <c r="AW763" i="135"/>
  <c r="AY763" i="135"/>
  <c r="AX763" i="135"/>
  <c r="AZ763" i="135"/>
  <c r="AW747" i="135"/>
  <c r="AY747" i="135"/>
  <c r="AZ747" i="135"/>
  <c r="AX747" i="135"/>
  <c r="AW731" i="135"/>
  <c r="AY731" i="135"/>
  <c r="AX731" i="135"/>
  <c r="AZ731" i="135"/>
  <c r="AW715" i="135"/>
  <c r="AX715" i="135"/>
  <c r="AY715" i="135"/>
  <c r="AZ715" i="135"/>
  <c r="AW699" i="135"/>
  <c r="AX699" i="135"/>
  <c r="AY699" i="135"/>
  <c r="AZ699" i="135"/>
  <c r="AW683" i="135"/>
  <c r="AX683" i="135"/>
  <c r="AY683" i="135"/>
  <c r="AZ683" i="135"/>
  <c r="AW667" i="135"/>
  <c r="AX667" i="135"/>
  <c r="AY667" i="135"/>
  <c r="AZ667" i="135"/>
  <c r="AW651" i="135"/>
  <c r="AX651" i="135"/>
  <c r="AY651" i="135"/>
  <c r="AZ651" i="135"/>
  <c r="AW635" i="135"/>
  <c r="AX635" i="135"/>
  <c r="AY635" i="135"/>
  <c r="AZ635" i="135"/>
  <c r="AW619" i="135"/>
  <c r="AX619" i="135"/>
  <c r="AY619" i="135"/>
  <c r="AZ619" i="135"/>
  <c r="AW603" i="135"/>
  <c r="AX603" i="135"/>
  <c r="AY603" i="135"/>
  <c r="AZ603" i="135"/>
  <c r="AW587" i="135"/>
  <c r="AX587" i="135"/>
  <c r="AY587" i="135"/>
  <c r="AZ587" i="135"/>
  <c r="AW571" i="135"/>
  <c r="AX571" i="135"/>
  <c r="AY571" i="135"/>
  <c r="AZ571" i="135"/>
  <c r="AW555" i="135"/>
  <c r="AX555" i="135"/>
  <c r="AY555" i="135"/>
  <c r="AZ555" i="135"/>
  <c r="AW539" i="135"/>
  <c r="AY539" i="135"/>
  <c r="AZ539" i="135"/>
  <c r="AX539" i="135"/>
  <c r="AW523" i="135"/>
  <c r="AX523" i="135"/>
  <c r="AY523" i="135"/>
  <c r="AZ523" i="135"/>
  <c r="AW507" i="135"/>
  <c r="AX507" i="135"/>
  <c r="AY507" i="135"/>
  <c r="AZ507" i="135"/>
  <c r="AZ491" i="135"/>
  <c r="AW491" i="135"/>
  <c r="AX491" i="135"/>
  <c r="AY491" i="135"/>
  <c r="AW475" i="135"/>
  <c r="AX475" i="135"/>
  <c r="AY475" i="135"/>
  <c r="AZ475" i="135"/>
  <c r="AW459" i="135"/>
  <c r="AX459" i="135"/>
  <c r="AY459" i="135"/>
  <c r="AZ459" i="135"/>
  <c r="AW443" i="135"/>
  <c r="AX443" i="135"/>
  <c r="AY443" i="135"/>
  <c r="AZ443" i="135"/>
  <c r="AZ427" i="135"/>
  <c r="AX427" i="135"/>
  <c r="AY427" i="135"/>
  <c r="AW427" i="135"/>
  <c r="AW411" i="135"/>
  <c r="AX411" i="135"/>
  <c r="AY411" i="135"/>
  <c r="AZ411" i="135"/>
  <c r="AW395" i="135"/>
  <c r="AX395" i="135"/>
  <c r="AY395" i="135"/>
  <c r="AZ395" i="135"/>
  <c r="AY379" i="135"/>
  <c r="AZ379" i="135"/>
  <c r="AW379" i="135"/>
  <c r="AX379" i="135"/>
  <c r="AY363" i="135"/>
  <c r="AZ363" i="135"/>
  <c r="AW363" i="135"/>
  <c r="AX363" i="135"/>
  <c r="AY347" i="135"/>
  <c r="AZ347" i="135"/>
  <c r="AW347" i="135"/>
  <c r="AX347" i="135"/>
  <c r="AW331" i="135"/>
  <c r="AX331" i="135"/>
  <c r="AY331" i="135"/>
  <c r="AZ331" i="135"/>
  <c r="AZ315" i="135"/>
  <c r="AW315" i="135"/>
  <c r="AX315" i="135"/>
  <c r="AY315" i="135"/>
  <c r="AW299" i="135"/>
  <c r="AX299" i="135"/>
  <c r="AY299" i="135"/>
  <c r="AZ299" i="135"/>
  <c r="AZ283" i="135"/>
  <c r="AW283" i="135"/>
  <c r="AX283" i="135"/>
  <c r="AY283" i="135"/>
  <c r="AW267" i="135"/>
  <c r="AY267" i="135"/>
  <c r="AZ267" i="135"/>
  <c r="AX267" i="135"/>
  <c r="AZ251" i="135"/>
  <c r="AY251" i="135"/>
  <c r="AW251" i="135"/>
  <c r="AX251" i="135"/>
  <c r="AW235" i="135"/>
  <c r="AX235" i="135"/>
  <c r="AY235" i="135"/>
  <c r="AZ235" i="135"/>
  <c r="AZ219" i="135"/>
  <c r="AW219" i="135"/>
  <c r="AX219" i="135"/>
  <c r="AY219" i="135"/>
  <c r="AW203" i="135"/>
  <c r="AX203" i="135"/>
  <c r="AY203" i="135"/>
  <c r="AZ203" i="135"/>
  <c r="AZ187" i="135"/>
  <c r="AW187" i="135"/>
  <c r="AX187" i="135"/>
  <c r="AY187" i="135"/>
  <c r="AW171" i="135"/>
  <c r="AZ171" i="135"/>
  <c r="AX171" i="135"/>
  <c r="AY171" i="135"/>
  <c r="AZ155" i="135"/>
  <c r="AW155" i="135"/>
  <c r="AX155" i="135"/>
  <c r="AY155" i="135"/>
  <c r="AW139" i="135"/>
  <c r="AZ139" i="135"/>
  <c r="AY139" i="135"/>
  <c r="AX139" i="135"/>
  <c r="AZ123" i="135"/>
  <c r="AW123" i="135"/>
  <c r="AX123" i="135"/>
  <c r="AY123" i="135"/>
  <c r="AW107" i="135"/>
  <c r="AZ107" i="135"/>
  <c r="AX107" i="135"/>
  <c r="AY107" i="135"/>
  <c r="AZ91" i="135"/>
  <c r="AX91" i="135"/>
  <c r="AY91" i="135"/>
  <c r="AW91" i="135"/>
  <c r="AW75" i="135"/>
  <c r="AX75" i="135"/>
  <c r="AY75" i="135"/>
  <c r="AZ75" i="135"/>
  <c r="AZ59" i="135"/>
  <c r="AX59" i="135"/>
  <c r="AY59" i="135"/>
  <c r="AW59" i="135"/>
  <c r="AW43" i="135"/>
  <c r="AX43" i="135"/>
  <c r="AY43" i="135"/>
  <c r="AZ43" i="135"/>
  <c r="AW1002" i="135"/>
  <c r="AY1002" i="135"/>
  <c r="AX1002" i="135"/>
  <c r="AZ1002" i="135"/>
  <c r="AW986" i="135"/>
  <c r="AY986" i="135"/>
  <c r="AX986" i="135"/>
  <c r="AZ986" i="135"/>
  <c r="AW970" i="135"/>
  <c r="AX970" i="135"/>
  <c r="AY970" i="135"/>
  <c r="AZ970" i="135"/>
  <c r="AW954" i="135"/>
  <c r="AX954" i="135"/>
  <c r="AY954" i="135"/>
  <c r="AZ954" i="135"/>
  <c r="AW938" i="135"/>
  <c r="AX938" i="135"/>
  <c r="AY938" i="135"/>
  <c r="AZ938" i="135"/>
  <c r="AW922" i="135"/>
  <c r="AX922" i="135"/>
  <c r="AY922" i="135"/>
  <c r="AZ922" i="135"/>
  <c r="AW906" i="135"/>
  <c r="AX906" i="135"/>
  <c r="AY906" i="135"/>
  <c r="AZ906" i="135"/>
  <c r="AW890" i="135"/>
  <c r="AX890" i="135"/>
  <c r="AY890" i="135"/>
  <c r="AZ890" i="135"/>
  <c r="AW874" i="135"/>
  <c r="AX874" i="135"/>
  <c r="AY874" i="135"/>
  <c r="AZ874" i="135"/>
  <c r="AW858" i="135"/>
  <c r="AX858" i="135"/>
  <c r="AY858" i="135"/>
  <c r="AZ858" i="135"/>
  <c r="AW842" i="135"/>
  <c r="AX842" i="135"/>
  <c r="AY842" i="135"/>
  <c r="AZ842" i="135"/>
  <c r="AW826" i="135"/>
  <c r="AX826" i="135"/>
  <c r="AY826" i="135"/>
  <c r="AZ826" i="135"/>
  <c r="AW810" i="135"/>
  <c r="AX810" i="135"/>
  <c r="AY810" i="135"/>
  <c r="AZ810" i="135"/>
  <c r="AW794" i="135"/>
  <c r="AX794" i="135"/>
  <c r="AY794" i="135"/>
  <c r="AZ794" i="135"/>
  <c r="AW778" i="135"/>
  <c r="AX778" i="135"/>
  <c r="AY778" i="135"/>
  <c r="AZ778" i="135"/>
  <c r="AW762" i="135"/>
  <c r="AX762" i="135"/>
  <c r="AY762" i="135"/>
  <c r="AZ762" i="135"/>
  <c r="AW746" i="135"/>
  <c r="AX746" i="135"/>
  <c r="AY746" i="135"/>
  <c r="AZ746" i="135"/>
  <c r="AW730" i="135"/>
  <c r="AX730" i="135"/>
  <c r="AY730" i="135"/>
  <c r="AZ730" i="135"/>
  <c r="AW714" i="135"/>
  <c r="AX714" i="135"/>
  <c r="AY714" i="135"/>
  <c r="AZ714" i="135"/>
  <c r="AW698" i="135"/>
  <c r="AX698" i="135"/>
  <c r="AY698" i="135"/>
  <c r="AZ698" i="135"/>
  <c r="AW682" i="135"/>
  <c r="AX682" i="135"/>
  <c r="AY682" i="135"/>
  <c r="AZ682" i="135"/>
  <c r="AW666" i="135"/>
  <c r="AX666" i="135"/>
  <c r="AY666" i="135"/>
  <c r="AZ666" i="135"/>
  <c r="AW650" i="135"/>
  <c r="AX650" i="135"/>
  <c r="AY650" i="135"/>
  <c r="AZ650" i="135"/>
  <c r="AW634" i="135"/>
  <c r="AX634" i="135"/>
  <c r="AY634" i="135"/>
  <c r="AZ634" i="135"/>
  <c r="AW618" i="135"/>
  <c r="AX618" i="135"/>
  <c r="AY618" i="135"/>
  <c r="AZ618" i="135"/>
  <c r="AW602" i="135"/>
  <c r="AX602" i="135"/>
  <c r="AY602" i="135"/>
  <c r="AZ602" i="135"/>
  <c r="AW586" i="135"/>
  <c r="AX586" i="135"/>
  <c r="AY586" i="135"/>
  <c r="AZ586" i="135"/>
  <c r="AW570" i="135"/>
  <c r="AX570" i="135"/>
  <c r="AY570" i="135"/>
  <c r="AZ570" i="135"/>
  <c r="AW554" i="135"/>
  <c r="AX554" i="135"/>
  <c r="AY554" i="135"/>
  <c r="AZ554" i="135"/>
  <c r="AW538" i="135"/>
  <c r="AX538" i="135"/>
  <c r="AY538" i="135"/>
  <c r="AZ538" i="135"/>
  <c r="AW522" i="135"/>
  <c r="AY522" i="135"/>
  <c r="AZ522" i="135"/>
  <c r="AX522" i="135"/>
  <c r="AZ506" i="135"/>
  <c r="AY506" i="135"/>
  <c r="AX506" i="135"/>
  <c r="AW506" i="135"/>
  <c r="AW490" i="135"/>
  <c r="AX490" i="135"/>
  <c r="AY490" i="135"/>
  <c r="AZ490" i="135"/>
  <c r="AW474" i="135"/>
  <c r="AX474" i="135"/>
  <c r="AY474" i="135"/>
  <c r="AZ474" i="135"/>
  <c r="AW458" i="135"/>
  <c r="AX458" i="135"/>
  <c r="AY458" i="135"/>
  <c r="AZ458" i="135"/>
  <c r="AZ442" i="135"/>
  <c r="AW442" i="135"/>
  <c r="AX442" i="135"/>
  <c r="AY442" i="135"/>
  <c r="AW426" i="135"/>
  <c r="AX426" i="135"/>
  <c r="AY426" i="135"/>
  <c r="AZ426" i="135"/>
  <c r="AW410" i="135"/>
  <c r="AX410" i="135"/>
  <c r="AY410" i="135"/>
  <c r="AZ410" i="135"/>
  <c r="AW394" i="135"/>
  <c r="AX394" i="135"/>
  <c r="AY394" i="135"/>
  <c r="AZ394" i="135"/>
  <c r="AW378" i="135"/>
  <c r="AX378" i="135"/>
  <c r="AY378" i="135"/>
  <c r="AZ378" i="135"/>
  <c r="AW362" i="135"/>
  <c r="AY362" i="135"/>
  <c r="AZ362" i="135"/>
  <c r="AX362" i="135"/>
  <c r="AW346" i="135"/>
  <c r="AY346" i="135"/>
  <c r="AZ346" i="135"/>
  <c r="AX346" i="135"/>
  <c r="AW330" i="135"/>
  <c r="AY330" i="135"/>
  <c r="AZ330" i="135"/>
  <c r="AX330" i="135"/>
  <c r="AY314" i="135"/>
  <c r="AZ314" i="135"/>
  <c r="AW314" i="135"/>
  <c r="AX314" i="135"/>
  <c r="AW298" i="135"/>
  <c r="AY298" i="135"/>
  <c r="AZ298" i="135"/>
  <c r="AX298" i="135"/>
  <c r="AW282" i="135"/>
  <c r="AX282" i="135"/>
  <c r="AY282" i="135"/>
  <c r="AZ282" i="135"/>
  <c r="AW266" i="135"/>
  <c r="AX266" i="135"/>
  <c r="AY266" i="135"/>
  <c r="AZ266" i="135"/>
  <c r="AW250" i="135"/>
  <c r="AX250" i="135"/>
  <c r="AZ250" i="135"/>
  <c r="AY250" i="135"/>
  <c r="AW234" i="135"/>
  <c r="AX234" i="135"/>
  <c r="AY234" i="135"/>
  <c r="AZ234" i="135"/>
  <c r="AW218" i="135"/>
  <c r="AX218" i="135"/>
  <c r="AY218" i="135"/>
  <c r="AZ218" i="135"/>
  <c r="AW202" i="135"/>
  <c r="AX202" i="135"/>
  <c r="AY202" i="135"/>
  <c r="AZ202" i="135"/>
  <c r="AX186" i="135"/>
  <c r="AY186" i="135"/>
  <c r="AZ186" i="135"/>
  <c r="AW186" i="135"/>
  <c r="AW170" i="135"/>
  <c r="AX170" i="135"/>
  <c r="AY170" i="135"/>
  <c r="AZ170" i="135"/>
  <c r="AW154" i="135"/>
  <c r="AX154" i="135"/>
  <c r="AY154" i="135"/>
  <c r="AZ154" i="135"/>
  <c r="AW138" i="135"/>
  <c r="AX138" i="135"/>
  <c r="AY138" i="135"/>
  <c r="AZ138" i="135"/>
  <c r="AW122" i="135"/>
  <c r="AZ122" i="135"/>
  <c r="AX122" i="135"/>
  <c r="AY122" i="135"/>
  <c r="AW106" i="135"/>
  <c r="AX106" i="135"/>
  <c r="AY106" i="135"/>
  <c r="AZ106" i="135"/>
  <c r="AW90" i="135"/>
  <c r="AX90" i="135"/>
  <c r="AY90" i="135"/>
  <c r="AZ90" i="135"/>
  <c r="AW74" i="135"/>
  <c r="AX74" i="135"/>
  <c r="AY74" i="135"/>
  <c r="AZ74" i="135"/>
  <c r="AW58" i="135"/>
  <c r="AX58" i="135"/>
  <c r="AY58" i="135"/>
  <c r="AZ58" i="135"/>
  <c r="AW42" i="135"/>
  <c r="AX42" i="135"/>
  <c r="AY42" i="135"/>
  <c r="AZ42" i="135"/>
  <c r="AX10" i="135"/>
  <c r="AW10" i="135"/>
  <c r="AY10" i="135"/>
  <c r="AZ10" i="135"/>
  <c r="AW1001" i="135"/>
  <c r="AY1001" i="135"/>
  <c r="AZ1001" i="135"/>
  <c r="AX1001" i="135"/>
  <c r="AX985" i="135"/>
  <c r="AW985" i="135"/>
  <c r="AZ985" i="135"/>
  <c r="AY985" i="135"/>
  <c r="AW969" i="135"/>
  <c r="AZ969" i="135"/>
  <c r="AY969" i="135"/>
  <c r="AX969" i="135"/>
  <c r="AX953" i="135"/>
  <c r="AY953" i="135"/>
  <c r="AZ953" i="135"/>
  <c r="AW953" i="135"/>
  <c r="AW937" i="135"/>
  <c r="AZ937" i="135"/>
  <c r="AY937" i="135"/>
  <c r="AX937" i="135"/>
  <c r="AW921" i="135"/>
  <c r="AY921" i="135"/>
  <c r="AX921" i="135"/>
  <c r="AZ921" i="135"/>
  <c r="AW905" i="135"/>
  <c r="AY905" i="135"/>
  <c r="AZ905" i="135"/>
  <c r="AX905" i="135"/>
  <c r="AW889" i="135"/>
  <c r="AX889" i="135"/>
  <c r="AY889" i="135"/>
  <c r="AZ889" i="135"/>
  <c r="AZ873" i="135"/>
  <c r="AW873" i="135"/>
  <c r="AX873" i="135"/>
  <c r="AY873" i="135"/>
  <c r="AZ857" i="135"/>
  <c r="AW857" i="135"/>
  <c r="AX857" i="135"/>
  <c r="AY857" i="135"/>
  <c r="AZ841" i="135"/>
  <c r="AW841" i="135"/>
  <c r="AX841" i="135"/>
  <c r="AY841" i="135"/>
  <c r="AZ825" i="135"/>
  <c r="AX825" i="135"/>
  <c r="AY825" i="135"/>
  <c r="AW825" i="135"/>
  <c r="AZ809" i="135"/>
  <c r="AX809" i="135"/>
  <c r="AW809" i="135"/>
  <c r="AY809" i="135"/>
  <c r="AZ793" i="135"/>
  <c r="AW793" i="135"/>
  <c r="AY793" i="135"/>
  <c r="AX793" i="135"/>
  <c r="AZ777" i="135"/>
  <c r="AW777" i="135"/>
  <c r="AX777" i="135"/>
  <c r="AY777" i="135"/>
  <c r="AZ761" i="135"/>
  <c r="AX761" i="135"/>
  <c r="AY761" i="135"/>
  <c r="AW761" i="135"/>
  <c r="AZ745" i="135"/>
  <c r="AY745" i="135"/>
  <c r="AW745" i="135"/>
  <c r="AX745" i="135"/>
  <c r="AZ729" i="135"/>
  <c r="AW729" i="135"/>
  <c r="AX729" i="135"/>
  <c r="AY729" i="135"/>
  <c r="AZ713" i="135"/>
  <c r="AW713" i="135"/>
  <c r="AX713" i="135"/>
  <c r="AY713" i="135"/>
  <c r="AZ697" i="135"/>
  <c r="AY697" i="135"/>
  <c r="AX697" i="135"/>
  <c r="AW697" i="135"/>
  <c r="AZ681" i="135"/>
  <c r="AW681" i="135"/>
  <c r="AX681" i="135"/>
  <c r="AY681" i="135"/>
  <c r="AZ665" i="135"/>
  <c r="AX665" i="135"/>
  <c r="AY665" i="135"/>
  <c r="AW665" i="135"/>
  <c r="AZ649" i="135"/>
  <c r="AW649" i="135"/>
  <c r="AX649" i="135"/>
  <c r="AY649" i="135"/>
  <c r="AZ633" i="135"/>
  <c r="AY633" i="135"/>
  <c r="AW633" i="135"/>
  <c r="AX633" i="135"/>
  <c r="AZ617" i="135"/>
  <c r="AW617" i="135"/>
  <c r="AX617" i="135"/>
  <c r="AY617" i="135"/>
  <c r="AZ601" i="135"/>
  <c r="AX601" i="135"/>
  <c r="AY601" i="135"/>
  <c r="AW601" i="135"/>
  <c r="AZ585" i="135"/>
  <c r="AW585" i="135"/>
  <c r="AX585" i="135"/>
  <c r="AY585" i="135"/>
  <c r="AZ569" i="135"/>
  <c r="AY569" i="135"/>
  <c r="AW569" i="135"/>
  <c r="AX569" i="135"/>
  <c r="AZ553" i="135"/>
  <c r="AW553" i="135"/>
  <c r="AY553" i="135"/>
  <c r="AX553" i="135"/>
  <c r="AW537" i="135"/>
  <c r="AZ537" i="135"/>
  <c r="AX537" i="135"/>
  <c r="AY537" i="135"/>
  <c r="AW521" i="135"/>
  <c r="AZ521" i="135"/>
  <c r="AX521" i="135"/>
  <c r="AY521" i="135"/>
  <c r="AW505" i="135"/>
  <c r="AX505" i="135"/>
  <c r="AY505" i="135"/>
  <c r="AZ505" i="135"/>
  <c r="AW489" i="135"/>
  <c r="AX489" i="135"/>
  <c r="AY489" i="135"/>
  <c r="AZ489" i="135"/>
  <c r="AW473" i="135"/>
  <c r="AX473" i="135"/>
  <c r="AY473" i="135"/>
  <c r="AZ473" i="135"/>
  <c r="AW457" i="135"/>
  <c r="AX457" i="135"/>
  <c r="AY457" i="135"/>
  <c r="AZ457" i="135"/>
  <c r="AW441" i="135"/>
  <c r="AX441" i="135"/>
  <c r="AY441" i="135"/>
  <c r="AZ441" i="135"/>
  <c r="AW425" i="135"/>
  <c r="AX425" i="135"/>
  <c r="AY425" i="135"/>
  <c r="AZ425" i="135"/>
  <c r="AW409" i="135"/>
  <c r="AX409" i="135"/>
  <c r="AY409" i="135"/>
  <c r="AZ409" i="135"/>
  <c r="AW393" i="135"/>
  <c r="AX393" i="135"/>
  <c r="AY393" i="135"/>
  <c r="AZ393" i="135"/>
  <c r="AX377" i="135"/>
  <c r="AY377" i="135"/>
  <c r="AZ377" i="135"/>
  <c r="AW377" i="135"/>
  <c r="AW361" i="135"/>
  <c r="AX361" i="135"/>
  <c r="AY361" i="135"/>
  <c r="AZ361" i="135"/>
  <c r="AW345" i="135"/>
  <c r="AX345" i="135"/>
  <c r="AY345" i="135"/>
  <c r="AZ345" i="135"/>
  <c r="AW329" i="135"/>
  <c r="AZ329" i="135"/>
  <c r="AX329" i="135"/>
  <c r="AY329" i="135"/>
  <c r="AW313" i="135"/>
  <c r="AX313" i="135"/>
  <c r="AY313" i="135"/>
  <c r="AZ313" i="135"/>
  <c r="AW297" i="135"/>
  <c r="AZ297" i="135"/>
  <c r="AX297" i="135"/>
  <c r="AY297" i="135"/>
  <c r="AW281" i="135"/>
  <c r="AZ281" i="135"/>
  <c r="AX281" i="135"/>
  <c r="AY281" i="135"/>
  <c r="AW265" i="135"/>
  <c r="AZ265" i="135"/>
  <c r="AX265" i="135"/>
  <c r="AY265" i="135"/>
  <c r="AW249" i="135"/>
  <c r="AX249" i="135"/>
  <c r="AY249" i="135"/>
  <c r="AZ249" i="135"/>
  <c r="AW233" i="135"/>
  <c r="AZ233" i="135"/>
  <c r="AX233" i="135"/>
  <c r="AY233" i="135"/>
  <c r="AW217" i="135"/>
  <c r="AX217" i="135"/>
  <c r="AY217" i="135"/>
  <c r="AZ217" i="135"/>
  <c r="AW201" i="135"/>
  <c r="AZ201" i="135"/>
  <c r="AX201" i="135"/>
  <c r="AY201" i="135"/>
  <c r="AW185" i="135"/>
  <c r="AZ185" i="135"/>
  <c r="AX185" i="135"/>
  <c r="AY185" i="135"/>
  <c r="AW169" i="135"/>
  <c r="AZ169" i="135"/>
  <c r="AX169" i="135"/>
  <c r="AY169" i="135"/>
  <c r="AW153" i="135"/>
  <c r="AZ153" i="135"/>
  <c r="AX153" i="135"/>
  <c r="AY153" i="135"/>
  <c r="AW137" i="135"/>
  <c r="AZ137" i="135"/>
  <c r="AX137" i="135"/>
  <c r="AY137" i="135"/>
  <c r="AW121" i="135"/>
  <c r="AZ121" i="135"/>
  <c r="AX121" i="135"/>
  <c r="AY121" i="135"/>
  <c r="AW105" i="135"/>
  <c r="AZ105" i="135"/>
  <c r="AX105" i="135"/>
  <c r="AY105" i="135"/>
  <c r="AW89" i="135"/>
  <c r="AX89" i="135"/>
  <c r="AZ89" i="135"/>
  <c r="AY89" i="135"/>
  <c r="AW73" i="135"/>
  <c r="AZ73" i="135"/>
  <c r="AX73" i="135"/>
  <c r="AY73" i="135"/>
  <c r="AW57" i="135"/>
  <c r="AX57" i="135"/>
  <c r="AY57" i="135"/>
  <c r="AZ57" i="135"/>
  <c r="AW41" i="135"/>
  <c r="AZ41" i="135"/>
  <c r="AX41" i="135"/>
  <c r="AY41" i="135"/>
  <c r="AW9" i="135"/>
  <c r="AX9" i="135"/>
  <c r="AY9" i="135"/>
  <c r="AZ9" i="135"/>
  <c r="AW1000" i="135"/>
  <c r="AZ1000" i="135"/>
  <c r="AY1000" i="135"/>
  <c r="AX1000" i="135"/>
  <c r="AW984" i="135"/>
  <c r="AZ984" i="135"/>
  <c r="AY984" i="135"/>
  <c r="AX984" i="135"/>
  <c r="AW968" i="135"/>
  <c r="AX968" i="135"/>
  <c r="AY968" i="135"/>
  <c r="AZ968" i="135"/>
  <c r="AW952" i="135"/>
  <c r="AY952" i="135"/>
  <c r="AZ952" i="135"/>
  <c r="AX952" i="135"/>
  <c r="AW936" i="135"/>
  <c r="AY936" i="135"/>
  <c r="AZ936" i="135"/>
  <c r="AX936" i="135"/>
  <c r="AW920" i="135"/>
  <c r="AY920" i="135"/>
  <c r="AX920" i="135"/>
  <c r="AZ920" i="135"/>
  <c r="AW904" i="135"/>
  <c r="AY904" i="135"/>
  <c r="AX904" i="135"/>
  <c r="AZ904" i="135"/>
  <c r="AZ888" i="135"/>
  <c r="AW888" i="135"/>
  <c r="AY888" i="135"/>
  <c r="AX888" i="135"/>
  <c r="AW872" i="135"/>
  <c r="AX872" i="135"/>
  <c r="AY872" i="135"/>
  <c r="AZ872" i="135"/>
  <c r="AW856" i="135"/>
  <c r="AX856" i="135"/>
  <c r="AY856" i="135"/>
  <c r="AZ856" i="135"/>
  <c r="AX840" i="135"/>
  <c r="AY840" i="135"/>
  <c r="AZ840" i="135"/>
  <c r="AW840" i="135"/>
  <c r="AW824" i="135"/>
  <c r="AX824" i="135"/>
  <c r="AY824" i="135"/>
  <c r="AZ824" i="135"/>
  <c r="AW808" i="135"/>
  <c r="AY808" i="135"/>
  <c r="AX808" i="135"/>
  <c r="AZ808" i="135"/>
  <c r="AW792" i="135"/>
  <c r="AX792" i="135"/>
  <c r="AY792" i="135"/>
  <c r="AZ792" i="135"/>
  <c r="AX776" i="135"/>
  <c r="AY776" i="135"/>
  <c r="AZ776" i="135"/>
  <c r="AW776" i="135"/>
  <c r="AW760" i="135"/>
  <c r="AY760" i="135"/>
  <c r="AX760" i="135"/>
  <c r="AZ760" i="135"/>
  <c r="AW744" i="135"/>
  <c r="AX744" i="135"/>
  <c r="AY744" i="135"/>
  <c r="AZ744" i="135"/>
  <c r="AW728" i="135"/>
  <c r="AX728" i="135"/>
  <c r="AY728" i="135"/>
  <c r="AZ728" i="135"/>
  <c r="AW712" i="135"/>
  <c r="AX712" i="135"/>
  <c r="AY712" i="135"/>
  <c r="AZ712" i="135"/>
  <c r="AW696" i="135"/>
  <c r="AX696" i="135"/>
  <c r="AY696" i="135"/>
  <c r="AZ696" i="135"/>
  <c r="AW680" i="135"/>
  <c r="AX680" i="135"/>
  <c r="AY680" i="135"/>
  <c r="AZ680" i="135"/>
  <c r="AW664" i="135"/>
  <c r="AX664" i="135"/>
  <c r="AY664" i="135"/>
  <c r="AZ664" i="135"/>
  <c r="AW648" i="135"/>
  <c r="AX648" i="135"/>
  <c r="AY648" i="135"/>
  <c r="AZ648" i="135"/>
  <c r="AW632" i="135"/>
  <c r="AX632" i="135"/>
  <c r="AY632" i="135"/>
  <c r="AZ632" i="135"/>
  <c r="AW616" i="135"/>
  <c r="AX616" i="135"/>
  <c r="AY616" i="135"/>
  <c r="AZ616" i="135"/>
  <c r="AW600" i="135"/>
  <c r="AX600" i="135"/>
  <c r="AY600" i="135"/>
  <c r="AZ600" i="135"/>
  <c r="AW584" i="135"/>
  <c r="AX584" i="135"/>
  <c r="AY584" i="135"/>
  <c r="AZ584" i="135"/>
  <c r="AW568" i="135"/>
  <c r="AX568" i="135"/>
  <c r="AY568" i="135"/>
  <c r="AZ568" i="135"/>
  <c r="AW552" i="135"/>
  <c r="AX552" i="135"/>
  <c r="AY552" i="135"/>
  <c r="AZ552" i="135"/>
  <c r="AW536" i="135"/>
  <c r="AY536" i="135"/>
  <c r="AZ536" i="135"/>
  <c r="AX536" i="135"/>
  <c r="AW520" i="135"/>
  <c r="AY520" i="135"/>
  <c r="AZ520" i="135"/>
  <c r="AX520" i="135"/>
  <c r="AW504" i="135"/>
  <c r="AY504" i="135"/>
  <c r="AZ504" i="135"/>
  <c r="AX504" i="135"/>
  <c r="AW488" i="135"/>
  <c r="AY488" i="135"/>
  <c r="AZ488" i="135"/>
  <c r="AX488" i="135"/>
  <c r="AW472" i="135"/>
  <c r="AY472" i="135"/>
  <c r="AZ472" i="135"/>
  <c r="AX472" i="135"/>
  <c r="AW456" i="135"/>
  <c r="AY456" i="135"/>
  <c r="AZ456" i="135"/>
  <c r="AX456" i="135"/>
  <c r="AW440" i="135"/>
  <c r="AY440" i="135"/>
  <c r="AZ440" i="135"/>
  <c r="AX440" i="135"/>
  <c r="AW424" i="135"/>
  <c r="AY424" i="135"/>
  <c r="AZ424" i="135"/>
  <c r="AX424" i="135"/>
  <c r="AW408" i="135"/>
  <c r="AY408" i="135"/>
  <c r="AZ408" i="135"/>
  <c r="AX408" i="135"/>
  <c r="AW392" i="135"/>
  <c r="AY392" i="135"/>
  <c r="AZ392" i="135"/>
  <c r="AX392" i="135"/>
  <c r="AX376" i="135"/>
  <c r="AZ376" i="135"/>
  <c r="AY376" i="135"/>
  <c r="AW376" i="135"/>
  <c r="AX360" i="135"/>
  <c r="AY360" i="135"/>
  <c r="AZ360" i="135"/>
  <c r="AW360" i="135"/>
  <c r="AZ344" i="135"/>
  <c r="AW344" i="135"/>
  <c r="AX344" i="135"/>
  <c r="AY344" i="135"/>
  <c r="AZ328" i="135"/>
  <c r="AW328" i="135"/>
  <c r="AX328" i="135"/>
  <c r="AY328" i="135"/>
  <c r="AZ312" i="135"/>
  <c r="AW312" i="135"/>
  <c r="AX312" i="135"/>
  <c r="AY312" i="135"/>
  <c r="AZ296" i="135"/>
  <c r="AW296" i="135"/>
  <c r="AX296" i="135"/>
  <c r="AY296" i="135"/>
  <c r="AZ280" i="135"/>
  <c r="AW280" i="135"/>
  <c r="AX280" i="135"/>
  <c r="AY280" i="135"/>
  <c r="AZ264" i="135"/>
  <c r="AW264" i="135"/>
  <c r="AX264" i="135"/>
  <c r="AY264" i="135"/>
  <c r="AZ248" i="135"/>
  <c r="AW248" i="135"/>
  <c r="AX248" i="135"/>
  <c r="AY248" i="135"/>
  <c r="AZ232" i="135"/>
  <c r="AW232" i="135"/>
  <c r="AX232" i="135"/>
  <c r="AY232" i="135"/>
  <c r="AZ216" i="135"/>
  <c r="AW216" i="135"/>
  <c r="AX216" i="135"/>
  <c r="AY216" i="135"/>
  <c r="AZ200" i="135"/>
  <c r="AY200" i="135"/>
  <c r="AW200" i="135"/>
  <c r="AX200" i="135"/>
  <c r="AZ184" i="135"/>
  <c r="AW184" i="135"/>
  <c r="AX184" i="135"/>
  <c r="AY184" i="135"/>
  <c r="AZ168" i="135"/>
  <c r="AX168" i="135"/>
  <c r="AY168" i="135"/>
  <c r="AW168" i="135"/>
  <c r="AZ152" i="135"/>
  <c r="AW152" i="135"/>
  <c r="AX152" i="135"/>
  <c r="AY152" i="135"/>
  <c r="AZ136" i="135"/>
  <c r="AW136" i="135"/>
  <c r="AX136" i="135"/>
  <c r="AY136" i="135"/>
  <c r="AZ120" i="135"/>
  <c r="AW120" i="135"/>
  <c r="AX120" i="135"/>
  <c r="AY120" i="135"/>
  <c r="AZ104" i="135"/>
  <c r="AX104" i="135"/>
  <c r="AY104" i="135"/>
  <c r="AW104" i="135"/>
  <c r="AZ88" i="135"/>
  <c r="AW88" i="135"/>
  <c r="AX88" i="135"/>
  <c r="AY88" i="135"/>
  <c r="AZ72" i="135"/>
  <c r="AX72" i="135"/>
  <c r="AY72" i="135"/>
  <c r="AW72" i="135"/>
  <c r="AZ56" i="135"/>
  <c r="AW56" i="135"/>
  <c r="AX56" i="135"/>
  <c r="AY56" i="135"/>
  <c r="AZ40" i="135"/>
  <c r="AW40" i="135"/>
  <c r="AX40" i="135"/>
  <c r="AY40" i="135"/>
  <c r="AW8" i="135"/>
  <c r="AX8" i="135"/>
  <c r="AY8" i="135"/>
  <c r="AZ8" i="135"/>
  <c r="AW999" i="135"/>
  <c r="AX999" i="135"/>
  <c r="AZ999" i="135"/>
  <c r="AY999" i="135"/>
  <c r="AW983" i="135"/>
  <c r="AX983" i="135"/>
  <c r="AZ983" i="135"/>
  <c r="AY983" i="135"/>
  <c r="AX967" i="135"/>
  <c r="AW967" i="135"/>
  <c r="AZ967" i="135"/>
  <c r="AY967" i="135"/>
  <c r="AX951" i="135"/>
  <c r="AW951" i="135"/>
  <c r="AZ951" i="135"/>
  <c r="AY951" i="135"/>
  <c r="AX935" i="135"/>
  <c r="AW935" i="135"/>
  <c r="AZ935" i="135"/>
  <c r="AY935" i="135"/>
  <c r="AW919" i="135"/>
  <c r="AX919" i="135"/>
  <c r="AZ919" i="135"/>
  <c r="AY919" i="135"/>
  <c r="AX903" i="135"/>
  <c r="AW903" i="135"/>
  <c r="AZ903" i="135"/>
  <c r="AY903" i="135"/>
  <c r="AW887" i="135"/>
  <c r="AX887" i="135"/>
  <c r="AY887" i="135"/>
  <c r="AZ887" i="135"/>
  <c r="AW871" i="135"/>
  <c r="AY871" i="135"/>
  <c r="AX871" i="135"/>
  <c r="AZ871" i="135"/>
  <c r="AW855" i="135"/>
  <c r="AY855" i="135"/>
  <c r="AX855" i="135"/>
  <c r="AZ855" i="135"/>
  <c r="AW839" i="135"/>
  <c r="AY839" i="135"/>
  <c r="AX839" i="135"/>
  <c r="AZ839" i="135"/>
  <c r="AW823" i="135"/>
  <c r="AY823" i="135"/>
  <c r="AX823" i="135"/>
  <c r="AZ823" i="135"/>
  <c r="AW807" i="135"/>
  <c r="AY807" i="135"/>
  <c r="AX807" i="135"/>
  <c r="AZ807" i="135"/>
  <c r="AW791" i="135"/>
  <c r="AY791" i="135"/>
  <c r="AX791" i="135"/>
  <c r="AZ791" i="135"/>
  <c r="AW775" i="135"/>
  <c r="AY775" i="135"/>
  <c r="AX775" i="135"/>
  <c r="AZ775" i="135"/>
  <c r="AW759" i="135"/>
  <c r="AY759" i="135"/>
  <c r="AX759" i="135"/>
  <c r="AZ759" i="135"/>
  <c r="AW743" i="135"/>
  <c r="AY743" i="135"/>
  <c r="AX743" i="135"/>
  <c r="AZ743" i="135"/>
  <c r="AW727" i="135"/>
  <c r="AY727" i="135"/>
  <c r="AX727" i="135"/>
  <c r="AZ727" i="135"/>
  <c r="AW711" i="135"/>
  <c r="AX711" i="135"/>
  <c r="AY711" i="135"/>
  <c r="AZ711" i="135"/>
  <c r="AW695" i="135"/>
  <c r="AX695" i="135"/>
  <c r="AY695" i="135"/>
  <c r="AZ695" i="135"/>
  <c r="AW679" i="135"/>
  <c r="AX679" i="135"/>
  <c r="AY679" i="135"/>
  <c r="AZ679" i="135"/>
  <c r="AW663" i="135"/>
  <c r="AX663" i="135"/>
  <c r="AY663" i="135"/>
  <c r="AZ663" i="135"/>
  <c r="AW647" i="135"/>
  <c r="AX647" i="135"/>
  <c r="AY647" i="135"/>
  <c r="AZ647" i="135"/>
  <c r="AW631" i="135"/>
  <c r="AX631" i="135"/>
  <c r="AY631" i="135"/>
  <c r="AZ631" i="135"/>
  <c r="AW615" i="135"/>
  <c r="AX615" i="135"/>
  <c r="AY615" i="135"/>
  <c r="AZ615" i="135"/>
  <c r="AW599" i="135"/>
  <c r="AX599" i="135"/>
  <c r="AY599" i="135"/>
  <c r="AZ599" i="135"/>
  <c r="AW583" i="135"/>
  <c r="AX583" i="135"/>
  <c r="AY583" i="135"/>
  <c r="AZ583" i="135"/>
  <c r="AW567" i="135"/>
  <c r="AX567" i="135"/>
  <c r="AY567" i="135"/>
  <c r="AZ567" i="135"/>
  <c r="AW551" i="135"/>
  <c r="AX551" i="135"/>
  <c r="AY551" i="135"/>
  <c r="AZ551" i="135"/>
  <c r="AW535" i="135"/>
  <c r="AY535" i="135"/>
  <c r="AZ535" i="135"/>
  <c r="AX535" i="135"/>
  <c r="AW519" i="135"/>
  <c r="AX519" i="135"/>
  <c r="AY519" i="135"/>
  <c r="AZ519" i="135"/>
  <c r="AX503" i="135"/>
  <c r="AY503" i="135"/>
  <c r="AZ503" i="135"/>
  <c r="AW503" i="135"/>
  <c r="AW487" i="135"/>
  <c r="AX487" i="135"/>
  <c r="AY487" i="135"/>
  <c r="AZ487" i="135"/>
  <c r="AW471" i="135"/>
  <c r="AX471" i="135"/>
  <c r="AY471" i="135"/>
  <c r="AZ471" i="135"/>
  <c r="AW455" i="135"/>
  <c r="AX455" i="135"/>
  <c r="AY455" i="135"/>
  <c r="AZ455" i="135"/>
  <c r="AX439" i="135"/>
  <c r="AY439" i="135"/>
  <c r="AZ439" i="135"/>
  <c r="AW439" i="135"/>
  <c r="AW423" i="135"/>
  <c r="AX423" i="135"/>
  <c r="AY423" i="135"/>
  <c r="AZ423" i="135"/>
  <c r="AW407" i="135"/>
  <c r="AX407" i="135"/>
  <c r="AY407" i="135"/>
  <c r="AZ407" i="135"/>
  <c r="AY391" i="135"/>
  <c r="AW391" i="135"/>
  <c r="AX391" i="135"/>
  <c r="AZ391" i="135"/>
  <c r="AY375" i="135"/>
  <c r="AZ375" i="135"/>
  <c r="AW375" i="135"/>
  <c r="AX375" i="135"/>
  <c r="AY359" i="135"/>
  <c r="AZ359" i="135"/>
  <c r="AW359" i="135"/>
  <c r="AX359" i="135"/>
  <c r="AX343" i="135"/>
  <c r="AY343" i="135"/>
  <c r="AW343" i="135"/>
  <c r="AZ343" i="135"/>
  <c r="AZ327" i="135"/>
  <c r="AW327" i="135"/>
  <c r="AX327" i="135"/>
  <c r="AY327" i="135"/>
  <c r="AX311" i="135"/>
  <c r="AY311" i="135"/>
  <c r="AW311" i="135"/>
  <c r="AZ311" i="135"/>
  <c r="AW295" i="135"/>
  <c r="AX295" i="135"/>
  <c r="AY295" i="135"/>
  <c r="AZ295" i="135"/>
  <c r="AX279" i="135"/>
  <c r="AY279" i="135"/>
  <c r="AW279" i="135"/>
  <c r="AZ279" i="135"/>
  <c r="AW263" i="135"/>
  <c r="AX263" i="135"/>
  <c r="AY263" i="135"/>
  <c r="AZ263" i="135"/>
  <c r="AX247" i="135"/>
  <c r="AY247" i="135"/>
  <c r="AZ247" i="135"/>
  <c r="AW247" i="135"/>
  <c r="AW231" i="135"/>
  <c r="AX231" i="135"/>
  <c r="AY231" i="135"/>
  <c r="AZ231" i="135"/>
  <c r="AX215" i="135"/>
  <c r="AY215" i="135"/>
  <c r="AZ215" i="135"/>
  <c r="AW215" i="135"/>
  <c r="AW199" i="135"/>
  <c r="AX199" i="135"/>
  <c r="AY199" i="135"/>
  <c r="AZ199" i="135"/>
  <c r="AX183" i="135"/>
  <c r="AY183" i="135"/>
  <c r="AZ183" i="135"/>
  <c r="AW183" i="135"/>
  <c r="AX167" i="135"/>
  <c r="AY167" i="135"/>
  <c r="AZ167" i="135"/>
  <c r="AW167" i="135"/>
  <c r="AX151" i="135"/>
  <c r="AY151" i="135"/>
  <c r="AZ151" i="135"/>
  <c r="AW151" i="135"/>
  <c r="AX135" i="135"/>
  <c r="AY135" i="135"/>
  <c r="AW135" i="135"/>
  <c r="AZ135" i="135"/>
  <c r="AX119" i="135"/>
  <c r="AY119" i="135"/>
  <c r="AZ119" i="135"/>
  <c r="AW119" i="135"/>
  <c r="AX103" i="135"/>
  <c r="AY103" i="135"/>
  <c r="AW103" i="135"/>
  <c r="AZ103" i="135"/>
  <c r="AX87" i="135"/>
  <c r="AY87" i="135"/>
  <c r="AZ87" i="135"/>
  <c r="AW87" i="135"/>
  <c r="AW71" i="135"/>
  <c r="AX71" i="135"/>
  <c r="AY71" i="135"/>
  <c r="AZ71" i="135"/>
  <c r="AX55" i="135"/>
  <c r="AY55" i="135"/>
  <c r="AZ55" i="135"/>
  <c r="AW55" i="135"/>
  <c r="AW39" i="135"/>
  <c r="AX39" i="135"/>
  <c r="AY39" i="135"/>
  <c r="AZ39" i="135"/>
  <c r="AX7" i="135"/>
  <c r="AY7" i="135"/>
  <c r="AZ7" i="135"/>
  <c r="AW998" i="135"/>
  <c r="AX998" i="135"/>
  <c r="AY998" i="135"/>
  <c r="AZ998" i="135"/>
  <c r="AW982" i="135"/>
  <c r="AX982" i="135"/>
  <c r="AY982" i="135"/>
  <c r="AZ982" i="135"/>
  <c r="AW966" i="135"/>
  <c r="AX966" i="135"/>
  <c r="AY966" i="135"/>
  <c r="AZ966" i="135"/>
  <c r="AW950" i="135"/>
  <c r="AX950" i="135"/>
  <c r="AY950" i="135"/>
  <c r="AZ950" i="135"/>
  <c r="AW934" i="135"/>
  <c r="AX934" i="135"/>
  <c r="AY934" i="135"/>
  <c r="AZ934" i="135"/>
  <c r="AW918" i="135"/>
  <c r="AX918" i="135"/>
  <c r="AY918" i="135"/>
  <c r="AZ918" i="135"/>
  <c r="AW902" i="135"/>
  <c r="AX902" i="135"/>
  <c r="AY902" i="135"/>
  <c r="AZ902" i="135"/>
  <c r="AW886" i="135"/>
  <c r="AX886" i="135"/>
  <c r="AY886" i="135"/>
  <c r="AZ886" i="135"/>
  <c r="AW870" i="135"/>
  <c r="AX870" i="135"/>
  <c r="AY870" i="135"/>
  <c r="AZ870" i="135"/>
  <c r="AW854" i="135"/>
  <c r="AX854" i="135"/>
  <c r="AY854" i="135"/>
  <c r="AZ854" i="135"/>
  <c r="AW838" i="135"/>
  <c r="AX838" i="135"/>
  <c r="AY838" i="135"/>
  <c r="AZ838" i="135"/>
  <c r="AW822" i="135"/>
  <c r="AX822" i="135"/>
  <c r="AY822" i="135"/>
  <c r="AZ822" i="135"/>
  <c r="AW806" i="135"/>
  <c r="AX806" i="135"/>
  <c r="AY806" i="135"/>
  <c r="AZ806" i="135"/>
  <c r="AW790" i="135"/>
  <c r="AX790" i="135"/>
  <c r="AY790" i="135"/>
  <c r="AZ790" i="135"/>
  <c r="AW774" i="135"/>
  <c r="AX774" i="135"/>
  <c r="AY774" i="135"/>
  <c r="AZ774" i="135"/>
  <c r="AW758" i="135"/>
  <c r="AX758" i="135"/>
  <c r="AY758" i="135"/>
  <c r="AZ758" i="135"/>
  <c r="AW742" i="135"/>
  <c r="AX742" i="135"/>
  <c r="AY742" i="135"/>
  <c r="AZ742" i="135"/>
  <c r="AW726" i="135"/>
  <c r="AX726" i="135"/>
  <c r="AY726" i="135"/>
  <c r="AZ726" i="135"/>
  <c r="AW710" i="135"/>
  <c r="AX710" i="135"/>
  <c r="AY710" i="135"/>
  <c r="AZ710" i="135"/>
  <c r="AW694" i="135"/>
  <c r="AX694" i="135"/>
  <c r="AY694" i="135"/>
  <c r="AZ694" i="135"/>
  <c r="AW678" i="135"/>
  <c r="AX678" i="135"/>
  <c r="AY678" i="135"/>
  <c r="AZ678" i="135"/>
  <c r="AW662" i="135"/>
  <c r="AX662" i="135"/>
  <c r="AY662" i="135"/>
  <c r="AZ662" i="135"/>
  <c r="AW646" i="135"/>
  <c r="AX646" i="135"/>
  <c r="AY646" i="135"/>
  <c r="AZ646" i="135"/>
  <c r="AW630" i="135"/>
  <c r="AX630" i="135"/>
  <c r="AY630" i="135"/>
  <c r="AZ630" i="135"/>
  <c r="AW614" i="135"/>
  <c r="AX614" i="135"/>
  <c r="AY614" i="135"/>
  <c r="AZ614" i="135"/>
  <c r="AW598" i="135"/>
  <c r="AX598" i="135"/>
  <c r="AY598" i="135"/>
  <c r="AZ598" i="135"/>
  <c r="AW582" i="135"/>
  <c r="AX582" i="135"/>
  <c r="AY582" i="135"/>
  <c r="AZ582" i="135"/>
  <c r="AW566" i="135"/>
  <c r="AX566" i="135"/>
  <c r="AY566" i="135"/>
  <c r="AZ566" i="135"/>
  <c r="AW550" i="135"/>
  <c r="AX550" i="135"/>
  <c r="AY550" i="135"/>
  <c r="AZ550" i="135"/>
  <c r="AX534" i="135"/>
  <c r="AY534" i="135"/>
  <c r="AZ534" i="135"/>
  <c r="AW534" i="135"/>
  <c r="AX518" i="135"/>
  <c r="AY518" i="135"/>
  <c r="AZ518" i="135"/>
  <c r="AW518" i="135"/>
  <c r="AW502" i="135"/>
  <c r="AX502" i="135"/>
  <c r="AY502" i="135"/>
  <c r="AZ502" i="135"/>
  <c r="AW486" i="135"/>
  <c r="AX486" i="135"/>
  <c r="AY486" i="135"/>
  <c r="AZ486" i="135"/>
  <c r="AW470" i="135"/>
  <c r="AX470" i="135"/>
  <c r="AY470" i="135"/>
  <c r="AZ470" i="135"/>
  <c r="AX454" i="135"/>
  <c r="AY454" i="135"/>
  <c r="AZ454" i="135"/>
  <c r="AW454" i="135"/>
  <c r="AW438" i="135"/>
  <c r="AX438" i="135"/>
  <c r="AY438" i="135"/>
  <c r="AZ438" i="135"/>
  <c r="AW422" i="135"/>
  <c r="AX422" i="135"/>
  <c r="AY422" i="135"/>
  <c r="AZ422" i="135"/>
  <c r="AW406" i="135"/>
  <c r="AZ406" i="135"/>
  <c r="AX406" i="135"/>
  <c r="AY406" i="135"/>
  <c r="AY390" i="135"/>
  <c r="AZ390" i="135"/>
  <c r="AX390" i="135"/>
  <c r="AW390" i="135"/>
  <c r="AW374" i="135"/>
  <c r="AX374" i="135"/>
  <c r="AZ374" i="135"/>
  <c r="AY374" i="135"/>
  <c r="AZ358" i="135"/>
  <c r="AW358" i="135"/>
  <c r="AX358" i="135"/>
  <c r="AY358" i="135"/>
  <c r="AW342" i="135"/>
  <c r="AX342" i="135"/>
  <c r="AY342" i="135"/>
  <c r="AZ342" i="135"/>
  <c r="AW326" i="135"/>
  <c r="AX326" i="135"/>
  <c r="AY326" i="135"/>
  <c r="AZ326" i="135"/>
  <c r="AW310" i="135"/>
  <c r="AX310" i="135"/>
  <c r="AY310" i="135"/>
  <c r="AZ310" i="135"/>
  <c r="AW294" i="135"/>
  <c r="AX294" i="135"/>
  <c r="AY294" i="135"/>
  <c r="AZ294" i="135"/>
  <c r="AW278" i="135"/>
  <c r="AX278" i="135"/>
  <c r="AY278" i="135"/>
  <c r="AZ278" i="135"/>
  <c r="AW262" i="135"/>
  <c r="AX262" i="135"/>
  <c r="AY262" i="135"/>
  <c r="AZ262" i="135"/>
  <c r="AW246" i="135"/>
  <c r="AX246" i="135"/>
  <c r="AY246" i="135"/>
  <c r="AZ246" i="135"/>
  <c r="AW230" i="135"/>
  <c r="AX230" i="135"/>
  <c r="AY230" i="135"/>
  <c r="AZ230" i="135"/>
  <c r="AW214" i="135"/>
  <c r="AX214" i="135"/>
  <c r="AY214" i="135"/>
  <c r="AZ214" i="135"/>
  <c r="AW198" i="135"/>
  <c r="AX198" i="135"/>
  <c r="AY198" i="135"/>
  <c r="AZ198" i="135"/>
  <c r="AW182" i="135"/>
  <c r="AX182" i="135"/>
  <c r="AY182" i="135"/>
  <c r="AZ182" i="135"/>
  <c r="AW166" i="135"/>
  <c r="AX166" i="135"/>
  <c r="AY166" i="135"/>
  <c r="AZ166" i="135"/>
  <c r="AX150" i="135"/>
  <c r="AY150" i="135"/>
  <c r="AZ150" i="135"/>
  <c r="AW150" i="135"/>
  <c r="AW134" i="135"/>
  <c r="AX134" i="135"/>
  <c r="AY134" i="135"/>
  <c r="AZ134" i="135"/>
  <c r="AW118" i="135"/>
  <c r="AX118" i="135"/>
  <c r="AY118" i="135"/>
  <c r="AZ118" i="135"/>
  <c r="AW102" i="135"/>
  <c r="AX102" i="135"/>
  <c r="AY102" i="135"/>
  <c r="AZ102" i="135"/>
  <c r="AW86" i="135"/>
  <c r="AX86" i="135"/>
  <c r="AY86" i="135"/>
  <c r="AZ86" i="135"/>
  <c r="AW70" i="135"/>
  <c r="AX70" i="135"/>
  <c r="AY70" i="135"/>
  <c r="AZ70" i="135"/>
  <c r="AW54" i="135"/>
  <c r="AX54" i="135"/>
  <c r="AY54" i="135"/>
  <c r="AZ54" i="135"/>
  <c r="AW38" i="135"/>
  <c r="AX38" i="135"/>
  <c r="AY38" i="135"/>
  <c r="AZ38" i="135"/>
  <c r="AX6" i="135"/>
  <c r="AY6" i="135"/>
  <c r="AW997" i="135"/>
  <c r="AY997" i="135"/>
  <c r="AX997" i="135"/>
  <c r="AZ997" i="135"/>
  <c r="AW981" i="135"/>
  <c r="AY981" i="135"/>
  <c r="AX981" i="135"/>
  <c r="AZ981" i="135"/>
  <c r="AY965" i="135"/>
  <c r="AW965" i="135"/>
  <c r="AX965" i="135"/>
  <c r="AZ965" i="135"/>
  <c r="AX949" i="135"/>
  <c r="AW949" i="135"/>
  <c r="AY949" i="135"/>
  <c r="AZ949" i="135"/>
  <c r="AX933" i="135"/>
  <c r="AY933" i="135"/>
  <c r="AW933" i="135"/>
  <c r="AZ933" i="135"/>
  <c r="AY917" i="135"/>
  <c r="AX917" i="135"/>
  <c r="AW917" i="135"/>
  <c r="AZ917" i="135"/>
  <c r="AX901" i="135"/>
  <c r="AY901" i="135"/>
  <c r="AW901" i="135"/>
  <c r="AZ901" i="135"/>
  <c r="AZ885" i="135"/>
  <c r="AW885" i="135"/>
  <c r="AX885" i="135"/>
  <c r="AY885" i="135"/>
  <c r="AZ869" i="135"/>
  <c r="AW869" i="135"/>
  <c r="AX869" i="135"/>
  <c r="AY869" i="135"/>
  <c r="AZ853" i="135"/>
  <c r="AY853" i="135"/>
  <c r="AW853" i="135"/>
  <c r="AX853" i="135"/>
  <c r="AZ837" i="135"/>
  <c r="AY837" i="135"/>
  <c r="AW837" i="135"/>
  <c r="AX837" i="135"/>
  <c r="AZ821" i="135"/>
  <c r="AX821" i="135"/>
  <c r="AY821" i="135"/>
  <c r="AW821" i="135"/>
  <c r="AZ805" i="135"/>
  <c r="AW805" i="135"/>
  <c r="AX805" i="135"/>
  <c r="AY805" i="135"/>
  <c r="AZ789" i="135"/>
  <c r="AY789" i="135"/>
  <c r="AW789" i="135"/>
  <c r="AX789" i="135"/>
  <c r="AZ773" i="135"/>
  <c r="AW773" i="135"/>
  <c r="AX773" i="135"/>
  <c r="AY773" i="135"/>
  <c r="AZ757" i="135"/>
  <c r="AX757" i="135"/>
  <c r="AY757" i="135"/>
  <c r="AW757" i="135"/>
  <c r="AZ741" i="135"/>
  <c r="AW741" i="135"/>
  <c r="AX741" i="135"/>
  <c r="AY741" i="135"/>
  <c r="AZ725" i="135"/>
  <c r="AW725" i="135"/>
  <c r="AX725" i="135"/>
  <c r="AY725" i="135"/>
  <c r="AZ709" i="135"/>
  <c r="AY709" i="135"/>
  <c r="AW709" i="135"/>
  <c r="AX709" i="135"/>
  <c r="AZ693" i="135"/>
  <c r="AW693" i="135"/>
  <c r="AX693" i="135"/>
  <c r="AY693" i="135"/>
  <c r="AZ677" i="135"/>
  <c r="AW677" i="135"/>
  <c r="AY677" i="135"/>
  <c r="AX677" i="135"/>
  <c r="AZ661" i="135"/>
  <c r="AW661" i="135"/>
  <c r="AX661" i="135"/>
  <c r="AY661" i="135"/>
  <c r="AZ645" i="135"/>
  <c r="AW645" i="135"/>
  <c r="AX645" i="135"/>
  <c r="AY645" i="135"/>
  <c r="AZ629" i="135"/>
  <c r="AW629" i="135"/>
  <c r="AX629" i="135"/>
  <c r="AY629" i="135"/>
  <c r="AZ613" i="135"/>
  <c r="AW613" i="135"/>
  <c r="AY613" i="135"/>
  <c r="AX613" i="135"/>
  <c r="AZ597" i="135"/>
  <c r="AW597" i="135"/>
  <c r="AX597" i="135"/>
  <c r="AY597" i="135"/>
  <c r="AZ581" i="135"/>
  <c r="AW581" i="135"/>
  <c r="AX581" i="135"/>
  <c r="AY581" i="135"/>
  <c r="AZ565" i="135"/>
  <c r="AW565" i="135"/>
  <c r="AX565" i="135"/>
  <c r="AY565" i="135"/>
  <c r="AZ549" i="135"/>
  <c r="AW549" i="135"/>
  <c r="AY549" i="135"/>
  <c r="AX549" i="135"/>
  <c r="AW533" i="135"/>
  <c r="AZ533" i="135"/>
  <c r="AX533" i="135"/>
  <c r="AY533" i="135"/>
  <c r="AW517" i="135"/>
  <c r="AZ517" i="135"/>
  <c r="AX517" i="135"/>
  <c r="AY517" i="135"/>
  <c r="AW501" i="135"/>
  <c r="AX501" i="135"/>
  <c r="AY501" i="135"/>
  <c r="AZ501" i="135"/>
  <c r="AW485" i="135"/>
  <c r="AX485" i="135"/>
  <c r="AY485" i="135"/>
  <c r="AZ485" i="135"/>
  <c r="AW469" i="135"/>
  <c r="AX469" i="135"/>
  <c r="AY469" i="135"/>
  <c r="AZ469" i="135"/>
  <c r="AW453" i="135"/>
  <c r="AX453" i="135"/>
  <c r="AY453" i="135"/>
  <c r="AZ453" i="135"/>
  <c r="AW437" i="135"/>
  <c r="AX437" i="135"/>
  <c r="AY437" i="135"/>
  <c r="AZ437" i="135"/>
  <c r="AW421" i="135"/>
  <c r="AX421" i="135"/>
  <c r="AY421" i="135"/>
  <c r="AZ421" i="135"/>
  <c r="AW405" i="135"/>
  <c r="AX405" i="135"/>
  <c r="AY405" i="135"/>
  <c r="AZ405" i="135"/>
  <c r="AW389" i="135"/>
  <c r="AX389" i="135"/>
  <c r="AY389" i="135"/>
  <c r="AZ389" i="135"/>
  <c r="AW373" i="135"/>
  <c r="AX373" i="135"/>
  <c r="AY373" i="135"/>
  <c r="AZ373" i="135"/>
  <c r="AW357" i="135"/>
  <c r="AX357" i="135"/>
  <c r="AY357" i="135"/>
  <c r="AZ357" i="135"/>
  <c r="AW341" i="135"/>
  <c r="AY341" i="135"/>
  <c r="AZ341" i="135"/>
  <c r="AX341" i="135"/>
  <c r="AW325" i="135"/>
  <c r="AX325" i="135"/>
  <c r="AY325" i="135"/>
  <c r="AZ325" i="135"/>
  <c r="AW309" i="135"/>
  <c r="AX309" i="135"/>
  <c r="AY309" i="135"/>
  <c r="AZ309" i="135"/>
  <c r="AW293" i="135"/>
  <c r="AX293" i="135"/>
  <c r="AY293" i="135"/>
  <c r="AZ293" i="135"/>
  <c r="AW277" i="135"/>
  <c r="AX277" i="135"/>
  <c r="AY277" i="135"/>
  <c r="AZ277" i="135"/>
  <c r="AW261" i="135"/>
  <c r="AX261" i="135"/>
  <c r="AY261" i="135"/>
  <c r="AZ261" i="135"/>
  <c r="AW245" i="135"/>
  <c r="AY245" i="135"/>
  <c r="AZ245" i="135"/>
  <c r="AX245" i="135"/>
  <c r="AW229" i="135"/>
  <c r="AX229" i="135"/>
  <c r="AY229" i="135"/>
  <c r="AZ229" i="135"/>
  <c r="AW213" i="135"/>
  <c r="AX213" i="135"/>
  <c r="AY213" i="135"/>
  <c r="AZ213" i="135"/>
  <c r="AW197" i="135"/>
  <c r="AX197" i="135"/>
  <c r="AY197" i="135"/>
  <c r="AZ197" i="135"/>
  <c r="AW181" i="135"/>
  <c r="AX181" i="135"/>
  <c r="AY181" i="135"/>
  <c r="AZ181" i="135"/>
  <c r="AW165" i="135"/>
  <c r="AX165" i="135"/>
  <c r="AY165" i="135"/>
  <c r="AZ165" i="135"/>
  <c r="AW149" i="135"/>
  <c r="AX149" i="135"/>
  <c r="AY149" i="135"/>
  <c r="AZ149" i="135"/>
  <c r="AW133" i="135"/>
  <c r="AX133" i="135"/>
  <c r="AY133" i="135"/>
  <c r="AZ133" i="135"/>
  <c r="AW117" i="135"/>
  <c r="AX117" i="135"/>
  <c r="AY117" i="135"/>
  <c r="AZ117" i="135"/>
  <c r="AW101" i="135"/>
  <c r="AX101" i="135"/>
  <c r="AY101" i="135"/>
  <c r="AZ101" i="135"/>
  <c r="AW85" i="135"/>
  <c r="AX85" i="135"/>
  <c r="AY85" i="135"/>
  <c r="AZ85" i="135"/>
  <c r="AW69" i="135"/>
  <c r="AX69" i="135"/>
  <c r="AY69" i="135"/>
  <c r="AZ69" i="135"/>
  <c r="AW53" i="135"/>
  <c r="AX53" i="135"/>
  <c r="AY53" i="135"/>
  <c r="AZ53" i="135"/>
  <c r="AW37" i="135"/>
  <c r="AX37" i="135"/>
  <c r="AY37" i="135"/>
  <c r="AZ37" i="135"/>
  <c r="AZ5" i="135"/>
  <c r="BA5" i="135"/>
  <c r="BA6" i="135"/>
  <c r="BA7" i="135"/>
  <c r="BA8" i="135"/>
  <c r="BA9" i="135"/>
  <c r="AE5" i="135"/>
  <c r="AE6" i="135"/>
  <c r="AE7" i="135"/>
  <c r="AE8" i="135"/>
  <c r="AE9" i="135"/>
  <c r="AE10" i="135"/>
  <c r="AE11" i="135"/>
  <c r="AE12" i="135"/>
  <c r="AE13" i="135"/>
  <c r="AE14" i="135"/>
  <c r="AE15" i="135"/>
  <c r="AE16" i="135"/>
  <c r="AE17" i="135"/>
  <c r="AE18" i="135"/>
  <c r="AE19" i="135"/>
  <c r="AE20" i="135"/>
  <c r="AE21" i="135"/>
  <c r="AE22" i="135"/>
  <c r="AE23" i="135"/>
  <c r="AE24" i="135"/>
  <c r="AE25" i="135"/>
  <c r="AE26" i="135"/>
  <c r="AE27" i="135"/>
  <c r="AE28" i="135"/>
  <c r="AE29" i="135"/>
  <c r="AE30" i="135"/>
  <c r="AE31" i="135"/>
  <c r="AE32" i="135"/>
  <c r="AE33" i="135"/>
  <c r="AE34" i="135"/>
  <c r="AE35" i="135"/>
  <c r="AE36" i="135"/>
  <c r="AE37" i="135"/>
  <c r="AE38" i="135"/>
  <c r="AE39" i="135"/>
  <c r="AE40" i="135"/>
  <c r="AE41" i="135"/>
  <c r="AE42" i="135"/>
  <c r="AE43" i="135"/>
  <c r="AE44" i="135"/>
  <c r="AE45" i="135"/>
  <c r="AE46" i="135"/>
  <c r="AE47" i="135"/>
  <c r="AE48" i="135"/>
  <c r="AE49" i="135"/>
  <c r="AE50" i="135"/>
  <c r="AE51" i="135"/>
  <c r="AE52" i="135"/>
  <c r="AE53" i="135"/>
  <c r="AE54" i="135"/>
  <c r="AE55" i="135"/>
  <c r="AE56" i="135"/>
  <c r="AE57" i="135"/>
  <c r="AE58" i="135"/>
  <c r="AE59" i="135"/>
  <c r="AE60" i="135"/>
  <c r="AE61" i="135"/>
  <c r="AE62" i="135"/>
  <c r="AE63" i="135"/>
  <c r="AE64" i="135"/>
  <c r="AE65" i="135"/>
  <c r="AE66" i="135"/>
  <c r="AE67" i="135"/>
  <c r="AE68" i="135"/>
  <c r="AE69" i="135"/>
  <c r="AE70" i="135"/>
  <c r="AE71" i="135"/>
  <c r="AE72" i="135"/>
  <c r="AE73" i="135"/>
  <c r="AE74" i="135"/>
  <c r="AE75" i="135"/>
  <c r="AE76" i="135"/>
  <c r="AE77" i="135"/>
  <c r="AE78" i="135"/>
  <c r="AE79" i="135"/>
  <c r="AE80" i="135"/>
  <c r="AE81" i="135"/>
  <c r="AE82" i="135"/>
  <c r="AE83" i="135"/>
  <c r="AE84" i="135"/>
  <c r="AE85" i="135"/>
  <c r="AE86" i="135"/>
  <c r="AE87" i="135"/>
  <c r="AE88" i="135"/>
  <c r="AE89" i="135"/>
  <c r="AE90" i="135"/>
  <c r="AE91" i="135"/>
  <c r="AE92" i="135"/>
  <c r="AE93" i="135"/>
  <c r="AE94" i="135"/>
  <c r="AE95" i="135"/>
  <c r="AE96" i="135"/>
  <c r="AE97" i="135"/>
  <c r="AE98" i="135"/>
  <c r="AE99" i="135"/>
  <c r="AE100" i="135"/>
  <c r="AE101" i="135"/>
  <c r="AE102" i="135"/>
  <c r="AE103" i="135"/>
  <c r="AE104" i="135"/>
  <c r="AE105" i="135"/>
  <c r="AE106" i="135"/>
  <c r="AE107" i="135"/>
  <c r="AE108" i="135"/>
  <c r="AE109" i="135"/>
  <c r="AE110" i="135"/>
  <c r="AE111" i="135"/>
  <c r="AE112" i="135"/>
  <c r="AE113" i="135"/>
  <c r="AE114" i="135"/>
  <c r="AE115" i="135"/>
  <c r="AE116" i="135"/>
  <c r="AE117" i="135"/>
  <c r="AE118" i="135"/>
  <c r="AE119" i="135"/>
  <c r="AE120" i="135"/>
  <c r="AE121" i="135"/>
  <c r="AE122" i="135"/>
  <c r="AE123" i="135"/>
  <c r="AE124" i="135"/>
  <c r="AE125" i="135"/>
  <c r="AE126" i="135"/>
  <c r="AE127" i="135"/>
  <c r="AE128" i="135"/>
  <c r="AE129" i="135"/>
  <c r="AE130" i="135"/>
  <c r="AE131" i="135"/>
  <c r="AE132" i="135"/>
  <c r="AE133" i="135"/>
  <c r="AE134" i="135"/>
  <c r="AE135" i="135"/>
  <c r="AE136" i="135"/>
  <c r="AE137" i="135"/>
  <c r="AE138" i="135"/>
  <c r="AE139" i="135"/>
  <c r="AE140" i="135"/>
  <c r="AE141" i="135"/>
  <c r="AE142" i="135"/>
  <c r="AE143" i="135"/>
  <c r="AE144" i="135"/>
  <c r="AE145" i="135"/>
  <c r="AE146" i="135"/>
  <c r="AE147" i="135"/>
  <c r="AE148" i="135"/>
  <c r="AE149" i="135"/>
  <c r="AE150" i="135"/>
  <c r="AE151" i="135"/>
  <c r="AE152" i="135"/>
  <c r="AE153" i="135"/>
  <c r="AE154" i="135"/>
  <c r="AE155" i="135"/>
  <c r="AE156" i="135"/>
  <c r="AE157" i="135"/>
  <c r="AE158" i="135"/>
  <c r="AE159" i="135"/>
  <c r="AE160" i="135"/>
  <c r="AE161" i="135"/>
  <c r="AE162" i="135"/>
  <c r="AE163" i="135"/>
  <c r="AE164" i="135"/>
  <c r="AE165" i="135"/>
  <c r="AE166" i="135"/>
  <c r="AE167" i="135"/>
  <c r="AE168" i="135"/>
  <c r="AE169" i="135"/>
  <c r="AE170" i="135"/>
  <c r="AE171" i="135"/>
  <c r="AE172" i="135"/>
  <c r="AE173" i="135"/>
  <c r="AE174" i="135"/>
  <c r="AE175" i="135"/>
  <c r="AE176" i="135"/>
  <c r="AE177" i="135"/>
  <c r="AE178" i="135"/>
  <c r="AE179" i="135"/>
  <c r="AE180" i="135"/>
  <c r="AE181" i="135"/>
  <c r="AE182" i="135"/>
  <c r="AE183" i="135"/>
  <c r="AE184" i="135"/>
  <c r="AE185" i="135"/>
  <c r="AE186" i="135"/>
  <c r="AE187" i="135"/>
  <c r="AE188" i="135"/>
  <c r="AE189" i="135"/>
  <c r="AE190" i="135"/>
  <c r="AE191" i="135"/>
  <c r="AE192" i="135"/>
  <c r="AE193" i="135"/>
  <c r="AE194" i="135"/>
  <c r="AE195" i="135"/>
  <c r="AE196" i="135"/>
  <c r="AE197" i="135"/>
  <c r="AE198" i="135"/>
  <c r="AE199" i="135"/>
  <c r="AE200" i="135"/>
  <c r="AE201" i="135"/>
  <c r="AE202" i="135"/>
  <c r="AE203" i="135"/>
  <c r="AE204" i="135"/>
  <c r="AE205" i="135"/>
  <c r="AE206" i="135"/>
  <c r="AE207" i="135"/>
  <c r="AE208" i="135"/>
  <c r="AE209" i="135"/>
  <c r="AE210" i="135"/>
  <c r="AE211" i="135"/>
  <c r="AE212" i="135"/>
  <c r="AE213" i="135"/>
  <c r="AE214" i="135"/>
  <c r="AE215" i="135"/>
  <c r="AE216" i="135"/>
  <c r="AE217" i="135"/>
  <c r="AE218" i="135"/>
  <c r="AE219" i="135"/>
  <c r="AE220" i="135"/>
  <c r="AE221" i="135"/>
  <c r="AE222" i="135"/>
  <c r="AE223" i="135"/>
  <c r="AE224" i="135"/>
  <c r="AE225" i="135"/>
  <c r="AE226" i="135"/>
  <c r="AE227" i="135"/>
  <c r="AE228" i="135"/>
  <c r="AE229" i="135"/>
  <c r="AE230" i="135"/>
  <c r="AE231" i="135"/>
  <c r="AE232" i="135"/>
  <c r="AE233" i="135"/>
  <c r="AE234" i="135"/>
  <c r="AE235" i="135"/>
  <c r="AE236" i="135"/>
  <c r="AE237" i="135"/>
  <c r="AE238" i="135"/>
  <c r="AE239" i="135"/>
  <c r="AE240" i="135"/>
  <c r="AE241" i="135"/>
  <c r="AE242" i="135"/>
  <c r="AE243" i="135"/>
  <c r="AE244" i="135"/>
  <c r="AE245" i="135"/>
  <c r="AE246" i="135"/>
  <c r="AE247" i="135"/>
  <c r="AE248" i="135"/>
  <c r="AE249" i="135"/>
  <c r="AE250" i="135"/>
  <c r="AE251" i="135"/>
  <c r="AE252" i="135"/>
  <c r="AE253" i="135"/>
  <c r="AE254" i="135"/>
  <c r="AE255" i="135"/>
  <c r="AE256" i="135"/>
  <c r="AE257" i="135"/>
  <c r="AE258" i="135"/>
  <c r="AE259" i="135"/>
  <c r="AE260" i="135"/>
  <c r="AE261" i="135"/>
  <c r="AE262" i="135"/>
  <c r="AE263" i="135"/>
  <c r="AE264" i="135"/>
  <c r="AE265" i="135"/>
  <c r="AE266" i="135"/>
  <c r="AE267" i="135"/>
  <c r="AE268" i="135"/>
  <c r="AE269" i="135"/>
  <c r="AE270" i="135"/>
  <c r="AE271" i="135"/>
  <c r="AE272" i="135"/>
  <c r="AE273" i="135"/>
  <c r="AE274" i="135"/>
  <c r="AE275" i="135"/>
  <c r="AE276" i="135"/>
  <c r="AE277" i="135"/>
  <c r="AE278" i="135"/>
  <c r="AE279" i="135"/>
  <c r="AE280" i="135"/>
  <c r="AE281" i="135"/>
  <c r="AE282" i="135"/>
  <c r="AE283" i="135"/>
  <c r="AE284" i="135"/>
  <c r="AE285" i="135"/>
  <c r="AE286" i="135"/>
  <c r="AE287" i="135"/>
  <c r="AE288" i="135"/>
  <c r="AE289" i="135"/>
  <c r="AE290" i="135"/>
  <c r="AE291" i="135"/>
  <c r="AE292" i="135"/>
  <c r="AE293" i="135"/>
  <c r="AE294" i="135"/>
  <c r="AE295" i="135"/>
  <c r="AE296" i="135"/>
  <c r="AE297" i="135"/>
  <c r="AE298" i="135"/>
  <c r="AE299" i="135"/>
  <c r="AE300" i="135"/>
  <c r="AE301" i="135"/>
  <c r="AE302" i="135"/>
  <c r="AE303" i="135"/>
  <c r="AE304" i="135"/>
  <c r="AE305" i="135"/>
  <c r="AE306" i="135"/>
  <c r="AE307" i="135"/>
  <c r="AE308" i="135"/>
  <c r="AE309" i="135"/>
  <c r="AE310" i="135"/>
  <c r="AE311" i="135"/>
  <c r="AE312" i="135"/>
  <c r="AE313" i="135"/>
  <c r="AE314" i="135"/>
  <c r="AE315" i="135"/>
  <c r="AE316" i="135"/>
  <c r="AE317" i="135"/>
  <c r="AE318" i="135"/>
  <c r="AE319" i="135"/>
  <c r="AE320" i="135"/>
  <c r="AE321" i="135"/>
  <c r="AE322" i="135"/>
  <c r="AE323" i="135"/>
  <c r="AE324" i="135"/>
  <c r="AE325" i="135"/>
  <c r="AE326" i="135"/>
  <c r="AE327" i="135"/>
  <c r="AE328" i="135"/>
  <c r="AE329" i="135"/>
  <c r="AE330" i="135"/>
  <c r="AE331" i="135"/>
  <c r="AE332" i="135"/>
  <c r="AE333" i="135"/>
  <c r="AE334" i="135"/>
  <c r="AE335" i="135"/>
  <c r="AE336" i="135"/>
  <c r="AE337" i="135"/>
  <c r="AE338" i="135"/>
  <c r="AE339" i="135"/>
  <c r="AE340" i="135"/>
  <c r="AE341" i="135"/>
  <c r="AE342" i="135"/>
  <c r="AE343" i="135"/>
  <c r="AE344" i="135"/>
  <c r="AE345" i="135"/>
  <c r="AE346" i="135"/>
  <c r="AE347" i="135"/>
  <c r="AE348" i="135"/>
  <c r="AE349" i="135"/>
  <c r="AE350" i="135"/>
  <c r="AE351" i="135"/>
  <c r="AE352" i="135"/>
  <c r="AE353" i="135"/>
  <c r="AE354" i="135"/>
  <c r="AE355" i="135"/>
  <c r="AE356" i="135"/>
  <c r="AE357" i="135"/>
  <c r="AE358" i="135"/>
  <c r="AE359" i="135"/>
  <c r="AE360" i="135"/>
  <c r="AE361" i="135"/>
  <c r="AE362" i="135"/>
  <c r="AE363" i="135"/>
  <c r="AE364" i="135"/>
  <c r="AE365" i="135"/>
  <c r="AE366" i="135"/>
  <c r="AE367" i="135"/>
  <c r="AE368" i="135"/>
  <c r="AE369" i="135"/>
  <c r="AE370" i="135"/>
  <c r="AE371" i="135"/>
  <c r="AE372" i="135"/>
  <c r="AE373" i="135"/>
  <c r="AE374" i="135"/>
  <c r="AE375" i="135"/>
  <c r="AE376" i="135"/>
  <c r="AE377" i="135"/>
  <c r="AE378" i="135"/>
  <c r="AE379" i="135"/>
  <c r="AE380" i="135"/>
  <c r="AE381" i="135"/>
  <c r="AE382" i="135"/>
  <c r="AE383" i="135"/>
  <c r="AE384" i="135"/>
  <c r="AE385" i="135"/>
  <c r="AE386" i="135"/>
  <c r="AE387" i="135"/>
  <c r="AE388" i="135"/>
  <c r="AE389" i="135"/>
  <c r="AE390" i="135"/>
  <c r="AE391" i="135"/>
  <c r="AE392" i="135"/>
  <c r="AE393" i="135"/>
  <c r="AE394" i="135"/>
  <c r="AE395" i="135"/>
  <c r="AE396" i="135"/>
  <c r="AE397" i="135"/>
  <c r="AE398" i="135"/>
  <c r="AE399" i="135"/>
  <c r="AE400" i="135"/>
  <c r="AE401" i="135"/>
  <c r="AE402" i="135"/>
  <c r="AE403" i="135"/>
  <c r="AE404" i="135"/>
  <c r="AE405" i="135"/>
  <c r="AE406" i="135"/>
  <c r="AE407" i="135"/>
  <c r="AE408" i="135"/>
  <c r="AE409" i="135"/>
  <c r="AE410" i="135"/>
  <c r="AE411" i="135"/>
  <c r="AE412" i="135"/>
  <c r="AE413" i="135"/>
  <c r="AE414" i="135"/>
  <c r="AE415" i="135"/>
  <c r="AE416" i="135"/>
  <c r="AE417" i="135"/>
  <c r="AE418" i="135"/>
  <c r="AE419" i="135"/>
  <c r="AE420" i="135"/>
  <c r="AE421" i="135"/>
  <c r="AE422" i="135"/>
  <c r="AE423" i="135"/>
  <c r="AE424" i="135"/>
  <c r="AE425" i="135"/>
  <c r="AE426" i="135"/>
  <c r="AE427" i="135"/>
  <c r="AE428" i="135"/>
  <c r="AE429" i="135"/>
  <c r="AE430" i="135"/>
  <c r="AE431" i="135"/>
  <c r="AE432" i="135"/>
  <c r="AE433" i="135"/>
  <c r="AE434" i="135"/>
  <c r="AE435" i="135"/>
  <c r="AE436" i="135"/>
  <c r="AE437" i="135"/>
  <c r="AE438" i="135"/>
  <c r="AE439" i="135"/>
  <c r="AE440" i="135"/>
  <c r="AE441" i="135"/>
  <c r="AE442" i="135"/>
  <c r="AE443" i="135"/>
  <c r="AE444" i="135"/>
  <c r="AE445" i="135"/>
  <c r="AE446" i="135"/>
  <c r="AE447" i="135"/>
  <c r="AE448" i="135"/>
  <c r="AE449" i="135"/>
  <c r="AE450" i="135"/>
  <c r="AE451" i="135"/>
  <c r="AE452" i="135"/>
  <c r="AE453" i="135"/>
  <c r="AE454" i="135"/>
  <c r="AE455" i="135"/>
  <c r="AE456" i="135"/>
  <c r="AE457" i="135"/>
  <c r="AE458" i="135"/>
  <c r="AE459" i="135"/>
  <c r="AE460" i="135"/>
  <c r="AE461" i="135"/>
  <c r="AE462" i="135"/>
  <c r="AE463" i="135"/>
  <c r="AE464" i="135"/>
  <c r="AE465" i="135"/>
  <c r="AE466" i="135"/>
  <c r="AE467" i="135"/>
  <c r="AE468" i="135"/>
  <c r="AE469" i="135"/>
  <c r="AE470" i="135"/>
  <c r="AE471" i="135"/>
  <c r="AE472" i="135"/>
  <c r="AE473" i="135"/>
  <c r="AE474" i="135"/>
  <c r="AE475" i="135"/>
  <c r="AE476" i="135"/>
  <c r="AE477" i="135"/>
  <c r="AE478" i="135"/>
  <c r="AE479" i="135"/>
  <c r="AE480" i="135"/>
  <c r="AE481" i="135"/>
  <c r="AE482" i="135"/>
  <c r="AE483" i="135"/>
  <c r="AE484" i="135"/>
  <c r="AE485" i="135"/>
  <c r="AE486" i="135"/>
  <c r="AE487" i="135"/>
  <c r="AE488" i="135"/>
  <c r="AE489" i="135"/>
  <c r="AE490" i="135"/>
  <c r="AE491" i="135"/>
  <c r="AE492" i="135"/>
  <c r="AE493" i="135"/>
  <c r="AE494" i="135"/>
  <c r="AE495" i="135"/>
  <c r="AE496" i="135"/>
  <c r="AE497" i="135"/>
  <c r="AE498" i="135"/>
  <c r="AE499" i="135"/>
  <c r="AE500" i="135"/>
  <c r="AE501" i="135"/>
  <c r="AE502" i="135"/>
  <c r="AE503" i="135"/>
  <c r="AE504" i="135"/>
  <c r="AE505" i="135"/>
  <c r="AE506" i="135"/>
  <c r="AE507" i="135"/>
  <c r="AE508" i="135"/>
  <c r="AE509" i="135"/>
  <c r="AE510" i="135"/>
  <c r="AE511" i="135"/>
  <c r="AE512" i="135"/>
  <c r="AE513" i="135"/>
  <c r="AE514" i="135"/>
  <c r="AE515" i="135"/>
  <c r="AE516" i="135"/>
  <c r="AE517" i="135"/>
  <c r="AE518" i="135"/>
  <c r="AE519" i="135"/>
  <c r="AE520" i="135"/>
  <c r="AE521" i="135"/>
  <c r="AE522" i="135"/>
  <c r="AE523" i="135"/>
  <c r="AE524" i="135"/>
  <c r="AE525" i="135"/>
  <c r="AE526" i="135"/>
  <c r="AE527" i="135"/>
  <c r="AE528" i="135"/>
  <c r="AE529" i="135"/>
  <c r="AE530" i="135"/>
  <c r="AE531" i="135"/>
  <c r="AE532" i="135"/>
  <c r="AE533" i="135"/>
  <c r="AE534" i="135"/>
  <c r="AE535" i="135"/>
  <c r="AE536" i="135"/>
  <c r="AE537" i="135"/>
  <c r="AE538" i="135"/>
  <c r="AE539" i="135"/>
  <c r="AE540" i="135"/>
  <c r="AE541" i="135"/>
  <c r="AE542" i="135"/>
  <c r="AE543" i="135"/>
  <c r="AE544" i="135"/>
  <c r="AE545" i="135"/>
  <c r="AE546" i="135"/>
  <c r="AE547" i="135"/>
  <c r="AE548" i="135"/>
  <c r="AE549" i="135"/>
  <c r="AE550" i="135"/>
  <c r="AE551" i="135"/>
  <c r="AE552" i="135"/>
  <c r="AE553" i="135"/>
  <c r="AE554" i="135"/>
  <c r="AE555" i="135"/>
  <c r="AE556" i="135"/>
  <c r="AE557" i="135"/>
  <c r="AE558" i="135"/>
  <c r="AE559" i="135"/>
  <c r="AE560" i="135"/>
  <c r="AE561" i="135"/>
  <c r="AE562" i="135"/>
  <c r="AE563" i="135"/>
  <c r="AE564" i="135"/>
  <c r="AE565" i="135"/>
  <c r="AE566" i="135"/>
  <c r="AE567" i="135"/>
  <c r="AE568" i="135"/>
  <c r="AE569" i="135"/>
  <c r="AE570" i="135"/>
  <c r="AE571" i="135"/>
  <c r="AE572" i="135"/>
  <c r="AE573" i="135"/>
  <c r="AE574" i="135"/>
  <c r="AE575" i="135"/>
  <c r="AE576" i="135"/>
  <c r="AE577" i="135"/>
  <c r="AE578" i="135"/>
  <c r="AE579" i="135"/>
  <c r="AE580" i="135"/>
  <c r="AE581" i="135"/>
  <c r="AE582" i="135"/>
  <c r="AE583" i="135"/>
  <c r="AE584" i="135"/>
  <c r="AE585" i="135"/>
  <c r="AE586" i="135"/>
  <c r="AE587" i="135"/>
  <c r="AE588" i="135"/>
  <c r="AE589" i="135"/>
  <c r="AE590" i="135"/>
  <c r="AE591" i="135"/>
  <c r="AE592" i="135"/>
  <c r="AE593" i="135"/>
  <c r="AE594" i="135"/>
  <c r="AE595" i="135"/>
  <c r="AE596" i="135"/>
  <c r="AE597" i="135"/>
  <c r="AE598" i="135"/>
  <c r="AE599" i="135"/>
  <c r="AE600" i="135"/>
  <c r="AE601" i="135"/>
  <c r="AE602" i="135"/>
  <c r="AE603" i="135"/>
  <c r="AE604" i="135"/>
  <c r="AE605" i="135"/>
  <c r="AE606" i="135"/>
  <c r="AE607" i="135"/>
  <c r="AE608" i="135"/>
  <c r="AE609" i="135"/>
  <c r="AE610" i="135"/>
  <c r="AE611" i="135"/>
  <c r="AE612" i="135"/>
  <c r="AE613" i="135"/>
  <c r="AE614" i="135"/>
  <c r="AE615" i="135"/>
  <c r="AE616" i="135"/>
  <c r="AE617" i="135"/>
  <c r="AE618" i="135"/>
  <c r="AE619" i="135"/>
  <c r="AE620" i="135"/>
  <c r="AE621" i="135"/>
  <c r="AE622" i="135"/>
  <c r="AE623" i="135"/>
  <c r="AE624" i="135"/>
  <c r="AE625" i="135"/>
  <c r="AE626" i="135"/>
  <c r="AE627" i="135"/>
  <c r="AE628" i="135"/>
  <c r="AE629" i="135"/>
  <c r="AE630" i="135"/>
  <c r="AE631" i="135"/>
  <c r="AE632" i="135"/>
  <c r="AE633" i="135"/>
  <c r="AE634" i="135"/>
  <c r="AE635" i="135"/>
  <c r="AE636" i="135"/>
  <c r="AE637" i="135"/>
  <c r="AE638" i="135"/>
  <c r="AE639" i="135"/>
  <c r="AE640" i="135"/>
  <c r="AE641" i="135"/>
  <c r="AE642" i="135"/>
  <c r="AE643" i="135"/>
  <c r="AE644" i="135"/>
  <c r="AE645" i="135"/>
  <c r="AE646" i="135"/>
  <c r="AE647" i="135"/>
  <c r="AE648" i="135"/>
  <c r="AE649" i="135"/>
  <c r="AE650" i="135"/>
  <c r="AE651" i="135"/>
  <c r="AE652" i="135"/>
  <c r="AE653" i="135"/>
  <c r="AE654" i="135"/>
  <c r="AE655" i="135"/>
  <c r="AE656" i="135"/>
  <c r="AE657" i="135"/>
  <c r="AE658" i="135"/>
  <c r="AE659" i="135"/>
  <c r="AE660" i="135"/>
  <c r="AE661" i="135"/>
  <c r="AE662" i="135"/>
  <c r="AE663" i="135"/>
  <c r="AE664" i="135"/>
  <c r="AE665" i="135"/>
  <c r="AE666" i="135"/>
  <c r="AE667" i="135"/>
  <c r="AE668" i="135"/>
  <c r="AE669" i="135"/>
  <c r="AE670" i="135"/>
  <c r="AE671" i="135"/>
  <c r="AE672" i="135"/>
  <c r="AE673" i="135"/>
  <c r="AE674" i="135"/>
  <c r="AE675" i="135"/>
  <c r="AE676" i="135"/>
  <c r="AE677" i="135"/>
  <c r="AE678" i="135"/>
  <c r="AE679" i="135"/>
  <c r="AE680" i="135"/>
  <c r="AE681" i="135"/>
  <c r="AE682" i="135"/>
  <c r="AE683" i="135"/>
  <c r="AE684" i="135"/>
  <c r="AE685" i="135"/>
  <c r="AE686" i="135"/>
  <c r="AE687" i="135"/>
  <c r="AE688" i="135"/>
  <c r="AE689" i="135"/>
  <c r="AE690" i="135"/>
  <c r="AE691" i="135"/>
  <c r="AE692" i="135"/>
  <c r="AE693" i="135"/>
  <c r="AE694" i="135"/>
  <c r="AE695" i="135"/>
  <c r="AE696" i="135"/>
  <c r="AE697" i="135"/>
  <c r="AE698" i="135"/>
  <c r="AE699" i="135"/>
  <c r="AE700" i="135"/>
  <c r="AE701" i="135"/>
  <c r="AE702" i="135"/>
  <c r="AE703" i="135"/>
  <c r="AE704" i="135"/>
  <c r="AE705" i="135"/>
  <c r="AE706" i="135"/>
  <c r="AE707" i="135"/>
  <c r="AE708" i="135"/>
  <c r="AE709" i="135"/>
  <c r="AE710" i="135"/>
  <c r="AE711" i="135"/>
  <c r="AE712" i="135"/>
  <c r="AE713" i="135"/>
  <c r="AE714" i="135"/>
  <c r="AE715" i="135"/>
  <c r="AE716" i="135"/>
  <c r="AE717" i="135"/>
  <c r="AE718" i="135"/>
  <c r="AE719" i="135"/>
  <c r="AE720" i="135"/>
  <c r="AE721" i="135"/>
  <c r="AE722" i="135"/>
  <c r="AE723" i="135"/>
  <c r="AE724" i="135"/>
  <c r="AE725" i="135"/>
  <c r="AE726" i="135"/>
  <c r="AE727" i="135"/>
  <c r="AE728" i="135"/>
  <c r="AE729" i="135"/>
  <c r="AE730" i="135"/>
  <c r="AE731" i="135"/>
  <c r="AE732" i="135"/>
  <c r="AE733" i="135"/>
  <c r="AE734" i="135"/>
  <c r="AE735" i="135"/>
  <c r="AE736" i="135"/>
  <c r="AE737" i="135"/>
  <c r="AE738" i="135"/>
  <c r="AE739" i="135"/>
  <c r="AE740" i="135"/>
  <c r="AE741" i="135"/>
  <c r="AE742" i="135"/>
  <c r="AE743" i="135"/>
  <c r="AE744" i="135"/>
  <c r="AE745" i="135"/>
  <c r="AE746" i="135"/>
  <c r="AE747" i="135"/>
  <c r="AE748" i="135"/>
  <c r="AE749" i="135"/>
  <c r="AE750" i="135"/>
  <c r="AE751" i="135"/>
  <c r="AE752" i="135"/>
  <c r="AE753" i="135"/>
  <c r="AE754" i="135"/>
  <c r="AE755" i="135"/>
  <c r="AE756" i="135"/>
  <c r="AE757" i="135"/>
  <c r="AE758" i="135"/>
  <c r="AE759" i="135"/>
  <c r="AE760" i="135"/>
  <c r="AE761" i="135"/>
  <c r="AE762" i="135"/>
  <c r="AE763" i="135"/>
  <c r="AE764" i="135"/>
  <c r="AE765" i="135"/>
  <c r="AE766" i="135"/>
  <c r="AE767" i="135"/>
  <c r="AE768" i="135"/>
  <c r="AE769" i="135"/>
  <c r="AE770" i="135"/>
  <c r="AE771" i="135"/>
  <c r="AE772" i="135"/>
  <c r="AE773" i="135"/>
  <c r="AE774" i="135"/>
  <c r="AE775" i="135"/>
  <c r="AE776" i="135"/>
  <c r="AE777" i="135"/>
  <c r="AE778" i="135"/>
  <c r="AE779" i="135"/>
  <c r="AE780" i="135"/>
  <c r="AE781" i="135"/>
  <c r="AE782" i="135"/>
  <c r="AE783" i="135"/>
  <c r="AE784" i="135"/>
  <c r="AE785" i="135"/>
  <c r="AE786" i="135"/>
  <c r="AE787" i="135"/>
  <c r="AE788" i="135"/>
  <c r="AE789" i="135"/>
  <c r="AE790" i="135"/>
  <c r="AE791" i="135"/>
  <c r="AE792" i="135"/>
  <c r="AE793" i="135"/>
  <c r="AE794" i="135"/>
  <c r="AE795" i="135"/>
  <c r="AE796" i="135"/>
  <c r="AE797" i="135"/>
  <c r="AE798" i="135"/>
  <c r="AE799" i="135"/>
  <c r="AE800" i="135"/>
  <c r="AE801" i="135"/>
  <c r="AE802" i="135"/>
  <c r="AE803" i="135"/>
  <c r="AE804" i="135"/>
  <c r="AE805" i="135"/>
  <c r="AE806" i="135"/>
  <c r="AE807" i="135"/>
  <c r="AE808" i="135"/>
  <c r="AE809" i="135"/>
  <c r="AE810" i="135"/>
  <c r="AE811" i="135"/>
  <c r="AE812" i="135"/>
  <c r="AE813" i="135"/>
  <c r="AE814" i="135"/>
  <c r="AE815" i="135"/>
  <c r="AE816" i="135"/>
  <c r="AE817" i="135"/>
  <c r="AE818" i="135"/>
  <c r="AE819" i="135"/>
  <c r="AE820" i="135"/>
  <c r="AE821" i="135"/>
  <c r="AE822" i="135"/>
  <c r="AE823" i="135"/>
  <c r="AE824" i="135"/>
  <c r="AE825" i="135"/>
  <c r="AE826" i="135"/>
  <c r="AE827" i="135"/>
  <c r="AE828" i="135"/>
  <c r="AE829" i="135"/>
  <c r="AE830" i="135"/>
  <c r="AE831" i="135"/>
  <c r="AE832" i="135"/>
  <c r="AE833" i="135"/>
  <c r="AE834" i="135"/>
  <c r="AE835" i="135"/>
  <c r="AE836" i="135"/>
  <c r="AE837" i="135"/>
  <c r="AE838" i="135"/>
  <c r="AE839" i="135"/>
  <c r="AE840" i="135"/>
  <c r="AE841" i="135"/>
  <c r="AE842" i="135"/>
  <c r="AE843" i="135"/>
  <c r="AE844" i="135"/>
  <c r="AE845" i="135"/>
  <c r="AE846" i="135"/>
  <c r="AE847" i="135"/>
  <c r="AE848" i="135"/>
  <c r="AE849" i="135"/>
  <c r="AE850" i="135"/>
  <c r="AE851" i="135"/>
  <c r="AE852" i="135"/>
  <c r="AE853" i="135"/>
  <c r="AE854" i="135"/>
  <c r="AE855" i="135"/>
  <c r="AE856" i="135"/>
  <c r="AE857" i="135"/>
  <c r="AE858" i="135"/>
  <c r="AE859" i="135"/>
  <c r="AE860" i="135"/>
  <c r="AE861" i="135"/>
  <c r="AE862" i="135"/>
  <c r="AE863" i="135"/>
  <c r="AE864" i="135"/>
  <c r="AE865" i="135"/>
  <c r="AE866" i="135"/>
  <c r="AE867" i="135"/>
  <c r="AE868" i="135"/>
  <c r="AE869" i="135"/>
  <c r="AE870" i="135"/>
  <c r="AE871" i="135"/>
  <c r="AE872" i="135"/>
  <c r="AE873" i="135"/>
  <c r="AE874" i="135"/>
  <c r="AE875" i="135"/>
  <c r="AE876" i="135"/>
  <c r="AE877" i="135"/>
  <c r="AE878" i="135"/>
  <c r="AE879" i="135"/>
  <c r="AE880" i="135"/>
  <c r="AE881" i="135"/>
  <c r="AE882" i="135"/>
  <c r="AE883" i="135"/>
  <c r="AE884" i="135"/>
  <c r="AE885" i="135"/>
  <c r="AE886" i="135"/>
  <c r="AE887" i="135"/>
  <c r="AE888" i="135"/>
  <c r="AE889" i="135"/>
  <c r="AE890" i="135"/>
  <c r="AE891" i="135"/>
  <c r="AE892" i="135"/>
  <c r="AE893" i="135"/>
  <c r="AE894" i="135"/>
  <c r="AE895" i="135"/>
  <c r="AE896" i="135"/>
  <c r="AE897" i="135"/>
  <c r="AE898" i="135"/>
  <c r="AE899" i="135"/>
  <c r="AE900" i="135"/>
  <c r="AE901" i="135"/>
  <c r="AE902" i="135"/>
  <c r="AE903" i="135"/>
  <c r="AE904" i="135"/>
  <c r="AE905" i="135"/>
  <c r="AE906" i="135"/>
  <c r="AE907" i="135"/>
  <c r="AE908" i="135"/>
  <c r="AE909" i="135"/>
  <c r="AE910" i="135"/>
  <c r="AE911" i="135"/>
  <c r="AE912" i="135"/>
  <c r="AE913" i="135"/>
  <c r="AE914" i="135"/>
  <c r="AE915" i="135"/>
  <c r="AE916" i="135"/>
  <c r="AE917" i="135"/>
  <c r="AE918" i="135"/>
  <c r="AE919" i="135"/>
  <c r="AE920" i="135"/>
  <c r="AE921" i="135"/>
  <c r="AE922" i="135"/>
  <c r="AE923" i="135"/>
  <c r="AE924" i="135"/>
  <c r="AE925" i="135"/>
  <c r="AE926" i="135"/>
  <c r="AE927" i="135"/>
  <c r="AE928" i="135"/>
  <c r="AE929" i="135"/>
  <c r="AE930" i="135"/>
  <c r="AE931" i="135"/>
  <c r="AE932" i="135"/>
  <c r="AE933" i="135"/>
  <c r="AE934" i="135"/>
  <c r="AE935" i="135"/>
  <c r="AE936" i="135"/>
  <c r="AE937" i="135"/>
  <c r="AE938" i="135"/>
  <c r="AE939" i="135"/>
  <c r="AE940" i="135"/>
  <c r="AE941" i="135"/>
  <c r="AE942" i="135"/>
  <c r="AE943" i="135"/>
  <c r="AE944" i="135"/>
  <c r="AE945" i="135"/>
  <c r="AE946" i="135"/>
  <c r="AE947" i="135"/>
  <c r="AE948" i="135"/>
  <c r="AE949" i="135"/>
  <c r="AE950" i="135"/>
  <c r="AE951" i="135"/>
  <c r="AE952" i="135"/>
  <c r="AE953" i="135"/>
  <c r="AE954" i="135"/>
  <c r="AE955" i="135"/>
  <c r="AE956" i="135"/>
  <c r="AE957" i="135"/>
  <c r="AE958" i="135"/>
  <c r="AE959" i="135"/>
  <c r="AE960" i="135"/>
  <c r="AE961" i="135"/>
  <c r="AE962" i="135"/>
  <c r="AE963" i="135"/>
  <c r="AE964" i="135"/>
  <c r="AE965" i="135"/>
  <c r="AE966" i="135"/>
  <c r="AE967" i="135"/>
  <c r="AE968" i="135"/>
  <c r="AE969" i="135"/>
  <c r="AE970" i="135"/>
  <c r="AE971" i="135"/>
  <c r="AE972" i="135"/>
  <c r="AE973" i="135"/>
  <c r="AE974" i="135"/>
  <c r="AE975" i="135"/>
  <c r="AE976" i="135"/>
  <c r="AE977" i="135"/>
  <c r="AE978" i="135"/>
  <c r="AE979" i="135"/>
  <c r="AE980" i="135"/>
  <c r="AE981" i="135"/>
  <c r="AE982" i="135"/>
  <c r="AE983" i="135"/>
  <c r="AE984" i="135"/>
  <c r="AE985" i="135"/>
  <c r="AE986" i="135"/>
  <c r="AE987" i="135"/>
  <c r="AE988" i="135"/>
  <c r="AE989" i="135"/>
  <c r="AE990" i="135"/>
  <c r="AE991" i="135"/>
  <c r="AE992" i="135"/>
  <c r="AE993" i="135"/>
  <c r="AE994" i="135"/>
  <c r="AE995" i="135"/>
  <c r="AE996" i="135"/>
  <c r="AE997" i="135"/>
  <c r="AE998" i="135"/>
  <c r="AE999" i="135"/>
  <c r="AE1000" i="135"/>
  <c r="AE1001" i="135"/>
  <c r="AE1002" i="135"/>
  <c r="AE4" i="135"/>
  <c r="T4" i="135"/>
  <c r="W4" i="135"/>
  <c r="Y4" i="135"/>
  <c r="Y5" i="135"/>
  <c r="Y6" i="135"/>
  <c r="Y7" i="135"/>
  <c r="Y8" i="135"/>
  <c r="Y9" i="135"/>
  <c r="Y10" i="135"/>
  <c r="Y11" i="135"/>
  <c r="Y12" i="135"/>
  <c r="Y13" i="135"/>
  <c r="Y14" i="135"/>
  <c r="Y15" i="135"/>
  <c r="Y16" i="135"/>
  <c r="Y17" i="135"/>
  <c r="Y18" i="135"/>
  <c r="Y19" i="135"/>
  <c r="Y20" i="135"/>
  <c r="Y21" i="135"/>
  <c r="Y22" i="135"/>
  <c r="Y23" i="135"/>
  <c r="Y24" i="135"/>
  <c r="Y25" i="135"/>
  <c r="Y26" i="135"/>
  <c r="Y27" i="135"/>
  <c r="Y28" i="135"/>
  <c r="Y29" i="135"/>
  <c r="Y30" i="135"/>
  <c r="Y31" i="135"/>
  <c r="Y32" i="135"/>
  <c r="Y33" i="135"/>
  <c r="Y34" i="135"/>
  <c r="Y35" i="135"/>
  <c r="Y36" i="135"/>
  <c r="Y37" i="135"/>
  <c r="Y38" i="135"/>
  <c r="Y39" i="135"/>
  <c r="Y40" i="135"/>
  <c r="Y41" i="135"/>
  <c r="Y42" i="135"/>
  <c r="Y43" i="135"/>
  <c r="Y44" i="135"/>
  <c r="Y45" i="135"/>
  <c r="Y46" i="135"/>
  <c r="Y47" i="135"/>
  <c r="Y48" i="135"/>
  <c r="Y49" i="135"/>
  <c r="Y50" i="135"/>
  <c r="Y51" i="135"/>
  <c r="Y52" i="135"/>
  <c r="Y53" i="135"/>
  <c r="Y54" i="135"/>
  <c r="Y55" i="135"/>
  <c r="Y56" i="135"/>
  <c r="Y57" i="135"/>
  <c r="Y58" i="135"/>
  <c r="Y59" i="135"/>
  <c r="Y60" i="135"/>
  <c r="Y61" i="135"/>
  <c r="Y62" i="135"/>
  <c r="Y63" i="135"/>
  <c r="Y64" i="135"/>
  <c r="Y65" i="135"/>
  <c r="Y66" i="135"/>
  <c r="Y67" i="135"/>
  <c r="Y68" i="135"/>
  <c r="Y69" i="135"/>
  <c r="Y70" i="135"/>
  <c r="Y71" i="135"/>
  <c r="Y72" i="135"/>
  <c r="Y73" i="135"/>
  <c r="Y74" i="135"/>
  <c r="Y75" i="135"/>
  <c r="Y76" i="135"/>
  <c r="Y77" i="135"/>
  <c r="Y78" i="135"/>
  <c r="Y79" i="135"/>
  <c r="Y80" i="135"/>
  <c r="Y81" i="135"/>
  <c r="Y82" i="135"/>
  <c r="Y83" i="135"/>
  <c r="Y84" i="135"/>
  <c r="Y85" i="135"/>
  <c r="Y86" i="135"/>
  <c r="Y87" i="135"/>
  <c r="Y88" i="135"/>
  <c r="Y89" i="135"/>
  <c r="Y90" i="135"/>
  <c r="Y91" i="135"/>
  <c r="Y92" i="135"/>
  <c r="Y93" i="135"/>
  <c r="Y94" i="135"/>
  <c r="Y95" i="135"/>
  <c r="Y96" i="135"/>
  <c r="Y97" i="135"/>
  <c r="Y98" i="135"/>
  <c r="Y99" i="135"/>
  <c r="Y100" i="135"/>
  <c r="Y101" i="135"/>
  <c r="Y102" i="135"/>
  <c r="Y103" i="135"/>
  <c r="Y104" i="135"/>
  <c r="Y105" i="135"/>
  <c r="Y106" i="135"/>
  <c r="Y107" i="135"/>
  <c r="Y108" i="135"/>
  <c r="Y109" i="135"/>
  <c r="Y110" i="135"/>
  <c r="Y111" i="135"/>
  <c r="Y112" i="135"/>
  <c r="Y113" i="135"/>
  <c r="Y114" i="135"/>
  <c r="Y115" i="135"/>
  <c r="Y116" i="135"/>
  <c r="Y117" i="135"/>
  <c r="Y118" i="135"/>
  <c r="Y119" i="135"/>
  <c r="Y120" i="135"/>
  <c r="Y121" i="135"/>
  <c r="Y122" i="135"/>
  <c r="Y123" i="135"/>
  <c r="Y124" i="135"/>
  <c r="Y125" i="135"/>
  <c r="Y126" i="135"/>
  <c r="Y127" i="135"/>
  <c r="Y128" i="135"/>
  <c r="Y129" i="135"/>
  <c r="Y130" i="135"/>
  <c r="Y131" i="135"/>
  <c r="Y132" i="135"/>
  <c r="Y133" i="135"/>
  <c r="Y134" i="135"/>
  <c r="Y135" i="135"/>
  <c r="Y136" i="135"/>
  <c r="Y137" i="135"/>
  <c r="Y138" i="135"/>
  <c r="Y139" i="135"/>
  <c r="Y140" i="135"/>
  <c r="Y141" i="135"/>
  <c r="Y142" i="135"/>
  <c r="Y143" i="135"/>
  <c r="Y144" i="135"/>
  <c r="Y145" i="135"/>
  <c r="Y146" i="135"/>
  <c r="Y147" i="135"/>
  <c r="Y148" i="135"/>
  <c r="Y149" i="135"/>
  <c r="Y150" i="135"/>
  <c r="Y151" i="135"/>
  <c r="Y152" i="135"/>
  <c r="Y153" i="135"/>
  <c r="Y154" i="135"/>
  <c r="Y155" i="135"/>
  <c r="Y156" i="135"/>
  <c r="Y157" i="135"/>
  <c r="Y158" i="135"/>
  <c r="Y159" i="135"/>
  <c r="Y160" i="135"/>
  <c r="Y161" i="135"/>
  <c r="Y162" i="135"/>
  <c r="Y163" i="135"/>
  <c r="Y164" i="135"/>
  <c r="Y165" i="135"/>
  <c r="Y166" i="135"/>
  <c r="Y167" i="135"/>
  <c r="Y168" i="135"/>
  <c r="Y169" i="135"/>
  <c r="Y170" i="135"/>
  <c r="Y171" i="135"/>
  <c r="Y172" i="135"/>
  <c r="Y173" i="135"/>
  <c r="Y174" i="135"/>
  <c r="Y175" i="135"/>
  <c r="Y176" i="135"/>
  <c r="Y177" i="135"/>
  <c r="Y178" i="135"/>
  <c r="Y179" i="135"/>
  <c r="Y180" i="135"/>
  <c r="Y181" i="135"/>
  <c r="Y182" i="135"/>
  <c r="Y183" i="135"/>
  <c r="Y184" i="135"/>
  <c r="Y185" i="135"/>
  <c r="Y186" i="135"/>
  <c r="Y187" i="135"/>
  <c r="Y188" i="135"/>
  <c r="Y189" i="135"/>
  <c r="Y190" i="135"/>
  <c r="Y191" i="135"/>
  <c r="Y192" i="135"/>
  <c r="Y193" i="135"/>
  <c r="Y194" i="135"/>
  <c r="Y195" i="135"/>
  <c r="Y196" i="135"/>
  <c r="Y197" i="135"/>
  <c r="Y198" i="135"/>
  <c r="Y199" i="135"/>
  <c r="Y200" i="135"/>
  <c r="Y201" i="135"/>
  <c r="Y202" i="135"/>
  <c r="Y203" i="135"/>
  <c r="Y204" i="135"/>
  <c r="Y205" i="135"/>
  <c r="Y206" i="135"/>
  <c r="Y207" i="135"/>
  <c r="Y208" i="135"/>
  <c r="Y209" i="135"/>
  <c r="Y210" i="135"/>
  <c r="Y211" i="135"/>
  <c r="Y212" i="135"/>
  <c r="Y213" i="135"/>
  <c r="Y214" i="135"/>
  <c r="Y215" i="135"/>
  <c r="Y216" i="135"/>
  <c r="Y217" i="135"/>
  <c r="Y218" i="135"/>
  <c r="Y219" i="135"/>
  <c r="Y220" i="135"/>
  <c r="Y221" i="135"/>
  <c r="Y222" i="135"/>
  <c r="Y223" i="135"/>
  <c r="Y224" i="135"/>
  <c r="Y225" i="135"/>
  <c r="Y226" i="135"/>
  <c r="Y227" i="135"/>
  <c r="Y228" i="135"/>
  <c r="Y229" i="135"/>
  <c r="Y230" i="135"/>
  <c r="Y231" i="135"/>
  <c r="Y232" i="135"/>
  <c r="Y233" i="135"/>
  <c r="Y234" i="135"/>
  <c r="Y235" i="135"/>
  <c r="Y236" i="135"/>
  <c r="Y237" i="135"/>
  <c r="Y238" i="135"/>
  <c r="Y239" i="135"/>
  <c r="Y240" i="135"/>
  <c r="Y241" i="135"/>
  <c r="Y242" i="135"/>
  <c r="Y243" i="135"/>
  <c r="Y244" i="135"/>
  <c r="Y245" i="135"/>
  <c r="Y246" i="135"/>
  <c r="Y247" i="135"/>
  <c r="Y248" i="135"/>
  <c r="Y249" i="135"/>
  <c r="Y250" i="135"/>
  <c r="Y251" i="135"/>
  <c r="Y252" i="135"/>
  <c r="Y253" i="135"/>
  <c r="Y254" i="135"/>
  <c r="Y255" i="135"/>
  <c r="Y256" i="135"/>
  <c r="Y257" i="135"/>
  <c r="Y258" i="135"/>
  <c r="Y259" i="135"/>
  <c r="Y260" i="135"/>
  <c r="Y261" i="135"/>
  <c r="Y262" i="135"/>
  <c r="Y263" i="135"/>
  <c r="Y264" i="135"/>
  <c r="Y265" i="135"/>
  <c r="Y266" i="135"/>
  <c r="Y267" i="135"/>
  <c r="Y268" i="135"/>
  <c r="Y269" i="135"/>
  <c r="Y270" i="135"/>
  <c r="Y271" i="135"/>
  <c r="Y272" i="135"/>
  <c r="Y273" i="135"/>
  <c r="Y274" i="135"/>
  <c r="Y275" i="135"/>
  <c r="Y276" i="135"/>
  <c r="Y277" i="135"/>
  <c r="Y278" i="135"/>
  <c r="Y279" i="135"/>
  <c r="Y280" i="135"/>
  <c r="Y281" i="135"/>
  <c r="Y282" i="135"/>
  <c r="Y283" i="135"/>
  <c r="Y284" i="135"/>
  <c r="Y285" i="135"/>
  <c r="Y286" i="135"/>
  <c r="Y287" i="135"/>
  <c r="Y288" i="135"/>
  <c r="Y289" i="135"/>
  <c r="Y290" i="135"/>
  <c r="Y291" i="135"/>
  <c r="Y292" i="135"/>
  <c r="Y293" i="135"/>
  <c r="Y294" i="135"/>
  <c r="Y295" i="135"/>
  <c r="Y296" i="135"/>
  <c r="Y297" i="135"/>
  <c r="Y298" i="135"/>
  <c r="Y299" i="135"/>
  <c r="Y300" i="135"/>
  <c r="Y301" i="135"/>
  <c r="Y302" i="135"/>
  <c r="Y303" i="135"/>
  <c r="Y304" i="135"/>
  <c r="Y305" i="135"/>
  <c r="Y306" i="135"/>
  <c r="Y307" i="135"/>
  <c r="Y308" i="135"/>
  <c r="Y309" i="135"/>
  <c r="Y310" i="135"/>
  <c r="Y311" i="135"/>
  <c r="Y312" i="135"/>
  <c r="Y313" i="135"/>
  <c r="Y314" i="135"/>
  <c r="Y315" i="135"/>
  <c r="Y316" i="135"/>
  <c r="Y317" i="135"/>
  <c r="Y318" i="135"/>
  <c r="Y319" i="135"/>
  <c r="Y320" i="135"/>
  <c r="Y321" i="135"/>
  <c r="Y322" i="135"/>
  <c r="Y323" i="135"/>
  <c r="Y324" i="135"/>
  <c r="Y325" i="135"/>
  <c r="Y326" i="135"/>
  <c r="Y327" i="135"/>
  <c r="Y328" i="135"/>
  <c r="Y329" i="135"/>
  <c r="Y330" i="135"/>
  <c r="Y331" i="135"/>
  <c r="Y332" i="135"/>
  <c r="Y333" i="135"/>
  <c r="Y334" i="135"/>
  <c r="Y335" i="135"/>
  <c r="Y336" i="135"/>
  <c r="Y337" i="135"/>
  <c r="Y338" i="135"/>
  <c r="Y339" i="135"/>
  <c r="Y340" i="135"/>
  <c r="Y341" i="135"/>
  <c r="Y342" i="135"/>
  <c r="Y343" i="135"/>
  <c r="Y344" i="135"/>
  <c r="Y345" i="135"/>
  <c r="Y346" i="135"/>
  <c r="Y347" i="135"/>
  <c r="Y348" i="135"/>
  <c r="Y349" i="135"/>
  <c r="Y350" i="135"/>
  <c r="Y351" i="135"/>
  <c r="Y352" i="135"/>
  <c r="Y353" i="135"/>
  <c r="Y354" i="135"/>
  <c r="Y355" i="135"/>
  <c r="Y356" i="135"/>
  <c r="Y357" i="135"/>
  <c r="Y358" i="135"/>
  <c r="Y359" i="135"/>
  <c r="Y360" i="135"/>
  <c r="Y361" i="135"/>
  <c r="Y362" i="135"/>
  <c r="Y363" i="135"/>
  <c r="Y364" i="135"/>
  <c r="Y365" i="135"/>
  <c r="Y366" i="135"/>
  <c r="Y367" i="135"/>
  <c r="Y368" i="135"/>
  <c r="Y369" i="135"/>
  <c r="Y370" i="135"/>
  <c r="Y371" i="135"/>
  <c r="Y372" i="135"/>
  <c r="Y373" i="135"/>
  <c r="Y374" i="135"/>
  <c r="Y375" i="135"/>
  <c r="Y376" i="135"/>
  <c r="Y377" i="135"/>
  <c r="Y378" i="135"/>
  <c r="Y379" i="135"/>
  <c r="Y380" i="135"/>
  <c r="Y381" i="135"/>
  <c r="Y382" i="135"/>
  <c r="Y383" i="135"/>
  <c r="Y384" i="135"/>
  <c r="Y385" i="135"/>
  <c r="Y386" i="135"/>
  <c r="Y387" i="135"/>
  <c r="Y388" i="135"/>
  <c r="Y389" i="135"/>
  <c r="Y390" i="135"/>
  <c r="Y391" i="135"/>
  <c r="Y392" i="135"/>
  <c r="Y393" i="135"/>
  <c r="Y394" i="135"/>
  <c r="Y395" i="135"/>
  <c r="Y396" i="135"/>
  <c r="Y397" i="135"/>
  <c r="Y398" i="135"/>
  <c r="Y399" i="135"/>
  <c r="Y400" i="135"/>
  <c r="Y401" i="135"/>
  <c r="Y402" i="135"/>
  <c r="Y403" i="135"/>
  <c r="Y404" i="135"/>
  <c r="Y405" i="135"/>
  <c r="Y406" i="135"/>
  <c r="Y407" i="135"/>
  <c r="Y408" i="135"/>
  <c r="Y409" i="135"/>
  <c r="Y410" i="135"/>
  <c r="Y411" i="135"/>
  <c r="Y412" i="135"/>
  <c r="Y413" i="135"/>
  <c r="Y414" i="135"/>
  <c r="Y415" i="135"/>
  <c r="Y416" i="135"/>
  <c r="Y417" i="135"/>
  <c r="Y418" i="135"/>
  <c r="Y419" i="135"/>
  <c r="Y420" i="135"/>
  <c r="Y421" i="135"/>
  <c r="Y422" i="135"/>
  <c r="Y423" i="135"/>
  <c r="Y424" i="135"/>
  <c r="Y425" i="135"/>
  <c r="Y426" i="135"/>
  <c r="Y427" i="135"/>
  <c r="Y428" i="135"/>
  <c r="Y429" i="135"/>
  <c r="Y430" i="135"/>
  <c r="Y431" i="135"/>
  <c r="Y432" i="135"/>
  <c r="Y433" i="135"/>
  <c r="Y434" i="135"/>
  <c r="Y435" i="135"/>
  <c r="Y436" i="135"/>
  <c r="Y437" i="135"/>
  <c r="Y438" i="135"/>
  <c r="Y439" i="135"/>
  <c r="Y440" i="135"/>
  <c r="Y441" i="135"/>
  <c r="Y442" i="135"/>
  <c r="Y443" i="135"/>
  <c r="Y444" i="135"/>
  <c r="Y445" i="135"/>
  <c r="Y446" i="135"/>
  <c r="Y447" i="135"/>
  <c r="Y448" i="135"/>
  <c r="Y449" i="135"/>
  <c r="Y450" i="135"/>
  <c r="Y451" i="135"/>
  <c r="Y452" i="135"/>
  <c r="Y453" i="135"/>
  <c r="Y454" i="135"/>
  <c r="Y455" i="135"/>
  <c r="Y456" i="135"/>
  <c r="Y457" i="135"/>
  <c r="Y458" i="135"/>
  <c r="Y459" i="135"/>
  <c r="Y460" i="135"/>
  <c r="Y461" i="135"/>
  <c r="Y462" i="135"/>
  <c r="Y463" i="135"/>
  <c r="Y464" i="135"/>
  <c r="Y465" i="135"/>
  <c r="Y466" i="135"/>
  <c r="Y467" i="135"/>
  <c r="Y468" i="135"/>
  <c r="Y469" i="135"/>
  <c r="Y470" i="135"/>
  <c r="Y471" i="135"/>
  <c r="Y472" i="135"/>
  <c r="Y473" i="135"/>
  <c r="Y474" i="135"/>
  <c r="Y475" i="135"/>
  <c r="Y476" i="135"/>
  <c r="Y477" i="135"/>
  <c r="Y478" i="135"/>
  <c r="Y479" i="135"/>
  <c r="Y480" i="135"/>
  <c r="Y481" i="135"/>
  <c r="Y482" i="135"/>
  <c r="Y483" i="135"/>
  <c r="Y484" i="135"/>
  <c r="Y485" i="135"/>
  <c r="Y486" i="135"/>
  <c r="Y487" i="135"/>
  <c r="Y488" i="135"/>
  <c r="Y489" i="135"/>
  <c r="Y490" i="135"/>
  <c r="Y491" i="135"/>
  <c r="Y492" i="135"/>
  <c r="Y493" i="135"/>
  <c r="Y494" i="135"/>
  <c r="Y495" i="135"/>
  <c r="Y496" i="135"/>
  <c r="Y497" i="135"/>
  <c r="Y498" i="135"/>
  <c r="Y499" i="135"/>
  <c r="Y500" i="135"/>
  <c r="Y501" i="135"/>
  <c r="Y502" i="135"/>
  <c r="Y503" i="135"/>
  <c r="Y504" i="135"/>
  <c r="Y505" i="135"/>
  <c r="Y506" i="135"/>
  <c r="Y507" i="135"/>
  <c r="Y508" i="135"/>
  <c r="Y509" i="135"/>
  <c r="Y510" i="135"/>
  <c r="Y511" i="135"/>
  <c r="Y512" i="135"/>
  <c r="Y513" i="135"/>
  <c r="Y514" i="135"/>
  <c r="Y515" i="135"/>
  <c r="Y516" i="135"/>
  <c r="Y517" i="135"/>
  <c r="Y518" i="135"/>
  <c r="Y519" i="135"/>
  <c r="Y520" i="135"/>
  <c r="Y521" i="135"/>
  <c r="Y522" i="135"/>
  <c r="Y523" i="135"/>
  <c r="Y524" i="135"/>
  <c r="Y525" i="135"/>
  <c r="Y526" i="135"/>
  <c r="Y527" i="135"/>
  <c r="Y528" i="135"/>
  <c r="Y529" i="135"/>
  <c r="Y530" i="135"/>
  <c r="Y531" i="135"/>
  <c r="Y532" i="135"/>
  <c r="Y533" i="135"/>
  <c r="Y534" i="135"/>
  <c r="Y535" i="135"/>
  <c r="Y536" i="135"/>
  <c r="Y537" i="135"/>
  <c r="Y538" i="135"/>
  <c r="Y539" i="135"/>
  <c r="Y540" i="135"/>
  <c r="Y541" i="135"/>
  <c r="Y542" i="135"/>
  <c r="Y543" i="135"/>
  <c r="Y544" i="135"/>
  <c r="Y545" i="135"/>
  <c r="Y546" i="135"/>
  <c r="Y547" i="135"/>
  <c r="Y548" i="135"/>
  <c r="Y549" i="135"/>
  <c r="Y550" i="135"/>
  <c r="Y551" i="135"/>
  <c r="Y552" i="135"/>
  <c r="Y553" i="135"/>
  <c r="Y554" i="135"/>
  <c r="Y555" i="135"/>
  <c r="Y556" i="135"/>
  <c r="Y557" i="135"/>
  <c r="Y558" i="135"/>
  <c r="Y559" i="135"/>
  <c r="Y560" i="135"/>
  <c r="Y561" i="135"/>
  <c r="Y562" i="135"/>
  <c r="Y563" i="135"/>
  <c r="Y564" i="135"/>
  <c r="Y565" i="135"/>
  <c r="Y566" i="135"/>
  <c r="Y567" i="135"/>
  <c r="Y568" i="135"/>
  <c r="Y569" i="135"/>
  <c r="Y570" i="135"/>
  <c r="Y571" i="135"/>
  <c r="Y572" i="135"/>
  <c r="Y573" i="135"/>
  <c r="Y574" i="135"/>
  <c r="Y575" i="135"/>
  <c r="Y576" i="135"/>
  <c r="Y577" i="135"/>
  <c r="Y578" i="135"/>
  <c r="Y579" i="135"/>
  <c r="Y580" i="135"/>
  <c r="Y581" i="135"/>
  <c r="Y582" i="135"/>
  <c r="Y583" i="135"/>
  <c r="Y584" i="135"/>
  <c r="Y585" i="135"/>
  <c r="Y586" i="135"/>
  <c r="Y587" i="135"/>
  <c r="Y588" i="135"/>
  <c r="Y589" i="135"/>
  <c r="Y590" i="135"/>
  <c r="Y591" i="135"/>
  <c r="Y592" i="135"/>
  <c r="Y593" i="135"/>
  <c r="Y594" i="135"/>
  <c r="Y595" i="135"/>
  <c r="Y596" i="135"/>
  <c r="Y597" i="135"/>
  <c r="Y598" i="135"/>
  <c r="Y599" i="135"/>
  <c r="Y600" i="135"/>
  <c r="Y601" i="135"/>
  <c r="Y602" i="135"/>
  <c r="Y603" i="135"/>
  <c r="Y604" i="135"/>
  <c r="Y605" i="135"/>
  <c r="Y606" i="135"/>
  <c r="Y607" i="135"/>
  <c r="Y608" i="135"/>
  <c r="Y609" i="135"/>
  <c r="Y610" i="135"/>
  <c r="Y611" i="135"/>
  <c r="Y612" i="135"/>
  <c r="Y613" i="135"/>
  <c r="Y614" i="135"/>
  <c r="Y615" i="135"/>
  <c r="Y616" i="135"/>
  <c r="Y617" i="135"/>
  <c r="Y618" i="135"/>
  <c r="Y619" i="135"/>
  <c r="Y620" i="135"/>
  <c r="Y621" i="135"/>
  <c r="Y622" i="135"/>
  <c r="Y623" i="135"/>
  <c r="Y624" i="135"/>
  <c r="Y625" i="135"/>
  <c r="Y626" i="135"/>
  <c r="Y627" i="135"/>
  <c r="Y628" i="135"/>
  <c r="Y629" i="135"/>
  <c r="Y630" i="135"/>
  <c r="Y631" i="135"/>
  <c r="Y632" i="135"/>
  <c r="Y633" i="135"/>
  <c r="Y634" i="135"/>
  <c r="Y635" i="135"/>
  <c r="Y636" i="135"/>
  <c r="Y637" i="135"/>
  <c r="Y638" i="135"/>
  <c r="Y639" i="135"/>
  <c r="Y640" i="135"/>
  <c r="Y641" i="135"/>
  <c r="Y642" i="135"/>
  <c r="Y643" i="135"/>
  <c r="Y644" i="135"/>
  <c r="Y645" i="135"/>
  <c r="Y646" i="135"/>
  <c r="Y647" i="135"/>
  <c r="Y648" i="135"/>
  <c r="Y649" i="135"/>
  <c r="Y650" i="135"/>
  <c r="Y651" i="135"/>
  <c r="Y652" i="135"/>
  <c r="Y653" i="135"/>
  <c r="Y654" i="135"/>
  <c r="Y655" i="135"/>
  <c r="Y656" i="135"/>
  <c r="Y657" i="135"/>
  <c r="Y658" i="135"/>
  <c r="Y659" i="135"/>
  <c r="Y660" i="135"/>
  <c r="Y661" i="135"/>
  <c r="Y662" i="135"/>
  <c r="Y663" i="135"/>
  <c r="Y664" i="135"/>
  <c r="Y665" i="135"/>
  <c r="Y666" i="135"/>
  <c r="Y667" i="135"/>
  <c r="Y668" i="135"/>
  <c r="Y669" i="135"/>
  <c r="Y670" i="135"/>
  <c r="Y671" i="135"/>
  <c r="Y672" i="135"/>
  <c r="Y673" i="135"/>
  <c r="Y674" i="135"/>
  <c r="Y675" i="135"/>
  <c r="Y676" i="135"/>
  <c r="Y677" i="135"/>
  <c r="Y678" i="135"/>
  <c r="Y679" i="135"/>
  <c r="Y680" i="135"/>
  <c r="Y681" i="135"/>
  <c r="Y682" i="135"/>
  <c r="Y683" i="135"/>
  <c r="Y684" i="135"/>
  <c r="Y685" i="135"/>
  <c r="Y686" i="135"/>
  <c r="Y687" i="135"/>
  <c r="Y688" i="135"/>
  <c r="Y689" i="135"/>
  <c r="Y690" i="135"/>
  <c r="Y691" i="135"/>
  <c r="Y692" i="135"/>
  <c r="Y693" i="135"/>
  <c r="Y694" i="135"/>
  <c r="Y695" i="135"/>
  <c r="Y696" i="135"/>
  <c r="Y697" i="135"/>
  <c r="Y698" i="135"/>
  <c r="Y699" i="135"/>
  <c r="Y700" i="135"/>
  <c r="Y701" i="135"/>
  <c r="Y702" i="135"/>
  <c r="Y703" i="135"/>
  <c r="Y704" i="135"/>
  <c r="Y705" i="135"/>
  <c r="Y706" i="135"/>
  <c r="Y707" i="135"/>
  <c r="Y708" i="135"/>
  <c r="Y709" i="135"/>
  <c r="Y710" i="135"/>
  <c r="Y711" i="135"/>
  <c r="Y712" i="135"/>
  <c r="Y713" i="135"/>
  <c r="Y714" i="135"/>
  <c r="Y715" i="135"/>
  <c r="Y716" i="135"/>
  <c r="Y717" i="135"/>
  <c r="Y718" i="135"/>
  <c r="Y719" i="135"/>
  <c r="Y720" i="135"/>
  <c r="Y721" i="135"/>
  <c r="Y722" i="135"/>
  <c r="Y723" i="135"/>
  <c r="Y724" i="135"/>
  <c r="Y725" i="135"/>
  <c r="Y726" i="135"/>
  <c r="Y727" i="135"/>
  <c r="Y728" i="135"/>
  <c r="Y729" i="135"/>
  <c r="Y730" i="135"/>
  <c r="Y731" i="135"/>
  <c r="Y732" i="135"/>
  <c r="Y733" i="135"/>
  <c r="Y734" i="135"/>
  <c r="Y735" i="135"/>
  <c r="Y736" i="135"/>
  <c r="Y737" i="135"/>
  <c r="Y738" i="135"/>
  <c r="Y739" i="135"/>
  <c r="Y740" i="135"/>
  <c r="Y741" i="135"/>
  <c r="Y742" i="135"/>
  <c r="Y743" i="135"/>
  <c r="Y744" i="135"/>
  <c r="Y745" i="135"/>
  <c r="Y746" i="135"/>
  <c r="Y747" i="135"/>
  <c r="Y748" i="135"/>
  <c r="Y749" i="135"/>
  <c r="Y750" i="135"/>
  <c r="Y751" i="135"/>
  <c r="Y752" i="135"/>
  <c r="Y753" i="135"/>
  <c r="Y754" i="135"/>
  <c r="Y755" i="135"/>
  <c r="Y756" i="135"/>
  <c r="Y757" i="135"/>
  <c r="Y758" i="135"/>
  <c r="Y759" i="135"/>
  <c r="Y760" i="135"/>
  <c r="Y761" i="135"/>
  <c r="Y762" i="135"/>
  <c r="Y763" i="135"/>
  <c r="Y764" i="135"/>
  <c r="Y765" i="135"/>
  <c r="Y766" i="135"/>
  <c r="Y767" i="135"/>
  <c r="Y768" i="135"/>
  <c r="Y769" i="135"/>
  <c r="Y770" i="135"/>
  <c r="Y771" i="135"/>
  <c r="Y772" i="135"/>
  <c r="Y773" i="135"/>
  <c r="Y774" i="135"/>
  <c r="Y775" i="135"/>
  <c r="Y776" i="135"/>
  <c r="Y777" i="135"/>
  <c r="Y778" i="135"/>
  <c r="Y779" i="135"/>
  <c r="Y780" i="135"/>
  <c r="Y781" i="135"/>
  <c r="Y782" i="135"/>
  <c r="Y783" i="135"/>
  <c r="Y784" i="135"/>
  <c r="Y785" i="135"/>
  <c r="Y786" i="135"/>
  <c r="Y787" i="135"/>
  <c r="Y788" i="135"/>
  <c r="Y789" i="135"/>
  <c r="Y790" i="135"/>
  <c r="Y791" i="135"/>
  <c r="Y792" i="135"/>
  <c r="Y793" i="135"/>
  <c r="Y794" i="135"/>
  <c r="Y795" i="135"/>
  <c r="Y796" i="135"/>
  <c r="Y797" i="135"/>
  <c r="Y798" i="135"/>
  <c r="Y799" i="135"/>
  <c r="Y800" i="135"/>
  <c r="Y801" i="135"/>
  <c r="Y802" i="135"/>
  <c r="Y803" i="135"/>
  <c r="Y804" i="135"/>
  <c r="Y805" i="135"/>
  <c r="Y806" i="135"/>
  <c r="Y807" i="135"/>
  <c r="Y808" i="135"/>
  <c r="Y809" i="135"/>
  <c r="Y810" i="135"/>
  <c r="Y811" i="135"/>
  <c r="Y812" i="135"/>
  <c r="Y813" i="135"/>
  <c r="Y814" i="135"/>
  <c r="Y815" i="135"/>
  <c r="Y816" i="135"/>
  <c r="Y817" i="135"/>
  <c r="Y818" i="135"/>
  <c r="Y819" i="135"/>
  <c r="Y820" i="135"/>
  <c r="Y821" i="135"/>
  <c r="Y822" i="135"/>
  <c r="Y823" i="135"/>
  <c r="Y824" i="135"/>
  <c r="Y825" i="135"/>
  <c r="Y826" i="135"/>
  <c r="Y827" i="135"/>
  <c r="Y828" i="135"/>
  <c r="Y829" i="135"/>
  <c r="Y830" i="135"/>
  <c r="Y831" i="135"/>
  <c r="Y832" i="135"/>
  <c r="Y833" i="135"/>
  <c r="Y834" i="135"/>
  <c r="Y835" i="135"/>
  <c r="Y836" i="135"/>
  <c r="Y837" i="135"/>
  <c r="Y838" i="135"/>
  <c r="Y839" i="135"/>
  <c r="Y840" i="135"/>
  <c r="Y841" i="135"/>
  <c r="Y842" i="135"/>
  <c r="Y843" i="135"/>
  <c r="Y844" i="135"/>
  <c r="Y845" i="135"/>
  <c r="Y846" i="135"/>
  <c r="Y847" i="135"/>
  <c r="Y848" i="135"/>
  <c r="Y849" i="135"/>
  <c r="Y850" i="135"/>
  <c r="Y851" i="135"/>
  <c r="Y852" i="135"/>
  <c r="Y853" i="135"/>
  <c r="Y854" i="135"/>
  <c r="Y855" i="135"/>
  <c r="Y856" i="135"/>
  <c r="Y857" i="135"/>
  <c r="Y858" i="135"/>
  <c r="Y859" i="135"/>
  <c r="Y860" i="135"/>
  <c r="Y861" i="135"/>
  <c r="Y862" i="135"/>
  <c r="Y863" i="135"/>
  <c r="Y864" i="135"/>
  <c r="Y865" i="135"/>
  <c r="Y866" i="135"/>
  <c r="Y867" i="135"/>
  <c r="Y868" i="135"/>
  <c r="Y869" i="135"/>
  <c r="Y870" i="135"/>
  <c r="Y871" i="135"/>
  <c r="Y872" i="135"/>
  <c r="Y873" i="135"/>
  <c r="Y874" i="135"/>
  <c r="Y875" i="135"/>
  <c r="Y876" i="135"/>
  <c r="Y877" i="135"/>
  <c r="Y878" i="135"/>
  <c r="Y879" i="135"/>
  <c r="Y880" i="135"/>
  <c r="Y881" i="135"/>
  <c r="Y882" i="135"/>
  <c r="Y883" i="135"/>
  <c r="Y884" i="135"/>
  <c r="Y885" i="135"/>
  <c r="Y886" i="135"/>
  <c r="Y887" i="135"/>
  <c r="Y888" i="135"/>
  <c r="Y889" i="135"/>
  <c r="Y890" i="135"/>
  <c r="Y891" i="135"/>
  <c r="Y892" i="135"/>
  <c r="Y893" i="135"/>
  <c r="Y894" i="135"/>
  <c r="Y895" i="135"/>
  <c r="Y896" i="135"/>
  <c r="Y897" i="135"/>
  <c r="Y898" i="135"/>
  <c r="Y899" i="135"/>
  <c r="Y900" i="135"/>
  <c r="Y901" i="135"/>
  <c r="Y902" i="135"/>
  <c r="Y903" i="135"/>
  <c r="Y904" i="135"/>
  <c r="Y905" i="135"/>
  <c r="Y906" i="135"/>
  <c r="Y907" i="135"/>
  <c r="Y908" i="135"/>
  <c r="Y909" i="135"/>
  <c r="Y910" i="135"/>
  <c r="Y911" i="135"/>
  <c r="Y912" i="135"/>
  <c r="Y913" i="135"/>
  <c r="Y914" i="135"/>
  <c r="Y915" i="135"/>
  <c r="Y916" i="135"/>
  <c r="Y917" i="135"/>
  <c r="Y918" i="135"/>
  <c r="Y919" i="135"/>
  <c r="Y920" i="135"/>
  <c r="Y921" i="135"/>
  <c r="Y922" i="135"/>
  <c r="Y923" i="135"/>
  <c r="Y924" i="135"/>
  <c r="Y925" i="135"/>
  <c r="Y926" i="135"/>
  <c r="Y927" i="135"/>
  <c r="Y928" i="135"/>
  <c r="Y929" i="135"/>
  <c r="Y930" i="135"/>
  <c r="Y931" i="135"/>
  <c r="Y932" i="135"/>
  <c r="Y933" i="135"/>
  <c r="Y934" i="135"/>
  <c r="Y935" i="135"/>
  <c r="Y936" i="135"/>
  <c r="Y937" i="135"/>
  <c r="Y938" i="135"/>
  <c r="Y939" i="135"/>
  <c r="Y940" i="135"/>
  <c r="Y941" i="135"/>
  <c r="Y942" i="135"/>
  <c r="Y943" i="135"/>
  <c r="Y944" i="135"/>
  <c r="Y945" i="135"/>
  <c r="Y946" i="135"/>
  <c r="Y947" i="135"/>
  <c r="Y948" i="135"/>
  <c r="Y949" i="135"/>
  <c r="Y950" i="135"/>
  <c r="Y951" i="135"/>
  <c r="Y952" i="135"/>
  <c r="Y953" i="135"/>
  <c r="Y954" i="135"/>
  <c r="Y955" i="135"/>
  <c r="Y956" i="135"/>
  <c r="Y957" i="135"/>
  <c r="Y958" i="135"/>
  <c r="Y959" i="135"/>
  <c r="Y960" i="135"/>
  <c r="Y961" i="135"/>
  <c r="Y962" i="135"/>
  <c r="Y963" i="135"/>
  <c r="Y964" i="135"/>
  <c r="Y965" i="135"/>
  <c r="Y966" i="135"/>
  <c r="Y967" i="135"/>
  <c r="Y968" i="135"/>
  <c r="Y969" i="135"/>
  <c r="Y970" i="135"/>
  <c r="Y971" i="135"/>
  <c r="Y972" i="135"/>
  <c r="Y973" i="135"/>
  <c r="Y974" i="135"/>
  <c r="Y975" i="135"/>
  <c r="Y976" i="135"/>
  <c r="Y977" i="135"/>
  <c r="Y978" i="135"/>
  <c r="Y979" i="135"/>
  <c r="Y980" i="135"/>
  <c r="Y981" i="135"/>
  <c r="Y982" i="135"/>
  <c r="Y983" i="135"/>
  <c r="Y984" i="135"/>
  <c r="Y985" i="135"/>
  <c r="Y986" i="135"/>
  <c r="Y987" i="135"/>
  <c r="Y988" i="135"/>
  <c r="Y989" i="135"/>
  <c r="Y990" i="135"/>
  <c r="Y991" i="135"/>
  <c r="Y992" i="135"/>
  <c r="Y993" i="135"/>
  <c r="Y994" i="135"/>
  <c r="Y995" i="135"/>
  <c r="Y996" i="135"/>
  <c r="Y997" i="135"/>
  <c r="Y998" i="135"/>
  <c r="Y999" i="135"/>
  <c r="Y1000" i="135"/>
  <c r="Y1001" i="135"/>
  <c r="Y1002" i="135"/>
  <c r="T5" i="135"/>
  <c r="T6" i="135"/>
  <c r="T7" i="135"/>
  <c r="T8" i="135"/>
  <c r="T9" i="135"/>
  <c r="T10" i="135"/>
  <c r="T11" i="135"/>
  <c r="T12" i="135"/>
  <c r="T13" i="135"/>
  <c r="T14" i="135"/>
  <c r="T15" i="135"/>
  <c r="T16" i="135"/>
  <c r="T17" i="135"/>
  <c r="T18" i="135"/>
  <c r="T19" i="135"/>
  <c r="T20" i="135"/>
  <c r="T21" i="135"/>
  <c r="T22" i="135"/>
  <c r="T23" i="135"/>
  <c r="T24" i="135"/>
  <c r="T25" i="135"/>
  <c r="T26" i="135"/>
  <c r="T27" i="135"/>
  <c r="T28" i="135"/>
  <c r="T29" i="135"/>
  <c r="T30" i="135"/>
  <c r="T31" i="135"/>
  <c r="T32" i="135"/>
  <c r="T33" i="135"/>
  <c r="T34" i="135"/>
  <c r="T35" i="135"/>
  <c r="T36" i="135"/>
  <c r="T37" i="135"/>
  <c r="T38" i="135"/>
  <c r="T39" i="135"/>
  <c r="T40" i="135"/>
  <c r="T41" i="135"/>
  <c r="T42" i="135"/>
  <c r="T43" i="135"/>
  <c r="T44" i="135"/>
  <c r="T45" i="135"/>
  <c r="T46" i="135"/>
  <c r="T47" i="135"/>
  <c r="T48" i="135"/>
  <c r="T49" i="135"/>
  <c r="T50" i="135"/>
  <c r="T51" i="135"/>
  <c r="T52" i="135"/>
  <c r="T53" i="135"/>
  <c r="T54" i="135"/>
  <c r="T55" i="135"/>
  <c r="T56" i="135"/>
  <c r="T57" i="135"/>
  <c r="T58" i="135"/>
  <c r="T59" i="135"/>
  <c r="T60" i="135"/>
  <c r="T61" i="135"/>
  <c r="T62" i="135"/>
  <c r="T63" i="135"/>
  <c r="T64" i="135"/>
  <c r="T65" i="135"/>
  <c r="T66" i="135"/>
  <c r="T67" i="135"/>
  <c r="T68" i="135"/>
  <c r="T69" i="135"/>
  <c r="T70" i="135"/>
  <c r="T71" i="135"/>
  <c r="T72" i="135"/>
  <c r="T73" i="135"/>
  <c r="T74" i="135"/>
  <c r="T75" i="135"/>
  <c r="T76" i="135"/>
  <c r="T77" i="135"/>
  <c r="T78" i="135"/>
  <c r="T79" i="135"/>
  <c r="T80" i="135"/>
  <c r="T81" i="135"/>
  <c r="T82" i="135"/>
  <c r="T83" i="135"/>
  <c r="T84" i="135"/>
  <c r="T85" i="135"/>
  <c r="T86" i="135"/>
  <c r="T87" i="135"/>
  <c r="T88" i="135"/>
  <c r="T89" i="135"/>
  <c r="T90" i="135"/>
  <c r="T91" i="135"/>
  <c r="T92" i="135"/>
  <c r="T93" i="135"/>
  <c r="T94" i="135"/>
  <c r="T95" i="135"/>
  <c r="T96" i="135"/>
  <c r="T97" i="135"/>
  <c r="T98" i="135"/>
  <c r="T99" i="135"/>
  <c r="T100" i="135"/>
  <c r="T101" i="135"/>
  <c r="T102" i="135"/>
  <c r="T103" i="135"/>
  <c r="T104" i="135"/>
  <c r="T105" i="135"/>
  <c r="T106" i="135"/>
  <c r="T107" i="135"/>
  <c r="T108" i="135"/>
  <c r="T109" i="135"/>
  <c r="T110" i="135"/>
  <c r="T111" i="135"/>
  <c r="T112" i="135"/>
  <c r="T113" i="135"/>
  <c r="T114" i="135"/>
  <c r="T115" i="135"/>
  <c r="T116" i="135"/>
  <c r="T117" i="135"/>
  <c r="T118" i="135"/>
  <c r="T119" i="135"/>
  <c r="T120" i="135"/>
  <c r="T121" i="135"/>
  <c r="T122" i="135"/>
  <c r="T123" i="135"/>
  <c r="T124" i="135"/>
  <c r="T125" i="135"/>
  <c r="T126" i="135"/>
  <c r="T127" i="135"/>
  <c r="T128" i="135"/>
  <c r="T129" i="135"/>
  <c r="T130" i="135"/>
  <c r="T131" i="135"/>
  <c r="T132" i="135"/>
  <c r="T133" i="135"/>
  <c r="T134" i="135"/>
  <c r="T135" i="135"/>
  <c r="T136" i="135"/>
  <c r="T137" i="135"/>
  <c r="T138" i="135"/>
  <c r="T139" i="135"/>
  <c r="T140" i="135"/>
  <c r="T141" i="135"/>
  <c r="T142" i="135"/>
  <c r="T143" i="135"/>
  <c r="T144" i="135"/>
  <c r="T145" i="135"/>
  <c r="T146" i="135"/>
  <c r="T147" i="135"/>
  <c r="T148" i="135"/>
  <c r="T149" i="135"/>
  <c r="T150" i="135"/>
  <c r="T151" i="135"/>
  <c r="T152" i="135"/>
  <c r="T153" i="135"/>
  <c r="T154" i="135"/>
  <c r="T155" i="135"/>
  <c r="T156" i="135"/>
  <c r="T157" i="135"/>
  <c r="T158" i="135"/>
  <c r="T159" i="135"/>
  <c r="T160" i="135"/>
  <c r="T161" i="135"/>
  <c r="T162" i="135"/>
  <c r="T163" i="135"/>
  <c r="T164" i="135"/>
  <c r="T165" i="135"/>
  <c r="T166" i="135"/>
  <c r="T167" i="135"/>
  <c r="T168" i="135"/>
  <c r="T169" i="135"/>
  <c r="T170" i="135"/>
  <c r="T171" i="135"/>
  <c r="T172" i="135"/>
  <c r="T173" i="135"/>
  <c r="T174" i="135"/>
  <c r="T175" i="135"/>
  <c r="T176" i="135"/>
  <c r="T177" i="135"/>
  <c r="T178" i="135"/>
  <c r="T179" i="135"/>
  <c r="T180" i="135"/>
  <c r="T181" i="135"/>
  <c r="T182" i="135"/>
  <c r="T183" i="135"/>
  <c r="T184" i="135"/>
  <c r="T185" i="135"/>
  <c r="T186" i="135"/>
  <c r="T187" i="135"/>
  <c r="T188" i="135"/>
  <c r="T189" i="135"/>
  <c r="T190" i="135"/>
  <c r="T191" i="135"/>
  <c r="T192" i="135"/>
  <c r="T193" i="135"/>
  <c r="T194" i="135"/>
  <c r="T195" i="135"/>
  <c r="T196" i="135"/>
  <c r="T197" i="135"/>
  <c r="T198" i="135"/>
  <c r="T199" i="135"/>
  <c r="T200" i="135"/>
  <c r="T201" i="135"/>
  <c r="T202" i="135"/>
  <c r="T203" i="135"/>
  <c r="T204" i="135"/>
  <c r="T205" i="135"/>
  <c r="T206" i="135"/>
  <c r="T207" i="135"/>
  <c r="T208" i="135"/>
  <c r="T209" i="135"/>
  <c r="T210" i="135"/>
  <c r="T211" i="135"/>
  <c r="T212" i="135"/>
  <c r="T213" i="135"/>
  <c r="T214" i="135"/>
  <c r="T215" i="135"/>
  <c r="T216" i="135"/>
  <c r="T217" i="135"/>
  <c r="T218" i="135"/>
  <c r="T219" i="135"/>
  <c r="T220" i="135"/>
  <c r="T221" i="135"/>
  <c r="T222" i="135"/>
  <c r="T223" i="135"/>
  <c r="T224" i="135"/>
  <c r="T225" i="135"/>
  <c r="T226" i="135"/>
  <c r="T227" i="135"/>
  <c r="T228" i="135"/>
  <c r="T229" i="135"/>
  <c r="T230" i="135"/>
  <c r="T231" i="135"/>
  <c r="T232" i="135"/>
  <c r="T233" i="135"/>
  <c r="T234" i="135"/>
  <c r="T235" i="135"/>
  <c r="T236" i="135"/>
  <c r="T237" i="135"/>
  <c r="T238" i="135"/>
  <c r="T239" i="135"/>
  <c r="T240" i="135"/>
  <c r="T241" i="135"/>
  <c r="T242" i="135"/>
  <c r="T243" i="135"/>
  <c r="T244" i="135"/>
  <c r="T245" i="135"/>
  <c r="T246" i="135"/>
  <c r="T247" i="135"/>
  <c r="T248" i="135"/>
  <c r="T249" i="135"/>
  <c r="T250" i="135"/>
  <c r="T251" i="135"/>
  <c r="T252" i="135"/>
  <c r="T253" i="135"/>
  <c r="T254" i="135"/>
  <c r="T255" i="135"/>
  <c r="T256" i="135"/>
  <c r="T257" i="135"/>
  <c r="T258" i="135"/>
  <c r="T259" i="135"/>
  <c r="T260" i="135"/>
  <c r="T261" i="135"/>
  <c r="T262" i="135"/>
  <c r="T263" i="135"/>
  <c r="T264" i="135"/>
  <c r="T265" i="135"/>
  <c r="T266" i="135"/>
  <c r="T267" i="135"/>
  <c r="T268" i="135"/>
  <c r="T269" i="135"/>
  <c r="T270" i="135"/>
  <c r="T271" i="135"/>
  <c r="T272" i="135"/>
  <c r="T273" i="135"/>
  <c r="T274" i="135"/>
  <c r="T275" i="135"/>
  <c r="T276" i="135"/>
  <c r="T277" i="135"/>
  <c r="T278" i="135"/>
  <c r="T279" i="135"/>
  <c r="T280" i="135"/>
  <c r="T281" i="135"/>
  <c r="T282" i="135"/>
  <c r="T283" i="135"/>
  <c r="T284" i="135"/>
  <c r="T285" i="135"/>
  <c r="T286" i="135"/>
  <c r="T287" i="135"/>
  <c r="T288" i="135"/>
  <c r="T289" i="135"/>
  <c r="T290" i="135"/>
  <c r="T291" i="135"/>
  <c r="T292" i="135"/>
  <c r="T293" i="135"/>
  <c r="T294" i="135"/>
  <c r="T295" i="135"/>
  <c r="T296" i="135"/>
  <c r="T297" i="135"/>
  <c r="T298" i="135"/>
  <c r="T299" i="135"/>
  <c r="T300" i="135"/>
  <c r="T301" i="135"/>
  <c r="T302" i="135"/>
  <c r="T303" i="135"/>
  <c r="T304" i="135"/>
  <c r="T305" i="135"/>
  <c r="T306" i="135"/>
  <c r="T307" i="135"/>
  <c r="T308" i="135"/>
  <c r="T309" i="135"/>
  <c r="T310" i="135"/>
  <c r="T311" i="135"/>
  <c r="T312" i="135"/>
  <c r="T313" i="135"/>
  <c r="T314" i="135"/>
  <c r="T315" i="135"/>
  <c r="T316" i="135"/>
  <c r="T317" i="135"/>
  <c r="T318" i="135"/>
  <c r="T319" i="135"/>
  <c r="T320" i="135"/>
  <c r="T321" i="135"/>
  <c r="T322" i="135"/>
  <c r="T323" i="135"/>
  <c r="T324" i="135"/>
  <c r="T325" i="135"/>
  <c r="T326" i="135"/>
  <c r="T327" i="135"/>
  <c r="T328" i="135"/>
  <c r="T329" i="135"/>
  <c r="T330" i="135"/>
  <c r="T331" i="135"/>
  <c r="T332" i="135"/>
  <c r="T333" i="135"/>
  <c r="T334" i="135"/>
  <c r="T335" i="135"/>
  <c r="T336" i="135"/>
  <c r="T337" i="135"/>
  <c r="T338" i="135"/>
  <c r="T339" i="135"/>
  <c r="T340" i="135"/>
  <c r="T341" i="135"/>
  <c r="T342" i="135"/>
  <c r="T343" i="135"/>
  <c r="T344" i="135"/>
  <c r="T345" i="135"/>
  <c r="T346" i="135"/>
  <c r="T347" i="135"/>
  <c r="T348" i="135"/>
  <c r="T349" i="135"/>
  <c r="T350" i="135"/>
  <c r="T351" i="135"/>
  <c r="T352" i="135"/>
  <c r="T353" i="135"/>
  <c r="T354" i="135"/>
  <c r="T355" i="135"/>
  <c r="T356" i="135"/>
  <c r="T357" i="135"/>
  <c r="T358" i="135"/>
  <c r="T359" i="135"/>
  <c r="T360" i="135"/>
  <c r="T361" i="135"/>
  <c r="T362" i="135"/>
  <c r="T363" i="135"/>
  <c r="T364" i="135"/>
  <c r="T365" i="135"/>
  <c r="T366" i="135"/>
  <c r="T367" i="135"/>
  <c r="T368" i="135"/>
  <c r="T369" i="135"/>
  <c r="T370" i="135"/>
  <c r="T371" i="135"/>
  <c r="T372" i="135"/>
  <c r="T373" i="135"/>
  <c r="T374" i="135"/>
  <c r="T375" i="135"/>
  <c r="T376" i="135"/>
  <c r="T377" i="135"/>
  <c r="T378" i="135"/>
  <c r="T379" i="135"/>
  <c r="T380" i="135"/>
  <c r="T381" i="135"/>
  <c r="T382" i="135"/>
  <c r="T383" i="135"/>
  <c r="T384" i="135"/>
  <c r="T385" i="135"/>
  <c r="T386" i="135"/>
  <c r="T387" i="135"/>
  <c r="T388" i="135"/>
  <c r="T389" i="135"/>
  <c r="T390" i="135"/>
  <c r="T391" i="135"/>
  <c r="T392" i="135"/>
  <c r="T393" i="135"/>
  <c r="T394" i="135"/>
  <c r="T395" i="135"/>
  <c r="T396" i="135"/>
  <c r="T397" i="135"/>
  <c r="T398" i="135"/>
  <c r="T399" i="135"/>
  <c r="T400" i="135"/>
  <c r="T401" i="135"/>
  <c r="T402" i="135"/>
  <c r="T403" i="135"/>
  <c r="T404" i="135"/>
  <c r="T405" i="135"/>
  <c r="T406" i="135"/>
  <c r="T407" i="135"/>
  <c r="T408" i="135"/>
  <c r="T409" i="135"/>
  <c r="T410" i="135"/>
  <c r="T411" i="135"/>
  <c r="T412" i="135"/>
  <c r="T413" i="135"/>
  <c r="T414" i="135"/>
  <c r="T415" i="135"/>
  <c r="T416" i="135"/>
  <c r="T417" i="135"/>
  <c r="T418" i="135"/>
  <c r="T419" i="135"/>
  <c r="T420" i="135"/>
  <c r="T421" i="135"/>
  <c r="T422" i="135"/>
  <c r="T423" i="135"/>
  <c r="T424" i="135"/>
  <c r="T425" i="135"/>
  <c r="T426" i="135"/>
  <c r="T427" i="135"/>
  <c r="T428" i="135"/>
  <c r="T429" i="135"/>
  <c r="T430" i="135"/>
  <c r="T431" i="135"/>
  <c r="T432" i="135"/>
  <c r="T433" i="135"/>
  <c r="T434" i="135"/>
  <c r="T435" i="135"/>
  <c r="T436" i="135"/>
  <c r="T437" i="135"/>
  <c r="T438" i="135"/>
  <c r="T439" i="135"/>
  <c r="T440" i="135"/>
  <c r="T441" i="135"/>
  <c r="T442" i="135"/>
  <c r="T443" i="135"/>
  <c r="T444" i="135"/>
  <c r="T445" i="135"/>
  <c r="T446" i="135"/>
  <c r="T447" i="135"/>
  <c r="T448" i="135"/>
  <c r="T449" i="135"/>
  <c r="T450" i="135"/>
  <c r="T451" i="135"/>
  <c r="T452" i="135"/>
  <c r="T453" i="135"/>
  <c r="T454" i="135"/>
  <c r="T455" i="135"/>
  <c r="T456" i="135"/>
  <c r="T457" i="135"/>
  <c r="T458" i="135"/>
  <c r="T459" i="135"/>
  <c r="T460" i="135"/>
  <c r="T461" i="135"/>
  <c r="T462" i="135"/>
  <c r="T463" i="135"/>
  <c r="T464" i="135"/>
  <c r="T465" i="135"/>
  <c r="T466" i="135"/>
  <c r="T467" i="135"/>
  <c r="T468" i="135"/>
  <c r="T469" i="135"/>
  <c r="T470" i="135"/>
  <c r="T471" i="135"/>
  <c r="T472" i="135"/>
  <c r="T473" i="135"/>
  <c r="T474" i="135"/>
  <c r="T475" i="135"/>
  <c r="T476" i="135"/>
  <c r="T477" i="135"/>
  <c r="T478" i="135"/>
  <c r="T479" i="135"/>
  <c r="T480" i="135"/>
  <c r="T481" i="135"/>
  <c r="T482" i="135"/>
  <c r="T483" i="135"/>
  <c r="T484" i="135"/>
  <c r="T485" i="135"/>
  <c r="T486" i="135"/>
  <c r="T487" i="135"/>
  <c r="T488" i="135"/>
  <c r="T489" i="135"/>
  <c r="T490" i="135"/>
  <c r="T491" i="135"/>
  <c r="T492" i="135"/>
  <c r="T493" i="135"/>
  <c r="T494" i="135"/>
  <c r="T495" i="135"/>
  <c r="T496" i="135"/>
  <c r="T497" i="135"/>
  <c r="T498" i="135"/>
  <c r="T499" i="135"/>
  <c r="T500" i="135"/>
  <c r="T501" i="135"/>
  <c r="T502" i="135"/>
  <c r="T503" i="135"/>
  <c r="T504" i="135"/>
  <c r="T505" i="135"/>
  <c r="T506" i="135"/>
  <c r="T507" i="135"/>
  <c r="T508" i="135"/>
  <c r="T509" i="135"/>
  <c r="T510" i="135"/>
  <c r="T511" i="135"/>
  <c r="T512" i="135"/>
  <c r="T513" i="135"/>
  <c r="T514" i="135"/>
  <c r="T515" i="135"/>
  <c r="T516" i="135"/>
  <c r="T517" i="135"/>
  <c r="T518" i="135"/>
  <c r="T519" i="135"/>
  <c r="T520" i="135"/>
  <c r="T521" i="135"/>
  <c r="T522" i="135"/>
  <c r="T523" i="135"/>
  <c r="T524" i="135"/>
  <c r="T525" i="135"/>
  <c r="T526" i="135"/>
  <c r="T527" i="135"/>
  <c r="T528" i="135"/>
  <c r="T529" i="135"/>
  <c r="T530" i="135"/>
  <c r="T531" i="135"/>
  <c r="T532" i="135"/>
  <c r="T533" i="135"/>
  <c r="T534" i="135"/>
  <c r="T535" i="135"/>
  <c r="T536" i="135"/>
  <c r="T537" i="135"/>
  <c r="T538" i="135"/>
  <c r="T539" i="135"/>
  <c r="T540" i="135"/>
  <c r="T541" i="135"/>
  <c r="T542" i="135"/>
  <c r="T543" i="135"/>
  <c r="T544" i="135"/>
  <c r="T545" i="135"/>
  <c r="T546" i="135"/>
  <c r="T547" i="135"/>
  <c r="T548" i="135"/>
  <c r="T549" i="135"/>
  <c r="T550" i="135"/>
  <c r="T551" i="135"/>
  <c r="T552" i="135"/>
  <c r="T553" i="135"/>
  <c r="T554" i="135"/>
  <c r="T555" i="135"/>
  <c r="T556" i="135"/>
  <c r="T557" i="135"/>
  <c r="T558" i="135"/>
  <c r="T559" i="135"/>
  <c r="T560" i="135"/>
  <c r="T561" i="135"/>
  <c r="T562" i="135"/>
  <c r="T563" i="135"/>
  <c r="T564" i="135"/>
  <c r="T565" i="135"/>
  <c r="T566" i="135"/>
  <c r="T567" i="135"/>
  <c r="T568" i="135"/>
  <c r="T569" i="135"/>
  <c r="T570" i="135"/>
  <c r="T571" i="135"/>
  <c r="T572" i="135"/>
  <c r="T573" i="135"/>
  <c r="T574" i="135"/>
  <c r="T575" i="135"/>
  <c r="T576" i="135"/>
  <c r="T577" i="135"/>
  <c r="T578" i="135"/>
  <c r="T579" i="135"/>
  <c r="T580" i="135"/>
  <c r="T581" i="135"/>
  <c r="T582" i="135"/>
  <c r="T583" i="135"/>
  <c r="T584" i="135"/>
  <c r="T585" i="135"/>
  <c r="T586" i="135"/>
  <c r="T587" i="135"/>
  <c r="T588" i="135"/>
  <c r="T589" i="135"/>
  <c r="T590" i="135"/>
  <c r="T591" i="135"/>
  <c r="T592" i="135"/>
  <c r="T593" i="135"/>
  <c r="T594" i="135"/>
  <c r="T595" i="135"/>
  <c r="T596" i="135"/>
  <c r="T597" i="135"/>
  <c r="T598" i="135"/>
  <c r="T599" i="135"/>
  <c r="T600" i="135"/>
  <c r="T601" i="135"/>
  <c r="T602" i="135"/>
  <c r="T603" i="135"/>
  <c r="T604" i="135"/>
  <c r="T605" i="135"/>
  <c r="T606" i="135"/>
  <c r="T607" i="135"/>
  <c r="T608" i="135"/>
  <c r="T609" i="135"/>
  <c r="T610" i="135"/>
  <c r="T611" i="135"/>
  <c r="T612" i="135"/>
  <c r="T613" i="135"/>
  <c r="T614" i="135"/>
  <c r="T615" i="135"/>
  <c r="T616" i="135"/>
  <c r="T617" i="135"/>
  <c r="T618" i="135"/>
  <c r="T619" i="135"/>
  <c r="T620" i="135"/>
  <c r="T621" i="135"/>
  <c r="T622" i="135"/>
  <c r="T623" i="135"/>
  <c r="T624" i="135"/>
  <c r="T625" i="135"/>
  <c r="T626" i="135"/>
  <c r="T627" i="135"/>
  <c r="T628" i="135"/>
  <c r="T629" i="135"/>
  <c r="T630" i="135"/>
  <c r="T631" i="135"/>
  <c r="T632" i="135"/>
  <c r="T633" i="135"/>
  <c r="T634" i="135"/>
  <c r="T635" i="135"/>
  <c r="T636" i="135"/>
  <c r="T637" i="135"/>
  <c r="T638" i="135"/>
  <c r="T639" i="135"/>
  <c r="T640" i="135"/>
  <c r="T641" i="135"/>
  <c r="T642" i="135"/>
  <c r="T643" i="135"/>
  <c r="T644" i="135"/>
  <c r="T645" i="135"/>
  <c r="T646" i="135"/>
  <c r="T647" i="135"/>
  <c r="T648" i="135"/>
  <c r="T649" i="135"/>
  <c r="T650" i="135"/>
  <c r="T651" i="135"/>
  <c r="T652" i="135"/>
  <c r="T653" i="135"/>
  <c r="T654" i="135"/>
  <c r="T655" i="135"/>
  <c r="T656" i="135"/>
  <c r="T657" i="135"/>
  <c r="T658" i="135"/>
  <c r="T659" i="135"/>
  <c r="T660" i="135"/>
  <c r="T661" i="135"/>
  <c r="T662" i="135"/>
  <c r="T663" i="135"/>
  <c r="T664" i="135"/>
  <c r="T665" i="135"/>
  <c r="T666" i="135"/>
  <c r="T667" i="135"/>
  <c r="T668" i="135"/>
  <c r="T669" i="135"/>
  <c r="T670" i="135"/>
  <c r="T671" i="135"/>
  <c r="T672" i="135"/>
  <c r="T673" i="135"/>
  <c r="T674" i="135"/>
  <c r="T675" i="135"/>
  <c r="T676" i="135"/>
  <c r="T677" i="135"/>
  <c r="T678" i="135"/>
  <c r="T679" i="135"/>
  <c r="T680" i="135"/>
  <c r="T681" i="135"/>
  <c r="T682" i="135"/>
  <c r="T683" i="135"/>
  <c r="T684" i="135"/>
  <c r="T685" i="135"/>
  <c r="T686" i="135"/>
  <c r="T687" i="135"/>
  <c r="T688" i="135"/>
  <c r="T689" i="135"/>
  <c r="T690" i="135"/>
  <c r="T691" i="135"/>
  <c r="T692" i="135"/>
  <c r="T693" i="135"/>
  <c r="T694" i="135"/>
  <c r="T695" i="135"/>
  <c r="T696" i="135"/>
  <c r="T697" i="135"/>
  <c r="T698" i="135"/>
  <c r="T699" i="135"/>
  <c r="T700" i="135"/>
  <c r="T701" i="135"/>
  <c r="T702" i="135"/>
  <c r="T703" i="135"/>
  <c r="T704" i="135"/>
  <c r="T705" i="135"/>
  <c r="T706" i="135"/>
  <c r="T707" i="135"/>
  <c r="T708" i="135"/>
  <c r="T709" i="135"/>
  <c r="T710" i="135"/>
  <c r="T711" i="135"/>
  <c r="T712" i="135"/>
  <c r="T713" i="135"/>
  <c r="T714" i="135"/>
  <c r="T715" i="135"/>
  <c r="T716" i="135"/>
  <c r="T717" i="135"/>
  <c r="T718" i="135"/>
  <c r="T719" i="135"/>
  <c r="T720" i="135"/>
  <c r="T721" i="135"/>
  <c r="T722" i="135"/>
  <c r="T723" i="135"/>
  <c r="T724" i="135"/>
  <c r="T725" i="135"/>
  <c r="T726" i="135"/>
  <c r="T727" i="135"/>
  <c r="T728" i="135"/>
  <c r="T729" i="135"/>
  <c r="T730" i="135"/>
  <c r="T731" i="135"/>
  <c r="T732" i="135"/>
  <c r="T733" i="135"/>
  <c r="T734" i="135"/>
  <c r="T735" i="135"/>
  <c r="T736" i="135"/>
  <c r="T737" i="135"/>
  <c r="T738" i="135"/>
  <c r="T739" i="135"/>
  <c r="T740" i="135"/>
  <c r="T741" i="135"/>
  <c r="T742" i="135"/>
  <c r="T743" i="135"/>
  <c r="T744" i="135"/>
  <c r="T745" i="135"/>
  <c r="T746" i="135"/>
  <c r="T747" i="135"/>
  <c r="T748" i="135"/>
  <c r="T749" i="135"/>
  <c r="T750" i="135"/>
  <c r="T751" i="135"/>
  <c r="T752" i="135"/>
  <c r="T753" i="135"/>
  <c r="T754" i="135"/>
  <c r="T755" i="135"/>
  <c r="T756" i="135"/>
  <c r="T757" i="135"/>
  <c r="T758" i="135"/>
  <c r="T759" i="135"/>
  <c r="T760" i="135"/>
  <c r="T761" i="135"/>
  <c r="T762" i="135"/>
  <c r="T763" i="135"/>
  <c r="T764" i="135"/>
  <c r="T765" i="135"/>
  <c r="T766" i="135"/>
  <c r="T767" i="135"/>
  <c r="T768" i="135"/>
  <c r="T769" i="135"/>
  <c r="T770" i="135"/>
  <c r="T771" i="135"/>
  <c r="T772" i="135"/>
  <c r="T773" i="135"/>
  <c r="T774" i="135"/>
  <c r="T775" i="135"/>
  <c r="T776" i="135"/>
  <c r="T777" i="135"/>
  <c r="T778" i="135"/>
  <c r="T779" i="135"/>
  <c r="T780" i="135"/>
  <c r="T781" i="135"/>
  <c r="T782" i="135"/>
  <c r="T783" i="135"/>
  <c r="T784" i="135"/>
  <c r="T785" i="135"/>
  <c r="T786" i="135"/>
  <c r="T787" i="135"/>
  <c r="T788" i="135"/>
  <c r="T789" i="135"/>
  <c r="T790" i="135"/>
  <c r="T791" i="135"/>
  <c r="T792" i="135"/>
  <c r="T793" i="135"/>
  <c r="T794" i="135"/>
  <c r="T795" i="135"/>
  <c r="T796" i="135"/>
  <c r="T797" i="135"/>
  <c r="T798" i="135"/>
  <c r="T799" i="135"/>
  <c r="T800" i="135"/>
  <c r="T801" i="135"/>
  <c r="T802" i="135"/>
  <c r="T803" i="135"/>
  <c r="T804" i="135"/>
  <c r="T805" i="135"/>
  <c r="T806" i="135"/>
  <c r="T807" i="135"/>
  <c r="T808" i="135"/>
  <c r="T809" i="135"/>
  <c r="T810" i="135"/>
  <c r="T811" i="135"/>
  <c r="T812" i="135"/>
  <c r="T813" i="135"/>
  <c r="T814" i="135"/>
  <c r="T815" i="135"/>
  <c r="T816" i="135"/>
  <c r="T817" i="135"/>
  <c r="T818" i="135"/>
  <c r="T819" i="135"/>
  <c r="T820" i="135"/>
  <c r="T821" i="135"/>
  <c r="T822" i="135"/>
  <c r="T823" i="135"/>
  <c r="T824" i="135"/>
  <c r="T825" i="135"/>
  <c r="T826" i="135"/>
  <c r="T827" i="135"/>
  <c r="T828" i="135"/>
  <c r="T829" i="135"/>
  <c r="T830" i="135"/>
  <c r="T831" i="135"/>
  <c r="T832" i="135"/>
  <c r="T833" i="135"/>
  <c r="T834" i="135"/>
  <c r="T835" i="135"/>
  <c r="T836" i="135"/>
  <c r="T837" i="135"/>
  <c r="T838" i="135"/>
  <c r="T839" i="135"/>
  <c r="T840" i="135"/>
  <c r="T841" i="135"/>
  <c r="T842" i="135"/>
  <c r="T843" i="135"/>
  <c r="T844" i="135"/>
  <c r="T845" i="135"/>
  <c r="T846" i="135"/>
  <c r="T847" i="135"/>
  <c r="T848" i="135"/>
  <c r="T849" i="135"/>
  <c r="T850" i="135"/>
  <c r="T851" i="135"/>
  <c r="T852" i="135"/>
  <c r="T853" i="135"/>
  <c r="T854" i="135"/>
  <c r="T855" i="135"/>
  <c r="T856" i="135"/>
  <c r="T857" i="135"/>
  <c r="T858" i="135"/>
  <c r="T859" i="135"/>
  <c r="T860" i="135"/>
  <c r="T861" i="135"/>
  <c r="T862" i="135"/>
  <c r="T863" i="135"/>
  <c r="T864" i="135"/>
  <c r="T865" i="135"/>
  <c r="T866" i="135"/>
  <c r="T867" i="135"/>
  <c r="T868" i="135"/>
  <c r="T869" i="135"/>
  <c r="T870" i="135"/>
  <c r="T871" i="135"/>
  <c r="T872" i="135"/>
  <c r="T873" i="135"/>
  <c r="T874" i="135"/>
  <c r="T875" i="135"/>
  <c r="T876" i="135"/>
  <c r="T877" i="135"/>
  <c r="T878" i="135"/>
  <c r="T879" i="135"/>
  <c r="T880" i="135"/>
  <c r="T881" i="135"/>
  <c r="T882" i="135"/>
  <c r="T883" i="135"/>
  <c r="T884" i="135"/>
  <c r="T885" i="135"/>
  <c r="T886" i="135"/>
  <c r="T887" i="135"/>
  <c r="T888" i="135"/>
  <c r="T889" i="135"/>
  <c r="T890" i="135"/>
  <c r="T891" i="135"/>
  <c r="T892" i="135"/>
  <c r="T893" i="135"/>
  <c r="T894" i="135"/>
  <c r="T895" i="135"/>
  <c r="T896" i="135"/>
  <c r="T897" i="135"/>
  <c r="T898" i="135"/>
  <c r="T899" i="135"/>
  <c r="T900" i="135"/>
  <c r="T901" i="135"/>
  <c r="T902" i="135"/>
  <c r="T903" i="135"/>
  <c r="T904" i="135"/>
  <c r="T905" i="135"/>
  <c r="T906" i="135"/>
  <c r="T907" i="135"/>
  <c r="T908" i="135"/>
  <c r="T909" i="135"/>
  <c r="T910" i="135"/>
  <c r="T911" i="135"/>
  <c r="T912" i="135"/>
  <c r="T913" i="135"/>
  <c r="T914" i="135"/>
  <c r="T915" i="135"/>
  <c r="T916" i="135"/>
  <c r="T917" i="135"/>
  <c r="T918" i="135"/>
  <c r="T919" i="135"/>
  <c r="T920" i="135"/>
  <c r="T921" i="135"/>
  <c r="T922" i="135"/>
  <c r="T923" i="135"/>
  <c r="T924" i="135"/>
  <c r="T925" i="135"/>
  <c r="T926" i="135"/>
  <c r="T927" i="135"/>
  <c r="T928" i="135"/>
  <c r="T929" i="135"/>
  <c r="T930" i="135"/>
  <c r="T931" i="135"/>
  <c r="T932" i="135"/>
  <c r="T933" i="135"/>
  <c r="T934" i="135"/>
  <c r="T935" i="135"/>
  <c r="T936" i="135"/>
  <c r="T937" i="135"/>
  <c r="T938" i="135"/>
  <c r="T939" i="135"/>
  <c r="T940" i="135"/>
  <c r="T941" i="135"/>
  <c r="T942" i="135"/>
  <c r="T943" i="135"/>
  <c r="T944" i="135"/>
  <c r="T945" i="135"/>
  <c r="T946" i="135"/>
  <c r="T947" i="135"/>
  <c r="T948" i="135"/>
  <c r="T949" i="135"/>
  <c r="T950" i="135"/>
  <c r="T951" i="135"/>
  <c r="T952" i="135"/>
  <c r="T953" i="135"/>
  <c r="T954" i="135"/>
  <c r="T955" i="135"/>
  <c r="T956" i="135"/>
  <c r="T957" i="135"/>
  <c r="T958" i="135"/>
  <c r="T959" i="135"/>
  <c r="T960" i="135"/>
  <c r="T961" i="135"/>
  <c r="T962" i="135"/>
  <c r="T963" i="135"/>
  <c r="T964" i="135"/>
  <c r="T965" i="135"/>
  <c r="T966" i="135"/>
  <c r="T967" i="135"/>
  <c r="T968" i="135"/>
  <c r="T969" i="135"/>
  <c r="T970" i="135"/>
  <c r="T971" i="135"/>
  <c r="T972" i="135"/>
  <c r="T973" i="135"/>
  <c r="T974" i="135"/>
  <c r="T975" i="135"/>
  <c r="T976" i="135"/>
  <c r="T977" i="135"/>
  <c r="T978" i="135"/>
  <c r="T979" i="135"/>
  <c r="T980" i="135"/>
  <c r="T981" i="135"/>
  <c r="T982" i="135"/>
  <c r="T983" i="135"/>
  <c r="T984" i="135"/>
  <c r="T985" i="135"/>
  <c r="T986" i="135"/>
  <c r="T987" i="135"/>
  <c r="T988" i="135"/>
  <c r="T989" i="135"/>
  <c r="T990" i="135"/>
  <c r="T991" i="135"/>
  <c r="T992" i="135"/>
  <c r="T993" i="135"/>
  <c r="T994" i="135"/>
  <c r="T995" i="135"/>
  <c r="T996" i="135"/>
  <c r="T997" i="135"/>
  <c r="T998" i="135"/>
  <c r="T999" i="135"/>
  <c r="T1000" i="135"/>
  <c r="T1001" i="135"/>
  <c r="T1002" i="135"/>
  <c r="S5" i="135"/>
  <c r="AA5" i="135" a="1"/>
  <c r="AA5" i="135" s="1"/>
  <c r="S6" i="135"/>
  <c r="S7" i="135"/>
  <c r="S8" i="135"/>
  <c r="S9" i="135"/>
  <c r="S10" i="135"/>
  <c r="S11" i="135"/>
  <c r="S12" i="135"/>
  <c r="S13" i="135"/>
  <c r="S14" i="135"/>
  <c r="S15" i="135"/>
  <c r="S16" i="135"/>
  <c r="S17" i="135"/>
  <c r="S18" i="135"/>
  <c r="S19" i="135"/>
  <c r="S20" i="135"/>
  <c r="S21" i="135"/>
  <c r="S22" i="135"/>
  <c r="S23" i="135"/>
  <c r="S24" i="135"/>
  <c r="S25" i="135"/>
  <c r="S26" i="135"/>
  <c r="S27" i="135"/>
  <c r="S28" i="135"/>
  <c r="S29" i="135"/>
  <c r="S30" i="135"/>
  <c r="S31" i="135"/>
  <c r="S32" i="135"/>
  <c r="S33" i="135"/>
  <c r="S34" i="135"/>
  <c r="S35" i="135"/>
  <c r="S36" i="135"/>
  <c r="S37" i="135"/>
  <c r="S38" i="135"/>
  <c r="S39" i="135"/>
  <c r="S40" i="135"/>
  <c r="S41" i="135"/>
  <c r="S42" i="135"/>
  <c r="S43" i="135"/>
  <c r="S44" i="135"/>
  <c r="S45" i="135"/>
  <c r="S46" i="135"/>
  <c r="S47" i="135"/>
  <c r="S48" i="135"/>
  <c r="S49" i="135"/>
  <c r="S50" i="135"/>
  <c r="S51" i="135"/>
  <c r="S52" i="135"/>
  <c r="S53" i="135"/>
  <c r="S54" i="135"/>
  <c r="S55" i="135"/>
  <c r="S56" i="135"/>
  <c r="S57" i="135"/>
  <c r="S58" i="135"/>
  <c r="S59" i="135"/>
  <c r="S60" i="135"/>
  <c r="S61" i="135"/>
  <c r="S62" i="135"/>
  <c r="S63" i="135"/>
  <c r="S64" i="135"/>
  <c r="S65" i="135"/>
  <c r="S66" i="135"/>
  <c r="S67" i="135"/>
  <c r="S68" i="135"/>
  <c r="S69" i="135"/>
  <c r="S70" i="135"/>
  <c r="S71" i="135"/>
  <c r="S72" i="135"/>
  <c r="S73" i="135"/>
  <c r="S74" i="135"/>
  <c r="S75" i="135"/>
  <c r="S76" i="135"/>
  <c r="S77" i="135"/>
  <c r="S78" i="135"/>
  <c r="S79" i="135"/>
  <c r="S80" i="135"/>
  <c r="S81" i="135"/>
  <c r="S82" i="135"/>
  <c r="S83" i="135"/>
  <c r="S84" i="135"/>
  <c r="S85" i="135"/>
  <c r="S86" i="135"/>
  <c r="S87" i="135"/>
  <c r="S88" i="135"/>
  <c r="S89" i="135"/>
  <c r="S90" i="135"/>
  <c r="S91" i="135"/>
  <c r="S92" i="135"/>
  <c r="S93" i="135"/>
  <c r="S94" i="135"/>
  <c r="S95" i="135"/>
  <c r="S96" i="135"/>
  <c r="S97" i="135"/>
  <c r="S98" i="135"/>
  <c r="S99" i="135"/>
  <c r="S100" i="135"/>
  <c r="S101" i="135"/>
  <c r="S102" i="135"/>
  <c r="S103" i="135"/>
  <c r="S104" i="135"/>
  <c r="S105" i="135"/>
  <c r="S106" i="135"/>
  <c r="S107" i="135"/>
  <c r="S108" i="135"/>
  <c r="S109" i="135"/>
  <c r="S110" i="135"/>
  <c r="S111" i="135"/>
  <c r="S112" i="135"/>
  <c r="S113" i="135"/>
  <c r="S114" i="135"/>
  <c r="S115" i="135"/>
  <c r="S116" i="135"/>
  <c r="S117" i="135"/>
  <c r="S118" i="135"/>
  <c r="S119" i="135"/>
  <c r="S120" i="135"/>
  <c r="S121" i="135"/>
  <c r="S122" i="135"/>
  <c r="S123" i="135"/>
  <c r="S124" i="135"/>
  <c r="S125" i="135"/>
  <c r="S126" i="135"/>
  <c r="S127" i="135"/>
  <c r="S128" i="135"/>
  <c r="S129" i="135"/>
  <c r="S130" i="135"/>
  <c r="S131" i="135"/>
  <c r="S132" i="135"/>
  <c r="S133" i="135"/>
  <c r="S134" i="135"/>
  <c r="S135" i="135"/>
  <c r="S136" i="135"/>
  <c r="S137" i="135"/>
  <c r="S138" i="135"/>
  <c r="S139" i="135"/>
  <c r="S140" i="135"/>
  <c r="S141" i="135"/>
  <c r="S142" i="135"/>
  <c r="S143" i="135"/>
  <c r="S144" i="135"/>
  <c r="S145" i="135"/>
  <c r="S146" i="135"/>
  <c r="S147" i="135"/>
  <c r="S148" i="135"/>
  <c r="S149" i="135"/>
  <c r="S150" i="135"/>
  <c r="S151" i="135"/>
  <c r="S152" i="135"/>
  <c r="S153" i="135"/>
  <c r="S154" i="135"/>
  <c r="S155" i="135"/>
  <c r="S156" i="135"/>
  <c r="S157" i="135"/>
  <c r="S158" i="135"/>
  <c r="S159" i="135"/>
  <c r="S160" i="135"/>
  <c r="S161" i="135"/>
  <c r="S162" i="135"/>
  <c r="S163" i="135"/>
  <c r="S164" i="135"/>
  <c r="S165" i="135"/>
  <c r="S166" i="135"/>
  <c r="S167" i="135"/>
  <c r="S168" i="135"/>
  <c r="S169" i="135"/>
  <c r="S170" i="135"/>
  <c r="S171" i="135"/>
  <c r="S172" i="135"/>
  <c r="S173" i="135"/>
  <c r="S174" i="135"/>
  <c r="S175" i="135"/>
  <c r="S176" i="135"/>
  <c r="S177" i="135"/>
  <c r="S178" i="135"/>
  <c r="S179" i="135"/>
  <c r="S180" i="135"/>
  <c r="S181" i="135"/>
  <c r="S182" i="135"/>
  <c r="S183" i="135"/>
  <c r="S184" i="135"/>
  <c r="S185" i="135"/>
  <c r="S186" i="135"/>
  <c r="S187" i="135"/>
  <c r="S188" i="135"/>
  <c r="S189" i="135"/>
  <c r="S190" i="135"/>
  <c r="S191" i="135"/>
  <c r="S192" i="135"/>
  <c r="S193" i="135"/>
  <c r="S194" i="135"/>
  <c r="S195" i="135"/>
  <c r="S196" i="135"/>
  <c r="S197" i="135"/>
  <c r="S198" i="135"/>
  <c r="S199" i="135"/>
  <c r="S200" i="135"/>
  <c r="S201" i="135"/>
  <c r="S202" i="135"/>
  <c r="S203" i="135"/>
  <c r="S204" i="135"/>
  <c r="S205" i="135"/>
  <c r="S206" i="135"/>
  <c r="S207" i="135"/>
  <c r="S208" i="135"/>
  <c r="S209" i="135"/>
  <c r="S210" i="135"/>
  <c r="S211" i="135"/>
  <c r="S212" i="135"/>
  <c r="S213" i="135"/>
  <c r="S214" i="135"/>
  <c r="S215" i="135"/>
  <c r="S216" i="135"/>
  <c r="S217" i="135"/>
  <c r="S218" i="135"/>
  <c r="S219" i="135"/>
  <c r="S220" i="135"/>
  <c r="S221" i="135"/>
  <c r="S222" i="135"/>
  <c r="S223" i="135"/>
  <c r="S224" i="135"/>
  <c r="S225" i="135"/>
  <c r="S226" i="135"/>
  <c r="S227" i="135"/>
  <c r="S228" i="135"/>
  <c r="S229" i="135"/>
  <c r="S230" i="135"/>
  <c r="S231" i="135"/>
  <c r="S232" i="135"/>
  <c r="S233" i="135"/>
  <c r="S234" i="135"/>
  <c r="S235" i="135"/>
  <c r="S236" i="135"/>
  <c r="S237" i="135"/>
  <c r="S238" i="135"/>
  <c r="S239" i="135"/>
  <c r="S240" i="135"/>
  <c r="S241" i="135"/>
  <c r="S242" i="135"/>
  <c r="S243" i="135"/>
  <c r="S244" i="135"/>
  <c r="S245" i="135"/>
  <c r="S246" i="135"/>
  <c r="S247" i="135"/>
  <c r="S248" i="135"/>
  <c r="S249" i="135"/>
  <c r="S250" i="135"/>
  <c r="S251" i="135"/>
  <c r="S252" i="135"/>
  <c r="S253" i="135"/>
  <c r="S254" i="135"/>
  <c r="S255" i="135"/>
  <c r="S256" i="135"/>
  <c r="S257" i="135"/>
  <c r="S258" i="135"/>
  <c r="S259" i="135"/>
  <c r="S260" i="135"/>
  <c r="S261" i="135"/>
  <c r="S262" i="135"/>
  <c r="S263" i="135"/>
  <c r="S264" i="135"/>
  <c r="S265" i="135"/>
  <c r="S266" i="135"/>
  <c r="S267" i="135"/>
  <c r="S268" i="135"/>
  <c r="S269" i="135"/>
  <c r="S270" i="135"/>
  <c r="S271" i="135"/>
  <c r="S272" i="135"/>
  <c r="S273" i="135"/>
  <c r="S274" i="135"/>
  <c r="S275" i="135"/>
  <c r="S276" i="135"/>
  <c r="S277" i="135"/>
  <c r="S278" i="135"/>
  <c r="S279" i="135"/>
  <c r="S280" i="135"/>
  <c r="S281" i="135"/>
  <c r="S282" i="135"/>
  <c r="S283" i="135"/>
  <c r="S284" i="135"/>
  <c r="S285" i="135"/>
  <c r="S286" i="135"/>
  <c r="S287" i="135"/>
  <c r="S288" i="135"/>
  <c r="S289" i="135"/>
  <c r="S290" i="135"/>
  <c r="S291" i="135"/>
  <c r="S292" i="135"/>
  <c r="S293" i="135"/>
  <c r="S294" i="135"/>
  <c r="S295" i="135"/>
  <c r="S296" i="135"/>
  <c r="S297" i="135"/>
  <c r="S298" i="135"/>
  <c r="S299" i="135"/>
  <c r="S300" i="135"/>
  <c r="S301" i="135"/>
  <c r="S302" i="135"/>
  <c r="S303" i="135"/>
  <c r="S304" i="135"/>
  <c r="S305" i="135"/>
  <c r="S306" i="135"/>
  <c r="S307" i="135"/>
  <c r="S308" i="135"/>
  <c r="S309" i="135"/>
  <c r="S310" i="135"/>
  <c r="S311" i="135"/>
  <c r="S312" i="135"/>
  <c r="S313" i="135"/>
  <c r="S314" i="135"/>
  <c r="S315" i="135"/>
  <c r="S316" i="135"/>
  <c r="S317" i="135"/>
  <c r="S318" i="135"/>
  <c r="S319" i="135"/>
  <c r="S320" i="135"/>
  <c r="S321" i="135"/>
  <c r="S322" i="135"/>
  <c r="S323" i="135"/>
  <c r="S324" i="135"/>
  <c r="S325" i="135"/>
  <c r="S326" i="135"/>
  <c r="S327" i="135"/>
  <c r="S328" i="135"/>
  <c r="S329" i="135"/>
  <c r="S330" i="135"/>
  <c r="S331" i="135"/>
  <c r="S332" i="135"/>
  <c r="S333" i="135"/>
  <c r="S334" i="135"/>
  <c r="S335" i="135"/>
  <c r="S336" i="135"/>
  <c r="S337" i="135"/>
  <c r="S338" i="135"/>
  <c r="S339" i="135"/>
  <c r="S340" i="135"/>
  <c r="S341" i="135"/>
  <c r="S342" i="135"/>
  <c r="S343" i="135"/>
  <c r="S344" i="135"/>
  <c r="S345" i="135"/>
  <c r="S346" i="135"/>
  <c r="S347" i="135"/>
  <c r="S348" i="135"/>
  <c r="S349" i="135"/>
  <c r="S350" i="135"/>
  <c r="S351" i="135"/>
  <c r="S352" i="135"/>
  <c r="S353" i="135"/>
  <c r="S354" i="135"/>
  <c r="S355" i="135"/>
  <c r="S356" i="135"/>
  <c r="S357" i="135"/>
  <c r="S358" i="135"/>
  <c r="S359" i="135"/>
  <c r="S360" i="135"/>
  <c r="S361" i="135"/>
  <c r="S362" i="135"/>
  <c r="S363" i="135"/>
  <c r="S364" i="135"/>
  <c r="S365" i="135"/>
  <c r="S366" i="135"/>
  <c r="S367" i="135"/>
  <c r="S368" i="135"/>
  <c r="S369" i="135"/>
  <c r="S370" i="135"/>
  <c r="S371" i="135"/>
  <c r="S372" i="135"/>
  <c r="S373" i="135"/>
  <c r="S374" i="135"/>
  <c r="S375" i="135"/>
  <c r="S376" i="135"/>
  <c r="S377" i="135"/>
  <c r="S378" i="135"/>
  <c r="S379" i="135"/>
  <c r="S380" i="135"/>
  <c r="S381" i="135"/>
  <c r="S382" i="135"/>
  <c r="S383" i="135"/>
  <c r="S384" i="135"/>
  <c r="S385" i="135"/>
  <c r="S386" i="135"/>
  <c r="S387" i="135"/>
  <c r="S388" i="135"/>
  <c r="S389" i="135"/>
  <c r="S390" i="135"/>
  <c r="S391" i="135"/>
  <c r="S392" i="135"/>
  <c r="S393" i="135"/>
  <c r="S394" i="135"/>
  <c r="S395" i="135"/>
  <c r="S396" i="135"/>
  <c r="S397" i="135"/>
  <c r="S398" i="135"/>
  <c r="S399" i="135"/>
  <c r="S400" i="135"/>
  <c r="S401" i="135"/>
  <c r="S402" i="135"/>
  <c r="S403" i="135"/>
  <c r="S404" i="135"/>
  <c r="S405" i="135"/>
  <c r="S406" i="135"/>
  <c r="S407" i="135"/>
  <c r="S408" i="135"/>
  <c r="S409" i="135"/>
  <c r="S410" i="135"/>
  <c r="S411" i="135"/>
  <c r="S412" i="135"/>
  <c r="S413" i="135"/>
  <c r="S414" i="135"/>
  <c r="S415" i="135"/>
  <c r="S416" i="135"/>
  <c r="S417" i="135"/>
  <c r="S418" i="135"/>
  <c r="S419" i="135"/>
  <c r="S420" i="135"/>
  <c r="S421" i="135"/>
  <c r="S422" i="135"/>
  <c r="S423" i="135"/>
  <c r="S424" i="135"/>
  <c r="S425" i="135"/>
  <c r="S426" i="135"/>
  <c r="S427" i="135"/>
  <c r="S428" i="135"/>
  <c r="S429" i="135"/>
  <c r="S430" i="135"/>
  <c r="S431" i="135"/>
  <c r="S432" i="135"/>
  <c r="S433" i="135"/>
  <c r="S434" i="135"/>
  <c r="S435" i="135"/>
  <c r="S436" i="135"/>
  <c r="S437" i="135"/>
  <c r="S438" i="135"/>
  <c r="S439" i="135"/>
  <c r="S440" i="135"/>
  <c r="S441" i="135"/>
  <c r="S442" i="135"/>
  <c r="S443" i="135"/>
  <c r="S444" i="135"/>
  <c r="S445" i="135"/>
  <c r="S446" i="135"/>
  <c r="S447" i="135"/>
  <c r="S448" i="135"/>
  <c r="S449" i="135"/>
  <c r="S450" i="135"/>
  <c r="S451" i="135"/>
  <c r="S452" i="135"/>
  <c r="S453" i="135"/>
  <c r="S454" i="135"/>
  <c r="S455" i="135"/>
  <c r="S456" i="135"/>
  <c r="S457" i="135"/>
  <c r="S458" i="135"/>
  <c r="S459" i="135"/>
  <c r="S460" i="135"/>
  <c r="S461" i="135"/>
  <c r="S462" i="135"/>
  <c r="S463" i="135"/>
  <c r="S464" i="135"/>
  <c r="S465" i="135"/>
  <c r="S466" i="135"/>
  <c r="S467" i="135"/>
  <c r="S468" i="135"/>
  <c r="S469" i="135"/>
  <c r="S470" i="135"/>
  <c r="S471" i="135"/>
  <c r="S472" i="135"/>
  <c r="S473" i="135"/>
  <c r="S474" i="135"/>
  <c r="S475" i="135"/>
  <c r="S476" i="135"/>
  <c r="S477" i="135"/>
  <c r="S478" i="135"/>
  <c r="S479" i="135"/>
  <c r="S480" i="135"/>
  <c r="S481" i="135"/>
  <c r="S482" i="135"/>
  <c r="S483" i="135"/>
  <c r="S484" i="135"/>
  <c r="S485" i="135"/>
  <c r="S486" i="135"/>
  <c r="S487" i="135"/>
  <c r="S488" i="135"/>
  <c r="S489" i="135"/>
  <c r="S490" i="135"/>
  <c r="S491" i="135"/>
  <c r="S492" i="135"/>
  <c r="S493" i="135"/>
  <c r="S494" i="135"/>
  <c r="S495" i="135"/>
  <c r="S496" i="135"/>
  <c r="S497" i="135"/>
  <c r="S498" i="135"/>
  <c r="S499" i="135"/>
  <c r="S500" i="135"/>
  <c r="S501" i="135"/>
  <c r="S502" i="135"/>
  <c r="S503" i="135"/>
  <c r="S504" i="135"/>
  <c r="S505" i="135"/>
  <c r="S506" i="135"/>
  <c r="S507" i="135"/>
  <c r="S508" i="135"/>
  <c r="S509" i="135"/>
  <c r="S510" i="135"/>
  <c r="S511" i="135"/>
  <c r="S512" i="135"/>
  <c r="S513" i="135"/>
  <c r="S514" i="135"/>
  <c r="S515" i="135"/>
  <c r="S516" i="135"/>
  <c r="S517" i="135"/>
  <c r="S518" i="135"/>
  <c r="S519" i="135"/>
  <c r="S520" i="135"/>
  <c r="S521" i="135"/>
  <c r="S522" i="135"/>
  <c r="S523" i="135"/>
  <c r="S524" i="135"/>
  <c r="S525" i="135"/>
  <c r="S526" i="135"/>
  <c r="S527" i="135"/>
  <c r="S528" i="135"/>
  <c r="S529" i="135"/>
  <c r="S530" i="135"/>
  <c r="S531" i="135"/>
  <c r="S532" i="135"/>
  <c r="S533" i="135"/>
  <c r="S534" i="135"/>
  <c r="S535" i="135"/>
  <c r="S536" i="135"/>
  <c r="S537" i="135"/>
  <c r="S538" i="135"/>
  <c r="S539" i="135"/>
  <c r="S540" i="135"/>
  <c r="S541" i="135"/>
  <c r="S542" i="135"/>
  <c r="S543" i="135"/>
  <c r="S544" i="135"/>
  <c r="S545" i="135"/>
  <c r="S546" i="135"/>
  <c r="S547" i="135"/>
  <c r="S548" i="135"/>
  <c r="S549" i="135"/>
  <c r="S550" i="135"/>
  <c r="S551" i="135"/>
  <c r="S552" i="135"/>
  <c r="S553" i="135"/>
  <c r="S554" i="135"/>
  <c r="S555" i="135"/>
  <c r="S556" i="135"/>
  <c r="S557" i="135"/>
  <c r="S558" i="135"/>
  <c r="S559" i="135"/>
  <c r="S560" i="135"/>
  <c r="S561" i="135"/>
  <c r="S562" i="135"/>
  <c r="S563" i="135"/>
  <c r="S564" i="135"/>
  <c r="S565" i="135"/>
  <c r="S566" i="135"/>
  <c r="S567" i="135"/>
  <c r="S568" i="135"/>
  <c r="S569" i="135"/>
  <c r="S570" i="135"/>
  <c r="S571" i="135"/>
  <c r="S572" i="135"/>
  <c r="S573" i="135"/>
  <c r="S574" i="135"/>
  <c r="S575" i="135"/>
  <c r="S576" i="135"/>
  <c r="S577" i="135"/>
  <c r="S578" i="135"/>
  <c r="S579" i="135"/>
  <c r="S580" i="135"/>
  <c r="S581" i="135"/>
  <c r="S582" i="135"/>
  <c r="S583" i="135"/>
  <c r="S584" i="135"/>
  <c r="S585" i="135"/>
  <c r="S586" i="135"/>
  <c r="S587" i="135"/>
  <c r="S588" i="135"/>
  <c r="S589" i="135"/>
  <c r="S590" i="135"/>
  <c r="S591" i="135"/>
  <c r="S592" i="135"/>
  <c r="S593" i="135"/>
  <c r="S594" i="135"/>
  <c r="S595" i="135"/>
  <c r="S596" i="135"/>
  <c r="S597" i="135"/>
  <c r="S598" i="135"/>
  <c r="S599" i="135"/>
  <c r="S600" i="135"/>
  <c r="S601" i="135"/>
  <c r="S602" i="135"/>
  <c r="S603" i="135"/>
  <c r="S604" i="135"/>
  <c r="S605" i="135"/>
  <c r="S606" i="135"/>
  <c r="S607" i="135"/>
  <c r="S608" i="135"/>
  <c r="S609" i="135"/>
  <c r="S610" i="135"/>
  <c r="S611" i="135"/>
  <c r="S612" i="135"/>
  <c r="S613" i="135"/>
  <c r="S614" i="135"/>
  <c r="S615" i="135"/>
  <c r="S616" i="135"/>
  <c r="S617" i="135"/>
  <c r="S618" i="135"/>
  <c r="S619" i="135"/>
  <c r="S620" i="135"/>
  <c r="S621" i="135"/>
  <c r="S622" i="135"/>
  <c r="S623" i="135"/>
  <c r="S624" i="135"/>
  <c r="S625" i="135"/>
  <c r="S626" i="135"/>
  <c r="S627" i="135"/>
  <c r="S628" i="135"/>
  <c r="S629" i="135"/>
  <c r="S630" i="135"/>
  <c r="S631" i="135"/>
  <c r="S632" i="135"/>
  <c r="S633" i="135"/>
  <c r="S634" i="135"/>
  <c r="S635" i="135"/>
  <c r="S636" i="135"/>
  <c r="S637" i="135"/>
  <c r="S638" i="135"/>
  <c r="S639" i="135"/>
  <c r="S640" i="135"/>
  <c r="S641" i="135"/>
  <c r="S642" i="135"/>
  <c r="S643" i="135"/>
  <c r="S644" i="135"/>
  <c r="S645" i="135"/>
  <c r="S646" i="135"/>
  <c r="S647" i="135"/>
  <c r="S648" i="135"/>
  <c r="S649" i="135"/>
  <c r="S650" i="135"/>
  <c r="S651" i="135"/>
  <c r="S652" i="135"/>
  <c r="S653" i="135"/>
  <c r="S654" i="135"/>
  <c r="S655" i="135"/>
  <c r="S656" i="135"/>
  <c r="S657" i="135"/>
  <c r="S658" i="135"/>
  <c r="S659" i="135"/>
  <c r="S660" i="135"/>
  <c r="S661" i="135"/>
  <c r="S662" i="135"/>
  <c r="S663" i="135"/>
  <c r="S664" i="135"/>
  <c r="S665" i="135"/>
  <c r="S666" i="135"/>
  <c r="S667" i="135"/>
  <c r="S668" i="135"/>
  <c r="S669" i="135"/>
  <c r="S670" i="135"/>
  <c r="S671" i="135"/>
  <c r="S672" i="135"/>
  <c r="S673" i="135"/>
  <c r="S674" i="135"/>
  <c r="S675" i="135"/>
  <c r="S676" i="135"/>
  <c r="S677" i="135"/>
  <c r="S678" i="135"/>
  <c r="S679" i="135"/>
  <c r="S680" i="135"/>
  <c r="S681" i="135"/>
  <c r="S682" i="135"/>
  <c r="S683" i="135"/>
  <c r="S684" i="135"/>
  <c r="S685" i="135"/>
  <c r="S686" i="135"/>
  <c r="S687" i="135"/>
  <c r="S688" i="135"/>
  <c r="S689" i="135"/>
  <c r="S690" i="135"/>
  <c r="S691" i="135"/>
  <c r="S692" i="135"/>
  <c r="S693" i="135"/>
  <c r="S694" i="135"/>
  <c r="S695" i="135"/>
  <c r="S696" i="135"/>
  <c r="S697" i="135"/>
  <c r="S698" i="135"/>
  <c r="S699" i="135"/>
  <c r="S700" i="135"/>
  <c r="S701" i="135"/>
  <c r="S702" i="135"/>
  <c r="S703" i="135"/>
  <c r="S704" i="135"/>
  <c r="S705" i="135"/>
  <c r="S706" i="135"/>
  <c r="S707" i="135"/>
  <c r="S708" i="135"/>
  <c r="S709" i="135"/>
  <c r="S710" i="135"/>
  <c r="S711" i="135"/>
  <c r="S712" i="135"/>
  <c r="S713" i="135"/>
  <c r="S714" i="135"/>
  <c r="S715" i="135"/>
  <c r="S716" i="135"/>
  <c r="S717" i="135"/>
  <c r="S718" i="135"/>
  <c r="S719" i="135"/>
  <c r="S720" i="135"/>
  <c r="S721" i="135"/>
  <c r="S722" i="135"/>
  <c r="S723" i="135"/>
  <c r="S724" i="135"/>
  <c r="S725" i="135"/>
  <c r="S726" i="135"/>
  <c r="S727" i="135"/>
  <c r="S728" i="135"/>
  <c r="S729" i="135"/>
  <c r="S730" i="135"/>
  <c r="S731" i="135"/>
  <c r="S732" i="135"/>
  <c r="S733" i="135"/>
  <c r="S734" i="135"/>
  <c r="S735" i="135"/>
  <c r="S736" i="135"/>
  <c r="S737" i="135"/>
  <c r="S738" i="135"/>
  <c r="S739" i="135"/>
  <c r="S740" i="135"/>
  <c r="S741" i="135"/>
  <c r="S742" i="135"/>
  <c r="S743" i="135"/>
  <c r="S744" i="135"/>
  <c r="S745" i="135"/>
  <c r="S746" i="135"/>
  <c r="S747" i="135"/>
  <c r="S748" i="135"/>
  <c r="S749" i="135"/>
  <c r="S750" i="135"/>
  <c r="S751" i="135"/>
  <c r="S752" i="135"/>
  <c r="S753" i="135"/>
  <c r="S754" i="135"/>
  <c r="S755" i="135"/>
  <c r="S756" i="135"/>
  <c r="S757" i="135"/>
  <c r="S758" i="135"/>
  <c r="S759" i="135"/>
  <c r="S760" i="135"/>
  <c r="S761" i="135"/>
  <c r="S762" i="135"/>
  <c r="S763" i="135"/>
  <c r="S764" i="135"/>
  <c r="S765" i="135"/>
  <c r="S766" i="135"/>
  <c r="S767" i="135"/>
  <c r="S768" i="135"/>
  <c r="S769" i="135"/>
  <c r="S770" i="135"/>
  <c r="S771" i="135"/>
  <c r="S772" i="135"/>
  <c r="S773" i="135"/>
  <c r="S774" i="135"/>
  <c r="S775" i="135"/>
  <c r="S776" i="135"/>
  <c r="S777" i="135"/>
  <c r="S778" i="135"/>
  <c r="S779" i="135"/>
  <c r="S780" i="135"/>
  <c r="S781" i="135"/>
  <c r="S782" i="135"/>
  <c r="S783" i="135"/>
  <c r="S784" i="135"/>
  <c r="S785" i="135"/>
  <c r="S786" i="135"/>
  <c r="S787" i="135"/>
  <c r="S788" i="135"/>
  <c r="S789" i="135"/>
  <c r="S790" i="135"/>
  <c r="S791" i="135"/>
  <c r="S792" i="135"/>
  <c r="S793" i="135"/>
  <c r="S794" i="135"/>
  <c r="S795" i="135"/>
  <c r="S796" i="135"/>
  <c r="S797" i="135"/>
  <c r="S798" i="135"/>
  <c r="S799" i="135"/>
  <c r="S800" i="135"/>
  <c r="S801" i="135"/>
  <c r="S802" i="135"/>
  <c r="S803" i="135"/>
  <c r="S804" i="135"/>
  <c r="S805" i="135"/>
  <c r="S806" i="135"/>
  <c r="S807" i="135"/>
  <c r="S808" i="135"/>
  <c r="S809" i="135"/>
  <c r="S810" i="135"/>
  <c r="S811" i="135"/>
  <c r="S812" i="135"/>
  <c r="S813" i="135"/>
  <c r="S814" i="135"/>
  <c r="S815" i="135"/>
  <c r="S816" i="135"/>
  <c r="S817" i="135"/>
  <c r="S818" i="135"/>
  <c r="S819" i="135"/>
  <c r="S820" i="135"/>
  <c r="S821" i="135"/>
  <c r="S822" i="135"/>
  <c r="S823" i="135"/>
  <c r="S824" i="135"/>
  <c r="S825" i="135"/>
  <c r="S826" i="135"/>
  <c r="S827" i="135"/>
  <c r="S828" i="135"/>
  <c r="S829" i="135"/>
  <c r="S830" i="135"/>
  <c r="S831" i="135"/>
  <c r="S832" i="135"/>
  <c r="S833" i="135"/>
  <c r="S834" i="135"/>
  <c r="S835" i="135"/>
  <c r="S836" i="135"/>
  <c r="S837" i="135"/>
  <c r="S838" i="135"/>
  <c r="S839" i="135"/>
  <c r="S840" i="135"/>
  <c r="S841" i="135"/>
  <c r="S842" i="135"/>
  <c r="S843" i="135"/>
  <c r="S844" i="135"/>
  <c r="S845" i="135"/>
  <c r="S846" i="135"/>
  <c r="S847" i="135"/>
  <c r="S848" i="135"/>
  <c r="S849" i="135"/>
  <c r="S850" i="135"/>
  <c r="S851" i="135"/>
  <c r="S852" i="135"/>
  <c r="S853" i="135"/>
  <c r="S854" i="135"/>
  <c r="S855" i="135"/>
  <c r="S856" i="135"/>
  <c r="S857" i="135"/>
  <c r="S858" i="135"/>
  <c r="S859" i="135"/>
  <c r="S860" i="135"/>
  <c r="S861" i="135"/>
  <c r="S862" i="135"/>
  <c r="S863" i="135"/>
  <c r="S864" i="135"/>
  <c r="S865" i="135"/>
  <c r="S866" i="135"/>
  <c r="S867" i="135"/>
  <c r="S868" i="135"/>
  <c r="S869" i="135"/>
  <c r="S870" i="135"/>
  <c r="S871" i="135"/>
  <c r="S872" i="135"/>
  <c r="S873" i="135"/>
  <c r="S874" i="135"/>
  <c r="S875" i="135"/>
  <c r="S876" i="135"/>
  <c r="S877" i="135"/>
  <c r="S878" i="135"/>
  <c r="S879" i="135"/>
  <c r="S880" i="135"/>
  <c r="S881" i="135"/>
  <c r="S882" i="135"/>
  <c r="S883" i="135"/>
  <c r="S884" i="135"/>
  <c r="S885" i="135"/>
  <c r="S886" i="135"/>
  <c r="S887" i="135"/>
  <c r="S888" i="135"/>
  <c r="S889" i="135"/>
  <c r="S890" i="135"/>
  <c r="S891" i="135"/>
  <c r="S892" i="135"/>
  <c r="S893" i="135"/>
  <c r="S894" i="135"/>
  <c r="S895" i="135"/>
  <c r="S896" i="135"/>
  <c r="S897" i="135"/>
  <c r="S898" i="135"/>
  <c r="S899" i="135"/>
  <c r="S900" i="135"/>
  <c r="S901" i="135"/>
  <c r="S902" i="135"/>
  <c r="S903" i="135"/>
  <c r="S904" i="135"/>
  <c r="S905" i="135"/>
  <c r="S906" i="135"/>
  <c r="S907" i="135"/>
  <c r="S908" i="135"/>
  <c r="S909" i="135"/>
  <c r="S910" i="135"/>
  <c r="S911" i="135"/>
  <c r="S912" i="135"/>
  <c r="S913" i="135"/>
  <c r="S914" i="135"/>
  <c r="S915" i="135"/>
  <c r="S916" i="135"/>
  <c r="S917" i="135"/>
  <c r="S918" i="135"/>
  <c r="S919" i="135"/>
  <c r="S920" i="135"/>
  <c r="S921" i="135"/>
  <c r="S922" i="135"/>
  <c r="S923" i="135"/>
  <c r="S924" i="135"/>
  <c r="S925" i="135"/>
  <c r="S926" i="135"/>
  <c r="S927" i="135"/>
  <c r="S928" i="135"/>
  <c r="S929" i="135"/>
  <c r="S930" i="135"/>
  <c r="S931" i="135"/>
  <c r="S932" i="135"/>
  <c r="S933" i="135"/>
  <c r="S934" i="135"/>
  <c r="S935" i="135"/>
  <c r="S936" i="135"/>
  <c r="S937" i="135"/>
  <c r="S938" i="135"/>
  <c r="S939" i="135"/>
  <c r="S940" i="135"/>
  <c r="S941" i="135"/>
  <c r="S942" i="135"/>
  <c r="S943" i="135"/>
  <c r="S944" i="135"/>
  <c r="S945" i="135"/>
  <c r="S946" i="135"/>
  <c r="S947" i="135"/>
  <c r="S948" i="135"/>
  <c r="S949" i="135"/>
  <c r="S950" i="135"/>
  <c r="S951" i="135"/>
  <c r="S952" i="135"/>
  <c r="S953" i="135"/>
  <c r="S954" i="135"/>
  <c r="S955" i="135"/>
  <c r="S956" i="135"/>
  <c r="S957" i="135"/>
  <c r="S958" i="135"/>
  <c r="S959" i="135"/>
  <c r="S960" i="135"/>
  <c r="S961" i="135"/>
  <c r="S962" i="135"/>
  <c r="S963" i="135"/>
  <c r="S964" i="135"/>
  <c r="S965" i="135"/>
  <c r="S966" i="135"/>
  <c r="S967" i="135"/>
  <c r="S968" i="135"/>
  <c r="S969" i="135"/>
  <c r="S970" i="135"/>
  <c r="S971" i="135"/>
  <c r="S972" i="135"/>
  <c r="S973" i="135"/>
  <c r="S974" i="135"/>
  <c r="S975" i="135"/>
  <c r="S976" i="135"/>
  <c r="S977" i="135"/>
  <c r="S978" i="135"/>
  <c r="S979" i="135"/>
  <c r="S980" i="135"/>
  <c r="S981" i="135"/>
  <c r="S982" i="135"/>
  <c r="S983" i="135"/>
  <c r="S984" i="135"/>
  <c r="S985" i="135"/>
  <c r="S986" i="135"/>
  <c r="S987" i="135"/>
  <c r="S988" i="135"/>
  <c r="S989" i="135"/>
  <c r="S990" i="135"/>
  <c r="S991" i="135"/>
  <c r="S992" i="135"/>
  <c r="S993" i="135"/>
  <c r="S994" i="135"/>
  <c r="S995" i="135"/>
  <c r="S996" i="135"/>
  <c r="S997" i="135"/>
  <c r="S998" i="135"/>
  <c r="S999" i="135"/>
  <c r="S1000" i="135"/>
  <c r="S1001" i="135"/>
  <c r="S1002" i="135"/>
  <c r="AD373" i="135"/>
  <c r="AD406" i="135"/>
  <c r="AD422" i="135"/>
  <c r="AD469" i="135"/>
  <c r="AD501" i="135"/>
  <c r="AD517" i="135"/>
  <c r="AD549" i="135"/>
  <c r="AD597" i="135"/>
  <c r="AD613" i="135"/>
  <c r="AD661" i="135"/>
  <c r="AD693" i="135"/>
  <c r="AD757" i="135"/>
  <c r="AD789" i="135"/>
  <c r="AD885" i="135"/>
  <c r="AD901" i="135"/>
  <c r="AD933" i="135"/>
  <c r="AD949" i="135"/>
  <c r="W5" i="135"/>
  <c r="W6" i="135"/>
  <c r="W7" i="135"/>
  <c r="W8" i="135"/>
  <c r="W9" i="135"/>
  <c r="W10" i="135"/>
  <c r="W11" i="135"/>
  <c r="W12" i="135"/>
  <c r="W13" i="135"/>
  <c r="W14" i="135"/>
  <c r="W15" i="135"/>
  <c r="W16" i="135"/>
  <c r="W17" i="135"/>
  <c r="W18" i="135"/>
  <c r="W19" i="135"/>
  <c r="W20" i="135"/>
  <c r="W21" i="135"/>
  <c r="W22" i="135"/>
  <c r="W23" i="135"/>
  <c r="W24" i="135"/>
  <c r="W25" i="135"/>
  <c r="W26" i="135"/>
  <c r="W27" i="135"/>
  <c r="W28" i="135"/>
  <c r="W29" i="135"/>
  <c r="W30" i="135"/>
  <c r="W31" i="135"/>
  <c r="W32" i="135"/>
  <c r="W33" i="135"/>
  <c r="W34" i="135"/>
  <c r="W35" i="135"/>
  <c r="W36" i="135"/>
  <c r="W37" i="135"/>
  <c r="W38" i="135"/>
  <c r="W39" i="135"/>
  <c r="W40" i="135"/>
  <c r="W41" i="135"/>
  <c r="W42" i="135"/>
  <c r="W43" i="135"/>
  <c r="W44" i="135"/>
  <c r="W45" i="135"/>
  <c r="W46" i="135"/>
  <c r="W47" i="135"/>
  <c r="W48" i="135"/>
  <c r="W49" i="135"/>
  <c r="W50" i="135"/>
  <c r="W51" i="135"/>
  <c r="W52" i="135"/>
  <c r="W53" i="135"/>
  <c r="W54" i="135"/>
  <c r="W55" i="135"/>
  <c r="W56" i="135"/>
  <c r="W57" i="135"/>
  <c r="W58" i="135"/>
  <c r="W59" i="135"/>
  <c r="W60" i="135"/>
  <c r="W61" i="135"/>
  <c r="W62" i="135"/>
  <c r="W63" i="135"/>
  <c r="W64" i="135"/>
  <c r="W65" i="135"/>
  <c r="W66" i="135"/>
  <c r="W67" i="135"/>
  <c r="W68" i="135"/>
  <c r="W69" i="135"/>
  <c r="W70" i="135"/>
  <c r="W71" i="135"/>
  <c r="W72" i="135"/>
  <c r="W73" i="135"/>
  <c r="W74" i="135"/>
  <c r="W75" i="135"/>
  <c r="W76" i="135"/>
  <c r="W77" i="135"/>
  <c r="W78" i="135"/>
  <c r="W79" i="135"/>
  <c r="W80" i="135"/>
  <c r="W81" i="135"/>
  <c r="W82" i="135"/>
  <c r="W83" i="135"/>
  <c r="W84" i="135"/>
  <c r="W85" i="135"/>
  <c r="W86" i="135"/>
  <c r="W87" i="135"/>
  <c r="W88" i="135"/>
  <c r="W89" i="135"/>
  <c r="W90" i="135"/>
  <c r="W91" i="135"/>
  <c r="W92" i="135"/>
  <c r="W93" i="135"/>
  <c r="W94" i="135"/>
  <c r="W95" i="135"/>
  <c r="W96" i="135"/>
  <c r="W97" i="135"/>
  <c r="W98" i="135"/>
  <c r="W99" i="135"/>
  <c r="W100" i="135"/>
  <c r="W101" i="135"/>
  <c r="W102" i="135"/>
  <c r="W103" i="135"/>
  <c r="W104" i="135"/>
  <c r="W105" i="135"/>
  <c r="W106" i="135"/>
  <c r="W107" i="135"/>
  <c r="W108" i="135"/>
  <c r="W109" i="135"/>
  <c r="W110" i="135"/>
  <c r="W111" i="135"/>
  <c r="W112" i="135"/>
  <c r="W113" i="135"/>
  <c r="W114" i="135"/>
  <c r="W115" i="135"/>
  <c r="W116" i="135"/>
  <c r="W117" i="135"/>
  <c r="W118" i="135"/>
  <c r="W119" i="135"/>
  <c r="W120" i="135"/>
  <c r="W121" i="135"/>
  <c r="W122" i="135"/>
  <c r="W123" i="135"/>
  <c r="W124" i="135"/>
  <c r="W125" i="135"/>
  <c r="W126" i="135"/>
  <c r="W127" i="135"/>
  <c r="W128" i="135"/>
  <c r="W129" i="135"/>
  <c r="W130" i="135"/>
  <c r="W131" i="135"/>
  <c r="W132" i="135"/>
  <c r="W133" i="135"/>
  <c r="W134" i="135"/>
  <c r="W135" i="135"/>
  <c r="W136" i="135"/>
  <c r="W137" i="135"/>
  <c r="W138" i="135"/>
  <c r="W139" i="135"/>
  <c r="W140" i="135"/>
  <c r="W141" i="135"/>
  <c r="W142" i="135"/>
  <c r="W143" i="135"/>
  <c r="W144" i="135"/>
  <c r="W145" i="135"/>
  <c r="W146" i="135"/>
  <c r="W147" i="135"/>
  <c r="W148" i="135"/>
  <c r="W149" i="135"/>
  <c r="W150" i="135"/>
  <c r="W151" i="135"/>
  <c r="W152" i="135"/>
  <c r="W153" i="135"/>
  <c r="W154" i="135"/>
  <c r="W155" i="135"/>
  <c r="W156" i="135"/>
  <c r="W157" i="135"/>
  <c r="W158" i="135"/>
  <c r="W159" i="135"/>
  <c r="W160" i="135"/>
  <c r="W161" i="135"/>
  <c r="W162" i="135"/>
  <c r="W163" i="135"/>
  <c r="W164" i="135"/>
  <c r="W165" i="135"/>
  <c r="W166" i="135"/>
  <c r="W167" i="135"/>
  <c r="W168" i="135"/>
  <c r="W169" i="135"/>
  <c r="W170" i="135"/>
  <c r="W171" i="135"/>
  <c r="W172" i="135"/>
  <c r="W173" i="135"/>
  <c r="W174" i="135"/>
  <c r="W175" i="135"/>
  <c r="W176" i="135"/>
  <c r="W177" i="135"/>
  <c r="W178" i="135"/>
  <c r="W179" i="135"/>
  <c r="W180" i="135"/>
  <c r="W181" i="135"/>
  <c r="W182" i="135"/>
  <c r="W183" i="135"/>
  <c r="W184" i="135"/>
  <c r="W185" i="135"/>
  <c r="W186" i="135"/>
  <c r="W187" i="135"/>
  <c r="W188" i="135"/>
  <c r="W189" i="135"/>
  <c r="W190" i="135"/>
  <c r="W191" i="135"/>
  <c r="W192" i="135"/>
  <c r="W193" i="135"/>
  <c r="W194" i="135"/>
  <c r="W195" i="135"/>
  <c r="W196" i="135"/>
  <c r="W197" i="135"/>
  <c r="W198" i="135"/>
  <c r="W199" i="135"/>
  <c r="W200" i="135"/>
  <c r="W201" i="135"/>
  <c r="W202" i="135"/>
  <c r="W203" i="135"/>
  <c r="W204" i="135"/>
  <c r="W205" i="135"/>
  <c r="W206" i="135"/>
  <c r="W207" i="135"/>
  <c r="W208" i="135"/>
  <c r="W209" i="135"/>
  <c r="W210" i="135"/>
  <c r="W211" i="135"/>
  <c r="W212" i="135"/>
  <c r="W213" i="135"/>
  <c r="W214" i="135"/>
  <c r="W215" i="135"/>
  <c r="W216" i="135"/>
  <c r="W217" i="135"/>
  <c r="W218" i="135"/>
  <c r="W219" i="135"/>
  <c r="W220" i="135"/>
  <c r="W221" i="135"/>
  <c r="W222" i="135"/>
  <c r="W223" i="135"/>
  <c r="W224" i="135"/>
  <c r="W225" i="135"/>
  <c r="W226" i="135"/>
  <c r="W227" i="135"/>
  <c r="W228" i="135"/>
  <c r="W229" i="135"/>
  <c r="W230" i="135"/>
  <c r="W231" i="135"/>
  <c r="W232" i="135"/>
  <c r="W233" i="135"/>
  <c r="W234" i="135"/>
  <c r="W235" i="135"/>
  <c r="W236" i="135"/>
  <c r="W237" i="135"/>
  <c r="W238" i="135"/>
  <c r="W239" i="135"/>
  <c r="W240" i="135"/>
  <c r="W241" i="135"/>
  <c r="W242" i="135"/>
  <c r="W243" i="135"/>
  <c r="W244" i="135"/>
  <c r="W245" i="135"/>
  <c r="W246" i="135"/>
  <c r="W247" i="135"/>
  <c r="W248" i="135"/>
  <c r="W249" i="135"/>
  <c r="W250" i="135"/>
  <c r="W251" i="135"/>
  <c r="W252" i="135"/>
  <c r="W253" i="135"/>
  <c r="W254" i="135"/>
  <c r="W255" i="135"/>
  <c r="W256" i="135"/>
  <c r="W257" i="135"/>
  <c r="W258" i="135"/>
  <c r="W259" i="135"/>
  <c r="W260" i="135"/>
  <c r="W261" i="135"/>
  <c r="W262" i="135"/>
  <c r="W263" i="135"/>
  <c r="W264" i="135"/>
  <c r="W265" i="135"/>
  <c r="W266" i="135"/>
  <c r="W267" i="135"/>
  <c r="W268" i="135"/>
  <c r="W269" i="135"/>
  <c r="W270" i="135"/>
  <c r="W271" i="135"/>
  <c r="W272" i="135"/>
  <c r="W273" i="135"/>
  <c r="W274" i="135"/>
  <c r="W275" i="135"/>
  <c r="W276" i="135"/>
  <c r="W277" i="135"/>
  <c r="W278" i="135"/>
  <c r="W279" i="135"/>
  <c r="W280" i="135"/>
  <c r="W281" i="135"/>
  <c r="W282" i="135"/>
  <c r="W283" i="135"/>
  <c r="W284" i="135"/>
  <c r="W285" i="135"/>
  <c r="W286" i="135"/>
  <c r="W287" i="135"/>
  <c r="W288" i="135"/>
  <c r="W289" i="135"/>
  <c r="W290" i="135"/>
  <c r="W291" i="135"/>
  <c r="W292" i="135"/>
  <c r="W293" i="135"/>
  <c r="W294" i="135"/>
  <c r="W295" i="135"/>
  <c r="W296" i="135"/>
  <c r="W297" i="135"/>
  <c r="W298" i="135"/>
  <c r="W299" i="135"/>
  <c r="W300" i="135"/>
  <c r="W301" i="135"/>
  <c r="W302" i="135"/>
  <c r="W303" i="135"/>
  <c r="W304" i="135"/>
  <c r="W305" i="135"/>
  <c r="W306" i="135"/>
  <c r="W307" i="135"/>
  <c r="W308" i="135"/>
  <c r="W309" i="135"/>
  <c r="W310" i="135"/>
  <c r="W311" i="135"/>
  <c r="W312" i="135"/>
  <c r="W313" i="135"/>
  <c r="W314" i="135"/>
  <c r="W315" i="135"/>
  <c r="W316" i="135"/>
  <c r="W317" i="135"/>
  <c r="W318" i="135"/>
  <c r="W319" i="135"/>
  <c r="W320" i="135"/>
  <c r="W321" i="135"/>
  <c r="W322" i="135"/>
  <c r="W323" i="135"/>
  <c r="W324" i="135"/>
  <c r="W325" i="135"/>
  <c r="W326" i="135"/>
  <c r="W327" i="135"/>
  <c r="W328" i="135"/>
  <c r="W329" i="135"/>
  <c r="W330" i="135"/>
  <c r="W331" i="135"/>
  <c r="W332" i="135"/>
  <c r="W333" i="135"/>
  <c r="W334" i="135"/>
  <c r="W335" i="135"/>
  <c r="W336" i="135"/>
  <c r="W337" i="135"/>
  <c r="W338" i="135"/>
  <c r="W339" i="135"/>
  <c r="W340" i="135"/>
  <c r="W341" i="135"/>
  <c r="W342" i="135"/>
  <c r="W343" i="135"/>
  <c r="W344" i="135"/>
  <c r="W345" i="135"/>
  <c r="W346" i="135"/>
  <c r="W347" i="135"/>
  <c r="W348" i="135"/>
  <c r="W349" i="135"/>
  <c r="W350" i="135"/>
  <c r="W351" i="135"/>
  <c r="W352" i="135"/>
  <c r="W353" i="135"/>
  <c r="W354" i="135"/>
  <c r="W355" i="135"/>
  <c r="W356" i="135"/>
  <c r="W357" i="135"/>
  <c r="W358" i="135"/>
  <c r="W359" i="135"/>
  <c r="W360" i="135"/>
  <c r="W361" i="135"/>
  <c r="W362" i="135"/>
  <c r="W363" i="135"/>
  <c r="W364" i="135"/>
  <c r="W365" i="135"/>
  <c r="W366" i="135"/>
  <c r="W367" i="135"/>
  <c r="W368" i="135"/>
  <c r="W369" i="135"/>
  <c r="W370" i="135"/>
  <c r="W371" i="135"/>
  <c r="W372" i="135"/>
  <c r="W373" i="135"/>
  <c r="W374" i="135"/>
  <c r="W375" i="135"/>
  <c r="W376" i="135"/>
  <c r="W377" i="135"/>
  <c r="W378" i="135"/>
  <c r="W379" i="135"/>
  <c r="W380" i="135"/>
  <c r="W381" i="135"/>
  <c r="W382" i="135"/>
  <c r="W383" i="135"/>
  <c r="W384" i="135"/>
  <c r="W385" i="135"/>
  <c r="W386" i="135"/>
  <c r="W387" i="135"/>
  <c r="W388" i="135"/>
  <c r="W389" i="135"/>
  <c r="W390" i="135"/>
  <c r="W391" i="135"/>
  <c r="W392" i="135"/>
  <c r="W393" i="135"/>
  <c r="W394" i="135"/>
  <c r="W395" i="135"/>
  <c r="W396" i="135"/>
  <c r="W397" i="135"/>
  <c r="W398" i="135"/>
  <c r="W399" i="135"/>
  <c r="W400" i="135"/>
  <c r="W401" i="135"/>
  <c r="W402" i="135"/>
  <c r="W403" i="135"/>
  <c r="W404" i="135"/>
  <c r="W405" i="135"/>
  <c r="W406" i="135"/>
  <c r="W407" i="135"/>
  <c r="W408" i="135"/>
  <c r="W409" i="135"/>
  <c r="W410" i="135"/>
  <c r="W411" i="135"/>
  <c r="W412" i="135"/>
  <c r="W413" i="135"/>
  <c r="W414" i="135"/>
  <c r="W415" i="135"/>
  <c r="W416" i="135"/>
  <c r="W417" i="135"/>
  <c r="W418" i="135"/>
  <c r="W419" i="135"/>
  <c r="W420" i="135"/>
  <c r="W421" i="135"/>
  <c r="W422" i="135"/>
  <c r="W423" i="135"/>
  <c r="W424" i="135"/>
  <c r="W425" i="135"/>
  <c r="W426" i="135"/>
  <c r="W427" i="135"/>
  <c r="W428" i="135"/>
  <c r="W429" i="135"/>
  <c r="W430" i="135"/>
  <c r="W431" i="135"/>
  <c r="W432" i="135"/>
  <c r="W433" i="135"/>
  <c r="W434" i="135"/>
  <c r="W435" i="135"/>
  <c r="W436" i="135"/>
  <c r="W437" i="135"/>
  <c r="W438" i="135"/>
  <c r="W439" i="135"/>
  <c r="W440" i="135"/>
  <c r="W441" i="135"/>
  <c r="W442" i="135"/>
  <c r="W443" i="135"/>
  <c r="W444" i="135"/>
  <c r="W445" i="135"/>
  <c r="W446" i="135"/>
  <c r="W447" i="135"/>
  <c r="W448" i="135"/>
  <c r="W449" i="135"/>
  <c r="W450" i="135"/>
  <c r="W451" i="135"/>
  <c r="W452" i="135"/>
  <c r="W453" i="135"/>
  <c r="W454" i="135"/>
  <c r="W455" i="135"/>
  <c r="W456" i="135"/>
  <c r="W457" i="135"/>
  <c r="W458" i="135"/>
  <c r="W459" i="135"/>
  <c r="W460" i="135"/>
  <c r="W461" i="135"/>
  <c r="W462" i="135"/>
  <c r="W463" i="135"/>
  <c r="W464" i="135"/>
  <c r="W465" i="135"/>
  <c r="W466" i="135"/>
  <c r="W467" i="135"/>
  <c r="W468" i="135"/>
  <c r="W469" i="135"/>
  <c r="W470" i="135"/>
  <c r="W471" i="135"/>
  <c r="W472" i="135"/>
  <c r="W473" i="135"/>
  <c r="W474" i="135"/>
  <c r="W475" i="135"/>
  <c r="W476" i="135"/>
  <c r="W477" i="135"/>
  <c r="W478" i="135"/>
  <c r="W479" i="135"/>
  <c r="W480" i="135"/>
  <c r="W481" i="135"/>
  <c r="W482" i="135"/>
  <c r="W483" i="135"/>
  <c r="W484" i="135"/>
  <c r="W485" i="135"/>
  <c r="W486" i="135"/>
  <c r="W487" i="135"/>
  <c r="W488" i="135"/>
  <c r="W489" i="135"/>
  <c r="W490" i="135"/>
  <c r="W491" i="135"/>
  <c r="W492" i="135"/>
  <c r="W493" i="135"/>
  <c r="W494" i="135"/>
  <c r="W495" i="135"/>
  <c r="W496" i="135"/>
  <c r="W497" i="135"/>
  <c r="W498" i="135"/>
  <c r="W499" i="135"/>
  <c r="W500" i="135"/>
  <c r="W501" i="135"/>
  <c r="W502" i="135"/>
  <c r="W503" i="135"/>
  <c r="W504" i="135"/>
  <c r="W505" i="135"/>
  <c r="W506" i="135"/>
  <c r="W507" i="135"/>
  <c r="W508" i="135"/>
  <c r="W509" i="135"/>
  <c r="W510" i="135"/>
  <c r="W511" i="135"/>
  <c r="W512" i="135"/>
  <c r="W513" i="135"/>
  <c r="W514" i="135"/>
  <c r="W515" i="135"/>
  <c r="W516" i="135"/>
  <c r="W517" i="135"/>
  <c r="W518" i="135"/>
  <c r="W519" i="135"/>
  <c r="W520" i="135"/>
  <c r="W521" i="135"/>
  <c r="W522" i="135"/>
  <c r="W523" i="135"/>
  <c r="W524" i="135"/>
  <c r="W525" i="135"/>
  <c r="W526" i="135"/>
  <c r="W527" i="135"/>
  <c r="W528" i="135"/>
  <c r="W529" i="135"/>
  <c r="W530" i="135"/>
  <c r="W531" i="135"/>
  <c r="W532" i="135"/>
  <c r="W533" i="135"/>
  <c r="W534" i="135"/>
  <c r="W535" i="135"/>
  <c r="W536" i="135"/>
  <c r="W537" i="135"/>
  <c r="W538" i="135"/>
  <c r="W539" i="135"/>
  <c r="W540" i="135"/>
  <c r="W541" i="135"/>
  <c r="W542" i="135"/>
  <c r="W543" i="135"/>
  <c r="W544" i="135"/>
  <c r="W545" i="135"/>
  <c r="W546" i="135"/>
  <c r="W547" i="135"/>
  <c r="W548" i="135"/>
  <c r="W549" i="135"/>
  <c r="W550" i="135"/>
  <c r="W551" i="135"/>
  <c r="W552" i="135"/>
  <c r="W553" i="135"/>
  <c r="W554" i="135"/>
  <c r="W555" i="135"/>
  <c r="W556" i="135"/>
  <c r="W557" i="135"/>
  <c r="W558" i="135"/>
  <c r="W559" i="135"/>
  <c r="W560" i="135"/>
  <c r="W561" i="135"/>
  <c r="W562" i="135"/>
  <c r="W563" i="135"/>
  <c r="W564" i="135"/>
  <c r="W565" i="135"/>
  <c r="W566" i="135"/>
  <c r="W567" i="135"/>
  <c r="W568" i="135"/>
  <c r="W569" i="135"/>
  <c r="W570" i="135"/>
  <c r="W571" i="135"/>
  <c r="W572" i="135"/>
  <c r="W573" i="135"/>
  <c r="W574" i="135"/>
  <c r="W575" i="135"/>
  <c r="W576" i="135"/>
  <c r="W577" i="135"/>
  <c r="W578" i="135"/>
  <c r="W579" i="135"/>
  <c r="W580" i="135"/>
  <c r="W581" i="135"/>
  <c r="W582" i="135"/>
  <c r="W583" i="135"/>
  <c r="W584" i="135"/>
  <c r="W585" i="135"/>
  <c r="W586" i="135"/>
  <c r="W587" i="135"/>
  <c r="W588" i="135"/>
  <c r="W589" i="135"/>
  <c r="W590" i="135"/>
  <c r="W591" i="135"/>
  <c r="W592" i="135"/>
  <c r="W593" i="135"/>
  <c r="W594" i="135"/>
  <c r="W595" i="135"/>
  <c r="W596" i="135"/>
  <c r="W597" i="135"/>
  <c r="W598" i="135"/>
  <c r="W599" i="135"/>
  <c r="W600" i="135"/>
  <c r="W601" i="135"/>
  <c r="W602" i="135"/>
  <c r="W603" i="135"/>
  <c r="W604" i="135"/>
  <c r="W605" i="135"/>
  <c r="W606" i="135"/>
  <c r="W607" i="135"/>
  <c r="W608" i="135"/>
  <c r="W609" i="135"/>
  <c r="W610" i="135"/>
  <c r="W611" i="135"/>
  <c r="W612" i="135"/>
  <c r="W613" i="135"/>
  <c r="W614" i="135"/>
  <c r="W615" i="135"/>
  <c r="W616" i="135"/>
  <c r="W617" i="135"/>
  <c r="W618" i="135"/>
  <c r="W619" i="135"/>
  <c r="W620" i="135"/>
  <c r="W621" i="135"/>
  <c r="W622" i="135"/>
  <c r="W623" i="135"/>
  <c r="W624" i="135"/>
  <c r="W625" i="135"/>
  <c r="W626" i="135"/>
  <c r="W627" i="135"/>
  <c r="W628" i="135"/>
  <c r="W629" i="135"/>
  <c r="W630" i="135"/>
  <c r="W631" i="135"/>
  <c r="W632" i="135"/>
  <c r="W633" i="135"/>
  <c r="W634" i="135"/>
  <c r="W635" i="135"/>
  <c r="W636" i="135"/>
  <c r="W637" i="135"/>
  <c r="W638" i="135"/>
  <c r="W639" i="135"/>
  <c r="W640" i="135"/>
  <c r="W641" i="135"/>
  <c r="W642" i="135"/>
  <c r="W643" i="135"/>
  <c r="W644" i="135"/>
  <c r="W645" i="135"/>
  <c r="W646" i="135"/>
  <c r="W647" i="135"/>
  <c r="W648" i="135"/>
  <c r="W649" i="135"/>
  <c r="W650" i="135"/>
  <c r="W651" i="135"/>
  <c r="W652" i="135"/>
  <c r="W653" i="135"/>
  <c r="W654" i="135"/>
  <c r="W655" i="135"/>
  <c r="W656" i="135"/>
  <c r="W657" i="135"/>
  <c r="W658" i="135"/>
  <c r="W659" i="135"/>
  <c r="W660" i="135"/>
  <c r="W661" i="135"/>
  <c r="W662" i="135"/>
  <c r="W663" i="135"/>
  <c r="W664" i="135"/>
  <c r="W665" i="135"/>
  <c r="W666" i="135"/>
  <c r="W667" i="135"/>
  <c r="W668" i="135"/>
  <c r="W669" i="135"/>
  <c r="W670" i="135"/>
  <c r="W671" i="135"/>
  <c r="W672" i="135"/>
  <c r="W673" i="135"/>
  <c r="W674" i="135"/>
  <c r="W675" i="135"/>
  <c r="W676" i="135"/>
  <c r="W677" i="135"/>
  <c r="W678" i="135"/>
  <c r="W679" i="135"/>
  <c r="W680" i="135"/>
  <c r="W681" i="135"/>
  <c r="W682" i="135"/>
  <c r="W683" i="135"/>
  <c r="W684" i="135"/>
  <c r="W685" i="135"/>
  <c r="W686" i="135"/>
  <c r="W687" i="135"/>
  <c r="W688" i="135"/>
  <c r="W689" i="135"/>
  <c r="W690" i="135"/>
  <c r="W691" i="135"/>
  <c r="W692" i="135"/>
  <c r="W693" i="135"/>
  <c r="W694" i="135"/>
  <c r="W695" i="135"/>
  <c r="W696" i="135"/>
  <c r="W697" i="135"/>
  <c r="W698" i="135"/>
  <c r="W699" i="135"/>
  <c r="W700" i="135"/>
  <c r="W701" i="135"/>
  <c r="W702" i="135"/>
  <c r="W703" i="135"/>
  <c r="W704" i="135"/>
  <c r="W705" i="135"/>
  <c r="W706" i="135"/>
  <c r="W707" i="135"/>
  <c r="W708" i="135"/>
  <c r="W709" i="135"/>
  <c r="W710" i="135"/>
  <c r="W711" i="135"/>
  <c r="W712" i="135"/>
  <c r="W713" i="135"/>
  <c r="W714" i="135"/>
  <c r="W715" i="135"/>
  <c r="W716" i="135"/>
  <c r="W717" i="135"/>
  <c r="W718" i="135"/>
  <c r="W719" i="135"/>
  <c r="W720" i="135"/>
  <c r="W721" i="135"/>
  <c r="W722" i="135"/>
  <c r="W723" i="135"/>
  <c r="W724" i="135"/>
  <c r="W725" i="135"/>
  <c r="W726" i="135"/>
  <c r="W727" i="135"/>
  <c r="W728" i="135"/>
  <c r="W729" i="135"/>
  <c r="W730" i="135"/>
  <c r="W731" i="135"/>
  <c r="W732" i="135"/>
  <c r="W733" i="135"/>
  <c r="W734" i="135"/>
  <c r="W735" i="135"/>
  <c r="W736" i="135"/>
  <c r="W737" i="135"/>
  <c r="W738" i="135"/>
  <c r="W739" i="135"/>
  <c r="W740" i="135"/>
  <c r="W741" i="135"/>
  <c r="W742" i="135"/>
  <c r="W743" i="135"/>
  <c r="W744" i="135"/>
  <c r="W745" i="135"/>
  <c r="W746" i="135"/>
  <c r="W747" i="135"/>
  <c r="W748" i="135"/>
  <c r="W749" i="135"/>
  <c r="W750" i="135"/>
  <c r="W751" i="135"/>
  <c r="W752" i="135"/>
  <c r="W753" i="135"/>
  <c r="W754" i="135"/>
  <c r="W755" i="135"/>
  <c r="W756" i="135"/>
  <c r="W757" i="135"/>
  <c r="W758" i="135"/>
  <c r="W759" i="135"/>
  <c r="W760" i="135"/>
  <c r="W761" i="135"/>
  <c r="W762" i="135"/>
  <c r="W763" i="135"/>
  <c r="W764" i="135"/>
  <c r="W765" i="135"/>
  <c r="W766" i="135"/>
  <c r="W767" i="135"/>
  <c r="W768" i="135"/>
  <c r="W769" i="135"/>
  <c r="W770" i="135"/>
  <c r="W771" i="135"/>
  <c r="W772" i="135"/>
  <c r="W773" i="135"/>
  <c r="W774" i="135"/>
  <c r="W775" i="135"/>
  <c r="W776" i="135"/>
  <c r="W777" i="135"/>
  <c r="W778" i="135"/>
  <c r="W779" i="135"/>
  <c r="W780" i="135"/>
  <c r="W781" i="135"/>
  <c r="W782" i="135"/>
  <c r="W783" i="135"/>
  <c r="W784" i="135"/>
  <c r="W785" i="135"/>
  <c r="W786" i="135"/>
  <c r="W787" i="135"/>
  <c r="W788" i="135"/>
  <c r="W789" i="135"/>
  <c r="W790" i="135"/>
  <c r="W791" i="135"/>
  <c r="W792" i="135"/>
  <c r="W793" i="135"/>
  <c r="W794" i="135"/>
  <c r="W795" i="135"/>
  <c r="W796" i="135"/>
  <c r="W797" i="135"/>
  <c r="W798" i="135"/>
  <c r="W799" i="135"/>
  <c r="W800" i="135"/>
  <c r="W801" i="135"/>
  <c r="W802" i="135"/>
  <c r="W803" i="135"/>
  <c r="W804" i="135"/>
  <c r="W805" i="135"/>
  <c r="W806" i="135"/>
  <c r="W807" i="135"/>
  <c r="W808" i="135"/>
  <c r="W809" i="135"/>
  <c r="W810" i="135"/>
  <c r="W811" i="135"/>
  <c r="W812" i="135"/>
  <c r="W813" i="135"/>
  <c r="W814" i="135"/>
  <c r="W815" i="135"/>
  <c r="W816" i="135"/>
  <c r="W817" i="135"/>
  <c r="W818" i="135"/>
  <c r="W819" i="135"/>
  <c r="W820" i="135"/>
  <c r="W821" i="135"/>
  <c r="W822" i="135"/>
  <c r="W823" i="135"/>
  <c r="W824" i="135"/>
  <c r="W825" i="135"/>
  <c r="W826" i="135"/>
  <c r="W827" i="135"/>
  <c r="W828" i="135"/>
  <c r="W829" i="135"/>
  <c r="W830" i="135"/>
  <c r="W831" i="135"/>
  <c r="W832" i="135"/>
  <c r="W833" i="135"/>
  <c r="W834" i="135"/>
  <c r="W835" i="135"/>
  <c r="W836" i="135"/>
  <c r="W837" i="135"/>
  <c r="W838" i="135"/>
  <c r="W839" i="135"/>
  <c r="W840" i="135"/>
  <c r="W841" i="135"/>
  <c r="W842" i="135"/>
  <c r="W843" i="135"/>
  <c r="W844" i="135"/>
  <c r="W845" i="135"/>
  <c r="W846" i="135"/>
  <c r="W847" i="135"/>
  <c r="W848" i="135"/>
  <c r="W849" i="135"/>
  <c r="W850" i="135"/>
  <c r="W851" i="135"/>
  <c r="W852" i="135"/>
  <c r="W853" i="135"/>
  <c r="W854" i="135"/>
  <c r="W855" i="135"/>
  <c r="W856" i="135"/>
  <c r="W857" i="135"/>
  <c r="W858" i="135"/>
  <c r="W859" i="135"/>
  <c r="W860" i="135"/>
  <c r="W861" i="135"/>
  <c r="W862" i="135"/>
  <c r="W863" i="135"/>
  <c r="W864" i="135"/>
  <c r="W865" i="135"/>
  <c r="W866" i="135"/>
  <c r="W867" i="135"/>
  <c r="W868" i="135"/>
  <c r="W869" i="135"/>
  <c r="W870" i="135"/>
  <c r="W871" i="135"/>
  <c r="W872" i="135"/>
  <c r="W873" i="135"/>
  <c r="W874" i="135"/>
  <c r="W875" i="135"/>
  <c r="W876" i="135"/>
  <c r="W877" i="135"/>
  <c r="W878" i="135"/>
  <c r="W879" i="135"/>
  <c r="W880" i="135"/>
  <c r="W881" i="135"/>
  <c r="W882" i="135"/>
  <c r="W883" i="135"/>
  <c r="W884" i="135"/>
  <c r="W885" i="135"/>
  <c r="W886" i="135"/>
  <c r="W887" i="135"/>
  <c r="W888" i="135"/>
  <c r="W889" i="135"/>
  <c r="W890" i="135"/>
  <c r="W891" i="135"/>
  <c r="W892" i="135"/>
  <c r="W893" i="135"/>
  <c r="W894" i="135"/>
  <c r="W895" i="135"/>
  <c r="W896" i="135"/>
  <c r="W897" i="135"/>
  <c r="W898" i="135"/>
  <c r="W899" i="135"/>
  <c r="W900" i="135"/>
  <c r="W901" i="135"/>
  <c r="W902" i="135"/>
  <c r="W903" i="135"/>
  <c r="W904" i="135"/>
  <c r="W905" i="135"/>
  <c r="W906" i="135"/>
  <c r="W907" i="135"/>
  <c r="W908" i="135"/>
  <c r="W909" i="135"/>
  <c r="W910" i="135"/>
  <c r="W911" i="135"/>
  <c r="W912" i="135"/>
  <c r="W913" i="135"/>
  <c r="W914" i="135"/>
  <c r="W915" i="135"/>
  <c r="W916" i="135"/>
  <c r="W917" i="135"/>
  <c r="W918" i="135"/>
  <c r="W919" i="135"/>
  <c r="W920" i="135"/>
  <c r="W921" i="135"/>
  <c r="W922" i="135"/>
  <c r="W923" i="135"/>
  <c r="W924" i="135"/>
  <c r="W925" i="135"/>
  <c r="W926" i="135"/>
  <c r="W927" i="135"/>
  <c r="W928" i="135"/>
  <c r="W929" i="135"/>
  <c r="W930" i="135"/>
  <c r="W931" i="135"/>
  <c r="W932" i="135"/>
  <c r="W933" i="135"/>
  <c r="W934" i="135"/>
  <c r="W935" i="135"/>
  <c r="W936" i="135"/>
  <c r="W937" i="135"/>
  <c r="W938" i="135"/>
  <c r="W939" i="135"/>
  <c r="W940" i="135"/>
  <c r="W941" i="135"/>
  <c r="W942" i="135"/>
  <c r="W943" i="135"/>
  <c r="W944" i="135"/>
  <c r="W945" i="135"/>
  <c r="W946" i="135"/>
  <c r="W947" i="135"/>
  <c r="W948" i="135"/>
  <c r="W949" i="135"/>
  <c r="W950" i="135"/>
  <c r="W951" i="135"/>
  <c r="W952" i="135"/>
  <c r="W953" i="135"/>
  <c r="W954" i="135"/>
  <c r="W955" i="135"/>
  <c r="W956" i="135"/>
  <c r="W957" i="135"/>
  <c r="W958" i="135"/>
  <c r="W959" i="135"/>
  <c r="W960" i="135"/>
  <c r="W961" i="135"/>
  <c r="W962" i="135"/>
  <c r="W963" i="135"/>
  <c r="W964" i="135"/>
  <c r="W965" i="135"/>
  <c r="W966" i="135"/>
  <c r="W967" i="135"/>
  <c r="W968" i="135"/>
  <c r="W969" i="135"/>
  <c r="W970" i="135"/>
  <c r="W971" i="135"/>
  <c r="W972" i="135"/>
  <c r="W973" i="135"/>
  <c r="W974" i="135"/>
  <c r="W975" i="135"/>
  <c r="W976" i="135"/>
  <c r="W977" i="135"/>
  <c r="W978" i="135"/>
  <c r="W979" i="135"/>
  <c r="W980" i="135"/>
  <c r="W981" i="135"/>
  <c r="W982" i="135"/>
  <c r="W983" i="135"/>
  <c r="W984" i="135"/>
  <c r="W985" i="135"/>
  <c r="W986" i="135"/>
  <c r="W987" i="135"/>
  <c r="W988" i="135"/>
  <c r="W989" i="135"/>
  <c r="W990" i="135"/>
  <c r="W991" i="135"/>
  <c r="W992" i="135"/>
  <c r="W993" i="135"/>
  <c r="W994" i="135"/>
  <c r="W995" i="135"/>
  <c r="W996" i="135"/>
  <c r="W997" i="135"/>
  <c r="W998" i="135"/>
  <c r="W999" i="135"/>
  <c r="W1000" i="135"/>
  <c r="W1001" i="135"/>
  <c r="W1002" i="135"/>
  <c r="N8" i="135" a="1"/>
  <c r="N8" i="135" s="1"/>
  <c r="M8" i="135" s="1"/>
  <c r="AC5" i="135" a="1"/>
  <c r="AC5" i="135" s="1"/>
  <c r="AD5" i="135" s="1"/>
  <c r="AD262" i="135"/>
  <c r="AD358" i="135"/>
  <c r="AD374" i="135"/>
  <c r="AD326" i="135"/>
  <c r="AD855" i="135"/>
  <c r="AD807" i="135"/>
  <c r="AD791" i="135"/>
  <c r="AD759" i="135"/>
  <c r="AD743" i="135"/>
  <c r="AD711" i="135"/>
  <c r="AD695" i="135"/>
  <c r="AD647" i="135"/>
  <c r="AD599" i="135"/>
  <c r="AD567" i="135"/>
  <c r="AD551" i="135"/>
  <c r="AD519" i="135"/>
  <c r="AD471" i="135"/>
  <c r="AD455" i="135"/>
  <c r="AD375" i="135"/>
  <c r="AD359" i="135"/>
  <c r="AD327" i="135"/>
  <c r="AD311" i="135"/>
  <c r="AD279" i="135"/>
  <c r="AD263" i="135"/>
  <c r="AD231" i="135"/>
  <c r="AD215" i="135"/>
  <c r="AD87" i="135"/>
  <c r="AD71" i="135"/>
  <c r="AD39" i="135"/>
  <c r="AD23" i="135"/>
  <c r="AD871" i="135"/>
  <c r="AD823" i="135"/>
  <c r="AD727" i="135"/>
  <c r="AD679" i="135"/>
  <c r="AD583" i="135"/>
  <c r="AD535" i="135"/>
  <c r="AD487" i="135"/>
  <c r="AD343" i="135"/>
  <c r="AD247" i="135"/>
  <c r="AD199" i="135"/>
  <c r="AD55" i="135"/>
  <c r="AD917" i="135"/>
  <c r="AD773" i="135"/>
  <c r="AD581" i="135"/>
  <c r="AD533" i="135"/>
  <c r="AD485" i="135"/>
  <c r="AD524" i="135"/>
  <c r="AD508" i="135"/>
  <c r="AD220" i="135"/>
  <c r="AD172" i="135"/>
  <c r="AD140" i="135"/>
  <c r="AD124" i="135"/>
  <c r="AD92" i="135"/>
  <c r="AD76" i="135"/>
  <c r="AD60" i="135"/>
  <c r="AD99" i="135"/>
  <c r="AD989" i="135"/>
  <c r="AD973" i="135"/>
  <c r="AD909" i="135"/>
  <c r="AD893" i="135"/>
  <c r="AD877" i="135"/>
  <c r="AD781" i="135"/>
  <c r="AD765" i="135"/>
  <c r="AD749" i="135"/>
  <c r="AD733" i="135"/>
  <c r="AD717" i="135"/>
  <c r="AD701" i="135"/>
  <c r="AD685" i="135"/>
  <c r="AD621" i="135"/>
  <c r="AD605" i="135"/>
  <c r="AD589" i="135"/>
  <c r="AD573" i="135"/>
  <c r="AD557" i="135"/>
  <c r="AD541" i="135"/>
  <c r="AD509" i="135"/>
  <c r="AD397" i="135"/>
  <c r="AD35" i="135"/>
  <c r="AD355" i="135"/>
  <c r="AD739" i="135"/>
  <c r="AD291" i="135"/>
  <c r="AD611" i="135"/>
  <c r="AD998" i="135"/>
  <c r="AD966" i="135"/>
  <c r="AD950" i="135"/>
  <c r="AD934" i="135"/>
  <c r="AD918" i="135"/>
  <c r="AD902" i="135"/>
  <c r="AD886" i="135"/>
  <c r="AD870" i="135"/>
  <c r="AD854" i="135"/>
  <c r="AD838" i="135"/>
  <c r="AD822" i="135"/>
  <c r="AD774" i="135"/>
  <c r="AD758" i="135"/>
  <c r="AD742" i="135"/>
  <c r="AD726" i="135"/>
  <c r="AD710" i="135"/>
  <c r="AD694" i="135"/>
  <c r="AD678" i="135"/>
  <c r="AD662" i="135"/>
  <c r="AD646" i="135"/>
  <c r="AD630" i="135"/>
  <c r="AD614" i="135"/>
  <c r="AD598" i="135"/>
  <c r="AD582" i="135"/>
  <c r="AD566" i="135"/>
  <c r="AD550" i="135"/>
  <c r="AD534" i="135"/>
  <c r="AD518" i="135"/>
  <c r="AD256" i="135"/>
  <c r="AD192" i="135"/>
  <c r="AD244" i="135"/>
  <c r="AD196" i="135"/>
  <c r="AD68" i="135"/>
  <c r="AD834" i="135"/>
  <c r="AD354" i="135"/>
  <c r="AD290" i="135"/>
  <c r="AD968" i="135"/>
  <c r="AD991" i="135"/>
  <c r="AD959" i="135"/>
  <c r="AD911" i="135"/>
  <c r="AD895" i="135"/>
  <c r="AD879" i="135"/>
  <c r="AD783" i="135"/>
  <c r="AD767" i="135"/>
  <c r="AD751" i="135"/>
  <c r="AD735" i="135"/>
  <c r="AD719" i="135"/>
  <c r="AD703" i="135"/>
  <c r="AD687" i="135"/>
  <c r="AD655" i="135"/>
  <c r="AD623" i="135"/>
  <c r="AD607" i="135"/>
  <c r="AD559" i="135"/>
  <c r="AD511" i="135"/>
  <c r="AD495" i="135"/>
  <c r="AD479" i="135"/>
  <c r="AD447" i="135"/>
  <c r="AD431" i="135"/>
  <c r="AD415" i="135"/>
  <c r="AD367" i="135"/>
  <c r="AD351" i="135"/>
  <c r="AD335" i="135"/>
  <c r="AD319" i="135"/>
  <c r="AD303" i="135"/>
  <c r="AD255" i="135"/>
  <c r="AD239" i="135"/>
  <c r="AD223" i="135"/>
  <c r="AD175" i="135"/>
  <c r="AD543" i="135"/>
  <c r="AD806" i="135"/>
  <c r="AD66" i="135"/>
  <c r="AD990" i="135"/>
  <c r="AD974" i="135"/>
  <c r="AD958" i="135"/>
  <c r="AD942" i="135"/>
  <c r="AD926" i="135"/>
  <c r="AD910" i="135"/>
  <c r="AD894" i="135"/>
  <c r="AD878" i="135"/>
  <c r="AD862" i="135"/>
  <c r="AD846" i="135"/>
  <c r="AD830" i="135"/>
  <c r="AD814" i="135"/>
  <c r="AD798" i="135"/>
  <c r="AD782" i="135"/>
  <c r="AD670" i="135"/>
  <c r="AD654" i="135"/>
  <c r="AD638" i="135"/>
  <c r="AD622" i="135"/>
  <c r="AD606" i="135"/>
  <c r="AD558" i="135"/>
  <c r="AD542" i="135"/>
  <c r="AD526" i="135"/>
  <c r="AD510" i="135"/>
  <c r="AD494" i="135"/>
  <c r="AD462" i="135"/>
  <c r="AD446" i="135"/>
  <c r="AD414" i="135"/>
  <c r="AD398" i="135"/>
  <c r="AD366" i="135"/>
  <c r="AD350" i="135"/>
  <c r="AD318" i="135"/>
  <c r="AD302" i="135"/>
  <c r="AD270" i="135"/>
  <c r="AD158" i="135"/>
  <c r="AD939" i="135"/>
  <c r="AD74" i="135"/>
  <c r="AD891" i="135"/>
  <c r="AD538" i="135"/>
  <c r="AD218" i="135"/>
  <c r="AD186" i="135"/>
  <c r="AD122" i="135"/>
  <c r="AD106" i="135"/>
  <c r="AD619" i="135"/>
  <c r="AD523" i="135"/>
  <c r="AD459" i="135"/>
  <c r="AD235" i="135"/>
  <c r="AD203" i="135"/>
  <c r="AD171" i="135"/>
  <c r="AD139" i="135"/>
  <c r="AD317" i="135"/>
  <c r="AD301" i="135"/>
  <c r="AD173" i="135"/>
  <c r="AD58" i="135"/>
  <c r="AD258" i="135"/>
  <c r="AD493" i="135"/>
  <c r="AD109" i="135"/>
  <c r="AD376" i="135"/>
  <c r="AD461" i="135"/>
  <c r="AD29" i="135"/>
  <c r="AD492" i="135"/>
  <c r="AD476" i="135"/>
  <c r="AD460" i="135"/>
  <c r="AD444" i="135"/>
  <c r="AD412" i="135"/>
  <c r="AD284" i="135"/>
  <c r="AD236" i="135"/>
  <c r="AD696" i="135"/>
  <c r="AD440" i="135"/>
  <c r="AD243" i="135"/>
  <c r="AD195" i="135"/>
  <c r="AD131" i="135"/>
  <c r="AD83" i="135"/>
  <c r="AD51" i="135"/>
  <c r="AD306" i="135"/>
  <c r="AD194" i="135"/>
  <c r="AD162" i="135"/>
  <c r="AD818" i="135"/>
  <c r="AD482" i="135"/>
  <c r="AD434" i="135"/>
  <c r="AD386" i="135"/>
  <c r="AD210" i="135"/>
  <c r="AD114" i="135"/>
  <c r="AD945" i="135"/>
  <c r="AD929" i="135"/>
  <c r="AD849" i="135"/>
  <c r="AD817" i="135"/>
  <c r="AD801" i="135"/>
  <c r="AD721" i="135"/>
  <c r="AD689" i="135"/>
  <c r="AD641" i="135"/>
  <c r="AD625" i="135"/>
  <c r="AD609" i="135"/>
  <c r="AD545" i="135"/>
  <c r="AD529" i="135"/>
  <c r="AD481" i="135"/>
  <c r="AD465" i="135"/>
  <c r="AD449" i="135"/>
  <c r="AD417" i="135"/>
  <c r="AD321" i="135"/>
  <c r="AD289" i="135"/>
  <c r="AD129" i="135"/>
  <c r="AD992" i="135"/>
  <c r="AD976" i="135"/>
  <c r="AD960" i="135"/>
  <c r="AD944" i="135"/>
  <c r="AD880" i="135"/>
  <c r="AD608" i="135"/>
  <c r="AD576" i="135"/>
  <c r="AD560" i="135"/>
  <c r="AD544" i="135"/>
  <c r="AD512" i="135"/>
  <c r="AD464" i="135"/>
  <c r="AD432" i="135"/>
  <c r="AD416" i="135"/>
  <c r="AD400" i="135"/>
  <c r="AD384" i="135"/>
  <c r="AD304" i="135"/>
  <c r="AD272" i="135"/>
  <c r="AD240" i="135"/>
  <c r="AD144" i="135"/>
  <c r="AD128" i="135"/>
  <c r="AD96" i="135"/>
  <c r="AD64" i="135"/>
  <c r="AD463" i="135"/>
  <c r="AD207" i="135"/>
  <c r="AD159" i="135"/>
  <c r="AD95" i="135"/>
  <c r="AD108" i="135"/>
  <c r="AD222" i="135"/>
  <c r="AD206" i="135"/>
  <c r="AD174" i="135"/>
  <c r="AD126" i="135"/>
  <c r="AD94" i="135"/>
  <c r="AD797" i="135"/>
  <c r="AD924" i="135"/>
  <c r="AD860" i="135"/>
  <c r="AD828" i="135"/>
  <c r="AD812" i="135"/>
  <c r="AD684" i="135"/>
  <c r="AD668" i="135"/>
  <c r="AD652" i="135"/>
  <c r="AD636" i="135"/>
  <c r="AD620" i="135"/>
  <c r="AD604" i="135"/>
  <c r="AD588" i="135"/>
  <c r="AD572" i="135"/>
  <c r="AD556" i="135"/>
  <c r="AD987" i="135"/>
  <c r="AD971" i="135"/>
  <c r="AD955" i="135"/>
  <c r="AD923" i="135"/>
  <c r="AD907" i="135"/>
  <c r="AD859" i="135"/>
  <c r="AD491" i="135"/>
  <c r="AD395" i="135"/>
  <c r="AD379" i="135"/>
  <c r="AD363" i="135"/>
  <c r="AD347" i="135"/>
  <c r="AD331" i="135"/>
  <c r="AD219" i="135"/>
  <c r="AD986" i="135"/>
  <c r="AD890" i="135"/>
  <c r="AD858" i="135"/>
  <c r="AD730" i="135"/>
  <c r="AD682" i="135"/>
  <c r="AD634" i="135"/>
  <c r="AD426" i="135"/>
  <c r="AD298" i="135"/>
  <c r="AD1001" i="135"/>
  <c r="AD953" i="135"/>
  <c r="AD921" i="135"/>
  <c r="AD809" i="135"/>
  <c r="AD777" i="135"/>
  <c r="AD761" i="135"/>
  <c r="AD745" i="135"/>
  <c r="AD713" i="135"/>
  <c r="AD697" i="135"/>
  <c r="AD681" i="135"/>
  <c r="AD649" i="135"/>
  <c r="AD633" i="135"/>
  <c r="AD617" i="135"/>
  <c r="AD601" i="135"/>
  <c r="AD585" i="135"/>
  <c r="AD569" i="135"/>
  <c r="AD537" i="135"/>
  <c r="AD521" i="135"/>
  <c r="AD473" i="135"/>
  <c r="AD425" i="135"/>
  <c r="AD409" i="135"/>
  <c r="AD265" i="135"/>
  <c r="AD233" i="135"/>
  <c r="AD201" i="135"/>
  <c r="AD169" i="135"/>
  <c r="AD41" i="135"/>
  <c r="AD25" i="135"/>
  <c r="AD952" i="135"/>
  <c r="AD904" i="135"/>
  <c r="AD888" i="135"/>
  <c r="AD744" i="135"/>
  <c r="AD728" i="135"/>
  <c r="AD712" i="135"/>
  <c r="AD680" i="135"/>
  <c r="AD664" i="135"/>
  <c r="AD648" i="135"/>
  <c r="AD632" i="135"/>
  <c r="AD520" i="135"/>
  <c r="AD488" i="135"/>
  <c r="AD472" i="135"/>
  <c r="AD392" i="135"/>
  <c r="AD360" i="135"/>
  <c r="AD344" i="135"/>
  <c r="AD312" i="135"/>
  <c r="AD280" i="135"/>
  <c r="AD104" i="135"/>
  <c r="AD903" i="135"/>
  <c r="AD183" i="135"/>
  <c r="AD135" i="135"/>
  <c r="AD119" i="135"/>
  <c r="AD486" i="135"/>
  <c r="AD470" i="135"/>
  <c r="AD454" i="135"/>
  <c r="AD230" i="135"/>
  <c r="AD118" i="135"/>
  <c r="AD102" i="135"/>
  <c r="AD341" i="135"/>
  <c r="AD293" i="135"/>
  <c r="AD69" i="135"/>
  <c r="AD852" i="135"/>
  <c r="AD804" i="135"/>
  <c r="AD724" i="135"/>
  <c r="AD708" i="135"/>
  <c r="AD692" i="135"/>
  <c r="AD452" i="135"/>
  <c r="AD388" i="135"/>
  <c r="AD372" i="135"/>
  <c r="AD356" i="135"/>
  <c r="AD212" i="135"/>
  <c r="AD164" i="135"/>
  <c r="AD148" i="135"/>
  <c r="AD132" i="135"/>
  <c r="AD899" i="135"/>
  <c r="AD883" i="135"/>
  <c r="AD851" i="135"/>
  <c r="AD819" i="135"/>
  <c r="AD803" i="135"/>
  <c r="AD723" i="135"/>
  <c r="AD691" i="135"/>
  <c r="AD339" i="135"/>
  <c r="AD377" i="135"/>
  <c r="AD337" i="135"/>
  <c r="AD257" i="135"/>
  <c r="AD249" i="135"/>
  <c r="AD225" i="135"/>
  <c r="AD121" i="135"/>
  <c r="AD97" i="135"/>
  <c r="AD920" i="135"/>
  <c r="AD872" i="135"/>
  <c r="AD856" i="135"/>
  <c r="AD848" i="135"/>
  <c r="AD840" i="135"/>
  <c r="AD832" i="135"/>
  <c r="AD816" i="135"/>
  <c r="AD800" i="135"/>
  <c r="AD784" i="135"/>
  <c r="AD768" i="135"/>
  <c r="AD752" i="135"/>
  <c r="AD736" i="135"/>
  <c r="AD704" i="135"/>
  <c r="AD672" i="135"/>
  <c r="AD656" i="135"/>
  <c r="AD624" i="135"/>
  <c r="AD616" i="135"/>
  <c r="AD600" i="135"/>
  <c r="AD592" i="135"/>
  <c r="AD568" i="135"/>
  <c r="AD536" i="135"/>
  <c r="AD496" i="135"/>
  <c r="AD480" i="135"/>
  <c r="AD448" i="135"/>
  <c r="AD424" i="135"/>
  <c r="AD408" i="135"/>
  <c r="AD368" i="135"/>
  <c r="AD352" i="135"/>
  <c r="AD336" i="135"/>
  <c r="AD320" i="135"/>
  <c r="AD296" i="135"/>
  <c r="AD288" i="135"/>
  <c r="AD264" i="135"/>
  <c r="AD248" i="135"/>
  <c r="AD232" i="135"/>
  <c r="AD224" i="135"/>
  <c r="AD208" i="135"/>
  <c r="AD184" i="135"/>
  <c r="AD160" i="135"/>
  <c r="AD152" i="135"/>
  <c r="AD136" i="135"/>
  <c r="AD120" i="135"/>
  <c r="AD112" i="135"/>
  <c r="AD88" i="135"/>
  <c r="AD72" i="135"/>
  <c r="AD48" i="135"/>
  <c r="AD32" i="135"/>
  <c r="AD24" i="135"/>
  <c r="AD78" i="135"/>
  <c r="AD62" i="135"/>
  <c r="AD46" i="135"/>
  <c r="AD30" i="135"/>
  <c r="AD437" i="135"/>
  <c r="AD421" i="135"/>
  <c r="AD381" i="135"/>
  <c r="AD357" i="135"/>
  <c r="AD349" i="135"/>
  <c r="AD333" i="135"/>
  <c r="AD325" i="135"/>
  <c r="AD205" i="135"/>
  <c r="AD197" i="135"/>
  <c r="AD181" i="135"/>
  <c r="AD165" i="135"/>
  <c r="AD149" i="135"/>
  <c r="AD133" i="135"/>
  <c r="AD125" i="135"/>
  <c r="AD101" i="135"/>
  <c r="AD85" i="135"/>
  <c r="AD77" i="135"/>
  <c r="AD61" i="135"/>
  <c r="AD45" i="135"/>
  <c r="AD37" i="135"/>
  <c r="AD21" i="135"/>
  <c r="AD13" i="135"/>
  <c r="AD996" i="135"/>
  <c r="AD964" i="135"/>
  <c r="AD956" i="135"/>
  <c r="AD948" i="135"/>
  <c r="AD940" i="135"/>
  <c r="AD908" i="135"/>
  <c r="AD892" i="135"/>
  <c r="AD884" i="135"/>
  <c r="AD836" i="135"/>
  <c r="AD820" i="135"/>
  <c r="AD756" i="135"/>
  <c r="AD676" i="135"/>
  <c r="AD660" i="135"/>
  <c r="AD644" i="135"/>
  <c r="AD612" i="135"/>
  <c r="AD596" i="135"/>
  <c r="AD548" i="135"/>
  <c r="AD532" i="135"/>
  <c r="AD516" i="135"/>
  <c r="AD500" i="135"/>
  <c r="AD484" i="135"/>
  <c r="AD468" i="135"/>
  <c r="AD436" i="135"/>
  <c r="AD420" i="135"/>
  <c r="AD396" i="135"/>
  <c r="AD380" i="135"/>
  <c r="AD364" i="135"/>
  <c r="AD348" i="135"/>
  <c r="AD332" i="135"/>
  <c r="AD324" i="135"/>
  <c r="AD180" i="135"/>
  <c r="AD156" i="135"/>
  <c r="AD947" i="135"/>
  <c r="AD931" i="135"/>
  <c r="AD915" i="135"/>
  <c r="AD875" i="135"/>
  <c r="AD827" i="135"/>
  <c r="AD811" i="135"/>
  <c r="AD787" i="135"/>
  <c r="AD715" i="135"/>
  <c r="AD683" i="135"/>
  <c r="AD667" i="135"/>
  <c r="AD635" i="135"/>
  <c r="AD595" i="135"/>
  <c r="AD587" i="135"/>
  <c r="AD579" i="135"/>
  <c r="AD555" i="135"/>
  <c r="AD547" i="135"/>
  <c r="AD531" i="135"/>
  <c r="AD475" i="135"/>
  <c r="AD285" i="135"/>
  <c r="AD254" i="135"/>
  <c r="AD308" i="135"/>
  <c r="AD300" i="135"/>
  <c r="AD292" i="135"/>
  <c r="AD277" i="135"/>
  <c r="AD269" i="135"/>
  <c r="AD253" i="135"/>
  <c r="AD237" i="135"/>
  <c r="AD221" i="135"/>
  <c r="AD213" i="135"/>
  <c r="AD427" i="135"/>
  <c r="AD387" i="135"/>
  <c r="AD1002" i="135"/>
  <c r="AD978" i="135"/>
  <c r="AD962" i="135"/>
  <c r="AD954" i="135"/>
  <c r="AD946" i="135"/>
  <c r="AD938" i="135"/>
  <c r="AD914" i="135"/>
  <c r="AD906" i="135"/>
  <c r="AD898" i="135"/>
  <c r="AD874" i="135"/>
  <c r="AD866" i="135"/>
  <c r="AD850" i="135"/>
  <c r="AD842" i="135"/>
  <c r="AD826" i="135"/>
  <c r="AD810" i="135"/>
  <c r="AD802" i="135"/>
  <c r="AD786" i="135"/>
  <c r="AD762" i="135"/>
  <c r="AD738" i="135"/>
  <c r="AD706" i="135"/>
  <c r="AD674" i="135"/>
  <c r="AD650" i="135"/>
  <c r="AD642" i="135"/>
  <c r="AD618" i="135"/>
  <c r="AD594" i="135"/>
  <c r="AD586" i="135"/>
  <c r="AD554" i="135"/>
  <c r="AD522" i="135"/>
  <c r="AD474" i="135"/>
  <c r="AD442" i="135"/>
  <c r="AD362" i="135"/>
  <c r="AD330" i="135"/>
  <c r="AD322" i="135"/>
  <c r="AD993" i="135"/>
  <c r="AD977" i="135"/>
  <c r="AD961" i="135"/>
  <c r="AD937" i="135"/>
  <c r="AD913" i="135"/>
  <c r="AD905" i="135"/>
  <c r="AD889" i="135"/>
  <c r="AD881" i="135"/>
  <c r="AD873" i="135"/>
  <c r="AD857" i="135"/>
  <c r="AD833" i="135"/>
  <c r="AD825" i="135"/>
  <c r="AD793" i="135"/>
  <c r="AD489" i="135"/>
  <c r="AD90" i="135"/>
  <c r="AD49" i="135"/>
  <c r="AD506" i="135"/>
  <c r="AD86" i="135"/>
  <c r="AD70" i="135"/>
  <c r="AD54" i="135"/>
  <c r="AD38" i="135"/>
  <c r="AD22" i="135"/>
  <c r="AD294" i="135"/>
  <c r="AD699" i="135"/>
  <c r="AD163" i="135"/>
  <c r="AD147" i="135"/>
  <c r="AD116" i="135"/>
  <c r="AD100" i="135"/>
  <c r="AD788" i="135"/>
  <c r="AD867" i="135"/>
  <c r="AD835" i="135"/>
  <c r="AD499" i="135"/>
  <c r="AD483" i="135"/>
  <c r="AD467" i="135"/>
  <c r="AD451" i="135"/>
  <c r="AD419" i="135"/>
  <c r="AD309" i="135"/>
  <c r="AD246" i="135"/>
  <c r="AD166" i="135"/>
  <c r="AD150" i="135"/>
  <c r="AD134" i="135"/>
  <c r="AD984" i="135"/>
  <c r="AD193" i="135"/>
  <c r="AD84" i="135"/>
  <c r="AD52" i="135"/>
  <c r="AD36" i="135"/>
  <c r="AD161" i="135"/>
  <c r="AD753" i="135"/>
  <c r="AD705" i="135"/>
  <c r="AD657" i="135"/>
  <c r="AD457" i="135"/>
  <c r="AD361" i="135"/>
  <c r="AD345" i="135"/>
  <c r="AD329" i="135"/>
  <c r="AD313" i="135"/>
  <c r="AD863" i="135"/>
  <c r="AD847" i="135"/>
  <c r="AD831" i="135"/>
  <c r="AD815" i="135"/>
  <c r="AD799" i="135"/>
  <c r="AD305" i="135"/>
  <c r="AD580" i="135"/>
  <c r="AD63" i="135"/>
  <c r="AD47" i="135"/>
  <c r="AD627" i="135"/>
  <c r="AD110" i="135"/>
  <c r="AD562" i="135"/>
  <c r="AD546" i="135"/>
  <c r="AD530" i="135"/>
  <c r="AD514" i="135"/>
  <c r="AD157" i="135"/>
  <c r="AD720" i="135"/>
  <c r="AD252" i="135"/>
  <c r="AD188" i="135"/>
  <c r="AD44" i="135"/>
  <c r="AD28" i="135"/>
  <c r="AD12" i="135"/>
  <c r="AD983" i="135"/>
  <c r="AD967" i="135"/>
  <c r="AD887" i="135"/>
  <c r="AD776" i="135"/>
  <c r="AD456" i="135"/>
  <c r="AD393" i="135"/>
  <c r="AD75" i="135"/>
  <c r="AD861" i="135"/>
  <c r="AD845" i="135"/>
  <c r="AD829" i="135"/>
  <c r="AD813" i="135"/>
  <c r="AD702" i="135"/>
  <c r="AD234" i="135"/>
  <c r="AD988" i="135"/>
  <c r="AD297" i="135"/>
  <c r="AD250" i="135"/>
  <c r="AD997" i="135"/>
  <c r="AD281" i="135"/>
  <c r="AD137" i="135"/>
  <c r="AD211" i="135"/>
  <c r="AD91" i="135"/>
  <c r="AD346" i="135"/>
  <c r="AD564" i="135"/>
  <c r="AD405" i="135"/>
  <c r="AD389" i="135"/>
  <c r="AD658" i="135"/>
  <c r="AD626" i="135"/>
  <c r="AD766" i="135"/>
  <c r="AD671" i="135"/>
  <c r="AD578" i="135"/>
  <c r="AD688" i="135"/>
  <c r="AD748" i="135"/>
  <c r="AD732" i="135"/>
  <c r="AD716" i="135"/>
  <c r="AD700" i="135"/>
  <c r="AD310" i="135"/>
  <c r="AD143" i="135"/>
  <c r="AD50" i="135"/>
  <c r="AD18" i="135"/>
  <c r="AD943" i="135"/>
  <c r="AD690" i="135"/>
  <c r="AD970" i="135"/>
  <c r="AD402" i="135"/>
  <c r="AD81" i="135"/>
  <c r="AD65" i="135"/>
  <c r="AD778" i="135"/>
  <c r="AD746" i="135"/>
  <c r="AD714" i="135"/>
  <c r="AD637" i="135"/>
  <c r="AD401" i="135"/>
  <c r="AD170" i="135"/>
  <c r="AD93" i="135"/>
  <c r="AD98" i="135"/>
  <c r="AD919" i="135"/>
  <c r="AD399" i="135"/>
  <c r="AD245" i="135"/>
  <c r="AD177" i="135"/>
  <c r="AD666" i="135"/>
  <c r="AD138" i="135"/>
  <c r="AD805" i="135"/>
  <c r="AD790" i="135"/>
  <c r="AD868" i="135"/>
  <c r="AD428" i="135"/>
  <c r="AD43" i="135"/>
  <c r="AD994" i="135"/>
  <c r="AD979" i="135"/>
  <c r="AD552" i="135"/>
  <c r="AD167" i="135"/>
  <c r="AD42" i="135"/>
  <c r="AD882" i="135"/>
  <c r="AD394" i="135"/>
  <c r="AD103" i="135"/>
  <c r="AD73" i="135"/>
  <c r="AD268" i="135"/>
  <c r="AD441" i="135"/>
  <c r="AD217" i="135"/>
  <c r="AD178" i="135"/>
  <c r="AD477" i="135"/>
  <c r="AD413" i="135"/>
  <c r="AD980" i="135"/>
  <c r="AD972" i="135"/>
  <c r="AD273" i="135"/>
  <c r="AD443" i="135"/>
  <c r="AD764" i="135"/>
  <c r="AD378" i="135"/>
  <c r="AD370" i="135"/>
  <c r="AD153" i="135"/>
  <c r="AD145" i="135"/>
  <c r="AD117" i="135"/>
  <c r="AD981" i="135"/>
  <c r="AD965" i="135"/>
  <c r="AD584" i="135"/>
  <c r="AD466" i="135"/>
  <c r="AD450" i="135"/>
  <c r="AD928" i="135"/>
  <c r="AD912" i="135"/>
  <c r="AD897" i="135"/>
  <c r="AD763" i="135"/>
  <c r="AD731" i="135"/>
  <c r="AD673" i="135"/>
  <c r="AD665" i="135"/>
  <c r="AD575" i="135"/>
  <c r="AD561" i="135"/>
  <c r="AD553" i="135"/>
  <c r="AD507" i="135"/>
  <c r="AD478" i="135"/>
  <c r="AD458" i="135"/>
  <c r="AD385" i="135"/>
  <c r="AD369" i="135"/>
  <c r="AD340" i="135"/>
  <c r="AD274" i="135"/>
  <c r="AD204" i="135"/>
  <c r="AD189" i="135"/>
  <c r="AD168" i="135"/>
  <c r="AD130" i="135"/>
  <c r="AD123" i="135"/>
  <c r="AD80" i="135"/>
  <c r="AD115" i="135"/>
  <c r="AD963" i="135"/>
  <c r="AD853" i="135"/>
  <c r="AD645" i="135"/>
  <c r="AD629" i="135"/>
  <c r="AD590" i="135"/>
  <c r="AD334" i="135"/>
  <c r="AD260" i="135"/>
  <c r="AD238" i="135"/>
  <c r="AD198" i="135"/>
  <c r="AD89" i="135"/>
  <c r="AD824" i="135"/>
  <c r="AD808" i="135"/>
  <c r="AD729" i="135"/>
  <c r="AD663" i="135"/>
  <c r="AD640" i="135"/>
  <c r="AD603" i="135"/>
  <c r="AD528" i="135"/>
  <c r="AD513" i="135"/>
  <c r="AD490" i="135"/>
  <c r="AD404" i="135"/>
  <c r="AD391" i="135"/>
  <c r="AD353" i="135"/>
  <c r="AD316" i="135"/>
  <c r="AD229" i="135"/>
  <c r="AD216" i="135"/>
  <c r="AD202" i="135"/>
  <c r="AD187" i="135"/>
  <c r="AD142" i="135"/>
  <c r="AD56" i="135"/>
  <c r="AD20" i="135"/>
  <c r="AD423" i="135"/>
  <c r="AD267" i="135"/>
  <c r="AD251" i="135"/>
  <c r="AD182" i="135"/>
  <c r="AD111" i="135"/>
  <c r="AD941" i="135"/>
  <c r="AD839" i="135"/>
  <c r="AD792" i="135"/>
  <c r="AD760" i="135"/>
  <c r="AD698" i="135"/>
  <c r="AD677" i="135"/>
  <c r="AD639" i="135"/>
  <c r="AD610" i="135"/>
  <c r="AD602" i="135"/>
  <c r="AD565" i="135"/>
  <c r="AD527" i="135"/>
  <c r="AD505" i="135"/>
  <c r="AD497" i="135"/>
  <c r="AD411" i="135"/>
  <c r="AD403" i="135"/>
  <c r="AD390" i="135"/>
  <c r="AD315" i="135"/>
  <c r="AD228" i="135"/>
  <c r="AD209" i="135"/>
  <c r="AD141" i="135"/>
  <c r="AD27" i="135"/>
  <c r="AD19" i="135"/>
  <c r="AD643" i="135"/>
  <c r="AD438" i="135"/>
  <c r="AD430" i="135"/>
  <c r="AD407" i="135"/>
  <c r="AD282" i="135"/>
  <c r="AD982" i="135"/>
  <c r="AD932" i="135"/>
  <c r="AD916" i="135"/>
  <c r="AD775" i="135"/>
  <c r="AD653" i="135"/>
  <c r="AD593" i="135"/>
  <c r="AD571" i="135"/>
  <c r="AD504" i="135"/>
  <c r="AD433" i="135"/>
  <c r="AD418" i="135"/>
  <c r="AD410" i="135"/>
  <c r="AD365" i="135"/>
  <c r="AD314" i="135"/>
  <c r="AD278" i="135"/>
  <c r="AD242" i="135"/>
  <c r="AD227" i="135"/>
  <c r="AD214" i="135"/>
  <c r="AD185" i="135"/>
  <c r="AD127" i="135"/>
  <c r="AD34" i="135"/>
  <c r="AD26" i="135"/>
  <c r="AD900" i="135"/>
  <c r="AD570" i="135"/>
  <c r="AD540" i="135"/>
  <c r="AD525" i="135"/>
  <c r="AD503" i="135"/>
  <c r="AD241" i="135"/>
  <c r="AD226" i="135"/>
  <c r="AD155" i="135"/>
  <c r="AD105" i="135"/>
  <c r="AD33" i="135"/>
  <c r="AD951" i="135"/>
  <c r="AD935" i="135"/>
  <c r="AD841" i="135"/>
  <c r="AD794" i="135"/>
  <c r="AD780" i="135"/>
  <c r="AD750" i="135"/>
  <c r="AD734" i="135"/>
  <c r="AD686" i="135"/>
  <c r="AD338" i="135"/>
  <c r="AD295" i="135"/>
  <c r="AD16" i="135"/>
  <c r="AD995" i="135"/>
  <c r="AD969" i="135"/>
  <c r="AD930" i="135"/>
  <c r="AD725" i="135"/>
  <c r="AD651" i="135"/>
  <c r="AD628" i="135"/>
  <c r="AD615" i="135"/>
  <c r="AD591" i="135"/>
  <c r="AD577" i="135"/>
  <c r="AD539" i="135"/>
  <c r="AD502" i="135"/>
  <c r="AD453" i="135"/>
  <c r="AD439" i="135"/>
  <c r="AD342" i="135"/>
  <c r="AD328" i="135"/>
  <c r="AD283" i="135"/>
  <c r="AD276" i="135"/>
  <c r="AD191" i="135"/>
  <c r="AD154" i="135"/>
  <c r="AD146" i="135"/>
  <c r="AD82" i="135"/>
  <c r="AD17" i="135"/>
  <c r="AD6" i="135"/>
  <c r="AD31" i="135"/>
  <c r="AD718" i="135"/>
  <c r="AD59" i="135"/>
  <c r="AD779" i="135"/>
  <c r="AD266" i="135"/>
  <c r="AD515" i="135"/>
  <c r="AD747" i="135"/>
  <c r="AD869" i="135"/>
  <c r="AD498" i="135"/>
  <c r="AD179" i="135"/>
  <c r="AD429" i="135"/>
  <c r="AD837" i="135"/>
  <c r="AD821" i="135"/>
  <c r="AD675" i="135"/>
  <c r="AD563" i="135"/>
  <c r="AD190" i="135"/>
  <c r="AD79" i="135"/>
  <c r="AD927" i="135"/>
  <c r="AD896" i="135"/>
  <c r="AD865" i="135"/>
  <c r="AD574" i="135"/>
  <c r="AD275" i="135"/>
  <c r="AD57" i="135"/>
  <c r="AD957" i="135"/>
  <c r="AD864" i="135"/>
  <c r="AD299" i="135"/>
  <c r="AD287" i="135"/>
  <c r="AD176" i="135"/>
  <c r="AD151" i="135"/>
  <c r="AD40" i="135"/>
  <c r="AD925" i="135"/>
  <c r="AD772" i="135"/>
  <c r="AD741" i="135"/>
  <c r="AD323" i="135"/>
  <c r="AD286" i="135"/>
  <c r="AD261" i="135"/>
  <c r="AD200" i="135"/>
  <c r="AD113" i="135"/>
  <c r="AD771" i="135"/>
  <c r="AD740" i="135"/>
  <c r="AD659" i="135"/>
  <c r="AD435" i="135"/>
  <c r="AD785" i="135"/>
  <c r="AD770" i="135"/>
  <c r="AD755" i="135"/>
  <c r="AD709" i="135"/>
  <c r="AD259" i="135"/>
  <c r="AD922" i="135"/>
  <c r="AD876" i="135"/>
  <c r="AD769" i="135"/>
  <c r="AD754" i="135"/>
  <c r="AD371" i="135"/>
  <c r="AD53" i="135"/>
  <c r="AD1000" i="135"/>
  <c r="AD985" i="135"/>
  <c r="AD975" i="135"/>
  <c r="AD737" i="135"/>
  <c r="AD707" i="135"/>
  <c r="AD669" i="135"/>
  <c r="AD445" i="135"/>
  <c r="AD383" i="135"/>
  <c r="AD271" i="135"/>
  <c r="AD67" i="135"/>
  <c r="AD999" i="135"/>
  <c r="AD936" i="135"/>
  <c r="AD844" i="135"/>
  <c r="AD722" i="135"/>
  <c r="AD382" i="135"/>
  <c r="AD307" i="135"/>
  <c r="AD843" i="135"/>
  <c r="AD631" i="135"/>
  <c r="AD796" i="135"/>
  <c r="AD107" i="135"/>
  <c r="AD795" i="135"/>
  <c r="AD15" i="135"/>
  <c r="AD14" i="135"/>
  <c r="AD8" i="135"/>
  <c r="AD11" i="135"/>
  <c r="AD10" i="135"/>
  <c r="AD9" i="135"/>
  <c r="N9" i="135" a="1"/>
  <c r="N9" i="135" s="1"/>
  <c r="Q8" i="135"/>
  <c r="Q9" i="135"/>
  <c r="V6" i="135" a="1"/>
  <c r="V5" i="135" a="1"/>
  <c r="N6" i="135" a="1"/>
  <c r="N5" i="135" a="1"/>
  <c r="AP4" i="135" a="1"/>
  <c r="N7" i="135" a="1"/>
  <c r="V7" i="135" a="1"/>
  <c r="V15" i="135" a="1"/>
  <c r="V25" i="135" a="1"/>
  <c r="V18" i="135" a="1"/>
  <c r="V28" i="135" a="1"/>
  <c r="V27" i="135" a="1"/>
  <c r="V4" i="135" a="1"/>
  <c r="AC4" i="135" l="1" a="1"/>
  <c r="AC4" i="135" s="1"/>
  <c r="AD4" i="135" s="1"/>
  <c r="AZ25" i="135"/>
  <c r="V27" i="135"/>
  <c r="V28" i="135"/>
  <c r="V18" i="135"/>
  <c r="V25" i="135"/>
  <c r="V15" i="135"/>
  <c r="AV16" i="135"/>
  <c r="BA16" i="135"/>
  <c r="AW15" i="135"/>
  <c r="AX15" i="135"/>
  <c r="AY15" i="135"/>
  <c r="AZ15" i="135"/>
  <c r="BA23" i="135"/>
  <c r="AV23" i="135"/>
  <c r="BA32" i="135"/>
  <c r="AV32" i="135"/>
  <c r="AV31" i="135"/>
  <c r="BA31" i="135"/>
  <c r="AX25" i="135"/>
  <c r="BA27" i="135"/>
  <c r="AW25" i="135"/>
  <c r="AY13" i="135"/>
  <c r="AV28" i="135"/>
  <c r="AV17" i="135"/>
  <c r="BA15" i="135"/>
  <c r="AZ13" i="135"/>
  <c r="AV18" i="135"/>
  <c r="AX13" i="135"/>
  <c r="AV27" i="135"/>
  <c r="N7" i="135"/>
  <c r="AU7" i="135" s="1"/>
  <c r="P7" i="135" s="1"/>
  <c r="Q7" i="135" s="1"/>
  <c r="V7" i="135"/>
  <c r="AU332" i="135"/>
  <c r="P332" i="135" s="1"/>
  <c r="AU812" i="135"/>
  <c r="P812" i="135" s="1"/>
  <c r="AU908" i="135"/>
  <c r="P908" i="135" s="1"/>
  <c r="AU27" i="135"/>
  <c r="P27" i="135" s="1"/>
  <c r="AU668" i="135"/>
  <c r="P668" i="135" s="1"/>
  <c r="AU605" i="135"/>
  <c r="P605" i="135" s="1"/>
  <c r="AU655" i="135"/>
  <c r="P655" i="135" s="1"/>
  <c r="AY5" i="135"/>
  <c r="AX5" i="135"/>
  <c r="AU92" i="135"/>
  <c r="P92" i="135" s="1"/>
  <c r="AU44" i="135"/>
  <c r="P44" i="135" s="1"/>
  <c r="AU876" i="135"/>
  <c r="P876" i="135" s="1"/>
  <c r="AU76" i="135"/>
  <c r="P76" i="135" s="1"/>
  <c r="AU892" i="135"/>
  <c r="P892" i="135" s="1"/>
  <c r="AU156" i="135"/>
  <c r="P156" i="135" s="1"/>
  <c r="AU956" i="135"/>
  <c r="P956" i="135" s="1"/>
  <c r="AU172" i="135"/>
  <c r="P172" i="135" s="1"/>
  <c r="AU204" i="135"/>
  <c r="P204" i="135" s="1"/>
  <c r="AU316" i="135"/>
  <c r="P316" i="135" s="1"/>
  <c r="AU620" i="135"/>
  <c r="P620" i="135" s="1"/>
  <c r="AU652" i="135"/>
  <c r="P652" i="135" s="1"/>
  <c r="AU684" i="135"/>
  <c r="P684" i="135" s="1"/>
  <c r="AU748" i="135"/>
  <c r="P748" i="135" s="1"/>
  <c r="AU764" i="135"/>
  <c r="P764" i="135" s="1"/>
  <c r="AU28" i="135"/>
  <c r="P28" i="135" s="1"/>
  <c r="AU860" i="135"/>
  <c r="P860" i="135" s="1"/>
  <c r="AU14" i="135"/>
  <c r="P14" i="135" s="1"/>
  <c r="AU589" i="135"/>
  <c r="P589" i="135" s="1"/>
  <c r="AA4" i="135" a="1"/>
  <c r="AA4" i="135" s="1"/>
  <c r="AU30" i="135"/>
  <c r="P30" i="135" s="1"/>
  <c r="AU542" i="135"/>
  <c r="P542" i="135" s="1"/>
  <c r="AU94" i="135"/>
  <c r="P94" i="135" s="1"/>
  <c r="AU574" i="135"/>
  <c r="P574" i="135" s="1"/>
  <c r="AU447" i="135"/>
  <c r="P447" i="135" s="1"/>
  <c r="AZ4" i="135"/>
  <c r="AU592" i="135"/>
  <c r="P592" i="135" s="1"/>
  <c r="AW4" i="135"/>
  <c r="AX4" i="135"/>
  <c r="AU495" i="135"/>
  <c r="P495" i="135" s="1"/>
  <c r="AU991" i="135"/>
  <c r="P991" i="135" s="1"/>
  <c r="AU575" i="135"/>
  <c r="P575" i="135" s="1"/>
  <c r="AU384" i="135"/>
  <c r="P384" i="135" s="1"/>
  <c r="AU437" i="135"/>
  <c r="P437" i="135" s="1"/>
  <c r="AU752" i="135"/>
  <c r="P752" i="135" s="1"/>
  <c r="AU385" i="135"/>
  <c r="P385" i="135" s="1"/>
  <c r="AU671" i="135"/>
  <c r="P671" i="135" s="1"/>
  <c r="AU241" i="135"/>
  <c r="P241" i="135" s="1"/>
  <c r="AU400" i="135"/>
  <c r="P400" i="135" s="1"/>
  <c r="AU960" i="135"/>
  <c r="P960" i="135" s="1"/>
  <c r="AU218" i="135"/>
  <c r="P218" i="135" s="1"/>
  <c r="AU328" i="135"/>
  <c r="P328" i="135" s="1"/>
  <c r="AU365" i="135"/>
  <c r="P365" i="135" s="1"/>
  <c r="AU429" i="135"/>
  <c r="P429" i="135" s="1"/>
  <c r="AU13" i="135"/>
  <c r="P13" i="135" s="1"/>
  <c r="AU45" i="135"/>
  <c r="P45" i="135" s="1"/>
  <c r="AU573" i="135"/>
  <c r="P573" i="135" s="1"/>
  <c r="AU773" i="135"/>
  <c r="P773" i="135" s="1"/>
  <c r="AU621" i="135"/>
  <c r="P621" i="135" s="1"/>
  <c r="AU789" i="135"/>
  <c r="P789" i="135" s="1"/>
  <c r="AU653" i="135"/>
  <c r="P653" i="135" s="1"/>
  <c r="AU558" i="135"/>
  <c r="P558" i="135" s="1"/>
  <c r="AU374" i="135"/>
  <c r="P374" i="135" s="1"/>
  <c r="AU669" i="135"/>
  <c r="P669" i="135" s="1"/>
  <c r="AU462" i="135"/>
  <c r="P462" i="135" s="1"/>
  <c r="AU494" i="135"/>
  <c r="P494" i="135" s="1"/>
  <c r="AU510" i="135"/>
  <c r="P510" i="135" s="1"/>
  <c r="AU46" i="135"/>
  <c r="P46" i="135" s="1"/>
  <c r="AU78" i="135"/>
  <c r="P78" i="135" s="1"/>
  <c r="AU923" i="135"/>
  <c r="P923" i="135" s="1"/>
  <c r="AU43" i="135"/>
  <c r="P43" i="135" s="1"/>
  <c r="AU955" i="135"/>
  <c r="P955" i="135" s="1"/>
  <c r="AU155" i="135"/>
  <c r="P155" i="135" s="1"/>
  <c r="AU795" i="135"/>
  <c r="P795" i="135" s="1"/>
  <c r="AU11" i="135"/>
  <c r="P11" i="135" s="1"/>
  <c r="AU763" i="135"/>
  <c r="P763" i="135" s="1"/>
  <c r="AU363" i="135"/>
  <c r="P363" i="135" s="1"/>
  <c r="AU283" i="135"/>
  <c r="P283" i="135" s="1"/>
  <c r="AU939" i="135"/>
  <c r="P939" i="135" s="1"/>
  <c r="AU139" i="135"/>
  <c r="P139" i="135" s="1"/>
  <c r="AU379" i="135"/>
  <c r="P379" i="135" s="1"/>
  <c r="AU347" i="135"/>
  <c r="P347" i="135" s="1"/>
  <c r="AU987" i="135"/>
  <c r="P987" i="135" s="1"/>
  <c r="AU203" i="135"/>
  <c r="P203" i="135" s="1"/>
  <c r="AU907" i="135"/>
  <c r="P907" i="135" s="1"/>
  <c r="AU715" i="135"/>
  <c r="P715" i="135" s="1"/>
  <c r="AU154" i="135"/>
  <c r="P154" i="135" s="1"/>
  <c r="AU906" i="135"/>
  <c r="P906" i="135" s="1"/>
  <c r="AU922" i="135"/>
  <c r="P922" i="135" s="1"/>
  <c r="AU330" i="135"/>
  <c r="P330" i="135" s="1"/>
  <c r="AU590" i="135"/>
  <c r="P590" i="135" s="1"/>
  <c r="AU234" i="135"/>
  <c r="P234" i="135" s="1"/>
  <c r="AU346" i="135"/>
  <c r="P346" i="135" s="1"/>
  <c r="AU26" i="135"/>
  <c r="P26" i="135" s="1"/>
  <c r="AU106" i="135"/>
  <c r="P106" i="135" s="1"/>
  <c r="AU186" i="135"/>
  <c r="P186" i="135" s="1"/>
  <c r="AU298" i="135"/>
  <c r="P298" i="135" s="1"/>
  <c r="AU490" i="135"/>
  <c r="P490" i="135" s="1"/>
  <c r="AU282" i="135"/>
  <c r="P282" i="135" s="1"/>
  <c r="AU394" i="135"/>
  <c r="P394" i="135" s="1"/>
  <c r="AU458" i="135"/>
  <c r="P458" i="135" s="1"/>
  <c r="AU810" i="135"/>
  <c r="P810" i="135" s="1"/>
  <c r="AU826" i="135"/>
  <c r="P826" i="135" s="1"/>
  <c r="AU474" i="135"/>
  <c r="P474" i="135" s="1"/>
  <c r="AU858" i="135"/>
  <c r="P858" i="135" s="1"/>
  <c r="AU378" i="135"/>
  <c r="P378" i="135" s="1"/>
  <c r="AU122" i="135"/>
  <c r="P122" i="135" s="1"/>
  <c r="AU968" i="135"/>
  <c r="P968" i="135" s="1"/>
  <c r="AU48" i="135"/>
  <c r="P48" i="135" s="1"/>
  <c r="AU984" i="135"/>
  <c r="P984" i="135" s="1"/>
  <c r="AU488" i="135"/>
  <c r="P488" i="135" s="1"/>
  <c r="AU336" i="135"/>
  <c r="P336" i="135" s="1"/>
  <c r="AU532" i="135"/>
  <c r="P532" i="135" s="1"/>
  <c r="AU566" i="135"/>
  <c r="P566" i="135" s="1"/>
  <c r="AU786" i="135"/>
  <c r="P786" i="135" s="1"/>
  <c r="AU47" i="135"/>
  <c r="P47" i="135" s="1"/>
  <c r="AU598" i="135"/>
  <c r="P598" i="135" s="1"/>
  <c r="AU545" i="135"/>
  <c r="P545" i="135" s="1"/>
  <c r="AU166" i="135"/>
  <c r="P166" i="135" s="1"/>
  <c r="AU399" i="135"/>
  <c r="P399" i="135" s="1"/>
  <c r="AU169" i="135"/>
  <c r="P169" i="135" s="1"/>
  <c r="AU305" i="135"/>
  <c r="P305" i="135" s="1"/>
  <c r="AU401" i="135"/>
  <c r="P401" i="135" s="1"/>
  <c r="AU433" i="135"/>
  <c r="P433" i="135" s="1"/>
  <c r="AU326" i="135"/>
  <c r="P326" i="135" s="1"/>
  <c r="AU559" i="135"/>
  <c r="P559" i="135" s="1"/>
  <c r="AU415" i="135"/>
  <c r="P415" i="135" s="1"/>
  <c r="AU25" i="135"/>
  <c r="P25" i="135" s="1"/>
  <c r="AU104" i="135"/>
  <c r="P104" i="135" s="1"/>
  <c r="AU217" i="135"/>
  <c r="P217" i="135" s="1"/>
  <c r="AU537" i="135"/>
  <c r="P537" i="135" s="1"/>
  <c r="AU342" i="135"/>
  <c r="P342" i="135" s="1"/>
  <c r="AU57" i="135"/>
  <c r="P57" i="135" s="1"/>
  <c r="AU562" i="135"/>
  <c r="P562" i="135" s="1"/>
  <c r="AU136" i="135"/>
  <c r="P136" i="135" s="1"/>
  <c r="AU41" i="135"/>
  <c r="P41" i="135" s="1"/>
  <c r="AU633" i="135"/>
  <c r="P633" i="135" s="1"/>
  <c r="AU89" i="135"/>
  <c r="P89" i="135" s="1"/>
  <c r="AU168" i="135"/>
  <c r="P168" i="135" s="1"/>
  <c r="AU184" i="135"/>
  <c r="P184" i="135" s="1"/>
  <c r="AU148" i="135"/>
  <c r="P148" i="135" s="1"/>
  <c r="AU742" i="135"/>
  <c r="P742" i="135" s="1"/>
  <c r="AU665" i="135"/>
  <c r="P665" i="135" s="1"/>
  <c r="AU246" i="135"/>
  <c r="P246" i="135" s="1"/>
  <c r="AU232" i="135"/>
  <c r="P232" i="135" s="1"/>
  <c r="AU613" i="135"/>
  <c r="P613" i="135" s="1"/>
  <c r="AU425" i="135"/>
  <c r="P425" i="135" s="1"/>
  <c r="AU406" i="135"/>
  <c r="P406" i="135" s="1"/>
  <c r="AU216" i="135"/>
  <c r="P216" i="135" s="1"/>
  <c r="AU164" i="135"/>
  <c r="P164" i="135" s="1"/>
  <c r="AU902" i="135"/>
  <c r="P902" i="135" s="1"/>
  <c r="AU857" i="135"/>
  <c r="P857" i="135" s="1"/>
  <c r="AU278" i="135"/>
  <c r="P278" i="135" s="1"/>
  <c r="AU344" i="135"/>
  <c r="P344" i="135" s="1"/>
  <c r="AU822" i="135"/>
  <c r="P822" i="135" s="1"/>
  <c r="AU552" i="135"/>
  <c r="P552" i="135" s="1"/>
  <c r="AU56" i="135"/>
  <c r="P56" i="135" s="1"/>
  <c r="AU245" i="135"/>
  <c r="P245" i="135" s="1"/>
  <c r="AU617" i="135"/>
  <c r="P617" i="135" s="1"/>
  <c r="AU293" i="135"/>
  <c r="P293" i="135" s="1"/>
  <c r="AU420" i="135"/>
  <c r="P420" i="135" s="1"/>
  <c r="AU119" i="135"/>
  <c r="P119" i="135" s="1"/>
  <c r="AU873" i="135"/>
  <c r="P873" i="135" s="1"/>
  <c r="AU310" i="135"/>
  <c r="P310" i="135" s="1"/>
  <c r="AU360" i="135"/>
  <c r="P360" i="135" s="1"/>
  <c r="AU838" i="135"/>
  <c r="P838" i="135" s="1"/>
  <c r="AU468" i="135"/>
  <c r="P468" i="135" s="1"/>
  <c r="AU231" i="135"/>
  <c r="P231" i="135" s="1"/>
  <c r="AU921" i="135"/>
  <c r="P921" i="135" s="1"/>
  <c r="AU470" i="135"/>
  <c r="P470" i="135" s="1"/>
  <c r="AU376" i="135"/>
  <c r="P376" i="135" s="1"/>
  <c r="AU854" i="135"/>
  <c r="P854" i="135" s="1"/>
  <c r="AU120" i="135"/>
  <c r="P120" i="135" s="1"/>
  <c r="AU484" i="135"/>
  <c r="P484" i="135" s="1"/>
  <c r="AU263" i="135"/>
  <c r="P263" i="135" s="1"/>
  <c r="AU486" i="135"/>
  <c r="P486" i="135" s="1"/>
  <c r="AU392" i="135"/>
  <c r="P392" i="135" s="1"/>
  <c r="AU888" i="135"/>
  <c r="P888" i="135" s="1"/>
  <c r="AU389" i="135"/>
  <c r="P389" i="135" s="1"/>
  <c r="AU24" i="135"/>
  <c r="P24" i="135" s="1"/>
  <c r="AU518" i="135"/>
  <c r="P518" i="135" s="1"/>
  <c r="AU408" i="135"/>
  <c r="P408" i="135" s="1"/>
  <c r="AU936" i="135"/>
  <c r="P936" i="135" s="1"/>
  <c r="AU185" i="135"/>
  <c r="P185" i="135" s="1"/>
  <c r="AU201" i="135"/>
  <c r="P201" i="135" s="1"/>
  <c r="AU390" i="135"/>
  <c r="P390" i="135" s="1"/>
  <c r="AU18" i="135"/>
  <c r="P18" i="135" s="1"/>
  <c r="AU597" i="135"/>
  <c r="P597" i="135" s="1"/>
  <c r="AU405" i="135"/>
  <c r="P405" i="135" s="1"/>
  <c r="AU40" i="135"/>
  <c r="P40" i="135" s="1"/>
  <c r="AU534" i="135"/>
  <c r="P534" i="135" s="1"/>
  <c r="AU121" i="135"/>
  <c r="P121" i="135" s="1"/>
  <c r="AU952" i="135"/>
  <c r="P952" i="135" s="1"/>
  <c r="AP4" i="135"/>
  <c r="AU340" i="135"/>
  <c r="P340" i="135" s="1"/>
  <c r="AU421" i="135"/>
  <c r="P421" i="135" s="1"/>
  <c r="AU277" i="135"/>
  <c r="P277" i="135" s="1"/>
  <c r="AU469" i="135"/>
  <c r="P469" i="135" s="1"/>
  <c r="AU501" i="135"/>
  <c r="P501" i="135" s="1"/>
  <c r="AU548" i="135"/>
  <c r="P548" i="135" s="1"/>
  <c r="AU54" i="135"/>
  <c r="P54" i="135" s="1"/>
  <c r="AU639" i="135"/>
  <c r="P639" i="135" s="1"/>
  <c r="AU432" i="135"/>
  <c r="P432" i="135" s="1"/>
  <c r="AU787" i="135"/>
  <c r="P787" i="135" s="1"/>
  <c r="AU643" i="135"/>
  <c r="P643" i="135" s="1"/>
  <c r="AU692" i="135"/>
  <c r="P692" i="135" s="1"/>
  <c r="AU86" i="135"/>
  <c r="P86" i="135" s="1"/>
  <c r="AU685" i="135"/>
  <c r="P685" i="135" s="1"/>
  <c r="AU767" i="135"/>
  <c r="P767" i="135" s="1"/>
  <c r="AU606" i="135"/>
  <c r="P606" i="135" s="1"/>
  <c r="AU612" i="135"/>
  <c r="P612" i="135" s="1"/>
  <c r="AU453" i="135"/>
  <c r="P453" i="135" s="1"/>
  <c r="AU659" i="135"/>
  <c r="P659" i="135" s="1"/>
  <c r="AU660" i="135"/>
  <c r="P660" i="135" s="1"/>
  <c r="AU717" i="135"/>
  <c r="P717" i="135" s="1"/>
  <c r="AU863" i="135"/>
  <c r="P863" i="135" s="1"/>
  <c r="AU815" i="135"/>
  <c r="P815" i="135" s="1"/>
  <c r="AU485" i="135"/>
  <c r="P485" i="135" s="1"/>
  <c r="AU500" i="135"/>
  <c r="P500" i="135" s="1"/>
  <c r="AU70" i="135"/>
  <c r="P70" i="135" s="1"/>
  <c r="AU916" i="135"/>
  <c r="P916" i="135" s="1"/>
  <c r="AU749" i="135"/>
  <c r="P749" i="135" s="1"/>
  <c r="AU895" i="135"/>
  <c r="P895" i="135" s="1"/>
  <c r="AU831" i="135"/>
  <c r="P831" i="135" s="1"/>
  <c r="AU948" i="135"/>
  <c r="P948" i="135" s="1"/>
  <c r="AU765" i="135"/>
  <c r="P765" i="135" s="1"/>
  <c r="AU943" i="135"/>
  <c r="P943" i="135" s="1"/>
  <c r="AU847" i="135"/>
  <c r="P847" i="135" s="1"/>
  <c r="M615" i="135"/>
  <c r="AU533" i="135"/>
  <c r="P533" i="135" s="1"/>
  <c r="AU22" i="135"/>
  <c r="P22" i="135" s="1"/>
  <c r="AU515" i="135"/>
  <c r="P515" i="135" s="1"/>
  <c r="AU341" i="135"/>
  <c r="P341" i="135" s="1"/>
  <c r="AU797" i="135"/>
  <c r="P797" i="135" s="1"/>
  <c r="AU959" i="135"/>
  <c r="P959" i="135" s="1"/>
  <c r="AU446" i="135"/>
  <c r="P446" i="135" s="1"/>
  <c r="AU131" i="135"/>
  <c r="P131" i="135" s="1"/>
  <c r="AU516" i="135"/>
  <c r="P516" i="135" s="1"/>
  <c r="AU675" i="135"/>
  <c r="P675" i="135" s="1"/>
  <c r="AU373" i="135"/>
  <c r="P373" i="135" s="1"/>
  <c r="AU750" i="135"/>
  <c r="P750" i="135" s="1"/>
  <c r="AU975" i="135"/>
  <c r="P975" i="135" s="1"/>
  <c r="AU63" i="135"/>
  <c r="P63" i="135" s="1"/>
  <c r="AU372" i="135"/>
  <c r="P372" i="135" s="1"/>
  <c r="AU581" i="135"/>
  <c r="P581" i="135" s="1"/>
  <c r="AU563" i="135"/>
  <c r="P563" i="135" s="1"/>
  <c r="AU147" i="135"/>
  <c r="P147" i="135" s="1"/>
  <c r="AU992" i="135"/>
  <c r="P992" i="135" s="1"/>
  <c r="AU611" i="135"/>
  <c r="P611" i="135" s="1"/>
  <c r="AU721" i="135"/>
  <c r="P721" i="135" s="1"/>
  <c r="AU527" i="135"/>
  <c r="P527" i="135" s="1"/>
  <c r="AU577" i="135"/>
  <c r="P577" i="135" s="1"/>
  <c r="AU163" i="135"/>
  <c r="P163" i="135" s="1"/>
  <c r="AU977" i="135"/>
  <c r="P977" i="135" s="1"/>
  <c r="AU798" i="135"/>
  <c r="P798" i="135" s="1"/>
  <c r="AU591" i="135"/>
  <c r="P591" i="135" s="1"/>
  <c r="AU641" i="135"/>
  <c r="P641" i="135" s="1"/>
  <c r="AU195" i="135"/>
  <c r="P195" i="135" s="1"/>
  <c r="AU211" i="135"/>
  <c r="P211" i="135" s="1"/>
  <c r="AU306" i="135"/>
  <c r="P306" i="135" s="1"/>
  <c r="AU689" i="135"/>
  <c r="P689" i="135" s="1"/>
  <c r="AU243" i="135"/>
  <c r="P243" i="135" s="1"/>
  <c r="AU670" i="135"/>
  <c r="P670" i="135" s="1"/>
  <c r="AU737" i="135"/>
  <c r="P737" i="135" s="1"/>
  <c r="AU322" i="135"/>
  <c r="P322" i="135" s="1"/>
  <c r="AU146" i="135"/>
  <c r="P146" i="135" s="1"/>
  <c r="AU451" i="135"/>
  <c r="P451" i="135" s="1"/>
  <c r="AU686" i="135"/>
  <c r="P686" i="135" s="1"/>
  <c r="AU801" i="135"/>
  <c r="P801" i="135" s="1"/>
  <c r="AU625" i="135"/>
  <c r="P625" i="135" s="1"/>
  <c r="AU418" i="135"/>
  <c r="P418" i="135" s="1"/>
  <c r="AU178" i="135"/>
  <c r="P178" i="135" s="1"/>
  <c r="AU499" i="135"/>
  <c r="P499" i="135" s="1"/>
  <c r="AU734" i="135"/>
  <c r="P734" i="135" s="1"/>
  <c r="AU817" i="135"/>
  <c r="P817" i="135" s="1"/>
  <c r="AU531" i="135"/>
  <c r="P531" i="135" s="1"/>
  <c r="AU275" i="135"/>
  <c r="P275" i="135" s="1"/>
  <c r="AU194" i="135"/>
  <c r="P194" i="135" s="1"/>
  <c r="AU814" i="135"/>
  <c r="P814" i="135" s="1"/>
  <c r="AU993" i="135"/>
  <c r="P993" i="135" s="1"/>
  <c r="AU830" i="135"/>
  <c r="P830" i="135" s="1"/>
  <c r="AU291" i="135"/>
  <c r="P291" i="135" s="1"/>
  <c r="AU210" i="135"/>
  <c r="P210" i="135" s="1"/>
  <c r="AU846" i="135"/>
  <c r="P846" i="135" s="1"/>
  <c r="AU179" i="135"/>
  <c r="P179" i="135" s="1"/>
  <c r="AU307" i="135"/>
  <c r="P307" i="135" s="1"/>
  <c r="AU654" i="135"/>
  <c r="P654" i="135" s="1"/>
  <c r="AU720" i="135"/>
  <c r="P720" i="135" s="1"/>
  <c r="AU242" i="135"/>
  <c r="P242" i="135" s="1"/>
  <c r="AU37" i="135"/>
  <c r="P37" i="135" s="1"/>
  <c r="AU894" i="135"/>
  <c r="P894" i="135" s="1"/>
  <c r="AU642" i="135"/>
  <c r="P642" i="135" s="1"/>
  <c r="AU929" i="135"/>
  <c r="P929" i="135" s="1"/>
  <c r="AU607" i="135"/>
  <c r="P607" i="135" s="1"/>
  <c r="AU323" i="135"/>
  <c r="P323" i="135" s="1"/>
  <c r="AU832" i="135"/>
  <c r="P832" i="135" s="1"/>
  <c r="AU143" i="135"/>
  <c r="P143" i="135" s="1"/>
  <c r="AU321" i="135"/>
  <c r="P321" i="135" s="1"/>
  <c r="AU258" i="135"/>
  <c r="P258" i="135" s="1"/>
  <c r="AU658" i="135"/>
  <c r="P658" i="135" s="1"/>
  <c r="AU657" i="135"/>
  <c r="P657" i="135" s="1"/>
  <c r="AU33" i="135"/>
  <c r="P33" i="135" s="1"/>
  <c r="AU467" i="135"/>
  <c r="P467" i="135" s="1"/>
  <c r="AU335" i="135"/>
  <c r="P335" i="135" s="1"/>
  <c r="AU880" i="135"/>
  <c r="P880" i="135" s="1"/>
  <c r="AU351" i="135"/>
  <c r="P351" i="135" s="1"/>
  <c r="AU353" i="135"/>
  <c r="P353" i="135" s="1"/>
  <c r="AU274" i="135"/>
  <c r="P274" i="135" s="1"/>
  <c r="AU706" i="135"/>
  <c r="P706" i="135" s="1"/>
  <c r="AU132" i="135"/>
  <c r="P132" i="135" s="1"/>
  <c r="AU705" i="135"/>
  <c r="P705" i="135" s="1"/>
  <c r="AU49" i="135"/>
  <c r="P49" i="135" s="1"/>
  <c r="AU483" i="135"/>
  <c r="P483" i="135" s="1"/>
  <c r="AU367" i="135"/>
  <c r="P367" i="135" s="1"/>
  <c r="AU383" i="135"/>
  <c r="P383" i="135" s="1"/>
  <c r="AU369" i="135"/>
  <c r="P369" i="135" s="1"/>
  <c r="AU530" i="135"/>
  <c r="P530" i="135" s="1"/>
  <c r="AU722" i="135"/>
  <c r="P722" i="135" s="1"/>
  <c r="M547" i="135"/>
  <c r="AU547" i="135"/>
  <c r="P547" i="135" s="1"/>
  <c r="AU561" i="135"/>
  <c r="P561" i="135" s="1"/>
  <c r="AU103" i="135"/>
  <c r="P103" i="135" s="1"/>
  <c r="AU877" i="135"/>
  <c r="P877" i="135" s="1"/>
  <c r="AU339" i="135"/>
  <c r="P339" i="135" s="1"/>
  <c r="AU909" i="135"/>
  <c r="P909" i="135" s="1"/>
  <c r="AU435" i="135"/>
  <c r="P435" i="135" s="1"/>
  <c r="AU973" i="135"/>
  <c r="P973" i="135" s="1"/>
  <c r="AU196" i="135"/>
  <c r="P196" i="135" s="1"/>
  <c r="AU989" i="135"/>
  <c r="P989" i="135" s="1"/>
  <c r="AU703" i="135"/>
  <c r="P703" i="135" s="1"/>
  <c r="AU276" i="135"/>
  <c r="P276" i="135" s="1"/>
  <c r="AU719" i="135"/>
  <c r="P719" i="135" s="1"/>
  <c r="AU482" i="135"/>
  <c r="P482" i="135" s="1"/>
  <c r="AU308" i="135"/>
  <c r="P308" i="135" s="1"/>
  <c r="AU735" i="135"/>
  <c r="P735" i="135" s="1"/>
  <c r="AU498" i="135"/>
  <c r="P498" i="135" s="1"/>
  <c r="AU324" i="135"/>
  <c r="P324" i="135" s="1"/>
  <c r="AU180" i="135"/>
  <c r="P180" i="135" s="1"/>
  <c r="AU609" i="135"/>
  <c r="P609" i="135" s="1"/>
  <c r="AU71" i="135"/>
  <c r="P71" i="135" s="1"/>
  <c r="AU212" i="135"/>
  <c r="P212" i="135" s="1"/>
  <c r="AU751" i="135"/>
  <c r="P751" i="135" s="1"/>
  <c r="AU244" i="135"/>
  <c r="P244" i="135" s="1"/>
  <c r="AU783" i="135"/>
  <c r="P783" i="135" s="1"/>
  <c r="AU355" i="135"/>
  <c r="P355" i="135" s="1"/>
  <c r="AU260" i="135"/>
  <c r="P260" i="135" s="1"/>
  <c r="AU845" i="135"/>
  <c r="P845" i="135" s="1"/>
  <c r="AU799" i="135"/>
  <c r="P799" i="135" s="1"/>
  <c r="AU292" i="135"/>
  <c r="P292" i="135" s="1"/>
  <c r="AU861" i="135"/>
  <c r="P861" i="135" s="1"/>
  <c r="M110" i="135"/>
  <c r="M884" i="135"/>
  <c r="AU884" i="135"/>
  <c r="P884" i="135" s="1"/>
  <c r="AU130" i="135"/>
  <c r="P130" i="135" s="1"/>
  <c r="AU997" i="135"/>
  <c r="P997" i="135" s="1"/>
  <c r="AU982" i="135"/>
  <c r="P982" i="135" s="1"/>
  <c r="AU696" i="135"/>
  <c r="P696" i="135" s="1"/>
  <c r="AU681" i="135"/>
  <c r="P681" i="135" s="1"/>
  <c r="AU539" i="135"/>
  <c r="P539" i="135" s="1"/>
  <c r="AU300" i="135"/>
  <c r="P300" i="135" s="1"/>
  <c r="AU477" i="135"/>
  <c r="P477" i="135" s="1"/>
  <c r="AU191" i="135"/>
  <c r="P191" i="135" s="1"/>
  <c r="AU256" i="135"/>
  <c r="P256" i="135" s="1"/>
  <c r="AU682" i="135"/>
  <c r="P682" i="135" s="1"/>
  <c r="AU870" i="135"/>
  <c r="P870" i="135" s="1"/>
  <c r="AU809" i="135"/>
  <c r="P809" i="135" s="1"/>
  <c r="AU428" i="135"/>
  <c r="P428" i="135" s="1"/>
  <c r="AU551" i="135"/>
  <c r="P551" i="135" s="1"/>
  <c r="AU410" i="135"/>
  <c r="P410" i="135" s="1"/>
  <c r="AU225" i="135"/>
  <c r="P225" i="135" s="1"/>
  <c r="AU818" i="135"/>
  <c r="P818" i="135" s="1"/>
  <c r="AU407" i="135"/>
  <c r="P407" i="135" s="1"/>
  <c r="AU588" i="135"/>
  <c r="P588" i="135" s="1"/>
  <c r="AU93" i="135"/>
  <c r="P93" i="135" s="1"/>
  <c r="AU128" i="135"/>
  <c r="P128" i="135" s="1"/>
  <c r="AU570" i="135"/>
  <c r="P570" i="135" s="1"/>
  <c r="AU254" i="135"/>
  <c r="P254" i="135" s="1"/>
  <c r="AU113" i="135"/>
  <c r="P113" i="135" s="1"/>
  <c r="AU616" i="135"/>
  <c r="P616" i="135" s="1"/>
  <c r="AU268" i="135"/>
  <c r="P268" i="135" s="1"/>
  <c r="AU714" i="135"/>
  <c r="P714" i="135" s="1"/>
  <c r="AU930" i="135"/>
  <c r="P930" i="135" s="1"/>
  <c r="AU708" i="135"/>
  <c r="P708" i="135" s="1"/>
  <c r="AU805" i="135"/>
  <c r="P805" i="135" s="1"/>
  <c r="AU951" i="135"/>
  <c r="P951" i="135" s="1"/>
  <c r="AU443" i="135"/>
  <c r="P443" i="135" s="1"/>
  <c r="AU635" i="135"/>
  <c r="P635" i="135" s="1"/>
  <c r="AU81" i="135"/>
  <c r="P81" i="135" s="1"/>
  <c r="AU840" i="135"/>
  <c r="P840" i="135" s="1"/>
  <c r="AU271" i="135"/>
  <c r="P271" i="135" s="1"/>
  <c r="AU472" i="135"/>
  <c r="P472" i="135" s="1"/>
  <c r="AU775" i="135"/>
  <c r="P775" i="135" s="1"/>
  <c r="AU460" i="135"/>
  <c r="P460" i="135" s="1"/>
  <c r="AU522" i="135"/>
  <c r="P522" i="135" s="1"/>
  <c r="AU882" i="135"/>
  <c r="P882" i="135" s="1"/>
  <c r="AU423" i="135"/>
  <c r="P423" i="135" s="1"/>
  <c r="AU604" i="135"/>
  <c r="P604" i="135" s="1"/>
  <c r="AU141" i="135"/>
  <c r="P141" i="135" s="1"/>
  <c r="AU602" i="135"/>
  <c r="P602" i="135" s="1"/>
  <c r="AU270" i="135"/>
  <c r="P270" i="135" s="1"/>
  <c r="AU177" i="135"/>
  <c r="P177" i="135" s="1"/>
  <c r="AU632" i="135"/>
  <c r="P632" i="135" s="1"/>
  <c r="AU284" i="135"/>
  <c r="P284" i="135" s="1"/>
  <c r="AU946" i="135"/>
  <c r="P946" i="135" s="1"/>
  <c r="AU772" i="135"/>
  <c r="P772" i="135" s="1"/>
  <c r="AU837" i="135"/>
  <c r="P837" i="135" s="1"/>
  <c r="AU983" i="135"/>
  <c r="P983" i="135" s="1"/>
  <c r="AU459" i="135"/>
  <c r="P459" i="135" s="1"/>
  <c r="AU303" i="135"/>
  <c r="P303" i="135" s="1"/>
  <c r="AU193" i="135"/>
  <c r="P193" i="135" s="1"/>
  <c r="AU158" i="135"/>
  <c r="P158" i="135" s="1"/>
  <c r="AU568" i="135"/>
  <c r="P568" i="135" s="1"/>
  <c r="AU871" i="135"/>
  <c r="P871" i="135" s="1"/>
  <c r="AU994" i="135"/>
  <c r="P994" i="135" s="1"/>
  <c r="AU723" i="135"/>
  <c r="P723" i="135" s="1"/>
  <c r="AU519" i="135"/>
  <c r="P519" i="135" s="1"/>
  <c r="AU157" i="135"/>
  <c r="P157" i="135" s="1"/>
  <c r="AU618" i="135"/>
  <c r="P618" i="135" s="1"/>
  <c r="AU286" i="135"/>
  <c r="P286" i="135" s="1"/>
  <c r="AU476" i="135"/>
  <c r="P476" i="135" s="1"/>
  <c r="AU962" i="135"/>
  <c r="P962" i="135" s="1"/>
  <c r="AU788" i="135"/>
  <c r="P788" i="135" s="1"/>
  <c r="AU853" i="135"/>
  <c r="P853" i="135" s="1"/>
  <c r="AU475" i="135"/>
  <c r="P475" i="135" s="1"/>
  <c r="AU966" i="135"/>
  <c r="P966" i="135" s="1"/>
  <c r="AU445" i="135"/>
  <c r="P445" i="135" s="1"/>
  <c r="AU697" i="135"/>
  <c r="P697" i="135" s="1"/>
  <c r="AU493" i="135"/>
  <c r="P493" i="135" s="1"/>
  <c r="AU223" i="135"/>
  <c r="P223" i="135" s="1"/>
  <c r="AU886" i="135"/>
  <c r="P886" i="135" s="1"/>
  <c r="AU824" i="135"/>
  <c r="P824" i="135" s="1"/>
  <c r="AU745" i="135"/>
  <c r="P745" i="135" s="1"/>
  <c r="AU509" i="135"/>
  <c r="P509" i="135" s="1"/>
  <c r="AU255" i="135"/>
  <c r="P255" i="135" s="1"/>
  <c r="AU331" i="135"/>
  <c r="P331" i="135" s="1"/>
  <c r="AU362" i="135"/>
  <c r="P362" i="135" s="1"/>
  <c r="AU918" i="135"/>
  <c r="P918" i="135" s="1"/>
  <c r="AU603" i="135"/>
  <c r="P603" i="135" s="1"/>
  <c r="AU19" i="135"/>
  <c r="P19" i="135" s="1"/>
  <c r="AU739" i="135"/>
  <c r="P739" i="135" s="1"/>
  <c r="AU647" i="135"/>
  <c r="P647" i="135" s="1"/>
  <c r="AU313" i="135"/>
  <c r="P313" i="135" s="1"/>
  <c r="AU219" i="135"/>
  <c r="P219" i="135" s="1"/>
  <c r="AU253" i="135"/>
  <c r="P253" i="135" s="1"/>
  <c r="AU634" i="135"/>
  <c r="P634" i="135" s="1"/>
  <c r="AU350" i="135"/>
  <c r="P350" i="135" s="1"/>
  <c r="AU492" i="135"/>
  <c r="P492" i="135" s="1"/>
  <c r="AU170" i="135"/>
  <c r="P170" i="135" s="1"/>
  <c r="AU868" i="135"/>
  <c r="P868" i="135" s="1"/>
  <c r="AU869" i="135"/>
  <c r="P869" i="135" s="1"/>
  <c r="AU507" i="135"/>
  <c r="P507" i="135" s="1"/>
  <c r="AU746" i="135"/>
  <c r="P746" i="135" s="1"/>
  <c r="AU525" i="135"/>
  <c r="P525" i="135" s="1"/>
  <c r="AU142" i="135"/>
  <c r="P142" i="135" s="1"/>
  <c r="AU442" i="135"/>
  <c r="P442" i="135" s="1"/>
  <c r="AU898" i="135"/>
  <c r="P898" i="135" s="1"/>
  <c r="AU99" i="135"/>
  <c r="P99" i="135" s="1"/>
  <c r="AU803" i="135"/>
  <c r="P803" i="135" s="1"/>
  <c r="AU839" i="135"/>
  <c r="P839" i="135" s="1"/>
  <c r="AU329" i="135"/>
  <c r="P329" i="135" s="1"/>
  <c r="AU267" i="135"/>
  <c r="P267" i="135" s="1"/>
  <c r="AU269" i="135"/>
  <c r="P269" i="135" s="1"/>
  <c r="AU666" i="135"/>
  <c r="P666" i="135" s="1"/>
  <c r="AU382" i="135"/>
  <c r="P382" i="135" s="1"/>
  <c r="AU20" i="135"/>
  <c r="P20" i="135" s="1"/>
  <c r="AU508" i="135"/>
  <c r="P508" i="135" s="1"/>
  <c r="AU730" i="135"/>
  <c r="P730" i="135" s="1"/>
  <c r="AU885" i="135"/>
  <c r="P885" i="135" s="1"/>
  <c r="AU523" i="135"/>
  <c r="P523" i="135" s="1"/>
  <c r="AU683" i="135"/>
  <c r="P683" i="135" s="1"/>
  <c r="AU538" i="135"/>
  <c r="P538" i="135" s="1"/>
  <c r="AU236" i="135"/>
  <c r="P236" i="135" s="1"/>
  <c r="AU629" i="135"/>
  <c r="P629" i="135" s="1"/>
  <c r="AU979" i="135"/>
  <c r="P979" i="135" s="1"/>
  <c r="AU454" i="135"/>
  <c r="P454" i="135" s="1"/>
  <c r="AU967" i="135"/>
  <c r="P967" i="135" s="1"/>
  <c r="AU345" i="135"/>
  <c r="P345" i="135" s="1"/>
  <c r="AU108" i="135"/>
  <c r="P108" i="135" s="1"/>
  <c r="AU285" i="135"/>
  <c r="P285" i="135" s="1"/>
  <c r="AU238" i="135"/>
  <c r="P238" i="135" s="1"/>
  <c r="AU928" i="135"/>
  <c r="P928" i="135" s="1"/>
  <c r="AU698" i="135"/>
  <c r="P698" i="135" s="1"/>
  <c r="AU398" i="135"/>
  <c r="P398" i="135" s="1"/>
  <c r="AU52" i="135"/>
  <c r="P52" i="135" s="1"/>
  <c r="AU524" i="135"/>
  <c r="P524" i="135" s="1"/>
  <c r="AU964" i="135"/>
  <c r="P964" i="135" s="1"/>
  <c r="AU901" i="135"/>
  <c r="P901" i="135" s="1"/>
  <c r="AU849" i="135"/>
  <c r="P849" i="135" s="1"/>
  <c r="AU628" i="135"/>
  <c r="P628" i="135" s="1"/>
  <c r="AU661" i="135"/>
  <c r="P661" i="135" s="1"/>
  <c r="AU614" i="135"/>
  <c r="P614" i="135" s="1"/>
  <c r="AU361" i="135"/>
  <c r="P361" i="135" s="1"/>
  <c r="AU299" i="135"/>
  <c r="P299" i="135" s="1"/>
  <c r="AU124" i="135"/>
  <c r="P124" i="135" s="1"/>
  <c r="AU301" i="135"/>
  <c r="P301" i="135" s="1"/>
  <c r="AU302" i="135"/>
  <c r="P302" i="135" s="1"/>
  <c r="AU944" i="135"/>
  <c r="P944" i="135" s="1"/>
  <c r="AU414" i="135"/>
  <c r="P414" i="135" s="1"/>
  <c r="AU68" i="135"/>
  <c r="P68" i="135" s="1"/>
  <c r="AU540" i="135"/>
  <c r="P540" i="135" s="1"/>
  <c r="AU865" i="135"/>
  <c r="P865" i="135" s="1"/>
  <c r="AU587" i="135"/>
  <c r="P587" i="135" s="1"/>
  <c r="AU996" i="135"/>
  <c r="P996" i="135" s="1"/>
  <c r="AU933" i="135"/>
  <c r="P933" i="135" s="1"/>
  <c r="AU981" i="135"/>
  <c r="P981" i="135" s="1"/>
  <c r="AU761" i="135"/>
  <c r="P761" i="135" s="1"/>
  <c r="AU792" i="135"/>
  <c r="P792" i="135" s="1"/>
  <c r="AU555" i="135"/>
  <c r="P555" i="135" s="1"/>
  <c r="AU554" i="135"/>
  <c r="P554" i="135" s="1"/>
  <c r="AU667" i="135"/>
  <c r="P667" i="135" s="1"/>
  <c r="AU506" i="135"/>
  <c r="P506" i="135" s="1"/>
  <c r="AU220" i="135"/>
  <c r="P220" i="135" s="1"/>
  <c r="AU314" i="135"/>
  <c r="P314" i="135" s="1"/>
  <c r="AU287" i="135"/>
  <c r="P287" i="135" s="1"/>
  <c r="AU913" i="135"/>
  <c r="P913" i="135" s="1"/>
  <c r="AU644" i="135"/>
  <c r="P644" i="135" s="1"/>
  <c r="AU677" i="135"/>
  <c r="P677" i="135" s="1"/>
  <c r="AU678" i="135"/>
  <c r="P678" i="135" s="1"/>
  <c r="AU377" i="135"/>
  <c r="P377" i="135" s="1"/>
  <c r="AU315" i="135"/>
  <c r="P315" i="135" s="1"/>
  <c r="AU140" i="135"/>
  <c r="P140" i="135" s="1"/>
  <c r="AU317" i="135"/>
  <c r="P317" i="135" s="1"/>
  <c r="AU976" i="135"/>
  <c r="P976" i="135" s="1"/>
  <c r="AU430" i="135"/>
  <c r="P430" i="135" s="1"/>
  <c r="AU84" i="135"/>
  <c r="P84" i="135" s="1"/>
  <c r="AU233" i="135"/>
  <c r="P233" i="135" s="1"/>
  <c r="AU556" i="135"/>
  <c r="P556" i="135" s="1"/>
  <c r="AU881" i="135"/>
  <c r="P881" i="135" s="1"/>
  <c r="AU965" i="135"/>
  <c r="P965" i="135" s="1"/>
  <c r="M900" i="135"/>
  <c r="AU900" i="135"/>
  <c r="P900" i="135" s="1"/>
  <c r="M759" i="135"/>
  <c r="AU759" i="135"/>
  <c r="P759" i="135" s="1"/>
  <c r="M931" i="135"/>
  <c r="AU931" i="135"/>
  <c r="P931" i="135" s="1"/>
  <c r="M646" i="135"/>
  <c r="AU646" i="135"/>
  <c r="P646" i="135" s="1"/>
  <c r="M95" i="135"/>
  <c r="AU95" i="135"/>
  <c r="P95" i="135" s="1"/>
  <c r="M107" i="135"/>
  <c r="AU107" i="135"/>
  <c r="P107" i="135" s="1"/>
  <c r="M781" i="135"/>
  <c r="AU781" i="135"/>
  <c r="P781" i="135" s="1"/>
  <c r="AU8" i="135"/>
  <c r="P8" i="135" s="1"/>
  <c r="M645" i="135"/>
  <c r="M62" i="135"/>
  <c r="M851" i="135"/>
  <c r="AU851" i="135"/>
  <c r="P851" i="135" s="1"/>
  <c r="M963" i="135"/>
  <c r="AU963" i="135"/>
  <c r="P963" i="135" s="1"/>
  <c r="M680" i="135"/>
  <c r="AU680" i="135"/>
  <c r="P680" i="135" s="1"/>
  <c r="M557" i="135"/>
  <c r="AU557" i="135"/>
  <c r="P557" i="135" s="1"/>
  <c r="M985" i="135"/>
  <c r="AU985" i="135"/>
  <c r="P985" i="135" s="1"/>
  <c r="M679" i="135"/>
  <c r="AU679" i="135"/>
  <c r="P679" i="135" s="1"/>
  <c r="M273" i="135"/>
  <c r="AU273" i="135"/>
  <c r="P273" i="135" s="1"/>
  <c r="AU694" i="135"/>
  <c r="P694" i="135" s="1"/>
  <c r="M586" i="135"/>
  <c r="AU586" i="135"/>
  <c r="P586" i="135" s="1"/>
  <c r="M115" i="135"/>
  <c r="AU115" i="135"/>
  <c r="P115" i="135" s="1"/>
  <c r="M844" i="135"/>
  <c r="AU844" i="135"/>
  <c r="P844" i="135" s="1"/>
  <c r="M755" i="135"/>
  <c r="AU755" i="135"/>
  <c r="P755" i="135" s="1"/>
  <c r="M380" i="135"/>
  <c r="AU380" i="135"/>
  <c r="P380" i="135" s="1"/>
  <c r="M144" i="135"/>
  <c r="AU144" i="135"/>
  <c r="P144" i="135" s="1"/>
  <c r="AU601" i="135"/>
  <c r="P601" i="135" s="1"/>
  <c r="M950" i="135"/>
  <c r="AU950" i="135"/>
  <c r="P950" i="135" s="1"/>
  <c r="M920" i="135"/>
  <c r="AU920" i="135"/>
  <c r="P920" i="135" s="1"/>
  <c r="M904" i="135"/>
  <c r="AU904" i="135"/>
  <c r="P904" i="135" s="1"/>
  <c r="M630" i="135"/>
  <c r="AU630" i="135"/>
  <c r="P630" i="135" s="1"/>
  <c r="M600" i="135"/>
  <c r="AU600" i="135"/>
  <c r="P600" i="135" s="1"/>
  <c r="M411" i="135"/>
  <c r="AU411" i="135"/>
  <c r="P411" i="135" s="1"/>
  <c r="M289" i="135"/>
  <c r="AU289" i="135"/>
  <c r="P289" i="135" s="1"/>
  <c r="M693" i="135"/>
  <c r="AU693" i="135"/>
  <c r="P693" i="135" s="1"/>
  <c r="M334" i="135"/>
  <c r="AU334" i="135"/>
  <c r="P334" i="135" s="1"/>
  <c r="M333" i="135"/>
  <c r="AU333" i="135"/>
  <c r="P333" i="135" s="1"/>
  <c r="M890" i="135"/>
  <c r="AU890" i="135"/>
  <c r="P890" i="135" s="1"/>
  <c r="M828" i="135"/>
  <c r="AU828" i="135"/>
  <c r="P828" i="135" s="1"/>
  <c r="M785" i="135"/>
  <c r="AU785" i="135"/>
  <c r="P785" i="135" s="1"/>
  <c r="M412" i="135"/>
  <c r="AU412" i="135"/>
  <c r="P412" i="135" s="1"/>
  <c r="M348" i="135"/>
  <c r="AU348" i="135"/>
  <c r="P348" i="135" s="1"/>
  <c r="AU631" i="135"/>
  <c r="P631" i="135" s="1"/>
  <c r="M768" i="135"/>
  <c r="AU768" i="135"/>
  <c r="P768" i="135" s="1"/>
  <c r="M583" i="135"/>
  <c r="AU583" i="135"/>
  <c r="P583" i="135" s="1"/>
  <c r="M521" i="135"/>
  <c r="AU521" i="135"/>
  <c r="P521" i="135" s="1"/>
  <c r="M505" i="135"/>
  <c r="AU505" i="135"/>
  <c r="P505" i="135" s="1"/>
  <c r="M489" i="135"/>
  <c r="AU489" i="135"/>
  <c r="P489" i="135" s="1"/>
  <c r="M473" i="135"/>
  <c r="AU473" i="135"/>
  <c r="P473" i="135" s="1"/>
  <c r="M457" i="135"/>
  <c r="AU457" i="135"/>
  <c r="P457" i="135" s="1"/>
  <c r="M550" i="135"/>
  <c r="AU550" i="135"/>
  <c r="P550" i="135" s="1"/>
  <c r="M535" i="135"/>
  <c r="AU535" i="135"/>
  <c r="P535" i="135" s="1"/>
  <c r="M520" i="135"/>
  <c r="AU520" i="135"/>
  <c r="P520" i="135" s="1"/>
  <c r="M504" i="135"/>
  <c r="AU504" i="135"/>
  <c r="P504" i="135" s="1"/>
  <c r="M456" i="135"/>
  <c r="AU456" i="135"/>
  <c r="P456" i="135" s="1"/>
  <c r="M440" i="135"/>
  <c r="AU440" i="135"/>
  <c r="P440" i="135" s="1"/>
  <c r="M127" i="135"/>
  <c r="AU127" i="135"/>
  <c r="P127" i="135" s="1"/>
  <c r="M83" i="135"/>
  <c r="AU83" i="135"/>
  <c r="P83" i="135" s="1"/>
  <c r="M67" i="135"/>
  <c r="AU67" i="135"/>
  <c r="P67" i="135" s="1"/>
  <c r="M978" i="135"/>
  <c r="AU978" i="135"/>
  <c r="P978" i="135" s="1"/>
  <c r="M565" i="135"/>
  <c r="AU565" i="135"/>
  <c r="P565" i="135" s="1"/>
  <c r="M549" i="135"/>
  <c r="AU549" i="135"/>
  <c r="P549" i="135" s="1"/>
  <c r="M187" i="135"/>
  <c r="AU187" i="135"/>
  <c r="P187" i="135" s="1"/>
  <c r="M97" i="135"/>
  <c r="AU97" i="135"/>
  <c r="P97" i="135" s="1"/>
  <c r="M66" i="135"/>
  <c r="AU66" i="135"/>
  <c r="P66" i="135" s="1"/>
  <c r="M35" i="135"/>
  <c r="AU35" i="135"/>
  <c r="P35" i="135" s="1"/>
  <c r="AU364" i="135"/>
  <c r="P364" i="135" s="1"/>
  <c r="AU741" i="135"/>
  <c r="P741" i="135" s="1"/>
  <c r="M718" i="135"/>
  <c r="AU718" i="135"/>
  <c r="P718" i="135" s="1"/>
  <c r="M687" i="135"/>
  <c r="AU687" i="135"/>
  <c r="P687" i="135" s="1"/>
  <c r="M564" i="135"/>
  <c r="AU564" i="135"/>
  <c r="P564" i="135" s="1"/>
  <c r="M359" i="135"/>
  <c r="AU359" i="135"/>
  <c r="P359" i="135" s="1"/>
  <c r="M733" i="135"/>
  <c r="AU733" i="135"/>
  <c r="P733" i="135" s="1"/>
  <c r="M579" i="135"/>
  <c r="AU579" i="135"/>
  <c r="P579" i="135" s="1"/>
  <c r="M264" i="135"/>
  <c r="AU264" i="135"/>
  <c r="P264" i="135" s="1"/>
  <c r="M138" i="135"/>
  <c r="AU138" i="135"/>
  <c r="P138" i="135" s="1"/>
  <c r="M710" i="135"/>
  <c r="AU710" i="135"/>
  <c r="P710" i="135" s="1"/>
  <c r="AU1000" i="135"/>
  <c r="P1000" i="135" s="1"/>
  <c r="M725" i="135"/>
  <c r="AU725" i="135"/>
  <c r="P725" i="135" s="1"/>
  <c r="M349" i="135"/>
  <c r="AU349" i="135"/>
  <c r="P349" i="135" s="1"/>
  <c r="M859" i="135"/>
  <c r="AU859" i="135"/>
  <c r="P859" i="135" s="1"/>
  <c r="M732" i="135"/>
  <c r="AU732" i="135"/>
  <c r="P732" i="135" s="1"/>
  <c r="M578" i="135"/>
  <c r="AU578" i="135"/>
  <c r="P578" i="135" s="1"/>
  <c r="M247" i="135"/>
  <c r="AU247" i="135"/>
  <c r="P247" i="135" s="1"/>
  <c r="M153" i="135"/>
  <c r="AU153" i="135"/>
  <c r="P153" i="135" s="1"/>
  <c r="M883" i="135"/>
  <c r="AU883" i="135"/>
  <c r="P883" i="135" s="1"/>
  <c r="M836" i="135"/>
  <c r="AU836" i="135"/>
  <c r="P836" i="135" s="1"/>
  <c r="M820" i="135"/>
  <c r="AU820" i="135"/>
  <c r="P820" i="135" s="1"/>
  <c r="M793" i="135"/>
  <c r="AU793" i="135"/>
  <c r="P793" i="135" s="1"/>
  <c r="M778" i="135"/>
  <c r="AU778" i="135"/>
  <c r="P778" i="135" s="1"/>
  <c r="M762" i="135"/>
  <c r="AU762" i="135"/>
  <c r="P762" i="135" s="1"/>
  <c r="M747" i="135"/>
  <c r="AU747" i="135"/>
  <c r="P747" i="135" s="1"/>
  <c r="M623" i="135"/>
  <c r="AU623" i="135"/>
  <c r="P623" i="135" s="1"/>
  <c r="M608" i="135"/>
  <c r="M593" i="135"/>
  <c r="AU593" i="135"/>
  <c r="P593" i="135" s="1"/>
  <c r="M546" i="135"/>
  <c r="AU546" i="135"/>
  <c r="P546" i="135" s="1"/>
  <c r="M404" i="135"/>
  <c r="AU404" i="135"/>
  <c r="P404" i="135" s="1"/>
  <c r="M183" i="135"/>
  <c r="AU183" i="135"/>
  <c r="P183" i="135" s="1"/>
  <c r="M167" i="135"/>
  <c r="AU167" i="135"/>
  <c r="P167" i="135" s="1"/>
  <c r="M152" i="135"/>
  <c r="AU152" i="135"/>
  <c r="P152" i="135" s="1"/>
  <c r="M257" i="135"/>
  <c r="AU257" i="135"/>
  <c r="P257" i="135" s="1"/>
  <c r="M740" i="135"/>
  <c r="AU740" i="135"/>
  <c r="P740" i="135" s="1"/>
  <c r="M875" i="135"/>
  <c r="AU875" i="135"/>
  <c r="P875" i="135" s="1"/>
  <c r="M800" i="135"/>
  <c r="AU800" i="135"/>
  <c r="P800" i="135" s="1"/>
  <c r="M396" i="135"/>
  <c r="AU396" i="135"/>
  <c r="P396" i="135" s="1"/>
  <c r="AU709" i="135"/>
  <c r="P709" i="135" s="1"/>
  <c r="AU320" i="135"/>
  <c r="P320" i="135" s="1"/>
  <c r="M912" i="135"/>
  <c r="AU912" i="135"/>
  <c r="P912" i="135" s="1"/>
  <c r="M897" i="135"/>
  <c r="AU897" i="135"/>
  <c r="P897" i="135" s="1"/>
  <c r="M866" i="135"/>
  <c r="AU866" i="135"/>
  <c r="P866" i="135" s="1"/>
  <c r="M777" i="135"/>
  <c r="AU777" i="135"/>
  <c r="P777" i="135" s="1"/>
  <c r="M419" i="135"/>
  <c r="AU419" i="135"/>
  <c r="P419" i="135" s="1"/>
  <c r="M229" i="135"/>
  <c r="AU229" i="135"/>
  <c r="P229" i="135" s="1"/>
  <c r="M214" i="135"/>
  <c r="AU214" i="135"/>
  <c r="P214" i="135" s="1"/>
  <c r="M198" i="135"/>
  <c r="AU198" i="135"/>
  <c r="P198" i="135" s="1"/>
  <c r="M182" i="135"/>
  <c r="AU182" i="135"/>
  <c r="P182" i="135" s="1"/>
  <c r="M957" i="135"/>
  <c r="AU957" i="135"/>
  <c r="P957" i="135" s="1"/>
  <c r="M941" i="135"/>
  <c r="AU941" i="135"/>
  <c r="P941" i="135" s="1"/>
  <c r="M927" i="135"/>
  <c r="AU927" i="135"/>
  <c r="P927" i="135" s="1"/>
  <c r="M896" i="135"/>
  <c r="AU896" i="135"/>
  <c r="P896" i="135" s="1"/>
  <c r="M651" i="135"/>
  <c r="AU651" i="135"/>
  <c r="P651" i="135" s="1"/>
  <c r="M637" i="135"/>
  <c r="AU637" i="135"/>
  <c r="P637" i="135" s="1"/>
  <c r="M544" i="135"/>
  <c r="AU544" i="135"/>
  <c r="P544" i="135" s="1"/>
  <c r="M529" i="135"/>
  <c r="AU529" i="135"/>
  <c r="P529" i="135" s="1"/>
  <c r="M513" i="135"/>
  <c r="AU513" i="135"/>
  <c r="P513" i="135" s="1"/>
  <c r="M497" i="135"/>
  <c r="AU497" i="135"/>
  <c r="P497" i="135" s="1"/>
  <c r="M449" i="135"/>
  <c r="AU449" i="135"/>
  <c r="P449" i="135" s="1"/>
  <c r="M228" i="135"/>
  <c r="AU228" i="135"/>
  <c r="P228" i="135" s="1"/>
  <c r="M197" i="135"/>
  <c r="AU197" i="135"/>
  <c r="P197" i="135" s="1"/>
  <c r="M971" i="135"/>
  <c r="AU971" i="135"/>
  <c r="P971" i="135" s="1"/>
  <c r="AU248" i="135"/>
  <c r="P248" i="135" s="1"/>
  <c r="AU60" i="135"/>
  <c r="P60" i="135" s="1"/>
  <c r="AU42" i="135"/>
  <c r="P42" i="135" s="1"/>
  <c r="AU116" i="135"/>
  <c r="P116" i="135" s="1"/>
  <c r="AU312" i="135"/>
  <c r="P312" i="135" s="1"/>
  <c r="AU961" i="135"/>
  <c r="P961" i="135" s="1"/>
  <c r="AU806" i="135"/>
  <c r="P806" i="135" s="1"/>
  <c r="AU571" i="135"/>
  <c r="P571" i="135" s="1"/>
  <c r="AU856" i="135"/>
  <c r="P856" i="135" s="1"/>
  <c r="AU173" i="135"/>
  <c r="P173" i="135" s="1"/>
  <c r="AU58" i="135"/>
  <c r="P58" i="135" s="1"/>
  <c r="AU295" i="135"/>
  <c r="P295" i="135" s="1"/>
  <c r="AU872" i="135"/>
  <c r="P872" i="135" s="1"/>
  <c r="AU543" i="135"/>
  <c r="P543" i="135" s="1"/>
  <c r="AU74" i="135"/>
  <c r="P74" i="135" s="1"/>
  <c r="AU249" i="135"/>
  <c r="P249" i="135" s="1"/>
  <c r="AU250" i="135"/>
  <c r="P250" i="135" s="1"/>
  <c r="AU417" i="135"/>
  <c r="P417" i="135" s="1"/>
  <c r="AU691" i="135"/>
  <c r="P691" i="135" s="1"/>
  <c r="AU189" i="135"/>
  <c r="P189" i="135" s="1"/>
  <c r="AU160" i="135"/>
  <c r="P160" i="135" s="1"/>
  <c r="AU281" i="135"/>
  <c r="P281" i="135" s="1"/>
  <c r="AU825" i="135"/>
  <c r="P825" i="135" s="1"/>
  <c r="AU811" i="135"/>
  <c r="P811" i="135" s="1"/>
  <c r="AU707" i="135"/>
  <c r="P707" i="135" s="1"/>
  <c r="AU205" i="135"/>
  <c r="P205" i="135" s="1"/>
  <c r="AU356" i="135"/>
  <c r="P356" i="135" s="1"/>
  <c r="AU297" i="135"/>
  <c r="P297" i="135" s="1"/>
  <c r="AU73" i="135"/>
  <c r="P73" i="135" s="1"/>
  <c r="AU940" i="135"/>
  <c r="P940" i="135" s="1"/>
  <c r="AU479" i="135"/>
  <c r="P479" i="135" s="1"/>
  <c r="AU386" i="135"/>
  <c r="P386" i="135" s="1"/>
  <c r="AU388" i="135"/>
  <c r="P388" i="135" s="1"/>
  <c r="AU105" i="135"/>
  <c r="P105" i="135" s="1"/>
  <c r="AU988" i="135"/>
  <c r="P988" i="135" s="1"/>
  <c r="AU511" i="135"/>
  <c r="P511" i="135" s="1"/>
  <c r="AU753" i="135"/>
  <c r="P753" i="135" s="1"/>
  <c r="AU738" i="135"/>
  <c r="P738" i="135" s="1"/>
  <c r="AU998" i="135"/>
  <c r="P998" i="135" s="1"/>
  <c r="AU265" i="135"/>
  <c r="P265" i="135" s="1"/>
  <c r="AU700" i="135"/>
  <c r="P700" i="135" s="1"/>
  <c r="AU29" i="135"/>
  <c r="P29" i="135" s="1"/>
  <c r="M133" i="135"/>
  <c r="AU887" i="135"/>
  <c r="P887" i="135" s="1"/>
  <c r="AU731" i="135"/>
  <c r="P731" i="135" s="1"/>
  <c r="AU585" i="135"/>
  <c r="P585" i="135" s="1"/>
  <c r="M942" i="135"/>
  <c r="AU942" i="135"/>
  <c r="P942" i="135" s="1"/>
  <c r="M434" i="135"/>
  <c r="AU434" i="135"/>
  <c r="P434" i="135" s="1"/>
  <c r="M327" i="135"/>
  <c r="AU327" i="135"/>
  <c r="P327" i="135" s="1"/>
  <c r="M206" i="135"/>
  <c r="AU206" i="135"/>
  <c r="P206" i="135" s="1"/>
  <c r="M190" i="135"/>
  <c r="AU190" i="135"/>
  <c r="P190" i="135" s="1"/>
  <c r="M118" i="135"/>
  <c r="AU118" i="135"/>
  <c r="P118" i="135" s="1"/>
  <c r="M776" i="135"/>
  <c r="AU776" i="135"/>
  <c r="P776" i="135" s="1"/>
  <c r="M72" i="135"/>
  <c r="AU72" i="135"/>
  <c r="P72" i="135" s="1"/>
  <c r="M701" i="135"/>
  <c r="AU701" i="135"/>
  <c r="P701" i="135" s="1"/>
  <c r="M448" i="135"/>
  <c r="AU448" i="135"/>
  <c r="P448" i="135" s="1"/>
  <c r="M311" i="135"/>
  <c r="AU311" i="135"/>
  <c r="P311" i="135" s="1"/>
  <c r="M117" i="135"/>
  <c r="AU117" i="135"/>
  <c r="P117" i="135" s="1"/>
  <c r="M995" i="135"/>
  <c r="AU995" i="135"/>
  <c r="P995" i="135" s="1"/>
  <c r="M953" i="135"/>
  <c r="AU953" i="135"/>
  <c r="P953" i="135" s="1"/>
  <c r="M878" i="135"/>
  <c r="AU878" i="135"/>
  <c r="P878" i="135" s="1"/>
  <c r="M728" i="135"/>
  <c r="AU728" i="135"/>
  <c r="P728" i="135" s="1"/>
  <c r="M626" i="135"/>
  <c r="AU626" i="135"/>
  <c r="P626" i="135" s="1"/>
  <c r="M261" i="135"/>
  <c r="AU261" i="135"/>
  <c r="P261" i="135" s="1"/>
  <c r="M55" i="135"/>
  <c r="AU55" i="135"/>
  <c r="P55" i="135" s="1"/>
  <c r="M937" i="135"/>
  <c r="AU937" i="135"/>
  <c r="P937" i="135" s="1"/>
  <c r="M23" i="135"/>
  <c r="AU23" i="135"/>
  <c r="P23" i="135" s="1"/>
  <c r="AU791" i="135"/>
  <c r="P791" i="135" s="1"/>
  <c r="M791" i="135"/>
  <c r="M656" i="135"/>
  <c r="AU656" i="135"/>
  <c r="P656" i="135" s="1"/>
  <c r="M235" i="135"/>
  <c r="AU235" i="135"/>
  <c r="P235" i="135" s="1"/>
  <c r="M790" i="135"/>
  <c r="AU790" i="135"/>
  <c r="P790" i="135" s="1"/>
  <c r="M699" i="135"/>
  <c r="AU699" i="135"/>
  <c r="P699" i="135" s="1"/>
  <c r="M774" i="135"/>
  <c r="AU774" i="135"/>
  <c r="P774" i="135" s="1"/>
  <c r="M461" i="135"/>
  <c r="AU461" i="135"/>
  <c r="P461" i="135" s="1"/>
  <c r="M829" i="135"/>
  <c r="AU829" i="135"/>
  <c r="P829" i="135" s="1"/>
  <c r="M695" i="135"/>
  <c r="AU695" i="135"/>
  <c r="P695" i="135" s="1"/>
  <c r="M381" i="135"/>
  <c r="AU381" i="135"/>
  <c r="P381" i="135" s="1"/>
  <c r="M230" i="135"/>
  <c r="AU230" i="135"/>
  <c r="P230" i="135" s="1"/>
  <c r="M215" i="135"/>
  <c r="AU215" i="135"/>
  <c r="P215" i="135" s="1"/>
  <c r="M129" i="135"/>
  <c r="AU129" i="135"/>
  <c r="P129" i="135" s="1"/>
  <c r="M536" i="135"/>
  <c r="AU536" i="135"/>
  <c r="P536" i="135" s="1"/>
  <c r="M760" i="135"/>
  <c r="AU760" i="135"/>
  <c r="P760" i="135" s="1"/>
  <c r="M416" i="135"/>
  <c r="AU416" i="135"/>
  <c r="P416" i="135" s="1"/>
  <c r="M784" i="135"/>
  <c r="AU784" i="135"/>
  <c r="P784" i="135" s="1"/>
  <c r="M664" i="135"/>
  <c r="AU664" i="135"/>
  <c r="P664" i="135" s="1"/>
  <c r="M288" i="135"/>
  <c r="AU288" i="135"/>
  <c r="P288" i="135" s="1"/>
  <c r="M82" i="135"/>
  <c r="AU82" i="135"/>
  <c r="P82" i="135" s="1"/>
  <c r="M754" i="135"/>
  <c r="AU754" i="135"/>
  <c r="P754" i="135" s="1"/>
  <c r="M663" i="135"/>
  <c r="AU663" i="135"/>
  <c r="P663" i="135" s="1"/>
  <c r="M165" i="135"/>
  <c r="AU165" i="135"/>
  <c r="P165" i="135" s="1"/>
  <c r="M151" i="135"/>
  <c r="AU151" i="135"/>
  <c r="P151" i="135" s="1"/>
  <c r="M96" i="135"/>
  <c r="AU96" i="135"/>
  <c r="P96" i="135" s="1"/>
  <c r="M576" i="135"/>
  <c r="AU576" i="135"/>
  <c r="P576" i="135" s="1"/>
  <c r="M109" i="135"/>
  <c r="AU109" i="135"/>
  <c r="P109" i="135" s="1"/>
  <c r="M80" i="135"/>
  <c r="AU80" i="135"/>
  <c r="P80" i="135" s="1"/>
  <c r="M64" i="135"/>
  <c r="AU64" i="135"/>
  <c r="P64" i="135" s="1"/>
  <c r="M149" i="135"/>
  <c r="AU149" i="135"/>
  <c r="P149" i="135" s="1"/>
  <c r="M79" i="135"/>
  <c r="AU79" i="135"/>
  <c r="P79" i="135" s="1"/>
  <c r="M915" i="135"/>
  <c r="AU915" i="135"/>
  <c r="P915" i="135" s="1"/>
  <c r="M823" i="135"/>
  <c r="AU823" i="135"/>
  <c r="P823" i="135" s="1"/>
  <c r="M391" i="135"/>
  <c r="AU391" i="135"/>
  <c r="P391" i="135" s="1"/>
  <c r="M375" i="135"/>
  <c r="AU375" i="135"/>
  <c r="P375" i="135" s="1"/>
  <c r="M32" i="135"/>
  <c r="AU32" i="135"/>
  <c r="P32" i="135" s="1"/>
  <c r="M17" i="135"/>
  <c r="AU17" i="135"/>
  <c r="P17" i="135" s="1"/>
  <c r="M899" i="135"/>
  <c r="AU899" i="135"/>
  <c r="P899" i="135" s="1"/>
  <c r="M704" i="135"/>
  <c r="AU704" i="135"/>
  <c r="P704" i="135" s="1"/>
  <c r="M224" i="135"/>
  <c r="AU224" i="135"/>
  <c r="P224" i="135" s="1"/>
  <c r="M16" i="135"/>
  <c r="AU16" i="135"/>
  <c r="P16" i="135" s="1"/>
  <c r="M159" i="135"/>
  <c r="AU159" i="135"/>
  <c r="P159" i="135" s="1"/>
  <c r="M1001" i="135"/>
  <c r="AU1001" i="135"/>
  <c r="P1001" i="135" s="1"/>
  <c r="M852" i="135"/>
  <c r="AU852" i="135"/>
  <c r="P852" i="135" s="1"/>
  <c r="M207" i="135"/>
  <c r="AU207" i="135"/>
  <c r="P207" i="135" s="1"/>
  <c r="M15" i="135"/>
  <c r="AU15" i="135"/>
  <c r="P15" i="135" s="1"/>
  <c r="AU674" i="135"/>
  <c r="P674" i="135" s="1"/>
  <c r="AU36" i="135"/>
  <c r="P36" i="135" s="1"/>
  <c r="AU213" i="135"/>
  <c r="P213" i="135" s="1"/>
  <c r="AU864" i="135"/>
  <c r="P864" i="135" s="1"/>
  <c r="AU794" i="135"/>
  <c r="P794" i="135" s="1"/>
  <c r="AU688" i="135"/>
  <c r="P688" i="135" s="1"/>
  <c r="AU101" i="135"/>
  <c r="P101" i="135" s="1"/>
  <c r="AU569" i="135"/>
  <c r="P569" i="135" s="1"/>
  <c r="AU676" i="135"/>
  <c r="P676" i="135" s="1"/>
  <c r="AU325" i="135"/>
  <c r="P325" i="135" s="1"/>
  <c r="AU395" i="135"/>
  <c r="P395" i="135" s="1"/>
  <c r="AU88" i="135"/>
  <c r="P88" i="135" s="1"/>
  <c r="AU424" i="135"/>
  <c r="P424" i="135" s="1"/>
  <c r="AU622" i="135"/>
  <c r="P622" i="135" s="1"/>
  <c r="AU266" i="135"/>
  <c r="P266" i="135" s="1"/>
  <c r="AU850" i="135"/>
  <c r="P850" i="135" s="1"/>
  <c r="AU452" i="135"/>
  <c r="P452" i="135" s="1"/>
  <c r="AU296" i="135"/>
  <c r="P296" i="135" s="1"/>
  <c r="AU174" i="135"/>
  <c r="P174" i="135" s="1"/>
  <c r="AU610" i="135"/>
  <c r="P610" i="135" s="1"/>
  <c r="M251" i="135"/>
  <c r="M125" i="135"/>
  <c r="AU354" i="135"/>
  <c r="P354" i="135" s="1"/>
  <c r="AU796" i="135"/>
  <c r="P796" i="135" s="1"/>
  <c r="AU526" i="135"/>
  <c r="P526" i="135" s="1"/>
  <c r="AU463" i="135"/>
  <c r="P463" i="135" s="1"/>
  <c r="AU352" i="135"/>
  <c r="P352" i="135" s="1"/>
  <c r="AU450" i="135"/>
  <c r="P450" i="135" s="1"/>
  <c r="AU294" i="135"/>
  <c r="P294" i="135" s="1"/>
  <c r="AU650" i="135"/>
  <c r="P650" i="135" s="1"/>
  <c r="AU337" i="135"/>
  <c r="P337" i="135" s="1"/>
  <c r="AU945" i="135"/>
  <c r="P945" i="135" s="1"/>
  <c r="AU808" i="135"/>
  <c r="P808" i="135" s="1"/>
  <c r="AU702" i="135"/>
  <c r="P702" i="135" s="1"/>
  <c r="AU161" i="135"/>
  <c r="P161" i="135" s="1"/>
  <c r="AU279" i="135"/>
  <c r="P279" i="135" s="1"/>
  <c r="AU75" i="135"/>
  <c r="P75" i="135" s="1"/>
  <c r="AU690" i="135"/>
  <c r="P690" i="135" s="1"/>
  <c r="AU202" i="135"/>
  <c r="P202" i="135" s="1"/>
  <c r="AU934" i="135"/>
  <c r="P934" i="135" s="1"/>
  <c r="AU821" i="135"/>
  <c r="P821" i="135" s="1"/>
  <c r="AU368" i="135"/>
  <c r="P368" i="135" s="1"/>
  <c r="AU986" i="135"/>
  <c r="P986" i="135" s="1"/>
  <c r="AU438" i="135"/>
  <c r="P438" i="135" s="1"/>
  <c r="AU769" i="135"/>
  <c r="P769" i="135" s="1"/>
  <c r="AU917" i="135"/>
  <c r="P917" i="135" s="1"/>
  <c r="AU771" i="135"/>
  <c r="P771" i="135" s="1"/>
  <c r="AU422" i="135"/>
  <c r="P422" i="135" s="1"/>
  <c r="AU862" i="135"/>
  <c r="P862" i="135" s="1"/>
  <c r="AU465" i="135"/>
  <c r="P465" i="135" s="1"/>
  <c r="AU34" i="135"/>
  <c r="P34" i="135" s="1"/>
  <c r="AU932" i="135"/>
  <c r="P932" i="135" s="1"/>
  <c r="AU903" i="135"/>
  <c r="P903" i="135" s="1"/>
  <c r="AU436" i="135"/>
  <c r="P436" i="135" s="1"/>
  <c r="AU309" i="135"/>
  <c r="P309" i="135" s="1"/>
  <c r="AU51" i="135"/>
  <c r="P51" i="135" s="1"/>
  <c r="AU919" i="135"/>
  <c r="P919" i="135" s="1"/>
  <c r="AU958" i="135"/>
  <c r="P958" i="135" s="1"/>
  <c r="AU480" i="135"/>
  <c r="P480" i="135" s="1"/>
  <c r="AU112" i="135"/>
  <c r="P112" i="135" s="1"/>
  <c r="AU496" i="135"/>
  <c r="P496" i="135" s="1"/>
  <c r="AU596" i="135"/>
  <c r="P596" i="135" s="1"/>
  <c r="AU582" i="135"/>
  <c r="P582" i="135" s="1"/>
  <c r="AU252" i="135"/>
  <c r="P252" i="135" s="1"/>
  <c r="AU636" i="135"/>
  <c r="P636" i="135" s="1"/>
  <c r="AU879" i="135"/>
  <c r="P879" i="135" s="1"/>
  <c r="AU90" i="135"/>
  <c r="P90" i="135" s="1"/>
  <c r="AU756" i="135"/>
  <c r="P756" i="135" s="1"/>
  <c r="AU758" i="135"/>
  <c r="P758" i="135" s="1"/>
  <c r="AU807" i="135"/>
  <c r="P807" i="135" s="1"/>
  <c r="AU905" i="135"/>
  <c r="P905" i="135" s="1"/>
  <c r="M911" i="135"/>
  <c r="M841" i="135"/>
  <c r="AU594" i="135"/>
  <c r="P594" i="135" s="1"/>
  <c r="AU135" i="135"/>
  <c r="P135" i="135" s="1"/>
  <c r="AU366" i="135"/>
  <c r="P366" i="135" s="1"/>
  <c r="AU580" i="135"/>
  <c r="P580" i="135" s="1"/>
  <c r="AU567" i="135"/>
  <c r="P567" i="135" s="1"/>
  <c r="AU478" i="135"/>
  <c r="P478" i="135" s="1"/>
  <c r="AU974" i="135"/>
  <c r="P974" i="135" s="1"/>
  <c r="AU338" i="135"/>
  <c r="P338" i="135" s="1"/>
  <c r="AU729" i="135"/>
  <c r="P729" i="135" s="1"/>
  <c r="AU102" i="135"/>
  <c r="P102" i="135" s="1"/>
  <c r="AU393" i="135"/>
  <c r="P393" i="135" s="1"/>
  <c r="AU819" i="135"/>
  <c r="P819" i="135" s="1"/>
  <c r="AU227" i="135"/>
  <c r="P227" i="135" s="1"/>
  <c r="AU893" i="135"/>
  <c r="P893" i="135" s="1"/>
  <c r="AU848" i="135"/>
  <c r="P848" i="135" s="1"/>
  <c r="AU891" i="135"/>
  <c r="P891" i="135" s="1"/>
  <c r="AU240" i="135"/>
  <c r="P240" i="135" s="1"/>
  <c r="AU21" i="135"/>
  <c r="P21" i="135" s="1"/>
  <c r="AU188" i="135"/>
  <c r="P188" i="135" s="1"/>
  <c r="AU835" i="135"/>
  <c r="P835" i="135" s="1"/>
  <c r="M584" i="135"/>
  <c r="M413" i="135"/>
  <c r="AU409" i="135"/>
  <c r="P409" i="135" s="1"/>
  <c r="AU226" i="135"/>
  <c r="P226" i="135" s="1"/>
  <c r="AU999" i="135"/>
  <c r="P999" i="135" s="1"/>
  <c r="AU553" i="135"/>
  <c r="P553" i="135" s="1"/>
  <c r="M744" i="135"/>
  <c r="AU744" i="135"/>
  <c r="P744" i="135" s="1"/>
  <c r="M638" i="135"/>
  <c r="AU638" i="135"/>
  <c r="P638" i="135" s="1"/>
  <c r="M464" i="135"/>
  <c r="AU464" i="135"/>
  <c r="P464" i="135" s="1"/>
  <c r="M280" i="135"/>
  <c r="AU280" i="135"/>
  <c r="P280" i="135" s="1"/>
  <c r="M970" i="135"/>
  <c r="AU970" i="135"/>
  <c r="P970" i="135" s="1"/>
  <c r="M59" i="135"/>
  <c r="AU59" i="135"/>
  <c r="P59" i="135" s="1"/>
  <c r="M31" i="135"/>
  <c r="AU31" i="135"/>
  <c r="P31" i="135" s="1"/>
  <c r="M926" i="135"/>
  <c r="AU926" i="135"/>
  <c r="P926" i="135" s="1"/>
  <c r="M560" i="135"/>
  <c r="AU560" i="135"/>
  <c r="P560" i="135" s="1"/>
  <c r="M239" i="135"/>
  <c r="AU239" i="135"/>
  <c r="P239" i="135" s="1"/>
  <c r="M69" i="135"/>
  <c r="AU69" i="135"/>
  <c r="P69" i="135" s="1"/>
  <c r="M343" i="135"/>
  <c r="AU343" i="135"/>
  <c r="P343" i="135" s="1"/>
  <c r="M181" i="135"/>
  <c r="AU181" i="135"/>
  <c r="P181" i="135" s="1"/>
  <c r="M192" i="135"/>
  <c r="AU192" i="135"/>
  <c r="P192" i="135" s="1"/>
  <c r="AU990" i="135"/>
  <c r="P990" i="135" s="1"/>
  <c r="M874" i="135"/>
  <c r="AU874" i="135"/>
  <c r="P874" i="135" s="1"/>
  <c r="AU162" i="135"/>
  <c r="P162" i="135" s="1"/>
  <c r="AU757" i="135"/>
  <c r="P757" i="135" s="1"/>
  <c r="AU649" i="135"/>
  <c r="P649" i="135" s="1"/>
  <c r="AU972" i="135"/>
  <c r="P972" i="135" s="1"/>
  <c r="AU65" i="135"/>
  <c r="P65" i="135" s="1"/>
  <c r="AU673" i="135"/>
  <c r="P673" i="135" s="1"/>
  <c r="AU727" i="135"/>
  <c r="P727" i="135" s="1"/>
  <c r="AU816" i="135"/>
  <c r="P816" i="135" s="1"/>
  <c r="AU262" i="135"/>
  <c r="P262" i="135" s="1"/>
  <c r="AU503" i="135"/>
  <c r="P503" i="135" s="1"/>
  <c r="AU712" i="135"/>
  <c r="P712" i="135" s="1"/>
  <c r="AU290" i="135"/>
  <c r="P290" i="135" s="1"/>
  <c r="AU726" i="135"/>
  <c r="P726" i="135" s="1"/>
  <c r="AU842" i="135"/>
  <c r="P842" i="135" s="1"/>
  <c r="AU222" i="135"/>
  <c r="P222" i="135" s="1"/>
  <c r="AU466" i="135"/>
  <c r="P466" i="135" s="1"/>
  <c r="AU867" i="135"/>
  <c r="P867" i="135" s="1"/>
  <c r="AU743" i="135"/>
  <c r="P743" i="135" s="1"/>
  <c r="J1" i="135"/>
  <c r="AU949" i="135"/>
  <c r="P949" i="135" s="1"/>
  <c r="AU150" i="135"/>
  <c r="P150" i="135" s="1"/>
  <c r="AU318" i="135"/>
  <c r="P318" i="135" s="1"/>
  <c r="AU176" i="135"/>
  <c r="P176" i="135" s="1"/>
  <c r="AU481" i="135"/>
  <c r="P481" i="135" s="1"/>
  <c r="AU514" i="135"/>
  <c r="P514" i="135" s="1"/>
  <c r="AU259" i="135"/>
  <c r="P259" i="135" s="1"/>
  <c r="AU599" i="135"/>
  <c r="P599" i="135" s="1"/>
  <c r="AW6" i="135"/>
  <c r="AZ6" i="135"/>
  <c r="AU209" i="135"/>
  <c r="P209" i="135" s="1"/>
  <c r="AU39" i="135"/>
  <c r="P39" i="135" s="1"/>
  <c r="AU12" i="135"/>
  <c r="P12" i="135" s="1"/>
  <c r="AU50" i="135"/>
  <c r="P50" i="135" s="1"/>
  <c r="AU711" i="135"/>
  <c r="P711" i="135" s="1"/>
  <c r="AU171" i="135"/>
  <c r="P171" i="135" s="1"/>
  <c r="AU512" i="135"/>
  <c r="P512" i="135" s="1"/>
  <c r="AU145" i="135"/>
  <c r="P145" i="135" s="1"/>
  <c r="AU100" i="135"/>
  <c r="P100" i="135" s="1"/>
  <c r="AU53" i="135"/>
  <c r="P53" i="135" s="1"/>
  <c r="AU648" i="135"/>
  <c r="P648" i="135" s="1"/>
  <c r="AU595" i="135"/>
  <c r="P595" i="135" s="1"/>
  <c r="M947" i="135"/>
  <c r="M827" i="135"/>
  <c r="AU827" i="135"/>
  <c r="P827" i="135" s="1"/>
  <c r="AU833" i="135"/>
  <c r="P833" i="135" s="1"/>
  <c r="AU199" i="135"/>
  <c r="P199" i="135" s="1"/>
  <c r="AU439" i="135"/>
  <c r="P439" i="135" s="1"/>
  <c r="AU137" i="135"/>
  <c r="P137" i="135" s="1"/>
  <c r="AU441" i="135"/>
  <c r="P441" i="135" s="1"/>
  <c r="AU427" i="135"/>
  <c r="P427" i="135" s="1"/>
  <c r="AU716" i="135"/>
  <c r="P716" i="135" s="1"/>
  <c r="AU221" i="135"/>
  <c r="P221" i="135" s="1"/>
  <c r="AU541" i="135"/>
  <c r="P541" i="135" s="1"/>
  <c r="AU782" i="135"/>
  <c r="P782" i="135" s="1"/>
  <c r="AU319" i="135"/>
  <c r="P319" i="135" s="1"/>
  <c r="AU426" i="135"/>
  <c r="P426" i="135" s="1"/>
  <c r="AU431" i="135"/>
  <c r="P431" i="135" s="1"/>
  <c r="AU272" i="135"/>
  <c r="P272" i="135" s="1"/>
  <c r="AU387" i="135"/>
  <c r="P387" i="135" s="1"/>
  <c r="AU517" i="135"/>
  <c r="P517" i="135" s="1"/>
  <c r="AU627" i="135"/>
  <c r="P627" i="135" s="1"/>
  <c r="AU855" i="135"/>
  <c r="P855" i="135" s="1"/>
  <c r="AU77" i="135"/>
  <c r="P77" i="135" s="1"/>
  <c r="AU126" i="135"/>
  <c r="P126" i="135" s="1"/>
  <c r="AU502" i="135"/>
  <c r="P502" i="135" s="1"/>
  <c r="AU87" i="135"/>
  <c r="P87" i="135" s="1"/>
  <c r="AU834" i="135"/>
  <c r="P834" i="135" s="1"/>
  <c r="AU980" i="135"/>
  <c r="P980" i="135" s="1"/>
  <c r="AU572" i="135"/>
  <c r="P572" i="135" s="1"/>
  <c r="AU370" i="135"/>
  <c r="P370" i="135" s="1"/>
  <c r="AU85" i="135"/>
  <c r="P85" i="135" s="1"/>
  <c r="AU38" i="135"/>
  <c r="P38" i="135" s="1"/>
  <c r="AU924" i="135"/>
  <c r="P924" i="135" s="1"/>
  <c r="AU237" i="135"/>
  <c r="P237" i="135" s="1"/>
  <c r="AU397" i="135"/>
  <c r="P397" i="135" s="1"/>
  <c r="AU403" i="135"/>
  <c r="P403" i="135" s="1"/>
  <c r="AU91" i="135"/>
  <c r="P91" i="135" s="1"/>
  <c r="AU910" i="135"/>
  <c r="P910" i="135" s="1"/>
  <c r="AU736" i="135"/>
  <c r="P736" i="135" s="1"/>
  <c r="AU954" i="135"/>
  <c r="P954" i="135" s="1"/>
  <c r="M491" i="135"/>
  <c r="AU491" i="135"/>
  <c r="P491" i="135" s="1"/>
  <c r="AU713" i="135"/>
  <c r="P713" i="135" s="1"/>
  <c r="AU61" i="135"/>
  <c r="P61" i="135" s="1"/>
  <c r="AU766" i="135"/>
  <c r="P766" i="135" s="1"/>
  <c r="AU938" i="135"/>
  <c r="P938" i="135" s="1"/>
  <c r="AU111" i="135"/>
  <c r="P111" i="135" s="1"/>
  <c r="AU528" i="135"/>
  <c r="P528" i="135" s="1"/>
  <c r="AU471" i="135"/>
  <c r="P471" i="135" s="1"/>
  <c r="AU175" i="135"/>
  <c r="P175" i="135" s="1"/>
  <c r="AU304" i="135"/>
  <c r="P304" i="135" s="1"/>
  <c r="AU10" i="135"/>
  <c r="P10" i="135" s="1"/>
  <c r="AU914" i="135"/>
  <c r="P914" i="135" s="1"/>
  <c r="AU640" i="135"/>
  <c r="P640" i="135" s="1"/>
  <c r="AU98" i="135"/>
  <c r="P98" i="135" s="1"/>
  <c r="AU724" i="135"/>
  <c r="P724" i="135" s="1"/>
  <c r="AU358" i="135"/>
  <c r="P358" i="135" s="1"/>
  <c r="AU662" i="135"/>
  <c r="P662" i="135" s="1"/>
  <c r="AU619" i="135"/>
  <c r="P619" i="135" s="1"/>
  <c r="AU672" i="135"/>
  <c r="P672" i="135" s="1"/>
  <c r="AU1002" i="135"/>
  <c r="P1002" i="135" s="1"/>
  <c r="AU134" i="135"/>
  <c r="P134" i="135" s="1"/>
  <c r="M779" i="135"/>
  <c r="AU779" i="135"/>
  <c r="P779" i="135" s="1"/>
  <c r="AU357" i="135"/>
  <c r="P357" i="135" s="1"/>
  <c r="AU200" i="135"/>
  <c r="P200" i="135" s="1"/>
  <c r="AU624" i="135"/>
  <c r="P624" i="135" s="1"/>
  <c r="AU371" i="135"/>
  <c r="P371" i="135" s="1"/>
  <c r="AU770" i="135"/>
  <c r="P770" i="135" s="1"/>
  <c r="AU455" i="135"/>
  <c r="P455" i="135" s="1"/>
  <c r="AU114" i="135"/>
  <c r="P114" i="135" s="1"/>
  <c r="AU804" i="135"/>
  <c r="P804" i="135" s="1"/>
  <c r="AU487" i="135"/>
  <c r="P487" i="135" s="1"/>
  <c r="AU780" i="135"/>
  <c r="P780" i="135" s="1"/>
  <c r="AU208" i="135"/>
  <c r="P208" i="135" s="1"/>
  <c r="AU402" i="135"/>
  <c r="P402" i="135" s="1"/>
  <c r="AU123" i="135"/>
  <c r="P123" i="135" s="1"/>
  <c r="AU444" i="135"/>
  <c r="P444" i="135" s="1"/>
  <c r="N5" i="135"/>
  <c r="N6" i="135"/>
  <c r="V4" i="135"/>
  <c r="V5" i="135"/>
  <c r="V6" i="135"/>
  <c r="M969" i="135"/>
  <c r="AU969" i="135"/>
  <c r="P969" i="135" s="1"/>
  <c r="M925" i="135"/>
  <c r="AU925" i="135"/>
  <c r="P925" i="135" s="1"/>
  <c r="M802" i="135"/>
  <c r="AU802" i="135"/>
  <c r="P802" i="135" s="1"/>
  <c r="M9" i="135"/>
  <c r="AU9" i="135"/>
  <c r="P9" i="135" s="1"/>
  <c r="AU813" i="135"/>
  <c r="P813" i="135" s="1"/>
  <c r="M935" i="135"/>
  <c r="AU935" i="135"/>
  <c r="P935" i="135" s="1"/>
  <c r="AU889" i="135"/>
  <c r="P889" i="135" s="1"/>
  <c r="M843" i="135"/>
  <c r="AU843" i="135"/>
  <c r="P843" i="135" s="1"/>
  <c r="AS4" i="135" a="1"/>
  <c r="V23" i="135" a="1"/>
  <c r="V17" i="135" a="1"/>
  <c r="V32" i="135" a="1"/>
  <c r="V13" i="135" a="1"/>
  <c r="V16" i="135" a="1"/>
  <c r="V31" i="135" a="1"/>
  <c r="V31" i="135" l="1"/>
  <c r="V16" i="135"/>
  <c r="V13" i="135"/>
  <c r="V32" i="135"/>
  <c r="V17" i="135"/>
  <c r="V23" i="135"/>
  <c r="AX27" i="135"/>
  <c r="AW27" i="135"/>
  <c r="AY27" i="135"/>
  <c r="AZ27" i="135"/>
  <c r="AW31" i="135"/>
  <c r="AX31" i="135"/>
  <c r="AZ31" i="135"/>
  <c r="AY31" i="135"/>
  <c r="BA29" i="135"/>
  <c r="AV29" i="135"/>
  <c r="AZ18" i="135"/>
  <c r="AW18" i="135"/>
  <c r="AY18" i="135"/>
  <c r="AX18" i="135"/>
  <c r="AV26" i="135"/>
  <c r="BA26" i="135"/>
  <c r="AY32" i="135"/>
  <c r="AX32" i="135"/>
  <c r="AW32" i="135"/>
  <c r="AZ32" i="135"/>
  <c r="AY16" i="135"/>
  <c r="AX16" i="135"/>
  <c r="AZ16" i="135"/>
  <c r="AW16" i="135"/>
  <c r="BA21" i="135"/>
  <c r="AV21" i="135"/>
  <c r="AY17" i="135"/>
  <c r="AZ17" i="135"/>
  <c r="AX17" i="135"/>
  <c r="AW17" i="135"/>
  <c r="BA14" i="135"/>
  <c r="AV14" i="135"/>
  <c r="BA22" i="135"/>
  <c r="AV22" i="135"/>
  <c r="BA30" i="135"/>
  <c r="AV30" i="135"/>
  <c r="AW23" i="135"/>
  <c r="AZ23" i="135"/>
  <c r="AY23" i="135"/>
  <c r="AX23" i="135"/>
  <c r="BA12" i="135"/>
  <c r="AV12" i="135"/>
  <c r="BA20" i="135"/>
  <c r="AV20" i="135"/>
  <c r="BA19" i="135"/>
  <c r="AV19" i="135"/>
  <c r="BA24" i="135"/>
  <c r="AV24" i="135"/>
  <c r="BA11" i="135"/>
  <c r="AV11" i="135"/>
  <c r="AZ28" i="135"/>
  <c r="AW28" i="135"/>
  <c r="AX28" i="135"/>
  <c r="AY28" i="135"/>
  <c r="M7" i="135"/>
  <c r="AS4" i="135"/>
  <c r="BA4" i="135"/>
  <c r="M6" i="135"/>
  <c r="AU6" i="135"/>
  <c r="P6" i="135" s="1"/>
  <c r="Q6" i="135" s="1"/>
  <c r="M5" i="135"/>
  <c r="AU5" i="135"/>
  <c r="P5" i="135" s="1"/>
  <c r="Q5" i="135" s="1"/>
  <c r="V14" i="135" a="1"/>
  <c r="V12" i="135" a="1"/>
  <c r="V24" i="135" a="1"/>
  <c r="V26" i="135" a="1"/>
  <c r="V21" i="135" a="1"/>
  <c r="V22" i="135" a="1"/>
  <c r="V11" i="135" a="1"/>
  <c r="V29" i="135" a="1"/>
  <c r="V30" i="135" a="1"/>
  <c r="V19" i="135" a="1"/>
  <c r="V20" i="135" a="1"/>
  <c r="N4" i="135" a="1"/>
  <c r="I1" i="135" l="1"/>
  <c r="V20" i="135"/>
  <c r="V19" i="135"/>
  <c r="V30" i="135"/>
  <c r="V29" i="135"/>
  <c r="V11" i="135"/>
  <c r="V22" i="135"/>
  <c r="V21" i="135"/>
  <c r="V26" i="135"/>
  <c r="V24" i="135"/>
  <c r="V12" i="135"/>
  <c r="V14" i="135"/>
  <c r="AZ20" i="135"/>
  <c r="AW20" i="135"/>
  <c r="AX20" i="135"/>
  <c r="AY20" i="135"/>
  <c r="AY30" i="135"/>
  <c r="AZ30" i="135"/>
  <c r="AX30" i="135"/>
  <c r="AW30" i="135"/>
  <c r="AZ11" i="135"/>
  <c r="AY11" i="135"/>
  <c r="AW11" i="135"/>
  <c r="AX11" i="135"/>
  <c r="AZ29" i="135"/>
  <c r="AY29" i="135"/>
  <c r="AW29" i="135"/>
  <c r="AX29" i="135"/>
  <c r="AX12" i="135"/>
  <c r="AY12" i="135"/>
  <c r="AW12" i="135"/>
  <c r="AZ12" i="135"/>
  <c r="AX22" i="135"/>
  <c r="AW22" i="135"/>
  <c r="AY22" i="135"/>
  <c r="AZ22" i="135"/>
  <c r="AY21" i="135"/>
  <c r="AX21" i="135"/>
  <c r="AZ21" i="135"/>
  <c r="AW21" i="135"/>
  <c r="AY14" i="135"/>
  <c r="AW14" i="135"/>
  <c r="AZ14" i="135"/>
  <c r="AX14" i="135"/>
  <c r="AW26" i="135"/>
  <c r="AX26" i="135"/>
  <c r="AY26" i="135"/>
  <c r="AZ26" i="135"/>
  <c r="AW24" i="135"/>
  <c r="AX24" i="135"/>
  <c r="AY24" i="135"/>
  <c r="AZ24" i="135"/>
  <c r="AY19" i="135"/>
  <c r="AX19" i="135"/>
  <c r="AZ19" i="135"/>
  <c r="AW19" i="135"/>
  <c r="N4" i="135"/>
  <c r="AU4" i="135" l="1"/>
  <c r="P4" i="135" s="1"/>
  <c r="Q4" i="135" s="1"/>
  <c r="O2" i="135" s="1"/>
  <c r="M4" i="135"/>
  <c r="AF482" i="135" a="1"/>
  <c r="AF994" i="135" a="1"/>
  <c r="AF540" i="135" a="1"/>
  <c r="AF858" i="135" a="1"/>
  <c r="AF589" i="135" a="1"/>
  <c r="AF588" i="135" a="1"/>
  <c r="AF717" i="135" a="1"/>
  <c r="AF27" i="135" a="1"/>
  <c r="AF384" i="135" a="1"/>
  <c r="AF606" i="135" a="1"/>
  <c r="AF757" i="135" a="1"/>
  <c r="AF962" i="135" a="1"/>
  <c r="AF955" i="135" a="1"/>
  <c r="AF866" i="135" a="1"/>
  <c r="AF906" i="135" a="1"/>
  <c r="AF817" i="135" a="1"/>
  <c r="AF721" i="135" a="1"/>
  <c r="AF835" i="135" a="1"/>
  <c r="AF394" i="135" a="1"/>
  <c r="AF236" i="135" a="1"/>
  <c r="AF316" i="135" a="1"/>
  <c r="AF654" i="135" a="1"/>
  <c r="AF875" i="135" a="1"/>
  <c r="AF388" i="135" a="1"/>
  <c r="AF537" i="135" a="1"/>
  <c r="AF497" i="135" a="1"/>
  <c r="AF593" i="135" a="1"/>
  <c r="AF892" i="135" a="1"/>
  <c r="AF357" i="135" a="1"/>
  <c r="AF52" i="135" a="1"/>
  <c r="AF395" i="135" a="1"/>
  <c r="AF896" i="135" a="1"/>
  <c r="AF526" i="135" a="1"/>
  <c r="AF890" i="135" a="1"/>
  <c r="AF115" i="135" a="1"/>
  <c r="AF83" i="135" a="1"/>
  <c r="AF681" i="135" a="1"/>
  <c r="AF268" i="135" a="1"/>
  <c r="AF409" i="135" a="1"/>
  <c r="AF523" i="135" a="1"/>
  <c r="AF490" i="135" a="1"/>
  <c r="AF112" i="135" a="1"/>
  <c r="AF328" i="135" a="1"/>
  <c r="AF311" i="135" a="1"/>
  <c r="AF126" i="135" a="1"/>
  <c r="AF732" i="135" a="1"/>
  <c r="AF433" i="135" a="1"/>
  <c r="AF45" i="135" a="1"/>
  <c r="AF888" i="135" a="1"/>
  <c r="AF968" i="135" a="1"/>
  <c r="AF54" i="135" a="1"/>
  <c r="AF299" i="135" a="1"/>
  <c r="AF480" i="135" a="1"/>
  <c r="AF70" i="135" a="1"/>
  <c r="AF130" i="135" a="1"/>
  <c r="AF631" i="135" a="1"/>
  <c r="AF632" i="135" a="1"/>
  <c r="AF853" i="135" a="1"/>
  <c r="AF959" i="135" a="1"/>
  <c r="AF907" i="135" a="1"/>
  <c r="AF887" i="135" a="1"/>
  <c r="AF321" i="135" a="1"/>
  <c r="AF672" i="135" a="1"/>
  <c r="AF775" i="135" a="1"/>
  <c r="AF513" i="135" a="1"/>
  <c r="AF701" i="135" a="1"/>
  <c r="AF317" i="135" a="1"/>
  <c r="AF637" i="135" a="1"/>
  <c r="AF372" i="135" a="1"/>
  <c r="AF791" i="135" a="1"/>
  <c r="AF85" i="135" a="1"/>
  <c r="AF156" i="135" a="1"/>
  <c r="AF805" i="135" a="1"/>
  <c r="AF286" i="135" a="1"/>
  <c r="AF696" i="135" a="1"/>
  <c r="AF59" i="135" a="1"/>
  <c r="AF202" i="135" a="1"/>
  <c r="AF298" i="135" a="1"/>
  <c r="AF240" i="135" a="1"/>
  <c r="AF203" i="135" a="1"/>
  <c r="AF120" i="135" a="1"/>
  <c r="AF659" i="135" a="1"/>
  <c r="AF20" i="135" a="1"/>
  <c r="AF136" i="135" a="1"/>
  <c r="AF466" i="135" a="1"/>
  <c r="AF406" i="135" a="1"/>
  <c r="AF55" i="135" a="1"/>
  <c r="AF712" i="135" a="1"/>
  <c r="AF475" i="135" a="1"/>
  <c r="AF457" i="135" a="1"/>
  <c r="AF583" i="135" a="1"/>
  <c r="AF903" i="135" a="1"/>
  <c r="AF111" i="135" a="1"/>
  <c r="AF459" i="135" a="1"/>
  <c r="AF91" i="135" a="1"/>
  <c r="AF772" i="135" a="1"/>
  <c r="AF102" i="135" a="1"/>
  <c r="AF985" i="135" a="1"/>
  <c r="AF199" i="135" a="1"/>
  <c r="AF894" i="135" a="1"/>
  <c r="AF557" i="135" a="1"/>
  <c r="AF838" i="135" a="1"/>
  <c r="AF736" i="135" a="1"/>
  <c r="AF728" i="135" a="1"/>
  <c r="AF407" i="135" a="1"/>
  <c r="AF618" i="135" a="1"/>
  <c r="AF248" i="135" a="1"/>
  <c r="AF609" i="135" a="1"/>
  <c r="AF119" i="135" a="1"/>
  <c r="AF303" i="135" a="1"/>
  <c r="AF729" i="135" a="1"/>
  <c r="AF595" i="135" a="1"/>
  <c r="AF939" i="135" a="1"/>
  <c r="AF181" i="135" a="1"/>
  <c r="AF50" i="135" a="1"/>
  <c r="AF417" i="135" a="1"/>
  <c r="AF771" i="135" a="1"/>
  <c r="AF190" i="135" a="1"/>
  <c r="AF300" i="135" a="1"/>
  <c r="AF986" i="135" a="1"/>
  <c r="AF938" i="135" a="1"/>
  <c r="AF549" i="135" a="1"/>
  <c r="AF124" i="135" a="1"/>
  <c r="AF483" i="135" a="1"/>
  <c r="AF972" i="135" a="1"/>
  <c r="AF703" i="135" a="1"/>
  <c r="AF416" i="135" a="1"/>
  <c r="AF645" i="135" a="1"/>
  <c r="AF101" i="135" a="1"/>
  <c r="AF432" i="135" a="1"/>
  <c r="AF474" i="135" a="1"/>
  <c r="AF63" i="135" a="1"/>
  <c r="AF819" i="135" a="1"/>
  <c r="AF265" i="135" a="1"/>
  <c r="AF538" i="135" a="1"/>
  <c r="AF738" i="135" a="1"/>
  <c r="AF770" i="135" a="1"/>
  <c r="AF655" i="135" a="1"/>
  <c r="AF116" i="135" a="1"/>
  <c r="AF375" i="135" a="1"/>
  <c r="AF829" i="135" a="1"/>
  <c r="AF742" i="135" a="1"/>
  <c r="AF217" i="135" a="1"/>
  <c r="AF81" i="135" a="1"/>
  <c r="AF392" i="135" a="1"/>
  <c r="AF458" i="135" a="1"/>
  <c r="AF256" i="135" a="1"/>
  <c r="AF809" i="135" a="1"/>
  <c r="AF976" i="135" a="1"/>
  <c r="AF905" i="135" a="1"/>
  <c r="AF612" i="135" a="1"/>
  <c r="AF897" i="135" a="1"/>
  <c r="AF674" i="135" a="1"/>
  <c r="AF305" i="135" a="1"/>
  <c r="AF151" i="135" a="1"/>
  <c r="AF542" i="135" a="1"/>
  <c r="AF444" i="135" a="1"/>
  <c r="AF275" i="135" a="1"/>
  <c r="AF404" i="135" a="1"/>
  <c r="AF425" i="135" a="1"/>
  <c r="AF430" i="135" a="1"/>
  <c r="AF678" i="135" a="1"/>
  <c r="AF283" i="135" a="1"/>
  <c r="AF673" i="135" a="1"/>
  <c r="AF597" i="135" a="1"/>
  <c r="AF830" i="135" a="1"/>
  <c r="AF170" i="135" a="1"/>
  <c r="AF180" i="135" a="1"/>
  <c r="AF836" i="135" a="1"/>
  <c r="AF855" i="135" a="1"/>
  <c r="AF84" i="135" a="1"/>
  <c r="AF309" i="135" a="1"/>
  <c r="AF516" i="135" a="1"/>
  <c r="AF895" i="135" a="1"/>
  <c r="AF259" i="135" a="1"/>
  <c r="AF125" i="135" a="1"/>
  <c r="AF569" i="135" a="1"/>
  <c r="AF105" i="135" a="1"/>
  <c r="AF204" i="135" a="1"/>
  <c r="AF258" i="135" a="1"/>
  <c r="AF578" i="135" a="1"/>
  <c r="AF370" i="135" a="1"/>
  <c r="AF922" i="135" a="1"/>
  <c r="AF502" i="135" a="1"/>
  <c r="AF579" i="135" a="1"/>
  <c r="AF176" i="135" a="1"/>
  <c r="AF138" i="135" a="1"/>
  <c r="AF882" i="135" a="1"/>
  <c r="AF410" i="135" a="1"/>
  <c r="AF684" i="135" a="1"/>
  <c r="AF187" i="135" a="1"/>
  <c r="AF12" i="135" a="1"/>
  <c r="AF341" i="135" a="1"/>
  <c r="AF263" i="135" a="1"/>
  <c r="AF797" i="135" a="1"/>
  <c r="AF527" i="135" a="1"/>
  <c r="AF167" i="135" a="1"/>
  <c r="AF291" i="135" a="1"/>
  <c r="AF550" i="135" a="1"/>
  <c r="AF56" i="135" a="1"/>
  <c r="AF660" i="135" a="1"/>
  <c r="AF95" i="135" a="1"/>
  <c r="AF964" i="135" a="1"/>
  <c r="AF245" i="135" a="1"/>
  <c r="AF758" i="135" a="1"/>
  <c r="AF241" i="135" a="1"/>
  <c r="AF605" i="135" a="1"/>
  <c r="AF42" i="135" a="1"/>
  <c r="AF460" i="135" a="1"/>
  <c r="AF64" i="135" a="1"/>
  <c r="AF463" i="135" a="1"/>
  <c r="AF231" i="135" a="1"/>
  <c r="AF86" i="135" a="1"/>
  <c r="AF468" i="135" a="1"/>
  <c r="AF567" i="135" a="1"/>
  <c r="AF25" i="135" a="1"/>
  <c r="AF695" i="135" a="1"/>
  <c r="AF768" i="135" a="1"/>
  <c r="AF29" i="135" a="1"/>
  <c r="AF585" i="135" a="1"/>
  <c r="AF816" i="135" a="1"/>
  <c r="AF908" i="135" a="1"/>
  <c r="AF521" i="135" a="1"/>
  <c r="AF487" i="135" a="1"/>
  <c r="AF284" i="135" a="1"/>
  <c r="AF333" i="135" a="1"/>
  <c r="AF350" i="135" a="1"/>
  <c r="AF531" i="135" a="1"/>
  <c r="AF611" i="135" a="1"/>
  <c r="AF909" i="135" a="1"/>
  <c r="AF753" i="135" a="1"/>
  <c r="AF912" i="135" a="1"/>
  <c r="AF14" i="135" a="1"/>
  <c r="AF854" i="135" a="1"/>
  <c r="AF76" i="135" a="1"/>
  <c r="AF51" i="135" a="1"/>
  <c r="AF330" i="135" a="1"/>
  <c r="AF989" i="135" a="1"/>
  <c r="AF431" i="135" a="1"/>
  <c r="AF364" i="135" a="1"/>
  <c r="AF573" i="135" a="1"/>
  <c r="AF847" i="135" a="1"/>
  <c r="AF603" i="135" a="1"/>
  <c r="AF562" i="135" a="1"/>
  <c r="AF711" i="135" a="1"/>
  <c r="AF564" i="135" a="1"/>
  <c r="AF340" i="135" a="1"/>
  <c r="AF582" i="135" a="1"/>
  <c r="AF940" i="135" a="1"/>
  <c r="AF848" i="135" a="1"/>
  <c r="AF541" i="135" a="1"/>
  <c r="AF427" i="135" a="1"/>
  <c r="AF987" i="135" a="1"/>
  <c r="AF195" i="135" a="1"/>
  <c r="AF921" i="135" a="1"/>
  <c r="AF269" i="135" a="1"/>
  <c r="AF274" i="135" a="1"/>
  <c r="AF10" i="135" a="1"/>
  <c r="AF262" i="135" a="1"/>
  <c r="AF148" i="135" a="1"/>
  <c r="AF530" i="135" a="1"/>
  <c r="AF46" i="135" a="1"/>
  <c r="AF529" i="135" a="1"/>
  <c r="AF93" i="135" a="1"/>
  <c r="AF636" i="135" a="1"/>
  <c r="AF668" i="135" a="1"/>
  <c r="AF353" i="135" a="1"/>
  <c r="AF878" i="135" a="1"/>
  <c r="AF651" i="135" a="1"/>
  <c r="AF804" i="135" a="1"/>
  <c r="AF253" i="135" a="1"/>
  <c r="AF999" i="135" a="1"/>
  <c r="AF159" i="135" a="1"/>
  <c r="AF479" i="135" a="1"/>
  <c r="AF886" i="135" a="1"/>
  <c r="AF193" i="135" a="1"/>
  <c r="AF844" i="135" a="1"/>
  <c r="AF503" i="135" a="1"/>
  <c r="AF663" i="135" a="1"/>
  <c r="AF109" i="135" a="1"/>
  <c r="AF724" i="135" a="1"/>
  <c r="AF834" i="135" a="1"/>
  <c r="AF551" i="135" a="1"/>
  <c r="AF149" i="135" a="1"/>
  <c r="AF78" i="135" a="1"/>
  <c r="AF821" i="135" a="1"/>
  <c r="AF553" i="135" a="1"/>
  <c r="AF36" i="135" a="1"/>
  <c r="AF554" i="135" a="1"/>
  <c r="AF153" i="135" a="1"/>
  <c r="AF561" i="135" a="1"/>
  <c r="AF575" i="135" a="1"/>
  <c r="AF615" i="135" a="1"/>
  <c r="AF716" i="135" a="1"/>
  <c r="AF440" i="135" a="1"/>
  <c r="AF252" i="135" a="1"/>
  <c r="AF473" i="135" a="1"/>
  <c r="AF289" i="135" a="1"/>
  <c r="AF982" i="135" a="1"/>
  <c r="AF750" i="135" a="1"/>
  <c r="AF312" i="135" a="1"/>
  <c r="AF726" i="135" a="1"/>
  <c r="AF359" i="135" a="1"/>
  <c r="AF799" i="135" a="1"/>
  <c r="AF697" i="135" a="1"/>
  <c r="AF539" i="135" a="1"/>
  <c r="AF224" i="135" a="1"/>
  <c r="AF602" i="135" a="1"/>
  <c r="AF665" i="135" a="1"/>
  <c r="AF943" i="135" a="1"/>
  <c r="AF107" i="135" a="1"/>
  <c r="AF273" i="135" a="1"/>
  <c r="AF371" i="135" a="1"/>
  <c r="AF634" i="135" a="1"/>
  <c r="AF481" i="135" a="1"/>
  <c r="AF306" i="135" a="1"/>
  <c r="AF692" i="135" a="1"/>
  <c r="AF160" i="135" a="1"/>
  <c r="AF280" i="135" a="1"/>
  <c r="AF565" i="135" a="1"/>
  <c r="AF831" i="135" a="1"/>
  <c r="AF947" i="135" a="1"/>
  <c r="AF623" i="135" a="1"/>
  <c r="AF812" i="135" a="1"/>
  <c r="AF525" i="135" a="1"/>
  <c r="AF267" i="135" a="1"/>
  <c r="AF232" i="135" a="1"/>
  <c r="AF37" i="135" a="1"/>
  <c r="AF302" i="135" a="1"/>
  <c r="AF358" i="135" a="1"/>
  <c r="AF974" i="135" a="1"/>
  <c r="AF191" i="135" a="1"/>
  <c r="AF876" i="135" a="1"/>
  <c r="AF693" i="135" a="1"/>
  <c r="AF9" i="135" a="1"/>
  <c r="AF297" i="135" a="1"/>
  <c r="AF914" i="135" a="1"/>
  <c r="AF143" i="135" a="1"/>
  <c r="AF437" i="135" a="1"/>
  <c r="AF131" i="135" a="1"/>
  <c r="AF135" i="135" a="1"/>
  <c r="AF984" i="135" a="1"/>
  <c r="AF488" i="135" a="1"/>
  <c r="AF507" i="135" a="1"/>
  <c r="AF207" i="135" a="1"/>
  <c r="AF213" i="135" a="1"/>
  <c r="AF536" i="135" a="1"/>
  <c r="AF916" i="135" a="1"/>
  <c r="AF319" i="135" a="1"/>
  <c r="AF891" i="135" a="1"/>
  <c r="AF965" i="135" a="1"/>
  <c r="AF117" i="135" a="1"/>
  <c r="AF857" i="135" a="1"/>
  <c r="AF255" i="135" a="1"/>
  <c r="AF179" i="135" a="1"/>
  <c r="AF707" i="135" a="1"/>
  <c r="AF666" i="135" a="1"/>
  <c r="AF975" i="135" a="1"/>
  <c r="AF806" i="135" a="1"/>
  <c r="AF978" i="135" a="1"/>
  <c r="AF899" i="135" a="1"/>
  <c r="AF450" i="135" a="1"/>
  <c r="AF807" i="135" a="1"/>
  <c r="AF763" i="135" a="1"/>
  <c r="AF178" i="135" a="1"/>
  <c r="AF4" i="135" a="1"/>
  <c r="AF380" i="135" a="1"/>
  <c r="AF737" i="135" a="1"/>
  <c r="AF87" i="135" a="1"/>
  <c r="AF843" i="135" a="1"/>
  <c r="AF952" i="135" a="1"/>
  <c r="AF391" i="135" a="1"/>
  <c r="AF261" i="135" a="1"/>
  <c r="AF740" i="135" a="1"/>
  <c r="AF949" i="135" a="1"/>
  <c r="AF266" i="135" a="1"/>
  <c r="AF223" i="135" a="1"/>
  <c r="AF88" i="135" a="1"/>
  <c r="AF798" i="135" a="1"/>
  <c r="AF251" i="135" a="1"/>
  <c r="AF67" i="135" a="1"/>
  <c r="AF346" i="135" a="1"/>
  <c r="AF292" i="135" a="1"/>
  <c r="AF445" i="135" a="1"/>
  <c r="AF945" i="135" a="1"/>
  <c r="AF489" i="135" a="1"/>
  <c r="AF944" i="135" a="1"/>
  <c r="AF998" i="135" a="1"/>
  <c r="AF152" i="135" a="1"/>
  <c r="AF832" i="135" a="1"/>
  <c r="AF795" i="135" a="1"/>
  <c r="AF492" i="135" a="1"/>
  <c r="AF247" i="135" a="1"/>
  <c r="AF188" i="135" a="1"/>
  <c r="AF413" i="135" a="1"/>
  <c r="AF294" i="135" a="1"/>
  <c r="AF144" i="135" a="1"/>
  <c r="AF925" i="135" a="1"/>
  <c r="AF967" i="135" a="1"/>
  <c r="AF230" i="135" a="1"/>
  <c r="AF270" i="135" a="1"/>
  <c r="AF331" i="135" a="1"/>
  <c r="AF613" i="135" a="1"/>
  <c r="AF132" i="135" a="1"/>
  <c r="AF469" i="135" a="1"/>
  <c r="AF418" i="135" a="1"/>
  <c r="AF108" i="135" a="1"/>
  <c r="AF304" i="135" a="1"/>
  <c r="AF228" i="135" a="1"/>
  <c r="AF691" i="135" a="1"/>
  <c r="AF581" i="135" a="1"/>
  <c r="AF498" i="135" a="1"/>
  <c r="AF662" i="135" a="1"/>
  <c r="AF694" i="135" a="1"/>
  <c r="AF548" i="135" a="1"/>
  <c r="AF591" i="135" a="1"/>
  <c r="AF635" i="135" a="1"/>
  <c r="AF16" i="135" a="1"/>
  <c r="AF285" i="135" a="1"/>
  <c r="AF867" i="135" a="1"/>
  <c r="AF491" i="135" a="1"/>
  <c r="AF851" i="135" a="1"/>
  <c r="AF209" i="135" a="1"/>
  <c r="AF555" i="135" a="1"/>
  <c r="AF150" i="135" a="1"/>
  <c r="AF762" i="135" a="1"/>
  <c r="AF449" i="135" a="1"/>
  <c r="AF898" i="135" a="1"/>
  <c r="AF683" i="135" a="1"/>
  <c r="AF852" i="135" a="1"/>
  <c r="AF471" i="135" a="1"/>
  <c r="AF89" i="135" a="1"/>
  <c r="AF755" i="135" a="1"/>
  <c r="AF580" i="135" a="1"/>
  <c r="AF948" i="135" a="1"/>
  <c r="AF157" i="135" a="1"/>
  <c r="AF614" i="135" a="1"/>
  <c r="AF514" i="135" a="1"/>
  <c r="AF789" i="135" a="1"/>
  <c r="AF336" i="135" a="1"/>
  <c r="AF239" i="135" a="1"/>
  <c r="AF426" i="135" a="1"/>
  <c r="AF244" i="135" a="1"/>
  <c r="AF434" i="135" a="1"/>
  <c r="AF429" i="135" a="1"/>
  <c r="AF500" i="135" a="1"/>
  <c r="AF211" i="135" a="1"/>
  <c r="AF307" i="135" a="1"/>
  <c r="AF145" i="135" a="1"/>
  <c r="AF969" i="135" a="1"/>
  <c r="AF344" i="135" a="1"/>
  <c r="AF510" i="135" a="1"/>
  <c r="AF699" i="135" a="1"/>
  <c r="AF619" i="135" a="1"/>
  <c r="AF792" i="135" a="1"/>
  <c r="AF257" i="135" a="1"/>
  <c r="AF477" i="135" a="1"/>
  <c r="AF226" i="135" a="1"/>
  <c r="AF368" i="135" a="1"/>
  <c r="AF776" i="135" a="1"/>
  <c r="AF706" i="135" a="1"/>
  <c r="AF140" i="135" a="1"/>
  <c r="AF94" i="135" a="1"/>
  <c r="AF956" i="135" a="1"/>
  <c r="AF918" i="135" a="1"/>
  <c r="AF338" i="135" a="1"/>
  <c r="AF814" i="135" a="1"/>
  <c r="AF343" i="135" a="1"/>
  <c r="AF746" i="135" a="1"/>
  <c r="AF646" i="135" a="1"/>
  <c r="AF314" i="135" a="1"/>
  <c r="AF161" i="135" a="1"/>
  <c r="AF688" i="135" a="1"/>
  <c r="AF24" i="135" a="1"/>
  <c r="AF415" i="135" a="1"/>
  <c r="AF68" i="135" a="1"/>
  <c r="AF926" i="135" a="1"/>
  <c r="AF552" i="135" a="1"/>
  <c r="AF200" i="135" a="1"/>
  <c r="AF26" i="135" a="1"/>
  <c r="AF598" i="135" a="1"/>
  <c r="AF942" i="135" a="1"/>
  <c r="AF862" i="135" a="1"/>
  <c r="AF335" i="135" a="1"/>
  <c r="AF222" i="135" a="1"/>
  <c r="AF189" i="135" a="1"/>
  <c r="AF324" i="135" a="1"/>
  <c r="AF329" i="135" a="1"/>
  <c r="AF139" i="135" a="1"/>
  <c r="AF234" i="135" a="1"/>
  <c r="AF155" i="135" a="1"/>
  <c r="AF713" i="135" a="1"/>
  <c r="AF901" i="135" a="1"/>
  <c r="AF154" i="135" a="1"/>
  <c r="AF296" i="135" a="1"/>
  <c r="AF478" i="135" a="1"/>
  <c r="AF62" i="135" a="1"/>
  <c r="AF910" i="135" a="1"/>
  <c r="AF168" i="135" a="1"/>
  <c r="AF524" i="135" a="1"/>
  <c r="AF543" i="135" a="1"/>
  <c r="AF919" i="135" a="1"/>
  <c r="AF505" i="135" a="1"/>
  <c r="AF584" i="135" a="1"/>
  <c r="AF786" i="135" a="1"/>
  <c r="AF379" i="135" a="1"/>
  <c r="AF34" i="135" a="1"/>
  <c r="AF465" i="135" a="1"/>
  <c r="AF387" i="135" a="1"/>
  <c r="AF385" i="135" a="1"/>
  <c r="AF373" i="135" a="1"/>
  <c r="AF992" i="135" a="1"/>
  <c r="AF936" i="135" a="1"/>
  <c r="AF6" i="135" a="1"/>
  <c r="AF719" i="135" a="1"/>
  <c r="AF97" i="135" a="1"/>
  <c r="AF880" i="135" a="1"/>
  <c r="AF272" i="135" a="1"/>
  <c r="AF864" i="135" a="1"/>
  <c r="AF485" i="135" a="1"/>
  <c r="AF993" i="135" a="1"/>
  <c r="AF484" i="135" a="1"/>
  <c r="AF781" i="135" a="1"/>
  <c r="AF422" i="135" a="1"/>
  <c r="AF625" i="135" a="1"/>
  <c r="AF822" i="135" a="1"/>
  <c r="AF988" i="135" a="1"/>
  <c r="AF957" i="135" a="1"/>
  <c r="AF790" i="135" a="1"/>
  <c r="AF748" i="135" a="1"/>
  <c r="AF235" i="135" a="1"/>
  <c r="AF342" i="135" a="1"/>
  <c r="AF823" i="135" a="1"/>
  <c r="AF72" i="135" a="1"/>
  <c r="AF114" i="135" a="1"/>
  <c r="AF837" i="135" a="1"/>
  <c r="AF893" i="135" a="1"/>
  <c r="AF65" i="135" a="1"/>
  <c r="AF756" i="135" a="1"/>
  <c r="AF313" i="135" a="1"/>
  <c r="AF633" i="135" a="1"/>
  <c r="AF339" i="135" a="1"/>
  <c r="AF574" i="135" a="1"/>
  <c r="AF839" i="135" a="1"/>
  <c r="AF590" i="135" a="1"/>
  <c r="AF509" i="135" a="1"/>
  <c r="AF423" i="135" a="1"/>
  <c r="AF720" i="135" a="1"/>
  <c r="AF722" i="135" a="1"/>
  <c r="AF656" i="135" a="1"/>
  <c r="AF397" i="135" a="1"/>
  <c r="AF900" i="135" a="1"/>
  <c r="AF172" i="135" a="1"/>
  <c r="AF420" i="135" a="1"/>
  <c r="AF931" i="135" a="1"/>
  <c r="AF47" i="135" a="1"/>
  <c r="AF788" i="135" a="1"/>
  <c r="AF243" i="135" a="1"/>
  <c r="AF106" i="135" a="1"/>
  <c r="AF560" i="135" a="1"/>
  <c r="AF759" i="135" a="1"/>
  <c r="AF621" i="135" a="1"/>
  <c r="AF927" i="135" a="1"/>
  <c r="AF518" i="135" a="1"/>
  <c r="AF327" i="135" a="1"/>
  <c r="AF1001" i="135" a="1"/>
  <c r="AF546" i="135" a="1"/>
  <c r="AF290" i="135" a="1"/>
  <c r="AF783" i="135" a="1"/>
  <c r="AF733" i="135" a="1"/>
  <c r="AF60" i="135" a="1"/>
  <c r="AF652" i="135" a="1"/>
  <c r="AF221" i="135" a="1"/>
  <c r="AF355" i="135" a="1"/>
  <c r="AF915" i="135" a="1"/>
  <c r="AF318" i="135" a="1"/>
  <c r="AF872" i="135" a="1"/>
  <c r="AF246" i="135" a="1"/>
  <c r="AF21" i="135" a="1"/>
  <c r="AF401" i="135" a="1"/>
  <c r="AF61" i="135" a="1"/>
  <c r="AF710" i="135" a="1"/>
  <c r="AF774" i="135" a="1"/>
  <c r="AF412" i="135" a="1"/>
  <c r="AF381" i="135" a="1"/>
  <c r="AF705" i="135" a="1"/>
  <c r="AF301" i="135" a="1"/>
  <c r="AF18" i="135" a="1"/>
  <c r="AF640" i="135" a="1"/>
  <c r="AF961" i="135" a="1"/>
  <c r="AF428" i="135" a="1"/>
  <c r="AF175" i="135" a="1"/>
  <c r="AF288" i="135" a="1"/>
  <c r="AF165" i="135" a="1"/>
  <c r="AF800" i="135" a="1"/>
  <c r="AF669" i="135" a="1"/>
  <c r="AF608" i="135" a="1"/>
  <c r="AF780" i="135" a="1"/>
  <c r="AF980" i="135" a="1"/>
  <c r="AF616" i="135" a="1"/>
  <c r="AF566" i="135" a="1"/>
  <c r="AF869" i="135" a="1"/>
  <c r="AF486" i="135" a="1"/>
  <c r="AF377" i="135" a="1"/>
  <c r="AF113" i="135" a="1"/>
  <c r="AF214" i="135" a="1"/>
  <c r="AF547" i="135" a="1"/>
  <c r="AF182" i="135" a="1"/>
  <c r="AF730" i="135" a="1"/>
  <c r="AF731" i="135" a="1"/>
  <c r="AF587" i="135" a="1"/>
  <c r="AF44" i="135" a="1"/>
  <c r="AF322" i="135" a="1"/>
  <c r="AF5" i="135" a="1"/>
  <c r="AF43" i="135" a="1"/>
  <c r="AF467" i="135" a="1"/>
  <c r="AF11" i="135" a="1"/>
  <c r="AF80" i="135" a="1"/>
  <c r="AF128" i="135" a="1"/>
  <c r="AF365" i="135" a="1"/>
  <c r="AF644" i="135" a="1"/>
  <c r="AF501" i="135" a="1"/>
  <c r="AF216" i="135" a="1"/>
  <c r="AF627" i="135" a="1"/>
  <c r="AF337" i="135" a="1"/>
  <c r="AF802" i="135" a="1"/>
  <c r="AF979" i="135" a="1"/>
  <c r="AF676" i="135" a="1"/>
  <c r="AF796" i="135" a="1"/>
  <c r="AF508" i="135" a="1"/>
  <c r="AF747" i="135" a="1"/>
  <c r="AF447" i="135" a="1"/>
  <c r="AF773" i="135" a="1"/>
  <c r="AF74" i="135" a="1"/>
  <c r="AF545" i="135" a="1"/>
  <c r="AF237" i="135" a="1"/>
  <c r="AF877" i="135" a="1"/>
  <c r="AF254" i="135" a="1"/>
  <c r="AF133" i="135" a="1"/>
  <c r="AF778" i="135" a="1"/>
  <c r="AF671" i="135" a="1"/>
  <c r="AF98" i="135" a="1"/>
  <c r="AF649" i="135" a="1"/>
  <c r="AF369" i="135" a="1"/>
  <c r="AF601" i="135" a="1"/>
  <c r="AF13" i="135" a="1"/>
  <c r="AF166" i="135" a="1"/>
  <c r="AF212" i="135" a="1"/>
  <c r="AF904" i="135" a="1"/>
  <c r="AF356" i="135" a="1"/>
  <c r="AF828" i="135" a="1"/>
  <c r="AF934" i="135" a="1"/>
  <c r="AF827" i="135" a="1"/>
  <c r="AF624" i="135" a="1"/>
  <c r="AF879" i="135" a="1"/>
  <c r="AF563" i="135" a="1"/>
  <c r="AF950" i="135" a="1"/>
  <c r="AF30" i="135" a="1"/>
  <c r="AF629" i="135" a="1"/>
  <c r="AF815" i="135" a="1"/>
  <c r="AF158" i="135" a="1"/>
  <c r="AF250" i="135" a="1"/>
  <c r="AF446" i="135" a="1"/>
  <c r="AF963" i="135" a="1"/>
  <c r="AF496" i="135" a="1"/>
  <c r="AF954" i="135" a="1"/>
  <c r="AF577" i="135" a="1"/>
  <c r="AF495" i="135" a="1"/>
  <c r="AF885" i="135" a="1"/>
  <c r="AF15" i="135" a="1"/>
  <c r="AF849" i="135" a="1"/>
  <c r="AF570" i="135" a="1"/>
  <c r="AF917" i="135" a="1"/>
  <c r="AF658" i="135" a="1"/>
  <c r="AF883" i="135" a="1"/>
  <c r="AF630" i="135" a="1"/>
  <c r="AF38" i="135" a="1"/>
  <c r="AF436" i="135" a="1"/>
  <c r="AF201" i="135" a="1"/>
  <c r="AF462" i="135" a="1"/>
  <c r="AF983" i="135" a="1"/>
  <c r="AF277" i="135" a="1"/>
  <c r="AF661" i="135" a="1"/>
  <c r="AF870" i="135" a="1"/>
  <c r="AF264" i="135" a="1"/>
  <c r="AF197" i="135" a="1"/>
  <c r="AF134" i="135" a="1"/>
  <c r="AF996" i="135" a="1"/>
  <c r="AF749" i="135" a="1"/>
  <c r="AF141" i="135" a="1"/>
  <c r="AF110" i="135" a="1"/>
  <c r="AF735" i="135" a="1"/>
  <c r="AF173" i="135" a="1"/>
  <c r="AF376" i="135" a="1"/>
  <c r="AF981" i="135" a="1"/>
  <c r="AF638" i="135" a="1"/>
  <c r="AF995" i="135" a="1"/>
  <c r="AF442" i="135" a="1"/>
  <c r="AF744" i="135" a="1"/>
  <c r="AF439" i="135" a="1"/>
  <c r="AF670" i="135" a="1"/>
  <c r="AF519" i="135" a="1"/>
  <c r="AF850" i="135" a="1"/>
  <c r="AF77" i="135" a="1"/>
  <c r="AF118" i="135" a="1"/>
  <c r="AF991" i="135" a="1"/>
  <c r="AF766" i="135" a="1"/>
  <c r="AF454" i="135" a="1"/>
  <c r="AF958" i="135" a="1"/>
  <c r="AF868" i="135" a="1"/>
  <c r="AF923" i="135" a="1"/>
  <c r="AF411" i="135" a="1"/>
  <c r="AF308" i="135" a="1"/>
  <c r="AF859" i="135" a="1"/>
  <c r="AF675" i="135" a="1"/>
  <c r="AF122" i="135" a="1"/>
  <c r="AF971" i="135" a="1"/>
  <c r="AF650" i="135" a="1"/>
  <c r="AF348" i="135" a="1"/>
  <c r="AF123" i="135" a="1"/>
  <c r="AF520" i="135" a="1"/>
  <c r="AF793" i="135" a="1"/>
  <c r="AF57" i="135" a="1"/>
  <c r="AF973" i="135" a="1"/>
  <c r="AF185" i="135" a="1"/>
  <c r="AF408" i="135" a="1"/>
  <c r="AF765" i="135" a="1"/>
  <c r="AF405" i="135" a="1"/>
  <c r="AF142" i="135" a="1"/>
  <c r="AF310" i="135" a="1"/>
  <c r="AF970" i="135" a="1"/>
  <c r="AF506" i="135" a="1"/>
  <c r="AF679" i="135" a="1"/>
  <c r="AF452" i="135" a="1"/>
  <c r="AF664" i="135" a="1"/>
  <c r="AF171" i="135" a="1"/>
  <c r="AF366" i="135" a="1"/>
  <c r="AF767" i="135" a="1"/>
  <c r="AF752" i="135" a="1"/>
  <c r="AF451" i="135" a="1"/>
  <c r="AF374" i="135" a="1"/>
  <c r="AF476" i="135" a="1"/>
  <c r="AF208" i="135" a="1"/>
  <c r="AF599" i="135" a="1"/>
  <c r="AF393" i="135" a="1"/>
  <c r="AF323" i="135" a="1"/>
  <c r="AF990" i="135" a="1"/>
  <c r="AF911" i="135" a="1"/>
  <c r="AF345" i="135" a="1"/>
  <c r="AF930" i="135" a="1"/>
  <c r="AF129" i="135" a="1"/>
  <c r="AF704" i="135" a="1"/>
  <c r="AF558" i="135" a="1"/>
  <c r="AF643" i="135" a="1"/>
  <c r="AF808" i="135" a="1"/>
  <c r="AF494" i="135" a="1"/>
  <c r="AF604" i="135" a="1"/>
  <c r="AF928" i="135" a="1"/>
  <c r="AF902" i="135" a="1"/>
  <c r="AF841" i="135" a="1"/>
  <c r="AF399" i="135" a="1"/>
  <c r="AF249" i="135" a="1"/>
  <c r="AF657" i="135" a="1"/>
  <c r="AF846" i="135" a="1"/>
  <c r="AF186" i="135" a="1"/>
  <c r="AF455" i="135" a="1"/>
  <c r="AF382" i="135" a="1"/>
  <c r="AF163" i="135" a="1"/>
  <c r="AF700" i="135" a="1"/>
  <c r="AF777" i="135" a="1"/>
  <c r="AF871" i="135" a="1"/>
  <c r="AF184" i="135" a="1"/>
  <c r="AF7" i="135" a="1"/>
  <c r="AF856" i="135" a="1"/>
  <c r="AF281" i="135" a="1"/>
  <c r="AF946" i="135" a="1"/>
  <c r="AF92" i="135" a="1"/>
  <c r="AF424" i="135" a="1"/>
  <c r="AF99" i="135" a="1"/>
  <c r="AF779" i="135" a="1"/>
  <c r="AF100" i="135" a="1"/>
  <c r="AF90" i="135" a="1"/>
  <c r="AF754" i="135" a="1"/>
  <c r="AF761" i="135" a="1"/>
  <c r="AF205" i="135" a="1"/>
  <c r="AF702" i="135" a="1"/>
  <c r="AF764" i="135" a="1"/>
  <c r="AF794" i="135" a="1"/>
  <c r="AF293" i="135" a="1"/>
  <c r="AF206" i="135" a="1"/>
  <c r="AF941" i="135" a="1"/>
  <c r="AF953" i="135" a="1"/>
  <c r="AF626" i="135" a="1"/>
  <c r="AF782" i="135" a="1"/>
  <c r="AF685" i="135" a="1"/>
  <c r="AF881" i="135" a="1"/>
  <c r="AF512" i="135" a="1"/>
  <c r="AF734" i="135" a="1"/>
  <c r="AF820" i="135" a="1"/>
  <c r="AF532" i="135" a="1"/>
  <c r="AF22" i="135" a="1"/>
  <c r="AF725" i="135" a="1"/>
  <c r="AF628" i="135" a="1"/>
  <c r="AF874" i="135" a="1"/>
  <c r="AF833" i="135" a="1"/>
  <c r="AF398" i="135" a="1"/>
  <c r="AF568" i="135" a="1"/>
  <c r="AF40" i="135" a="1"/>
  <c r="AF147" i="135" a="1"/>
  <c r="AF533" i="135" a="1"/>
  <c r="AF689" i="135" a="1"/>
  <c r="AF351" i="135" a="1"/>
  <c r="AF278" i="135" a="1"/>
  <c r="AF419" i="135" a="1"/>
  <c r="AF389" i="135" a="1"/>
  <c r="AF238" i="135" a="1"/>
  <c r="AF174" i="135" a="1"/>
  <c r="AF33" i="135" a="1"/>
  <c r="AF194" i="135" a="1"/>
  <c r="AF276" i="135" a="1"/>
  <c r="AF504" i="135" a="1"/>
  <c r="AF913" i="135" a="1"/>
  <c r="AF386" i="135" a="1"/>
  <c r="AF708" i="135" a="1"/>
  <c r="AF845" i="135" a="1"/>
  <c r="AF622" i="135" a="1"/>
  <c r="AF127" i="135" a="1"/>
  <c r="AF951" i="135" a="1"/>
  <c r="AF709" i="135" a="1"/>
  <c r="AF641" i="135" a="1"/>
  <c r="AF723" i="135" a="1"/>
  <c r="AF470" i="135" a="1"/>
  <c r="AF453" i="135" a="1"/>
  <c r="AF813" i="135" a="1"/>
  <c r="AF456" i="135" a="1"/>
  <c r="AF680" i="135" a="1"/>
  <c r="AF889" i="135" a="1"/>
  <c r="AF559" i="135" a="1"/>
  <c r="AF48" i="135" a="1"/>
  <c r="AF438" i="135" a="1"/>
  <c r="AF225" i="135" a="1"/>
  <c r="AF522" i="135" a="1"/>
  <c r="AF443" i="135" a="1"/>
  <c r="AF861" i="135" a="1"/>
  <c r="AF803" i="135" a="1"/>
  <c r="AF977" i="135" a="1"/>
  <c r="AF517" i="135" a="1"/>
  <c r="AF639" i="135" a="1"/>
  <c r="AF960" i="135" a="1"/>
  <c r="AF818" i="135" a="1"/>
  <c r="AF653" i="135" a="1"/>
  <c r="AF31" i="135" a="1"/>
  <c r="AF17" i="135" a="1"/>
  <c r="AF103" i="135" a="1"/>
  <c r="AF966" i="135" a="1"/>
  <c r="AF49" i="135" a="1"/>
  <c r="AF23" i="135" a="1"/>
  <c r="AF162" i="135" a="1"/>
  <c r="AF233" i="135" a="1"/>
  <c r="AF271" i="135" a="1"/>
  <c r="AF73" i="135" a="1"/>
  <c r="AF785" i="135" a="1"/>
  <c r="AF801" i="135" a="1"/>
  <c r="AF229" i="135" a="1"/>
  <c r="AF448" i="135" a="1"/>
  <c r="AF920" i="135" a="1"/>
  <c r="AF571" i="135" a="1"/>
  <c r="AF464" i="135" a="1"/>
  <c r="AF932" i="135" a="1"/>
  <c r="AF82" i="135" a="1"/>
  <c r="AF760" i="135" a="1"/>
  <c r="AF196" i="135" a="1"/>
  <c r="AF378" i="135" a="1"/>
  <c r="AF414" i="135" a="1"/>
  <c r="AF592" i="135" a="1"/>
  <c r="AF41" i="135" a="1"/>
  <c r="AF824" i="135" a="1"/>
  <c r="AF682" i="135" a="1"/>
  <c r="AF66" i="135" a="1"/>
  <c r="AF997" i="135" a="1"/>
  <c r="AF183" i="135" a="1"/>
  <c r="AF242" i="135" a="1"/>
  <c r="AF787" i="135" a="1"/>
  <c r="AF146" i="135" a="1"/>
  <c r="AF121" i="135" a="1"/>
  <c r="AF402" i="135" a="1"/>
  <c r="AF169" i="135" a="1"/>
  <c r="AF825" i="135" a="1"/>
  <c r="AF935" i="135" a="1"/>
  <c r="AF347" i="135" a="1"/>
  <c r="AF96" i="135" a="1"/>
  <c r="AF461" i="135" a="1"/>
  <c r="AF472" i="135" a="1"/>
  <c r="AF28" i="135" a="1"/>
  <c r="AF534" i="135" a="1"/>
  <c r="AF493" i="135" a="1"/>
  <c r="AF873" i="135" a="1"/>
  <c r="AF865" i="135" a="1"/>
  <c r="AF648" i="135" a="1"/>
  <c r="AF572" i="135" a="1"/>
  <c r="AF287" i="135" a="1"/>
  <c r="AF924" i="135" a="1"/>
  <c r="AF718" i="135" a="1"/>
  <c r="AF75" i="135" a="1"/>
  <c r="AF714" i="135" a="1"/>
  <c r="AF811" i="135" a="1"/>
  <c r="AF620" i="135" a="1"/>
  <c r="AF840" i="135" a="1"/>
  <c r="AF325" i="135" a="1"/>
  <c r="AF596" i="135" a="1"/>
  <c r="AF326" i="135" a="1"/>
  <c r="AF1000" i="135" a="1"/>
  <c r="AF58" i="135" a="1"/>
  <c r="AF769" i="135" a="1"/>
  <c r="AF361" i="135" a="1"/>
  <c r="AF860" i="135" a="1"/>
  <c r="AF320" i="135" a="1"/>
  <c r="AF556" i="135" a="1"/>
  <c r="AF1002" i="135" a="1"/>
  <c r="AF528" i="135" a="1"/>
  <c r="AF71" i="135" a="1"/>
  <c r="AF177" i="135" a="1"/>
  <c r="AF741" i="135" a="1"/>
  <c r="AF215" i="135" a="1"/>
  <c r="AF295" i="135" a="1"/>
  <c r="AF35" i="135" a="1"/>
  <c r="AF332" i="135" a="1"/>
  <c r="AF515" i="135" a="1"/>
  <c r="AF363" i="135" a="1"/>
  <c r="AF220" i="135" a="1"/>
  <c r="AF607" i="135" a="1"/>
  <c r="AF227" i="135" a="1"/>
  <c r="AF360" i="135" a="1"/>
  <c r="AF218" i="135" a="1"/>
  <c r="AF810" i="135" a="1"/>
  <c r="AF690" i="135" a="1"/>
  <c r="AF260" i="135" a="1"/>
  <c r="AF354" i="135" a="1"/>
  <c r="AF586" i="135" a="1"/>
  <c r="AF137" i="135" a="1"/>
  <c r="AF687" i="135" a="1"/>
  <c r="AF352" i="135" a="1"/>
  <c r="AF39" i="135" a="1"/>
  <c r="AF929" i="135" a="1"/>
  <c r="AF842" i="135" a="1"/>
  <c r="AF383" i="135" a="1"/>
  <c r="AF53" i="135" a="1"/>
  <c r="AF933" i="135" a="1"/>
  <c r="AF219" i="135" a="1"/>
  <c r="AF535" i="135" a="1"/>
  <c r="AF104" i="135" a="1"/>
  <c r="AF600" i="135" a="1"/>
  <c r="AF743" i="135" a="1"/>
  <c r="AF367" i="135" a="1"/>
  <c r="AF69" i="135" a="1"/>
  <c r="AF784" i="135" a="1"/>
  <c r="AF192" i="135" a="1"/>
  <c r="AF499" i="135" a="1"/>
  <c r="AF282" i="135" a="1"/>
  <c r="AF686" i="135" a="1"/>
  <c r="AF400" i="135" a="1"/>
  <c r="AF362" i="135" a="1"/>
  <c r="AF594" i="135" a="1"/>
  <c r="AF576" i="135" a="1"/>
  <c r="AF667" i="135" a="1"/>
  <c r="AF435" i="135" a="1"/>
  <c r="AF210" i="135" a="1"/>
  <c r="AF544" i="135" a="1"/>
  <c r="AF715" i="135" a="1"/>
  <c r="AF396" i="135" a="1"/>
  <c r="AF511" i="135" a="1"/>
  <c r="AF164" i="135" a="1"/>
  <c r="AF863" i="135" a="1"/>
  <c r="AF19" i="135" a="1"/>
  <c r="AF677" i="135" a="1"/>
  <c r="AF334" i="135" a="1"/>
  <c r="AF884" i="135" a="1"/>
  <c r="AF698" i="135" a="1"/>
  <c r="AF403" i="135" a="1"/>
  <c r="AF421" i="135" a="1"/>
  <c r="AF610" i="135" a="1"/>
  <c r="AF8" i="135" a="1"/>
  <c r="AF279" i="135" a="1"/>
  <c r="AF751" i="135" a="1"/>
  <c r="AF642" i="135" a="1"/>
  <c r="AF739" i="135" a="1"/>
  <c r="AF617" i="135" a="1"/>
  <c r="AF937" i="135" a="1"/>
  <c r="AF727" i="135" a="1"/>
  <c r="AF647" i="135" a="1"/>
  <c r="AF315" i="135" a="1"/>
  <c r="AF390" i="135" a="1"/>
  <c r="AF349" i="135" a="1"/>
  <c r="AF441" i="135" a="1"/>
  <c r="AF198" i="135" a="1"/>
  <c r="AF826" i="135" a="1"/>
  <c r="AF79" i="135" a="1"/>
  <c r="AF745" i="135" a="1"/>
  <c r="AF32" i="135" a="1"/>
  <c r="AF32" i="135" l="1"/>
  <c r="AF745" i="135"/>
  <c r="AF79" i="135"/>
  <c r="AF826" i="135"/>
  <c r="AF198" i="135"/>
  <c r="AF441" i="135"/>
  <c r="AF349" i="135"/>
  <c r="AF390" i="135"/>
  <c r="AF315" i="135"/>
  <c r="AF647" i="135"/>
  <c r="AF727" i="135"/>
  <c r="AF937" i="135"/>
  <c r="AF617" i="135"/>
  <c r="AF739" i="135"/>
  <c r="AF642" i="135"/>
  <c r="AF751" i="135"/>
  <c r="AF279" i="135"/>
  <c r="AF8" i="135"/>
  <c r="AF610" i="135"/>
  <c r="AF421" i="135"/>
  <c r="AF403" i="135"/>
  <c r="AF698" i="135"/>
  <c r="AF884" i="135"/>
  <c r="AF334" i="135"/>
  <c r="AF677" i="135"/>
  <c r="AF19" i="135"/>
  <c r="AF863" i="135"/>
  <c r="AF164" i="135"/>
  <c r="AF511" i="135"/>
  <c r="AF396" i="135"/>
  <c r="AF715" i="135"/>
  <c r="AF544" i="135"/>
  <c r="AF210" i="135"/>
  <c r="AF435" i="135"/>
  <c r="AF667" i="135"/>
  <c r="AF576" i="135"/>
  <c r="AF594" i="135"/>
  <c r="AF362" i="135"/>
  <c r="AF400" i="135"/>
  <c r="AF686" i="135"/>
  <c r="AF282" i="135"/>
  <c r="AF499" i="135"/>
  <c r="AF192" i="135"/>
  <c r="AF784" i="135"/>
  <c r="AF69" i="135"/>
  <c r="AF367" i="135"/>
  <c r="AF743" i="135"/>
  <c r="AF600" i="135"/>
  <c r="AF104" i="135"/>
  <c r="AF535" i="135"/>
  <c r="AF219" i="135"/>
  <c r="AF933" i="135"/>
  <c r="AF53" i="135"/>
  <c r="AF383" i="135"/>
  <c r="AF842" i="135"/>
  <c r="AF929" i="135"/>
  <c r="AF39" i="135"/>
  <c r="AF352" i="135"/>
  <c r="AF687" i="135"/>
  <c r="AF137" i="135"/>
  <c r="AF586" i="135"/>
  <c r="AF354" i="135"/>
  <c r="AF260" i="135"/>
  <c r="AF690" i="135"/>
  <c r="AF810" i="135"/>
  <c r="AF218" i="135"/>
  <c r="AF360" i="135"/>
  <c r="AF227" i="135"/>
  <c r="AF607" i="135"/>
  <c r="AF220" i="135"/>
  <c r="AF363" i="135"/>
  <c r="AF515" i="135"/>
  <c r="AF332" i="135"/>
  <c r="AF35" i="135"/>
  <c r="AF295" i="135"/>
  <c r="AF215" i="135"/>
  <c r="AF741" i="135"/>
  <c r="AF177" i="135"/>
  <c r="AF71" i="135"/>
  <c r="AF528" i="135"/>
  <c r="AF1002" i="135"/>
  <c r="AF556" i="135"/>
  <c r="AF320" i="135"/>
  <c r="AF860" i="135"/>
  <c r="AF361" i="135"/>
  <c r="AF769" i="135"/>
  <c r="AF58" i="135"/>
  <c r="AF1000" i="135"/>
  <c r="AF326" i="135"/>
  <c r="AF596" i="135"/>
  <c r="AF325" i="135"/>
  <c r="AF840" i="135"/>
  <c r="AF620" i="135"/>
  <c r="AF811" i="135"/>
  <c r="AF714" i="135"/>
  <c r="AF75" i="135"/>
  <c r="AF718" i="135"/>
  <c r="AF924" i="135"/>
  <c r="AF287" i="135"/>
  <c r="AF572" i="135"/>
  <c r="AF648" i="135"/>
  <c r="AF865" i="135"/>
  <c r="AF873" i="135"/>
  <c r="AF493" i="135"/>
  <c r="AF534" i="135"/>
  <c r="AF28" i="135"/>
  <c r="AF472" i="135"/>
  <c r="AF461" i="135"/>
  <c r="AF96" i="135"/>
  <c r="AF347" i="135"/>
  <c r="AF935" i="135"/>
  <c r="AF825" i="135"/>
  <c r="AF169" i="135"/>
  <c r="AF402" i="135"/>
  <c r="AF121" i="135"/>
  <c r="AF146" i="135"/>
  <c r="AF787" i="135"/>
  <c r="AF242" i="135"/>
  <c r="AF183" i="135"/>
  <c r="AF997" i="135"/>
  <c r="AF66" i="135"/>
  <c r="AF682" i="135"/>
  <c r="AF824" i="135"/>
  <c r="AF41" i="135"/>
  <c r="AF592" i="135"/>
  <c r="AF414" i="135"/>
  <c r="AF378" i="135"/>
  <c r="AF196" i="135"/>
  <c r="AF760" i="135"/>
  <c r="AF82" i="135"/>
  <c r="AF932" i="135"/>
  <c r="AF464" i="135"/>
  <c r="AF571" i="135"/>
  <c r="AF920" i="135"/>
  <c r="AF448" i="135"/>
  <c r="AF229" i="135"/>
  <c r="AF801" i="135"/>
  <c r="AF785" i="135"/>
  <c r="AF73" i="135"/>
  <c r="AF271" i="135"/>
  <c r="AF233" i="135"/>
  <c r="AF162" i="135"/>
  <c r="AF23" i="135"/>
  <c r="AF49" i="135"/>
  <c r="AF966" i="135"/>
  <c r="AF103" i="135"/>
  <c r="AF17" i="135"/>
  <c r="AF31" i="135"/>
  <c r="AF653" i="135"/>
  <c r="AF818" i="135"/>
  <c r="AF960" i="135"/>
  <c r="AF639" i="135"/>
  <c r="AF517" i="135"/>
  <c r="AF977" i="135"/>
  <c r="AF803" i="135"/>
  <c r="AF861" i="135"/>
  <c r="AF443" i="135"/>
  <c r="AF522" i="135"/>
  <c r="AF225" i="135"/>
  <c r="AF438" i="135"/>
  <c r="AF48" i="135"/>
  <c r="AF559" i="135"/>
  <c r="AF889" i="135"/>
  <c r="AF680" i="135"/>
  <c r="AF456" i="135"/>
  <c r="AF813" i="135"/>
  <c r="AF453" i="135"/>
  <c r="AF470" i="135"/>
  <c r="AF723" i="135"/>
  <c r="AF641" i="135"/>
  <c r="AF709" i="135"/>
  <c r="AF951" i="135"/>
  <c r="AF127" i="135"/>
  <c r="AF622" i="135"/>
  <c r="AF845" i="135"/>
  <c r="AF708" i="135"/>
  <c r="AF386" i="135"/>
  <c r="AF913" i="135"/>
  <c r="AF504" i="135"/>
  <c r="AF276" i="135"/>
  <c r="AF194" i="135"/>
  <c r="AF33" i="135"/>
  <c r="AF174" i="135"/>
  <c r="AF238" i="135"/>
  <c r="AF389" i="135"/>
  <c r="AF419" i="135"/>
  <c r="AF278" i="135"/>
  <c r="AF351" i="135"/>
  <c r="AF689" i="135"/>
  <c r="AF533" i="135"/>
  <c r="AF147" i="135"/>
  <c r="AF40" i="135"/>
  <c r="AF568" i="135"/>
  <c r="AF398" i="135"/>
  <c r="AF833" i="135"/>
  <c r="AF874" i="135"/>
  <c r="AF628" i="135"/>
  <c r="AF725" i="135"/>
  <c r="AF22" i="135"/>
  <c r="AF532" i="135"/>
  <c r="AF820" i="135"/>
  <c r="AF734" i="135"/>
  <c r="AF512" i="135"/>
  <c r="AF881" i="135"/>
  <c r="AF685" i="135"/>
  <c r="AF782" i="135"/>
  <c r="AF626" i="135"/>
  <c r="AF953" i="135"/>
  <c r="AF941" i="135"/>
  <c r="AF206" i="135"/>
  <c r="AF293" i="135"/>
  <c r="AF794" i="135"/>
  <c r="AF764" i="135"/>
  <c r="AF702" i="135"/>
  <c r="AF205" i="135"/>
  <c r="AF761" i="135"/>
  <c r="AF754" i="135"/>
  <c r="AF90" i="135"/>
  <c r="AF100" i="135"/>
  <c r="AF779" i="135"/>
  <c r="AF99" i="135"/>
  <c r="AF424" i="135"/>
  <c r="AF92" i="135"/>
  <c r="AF946" i="135"/>
  <c r="AF281" i="135"/>
  <c r="AF856" i="135"/>
  <c r="AF7" i="135"/>
  <c r="AF184" i="135"/>
  <c r="AF871" i="135"/>
  <c r="AF777" i="135"/>
  <c r="AF700" i="135"/>
  <c r="AF163" i="135"/>
  <c r="AF382" i="135"/>
  <c r="AF455" i="135"/>
  <c r="AF186" i="135"/>
  <c r="AF846" i="135"/>
  <c r="AF657" i="135"/>
  <c r="AF249" i="135"/>
  <c r="AF399" i="135"/>
  <c r="AF841" i="135"/>
  <c r="AF902" i="135"/>
  <c r="AF928" i="135"/>
  <c r="AF604" i="135"/>
  <c r="AF494" i="135"/>
  <c r="AF808" i="135"/>
  <c r="AF643" i="135"/>
  <c r="AF558" i="135"/>
  <c r="AF704" i="135"/>
  <c r="AF129" i="135"/>
  <c r="AF930" i="135"/>
  <c r="AF345" i="135"/>
  <c r="AF911" i="135"/>
  <c r="AF990" i="135"/>
  <c r="AF323" i="135"/>
  <c r="AF393" i="135"/>
  <c r="AF599" i="135"/>
  <c r="AF208" i="135"/>
  <c r="AF476" i="135"/>
  <c r="AF374" i="135"/>
  <c r="AF451" i="135"/>
  <c r="AF752" i="135"/>
  <c r="AF767" i="135"/>
  <c r="AF366" i="135"/>
  <c r="AF171" i="135"/>
  <c r="AF664" i="135"/>
  <c r="AF452" i="135"/>
  <c r="AF679" i="135"/>
  <c r="AF506" i="135"/>
  <c r="AF970" i="135"/>
  <c r="AF310" i="135"/>
  <c r="AF142" i="135"/>
  <c r="AF405" i="135"/>
  <c r="AF765" i="135"/>
  <c r="AF408" i="135"/>
  <c r="AF185" i="135"/>
  <c r="AF973" i="135"/>
  <c r="AF57" i="135"/>
  <c r="AF793" i="135"/>
  <c r="AF520" i="135"/>
  <c r="AF123" i="135"/>
  <c r="AF348" i="135"/>
  <c r="AF650" i="135"/>
  <c r="AF971" i="135"/>
  <c r="AF122" i="135"/>
  <c r="AF675" i="135"/>
  <c r="AF859" i="135"/>
  <c r="AF308" i="135"/>
  <c r="AF411" i="135"/>
  <c r="AF923" i="135"/>
  <c r="AF868" i="135"/>
  <c r="AF958" i="135"/>
  <c r="AF454" i="135"/>
  <c r="AF766" i="135"/>
  <c r="AF991" i="135"/>
  <c r="AF118" i="135"/>
  <c r="AF77" i="135"/>
  <c r="AF850" i="135"/>
  <c r="AF519" i="135"/>
  <c r="AF670" i="135"/>
  <c r="AF439" i="135"/>
  <c r="AF744" i="135"/>
  <c r="AF442" i="135"/>
  <c r="AF995" i="135"/>
  <c r="AF638" i="135"/>
  <c r="AF981" i="135"/>
  <c r="AF376" i="135"/>
  <c r="AF173" i="135"/>
  <c r="AF735" i="135"/>
  <c r="AF110" i="135"/>
  <c r="AF141" i="135"/>
  <c r="AF749" i="135"/>
  <c r="AF996" i="135"/>
  <c r="AF134" i="135"/>
  <c r="AF197" i="135"/>
  <c r="AF264" i="135"/>
  <c r="AF870" i="135"/>
  <c r="AF661" i="135"/>
  <c r="AF277" i="135"/>
  <c r="AF983" i="135"/>
  <c r="AF462" i="135"/>
  <c r="AF201" i="135"/>
  <c r="AF436" i="135"/>
  <c r="AF38" i="135"/>
  <c r="AF630" i="135"/>
  <c r="AF883" i="135"/>
  <c r="AF658" i="135"/>
  <c r="AF917" i="135"/>
  <c r="AF570" i="135"/>
  <c r="AF849" i="135"/>
  <c r="AF15" i="135"/>
  <c r="AF885" i="135"/>
  <c r="AF495" i="135"/>
  <c r="AF577" i="135"/>
  <c r="AF954" i="135"/>
  <c r="AF496" i="135"/>
  <c r="AF963" i="135"/>
  <c r="AF446" i="135"/>
  <c r="AF250" i="135"/>
  <c r="AF158" i="135"/>
  <c r="AF815" i="135"/>
  <c r="AF629" i="135"/>
  <c r="AF30" i="135"/>
  <c r="AF950" i="135"/>
  <c r="AF563" i="135"/>
  <c r="AF879" i="135"/>
  <c r="AF624" i="135"/>
  <c r="AF827" i="135"/>
  <c r="AF934" i="135"/>
  <c r="AF828" i="135"/>
  <c r="AF356" i="135"/>
  <c r="AF904" i="135"/>
  <c r="AF212" i="135"/>
  <c r="AF166" i="135"/>
  <c r="AF13" i="135"/>
  <c r="AF601" i="135"/>
  <c r="AF369" i="135"/>
  <c r="AF649" i="135"/>
  <c r="AF98" i="135"/>
  <c r="AF671" i="135"/>
  <c r="AF778" i="135"/>
  <c r="AF133" i="135"/>
  <c r="AF254" i="135"/>
  <c r="AF877" i="135"/>
  <c r="AF237" i="135"/>
  <c r="AF545" i="135"/>
  <c r="AF74" i="135"/>
  <c r="AF773" i="135"/>
  <c r="AF447" i="135"/>
  <c r="AF747" i="135"/>
  <c r="AF508" i="135"/>
  <c r="AF796" i="135"/>
  <c r="AF676" i="135"/>
  <c r="AF979" i="135"/>
  <c r="AF802" i="135"/>
  <c r="AF337" i="135"/>
  <c r="AF627" i="135"/>
  <c r="AF216" i="135"/>
  <c r="AF501" i="135"/>
  <c r="AF644" i="135"/>
  <c r="AF365" i="135"/>
  <c r="AF128" i="135"/>
  <c r="AF80" i="135"/>
  <c r="AF11" i="135"/>
  <c r="AF467" i="135"/>
  <c r="AF43" i="135"/>
  <c r="AF5" i="135"/>
  <c r="AF322" i="135"/>
  <c r="AF44" i="135"/>
  <c r="AF587" i="135"/>
  <c r="AF731" i="135"/>
  <c r="AF730" i="135"/>
  <c r="AF182" i="135"/>
  <c r="AF547" i="135"/>
  <c r="AF214" i="135"/>
  <c r="AF113" i="135"/>
  <c r="AF377" i="135"/>
  <c r="AF486" i="135"/>
  <c r="AF869" i="135"/>
  <c r="AF566" i="135"/>
  <c r="AF616" i="135"/>
  <c r="AF980" i="135"/>
  <c r="AF780" i="135"/>
  <c r="AF608" i="135"/>
  <c r="AF669" i="135"/>
  <c r="AF800" i="135"/>
  <c r="AF165" i="135"/>
  <c r="AF288" i="135"/>
  <c r="AF175" i="135"/>
  <c r="AF428" i="135"/>
  <c r="AF961" i="135"/>
  <c r="AF640" i="135"/>
  <c r="AF18" i="135"/>
  <c r="AF301" i="135"/>
  <c r="AF705" i="135"/>
  <c r="AF381" i="135"/>
  <c r="AF412" i="135"/>
  <c r="AF774" i="135"/>
  <c r="AF710" i="135"/>
  <c r="AF61" i="135"/>
  <c r="AF401" i="135"/>
  <c r="AF21" i="135"/>
  <c r="AF246" i="135"/>
  <c r="AF872" i="135"/>
  <c r="AF318" i="135"/>
  <c r="AF915" i="135"/>
  <c r="AF355" i="135"/>
  <c r="AF221" i="135"/>
  <c r="AF652" i="135"/>
  <c r="AF60" i="135"/>
  <c r="AF733" i="135"/>
  <c r="AF783" i="135"/>
  <c r="AF290" i="135"/>
  <c r="AF546" i="135"/>
  <c r="AF1001" i="135"/>
  <c r="AF327" i="135"/>
  <c r="AF518" i="135"/>
  <c r="AF927" i="135"/>
  <c r="AF621" i="135"/>
  <c r="AF759" i="135"/>
  <c r="AF560" i="135"/>
  <c r="AF106" i="135"/>
  <c r="AF243" i="135"/>
  <c r="AF788" i="135"/>
  <c r="AF47" i="135"/>
  <c r="AF931" i="135"/>
  <c r="AF420" i="135"/>
  <c r="AF172" i="135"/>
  <c r="AF900" i="135"/>
  <c r="AF397" i="135"/>
  <c r="AF656" i="135"/>
  <c r="AF722" i="135"/>
  <c r="AF720" i="135"/>
  <c r="AF423" i="135"/>
  <c r="AF509" i="135"/>
  <c r="AF590" i="135"/>
  <c r="AF839" i="135"/>
  <c r="AF574" i="135"/>
  <c r="AF339" i="135"/>
  <c r="AF633" i="135"/>
  <c r="AF313" i="135"/>
  <c r="AF756" i="135"/>
  <c r="AF65" i="135"/>
  <c r="AF893" i="135"/>
  <c r="AF837" i="135"/>
  <c r="AF114" i="135"/>
  <c r="AF72" i="135"/>
  <c r="AF823" i="135"/>
  <c r="AF342" i="135"/>
  <c r="AF235" i="135"/>
  <c r="AF748" i="135"/>
  <c r="AF790" i="135"/>
  <c r="AF957" i="135"/>
  <c r="AF988" i="135"/>
  <c r="AF822" i="135"/>
  <c r="AF625" i="135"/>
  <c r="AF422" i="135"/>
  <c r="AF781" i="135"/>
  <c r="AF484" i="135"/>
  <c r="AF993" i="135"/>
  <c r="AF485" i="135"/>
  <c r="AF864" i="135"/>
  <c r="AF272" i="135"/>
  <c r="AF880" i="135"/>
  <c r="AF97" i="135"/>
  <c r="AF719" i="135"/>
  <c r="AF6" i="135"/>
  <c r="AF936" i="135"/>
  <c r="AF992" i="135"/>
  <c r="AF373" i="135"/>
  <c r="AF385" i="135"/>
  <c r="AF387" i="135"/>
  <c r="AF465" i="135"/>
  <c r="AF34" i="135"/>
  <c r="AF379" i="135"/>
  <c r="AF786" i="135"/>
  <c r="AF584" i="135"/>
  <c r="AF505" i="135"/>
  <c r="AF919" i="135"/>
  <c r="AF543" i="135"/>
  <c r="AF524" i="135"/>
  <c r="AF168" i="135"/>
  <c r="AF910" i="135"/>
  <c r="AF62" i="135"/>
  <c r="AF478" i="135"/>
  <c r="AF296" i="135"/>
  <c r="AF154" i="135"/>
  <c r="AF901" i="135"/>
  <c r="AF713" i="135"/>
  <c r="AF155" i="135"/>
  <c r="AF234" i="135"/>
  <c r="AF139" i="135"/>
  <c r="AF329" i="135"/>
  <c r="AF324" i="135"/>
  <c r="AF189" i="135"/>
  <c r="AF222" i="135"/>
  <c r="AF335" i="135"/>
  <c r="AF862" i="135"/>
  <c r="AF942" i="135"/>
  <c r="AF598" i="135"/>
  <c r="AF26" i="135"/>
  <c r="AF200" i="135"/>
  <c r="AF552" i="135"/>
  <c r="AF926" i="135"/>
  <c r="AF68" i="135"/>
  <c r="AF415" i="135"/>
  <c r="AF24" i="135"/>
  <c r="AF688" i="135"/>
  <c r="AF161" i="135"/>
  <c r="AF314" i="135"/>
  <c r="AF646" i="135"/>
  <c r="AF746" i="135"/>
  <c r="AF343" i="135"/>
  <c r="AF814" i="135"/>
  <c r="AF338" i="135"/>
  <c r="AF918" i="135"/>
  <c r="AF956" i="135"/>
  <c r="AF94" i="135"/>
  <c r="AF140" i="135"/>
  <c r="AF706" i="135"/>
  <c r="AF776" i="135"/>
  <c r="AF368" i="135"/>
  <c r="AF226" i="135"/>
  <c r="AF477" i="135"/>
  <c r="AF257" i="135"/>
  <c r="AF792" i="135"/>
  <c r="AF619" i="135"/>
  <c r="AF699" i="135"/>
  <c r="AF510" i="135"/>
  <c r="AF344" i="135"/>
  <c r="AF969" i="135"/>
  <c r="AF145" i="135"/>
  <c r="AF307" i="135"/>
  <c r="AF211" i="135"/>
  <c r="AF500" i="135"/>
  <c r="AF429" i="135"/>
  <c r="AF434" i="135"/>
  <c r="AF244" i="135"/>
  <c r="AF426" i="135"/>
  <c r="AF239" i="135"/>
  <c r="AF336" i="135"/>
  <c r="AF789" i="135"/>
  <c r="AF514" i="135"/>
  <c r="AF614" i="135"/>
  <c r="AF157" i="135"/>
  <c r="AF948" i="135"/>
  <c r="AF580" i="135"/>
  <c r="AF755" i="135"/>
  <c r="AF89" i="135"/>
  <c r="AF471" i="135"/>
  <c r="AF852" i="135"/>
  <c r="AF683" i="135"/>
  <c r="AF898" i="135"/>
  <c r="AF449" i="135"/>
  <c r="AF762" i="135"/>
  <c r="AF150" i="135"/>
  <c r="AF555" i="135"/>
  <c r="AF209" i="135"/>
  <c r="AF851" i="135"/>
  <c r="AF491" i="135"/>
  <c r="AF867" i="135"/>
  <c r="AF285" i="135"/>
  <c r="AF16" i="135"/>
  <c r="AF635" i="135"/>
  <c r="AF591" i="135"/>
  <c r="AF548" i="135"/>
  <c r="AF694" i="135"/>
  <c r="AF662" i="135"/>
  <c r="AF498" i="135"/>
  <c r="AF581" i="135"/>
  <c r="AF691" i="135"/>
  <c r="AF228" i="135"/>
  <c r="AF304" i="135"/>
  <c r="AF108" i="135"/>
  <c r="AF418" i="135"/>
  <c r="AF469" i="135"/>
  <c r="AF132" i="135"/>
  <c r="AF613" i="135"/>
  <c r="AF331" i="135"/>
  <c r="AF270" i="135"/>
  <c r="AF230" i="135"/>
  <c r="AF967" i="135"/>
  <c r="AF925" i="135"/>
  <c r="AF144" i="135"/>
  <c r="AF294" i="135"/>
  <c r="AF413" i="135"/>
  <c r="AF188" i="135"/>
  <c r="AF247" i="135"/>
  <c r="AF492" i="135"/>
  <c r="AF795" i="135"/>
  <c r="AF832" i="135"/>
  <c r="AF152" i="135"/>
  <c r="AF998" i="135"/>
  <c r="AF944" i="135"/>
  <c r="AF489" i="135"/>
  <c r="AF945" i="135"/>
  <c r="AF445" i="135"/>
  <c r="AF292" i="135"/>
  <c r="AF346" i="135"/>
  <c r="AF67" i="135"/>
  <c r="AF251" i="135"/>
  <c r="AF798" i="135"/>
  <c r="AF88" i="135"/>
  <c r="AF223" i="135"/>
  <c r="AF266" i="135"/>
  <c r="AF949" i="135"/>
  <c r="AF740" i="135"/>
  <c r="AF261" i="135"/>
  <c r="AF391" i="135"/>
  <c r="AF952" i="135"/>
  <c r="AF843" i="135"/>
  <c r="AF87" i="135"/>
  <c r="AF737" i="135"/>
  <c r="AF380" i="135"/>
  <c r="AF4" i="135"/>
  <c r="AF178" i="135"/>
  <c r="AF763" i="135"/>
  <c r="AF807" i="135"/>
  <c r="AF450" i="135"/>
  <c r="AF899" i="135"/>
  <c r="AF978" i="135"/>
  <c r="AF806" i="135"/>
  <c r="AF975" i="135"/>
  <c r="AF666" i="135"/>
  <c r="AF707" i="135"/>
  <c r="AF179" i="135"/>
  <c r="AF255" i="135"/>
  <c r="AF857" i="135"/>
  <c r="AF117" i="135"/>
  <c r="AF965" i="135"/>
  <c r="AF891" i="135"/>
  <c r="AF319" i="135"/>
  <c r="AF916" i="135"/>
  <c r="AF536" i="135"/>
  <c r="AF213" i="135"/>
  <c r="AF207" i="135"/>
  <c r="AF507" i="135"/>
  <c r="AF488" i="135"/>
  <c r="AF984" i="135"/>
  <c r="AF135" i="135"/>
  <c r="AF131" i="135"/>
  <c r="AF437" i="135"/>
  <c r="AF143" i="135"/>
  <c r="AF914" i="135"/>
  <c r="AF297" i="135"/>
  <c r="AF9" i="135"/>
  <c r="AF693" i="135"/>
  <c r="AF876" i="135"/>
  <c r="AF191" i="135"/>
  <c r="AF974" i="135"/>
  <c r="AF358" i="135"/>
  <c r="AF302" i="135"/>
  <c r="AF37" i="135"/>
  <c r="AF232" i="135"/>
  <c r="AF267" i="135"/>
  <c r="AF525" i="135"/>
  <c r="AF812" i="135"/>
  <c r="AF623" i="135"/>
  <c r="AF947" i="135"/>
  <c r="AF831" i="135"/>
  <c r="AF565" i="135"/>
  <c r="AF280" i="135"/>
  <c r="AF160" i="135"/>
  <c r="AF692" i="135"/>
  <c r="AF306" i="135"/>
  <c r="AF481" i="135"/>
  <c r="AF634" i="135"/>
  <c r="AF371" i="135"/>
  <c r="AF273" i="135"/>
  <c r="AF107" i="135"/>
  <c r="AF943" i="135"/>
  <c r="AF665" i="135"/>
  <c r="AF602" i="135"/>
  <c r="AF224" i="135"/>
  <c r="AF539" i="135"/>
  <c r="AF697" i="135"/>
  <c r="AF799" i="135"/>
  <c r="AF359" i="135"/>
  <c r="AF726" i="135"/>
  <c r="AF312" i="135"/>
  <c r="AF750" i="135"/>
  <c r="AF982" i="135"/>
  <c r="AF289" i="135"/>
  <c r="AF473" i="135"/>
  <c r="AF252" i="135"/>
  <c r="AF440" i="135"/>
  <c r="AF716" i="135"/>
  <c r="AF615" i="135"/>
  <c r="AF575" i="135"/>
  <c r="AF561" i="135"/>
  <c r="AF153" i="135"/>
  <c r="AF554" i="135"/>
  <c r="AF36" i="135"/>
  <c r="AF553" i="135"/>
  <c r="AF821" i="135"/>
  <c r="AF78" i="135"/>
  <c r="AF149" i="135"/>
  <c r="AF551" i="135"/>
  <c r="AF834" i="135"/>
  <c r="AF724" i="135"/>
  <c r="AF109" i="135"/>
  <c r="AF663" i="135"/>
  <c r="AF503" i="135"/>
  <c r="AF844" i="135"/>
  <c r="AF193" i="135"/>
  <c r="AF886" i="135"/>
  <c r="AF479" i="135"/>
  <c r="AF159" i="135"/>
  <c r="AF999" i="135"/>
  <c r="AF253" i="135"/>
  <c r="AF804" i="135"/>
  <c r="AF651" i="135"/>
  <c r="AF878" i="135"/>
  <c r="AF353" i="135"/>
  <c r="AF668" i="135"/>
  <c r="AF636" i="135"/>
  <c r="AF93" i="135"/>
  <c r="AF529" i="135"/>
  <c r="AF46" i="135"/>
  <c r="AF530" i="135"/>
  <c r="AF148" i="135"/>
  <c r="AF262" i="135"/>
  <c r="AF10" i="135"/>
  <c r="AF274" i="135"/>
  <c r="AF269" i="135"/>
  <c r="AF921" i="135"/>
  <c r="AF195" i="135"/>
  <c r="AF987" i="135"/>
  <c r="AF427" i="135"/>
  <c r="AF541" i="135"/>
  <c r="AF848" i="135"/>
  <c r="AF940" i="135"/>
  <c r="AF582" i="135"/>
  <c r="AF340" i="135"/>
  <c r="AF564" i="135"/>
  <c r="AF711" i="135"/>
  <c r="AF562" i="135"/>
  <c r="AF603" i="135"/>
  <c r="AF847" i="135"/>
  <c r="AF573" i="135"/>
  <c r="AF364" i="135"/>
  <c r="AF431" i="135"/>
  <c r="AF989" i="135"/>
  <c r="AF330" i="135"/>
  <c r="AF51" i="135"/>
  <c r="AF76" i="135"/>
  <c r="AF854" i="135"/>
  <c r="AF14" i="135"/>
  <c r="AF912" i="135"/>
  <c r="AF753" i="135"/>
  <c r="AF909" i="135"/>
  <c r="AF611" i="135"/>
  <c r="AF531" i="135"/>
  <c r="AF350" i="135"/>
  <c r="AF333" i="135"/>
  <c r="AF284" i="135"/>
  <c r="AF487" i="135"/>
  <c r="AF521" i="135"/>
  <c r="AF908" i="135"/>
  <c r="AF816" i="135"/>
  <c r="AF585" i="135"/>
  <c r="AF29" i="135"/>
  <c r="AF768" i="135"/>
  <c r="AF695" i="135"/>
  <c r="AF25" i="135"/>
  <c r="AF567" i="135"/>
  <c r="AF468" i="135"/>
  <c r="AF86" i="135"/>
  <c r="AF231" i="135"/>
  <c r="AF463" i="135"/>
  <c r="AF64" i="135"/>
  <c r="AF460" i="135"/>
  <c r="AF42" i="135"/>
  <c r="AF605" i="135"/>
  <c r="AF241" i="135"/>
  <c r="AF758" i="135"/>
  <c r="AF245" i="135"/>
  <c r="AF964" i="135"/>
  <c r="AF95" i="135"/>
  <c r="AF660" i="135"/>
  <c r="AF56" i="135"/>
  <c r="AF550" i="135"/>
  <c r="AF291" i="135"/>
  <c r="AF167" i="135"/>
  <c r="AF527" i="135"/>
  <c r="AF797" i="135"/>
  <c r="AF263" i="135"/>
  <c r="AF341" i="135"/>
  <c r="AF12" i="135"/>
  <c r="AF187" i="135"/>
  <c r="AF684" i="135"/>
  <c r="AF410" i="135"/>
  <c r="AF882" i="135"/>
  <c r="AF138" i="135"/>
  <c r="AF176" i="135"/>
  <c r="AF579" i="135"/>
  <c r="AF502" i="135"/>
  <c r="AF922" i="135"/>
  <c r="AF370" i="135"/>
  <c r="AF578" i="135"/>
  <c r="AF258" i="135"/>
  <c r="AF204" i="135"/>
  <c r="AF105" i="135"/>
  <c r="AF569" i="135"/>
  <c r="AF125" i="135"/>
  <c r="AF259" i="135"/>
  <c r="AF895" i="135"/>
  <c r="AF516" i="135"/>
  <c r="AF309" i="135"/>
  <c r="AF84" i="135"/>
  <c r="AF855" i="135"/>
  <c r="AF836" i="135"/>
  <c r="AF180" i="135"/>
  <c r="AF170" i="135"/>
  <c r="AF830" i="135"/>
  <c r="AF597" i="135"/>
  <c r="AF673" i="135"/>
  <c r="AF283" i="135"/>
  <c r="AF678" i="135"/>
  <c r="AF430" i="135"/>
  <c r="AF425" i="135"/>
  <c r="AF404" i="135"/>
  <c r="AF275" i="135"/>
  <c r="AF444" i="135"/>
  <c r="AF542" i="135"/>
  <c r="AF151" i="135"/>
  <c r="AF305" i="135"/>
  <c r="AF674" i="135"/>
  <c r="AF897" i="135"/>
  <c r="AF612" i="135"/>
  <c r="AF905" i="135"/>
  <c r="AF976" i="135"/>
  <c r="AF809" i="135"/>
  <c r="AF256" i="135"/>
  <c r="AF458" i="135"/>
  <c r="AF392" i="135"/>
  <c r="AF81" i="135"/>
  <c r="AF217" i="135"/>
  <c r="AF742" i="135"/>
  <c r="AF829" i="135"/>
  <c r="AF375" i="135"/>
  <c r="AF116" i="135"/>
  <c r="AF655" i="135"/>
  <c r="AF770" i="135"/>
  <c r="AF738" i="135"/>
  <c r="AF538" i="135"/>
  <c r="AF265" i="135"/>
  <c r="AF819" i="135"/>
  <c r="AF63" i="135"/>
  <c r="AF474" i="135"/>
  <c r="AF432" i="135"/>
  <c r="AF101" i="135"/>
  <c r="AF645" i="135"/>
  <c r="AF416" i="135"/>
  <c r="AF703" i="135"/>
  <c r="AF972" i="135"/>
  <c r="AF483" i="135"/>
  <c r="AF124" i="135"/>
  <c r="AF549" i="135"/>
  <c r="AF938" i="135"/>
  <c r="AF986" i="135"/>
  <c r="AF300" i="135"/>
  <c r="AF190" i="135"/>
  <c r="AF771" i="135"/>
  <c r="AF417" i="135"/>
  <c r="AF50" i="135"/>
  <c r="AF181" i="135"/>
  <c r="AF939" i="135"/>
  <c r="AF595" i="135"/>
  <c r="AF729" i="135"/>
  <c r="AF303" i="135"/>
  <c r="AF119" i="135"/>
  <c r="AF609" i="135"/>
  <c r="AF248" i="135"/>
  <c r="AF618" i="135"/>
  <c r="AF407" i="135"/>
  <c r="AF728" i="135"/>
  <c r="AF736" i="135"/>
  <c r="AF838" i="135"/>
  <c r="AF557" i="135"/>
  <c r="AF894" i="135"/>
  <c r="AF199" i="135"/>
  <c r="AF985" i="135"/>
  <c r="AF102" i="135"/>
  <c r="AF772" i="135"/>
  <c r="AF91" i="135"/>
  <c r="AF459" i="135"/>
  <c r="AF111" i="135"/>
  <c r="AF903" i="135"/>
  <c r="AF583" i="135"/>
  <c r="AF457" i="135"/>
  <c r="AF475" i="135"/>
  <c r="AF712" i="135"/>
  <c r="AF55" i="135"/>
  <c r="AF406" i="135"/>
  <c r="AF466" i="135"/>
  <c r="AF136" i="135"/>
  <c r="AF20" i="135"/>
  <c r="AF659" i="135"/>
  <c r="AF120" i="135"/>
  <c r="AF203" i="135"/>
  <c r="AF240" i="135"/>
  <c r="AF298" i="135"/>
  <c r="AF202" i="135"/>
  <c r="AF59" i="135"/>
  <c r="AF696" i="135"/>
  <c r="AF286" i="135"/>
  <c r="AF805" i="135"/>
  <c r="AF156" i="135"/>
  <c r="AF85" i="135"/>
  <c r="AF791" i="135"/>
  <c r="AF372" i="135"/>
  <c r="AF637" i="135"/>
  <c r="AF317" i="135"/>
  <c r="AF701" i="135"/>
  <c r="AF513" i="135"/>
  <c r="AF775" i="135"/>
  <c r="AF672" i="135"/>
  <c r="AF321" i="135"/>
  <c r="AF887" i="135"/>
  <c r="AF907" i="135"/>
  <c r="AF959" i="135"/>
  <c r="AF853" i="135"/>
  <c r="AF632" i="135"/>
  <c r="AF631" i="135"/>
  <c r="AF130" i="135"/>
  <c r="AF70" i="135"/>
  <c r="AF480" i="135"/>
  <c r="AF299" i="135"/>
  <c r="AF54" i="135"/>
  <c r="AF968" i="135"/>
  <c r="AF888" i="135"/>
  <c r="AF45" i="135"/>
  <c r="AF433" i="135"/>
  <c r="AF732" i="135"/>
  <c r="AF126" i="135"/>
  <c r="AF311" i="135"/>
  <c r="AF328" i="135"/>
  <c r="AF112" i="135"/>
  <c r="AF490" i="135"/>
  <c r="AF523" i="135"/>
  <c r="AF409" i="135"/>
  <c r="AF268" i="135"/>
  <c r="AF681" i="135"/>
  <c r="AF83" i="135"/>
  <c r="AF115" i="135"/>
  <c r="AF890" i="135"/>
  <c r="AF526" i="135"/>
  <c r="AF896" i="135"/>
  <c r="AF395" i="135"/>
  <c r="AF52" i="135"/>
  <c r="AF357" i="135"/>
  <c r="AF892" i="135"/>
  <c r="AF593" i="135"/>
  <c r="AF497" i="135"/>
  <c r="AF537" i="135"/>
  <c r="AF388" i="135"/>
  <c r="AF875" i="135"/>
  <c r="AF654" i="135"/>
  <c r="AF316" i="135"/>
  <c r="AF236" i="135"/>
  <c r="AF394" i="135"/>
  <c r="AF835" i="135"/>
  <c r="AF721" i="135"/>
  <c r="AF817" i="135"/>
  <c r="AF906" i="135"/>
  <c r="AF866" i="135"/>
  <c r="AF955" i="135"/>
  <c r="AF962" i="135"/>
  <c r="AF757" i="135"/>
  <c r="AF606" i="135"/>
  <c r="AF384" i="135"/>
  <c r="AF27" i="135"/>
  <c r="AF717" i="135"/>
  <c r="AF588" i="135"/>
  <c r="AF589" i="135"/>
  <c r="AF858" i="135"/>
  <c r="AF540" i="135"/>
  <c r="AF994" i="135"/>
  <c r="AF482" i="13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<sst xmlns="http://schemas.openxmlformats.org/spreadsheetml/2006/main" count="1181" uniqueCount="333">
  <si>
    <t>RRP Price List</t>
  </si>
  <si>
    <t>Pricing Lookup Tool</t>
  </si>
  <si>
    <t>Total trade price:</t>
  </si>
  <si>
    <t>BLIND NO.</t>
  </si>
  <si>
    <t>REFERENCE</t>
  </si>
  <si>
    <t>QUANTITY</t>
  </si>
  <si>
    <t>WIDTH</t>
  </si>
  <si>
    <t>DROP</t>
  </si>
  <si>
    <t>SYSTEM</t>
  </si>
  <si>
    <t>CONTROL TYPE</t>
  </si>
  <si>
    <t>FABRIC BAND</t>
  </si>
  <si>
    <t>SPECIAL RAL HARDWARE?</t>
  </si>
  <si>
    <t>L-ANGLE SHELVING? (KUROLOK RL ONLY)</t>
  </si>
  <si>
    <t>DISCOUNT</t>
  </si>
  <si>
    <t>UNIT TRADE</t>
  </si>
  <si>
    <t>TOTAL TRADE</t>
  </si>
  <si>
    <t>Width Rounded</t>
  </si>
  <si>
    <t>Drop Rounded</t>
  </si>
  <si>
    <t>SYSTEM NO SPACES</t>
  </si>
  <si>
    <t>Control add-on</t>
  </si>
  <si>
    <t>BAND NO SPACES</t>
  </si>
  <si>
    <t>Special RAL add-on</t>
  </si>
  <si>
    <t>Shelving add on</t>
  </si>
  <si>
    <t>Actual Evolve cassette size</t>
  </si>
  <si>
    <t>Reccommended Evolve cassette size</t>
  </si>
  <si>
    <t>EC error</t>
  </si>
  <si>
    <t>KuroLok 80</t>
  </si>
  <si>
    <t>KuroLok 100</t>
  </si>
  <si>
    <t>KuroLok 125</t>
  </si>
  <si>
    <t>KuroLok 100 RL</t>
  </si>
  <si>
    <t>KuroLok 125 RL</t>
  </si>
  <si>
    <t>KuroLok 100 Twin RL</t>
  </si>
  <si>
    <t>Kuro 80</t>
  </si>
  <si>
    <t>Kuro 100</t>
  </si>
  <si>
    <t>Helios RL</t>
  </si>
  <si>
    <t>Evolve</t>
  </si>
  <si>
    <t>Helios</t>
  </si>
  <si>
    <t>Sirios</t>
  </si>
  <si>
    <t>Solaris</t>
  </si>
  <si>
    <t>Band A</t>
  </si>
  <si>
    <t>Band C</t>
  </si>
  <si>
    <t>Band B</t>
  </si>
  <si>
    <t>Band D</t>
  </si>
  <si>
    <t>Band E</t>
  </si>
  <si>
    <t>Band F</t>
  </si>
  <si>
    <t>Band G</t>
  </si>
  <si>
    <t>Palette 2m, PVC 1.83m</t>
  </si>
  <si>
    <t>Note: this price table is based on metal chain operation including spring assist, see additional table for extra options</t>
  </si>
  <si>
    <t>Neptune 2.3m, Unishade 2m</t>
  </si>
  <si>
    <t>Spectrum 5010 2.5m, Banlight Duo 2m, Trafalgar 2m</t>
  </si>
  <si>
    <t>Spectrum 1050 2m, Apollo BO 3.1m</t>
  </si>
  <si>
    <t>Diffusion 2.7m, Flocart Nox 2.35m</t>
  </si>
  <si>
    <t>Meridian 2.43m, Crescent 2.3m</t>
  </si>
  <si>
    <t>Dream 2.04m, Spectrum 4060 2.4m</t>
  </si>
  <si>
    <t>ADD THE BELOW FOR SPECIAL RAL HARDWARE COLOUR</t>
  </si>
  <si>
    <t>Optional Extras</t>
  </si>
  <si>
    <t>Extra per blind</t>
  </si>
  <si>
    <t>Metal chain with spring assist</t>
  </si>
  <si>
    <t>Detachable Crank operation excluding a handle</t>
  </si>
  <si>
    <t>Detachable Crank operation including a handle</t>
  </si>
  <si>
    <t>Fixed Crank operation including a handle</t>
  </si>
  <si>
    <t>240v Hardwired motor operation (Somfy Sonesse 40 6/20)</t>
  </si>
  <si>
    <t>240v Radio motor operation (Somfy Sonesse 40 6/20)</t>
  </si>
  <si>
    <t>Battery motor operation (Somfy Sonesse 30 2/20 WF)</t>
  </si>
  <si>
    <t>240v Hardwired motor operation (Nice E-Action SI 620 AC)</t>
  </si>
  <si>
    <t>240v Radio motor operation (Nice E-Edge SI 620 AC)</t>
  </si>
  <si>
    <t>Note: this price table is based on detachable crank operation excluding a handle, see additional table for extra options</t>
  </si>
  <si>
    <t>Spectrum 5010 2.5m</t>
  </si>
  <si>
    <t>Note: this price table is based on 240v Radio motor operation (Somfy Sonesse 40 9/12), see additional table for extra options</t>
  </si>
  <si>
    <t>Spectrum 1050 2m</t>
  </si>
  <si>
    <t>Meridian 2.43m</t>
  </si>
  <si>
    <t>Battery motor operation (Somfy Oximo 40 10/12)</t>
  </si>
  <si>
    <t>240v Hardwired motor operation (Nice E-Action SI 1012 AC)</t>
  </si>
  <si>
    <t>240v Radio motor operation (Nice E-Edge SI 1012 AC)</t>
  </si>
  <si>
    <t>KuroLok 100 Twin RL Price Tables</t>
  </si>
  <si>
    <t>Note: this price table is based on metal chain operation, see additional table for extra options</t>
  </si>
  <si>
    <t>Crescent 2.3m, Bromley 2.5m</t>
  </si>
  <si>
    <t>Cassette add-on</t>
  </si>
  <si>
    <t>Add the below to the cost of your blind for cassette - see below table to determine which cassette size you will need for your blind size</t>
  </si>
  <si>
    <t>HeliosWhiteSpectrum 4060 - 2.4m</t>
  </si>
  <si>
    <t>Cassette 80</t>
  </si>
  <si>
    <t>Cassette 100</t>
  </si>
  <si>
    <t>Cassette 125</t>
  </si>
  <si>
    <t>Special RAL</t>
  </si>
  <si>
    <t>One way draw</t>
  </si>
  <si>
    <t>Ripple 60mm heading</t>
  </si>
  <si>
    <t>Ripple 80mm heading</t>
  </si>
  <si>
    <t>Standard heading</t>
  </si>
  <si>
    <t>Note: this price table is based on 240v radio motor operation (Glydea Ultra 60), see additional table for extra options</t>
  </si>
  <si>
    <t>Split draw</t>
  </si>
  <si>
    <t>240v Hardwired motor operation (Glydea Ultra 60)</t>
  </si>
  <si>
    <t>240v radio motor operation (Movelite 35)</t>
  </si>
  <si>
    <t>240v Hardwired motor operation (Movelite 35)</t>
  </si>
  <si>
    <t>Battery motor operation (Irismo 45)</t>
  </si>
  <si>
    <t>Bent track (price per bend)</t>
  </si>
  <si>
    <t>Continuous curved track</t>
  </si>
  <si>
    <t>Cassette</t>
  </si>
  <si>
    <t>RUD error</t>
  </si>
  <si>
    <t>Fabric</t>
  </si>
  <si>
    <t>Max drop</t>
  </si>
  <si>
    <t>Banlight Duo</t>
  </si>
  <si>
    <t>Spectrum 5010 1%</t>
  </si>
  <si>
    <t>Spectrum 5010 3%</t>
  </si>
  <si>
    <t>Spectrum 5010 5%</t>
  </si>
  <si>
    <t>Spectrum 5010 10%</t>
  </si>
  <si>
    <t>Spectrum 1050</t>
  </si>
  <si>
    <t>Apollo BO</t>
  </si>
  <si>
    <t>Diffusion</t>
  </si>
  <si>
    <t>Meridian</t>
  </si>
  <si>
    <t>Crescent</t>
  </si>
  <si>
    <t>Dream</t>
  </si>
  <si>
    <t>Spectrum 4060</t>
  </si>
  <si>
    <t>KuroLok 100 &amp; KuroLok 100 RL</t>
  </si>
  <si>
    <t>KuroLok 125 &amp; KuroLok 125 RL</t>
  </si>
  <si>
    <t>RRP</t>
  </si>
  <si>
    <t>January 2024</t>
  </si>
  <si>
    <t>These prices are all maximum RRP (recommended retail price). All prices are in GBP and are exclusive of VAT, survey and installation. They supersede any previously issued price lists. They are correct as at  01/01/2024, for the the most up-to-date pricing, please visit umbrashading.co.uk/pricing</t>
  </si>
  <si>
    <t>KuroLok 80 Price Table</t>
  </si>
  <si>
    <t>Linear 25 hembar deduction</t>
  </si>
  <si>
    <t>Deduct the below from the cost of your blind for Linear 25 hembar</t>
  </si>
  <si>
    <t>Linear 25</t>
  </si>
  <si>
    <t>Battery motor operation (Somfy Sonesse 40 3/20 WF)</t>
  </si>
  <si>
    <t>KuroLok 100 Price Table</t>
  </si>
  <si>
    <t>Lutron Roller 64 motor operation</t>
  </si>
  <si>
    <t>KuroLok 125 Price Table</t>
  </si>
  <si>
    <t>Lutron Roller 100 motor operation</t>
  </si>
  <si>
    <t>POA</t>
  </si>
  <si>
    <t>Lutron Roller 150 motor operation</t>
  </si>
  <si>
    <t>ExtraLok 100</t>
  </si>
  <si>
    <t>Add the below onto the KuroLok 100 price table</t>
  </si>
  <si>
    <t>ExtraLok 100 Price Table</t>
  </si>
  <si>
    <t>ExtraLok 125</t>
  </si>
  <si>
    <t>Add the below onto the KuroLok 125 price table</t>
  </si>
  <si>
    <t>ExtraLok 125 Price Table</t>
  </si>
  <si>
    <t>KuroLok 100 RL Price Table</t>
  </si>
  <si>
    <t>KuroLok 125 RL Price Table</t>
  </si>
  <si>
    <t>Kuro 80 Price Table</t>
  </si>
  <si>
    <t>Kuro 100 Price Table</t>
  </si>
  <si>
    <t>Helios RL Price Table</t>
  </si>
  <si>
    <t>Evolve Price Table</t>
  </si>
  <si>
    <t>Luxury 39 hembar add-on</t>
  </si>
  <si>
    <t>Add the below to the cost of your blind for Luxury 39 hembar</t>
  </si>
  <si>
    <t>Luxury 39</t>
  </si>
  <si>
    <t>Evolve Zero Price Table</t>
  </si>
  <si>
    <t>Neptune 2.3m, Flocart Technic 2.4m</t>
  </si>
  <si>
    <t>Note: this price table is based on 240v radio motor operation (Somfy Sonesse 40 6/20), see additional table for extra options</t>
  </si>
  <si>
    <t>Spectrum 5010 2.5m &amp; 3m, Ciro Sheer 3m</t>
  </si>
  <si>
    <t>Apollo BO 3.1m &amp; 4.1m</t>
  </si>
  <si>
    <t>Belgravia Sheer 2.9m, Flocart Nox 2.35m</t>
  </si>
  <si>
    <t>Crescent 2.3m, Sunshadow 3000 HT 2.5m &amp; 3m, Flocart Nox 3.2m</t>
  </si>
  <si>
    <t>Add the below to the cost of your blind for cassette. PLEASE NOTE: the max.drop for Cassette 80 is 3m.</t>
  </si>
  <si>
    <t>Helios Price Table</t>
  </si>
  <si>
    <t>Sirios Price Table</t>
  </si>
  <si>
    <t>Solaris Price Table</t>
  </si>
  <si>
    <t>Flow Price Table</t>
  </si>
  <si>
    <t>Extra per track</t>
  </si>
  <si>
    <t>Cascade Price Table</t>
  </si>
  <si>
    <t>Note: this price table is based on 240v Radio motor operation (Somfy Sonesse 40 6/20), see additional table for extra options</t>
  </si>
  <si>
    <t>Premium finish bracket cover add-on</t>
  </si>
  <si>
    <t>Product type</t>
  </si>
  <si>
    <t>Metal Chain with spring assist</t>
  </si>
  <si>
    <t>Flow</t>
  </si>
  <si>
    <t>Cascade</t>
  </si>
  <si>
    <t>HEMBAR</t>
  </si>
  <si>
    <t>Flow Draw Type</t>
  </si>
  <si>
    <t>Flow Heading</t>
  </si>
  <si>
    <t>No of bends</t>
  </si>
  <si>
    <t>Curve?</t>
  </si>
  <si>
    <t>Flow width rounded</t>
  </si>
  <si>
    <t>Abbrv. Draw</t>
  </si>
  <si>
    <t>Bend add-on</t>
  </si>
  <si>
    <t>Curve add-on</t>
  </si>
  <si>
    <t>Flow RRP</t>
  </si>
  <si>
    <t>Cascade RRP</t>
  </si>
  <si>
    <t>Type 2</t>
  </si>
  <si>
    <t>Ellipse 43</t>
  </si>
  <si>
    <t>Hembar add on</t>
  </si>
  <si>
    <t>Abbrv. Hembar</t>
  </si>
  <si>
    <t>ExtraLok add on</t>
  </si>
  <si>
    <t>UNIT RRP (table only)</t>
  </si>
  <si>
    <t>Final RRP</t>
  </si>
  <si>
    <t>Min width</t>
  </si>
  <si>
    <t>Max width</t>
  </si>
  <si>
    <t>Max area</t>
  </si>
  <si>
    <t>KuroLok 80Metal Chain with spring assist</t>
  </si>
  <si>
    <t>KuroLok 80Detachable Crank operation excluding a handle</t>
  </si>
  <si>
    <t>KuroLok 80Detachable Crank operation including a handle</t>
  </si>
  <si>
    <t>KuroLok 80Fixed Crank operation including a handle</t>
  </si>
  <si>
    <t>KuroLok 80240v Hardwired motor operation (Somfy Sonesse 40 6/20)</t>
  </si>
  <si>
    <t>KuroLok 80240v Radio motor operation (Somfy Sonesse 40 6/20)</t>
  </si>
  <si>
    <t>KuroLok 80Battery motor operation (Somfy Sonesse 30 2/20 WF)</t>
  </si>
  <si>
    <t>KuroLok 80Battery motor operation (Somfy Sonesse 40 3/20 WF)</t>
  </si>
  <si>
    <t>KuroLok 80240v Hardwired motor operation (Nice E-Action SI 620 AC)</t>
  </si>
  <si>
    <t>KuroLok 80240v Radio motor operation (Nice E-Edge SI 620 AC)</t>
  </si>
  <si>
    <t>KuroLok 100Metal Chain with spring assist</t>
  </si>
  <si>
    <t>KuroLok 100Detachable Crank operation excluding a handle</t>
  </si>
  <si>
    <t>KuroLok 100Detachable Crank operation including a handle</t>
  </si>
  <si>
    <t>KuroLok 100Fixed Crank operation including a handle</t>
  </si>
  <si>
    <t>KuroLok 100240v Hardwired motor operation (Somfy Sonesse 40 6/20)</t>
  </si>
  <si>
    <t>KuroLok 100240v Radio motor operation (Somfy Sonesse 40 6/20)</t>
  </si>
  <si>
    <t>KuroLok 100Battery motor operation (Somfy Sonesse 30 2/20 WF)</t>
  </si>
  <si>
    <t>KuroLok 100Battery motor operation (Somfy Sonesse 40 3/20 WF)</t>
  </si>
  <si>
    <t>KuroLok 100240v Hardwired motor operation (Nice E-Action SI 620 AC)</t>
  </si>
  <si>
    <t>KuroLok 100240v Radio motor operation (Nice E-Edge SI 620 AC)</t>
  </si>
  <si>
    <t>KuroLok 125Detachable Crank operation excluding a handle</t>
  </si>
  <si>
    <t>KuroLok 125Detachable Crank operation including a handle</t>
  </si>
  <si>
    <t>KuroLok 125Fixed Crank operation including a handle</t>
  </si>
  <si>
    <t>KuroLok 125240v Hardwired motor operation (Somfy Sonesse 40 6/20)</t>
  </si>
  <si>
    <t>KuroLok 125240v Radio motor operation (Somfy Sonesse 40 6/20)</t>
  </si>
  <si>
    <t>KuroLok 125Battery motor operation (Somfy Sonesse 30 2/20 WF)</t>
  </si>
  <si>
    <t>KuroLok 125Battery motor operation (Somfy Sonesse 40 3/20 WF)</t>
  </si>
  <si>
    <t>KuroLok 125240v Hardwired motor operation (Nice E-Action SI 620 AC)</t>
  </si>
  <si>
    <t>KuroLok 125240v Radio motor operation (Nice E-Edge SI 620 AC)</t>
  </si>
  <si>
    <t>ExtraLok 100Metal Chain with spring assist</t>
  </si>
  <si>
    <t>ExtraLok 100Detachable Crank operation excluding a handle</t>
  </si>
  <si>
    <t>ExtraLok 100Detachable Crank operation including a handle</t>
  </si>
  <si>
    <t>ExtraLok 100Fixed Crank operation including a handle</t>
  </si>
  <si>
    <t>ExtraLok 100240v Hardwired motor operation (Somfy Sonesse 40 6/20)</t>
  </si>
  <si>
    <t>ExtraLok 100240v Radio motor operation (Somfy Sonesse 40 6/20)</t>
  </si>
  <si>
    <t>ExtraLok 100240v Hardwired motor operation (Nice E-Action SI 620 AC)</t>
  </si>
  <si>
    <t>ExtraLok 100240v Radio motor operation (Nice E-Edge SI 620 AC)</t>
  </si>
  <si>
    <t>ExtraLok 125Detachable Crank operation excluding a handle</t>
  </si>
  <si>
    <t>ExtraLok 125Detachable Crank operation including a handle</t>
  </si>
  <si>
    <t>ExtraLok 125Fixed Crank operation including a handle</t>
  </si>
  <si>
    <t>ExtraLok 125240v Hardwired motor operation (Somfy Sonesse 40 6/20)</t>
  </si>
  <si>
    <t>ExtraLok 125240v Radio motor operation (Somfy Sonesse 40 6/20)</t>
  </si>
  <si>
    <t>ExtraLok 125240v Hardwired motor operation (Nice E-Action SI 620 AC)</t>
  </si>
  <si>
    <t>ExtraLok 125240v Radio motor operation (Nice E-Edge SI 620 AC)</t>
  </si>
  <si>
    <t>KuroLok 100 RL240v Radio motor operation (Somfy Sonesse 40 9/12)</t>
  </si>
  <si>
    <t>KuroLok 100 RLBattery motor operation (Somfy Oximo 40 10/12)</t>
  </si>
  <si>
    <t>KuroLok 100 RL240v Hardwired motor operation (Nice E-Action SI 1012 AC)</t>
  </si>
  <si>
    <t>KuroLok 100 RL240v Radio motor operation (Nice E-Edge SI 1012 AC)</t>
  </si>
  <si>
    <t>KuroLok 125 RL240v Radio motor operation (Somfy Sonesse 40 9/12)</t>
  </si>
  <si>
    <t>KuroLok 125 RLBattery motor operation (Somfy Oximo 40 10/12)</t>
  </si>
  <si>
    <t>KuroLok 125 RL240v Hardwired motor operation (Nice E-Action SI 1012 AC)</t>
  </si>
  <si>
    <t>KuroLok 125 RL240v Radio motor operation (Nice E-Edge SI 1012 AC)</t>
  </si>
  <si>
    <t>KuroLok 100 Twin RL240v Radio motor operation (Somfy Sonesse 40 9/12)</t>
  </si>
  <si>
    <t>KuroLok 100 Twin RLBattery motor operation (Somfy Oximo 40 10/12)</t>
  </si>
  <si>
    <t>KuroLok 100 Twin RL240v Hardwired motor operation (Nice E-Action SI 1012 AC)</t>
  </si>
  <si>
    <t>KuroLok 100 Twin RL240v Radio motor operation (Nice E-Edge SI 1012 AC)</t>
  </si>
  <si>
    <t>Kuro 80Metal chain operation</t>
  </si>
  <si>
    <t>Kuro 80Detachable Crank operation excluding a handle</t>
  </si>
  <si>
    <t>Kuro 80Detachable Crank operation including a handle</t>
  </si>
  <si>
    <t>Kuro 80Fixed Crank operation including a handle</t>
  </si>
  <si>
    <t>Kuro 80240v Hardwired motor operation (Somfy Sonesse 40 6/20)</t>
  </si>
  <si>
    <t>Kuro 80240v Radio motor operation (Somfy Sonesse 40 6/20)</t>
  </si>
  <si>
    <t>Kuro 80Battery motor operation (Somfy Sonesse 30 2/20 WF)</t>
  </si>
  <si>
    <t>Kuro 80Battery motor operation (Somfy Sonesse 40 3/20 WF)</t>
  </si>
  <si>
    <t>Kuro 100Metal chain operation</t>
  </si>
  <si>
    <t>Kuro 100Detachable Crank operation excluding a handle</t>
  </si>
  <si>
    <t>Kuro 100Detachable Crank operation including a handle</t>
  </si>
  <si>
    <t>Kuro 100Fixed Crank operation including a handle</t>
  </si>
  <si>
    <t>Kuro 100240v Hardwired motor operation (Somfy Sonesse 40 6/20)</t>
  </si>
  <si>
    <t>Kuro 100240v Radio motor operation (Somfy Sonesse 40 6/20)</t>
  </si>
  <si>
    <t>Kuro 100Battery motor operation (Somfy Sonesse 30 2/20 WF)</t>
  </si>
  <si>
    <t>Kuro 100Battery motor operation (Somfy Sonesse 40 3/20 WF)</t>
  </si>
  <si>
    <t>Helios RL240v Radio motor operation (Somfy Sonesse 40 9/12)</t>
  </si>
  <si>
    <t>Helios RLBattery motor operation (Somfy Oximo 40 10/12)</t>
  </si>
  <si>
    <t>EvolveMetal chain operation</t>
  </si>
  <si>
    <t>EvolveMetal chain with spring assist</t>
  </si>
  <si>
    <t>EvolveDetachable Crank operation excluding a handle</t>
  </si>
  <si>
    <t>EvolveDetachable Crank operation including a handle</t>
  </si>
  <si>
    <t>EvolveFixed Crank operation including a handle</t>
  </si>
  <si>
    <t>Evolve240v Hardwired motor operation (Somfy Sonesse 40 6/20)</t>
  </si>
  <si>
    <t>Evolve240v Radio motor operation (Somfy Sonesse 40 6/20)</t>
  </si>
  <si>
    <t>EvolveBattery motor operation (Somfy Sonesse 30 2/20 WF)</t>
  </si>
  <si>
    <t>EvolveBattery motor operation (Somfy Sonesse 40 3/20 WF)</t>
  </si>
  <si>
    <t>Evolve240v Hardwired motor operation (Nice E-Action SI 620 AC)</t>
  </si>
  <si>
    <t>Evolve240v Radio motor operation (Nice E-Edge SI 620 AC)</t>
  </si>
  <si>
    <t>HeliosMetal chain operation</t>
  </si>
  <si>
    <t>HeliosMetal chain with spring assist</t>
  </si>
  <si>
    <t>HeliosDetachable Crank operation excluding a handle</t>
  </si>
  <si>
    <t>HeliosDetachable Crank operation including a handle</t>
  </si>
  <si>
    <t>HeliosFixed Crank operation including a handle</t>
  </si>
  <si>
    <t>Helios240v Hardwired motor operation (Somfy Sonesse 40 6/20)</t>
  </si>
  <si>
    <t>Helios240v Radio motor operation (Somfy Sonesse 40 6/20)</t>
  </si>
  <si>
    <t>HeliosBattery motor operation (Somfy Sonesse 30 2/20 WF)</t>
  </si>
  <si>
    <t>HeliosBattery motor operation (Somfy Sonesse 40 3/20 WF)</t>
  </si>
  <si>
    <t>Helios240v Hardwired motor operation (Nice E-Action SI 620 AC)</t>
  </si>
  <si>
    <t>Helios240v Radio motor operation (Nice E-Edge SI 620 AC)</t>
  </si>
  <si>
    <t>SiriosMetal chain operation</t>
  </si>
  <si>
    <t>SiriosDetachable Crank operation excluding a handle</t>
  </si>
  <si>
    <t>SiriosDetachable Crank operation including a handle</t>
  </si>
  <si>
    <t>SiriosFixed Crank operation including a handle</t>
  </si>
  <si>
    <t>Sirios240v Hardwired motor operation (Somfy Sonesse 40 6/20)</t>
  </si>
  <si>
    <t>Sirios240v Radio motor operation (Somfy Sonesse 40 6/20)</t>
  </si>
  <si>
    <t>SiriosBattery motor operation (Somfy Sonesse 30 2/20 WF)</t>
  </si>
  <si>
    <t>SiriosBattery motor operation (Somfy Sonesse 40 3/20 WF)</t>
  </si>
  <si>
    <t>Sirios240v Hardwired motor operation (Nice E-Action SI 620 AC)</t>
  </si>
  <si>
    <t>Sirios240v Radio motor operation (Nice E-Edge SI 620 AC)</t>
  </si>
  <si>
    <t>SolarisMetal chain operation</t>
  </si>
  <si>
    <t>Cascade240v Radio motor operation (Somfy Sonesse 40 6/20)</t>
  </si>
  <si>
    <t>Cascade240v Hardwired motor operation (Somfy Sonesse 40 6/20)</t>
  </si>
  <si>
    <t>CascadeBattery motor operation (Somfy Sonesse 30 2/20 WF)</t>
  </si>
  <si>
    <t>Cascade240v Hardwired motor operation (Nice E-Action SI 620 AC)</t>
  </si>
  <si>
    <t>Cascade240v Radio motor operation (Nice E-Edge SI 620 AC)</t>
  </si>
  <si>
    <t>CascadeLutron Roller 64 motor operation</t>
  </si>
  <si>
    <t>Sizes conc.</t>
  </si>
  <si>
    <t>Kuro 100Metal chain with spring assist</t>
  </si>
  <si>
    <t>Evolve Zero</t>
  </si>
  <si>
    <t>Evolve Zero240v Radio motor operation (Somfy Sonesse 40 6/20)</t>
  </si>
  <si>
    <t>Evolve Zero240v Hardwired motor operation (Somfy Sonesse 40 6/20)</t>
  </si>
  <si>
    <t>Evolve ZeroBattery motor operation (Somfy Sonesse 40 3/20 WF)</t>
  </si>
  <si>
    <t>Evolve Zero240v Hardwired motor operation (Nice E-Action SI 620 AC)</t>
  </si>
  <si>
    <t>Evolve Zero240v Radio motor operation (Nice E-Edge SI 620 AC)</t>
  </si>
  <si>
    <t>240v Radio motor operation (Somfy Sonesse 40 9/12)</t>
  </si>
  <si>
    <t>Metal chain operation</t>
  </si>
  <si>
    <t>Size warning</t>
  </si>
  <si>
    <t>System</t>
  </si>
  <si>
    <t>Control Type</t>
  </si>
  <si>
    <t>Lin 25 warning</t>
  </si>
  <si>
    <t>240v Radio motor operation (Glydea Ultra 60)</t>
  </si>
  <si>
    <t>UNIT RRP</t>
  </si>
  <si>
    <t>Luxury 46</t>
  </si>
  <si>
    <t>PVC</t>
  </si>
  <si>
    <t>Neptune</t>
  </si>
  <si>
    <t>Unishade</t>
  </si>
  <si>
    <t>Trafalgar</t>
  </si>
  <si>
    <t>Flocart Nox</t>
  </si>
  <si>
    <t>Palette</t>
  </si>
  <si>
    <t>Type Z</t>
  </si>
  <si>
    <t>Special RAL shelving add on</t>
  </si>
  <si>
    <t>Fascia add-on</t>
  </si>
  <si>
    <t>Add the below to the cost of your blind for fascia - see below table to determine which fascia size you will need for your blind size</t>
  </si>
  <si>
    <t>CASSETTE/FASCIA</t>
  </si>
  <si>
    <t>Fascia 80</t>
  </si>
  <si>
    <t>Fascia 100</t>
  </si>
  <si>
    <t>Fascia 125</t>
  </si>
  <si>
    <t>N/A</t>
  </si>
  <si>
    <t>Cassette/fascia size reference chart</t>
  </si>
  <si>
    <t>Add the below to the cost of your blind for fascia. PLEASE NOTE: the max.drop for Fascia 80 is 3m.</t>
  </si>
  <si>
    <t>Evolve cassette/fascia addon</t>
  </si>
  <si>
    <t>Add the below to the cost of your blind for custom powder coated cassette or fascia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</si>
</sst>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quot;£&quot;* #,##0.00_-;_-&quot;£&quot;* &quot;-&quot;??_-;_-@_-"/>
    <numFmt numFmtId="164" formatCode="&quot;£&quot;#,##0.00"/>
  </numFmts>
  <fonts count="25" x14ac:knownFonts="1">
    <font>
      <sz val="11"/>
      <color theme="1"/>
      <name val="Calibri"/>
      <family val="2"/>
      <scheme val="minor"/>
    </font>
    <font>
      <sz val="11"/>
      <color theme="1"/>
      <name val="Calibri"/>
      <family val="2"/>
      <scheme val="minor"/>
    </font>
    <font>
      <sz val="10"/>
      <color theme="1"/>
      <name val="Calibri"/>
      <family val="2"/>
      <scheme val="minor"/>
    </font>
    <font>
      <sz val="10"/>
      <name val="Calibri"/>
      <family val="2"/>
      <scheme val="minor"/>
    </font>
    <font>
      <sz val="10"/>
      <color theme="0"/>
      <name val="Calibri"/>
      <family val="2"/>
      <scheme val="minor"/>
    </font>
    <font>
      <sz val="10"/>
      <color theme="1"/>
      <name val="Arial"/>
      <family val="2"/>
    </font>
    <font>
      <sz val="18"/>
      <color theme="1"/>
      <name val="Arial"/>
      <family val="2"/>
    </font>
    <font>
      <sz val="10"/>
      <color rgb="FFFF0000"/>
      <name val="Calibri"/>
      <family val="2"/>
      <scheme val="minor"/>
    </font>
    <font>
      <b/>
      <sz val="12"/>
      <color theme="1"/>
      <name val="Arial"/>
      <family val="2"/>
    </font>
    <font>
      <sz val="8"/>
      <name val="Calibri"/>
      <family val="2"/>
      <scheme val="minor"/>
    </font>
    <font>
      <b/>
      <sz val="11"/>
      <color theme="1"/>
      <name val="Calibri"/>
      <family val="2"/>
      <scheme val="minor"/>
    </font>
    <font>
      <sz val="20"/>
      <color theme="1"/>
      <name val="Arial"/>
      <family val="2"/>
    </font>
    <font>
      <sz val="11"/>
      <color theme="1"/>
      <name val="Arial"/>
      <family val="2"/>
    </font>
    <font>
      <sz val="16"/>
      <color theme="1"/>
      <name val="Arial"/>
      <family val="2"/>
    </font>
    <font>
      <b/>
      <u/>
      <sz val="14"/>
      <color theme="1"/>
      <name val="Arial"/>
      <family val="2"/>
    </font>
    <font>
      <sz val="12"/>
      <color theme="1"/>
      <name val="Arial"/>
      <family val="2"/>
    </font>
    <font>
      <sz val="9"/>
      <color theme="1"/>
      <name val="Arial"/>
      <family val="2"/>
    </font>
    <font>
      <sz val="11"/>
      <color theme="0"/>
      <name val="Arial"/>
      <family val="2"/>
    </font>
    <font>
      <sz val="12"/>
      <color theme="0"/>
      <name val="Arial"/>
      <family val="2"/>
    </font>
    <font>
      <sz val="7"/>
      <color theme="1"/>
      <name val="Arial"/>
      <family val="2"/>
    </font>
    <font>
      <sz val="7"/>
      <color theme="0"/>
      <name val="Arial"/>
      <family val="2"/>
    </font>
    <font>
      <sz val="9"/>
      <color rgb="FFFF0000"/>
      <name val="Arial"/>
      <family val="2"/>
    </font>
    <font>
      <sz val="12"/>
      <color rgb="FF000000"/>
      <name val="Arial"/>
      <family val="2"/>
    </font>
    <font>
      <b/>
      <sz val="14"/>
      <color theme="1"/>
      <name val="Arial"/>
      <family val="2"/>
    </font>
    <font>
      <sz val="10"/>
      <color rgb="FFFF0000"/>
      <name val="Arial"/>
      <family val="2"/>
    </font>
  </fonts>
  <fills count="8">
    <fill>
      <patternFill patternType="none"/>
    </fill>
    <fill>
      <patternFill patternType="gray125"/>
    </fill>
    <fill>
      <patternFill patternType="solid">
        <fgColor theme="2" tint="-9.9978637043366805E-2"/>
        <bgColor indexed="64"/>
      </patternFill>
    </fill>
    <fill>
      <patternFill patternType="solid">
        <fgColor rgb="FF706F5F"/>
        <bgColor indexed="64"/>
      </patternFill>
    </fill>
    <fill>
      <patternFill patternType="solid">
        <fgColor theme="2" tint="-0.249977111117893"/>
        <bgColor indexed="64"/>
      </patternFill>
    </fill>
    <fill>
      <patternFill patternType="solid">
        <fgColor theme="0"/>
        <bgColor indexed="64"/>
      </patternFill>
    </fill>
    <fill>
      <patternFill patternType="solid">
        <fgColor theme="1" tint="4.9989318521683403E-2"/>
        <bgColor indexed="64"/>
      </patternFill>
    </fill>
    <fill>
      <patternFill patternType="solid">
        <fgColor rgb="FFBBB293"/>
        <bgColor indexed="64"/>
      </patternFill>
    </fill>
  </fills>
  <borders count="15">
    <border>
      <left/>
      <right/>
      <top/>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medium">
        <color rgb="FF706F5F"/>
      </bottom>
      <diagonal/>
    </border>
    <border>
      <left/>
      <right style="medium">
        <color rgb="FF706F5F"/>
      </right>
      <top style="thin">
        <color indexed="64"/>
      </top>
      <bottom style="thin">
        <color indexed="64"/>
      </bottom>
      <diagonal/>
    </border>
    <border>
      <left/>
      <right/>
      <top style="thin">
        <color theme="0" tint="-0.499984740745262"/>
      </top>
      <bottom style="thin">
        <color theme="0" tint="-0.499984740745262"/>
      </bottom>
      <diagonal/>
    </border>
    <border>
      <left style="medium">
        <color rgb="FF706F5F"/>
      </left>
      <right/>
      <top style="thin">
        <color theme="0" tint="-0.499984740745262"/>
      </top>
      <bottom style="thin">
        <color theme="0" tint="-0.499984740745262"/>
      </bottom>
      <diagonal/>
    </border>
    <border>
      <left style="medium">
        <color rgb="FF706F5F"/>
      </left>
      <right/>
      <top style="medium">
        <color rgb="FF706F5F"/>
      </top>
      <bottom style="thin">
        <color theme="0" tint="-0.499984740745262"/>
      </bottom>
      <diagonal/>
    </border>
    <border>
      <left/>
      <right/>
      <top style="medium">
        <color rgb="FF706F5F"/>
      </top>
      <bottom style="thin">
        <color theme="0" tint="-0.499984740745262"/>
      </bottom>
      <diagonal/>
    </border>
    <border>
      <left/>
      <right/>
      <top style="thin">
        <color theme="0" tint="-0.499984740745262"/>
      </top>
      <bottom/>
      <diagonal/>
    </border>
    <border>
      <left style="medium">
        <color rgb="FF706F5F"/>
      </left>
      <right/>
      <top/>
      <bottom style="thin">
        <color theme="0" tint="-0.499984740745262"/>
      </bottom>
      <diagonal/>
    </border>
    <border>
      <left/>
      <right/>
      <top/>
      <bottom style="thin">
        <color theme="0" tint="-0.499984740745262"/>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s>
  <cellStyleXfs count="3">
    <xf numFmtId="0" fontId="0" fillId="0" borderId="0"/>
    <xf numFmtId="9" fontId="1" fillId="0" borderId="0" applyFont="0" applyFill="0" applyBorder="0" applyAlignment="0" applyProtection="0"/>
    <xf numFmtId="44" fontId="1" fillId="0" borderId="0" applyFont="0" applyFill="0" applyBorder="0" applyAlignment="0" applyProtection="0"/>
  </cellStyleXfs>
  <cellXfs count="104">
    <xf numFmtId="0" fontId="0" fillId="0" borderId="0" xfId="0"/>
    <xf numFmtId="0" fontId="2" fillId="5" borderId="0" xfId="0" applyFont="1" applyFill="1"/>
    <xf numFmtId="0" fontId="2" fillId="3" borderId="0" xfId="0" applyFont="1" applyFill="1"/>
    <xf numFmtId="164" fontId="3" fillId="5" borderId="0" xfId="0" applyNumberFormat="1" applyFont="1" applyFill="1" applyAlignment="1">
      <alignment horizontal="center"/>
    </xf>
    <xf numFmtId="9" fontId="3" fillId="5" borderId="0" xfId="1" applyFont="1" applyFill="1" applyAlignment="1">
      <alignment horizontal="center"/>
    </xf>
    <xf numFmtId="164" fontId="3" fillId="5" borderId="12" xfId="0" applyNumberFormat="1" applyFont="1" applyFill="1" applyBorder="1" applyAlignment="1">
      <alignment horizontal="center"/>
    </xf>
    <xf numFmtId="0" fontId="2" fillId="5" borderId="0" xfId="0" applyFont="1" applyFill="1" applyAlignment="1">
      <alignment horizontal="center"/>
    </xf>
    <xf numFmtId="0" fontId="2" fillId="0" borderId="0" xfId="0" applyFont="1"/>
    <xf numFmtId="0" fontId="2" fillId="0" borderId="0" xfId="0" applyFont="1" applyAlignment="1">
      <alignment horizontal="left"/>
    </xf>
    <xf numFmtId="164" fontId="3" fillId="0" borderId="0" xfId="0" applyNumberFormat="1" applyFont="1" applyAlignment="1">
      <alignment horizontal="center"/>
    </xf>
    <xf numFmtId="164" fontId="3" fillId="0" borderId="12" xfId="0" applyNumberFormat="1" applyFont="1" applyBorder="1" applyAlignment="1">
      <alignment horizontal="center"/>
    </xf>
    <xf numFmtId="0" fontId="2" fillId="5" borderId="0" xfId="0" applyFont="1" applyFill="1" applyAlignment="1">
      <alignment vertical="center"/>
    </xf>
    <xf numFmtId="0" fontId="4" fillId="6" borderId="13" xfId="0" applyFont="1" applyFill="1" applyBorder="1" applyAlignment="1">
      <alignment horizontal="center" vertical="center" wrapText="1"/>
    </xf>
    <xf numFmtId="0" fontId="2" fillId="3" borderId="0" xfId="0" applyFont="1" applyFill="1" applyAlignment="1">
      <alignment horizontal="center" vertical="center" textRotation="90"/>
    </xf>
    <xf numFmtId="164" fontId="4" fillId="7" borderId="13" xfId="0" applyNumberFormat="1" applyFont="1" applyFill="1" applyBorder="1" applyAlignment="1">
      <alignment horizontal="center" vertical="center" wrapText="1"/>
    </xf>
    <xf numFmtId="9" fontId="4" fillId="3" borderId="13" xfId="1" applyFont="1" applyFill="1" applyBorder="1" applyAlignment="1">
      <alignment horizontal="center" vertical="center" textRotation="90" wrapText="1"/>
    </xf>
    <xf numFmtId="164" fontId="4" fillId="7" borderId="14" xfId="0" applyNumberFormat="1" applyFont="1" applyFill="1" applyBorder="1" applyAlignment="1">
      <alignment horizontal="center" vertical="center" wrapText="1"/>
    </xf>
    <xf numFmtId="0" fontId="4" fillId="3" borderId="14" xfId="0" applyFont="1" applyFill="1" applyBorder="1" applyAlignment="1">
      <alignment horizontal="center" vertical="center" wrapText="1"/>
    </xf>
    <xf numFmtId="0" fontId="4" fillId="3" borderId="13" xfId="0" applyFont="1" applyFill="1" applyBorder="1" applyAlignment="1">
      <alignment horizontal="center" vertical="center" wrapText="1"/>
    </xf>
    <xf numFmtId="0" fontId="4" fillId="3" borderId="13" xfId="0" applyFont="1" applyFill="1" applyBorder="1" applyAlignment="1">
      <alignment horizontal="center" vertical="center"/>
    </xf>
    <xf numFmtId="0" fontId="4" fillId="3" borderId="13" xfId="0" applyFont="1" applyFill="1" applyBorder="1" applyAlignment="1">
      <alignment horizontal="center" vertical="center" textRotation="90"/>
    </xf>
    <xf numFmtId="0" fontId="4" fillId="3" borderId="13" xfId="0" applyFont="1" applyFill="1" applyBorder="1" applyAlignment="1">
      <alignment vertical="center" textRotation="90"/>
    </xf>
    <xf numFmtId="0" fontId="4" fillId="6" borderId="13" xfId="0" applyFont="1" applyFill="1" applyBorder="1" applyAlignment="1">
      <alignment horizontal="center" vertical="center"/>
    </xf>
    <xf numFmtId="0" fontId="2" fillId="5" borderId="1" xfId="0" applyFont="1" applyFill="1" applyBorder="1" applyAlignment="1">
      <alignment wrapText="1"/>
    </xf>
    <xf numFmtId="0" fontId="7" fillId="5" borderId="1" xfId="0" applyFont="1" applyFill="1" applyBorder="1" applyAlignment="1">
      <alignment vertical="center" wrapText="1"/>
    </xf>
    <xf numFmtId="0" fontId="7" fillId="5" borderId="0" xfId="0" applyFont="1" applyFill="1" applyAlignment="1">
      <alignment vertical="center" wrapText="1"/>
    </xf>
    <xf numFmtId="0" fontId="5" fillId="5" borderId="0" xfId="0" applyFont="1" applyFill="1" applyAlignment="1">
      <alignment horizontal="center" vertical="center" wrapText="1"/>
    </xf>
    <xf numFmtId="0" fontId="4" fillId="6" borderId="0" xfId="0" applyFont="1" applyFill="1" applyAlignment="1">
      <alignment horizontal="center" vertical="center" wrapText="1"/>
    </xf>
    <xf numFmtId="0" fontId="10" fillId="0" borderId="0" xfId="0" applyFont="1"/>
    <xf numFmtId="0" fontId="0" fillId="0" borderId="0" xfId="0" applyAlignment="1">
      <alignment horizontal="left" vertical="center"/>
    </xf>
    <xf numFmtId="0" fontId="0" fillId="0" borderId="0" xfId="0" applyAlignment="1">
      <alignment horizontal="right" vertical="center"/>
    </xf>
    <xf numFmtId="0" fontId="11" fillId="0" borderId="0" xfId="0" applyFont="1"/>
    <xf numFmtId="0" fontId="12" fillId="0" borderId="0" xfId="0" applyFont="1"/>
    <xf numFmtId="49" fontId="13" fillId="0" borderId="0" xfId="0" applyNumberFormat="1" applyFont="1"/>
    <xf numFmtId="0" fontId="5" fillId="0" borderId="0" xfId="0" applyFont="1" applyAlignment="1">
      <alignment wrapText="1"/>
    </xf>
    <xf numFmtId="0" fontId="13" fillId="0" borderId="0" xfId="0" applyFont="1" applyAlignment="1">
      <alignment vertical="center"/>
    </xf>
    <xf numFmtId="0" fontId="14" fillId="0" borderId="0" xfId="0" applyFont="1" applyAlignment="1">
      <alignment vertical="center"/>
    </xf>
    <xf numFmtId="0" fontId="15" fillId="0" borderId="0" xfId="0" applyFont="1" applyAlignment="1">
      <alignment vertical="center"/>
    </xf>
    <xf numFmtId="0" fontId="16" fillId="0" borderId="0" xfId="0" applyFont="1" applyAlignment="1">
      <alignment vertical="center"/>
    </xf>
    <xf numFmtId="0" fontId="17" fillId="0" borderId="0" xfId="0" applyFont="1"/>
    <xf numFmtId="0" fontId="18" fillId="0" borderId="0" xfId="0" applyFont="1" applyAlignment="1">
      <alignment vertical="center" readingOrder="1"/>
    </xf>
    <xf numFmtId="0" fontId="12" fillId="0" borderId="1" xfId="0" applyFont="1" applyBorder="1" applyAlignment="1">
      <alignment vertical="center"/>
    </xf>
    <xf numFmtId="0" fontId="19" fillId="0" borderId="3" xfId="0" applyFont="1" applyBorder="1" applyAlignment="1">
      <alignment horizontal="center" vertical="center"/>
    </xf>
    <xf numFmtId="0" fontId="19" fillId="0" borderId="1" xfId="0" applyFont="1" applyBorder="1" applyAlignment="1">
      <alignment vertical="center"/>
    </xf>
    <xf numFmtId="0" fontId="12" fillId="0" borderId="4" xfId="0" applyFont="1" applyBorder="1" applyAlignment="1">
      <alignment vertical="center"/>
    </xf>
    <xf numFmtId="1" fontId="19" fillId="0" borderId="7" xfId="0" applyNumberFormat="1" applyFont="1" applyBorder="1" applyAlignment="1">
      <alignment horizontal="center" vertical="center"/>
    </xf>
    <xf numFmtId="1" fontId="19" fillId="0" borderId="8" xfId="0" applyNumberFormat="1" applyFont="1" applyBorder="1" applyAlignment="1">
      <alignment horizontal="center" vertical="center"/>
    </xf>
    <xf numFmtId="1" fontId="19" fillId="2" borderId="8" xfId="0" applyNumberFormat="1" applyFont="1" applyFill="1" applyBorder="1" applyAlignment="1">
      <alignment horizontal="center" vertical="center"/>
    </xf>
    <xf numFmtId="0" fontId="19" fillId="0" borderId="2" xfId="0" applyFont="1" applyBorder="1" applyAlignment="1">
      <alignment vertical="center"/>
    </xf>
    <xf numFmtId="1" fontId="19" fillId="0" borderId="10" xfId="0" applyNumberFormat="1" applyFont="1" applyBorder="1" applyAlignment="1">
      <alignment horizontal="center" vertical="center"/>
    </xf>
    <xf numFmtId="1" fontId="19" fillId="0" borderId="11" xfId="0" applyNumberFormat="1" applyFont="1" applyBorder="1" applyAlignment="1">
      <alignment horizontal="center" vertical="center"/>
    </xf>
    <xf numFmtId="1" fontId="19" fillId="2" borderId="11" xfId="0" applyNumberFormat="1" applyFont="1" applyFill="1" applyBorder="1" applyAlignment="1">
      <alignment horizontal="center" vertical="center"/>
    </xf>
    <xf numFmtId="1" fontId="19" fillId="0" borderId="6" xfId="0" applyNumberFormat="1" applyFont="1" applyBorder="1" applyAlignment="1">
      <alignment horizontal="center" vertical="center"/>
    </xf>
    <xf numFmtId="1" fontId="19" fillId="0" borderId="5" xfId="0" applyNumberFormat="1" applyFont="1" applyBorder="1" applyAlignment="1">
      <alignment horizontal="center" vertical="center"/>
    </xf>
    <xf numFmtId="1" fontId="19" fillId="2" borderId="5" xfId="0" applyNumberFormat="1" applyFont="1" applyFill="1" applyBorder="1" applyAlignment="1">
      <alignment horizontal="center" vertical="center"/>
    </xf>
    <xf numFmtId="0" fontId="19" fillId="0" borderId="0" xfId="0" applyFont="1" applyAlignment="1">
      <alignment vertical="center"/>
    </xf>
    <xf numFmtId="0" fontId="18" fillId="3" borderId="1" xfId="0" applyFont="1" applyFill="1" applyBorder="1" applyAlignment="1">
      <alignment vertical="center"/>
    </xf>
    <xf numFmtId="0" fontId="18" fillId="3" borderId="1" xfId="0" applyFont="1" applyFill="1" applyBorder="1" applyAlignment="1">
      <alignment horizontal="center" vertical="center"/>
    </xf>
    <xf numFmtId="0" fontId="16" fillId="0" borderId="1" xfId="0" applyFont="1" applyBorder="1" applyAlignment="1">
      <alignment vertical="center"/>
    </xf>
    <xf numFmtId="1" fontId="16" fillId="0" borderId="1" xfId="0" applyNumberFormat="1" applyFont="1" applyBorder="1" applyAlignment="1">
      <alignment horizontal="center" vertical="center"/>
    </xf>
    <xf numFmtId="0" fontId="16" fillId="0" borderId="2" xfId="0" applyFont="1" applyBorder="1" applyAlignment="1">
      <alignment vertical="center"/>
    </xf>
    <xf numFmtId="0" fontId="12" fillId="0" borderId="0" xfId="0" applyFont="1" applyAlignment="1">
      <alignment vertical="center"/>
    </xf>
    <xf numFmtId="1" fontId="19" fillId="0" borderId="0" xfId="0" applyNumberFormat="1" applyFont="1" applyAlignment="1">
      <alignment horizontal="center" vertical="center"/>
    </xf>
    <xf numFmtId="0" fontId="18" fillId="3" borderId="0" xfId="0" applyFont="1" applyFill="1" applyAlignment="1">
      <alignment vertical="center"/>
    </xf>
    <xf numFmtId="0" fontId="18" fillId="3" borderId="0" xfId="0" applyFont="1" applyFill="1" applyAlignment="1">
      <alignment horizontal="center" vertical="center"/>
    </xf>
    <xf numFmtId="0" fontId="19" fillId="0" borderId="0" xfId="0" applyFont="1" applyAlignment="1">
      <alignment horizontal="left" vertical="center"/>
    </xf>
    <xf numFmtId="0" fontId="18" fillId="3" borderId="1" xfId="0" applyFont="1" applyFill="1" applyBorder="1" applyAlignment="1">
      <alignment horizontal="left" vertical="center"/>
    </xf>
    <xf numFmtId="1" fontId="16" fillId="0" borderId="1" xfId="0" applyNumberFormat="1" applyFont="1" applyBorder="1" applyAlignment="1">
      <alignment vertical="center"/>
    </xf>
    <xf numFmtId="1" fontId="16" fillId="0" borderId="0" xfId="0" applyNumberFormat="1" applyFont="1" applyAlignment="1">
      <alignment horizontal="center" vertical="center"/>
    </xf>
    <xf numFmtId="1" fontId="16" fillId="0" borderId="2" xfId="0" applyNumberFormat="1" applyFont="1" applyBorder="1" applyAlignment="1">
      <alignment horizontal="center" vertical="center"/>
    </xf>
    <xf numFmtId="1" fontId="19" fillId="0" borderId="9" xfId="0" applyNumberFormat="1" applyFont="1" applyBorder="1" applyAlignment="1">
      <alignment horizontal="center" vertical="center"/>
    </xf>
    <xf numFmtId="1" fontId="19" fillId="2" borderId="9" xfId="0" applyNumberFormat="1" applyFont="1" applyFill="1" applyBorder="1" applyAlignment="1">
      <alignment horizontal="center" vertical="center"/>
    </xf>
    <xf numFmtId="1" fontId="19" fillId="4" borderId="6" xfId="0" applyNumberFormat="1" applyFont="1" applyFill="1" applyBorder="1" applyAlignment="1">
      <alignment horizontal="center" vertical="center"/>
    </xf>
    <xf numFmtId="1" fontId="19" fillId="4" borderId="5" xfId="0" applyNumberFormat="1" applyFont="1" applyFill="1" applyBorder="1" applyAlignment="1">
      <alignment horizontal="center" vertical="center"/>
    </xf>
    <xf numFmtId="1" fontId="20" fillId="0" borderId="5" xfId="0" applyNumberFormat="1" applyFont="1" applyBorder="1" applyAlignment="1">
      <alignment horizontal="center" vertical="center"/>
    </xf>
    <xf numFmtId="0" fontId="19" fillId="2" borderId="2" xfId="0" applyFont="1" applyFill="1" applyBorder="1" applyAlignment="1">
      <alignment vertical="center"/>
    </xf>
    <xf numFmtId="0" fontId="12" fillId="2" borderId="4" xfId="0" applyFont="1" applyFill="1" applyBorder="1" applyAlignment="1">
      <alignment vertical="center"/>
    </xf>
    <xf numFmtId="0" fontId="19" fillId="4" borderId="2" xfId="0" applyFont="1" applyFill="1" applyBorder="1" applyAlignment="1">
      <alignment vertical="center"/>
    </xf>
    <xf numFmtId="0" fontId="12" fillId="4" borderId="4" xfId="0" applyFont="1" applyFill="1" applyBorder="1" applyAlignment="1">
      <alignment vertical="center"/>
    </xf>
    <xf numFmtId="0" fontId="21" fillId="0" borderId="0" xfId="0" applyFont="1" applyAlignment="1">
      <alignment vertical="center"/>
    </xf>
    <xf numFmtId="0" fontId="16" fillId="0" borderId="2" xfId="0" applyFont="1" applyBorder="1" applyAlignment="1">
      <alignment horizontal="center" vertical="center"/>
    </xf>
    <xf numFmtId="0" fontId="22" fillId="0" borderId="0" xfId="0" applyFont="1" applyAlignment="1">
      <alignment vertical="center" readingOrder="1"/>
    </xf>
    <xf numFmtId="0" fontId="19" fillId="0" borderId="4" xfId="0" applyFont="1" applyBorder="1" applyAlignment="1">
      <alignment vertical="center"/>
    </xf>
    <xf numFmtId="1" fontId="16" fillId="0" borderId="2" xfId="0" applyNumberFormat="1" applyFont="1" applyBorder="1" applyAlignment="1">
      <alignment vertical="center"/>
    </xf>
    <xf numFmtId="44" fontId="19" fillId="0" borderId="0" xfId="2" applyFont="1" applyAlignment="1">
      <alignment vertical="center"/>
    </xf>
    <xf numFmtId="0" fontId="3" fillId="0" borderId="0" xfId="0" applyFont="1" applyAlignment="1">
      <alignment horizontal="center"/>
    </xf>
    <xf numFmtId="164" fontId="7" fillId="5" borderId="1" xfId="0" applyNumberFormat="1" applyFont="1" applyFill="1" applyBorder="1" applyAlignment="1">
      <alignment vertical="center" wrapText="1"/>
    </xf>
    <xf numFmtId="1" fontId="16" fillId="0" borderId="0" xfId="0" applyNumberFormat="1" applyFont="1" applyAlignment="1">
      <alignment vertical="center"/>
    </xf>
    <xf numFmtId="0" fontId="16" fillId="0" borderId="1" xfId="0" applyFont="1" applyBorder="1" applyAlignment="1">
      <alignment horizontal="center" vertical="center"/>
    </xf>
    <xf numFmtId="0" fontId="6" fillId="5" borderId="0" xfId="0" applyFont="1" applyFill="1" applyAlignment="1">
      <alignment vertical="center"/>
    </xf>
    <xf numFmtId="0" fontId="6" fillId="5" borderId="1" xfId="0" applyFont="1" applyFill="1" applyBorder="1" applyAlignment="1">
      <alignment vertical="center"/>
    </xf>
    <xf numFmtId="0" fontId="2" fillId="0" borderId="0" xfId="0" applyFont="1" applyProtection="1">
      <protection locked="0"/>
    </xf>
    <xf numFmtId="0" fontId="2" fillId="0" borderId="0" xfId="0" applyFont="1" applyAlignment="1" applyProtection="1">
      <alignment horizontal="center"/>
      <protection locked="0"/>
    </xf>
    <xf numFmtId="9" fontId="3" fillId="0" borderId="0" xfId="1" applyFont="1" applyAlignment="1" applyProtection="1">
      <alignment horizontal="center"/>
      <protection locked="0"/>
    </xf>
    <xf numFmtId="0" fontId="7" fillId="5" borderId="0" xfId="0" applyFont="1" applyFill="1" applyAlignment="1">
      <alignment horizontal="center" vertical="center" wrapText="1"/>
    </xf>
    <xf numFmtId="164" fontId="8" fillId="7" borderId="0" xfId="0" applyNumberFormat="1" applyFont="1" applyFill="1" applyAlignment="1">
      <alignment horizontal="center" vertical="center"/>
    </xf>
    <xf numFmtId="164" fontId="23" fillId="7" borderId="0" xfId="0" applyNumberFormat="1" applyFont="1" applyFill="1" applyAlignment="1">
      <alignment horizontal="center" vertical="center"/>
    </xf>
    <xf numFmtId="0" fontId="13" fillId="5" borderId="0" xfId="0" applyFont="1" applyFill="1" applyAlignment="1">
      <alignment horizontal="center" vertical="center"/>
    </xf>
    <xf numFmtId="0" fontId="13" fillId="5" borderId="1" xfId="0" applyFont="1" applyFill="1" applyBorder="1" applyAlignment="1">
      <alignment horizontal="center" vertical="center"/>
    </xf>
    <xf numFmtId="0" fontId="24" fillId="5" borderId="0" xfId="0" applyFont="1" applyFill="1" applyAlignment="1">
      <alignment horizontal="center" vertical="center" wrapText="1"/>
    </xf>
    <xf numFmtId="0" fontId="24" fillId="5" borderId="1" xfId="0" applyFont="1" applyFill="1" applyBorder="1" applyAlignment="1">
      <alignment horizontal="center" vertical="center" wrapText="1"/>
    </xf>
    <xf numFmtId="0" fontId="10" fillId="0" borderId="0" xfId="0" applyFont="1" applyAlignment="1">
      <alignment horizontal="center"/>
    </xf>
    <xf numFmtId="0" fontId="18" fillId="3" borderId="0" xfId="0" applyFont="1" applyFill="1" applyAlignment="1">
      <alignment horizontal="left" vertical="center"/>
    </xf>
    <xf numFmtId="0" fontId="18" fillId="3" borderId="0" xfId="0" applyFont="1" applyFill="1" applyAlignment="1">
      <alignment horizontal="center" vertical="center"/>
    </xf>
  </cellXfs>
  <cellStyles count="3">
    <cellStyle name="Currency" xfId="2" builtinId="4"/>
    <cellStyle name="Normal" xfId="0" builtinId="0"/>
    <cellStyle name="Per cent" xfId="1" builtinId="5"/>
  </cellStyles>
  <dxfs count="2">
    <dxf>
      <font>
        <color rgb="FFFF0000"/>
      </font>
    </dxf>
    <dxf>
      <font>
        <color rgb="FFFF0000"/>
      </font>
    </dxf>
  </dxfs>
  <tableStyles count="0" defaultTableStyle="TableStyleMedium2" defaultPivotStyle="PivotStyleLight16"/>
  <colors>
    <mruColors>
      <color rgb="FFF39200"/>
      <color rgb="FF706F5F"/>
      <color rgb="FFBBB29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xml"/><Relationship Id="rId32"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 Id="rId30"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1</xdr:col>
      <xdr:colOff>28575</xdr:colOff>
      <xdr:row>1</xdr:row>
      <xdr:rowOff>9525</xdr:rowOff>
    </xdr:from>
    <xdr:to>
      <xdr:col>2</xdr:col>
      <xdr:colOff>0</xdr:colOff>
      <xdr:row>4</xdr:row>
      <xdr:rowOff>15239</xdr:rowOff>
    </xdr:to>
    <xdr:pic>
      <xdr:nvPicPr>
        <xdr:cNvPr id="3" name="Picture 2">
          <a:extLst>
            <a:ext uri="{FF2B5EF4-FFF2-40B4-BE49-F238E27FC236}">
              <a16:creationId xmlns:a16="http://schemas.microsoft.com/office/drawing/2014/main" id="{B248D6F4-DFD1-45D1-A4AE-7B1FDDB2CF7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19075" y="200025"/>
          <a:ext cx="3019425" cy="548639"/>
        </a:xfrm>
        <a:prstGeom prst="rect">
          <a:avLst/>
        </a:prstGeom>
      </xdr:spPr>
    </xdr:pic>
    <xdr:clientData/>
  </xdr:twoCellAnchor>
  <xdr:twoCellAnchor editAs="oneCell">
    <xdr:from>
      <xdr:col>1</xdr:col>
      <xdr:colOff>28575</xdr:colOff>
      <xdr:row>1</xdr:row>
      <xdr:rowOff>9525</xdr:rowOff>
    </xdr:from>
    <xdr:to>
      <xdr:col>2</xdr:col>
      <xdr:colOff>0</xdr:colOff>
      <xdr:row>4</xdr:row>
      <xdr:rowOff>15239</xdr:rowOff>
    </xdr:to>
    <xdr:pic>
      <xdr:nvPicPr>
        <xdr:cNvPr id="2" name="Picture 1">
          <a:extLst>
            <a:ext uri="{FF2B5EF4-FFF2-40B4-BE49-F238E27FC236}">
              <a16:creationId xmlns:a16="http://schemas.microsoft.com/office/drawing/2014/main" id="{B0CE7496-F8BC-47ED-8B13-B77FC9637F1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19075" y="200025"/>
          <a:ext cx="3019425" cy="54863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0</xdr:col>
      <xdr:colOff>203201</xdr:colOff>
      <xdr:row>0</xdr:row>
      <xdr:rowOff>228601</xdr:rowOff>
    </xdr:from>
    <xdr:ext cx="2289617" cy="406400"/>
    <xdr:pic>
      <xdr:nvPicPr>
        <xdr:cNvPr id="2" name="Picture 1">
          <a:extLst>
            <a:ext uri="{FF2B5EF4-FFF2-40B4-BE49-F238E27FC236}">
              <a16:creationId xmlns:a16="http://schemas.microsoft.com/office/drawing/2014/main" id="{CFF01404-020A-46D8-9024-C26FFA796E6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3201" y="228601"/>
          <a:ext cx="2289617" cy="406400"/>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_Pricing%20sheets%2019.12.201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ct.contact.sheet"/>
      <sheetName val="Options"/>
      <sheetName val="KL80-1010"/>
      <sheetName val="KL80-1010RAL"/>
      <sheetName val="KL80-1050"/>
      <sheetName val="KL80-5010"/>
      <sheetName val="KL80-FLOCKE"/>
      <sheetName val="KL80"/>
      <sheetName val="KL100-1010"/>
      <sheetName val="KL100-1010RAL"/>
      <sheetName val="KL100-1050"/>
      <sheetName val="KL100-5010"/>
      <sheetName val="KL100-FLOCKE"/>
      <sheetName val="KL100"/>
      <sheetName val="KL125-1010"/>
      <sheetName val="KL125-1010RAL"/>
      <sheetName val="KL125-1050"/>
      <sheetName val="KL125-5010"/>
      <sheetName val="KL125-FLOCKE"/>
      <sheetName val="KL-125"/>
      <sheetName val="KL100RL-1050"/>
      <sheetName val="KL100RL-1050RAL"/>
      <sheetName val="KL100RL-5010"/>
      <sheetName val="KL100RL-FLOCKE"/>
      <sheetName val="KL100RL"/>
      <sheetName val="KL125RL-1050"/>
      <sheetName val="KL125RL-1050RAL"/>
      <sheetName val="KL125RL-5010"/>
      <sheetName val="KL125RL-FLOCKE"/>
      <sheetName val="KL125RL"/>
      <sheetName val="KL100TWINRL-1050"/>
      <sheetName val="KL100TWINRL-1050RAL"/>
      <sheetName val="KL100TWINRL-5010"/>
      <sheetName val="KL100TWINRL-FLOCKE"/>
      <sheetName val="KL100TWINRL"/>
      <sheetName val="KU-1010"/>
      <sheetName val="KU-5010"/>
      <sheetName val="KU"/>
      <sheetName val="KULKNice1"/>
      <sheetName val="KULKNice2"/>
      <sheetName val="KUL-P-Nice"/>
      <sheetName val="KA1"/>
      <sheetName val="KA2"/>
      <sheetName val="KA3"/>
      <sheetName val="KA-P"/>
      <sheetName val="C1"/>
      <sheetName val="C2"/>
      <sheetName val="C3"/>
      <sheetName val="C-P"/>
      <sheetName val="HLRL-1050"/>
      <sheetName val="HLRL-5010"/>
      <sheetName val="HLRL"/>
      <sheetName val="HL-1010"/>
      <sheetName val="HL-5010"/>
      <sheetName val="HL-CRESCENT"/>
      <sheetName val="H5"/>
      <sheetName val="H6"/>
      <sheetName val="HL-NEPTUNE"/>
      <sheetName val="HL"/>
      <sheetName val="HLCASS-1010"/>
      <sheetName val="HLCASS-1010RAL"/>
      <sheetName val="HLCASS-5010"/>
      <sheetName val="HLCASS-CRESCENT"/>
      <sheetName val="HLCASS-NEPTUNE"/>
      <sheetName val="HLCASS"/>
      <sheetName val="HLCASS125-1010"/>
      <sheetName val="HLCASS125-1010RAL"/>
      <sheetName val="HLCASS125-5010"/>
      <sheetName val="HLCASS125-CRESCENT"/>
      <sheetName val="HLCASS125-NEPTUNE"/>
      <sheetName val="HLCASS125"/>
      <sheetName val="SR-1010"/>
      <sheetName val="SR-5010"/>
      <sheetName val="SR-CRESCENT"/>
      <sheetName val="SR-NEPTUNE"/>
      <sheetName val="SR"/>
      <sheetName val="SRCASS-1010"/>
      <sheetName val="SRCASS-1010RAL"/>
      <sheetName val="SRCASS-5010"/>
      <sheetName val="SRCASS-CRESCENT"/>
      <sheetName val="SRCASS-NEPTUNE"/>
      <sheetName val="SRCASS"/>
      <sheetName val="OBCASS-1010"/>
      <sheetName val="OBCASS-5010"/>
      <sheetName val="OBCASS-CRESCENT"/>
      <sheetName val="OBCASS-NEPTUNE"/>
      <sheetName val="OBCASS"/>
      <sheetName val="OBCC-1010"/>
      <sheetName val="OBCC-5010"/>
      <sheetName val="OBCC-CRESCENT"/>
      <sheetName val="OBCC-NEPTUNE"/>
      <sheetName val="OBCC"/>
      <sheetName val="SL-1010"/>
      <sheetName val="SL-5010"/>
      <sheetName val="SL-CRESCENT"/>
      <sheetName val="SL-NEPTUNE"/>
      <sheetName val="SO5+"/>
      <sheetName val="SO6+"/>
      <sheetName val="SL"/>
      <sheetName val="FLOW-1WAY-R60"/>
      <sheetName val="FLOW-1WAY-R80"/>
      <sheetName val="FLOW-1WAY-S"/>
      <sheetName val="FLOW-SPLIT-R60"/>
      <sheetName val="FLOW-SPLIT-R80"/>
      <sheetName val="FLOW-SPLIT-S"/>
      <sheetName val="FLOW"/>
      <sheetName val="SCREENS"/>
      <sheetName val="Extra Options"/>
      <sheetName val="Standard Specifications"/>
      <sheetName val="Available System Options"/>
      <sheetName val="Maximum Sizes"/>
      <sheetName val="FMX"/>
      <sheetName val="Fabric"/>
      <sheetName val="Tube"/>
      <sheetName val="Hembar"/>
      <sheetName val="Details"/>
      <sheetName val="Operation"/>
      <sheetName val="         "/>
      <sheetName val="Quote Page"/>
      <sheetName val="          "/>
      <sheetName val="Order confirmation"/>
      <sheetName val="Labels"/>
      <sheetName val="Despatch note"/>
      <sheetName val="Cutting Schedul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ow r="2">
          <cell r="M2" t="str">
            <v>Spectrum 1010 - 1.83</v>
          </cell>
        </row>
        <row r="3">
          <cell r="M3" t="str">
            <v>Spectrum 1010 - 2.44</v>
          </cell>
        </row>
        <row r="4">
          <cell r="M4" t="str">
            <v>Spectrum 1010 - 3m</v>
          </cell>
        </row>
        <row r="5">
          <cell r="M5" t="str">
            <v>Spectrum 1030 Blackout - 2.3m</v>
          </cell>
        </row>
        <row r="6">
          <cell r="M6" t="str">
            <v>Spectrum 1040 - 2.4m</v>
          </cell>
        </row>
        <row r="7">
          <cell r="M7" t="str">
            <v>Spectrum 1040 - 2m</v>
          </cell>
        </row>
        <row r="8">
          <cell r="M8" t="str">
            <v>Spectrum 1045 - 2.4m</v>
          </cell>
        </row>
        <row r="9">
          <cell r="M9" t="str">
            <v>Spectrum 1045 - 2m</v>
          </cell>
        </row>
        <row r="10">
          <cell r="M10" t="str">
            <v>Spectrum 2050 2.4m</v>
          </cell>
        </row>
        <row r="11">
          <cell r="M11" t="str">
            <v>Spectrum 2050 2m</v>
          </cell>
        </row>
        <row r="12">
          <cell r="M12" t="str">
            <v>Spectrum 2060 2.4m</v>
          </cell>
        </row>
        <row r="13">
          <cell r="M13" t="str">
            <v>Spectrum 2060 2m</v>
          </cell>
        </row>
        <row r="14">
          <cell r="M14" t="str">
            <v>Spectrum 4060 - 2.4m</v>
          </cell>
        </row>
        <row r="15">
          <cell r="M15" t="str">
            <v>Spectrum 5010 1%, 2.5m</v>
          </cell>
        </row>
        <row r="16">
          <cell r="M16" t="str">
            <v>Spectrum 5010 10%, 2.5m</v>
          </cell>
        </row>
        <row r="17">
          <cell r="M17" t="str">
            <v>Spectrum 5010 3%, 2.5m</v>
          </cell>
        </row>
        <row r="18">
          <cell r="M18" t="str">
            <v>Spectrum 5010 3%, 2m</v>
          </cell>
        </row>
        <row r="19">
          <cell r="M19" t="str">
            <v>Spectrum 5010 3%, 3m</v>
          </cell>
        </row>
        <row r="20">
          <cell r="M20" t="str">
            <v>Spectrum 5010 5%, 2.5m</v>
          </cell>
        </row>
        <row r="21">
          <cell r="M21" t="str">
            <v>Spectrum 5010 5%, 2m</v>
          </cell>
        </row>
        <row r="22">
          <cell r="M22" t="str">
            <v>Spectrum 5010 5%, 3m</v>
          </cell>
        </row>
        <row r="23">
          <cell r="M23" t="str">
            <v>Spectrum 5030, 1.83m</v>
          </cell>
        </row>
        <row r="24">
          <cell r="M24" t="str">
            <v>Spectrum 5030, 2.5m</v>
          </cell>
        </row>
        <row r="25">
          <cell r="M25" t="str">
            <v>Spectrum 5030, 3m</v>
          </cell>
        </row>
        <row r="26">
          <cell r="M26" t="str">
            <v>Spectrum 5060 - 2.5m</v>
          </cell>
        </row>
        <row r="27">
          <cell r="M27" t="str">
            <v>Spectrum 5060 - 3.2m</v>
          </cell>
        </row>
        <row r="28">
          <cell r="M28" t="str">
            <v>Acoustis 50 - 2.5m</v>
          </cell>
        </row>
        <row r="29">
          <cell r="M29" t="str">
            <v>Amico Voile - 2.4</v>
          </cell>
        </row>
        <row r="30">
          <cell r="M30" t="str">
            <v>Apollo B/O - 3.1m</v>
          </cell>
        </row>
        <row r="31">
          <cell r="M31" t="str">
            <v>ART. 3285 - 2.4m</v>
          </cell>
        </row>
        <row r="32">
          <cell r="M32" t="str">
            <v>ART. 5023 - 2.4m (White)</v>
          </cell>
        </row>
        <row r="33">
          <cell r="M33" t="str">
            <v>ART. 5023 - 3m (White)</v>
          </cell>
        </row>
        <row r="34">
          <cell r="M34" t="str">
            <v>ART12.227 - 2.4</v>
          </cell>
        </row>
        <row r="35">
          <cell r="M35" t="str">
            <v>ART12.264 - 2.4</v>
          </cell>
        </row>
        <row r="36">
          <cell r="M36" t="str">
            <v>ART12.313 - 2.4</v>
          </cell>
        </row>
        <row r="37">
          <cell r="M37" t="str">
            <v>Atlantex 1.8m</v>
          </cell>
        </row>
        <row r="38">
          <cell r="M38" t="str">
            <v>Banlight - 2m</v>
          </cell>
        </row>
        <row r="39">
          <cell r="M39" t="str">
            <v>Banlight Duo - 2m</v>
          </cell>
        </row>
        <row r="40">
          <cell r="M40" t="str">
            <v>Bella - 2m</v>
          </cell>
        </row>
        <row r="41">
          <cell r="M41" t="str">
            <v>Blockout Deco N203, 2.4m</v>
          </cell>
        </row>
        <row r="42">
          <cell r="M42" t="str">
            <v>Carnival - 2.05</v>
          </cell>
        </row>
        <row r="43">
          <cell r="M43" t="str">
            <v>Carnival Blackout - 2.05</v>
          </cell>
        </row>
        <row r="44">
          <cell r="M44" t="str">
            <v>Colourtex - 2.1</v>
          </cell>
        </row>
        <row r="45">
          <cell r="M45" t="str">
            <v>Colourtex Blackout - 2.1m</v>
          </cell>
        </row>
        <row r="46">
          <cell r="M46" t="str">
            <v>Connect Screen 1% - 3m</v>
          </cell>
        </row>
        <row r="47">
          <cell r="M47" t="str">
            <v>Contex SPC - 2m</v>
          </cell>
        </row>
        <row r="48">
          <cell r="M48" t="str">
            <v>Deco N203 3% - 2.5m</v>
          </cell>
        </row>
        <row r="49">
          <cell r="M49" t="str">
            <v>Deco N203 3% - 2m</v>
          </cell>
        </row>
        <row r="50">
          <cell r="M50" t="str">
            <v>Deco N203 3% - 3.2m</v>
          </cell>
        </row>
        <row r="51">
          <cell r="M51" t="str">
            <v>Design S-Screen 3.1m - CR</v>
          </cell>
        </row>
        <row r="52">
          <cell r="M52" t="str">
            <v>Ex-lite - 1.83</v>
          </cell>
        </row>
        <row r="53">
          <cell r="M53" t="str">
            <v>Flocke - 2.4m</v>
          </cell>
        </row>
        <row r="54">
          <cell r="M54" t="str">
            <v>Focus Screen 3% - 2.5m</v>
          </cell>
        </row>
        <row r="55">
          <cell r="M55" t="str">
            <v>Focus Screen 3% - 2m</v>
          </cell>
        </row>
        <row r="56">
          <cell r="M56" t="str">
            <v>Focus Screen 3% - 3m</v>
          </cell>
        </row>
        <row r="57">
          <cell r="M57" t="str">
            <v>Free Issue - 1.83m</v>
          </cell>
        </row>
        <row r="58">
          <cell r="M58" t="str">
            <v>Free Issue - 2.5m</v>
          </cell>
        </row>
        <row r="59">
          <cell r="M59" t="str">
            <v>Free Issue - 2m</v>
          </cell>
        </row>
        <row r="60">
          <cell r="M60" t="str">
            <v>Free Issue - 3m</v>
          </cell>
        </row>
        <row r="61">
          <cell r="M61" t="str">
            <v>Guardian - 2m</v>
          </cell>
        </row>
        <row r="62">
          <cell r="M62" t="str">
            <v>Helioscreen Glare 3 BH05A - 2.5m</v>
          </cell>
        </row>
        <row r="63">
          <cell r="M63" t="str">
            <v>Helioscreen Glare 3 BH05A - 2m</v>
          </cell>
        </row>
        <row r="64">
          <cell r="M64" t="str">
            <v>Helioscreen Star 3% - 2.5</v>
          </cell>
        </row>
        <row r="65">
          <cell r="M65" t="str">
            <v>JEWEL</v>
          </cell>
        </row>
        <row r="66">
          <cell r="M66" t="str">
            <v>Kensington Shantung FR</v>
          </cell>
        </row>
        <row r="67">
          <cell r="M67" t="str">
            <v>Kibo 8500, 2.5m</v>
          </cell>
        </row>
        <row r="68">
          <cell r="M68" t="str">
            <v>M Screen 8501 - 2.5m</v>
          </cell>
        </row>
        <row r="69">
          <cell r="M69" t="str">
            <v>M Screen 8501, 2.5m</v>
          </cell>
        </row>
        <row r="70">
          <cell r="M70" t="str">
            <v>M Screen 8505 - 2.5m</v>
          </cell>
        </row>
        <row r="71">
          <cell r="M71" t="str">
            <v>M Screen 8505 - 3.2m</v>
          </cell>
        </row>
        <row r="72">
          <cell r="M72" t="str">
            <v>M Screen 8505, 2.5m</v>
          </cell>
        </row>
        <row r="73">
          <cell r="M73" t="str">
            <v>Medway - 2.2m</v>
          </cell>
        </row>
        <row r="74">
          <cell r="M74" t="str">
            <v>M-Screen 8503 3% 2.5m - CR</v>
          </cell>
        </row>
        <row r="75">
          <cell r="M75" t="str">
            <v>M-Screen 8503 3% 2m - CR</v>
          </cell>
        </row>
        <row r="76">
          <cell r="M76" t="str">
            <v>M-Screen 8503 3%, 2.5m</v>
          </cell>
        </row>
        <row r="77">
          <cell r="M77" t="str">
            <v>Natte 300 10% - 2.0m</v>
          </cell>
        </row>
        <row r="78">
          <cell r="M78" t="str">
            <v>Natte 300 10% - 2.5m</v>
          </cell>
        </row>
        <row r="79">
          <cell r="M79" t="str">
            <v>Natte 380 5% - 2.5m</v>
          </cell>
        </row>
        <row r="80">
          <cell r="M80" t="str">
            <v>Natte 380 5% - 2m</v>
          </cell>
        </row>
        <row r="81">
          <cell r="M81" t="str">
            <v>Natte 380 5% - 3.2m</v>
          </cell>
        </row>
        <row r="82">
          <cell r="M82" t="str">
            <v>Natte 390 - 2m</v>
          </cell>
        </row>
        <row r="83">
          <cell r="M83" t="str">
            <v>Natte 390 - 3.2m</v>
          </cell>
        </row>
        <row r="84">
          <cell r="M84" t="str">
            <v>Natte 390 3% - 2.5m</v>
          </cell>
        </row>
        <row r="85">
          <cell r="M85" t="str">
            <v>Natte 420 1% - 2.5m</v>
          </cell>
        </row>
        <row r="86">
          <cell r="M86" t="str">
            <v>Natte 4503 - 2.5m</v>
          </cell>
        </row>
        <row r="87">
          <cell r="M87" t="str">
            <v>No Fabric</v>
          </cell>
        </row>
        <row r="88">
          <cell r="M88" t="str">
            <v>Nocturne - (self coloured backing) - 2.05m</v>
          </cell>
        </row>
        <row r="89">
          <cell r="M89" t="str">
            <v>Opalux Solar Control Film - internal - 1.52</v>
          </cell>
        </row>
        <row r="90">
          <cell r="M90" t="str">
            <v>Opalux Solar Control Film - internal - 1.83</v>
          </cell>
        </row>
        <row r="91">
          <cell r="M91" t="str">
            <v>Origin 2m (Non-FR)</v>
          </cell>
        </row>
        <row r="92">
          <cell r="M92" t="str">
            <v>Palette 2.4m</v>
          </cell>
        </row>
        <row r="93">
          <cell r="M93" t="str">
            <v>Palette 2m</v>
          </cell>
        </row>
        <row r="94">
          <cell r="M94" t="str">
            <v>Palette Reflex - 2m</v>
          </cell>
        </row>
        <row r="95">
          <cell r="M95" t="str">
            <v>Panama Chrome 3% - 2.4</v>
          </cell>
        </row>
        <row r="96">
          <cell r="M96" t="str">
            <v>Panama Pro 1% - 2.5</v>
          </cell>
        </row>
        <row r="97">
          <cell r="M97" t="str">
            <v>Panama Pro 3% - 2.5</v>
          </cell>
        </row>
        <row r="98">
          <cell r="M98" t="str">
            <v>Performance + 2410 3% - 1.6m</v>
          </cell>
        </row>
        <row r="99">
          <cell r="M99" t="str">
            <v>Performance + 2410 3% - 2.38m</v>
          </cell>
        </row>
        <row r="100">
          <cell r="M100" t="str">
            <v>Pespective 3% - 3m</v>
          </cell>
        </row>
        <row r="101">
          <cell r="M101" t="str">
            <v>Polaris - 2</v>
          </cell>
        </row>
        <row r="102">
          <cell r="M102" t="str">
            <v>Protect IV R - 2m</v>
          </cell>
        </row>
        <row r="103">
          <cell r="M103" t="str">
            <v>PVC - 1.83</v>
          </cell>
        </row>
        <row r="104">
          <cell r="M104" t="str">
            <v>PVC - 1.83 (Black/White)</v>
          </cell>
        </row>
        <row r="105">
          <cell r="M105" t="str">
            <v>PVC - 1.83 Decora</v>
          </cell>
        </row>
        <row r="106">
          <cell r="M106" t="str">
            <v>PVC - 1.83 Metalized</v>
          </cell>
        </row>
        <row r="107">
          <cell r="M107" t="str">
            <v>PVC - 1.83 Wooltex</v>
          </cell>
        </row>
        <row r="108">
          <cell r="M108" t="str">
            <v>PVC - 1.83 Yewdale</v>
          </cell>
        </row>
        <row r="109">
          <cell r="M109" t="str">
            <v>PVC - 2.44</v>
          </cell>
        </row>
        <row r="110">
          <cell r="M110" t="str">
            <v>PVC - 2.44 Wooltex</v>
          </cell>
        </row>
        <row r="111">
          <cell r="M111" t="str">
            <v>PVC - 2.5 Yewdale</v>
          </cell>
        </row>
        <row r="112">
          <cell r="M112" t="str">
            <v>PVC - 3 Yewdale</v>
          </cell>
        </row>
        <row r="113">
          <cell r="M113" t="str">
            <v>Revolution Metal - 2.4m</v>
          </cell>
        </row>
        <row r="114">
          <cell r="M114" t="str">
            <v>Roe 1%, 2.5m</v>
          </cell>
        </row>
        <row r="115">
          <cell r="M115" t="str">
            <v>Roe 3%, 2.5m</v>
          </cell>
        </row>
        <row r="116">
          <cell r="M116" t="str">
            <v>Romany - 1.75m</v>
          </cell>
        </row>
        <row r="117">
          <cell r="M117" t="str">
            <v>Ruka BO - 2.6m</v>
          </cell>
        </row>
        <row r="118">
          <cell r="M118" t="str">
            <v>S2 3% Screen Thermic - 1.6</v>
          </cell>
        </row>
        <row r="119">
          <cell r="M119" t="str">
            <v>Satine 5500 - 2.5m - CR</v>
          </cell>
        </row>
        <row r="120">
          <cell r="M120" t="str">
            <v>Satine 5500 - 2.5m - RR</v>
          </cell>
        </row>
        <row r="121">
          <cell r="M121" t="str">
            <v>Screen 2 1% - 2.5m</v>
          </cell>
        </row>
        <row r="122">
          <cell r="M122" t="str">
            <v>Screen 2 1%, 2.5m</v>
          </cell>
        </row>
        <row r="123">
          <cell r="M123" t="str">
            <v>Screen 2 3% - 2.5m</v>
          </cell>
        </row>
        <row r="124">
          <cell r="M124" t="str">
            <v>Screen 2 3%, 2.5m</v>
          </cell>
        </row>
        <row r="125">
          <cell r="M125" t="str">
            <v>Screen 2 5% - 2.5m</v>
          </cell>
        </row>
        <row r="126">
          <cell r="M126" t="str">
            <v>Screen 2 5%, 2.5m</v>
          </cell>
        </row>
        <row r="127">
          <cell r="M127" t="str">
            <v>Screen Essentials 4003, 3% 2.5m</v>
          </cell>
        </row>
        <row r="128">
          <cell r="M128" t="str">
            <v>Screen Essentials 4003, 3% 2m</v>
          </cell>
        </row>
        <row r="129">
          <cell r="M129" t="str">
            <v>Screen Essentials 4003, 3% 3m</v>
          </cell>
        </row>
        <row r="130">
          <cell r="M130" t="str">
            <v>Screen Nature 3% - 1.80m</v>
          </cell>
        </row>
        <row r="131">
          <cell r="M131" t="str">
            <v>Screen Nature 3% - 2.4m</v>
          </cell>
        </row>
        <row r="132">
          <cell r="M132" t="str">
            <v>Screen Nature Ultimetal 3% - 2.4m</v>
          </cell>
        </row>
        <row r="133">
          <cell r="M133" t="str">
            <v>Screen Nature Ultimetal 3%, 2.4m</v>
          </cell>
        </row>
        <row r="134">
          <cell r="M134" t="str">
            <v>Screen Vision 1%, 2.5m</v>
          </cell>
        </row>
        <row r="135">
          <cell r="M135" t="str">
            <v>Screen Vision 1%, 3.2m</v>
          </cell>
        </row>
        <row r="136">
          <cell r="M136" t="str">
            <v>Screen Vision 10%, 2.5m</v>
          </cell>
        </row>
        <row r="137">
          <cell r="M137" t="str">
            <v>Screen Vision 10%, 2m</v>
          </cell>
        </row>
        <row r="138">
          <cell r="M138" t="str">
            <v>Screen Vision 10%, 2m - CR</v>
          </cell>
        </row>
        <row r="139">
          <cell r="M139" t="str">
            <v>Screen Vision 10%, 2m - RR</v>
          </cell>
        </row>
        <row r="140">
          <cell r="M140" t="str">
            <v>Screen Vision 3%, 2.5m</v>
          </cell>
        </row>
        <row r="141">
          <cell r="M141" t="str">
            <v>Screen Vision 3%, 3.2m - CR</v>
          </cell>
        </row>
        <row r="142">
          <cell r="M142" t="str">
            <v>Screen Vision 3%, 3.2m - RR</v>
          </cell>
        </row>
        <row r="143">
          <cell r="M143" t="str">
            <v>Screen Vision 5%, 2.5m</v>
          </cell>
        </row>
        <row r="144">
          <cell r="M144" t="str">
            <v>Screen Vision 5%, 2m</v>
          </cell>
        </row>
        <row r="145">
          <cell r="M145" t="str">
            <v>Screen Vision 5%, 3.2m</v>
          </cell>
        </row>
        <row r="146">
          <cell r="M146" t="str">
            <v>Serge - 2.5</v>
          </cell>
        </row>
        <row r="147">
          <cell r="M147" t="str">
            <v>Shadow III - 210 R</v>
          </cell>
        </row>
        <row r="148">
          <cell r="M148" t="str">
            <v>Silkshade Alu - 2.4m</v>
          </cell>
        </row>
        <row r="149">
          <cell r="M149" t="str">
            <v>Soltis 86 - 1.77</v>
          </cell>
        </row>
        <row r="150">
          <cell r="M150" t="str">
            <v>Soltis 86 - 2.67</v>
          </cell>
        </row>
        <row r="151">
          <cell r="M151" t="str">
            <v>Soltis 92 - 1.77</v>
          </cell>
        </row>
        <row r="152">
          <cell r="M152" t="str">
            <v>Soltis 92 - 2.67</v>
          </cell>
        </row>
        <row r="153">
          <cell r="M153" t="str">
            <v>Soltis 92, 2.67m</v>
          </cell>
        </row>
        <row r="154">
          <cell r="M154" t="str">
            <v>Soltis 99 - 1.77 colour/alu</v>
          </cell>
        </row>
        <row r="155">
          <cell r="M155" t="str">
            <v>Soltis 99 - 1.77 colour/colour</v>
          </cell>
        </row>
        <row r="156">
          <cell r="M156" t="str">
            <v>Soltis 99 - 1.77 colour/white</v>
          </cell>
        </row>
        <row r="157">
          <cell r="M157" t="str">
            <v>Soltis 99 - 2.67 colour/alu</v>
          </cell>
        </row>
        <row r="158">
          <cell r="M158" t="str">
            <v>Soltis 99 - 2.67 colour/colour</v>
          </cell>
        </row>
        <row r="159">
          <cell r="M159" t="str">
            <v>Soltis B92 - 1.70</v>
          </cell>
        </row>
        <row r="160">
          <cell r="M160" t="str">
            <v>Soltis B99 - 1.70</v>
          </cell>
        </row>
        <row r="161">
          <cell r="M161" t="str">
            <v>Soltis B990 - 1.70</v>
          </cell>
        </row>
        <row r="162">
          <cell r="M162" t="str">
            <v>Sunblock - 2.18m</v>
          </cell>
        </row>
        <row r="163">
          <cell r="M163" t="str">
            <v>Sundown BO - 3m</v>
          </cell>
        </row>
        <row r="164">
          <cell r="M164" t="str">
            <v>Sunshadow 2000 BO - 2.5m</v>
          </cell>
        </row>
        <row r="165">
          <cell r="M165" t="str">
            <v>Sunshadow 2000 BO - 2.95m</v>
          </cell>
        </row>
        <row r="166">
          <cell r="M166" t="str">
            <v>Sunshadow 2000N 3% - 2.5m</v>
          </cell>
        </row>
        <row r="167">
          <cell r="M167" t="str">
            <v>Sunshadow 2000N 3% - 3m</v>
          </cell>
        </row>
        <row r="168">
          <cell r="M168" t="str">
            <v>Sunshadow 3000HT - 3% - 2.5m</v>
          </cell>
        </row>
        <row r="169">
          <cell r="M169" t="str">
            <v>Sunshadow 3000HT - 3% - 2m</v>
          </cell>
        </row>
        <row r="170">
          <cell r="M170" t="str">
            <v>Sunshadow 3000HT - 3% - 3m</v>
          </cell>
        </row>
        <row r="171">
          <cell r="M171" t="str">
            <v>Sunshadow 3000N 3% - 2.5m</v>
          </cell>
        </row>
        <row r="172">
          <cell r="M172" t="str">
            <v>Sunshadow 3000N 3% - 3m</v>
          </cell>
        </row>
        <row r="173">
          <cell r="M173" t="str">
            <v>Thames - 2.3m</v>
          </cell>
        </row>
        <row r="174">
          <cell r="M174" t="str">
            <v>Unicolour - 2.4m</v>
          </cell>
        </row>
        <row r="175">
          <cell r="M175" t="str">
            <v>Unicolour - 2m</v>
          </cell>
        </row>
        <row r="176">
          <cell r="M176" t="str">
            <v>Unicolour Clinika - 2.4</v>
          </cell>
        </row>
        <row r="177">
          <cell r="M177" t="str">
            <v>Uniview 1000, 1.83m</v>
          </cell>
        </row>
        <row r="178">
          <cell r="M178" t="str">
            <v>Uniview 1000, 2.5m</v>
          </cell>
        </row>
        <row r="179">
          <cell r="M179" t="str">
            <v>Uniview 3000, 1.83m</v>
          </cell>
        </row>
        <row r="180">
          <cell r="M180" t="str">
            <v>Uniview 3000, 2.5m</v>
          </cell>
        </row>
        <row r="181">
          <cell r="M181" t="str">
            <v>Uniview 3000, 3m</v>
          </cell>
        </row>
        <row r="182">
          <cell r="M182" t="str">
            <v>Uniview 3100, 1.83m</v>
          </cell>
        </row>
        <row r="183">
          <cell r="M183" t="str">
            <v>Uniview 3100,2.5m</v>
          </cell>
        </row>
        <row r="184">
          <cell r="M184" t="str">
            <v>Uniview 3100,3m</v>
          </cell>
        </row>
        <row r="185">
          <cell r="M185" t="str">
            <v>Uniview 3200 - 1.83m</v>
          </cell>
        </row>
        <row r="186">
          <cell r="M186" t="str">
            <v>Uniview 3200 - 2.5m</v>
          </cell>
        </row>
        <row r="187">
          <cell r="M187" t="str">
            <v>Uniview 3200 - 3m</v>
          </cell>
        </row>
        <row r="188">
          <cell r="M188" t="str">
            <v>Uniview Zero, 2m</v>
          </cell>
        </row>
        <row r="189">
          <cell r="M189" t="str">
            <v>Veroflex 3208 - 2.4m</v>
          </cell>
        </row>
        <row r="190">
          <cell r="M190" t="str">
            <v>Veroflex 3208 - 3m</v>
          </cell>
        </row>
        <row r="191">
          <cell r="M191" t="str">
            <v>Verosafe 12.121 - 2.5m</v>
          </cell>
        </row>
        <row r="192">
          <cell r="M192" t="str">
            <v>Verosafe 12.121 - 3m</v>
          </cell>
        </row>
        <row r="193">
          <cell r="M193" t="str">
            <v>Verosafe 12.228 - 2.5m</v>
          </cell>
        </row>
        <row r="194">
          <cell r="M194" t="str">
            <v>Verosol SilverScreen 202 - 2% - 2.4m</v>
          </cell>
        </row>
        <row r="195">
          <cell r="M195" t="str">
            <v>Verosol SilverScreen 205 - 4% - 1.9m</v>
          </cell>
        </row>
        <row r="196">
          <cell r="M196" t="str">
            <v>Verosol SilverScreen 205 - 4% - 2.4m</v>
          </cell>
        </row>
        <row r="197">
          <cell r="M197" t="str">
            <v>Verso 1, 2.5m</v>
          </cell>
        </row>
        <row r="198">
          <cell r="M198" t="str">
            <v>Verso 3, 2.5m</v>
          </cell>
        </row>
        <row r="199">
          <cell r="M199" t="str">
            <v>Verso 3, 3.2m</v>
          </cell>
        </row>
        <row r="200">
          <cell r="M200" t="str">
            <v>Voile - 2.0</v>
          </cell>
        </row>
      </sheetData>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Set>
  </externalBook>
</externalLink>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0FAC03-E93D-40CB-8C15-0AC09031F03E}">
  <dimension ref="B6:B9"/>
  <sheetViews>
    <sheetView showGridLines="0" workbookViewId="0">
      <selection activeCell="C18" sqref="C18"/>
    </sheetView>
  </sheetViews>
  <sheetFormatPr defaultColWidth="9.1796875" defaultRowHeight="14" x14ac:dyDescent="0.3"/>
  <cols>
    <col min="1" max="1" width="2.54296875" style="32" customWidth="1"/>
    <col min="2" max="2" width="45.54296875" style="32" customWidth="1"/>
    <col min="3" max="16384" width="9.1796875" style="32"/>
  </cols>
  <sheetData>
    <row r="6" spans="2:2" ht="25" x14ac:dyDescent="0.5">
      <c r="B6" s="31" t="s">
        <v>0</v>
      </c>
    </row>
    <row r="7" spans="2:2" ht="20" x14ac:dyDescent="0.4">
      <c r="B7" s="33" t="s">
        <v>115</v>
      </c>
    </row>
    <row r="8" spans="2:2" ht="20" x14ac:dyDescent="0.4">
      <c r="B8" s="33"/>
    </row>
    <row r="9" spans="2:2" ht="75.5" x14ac:dyDescent="0.3">
      <c r="B9" s="34" t="s">
        <v>116</v>
      </c>
    </row>
  </sheetData>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CBC6B3-C072-4D19-A8DB-B10DAB4C4D31}">
  <dimension ref="A1:S33"/>
  <sheetViews>
    <sheetView showGridLines="0" workbookViewId="0">
      <selection activeCell="Y11" sqref="Y11"/>
    </sheetView>
  </sheetViews>
  <sheetFormatPr defaultColWidth="9.1796875" defaultRowHeight="14" x14ac:dyDescent="0.3"/>
  <cols>
    <col min="1" max="1" width="8.453125" style="32" customWidth="1"/>
    <col min="2" max="2" width="1.453125" style="32" customWidth="1"/>
    <col min="3" max="19" width="5.54296875" style="32" customWidth="1"/>
    <col min="20" max="16384" width="9.1796875" style="32"/>
  </cols>
  <sheetData>
    <row r="1" spans="1:19" ht="30" customHeight="1" x14ac:dyDescent="0.3">
      <c r="A1" s="35" t="s">
        <v>133</v>
      </c>
      <c r="B1" s="36"/>
      <c r="C1" s="36"/>
      <c r="D1" s="36"/>
    </row>
    <row r="3" spans="1:19" ht="15.5" x14ac:dyDescent="0.3">
      <c r="A3" s="37" t="s">
        <v>131</v>
      </c>
      <c r="B3" s="37"/>
      <c r="C3" s="37"/>
      <c r="D3" s="37"/>
      <c r="E3" s="37"/>
      <c r="F3" s="37"/>
      <c r="G3" s="37"/>
      <c r="H3" s="37"/>
      <c r="I3" s="37"/>
      <c r="J3" s="37"/>
      <c r="K3" s="37"/>
      <c r="L3" s="37"/>
      <c r="M3" s="37"/>
      <c r="N3" s="37"/>
      <c r="O3" s="37"/>
      <c r="P3" s="37"/>
      <c r="Q3" s="37"/>
      <c r="R3" s="37"/>
      <c r="S3" s="37"/>
    </row>
    <row r="4" spans="1:19" x14ac:dyDescent="0.3">
      <c r="A4" s="38" t="s">
        <v>132</v>
      </c>
      <c r="B4" s="38"/>
      <c r="C4" s="38"/>
      <c r="D4" s="38"/>
      <c r="E4" s="38"/>
      <c r="F4" s="38"/>
      <c r="G4" s="38"/>
      <c r="H4" s="38"/>
      <c r="I4" s="38"/>
      <c r="J4" s="38"/>
      <c r="K4" s="38"/>
      <c r="L4" s="38"/>
      <c r="M4" s="38"/>
      <c r="N4" s="38"/>
      <c r="O4" s="38"/>
      <c r="P4" s="38"/>
      <c r="Q4" s="38"/>
      <c r="R4" s="38"/>
      <c r="S4" s="38"/>
    </row>
    <row r="5" spans="1:19" s="39" customFormat="1" ht="6" customHeight="1" x14ac:dyDescent="0.3">
      <c r="C5" s="40"/>
      <c r="D5" s="40"/>
      <c r="E5" s="40"/>
      <c r="F5" s="40"/>
      <c r="G5" s="40"/>
      <c r="H5" s="40"/>
      <c r="I5" s="40"/>
      <c r="J5" s="40"/>
      <c r="K5" s="40"/>
      <c r="L5" s="40"/>
      <c r="M5" s="40"/>
      <c r="N5" s="40"/>
      <c r="O5" s="40"/>
      <c r="P5" s="40"/>
      <c r="Q5" s="40"/>
      <c r="R5" s="40"/>
      <c r="S5" s="40"/>
    </row>
    <row r="6" spans="1:19" ht="14.5" thickBot="1" x14ac:dyDescent="0.35">
      <c r="A6" s="41"/>
      <c r="B6" s="41"/>
      <c r="C6" s="42">
        <v>800</v>
      </c>
      <c r="D6" s="42">
        <v>1000</v>
      </c>
      <c r="E6" s="42">
        <v>1200</v>
      </c>
      <c r="F6" s="42">
        <v>1400</v>
      </c>
      <c r="G6" s="42">
        <v>1600</v>
      </c>
      <c r="H6" s="42">
        <v>1800</v>
      </c>
      <c r="I6" s="42">
        <v>2000</v>
      </c>
      <c r="J6" s="42">
        <v>2200</v>
      </c>
      <c r="K6" s="42">
        <v>2400</v>
      </c>
      <c r="L6" s="42">
        <v>2600</v>
      </c>
      <c r="M6" s="42">
        <v>2800</v>
      </c>
      <c r="N6" s="42">
        <v>3000</v>
      </c>
      <c r="O6" s="42">
        <v>3200</v>
      </c>
      <c r="P6" s="42">
        <v>3400</v>
      </c>
      <c r="Q6" s="42">
        <v>3600</v>
      </c>
      <c r="R6" s="42">
        <v>3800</v>
      </c>
      <c r="S6" s="42">
        <v>4000</v>
      </c>
    </row>
    <row r="7" spans="1:19" x14ac:dyDescent="0.3">
      <c r="A7" s="43">
        <v>800</v>
      </c>
      <c r="B7" s="44"/>
      <c r="C7" s="53">
        <v>144.97000000000003</v>
      </c>
      <c r="D7" s="53">
        <v>150.63</v>
      </c>
      <c r="E7" s="53">
        <v>156.26</v>
      </c>
      <c r="F7" s="53">
        <v>161.88</v>
      </c>
      <c r="G7" s="53">
        <v>167.59000000000003</v>
      </c>
      <c r="H7" s="53">
        <v>173.20999999999992</v>
      </c>
      <c r="I7" s="53">
        <v>178.84000000000003</v>
      </c>
      <c r="J7" s="53">
        <v>184.53999999999996</v>
      </c>
      <c r="K7" s="53">
        <v>190.15999999999985</v>
      </c>
      <c r="L7" s="53">
        <v>195.78999999999996</v>
      </c>
      <c r="M7" s="53">
        <v>201.45000000000005</v>
      </c>
      <c r="N7" s="53">
        <v>207.11999999999989</v>
      </c>
      <c r="O7" s="53">
        <v>212.74</v>
      </c>
      <c r="P7" s="53">
        <v>218.40000000000009</v>
      </c>
      <c r="Q7" s="53">
        <v>224.05999999999995</v>
      </c>
      <c r="R7" s="53">
        <v>229.68000000000006</v>
      </c>
      <c r="S7" s="53">
        <v>235.35000000000014</v>
      </c>
    </row>
    <row r="8" spans="1:19" x14ac:dyDescent="0.3">
      <c r="A8" s="48">
        <v>1000</v>
      </c>
      <c r="B8" s="44"/>
      <c r="C8" s="53">
        <v>152.25</v>
      </c>
      <c r="D8" s="53">
        <v>157.87</v>
      </c>
      <c r="E8" s="53">
        <v>163.53999999999996</v>
      </c>
      <c r="F8" s="53">
        <v>169.16000000000008</v>
      </c>
      <c r="G8" s="53">
        <v>174.8599999999999</v>
      </c>
      <c r="H8" s="53">
        <v>180.49</v>
      </c>
      <c r="I8" s="53">
        <v>186.11000000000013</v>
      </c>
      <c r="J8" s="53">
        <v>191.77999999999997</v>
      </c>
      <c r="K8" s="53">
        <v>197.44000000000005</v>
      </c>
      <c r="L8" s="53">
        <v>203.07000000000016</v>
      </c>
      <c r="M8" s="53">
        <v>208.72000000000003</v>
      </c>
      <c r="N8" s="53">
        <v>214.38000000000011</v>
      </c>
      <c r="O8" s="53">
        <v>220.01</v>
      </c>
      <c r="P8" s="53">
        <v>225.66999999999985</v>
      </c>
      <c r="Q8" s="53">
        <v>231.29999999999995</v>
      </c>
      <c r="R8" s="53">
        <v>236.95999999999981</v>
      </c>
      <c r="S8" s="53">
        <v>242.62999999999988</v>
      </c>
    </row>
    <row r="9" spans="1:19" x14ac:dyDescent="0.3">
      <c r="A9" s="48">
        <v>1200</v>
      </c>
      <c r="B9" s="44"/>
      <c r="C9" s="53">
        <v>159.51999999999998</v>
      </c>
      <c r="D9" s="53">
        <v>165.14999999999998</v>
      </c>
      <c r="E9" s="53">
        <v>170.81000000000006</v>
      </c>
      <c r="F9" s="53">
        <v>176.43999999999994</v>
      </c>
      <c r="G9" s="53">
        <v>182.14</v>
      </c>
      <c r="H9" s="53">
        <v>187.7700000000001</v>
      </c>
      <c r="I9" s="53">
        <v>193.38999999999987</v>
      </c>
      <c r="J9" s="53">
        <v>199.04999999999995</v>
      </c>
      <c r="K9" s="53">
        <v>204.70999999999981</v>
      </c>
      <c r="L9" s="53">
        <v>210.32999999999993</v>
      </c>
      <c r="M9" s="53">
        <v>216</v>
      </c>
      <c r="N9" s="53">
        <v>221.65999999999985</v>
      </c>
      <c r="O9" s="53">
        <v>227.28999999999996</v>
      </c>
      <c r="P9" s="53">
        <v>232.95000000000005</v>
      </c>
      <c r="Q9" s="53">
        <v>238.57999999999993</v>
      </c>
      <c r="R9" s="53">
        <v>244.24</v>
      </c>
      <c r="S9" s="53">
        <v>249.90000000000009</v>
      </c>
    </row>
    <row r="10" spans="1:19" x14ac:dyDescent="0.3">
      <c r="A10" s="48">
        <v>1400</v>
      </c>
      <c r="B10" s="44"/>
      <c r="C10" s="53">
        <v>166.76</v>
      </c>
      <c r="D10" s="53">
        <v>172.46000000000004</v>
      </c>
      <c r="E10" s="53">
        <v>178.08999999999992</v>
      </c>
      <c r="F10" s="53">
        <v>183.72000000000003</v>
      </c>
      <c r="G10" s="53">
        <v>189.36999999999989</v>
      </c>
      <c r="H10" s="53">
        <v>195.02999999999997</v>
      </c>
      <c r="I10" s="53">
        <v>200.66000000000008</v>
      </c>
      <c r="J10" s="53">
        <v>206.31999999999994</v>
      </c>
      <c r="K10" s="53">
        <v>211.99</v>
      </c>
      <c r="L10" s="53">
        <v>217.61000000000013</v>
      </c>
      <c r="M10" s="53">
        <v>223.27999999999997</v>
      </c>
      <c r="N10" s="53">
        <v>228.90000000000009</v>
      </c>
      <c r="O10" s="53">
        <v>234.56000000000017</v>
      </c>
      <c r="P10" s="53">
        <v>240.23000000000002</v>
      </c>
      <c r="Q10" s="53">
        <v>245.84999999999991</v>
      </c>
      <c r="R10" s="53">
        <v>251.52000000000021</v>
      </c>
      <c r="S10" s="53">
        <v>257.16999999999985</v>
      </c>
    </row>
    <row r="11" spans="1:19" x14ac:dyDescent="0.3">
      <c r="A11" s="48">
        <v>1600</v>
      </c>
      <c r="B11" s="44"/>
      <c r="C11" s="53">
        <v>174.07999999999993</v>
      </c>
      <c r="D11" s="53">
        <v>179.70000000000005</v>
      </c>
      <c r="E11" s="53">
        <v>185.37000000000012</v>
      </c>
      <c r="F11" s="53">
        <v>190.9799999999999</v>
      </c>
      <c r="G11" s="53">
        <v>196.65000000000009</v>
      </c>
      <c r="H11" s="53">
        <v>202.31000000000017</v>
      </c>
      <c r="I11" s="53">
        <v>207.94000000000005</v>
      </c>
      <c r="J11" s="53">
        <v>213.59999999999991</v>
      </c>
      <c r="K11" s="53">
        <v>219.23000000000002</v>
      </c>
      <c r="L11" s="53">
        <v>224.88999999999987</v>
      </c>
      <c r="M11" s="53">
        <v>230.54999999999995</v>
      </c>
      <c r="N11" s="53">
        <v>236.18000000000006</v>
      </c>
      <c r="O11" s="53">
        <v>241.83999999999992</v>
      </c>
      <c r="P11" s="53">
        <v>247.5</v>
      </c>
      <c r="Q11" s="53">
        <v>253.11999999999989</v>
      </c>
      <c r="R11" s="53">
        <v>258.75</v>
      </c>
      <c r="S11" s="53">
        <v>264.45000000000005</v>
      </c>
    </row>
    <row r="12" spans="1:19" x14ac:dyDescent="0.3">
      <c r="A12" s="48">
        <v>1800</v>
      </c>
      <c r="B12" s="44"/>
      <c r="C12" s="53">
        <v>181.35000000000002</v>
      </c>
      <c r="D12" s="53">
        <v>186.98000000000002</v>
      </c>
      <c r="E12" s="53">
        <v>192.6400000000001</v>
      </c>
      <c r="F12" s="53">
        <v>198.26</v>
      </c>
      <c r="G12" s="53">
        <v>203.93000000000006</v>
      </c>
      <c r="H12" s="53">
        <v>209.58999999999992</v>
      </c>
      <c r="I12" s="53">
        <v>215.21000000000004</v>
      </c>
      <c r="J12" s="53">
        <v>220.88000000000011</v>
      </c>
      <c r="K12" s="53">
        <v>226.5</v>
      </c>
      <c r="L12" s="53">
        <v>232.17000000000007</v>
      </c>
      <c r="M12" s="53">
        <v>237.81999999999994</v>
      </c>
      <c r="N12" s="53">
        <v>243.45000000000005</v>
      </c>
      <c r="O12" s="53">
        <v>249.11000000000013</v>
      </c>
      <c r="P12" s="53">
        <v>254.76999999999998</v>
      </c>
      <c r="Q12" s="53">
        <v>260.40000000000009</v>
      </c>
      <c r="R12" s="53">
        <v>266.02</v>
      </c>
      <c r="S12" s="53">
        <v>271.73</v>
      </c>
    </row>
    <row r="13" spans="1:19" x14ac:dyDescent="0.3">
      <c r="A13" s="48">
        <v>2000</v>
      </c>
      <c r="B13" s="44"/>
      <c r="C13" s="53">
        <v>188.58999999999992</v>
      </c>
      <c r="D13" s="53">
        <v>194.24999999999989</v>
      </c>
      <c r="E13" s="53">
        <v>199.90999999999997</v>
      </c>
      <c r="F13" s="53">
        <v>205.53999999999996</v>
      </c>
      <c r="G13" s="53">
        <v>211.20000000000005</v>
      </c>
      <c r="H13" s="53">
        <v>216.83000000000015</v>
      </c>
      <c r="I13" s="53">
        <v>222.49</v>
      </c>
      <c r="J13" s="53">
        <v>228.15000000000009</v>
      </c>
      <c r="K13" s="53">
        <v>233.76999999999998</v>
      </c>
      <c r="L13" s="53">
        <v>239.42999999999984</v>
      </c>
      <c r="M13" s="53">
        <v>245.09999999999991</v>
      </c>
      <c r="N13" s="53">
        <v>250.72000000000003</v>
      </c>
      <c r="O13" s="53">
        <v>256.34999999999991</v>
      </c>
      <c r="P13" s="53">
        <v>262.04999999999995</v>
      </c>
      <c r="Q13" s="53">
        <v>267.68000000000006</v>
      </c>
      <c r="R13" s="53">
        <v>273.29999999999995</v>
      </c>
      <c r="S13" s="53">
        <v>279</v>
      </c>
    </row>
    <row r="14" spans="1:19" x14ac:dyDescent="0.3">
      <c r="A14" s="48">
        <v>2200</v>
      </c>
      <c r="B14" s="44"/>
      <c r="C14" s="53">
        <v>195.89999999999998</v>
      </c>
      <c r="D14" s="53">
        <v>201.5200000000001</v>
      </c>
      <c r="E14" s="53">
        <v>207.14999999999998</v>
      </c>
      <c r="F14" s="53">
        <v>212.81999999999994</v>
      </c>
      <c r="G14" s="53">
        <v>218.47000000000003</v>
      </c>
      <c r="H14" s="53">
        <v>224.09999999999991</v>
      </c>
      <c r="I14" s="53">
        <v>229.76</v>
      </c>
      <c r="J14" s="53">
        <v>235.42000000000007</v>
      </c>
      <c r="K14" s="53">
        <v>241.04999999999995</v>
      </c>
      <c r="L14" s="53">
        <v>246.68000000000006</v>
      </c>
      <c r="M14" s="53">
        <v>252.32999999999993</v>
      </c>
      <c r="N14" s="53">
        <v>258</v>
      </c>
      <c r="O14" s="53">
        <v>263.67000000000007</v>
      </c>
      <c r="P14" s="53">
        <v>269.31999999999994</v>
      </c>
      <c r="Q14" s="53">
        <v>274.91000000000008</v>
      </c>
      <c r="R14" s="53">
        <v>280.5799999999997</v>
      </c>
      <c r="S14" s="53">
        <v>286.24</v>
      </c>
    </row>
    <row r="15" spans="1:19" x14ac:dyDescent="0.3">
      <c r="A15" s="48">
        <v>2400</v>
      </c>
      <c r="B15" s="44"/>
      <c r="C15" s="53">
        <v>203.13</v>
      </c>
      <c r="D15" s="53">
        <v>208.79999999999995</v>
      </c>
      <c r="E15" s="53">
        <v>214.42000000000007</v>
      </c>
      <c r="F15" s="53">
        <v>220.07999999999993</v>
      </c>
      <c r="G15" s="53">
        <v>225.75</v>
      </c>
      <c r="H15" s="53">
        <v>231.37000000000012</v>
      </c>
      <c r="I15" s="53">
        <v>237.03999999999996</v>
      </c>
      <c r="J15" s="53">
        <v>242.70000000000005</v>
      </c>
      <c r="K15" s="53">
        <v>248.33000000000015</v>
      </c>
      <c r="L15" s="53">
        <v>253.95000000000005</v>
      </c>
      <c r="M15" s="53">
        <v>259.62000000000012</v>
      </c>
      <c r="N15" s="53">
        <v>265.27</v>
      </c>
      <c r="O15" s="53">
        <v>270.92999999999984</v>
      </c>
      <c r="P15" s="53">
        <v>276.55999999999995</v>
      </c>
      <c r="Q15" s="53">
        <v>282.22000000000003</v>
      </c>
      <c r="R15" s="53">
        <v>287.88000000000011</v>
      </c>
      <c r="S15" s="53">
        <v>293.50999999999976</v>
      </c>
    </row>
    <row r="16" spans="1:19" x14ac:dyDescent="0.3">
      <c r="A16" s="48">
        <v>2600</v>
      </c>
      <c r="B16" s="44"/>
      <c r="C16" s="53">
        <v>210.41000000000008</v>
      </c>
      <c r="D16" s="53">
        <v>216.06999999999994</v>
      </c>
      <c r="E16" s="53">
        <v>221.74</v>
      </c>
      <c r="F16" s="53">
        <v>227.3599999999999</v>
      </c>
      <c r="G16" s="53">
        <v>233.02999999999997</v>
      </c>
      <c r="H16" s="53">
        <v>238.64999999999986</v>
      </c>
      <c r="I16" s="53">
        <v>244.27999999999997</v>
      </c>
      <c r="J16" s="53">
        <v>249.98000000000002</v>
      </c>
      <c r="K16" s="53">
        <v>255.59999999999991</v>
      </c>
      <c r="L16" s="53">
        <v>261.23</v>
      </c>
      <c r="M16" s="53">
        <v>266.8900000000001</v>
      </c>
      <c r="N16" s="53">
        <v>272.54999999999995</v>
      </c>
      <c r="O16" s="53">
        <v>278.18000000000006</v>
      </c>
      <c r="P16" s="53">
        <v>283.84000000000015</v>
      </c>
      <c r="Q16" s="53">
        <v>289.50000000000023</v>
      </c>
      <c r="R16" s="53">
        <v>295.13000000000011</v>
      </c>
      <c r="S16" s="53">
        <v>300.78999999999996</v>
      </c>
    </row>
    <row r="17" spans="1:19" x14ac:dyDescent="0.3">
      <c r="A17" s="48">
        <v>2800</v>
      </c>
      <c r="B17" s="44"/>
      <c r="C17" s="53">
        <v>217.73000000000002</v>
      </c>
      <c r="D17" s="53">
        <v>223.35000000000014</v>
      </c>
      <c r="E17" s="53">
        <v>228.98000000000002</v>
      </c>
      <c r="F17" s="53">
        <v>234.6400000000001</v>
      </c>
      <c r="G17" s="53">
        <v>240.29999999999995</v>
      </c>
      <c r="H17" s="53">
        <v>245.93000000000006</v>
      </c>
      <c r="I17" s="53">
        <v>251.55000000000018</v>
      </c>
      <c r="J17" s="53">
        <v>257.25</v>
      </c>
      <c r="K17" s="53">
        <v>262.87000000000012</v>
      </c>
      <c r="L17" s="53">
        <v>268.52999999999997</v>
      </c>
      <c r="M17" s="53">
        <v>274.16000000000008</v>
      </c>
      <c r="N17" s="53">
        <v>279.82999999999993</v>
      </c>
      <c r="O17" s="53">
        <v>285.45000000000005</v>
      </c>
      <c r="P17" s="53">
        <v>291.1099999999999</v>
      </c>
      <c r="Q17" s="53">
        <v>296.73999999999978</v>
      </c>
      <c r="R17" s="53">
        <v>302.40000000000009</v>
      </c>
      <c r="S17" s="53">
        <v>308.02000000000021</v>
      </c>
    </row>
    <row r="18" spans="1:19" x14ac:dyDescent="0.3">
      <c r="A18" s="48">
        <v>3000</v>
      </c>
      <c r="B18" s="44"/>
      <c r="C18" s="53">
        <v>224.95999999999992</v>
      </c>
      <c r="D18" s="53">
        <v>230.59000000000003</v>
      </c>
      <c r="E18" s="53">
        <v>236.25</v>
      </c>
      <c r="F18" s="53">
        <v>241.87999999999988</v>
      </c>
      <c r="G18" s="53">
        <v>247.56999999999994</v>
      </c>
      <c r="H18" s="53">
        <v>253.19999999999982</v>
      </c>
      <c r="I18" s="53">
        <v>258.81999999999994</v>
      </c>
      <c r="J18" s="53">
        <v>264.52</v>
      </c>
      <c r="K18" s="53">
        <v>270.14999999999986</v>
      </c>
      <c r="L18" s="53">
        <v>275.77</v>
      </c>
      <c r="M18" s="53">
        <v>281.42999999999984</v>
      </c>
      <c r="N18" s="53">
        <v>287.05999999999995</v>
      </c>
      <c r="O18" s="53">
        <v>292.72000000000003</v>
      </c>
      <c r="P18" s="53">
        <v>298.38000000000011</v>
      </c>
      <c r="Q18" s="53">
        <v>304.04999999999973</v>
      </c>
      <c r="R18" s="53">
        <v>309.66999999999985</v>
      </c>
      <c r="S18" s="53">
        <v>315.30000000000018</v>
      </c>
    </row>
    <row r="19" spans="1:19" x14ac:dyDescent="0.3">
      <c r="A19" s="48">
        <v>3200</v>
      </c>
      <c r="B19" s="44"/>
      <c r="C19" s="53">
        <v>232.24000000000012</v>
      </c>
      <c r="D19" s="53">
        <v>237.86999999999989</v>
      </c>
      <c r="E19" s="53">
        <v>243.52999999999997</v>
      </c>
      <c r="F19" s="53">
        <v>249.15000000000009</v>
      </c>
      <c r="G19" s="53">
        <v>254.84999999999991</v>
      </c>
      <c r="H19" s="53">
        <v>260.47000000000003</v>
      </c>
      <c r="I19" s="53">
        <v>266.10000000000014</v>
      </c>
      <c r="J19" s="53">
        <v>271.76</v>
      </c>
      <c r="K19" s="53">
        <v>277.43000000000006</v>
      </c>
      <c r="L19" s="53">
        <v>283.08999999999992</v>
      </c>
      <c r="M19" s="53">
        <v>288.72000000000003</v>
      </c>
      <c r="N19" s="53">
        <v>294.37999999999988</v>
      </c>
      <c r="O19" s="53">
        <v>300</v>
      </c>
      <c r="P19" s="53">
        <v>305.66999999999985</v>
      </c>
      <c r="Q19" s="53">
        <v>311.28999999999996</v>
      </c>
      <c r="R19" s="53">
        <v>316.94999999999982</v>
      </c>
      <c r="S19" s="53">
        <v>322.57999999999993</v>
      </c>
    </row>
    <row r="20" spans="1:19" x14ac:dyDescent="0.3">
      <c r="A20" s="48">
        <v>3400</v>
      </c>
      <c r="B20" s="44"/>
      <c r="C20" s="53">
        <v>239.48000000000002</v>
      </c>
      <c r="D20" s="53">
        <v>245.16999999999985</v>
      </c>
      <c r="E20" s="53">
        <v>250.79999999999995</v>
      </c>
      <c r="F20" s="53">
        <v>256.41999999999985</v>
      </c>
      <c r="G20" s="53">
        <v>262.13000000000011</v>
      </c>
      <c r="H20" s="53">
        <v>267.75</v>
      </c>
      <c r="I20" s="53">
        <v>273.37999999999988</v>
      </c>
      <c r="J20" s="53">
        <v>279.03999999999996</v>
      </c>
      <c r="K20" s="53">
        <v>284.70000000000005</v>
      </c>
      <c r="L20" s="53">
        <v>290.3599999999999</v>
      </c>
      <c r="M20" s="53">
        <v>295.99</v>
      </c>
      <c r="N20" s="53">
        <v>301.61999999999989</v>
      </c>
      <c r="O20" s="53">
        <v>307.27000000000021</v>
      </c>
      <c r="P20" s="53">
        <v>312.94000000000005</v>
      </c>
      <c r="Q20" s="53">
        <v>318.56999999999994</v>
      </c>
      <c r="R20" s="53">
        <v>324.22000000000025</v>
      </c>
      <c r="S20" s="53">
        <v>329.89000000000033</v>
      </c>
    </row>
    <row r="21" spans="1:19" x14ac:dyDescent="0.3">
      <c r="A21" s="48">
        <v>3600</v>
      </c>
      <c r="B21" s="44"/>
      <c r="C21" s="53">
        <v>246.77999999999997</v>
      </c>
      <c r="D21" s="53">
        <v>252.41000000000008</v>
      </c>
      <c r="E21" s="53">
        <v>258.06999999999994</v>
      </c>
      <c r="F21" s="53">
        <v>263.70000000000005</v>
      </c>
      <c r="G21" s="53">
        <v>269.37000000000012</v>
      </c>
      <c r="H21" s="53">
        <v>275.02999999999997</v>
      </c>
      <c r="I21" s="53">
        <v>280.65000000000009</v>
      </c>
      <c r="J21" s="53">
        <v>286.30999999999995</v>
      </c>
      <c r="K21" s="53">
        <v>291.97000000000003</v>
      </c>
      <c r="L21" s="53">
        <v>297.60000000000014</v>
      </c>
      <c r="M21" s="53">
        <v>303.26</v>
      </c>
      <c r="N21" s="53">
        <v>308.92000000000007</v>
      </c>
      <c r="O21" s="53">
        <v>314.51</v>
      </c>
      <c r="P21" s="53">
        <v>320.21000000000026</v>
      </c>
      <c r="Q21" s="53">
        <v>325.86999999999989</v>
      </c>
      <c r="R21" s="53">
        <v>331.5</v>
      </c>
      <c r="S21" s="53">
        <v>337.15999999999985</v>
      </c>
    </row>
    <row r="22" spans="1:19" x14ac:dyDescent="0.3">
      <c r="A22" s="48">
        <v>3800</v>
      </c>
      <c r="B22" s="44"/>
      <c r="C22" s="53">
        <v>254.05999999999995</v>
      </c>
      <c r="D22" s="53">
        <v>259.69000000000005</v>
      </c>
      <c r="E22" s="53">
        <v>265.35000000000014</v>
      </c>
      <c r="F22" s="53">
        <v>270.98</v>
      </c>
      <c r="G22" s="53">
        <v>276.62999999999988</v>
      </c>
      <c r="H22" s="53">
        <v>282.30000000000018</v>
      </c>
      <c r="I22" s="53">
        <v>287.91999999999985</v>
      </c>
      <c r="J22" s="53">
        <v>293.58999999999992</v>
      </c>
      <c r="K22" s="53">
        <v>299.21000000000004</v>
      </c>
      <c r="L22" s="53">
        <v>304.86999999999989</v>
      </c>
      <c r="M22" s="53">
        <v>310.52999999999997</v>
      </c>
      <c r="N22" s="53">
        <v>316.16000000000008</v>
      </c>
      <c r="O22" s="53">
        <v>321.82000000000016</v>
      </c>
      <c r="P22" s="53">
        <v>327.45000000000005</v>
      </c>
      <c r="Q22" s="53">
        <v>333.11000000000013</v>
      </c>
      <c r="R22" s="53">
        <v>338.77</v>
      </c>
      <c r="S22" s="53">
        <v>344.43000000000029</v>
      </c>
    </row>
    <row r="23" spans="1:19" x14ac:dyDescent="0.3">
      <c r="A23" s="48">
        <v>4000</v>
      </c>
      <c r="B23" s="44"/>
      <c r="C23" s="53">
        <v>261.30000000000018</v>
      </c>
      <c r="D23" s="53">
        <v>266.96000000000004</v>
      </c>
      <c r="E23" s="53">
        <v>272.63000000000011</v>
      </c>
      <c r="F23" s="53">
        <v>278.25</v>
      </c>
      <c r="G23" s="53">
        <v>283.91000000000008</v>
      </c>
      <c r="H23" s="53">
        <v>289.56999999999994</v>
      </c>
      <c r="I23" s="53">
        <v>295.20000000000005</v>
      </c>
      <c r="J23" s="53">
        <v>300.86000000000013</v>
      </c>
      <c r="K23" s="53">
        <v>306.49</v>
      </c>
      <c r="L23" s="53">
        <v>312.15000000000009</v>
      </c>
      <c r="M23" s="53">
        <v>317.81999999999994</v>
      </c>
      <c r="N23" s="53">
        <v>323.43000000000006</v>
      </c>
      <c r="O23" s="53">
        <v>329.10000000000014</v>
      </c>
      <c r="P23" s="53">
        <v>334.73000000000025</v>
      </c>
      <c r="Q23" s="53">
        <v>340.38000000000011</v>
      </c>
      <c r="R23" s="53">
        <v>346.01000000000022</v>
      </c>
      <c r="S23" s="53">
        <v>351.68000000000029</v>
      </c>
    </row>
    <row r="24" spans="1:19" x14ac:dyDescent="0.3">
      <c r="A24" s="48">
        <v>4200</v>
      </c>
      <c r="B24" s="44"/>
      <c r="C24" s="53">
        <v>268.6099999999999</v>
      </c>
      <c r="D24" s="53">
        <v>274.24</v>
      </c>
      <c r="E24" s="53">
        <v>279.8599999999999</v>
      </c>
      <c r="F24" s="53">
        <v>285.52</v>
      </c>
      <c r="G24" s="53">
        <v>291.19000000000005</v>
      </c>
      <c r="H24" s="53">
        <v>296.80999999999995</v>
      </c>
      <c r="I24" s="53">
        <v>302.48</v>
      </c>
      <c r="J24" s="53">
        <v>308.13999999999987</v>
      </c>
      <c r="K24" s="53">
        <v>313.77</v>
      </c>
      <c r="L24" s="53">
        <v>319.43000000000006</v>
      </c>
      <c r="M24" s="53">
        <v>325.04999999999995</v>
      </c>
      <c r="N24" s="53">
        <v>330.71000000000004</v>
      </c>
      <c r="O24" s="53">
        <v>336.38000000000011</v>
      </c>
      <c r="P24" s="53">
        <v>342</v>
      </c>
      <c r="Q24" s="53">
        <v>347.62000000000035</v>
      </c>
      <c r="R24" s="53">
        <v>353.31999999999971</v>
      </c>
      <c r="S24" s="53">
        <v>358.94999999999982</v>
      </c>
    </row>
    <row r="25" spans="1:19" x14ac:dyDescent="0.3">
      <c r="A25" s="48">
        <v>4400</v>
      </c>
      <c r="B25" s="44"/>
      <c r="C25" s="53">
        <v>275.84999999999991</v>
      </c>
      <c r="D25" s="53">
        <v>281.52</v>
      </c>
      <c r="E25" s="53">
        <v>287.18000000000006</v>
      </c>
      <c r="F25" s="53">
        <v>292.79999999999995</v>
      </c>
      <c r="G25" s="53">
        <v>298.47000000000003</v>
      </c>
      <c r="H25" s="53">
        <v>304.08999999999992</v>
      </c>
      <c r="I25" s="53">
        <v>309.75</v>
      </c>
      <c r="J25" s="53">
        <v>315.41000000000008</v>
      </c>
      <c r="K25" s="53">
        <v>321.02999999999997</v>
      </c>
      <c r="L25" s="53">
        <v>326.70000000000027</v>
      </c>
      <c r="M25" s="53">
        <v>332.31999999999994</v>
      </c>
      <c r="N25" s="53">
        <v>337.99</v>
      </c>
      <c r="O25" s="53">
        <v>343.64999999999986</v>
      </c>
      <c r="P25" s="53">
        <v>349.27</v>
      </c>
      <c r="Q25" s="53">
        <v>354.94000000000005</v>
      </c>
      <c r="R25" s="53">
        <v>360.55999999999995</v>
      </c>
      <c r="S25" s="53">
        <v>366.22000000000025</v>
      </c>
    </row>
    <row r="26" spans="1:19" x14ac:dyDescent="0.3">
      <c r="A26" s="48">
        <v>4600</v>
      </c>
      <c r="B26" s="44"/>
      <c r="C26" s="53">
        <v>283.13000000000011</v>
      </c>
      <c r="D26" s="53">
        <v>288.78999999999996</v>
      </c>
      <c r="E26" s="53">
        <v>294.45000000000005</v>
      </c>
      <c r="F26" s="53">
        <v>300.08000000000015</v>
      </c>
      <c r="G26" s="53">
        <v>305.73</v>
      </c>
      <c r="H26" s="53">
        <v>311.36000000000013</v>
      </c>
      <c r="I26" s="53">
        <v>317.02</v>
      </c>
      <c r="J26" s="53">
        <v>322.69000000000005</v>
      </c>
      <c r="K26" s="53">
        <v>328.30999999999972</v>
      </c>
      <c r="L26" s="53">
        <v>333.98</v>
      </c>
      <c r="M26" s="53">
        <v>339.62999999999988</v>
      </c>
      <c r="N26" s="53">
        <v>345.26</v>
      </c>
      <c r="O26" s="53">
        <v>350.89000000000033</v>
      </c>
      <c r="P26" s="53">
        <v>356.55000000000018</v>
      </c>
      <c r="Q26" s="53">
        <v>362.16999999999962</v>
      </c>
      <c r="R26" s="53">
        <v>367.84000000000015</v>
      </c>
      <c r="S26" s="53">
        <v>373.5</v>
      </c>
    </row>
    <row r="27" spans="1:19" x14ac:dyDescent="0.3">
      <c r="A27" s="48">
        <v>4800</v>
      </c>
      <c r="B27" s="44"/>
      <c r="C27" s="53">
        <v>290.43000000000006</v>
      </c>
      <c r="D27" s="53">
        <v>296.05999999999995</v>
      </c>
      <c r="E27" s="53">
        <v>301.68000000000006</v>
      </c>
      <c r="F27" s="53">
        <v>307.34999999999991</v>
      </c>
      <c r="G27" s="53">
        <v>313.01</v>
      </c>
      <c r="H27" s="53">
        <v>318.63999999999987</v>
      </c>
      <c r="I27" s="53">
        <v>324.26</v>
      </c>
      <c r="J27" s="53">
        <v>329.96000000000004</v>
      </c>
      <c r="K27" s="53">
        <v>335.59000000000015</v>
      </c>
      <c r="L27" s="53">
        <v>341.20999999999981</v>
      </c>
      <c r="M27" s="53">
        <v>346.87000000000012</v>
      </c>
      <c r="N27" s="53">
        <v>352.53999999999996</v>
      </c>
      <c r="O27" s="53">
        <v>358.16000000000031</v>
      </c>
      <c r="P27" s="53">
        <v>363.78999999999996</v>
      </c>
      <c r="Q27" s="53">
        <v>369.49000000000024</v>
      </c>
      <c r="R27" s="53">
        <v>375.10999999999967</v>
      </c>
      <c r="S27" s="53">
        <v>380.77999999999975</v>
      </c>
    </row>
    <row r="28" spans="1:19" x14ac:dyDescent="0.3">
      <c r="A28" s="48">
        <v>5000</v>
      </c>
      <c r="B28" s="44"/>
      <c r="C28" s="53">
        <v>297.67000000000007</v>
      </c>
      <c r="D28" s="53">
        <v>303.30000000000018</v>
      </c>
      <c r="E28" s="53">
        <v>308.95999999999981</v>
      </c>
      <c r="F28" s="53">
        <v>314.59000000000015</v>
      </c>
      <c r="G28" s="53">
        <v>320.28999999999996</v>
      </c>
      <c r="H28" s="53">
        <v>325.91000000000008</v>
      </c>
      <c r="I28" s="53">
        <v>331.53999999999996</v>
      </c>
      <c r="J28" s="53">
        <v>337.24</v>
      </c>
      <c r="K28" s="53">
        <v>342.87000000000012</v>
      </c>
      <c r="L28" s="53">
        <v>348.48999999999978</v>
      </c>
      <c r="M28" s="53">
        <v>354.14999999999986</v>
      </c>
      <c r="N28" s="53">
        <v>359.77999999999975</v>
      </c>
      <c r="O28" s="53">
        <v>365.44000000000005</v>
      </c>
      <c r="P28" s="53">
        <v>371.10000000000036</v>
      </c>
      <c r="Q28" s="53">
        <v>376.7199999999998</v>
      </c>
      <c r="R28" s="53">
        <v>382.38999999999987</v>
      </c>
      <c r="S28" s="53">
        <v>388.01000000000022</v>
      </c>
    </row>
    <row r="29" spans="1:19" x14ac:dyDescent="0.3">
      <c r="A29" s="48">
        <v>5200</v>
      </c>
      <c r="B29" s="44"/>
      <c r="C29" s="53">
        <v>304.94999999999982</v>
      </c>
      <c r="D29" s="53">
        <v>310.56999999999994</v>
      </c>
      <c r="E29" s="53">
        <v>316.24</v>
      </c>
      <c r="F29" s="53">
        <v>321.8599999999999</v>
      </c>
      <c r="G29" s="53">
        <v>327.56999999999994</v>
      </c>
      <c r="H29" s="53">
        <v>333.19000000000005</v>
      </c>
      <c r="I29" s="53">
        <v>338.82000000000016</v>
      </c>
      <c r="J29" s="53">
        <v>344.51</v>
      </c>
      <c r="K29" s="53">
        <v>350.13000000000011</v>
      </c>
      <c r="L29" s="53">
        <v>355.75999999999976</v>
      </c>
      <c r="M29" s="53">
        <v>361.42000000000007</v>
      </c>
      <c r="N29" s="53">
        <v>367.09000000000015</v>
      </c>
      <c r="O29" s="53">
        <v>372.7199999999998</v>
      </c>
      <c r="P29" s="53">
        <v>378.36999999999989</v>
      </c>
      <c r="Q29" s="53">
        <v>384.03999999999996</v>
      </c>
      <c r="R29" s="53">
        <v>389.67000000000007</v>
      </c>
      <c r="S29" s="53">
        <v>395.2800000000002</v>
      </c>
    </row>
    <row r="30" spans="1:19" x14ac:dyDescent="0.3">
      <c r="A30" s="48">
        <v>5400</v>
      </c>
      <c r="B30" s="44"/>
      <c r="C30" s="53">
        <v>312.22000000000003</v>
      </c>
      <c r="D30" s="53">
        <v>317.88999999999987</v>
      </c>
      <c r="E30" s="53">
        <v>323.51</v>
      </c>
      <c r="F30" s="53">
        <v>329.1400000000001</v>
      </c>
      <c r="G30" s="53">
        <v>334.82999999999993</v>
      </c>
      <c r="H30" s="53">
        <v>340.46000000000026</v>
      </c>
      <c r="I30" s="53">
        <v>346.07999999999993</v>
      </c>
      <c r="J30" s="53">
        <v>351.75</v>
      </c>
      <c r="K30" s="53">
        <v>357.41000000000008</v>
      </c>
      <c r="L30" s="53">
        <v>363.04000000000019</v>
      </c>
      <c r="M30" s="53">
        <v>368.69999999999982</v>
      </c>
      <c r="N30" s="53">
        <v>374.32999999999993</v>
      </c>
      <c r="O30" s="53">
        <v>379.99000000000024</v>
      </c>
      <c r="P30" s="53">
        <v>385.65000000000009</v>
      </c>
      <c r="Q30" s="53">
        <v>391.27999999999975</v>
      </c>
      <c r="R30" s="53">
        <v>396.94000000000005</v>
      </c>
      <c r="S30" s="53">
        <v>402.57000000000016</v>
      </c>
    </row>
    <row r="31" spans="1:19" x14ac:dyDescent="0.3">
      <c r="A31" s="48">
        <v>5600</v>
      </c>
      <c r="B31" s="44"/>
      <c r="C31" s="53">
        <v>319.5</v>
      </c>
      <c r="D31" s="53">
        <v>325.13000000000011</v>
      </c>
      <c r="E31" s="53">
        <v>330.78999999999996</v>
      </c>
      <c r="F31" s="53">
        <v>336.40999999999985</v>
      </c>
      <c r="G31" s="53">
        <v>342.06999999999994</v>
      </c>
      <c r="H31" s="53">
        <v>347.74</v>
      </c>
      <c r="I31" s="53">
        <v>353.36000000000013</v>
      </c>
      <c r="J31" s="53">
        <v>359.02999999999975</v>
      </c>
      <c r="K31" s="53">
        <v>364.68999999999983</v>
      </c>
      <c r="L31" s="53">
        <v>370.31000000000017</v>
      </c>
      <c r="M31" s="53">
        <v>375.98</v>
      </c>
      <c r="N31" s="53">
        <v>381.59999999999991</v>
      </c>
      <c r="O31" s="53">
        <v>387.27</v>
      </c>
      <c r="P31" s="53">
        <v>392.92999999999984</v>
      </c>
      <c r="Q31" s="53">
        <v>398.55000000000018</v>
      </c>
      <c r="R31" s="53">
        <v>404.20999999999958</v>
      </c>
      <c r="S31" s="53">
        <v>409.84000000000015</v>
      </c>
    </row>
    <row r="32" spans="1:19" x14ac:dyDescent="0.3">
      <c r="A32" s="48">
        <v>5800</v>
      </c>
      <c r="B32" s="44"/>
      <c r="C32" s="53">
        <v>326.77999999999997</v>
      </c>
      <c r="D32" s="53">
        <v>332.40000000000009</v>
      </c>
      <c r="E32" s="53">
        <v>338.07000000000016</v>
      </c>
      <c r="F32" s="53">
        <v>343.68999999999983</v>
      </c>
      <c r="G32" s="53">
        <v>349.34999999999991</v>
      </c>
      <c r="H32" s="53">
        <v>355.01</v>
      </c>
      <c r="I32" s="53">
        <v>360.6400000000001</v>
      </c>
      <c r="J32" s="53">
        <v>366.30000000000018</v>
      </c>
      <c r="K32" s="53">
        <v>371.97000000000025</v>
      </c>
      <c r="L32" s="53">
        <v>377.59000000000015</v>
      </c>
      <c r="M32" s="53">
        <v>383.25</v>
      </c>
      <c r="N32" s="53">
        <v>388.91000000000031</v>
      </c>
      <c r="O32" s="53">
        <v>394.53999999999996</v>
      </c>
      <c r="P32" s="53">
        <v>400.19999999999982</v>
      </c>
      <c r="Q32" s="53">
        <v>405.82999999999993</v>
      </c>
      <c r="R32" s="53">
        <v>411.44999999999982</v>
      </c>
      <c r="S32" s="53">
        <v>417.11000000000013</v>
      </c>
    </row>
    <row r="33" spans="1:19" x14ac:dyDescent="0.3">
      <c r="A33" s="48">
        <v>6000</v>
      </c>
      <c r="B33" s="44"/>
      <c r="C33" s="53">
        <v>334.02000000000021</v>
      </c>
      <c r="D33" s="53">
        <v>339.68000000000006</v>
      </c>
      <c r="E33" s="53">
        <v>345.32999999999993</v>
      </c>
      <c r="F33" s="53">
        <v>350.96000000000004</v>
      </c>
      <c r="G33" s="53">
        <v>356.63000000000011</v>
      </c>
      <c r="H33" s="53">
        <v>362.28999999999974</v>
      </c>
      <c r="I33" s="53">
        <v>367.91999999999985</v>
      </c>
      <c r="J33" s="53">
        <v>373.57000000000016</v>
      </c>
      <c r="K33" s="53">
        <v>379.19999999999982</v>
      </c>
      <c r="L33" s="53">
        <v>384.86999999999989</v>
      </c>
      <c r="M33" s="53">
        <v>390.48999999999978</v>
      </c>
      <c r="N33" s="53">
        <v>396.15000000000009</v>
      </c>
      <c r="O33" s="53">
        <v>401.82000000000016</v>
      </c>
      <c r="P33" s="53">
        <v>407.47000000000025</v>
      </c>
      <c r="Q33" s="53">
        <v>413.10000000000036</v>
      </c>
      <c r="R33" s="53">
        <v>418.76000000000022</v>
      </c>
      <c r="S33" s="53">
        <v>424.42000000000007</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143B63-558B-4BA7-9FEF-90AF29613A0E}">
  <dimension ref="A1:N110"/>
  <sheetViews>
    <sheetView showGridLines="0" zoomScaleNormal="100" workbookViewId="0">
      <selection activeCell="P9" sqref="P9"/>
    </sheetView>
  </sheetViews>
  <sheetFormatPr defaultColWidth="9.1796875" defaultRowHeight="14" x14ac:dyDescent="0.3"/>
  <cols>
    <col min="1" max="1" width="8.453125" style="32" customWidth="1"/>
    <col min="2" max="2" width="1.453125" style="32" customWidth="1"/>
    <col min="3" max="14" width="7.453125" style="32" customWidth="1"/>
    <col min="15" max="16384" width="9.1796875" style="32"/>
  </cols>
  <sheetData>
    <row r="1" spans="1:14" ht="30" customHeight="1" x14ac:dyDescent="0.3">
      <c r="A1" s="35" t="s">
        <v>134</v>
      </c>
      <c r="B1" s="36"/>
      <c r="C1" s="36"/>
      <c r="D1" s="36"/>
    </row>
    <row r="3" spans="1:14" ht="15.5" x14ac:dyDescent="0.3">
      <c r="A3" s="37" t="s">
        <v>40</v>
      </c>
      <c r="B3" s="37"/>
      <c r="C3" s="37"/>
      <c r="D3" s="37"/>
      <c r="E3" s="37"/>
      <c r="F3" s="37"/>
      <c r="G3" s="37"/>
      <c r="H3" s="37"/>
      <c r="I3" s="37"/>
      <c r="J3" s="37"/>
      <c r="K3" s="37"/>
      <c r="L3" s="37"/>
      <c r="M3" s="37"/>
      <c r="N3" s="37"/>
    </row>
    <row r="4" spans="1:14" x14ac:dyDescent="0.3">
      <c r="A4" s="38" t="s">
        <v>67</v>
      </c>
      <c r="B4" s="38"/>
      <c r="C4" s="38"/>
      <c r="D4" s="38"/>
      <c r="E4" s="38"/>
      <c r="F4" s="38"/>
      <c r="G4" s="38"/>
      <c r="H4" s="38"/>
      <c r="I4" s="38"/>
      <c r="J4" s="38"/>
      <c r="K4" s="38"/>
      <c r="L4" s="38"/>
      <c r="M4" s="38"/>
      <c r="N4" s="38"/>
    </row>
    <row r="5" spans="1:14" s="39" customFormat="1" ht="6" customHeight="1" x14ac:dyDescent="0.3">
      <c r="A5" s="38"/>
      <c r="B5" s="38"/>
      <c r="C5" s="38"/>
      <c r="D5" s="38"/>
      <c r="E5" s="38"/>
      <c r="F5" s="38"/>
      <c r="G5" s="38"/>
      <c r="H5" s="38"/>
      <c r="I5" s="38"/>
      <c r="J5" s="38"/>
      <c r="K5" s="38"/>
      <c r="L5" s="38"/>
      <c r="M5" s="38"/>
      <c r="N5" s="38"/>
    </row>
    <row r="6" spans="1:14" ht="14.5" thickBot="1" x14ac:dyDescent="0.35">
      <c r="A6" s="41"/>
      <c r="B6" s="41"/>
      <c r="C6" s="42">
        <v>800</v>
      </c>
      <c r="D6" s="42">
        <v>1000</v>
      </c>
      <c r="E6" s="42">
        <v>1200</v>
      </c>
      <c r="F6" s="42">
        <v>1400</v>
      </c>
      <c r="G6" s="42">
        <v>1600</v>
      </c>
      <c r="H6" s="42">
        <v>1800</v>
      </c>
      <c r="I6" s="42">
        <v>2000</v>
      </c>
      <c r="J6" s="42">
        <v>2200</v>
      </c>
      <c r="K6" s="42">
        <v>2400</v>
      </c>
      <c r="L6" s="42">
        <v>2600</v>
      </c>
      <c r="M6" s="42">
        <v>2800</v>
      </c>
      <c r="N6" s="42">
        <v>3000</v>
      </c>
    </row>
    <row r="7" spans="1:14" x14ac:dyDescent="0.3">
      <c r="A7" s="43">
        <v>800</v>
      </c>
      <c r="B7" s="44"/>
      <c r="C7" s="46">
        <v>1718.59</v>
      </c>
      <c r="D7" s="46">
        <v>1779.11</v>
      </c>
      <c r="E7" s="46">
        <v>1839.64</v>
      </c>
      <c r="F7" s="46">
        <v>1943.89</v>
      </c>
      <c r="G7" s="46">
        <v>2004.41</v>
      </c>
      <c r="H7" s="46">
        <v>2064.94</v>
      </c>
      <c r="I7" s="46">
        <v>2125.4299999999998</v>
      </c>
      <c r="J7" s="46">
        <v>2185.9499999999998</v>
      </c>
      <c r="K7" s="46">
        <v>2246.48</v>
      </c>
      <c r="L7" s="46">
        <v>2306.96</v>
      </c>
      <c r="M7" s="46">
        <v>2367.4899999999998</v>
      </c>
      <c r="N7" s="46">
        <v>2428.0100000000002</v>
      </c>
    </row>
    <row r="8" spans="1:14" x14ac:dyDescent="0.3">
      <c r="A8" s="48">
        <v>1000</v>
      </c>
      <c r="B8" s="44"/>
      <c r="C8" s="52">
        <v>1748.03</v>
      </c>
      <c r="D8" s="53">
        <v>1808.55</v>
      </c>
      <c r="E8" s="53">
        <v>1869.04</v>
      </c>
      <c r="F8" s="53">
        <v>1981.16</v>
      </c>
      <c r="G8" s="53">
        <v>2041.65</v>
      </c>
      <c r="H8" s="53">
        <v>2102.1799999999998</v>
      </c>
      <c r="I8" s="53">
        <v>2162.6999999999998</v>
      </c>
      <c r="J8" s="53">
        <v>2223.19</v>
      </c>
      <c r="K8" s="53">
        <v>2283.71</v>
      </c>
      <c r="L8" s="53">
        <v>2344.1999999999998</v>
      </c>
      <c r="M8" s="53">
        <v>2404.73</v>
      </c>
      <c r="N8" s="53">
        <v>2465.25</v>
      </c>
    </row>
    <row r="9" spans="1:14" x14ac:dyDescent="0.3">
      <c r="A9" s="48">
        <v>1200</v>
      </c>
      <c r="B9" s="44"/>
      <c r="C9" s="52">
        <v>1777.46</v>
      </c>
      <c r="D9" s="53">
        <v>1837.95</v>
      </c>
      <c r="E9" s="53">
        <v>1898.48</v>
      </c>
      <c r="F9" s="53">
        <v>2018.4</v>
      </c>
      <c r="G9" s="53">
        <v>2078.89</v>
      </c>
      <c r="H9" s="53">
        <v>2139.41</v>
      </c>
      <c r="I9" s="53">
        <v>2199.94</v>
      </c>
      <c r="J9" s="53">
        <v>2260.4299999999998</v>
      </c>
      <c r="K9" s="53">
        <v>2320.9499999999998</v>
      </c>
      <c r="L9" s="53">
        <v>2381.48</v>
      </c>
      <c r="M9" s="53">
        <v>2441.96</v>
      </c>
      <c r="N9" s="53">
        <v>2502.4899999999998</v>
      </c>
    </row>
    <row r="10" spans="1:14" x14ac:dyDescent="0.3">
      <c r="A10" s="48">
        <v>1400</v>
      </c>
      <c r="B10" s="44"/>
      <c r="C10" s="52">
        <v>1806.86</v>
      </c>
      <c r="D10" s="53">
        <v>1867.39</v>
      </c>
      <c r="E10" s="53">
        <v>1927.91</v>
      </c>
      <c r="F10" s="53">
        <v>2055.64</v>
      </c>
      <c r="G10" s="53">
        <v>2116.13</v>
      </c>
      <c r="H10" s="53">
        <v>2176.65</v>
      </c>
      <c r="I10" s="53">
        <v>2237.1799999999998</v>
      </c>
      <c r="J10" s="53">
        <v>2297.66</v>
      </c>
      <c r="K10" s="53">
        <v>2358.19</v>
      </c>
      <c r="L10" s="53">
        <v>2418.71</v>
      </c>
      <c r="M10" s="53">
        <v>2479.1999999999998</v>
      </c>
      <c r="N10" s="53">
        <v>2539.73</v>
      </c>
    </row>
    <row r="11" spans="1:14" x14ac:dyDescent="0.3">
      <c r="A11" s="48">
        <v>1600</v>
      </c>
      <c r="B11" s="44"/>
      <c r="C11" s="52">
        <v>1836.3</v>
      </c>
      <c r="D11" s="53">
        <v>1896.83</v>
      </c>
      <c r="E11" s="53">
        <v>1957.35</v>
      </c>
      <c r="F11" s="53">
        <v>2092.88</v>
      </c>
      <c r="G11" s="53">
        <v>2153.36</v>
      </c>
      <c r="H11" s="53">
        <v>2213.89</v>
      </c>
      <c r="I11" s="53">
        <v>2274.41</v>
      </c>
      <c r="J11" s="53">
        <v>2334.9</v>
      </c>
      <c r="K11" s="53">
        <v>2395.4299999999998</v>
      </c>
      <c r="L11" s="53">
        <v>2455.9499999999998</v>
      </c>
      <c r="M11" s="53">
        <v>2516.44</v>
      </c>
      <c r="N11" s="53">
        <v>2576.96</v>
      </c>
    </row>
    <row r="12" spans="1:14" x14ac:dyDescent="0.3">
      <c r="A12" s="48">
        <v>1800</v>
      </c>
      <c r="B12" s="44"/>
      <c r="C12" s="52">
        <v>1865.74</v>
      </c>
      <c r="D12" s="53">
        <v>1926.26</v>
      </c>
      <c r="E12" s="53">
        <v>1986.75</v>
      </c>
      <c r="F12" s="53">
        <v>2130.11</v>
      </c>
      <c r="G12" s="53">
        <v>2190.64</v>
      </c>
      <c r="H12" s="53">
        <v>2251.13</v>
      </c>
      <c r="I12" s="53">
        <v>2311.65</v>
      </c>
      <c r="J12" s="53">
        <v>2372.1799999999998</v>
      </c>
      <c r="K12" s="53">
        <v>2432.66</v>
      </c>
      <c r="L12" s="53">
        <v>2493.19</v>
      </c>
      <c r="M12" s="53">
        <v>2553.71</v>
      </c>
      <c r="N12" s="53">
        <v>2614.1999999999998</v>
      </c>
    </row>
    <row r="13" spans="1:14" x14ac:dyDescent="0.3">
      <c r="A13" s="48">
        <v>2000</v>
      </c>
      <c r="B13" s="44"/>
      <c r="C13" s="52">
        <v>1895.18</v>
      </c>
      <c r="D13" s="53">
        <v>1955.66</v>
      </c>
      <c r="E13" s="53">
        <v>2016.19</v>
      </c>
      <c r="F13" s="53">
        <v>2167.35</v>
      </c>
      <c r="G13" s="53">
        <v>2227.88</v>
      </c>
      <c r="H13" s="53">
        <v>2288.36</v>
      </c>
      <c r="I13" s="53">
        <v>2348.89</v>
      </c>
      <c r="J13" s="53">
        <v>2409.41</v>
      </c>
      <c r="K13" s="53">
        <v>2469.9</v>
      </c>
      <c r="L13" s="53">
        <v>2530.4299999999998</v>
      </c>
      <c r="M13" s="53">
        <v>2590.9499999999998</v>
      </c>
      <c r="N13" s="53">
        <v>2651.44</v>
      </c>
    </row>
    <row r="14" spans="1:14" x14ac:dyDescent="0.3">
      <c r="A14" s="48">
        <v>2200</v>
      </c>
      <c r="B14" s="44"/>
      <c r="C14" s="52">
        <v>1924.58</v>
      </c>
      <c r="D14" s="53">
        <v>1985.1</v>
      </c>
      <c r="E14" s="53">
        <v>2045.63</v>
      </c>
      <c r="F14" s="53">
        <v>2204.59</v>
      </c>
      <c r="G14" s="53">
        <v>2265.11</v>
      </c>
      <c r="H14" s="53">
        <v>2325.6</v>
      </c>
      <c r="I14" s="53">
        <v>2386.13</v>
      </c>
      <c r="J14" s="53">
        <v>2446.65</v>
      </c>
      <c r="K14" s="53">
        <v>2507.14</v>
      </c>
      <c r="L14" s="53">
        <v>2599.91</v>
      </c>
      <c r="M14" s="53">
        <v>2678.03</v>
      </c>
      <c r="N14" s="53">
        <v>2756.89</v>
      </c>
    </row>
    <row r="15" spans="1:14" x14ac:dyDescent="0.3">
      <c r="A15" s="48">
        <v>2400</v>
      </c>
      <c r="B15" s="44"/>
      <c r="C15" s="52">
        <v>1954.01</v>
      </c>
      <c r="D15" s="53">
        <v>2014.54</v>
      </c>
      <c r="E15" s="53">
        <v>2075.0300000000002</v>
      </c>
      <c r="F15" s="53">
        <v>2241.83</v>
      </c>
      <c r="G15" s="53">
        <v>2302.35</v>
      </c>
      <c r="H15" s="53">
        <v>2362.88</v>
      </c>
      <c r="I15" s="53">
        <v>2423.36</v>
      </c>
      <c r="J15" s="53">
        <v>2483.89</v>
      </c>
      <c r="K15" s="53">
        <v>2544.38</v>
      </c>
      <c r="L15" s="53">
        <v>2637.94</v>
      </c>
      <c r="M15" s="53">
        <v>2717.59</v>
      </c>
      <c r="N15" s="53">
        <v>2796.45</v>
      </c>
    </row>
    <row r="16" spans="1:14" x14ac:dyDescent="0.3">
      <c r="A16" s="48">
        <v>2600</v>
      </c>
      <c r="B16" s="44"/>
      <c r="C16" s="52">
        <v>1983.45</v>
      </c>
      <c r="D16" s="53">
        <v>2043.94</v>
      </c>
      <c r="E16" s="53">
        <v>2104.46</v>
      </c>
      <c r="F16" s="53">
        <v>2279.06</v>
      </c>
      <c r="G16" s="53">
        <v>2339.59</v>
      </c>
      <c r="H16" s="53">
        <v>2400.11</v>
      </c>
      <c r="I16" s="53">
        <v>2460.6</v>
      </c>
      <c r="J16" s="53">
        <v>2521.13</v>
      </c>
      <c r="K16" s="53">
        <v>2581.65</v>
      </c>
      <c r="L16" s="53">
        <v>2675.96</v>
      </c>
      <c r="M16" s="53">
        <v>2756.4</v>
      </c>
      <c r="N16" s="53">
        <v>2836.84</v>
      </c>
    </row>
    <row r="17" spans="1:14" x14ac:dyDescent="0.3">
      <c r="A17" s="48">
        <v>2800</v>
      </c>
      <c r="B17" s="44"/>
      <c r="C17" s="52">
        <v>2012.85</v>
      </c>
      <c r="D17" s="53">
        <v>2073.38</v>
      </c>
      <c r="E17" s="53">
        <v>2133.9</v>
      </c>
      <c r="F17" s="53">
        <v>2316.3000000000002</v>
      </c>
      <c r="G17" s="53">
        <v>2376.83</v>
      </c>
      <c r="H17" s="53">
        <v>2437.35</v>
      </c>
      <c r="I17" s="53">
        <v>2497.84</v>
      </c>
      <c r="J17" s="53">
        <v>2558.36</v>
      </c>
      <c r="K17" s="53">
        <v>2618.89</v>
      </c>
      <c r="L17" s="53">
        <v>2713.99</v>
      </c>
      <c r="M17" s="53">
        <v>2796</v>
      </c>
      <c r="N17" s="53">
        <v>2877.19</v>
      </c>
    </row>
    <row r="18" spans="1:14" x14ac:dyDescent="0.3">
      <c r="A18" s="48">
        <v>3000</v>
      </c>
      <c r="B18" s="44"/>
      <c r="C18" s="52">
        <v>2042.29</v>
      </c>
      <c r="D18" s="53">
        <v>2102.81</v>
      </c>
      <c r="E18" s="53">
        <v>2163.3000000000002</v>
      </c>
      <c r="F18" s="53">
        <v>2353.54</v>
      </c>
      <c r="G18" s="53">
        <v>2414.06</v>
      </c>
      <c r="H18" s="53">
        <v>2474.59</v>
      </c>
      <c r="I18" s="53">
        <v>2535.08</v>
      </c>
      <c r="J18" s="53">
        <v>2595.6</v>
      </c>
      <c r="K18" s="53">
        <v>2656.13</v>
      </c>
      <c r="L18" s="53">
        <v>2752.01</v>
      </c>
      <c r="M18" s="53">
        <v>2834.78</v>
      </c>
      <c r="N18" s="53">
        <v>2917.58</v>
      </c>
    </row>
    <row r="19" spans="1:14" x14ac:dyDescent="0.3">
      <c r="A19" s="48">
        <v>3200</v>
      </c>
      <c r="B19" s="44"/>
      <c r="C19" s="52">
        <v>2071.73</v>
      </c>
      <c r="D19" s="53">
        <v>2132.21</v>
      </c>
      <c r="E19" s="53">
        <v>2192.7399999999998</v>
      </c>
      <c r="F19" s="53">
        <v>2390.81</v>
      </c>
      <c r="G19" s="53">
        <v>2451.3000000000002</v>
      </c>
      <c r="H19" s="53">
        <v>2511.83</v>
      </c>
      <c r="I19" s="53">
        <v>2572.35</v>
      </c>
      <c r="J19" s="53">
        <v>2632.84</v>
      </c>
      <c r="K19" s="53">
        <v>2693.36</v>
      </c>
      <c r="L19" s="53">
        <v>2789.25</v>
      </c>
      <c r="M19" s="53">
        <v>2873.59</v>
      </c>
      <c r="N19" s="53"/>
    </row>
    <row r="20" spans="1:14" x14ac:dyDescent="0.3">
      <c r="A20" s="48">
        <v>3400</v>
      </c>
      <c r="B20" s="44"/>
      <c r="C20" s="52">
        <v>2101.13</v>
      </c>
      <c r="D20" s="53">
        <v>2161.65</v>
      </c>
      <c r="E20" s="53">
        <v>2222.1799999999998</v>
      </c>
      <c r="F20" s="53">
        <v>2428.0500000000002</v>
      </c>
      <c r="G20" s="53">
        <v>2488.54</v>
      </c>
      <c r="H20" s="53">
        <v>2549.06</v>
      </c>
      <c r="I20" s="53">
        <v>2609.59</v>
      </c>
      <c r="J20" s="53">
        <v>2670.08</v>
      </c>
      <c r="K20" s="53">
        <v>2730.6</v>
      </c>
      <c r="L20" s="53">
        <v>2827.28</v>
      </c>
      <c r="M20" s="53"/>
      <c r="N20" s="53"/>
    </row>
    <row r="21" spans="1:14" x14ac:dyDescent="0.3">
      <c r="A21" s="48">
        <v>3600</v>
      </c>
      <c r="B21" s="44"/>
      <c r="C21" s="52">
        <v>2130.56</v>
      </c>
      <c r="D21" s="53">
        <v>2191.09</v>
      </c>
      <c r="E21" s="53">
        <v>2251.58</v>
      </c>
      <c r="F21" s="53">
        <v>2465.29</v>
      </c>
      <c r="G21" s="53">
        <v>2525.7800000000002</v>
      </c>
      <c r="H21" s="53">
        <v>2586.3000000000002</v>
      </c>
      <c r="I21" s="53">
        <v>2646.83</v>
      </c>
      <c r="J21" s="53">
        <v>2707.31</v>
      </c>
      <c r="K21" s="53">
        <v>2767.84</v>
      </c>
      <c r="L21" s="53"/>
      <c r="M21" s="53"/>
      <c r="N21" s="53"/>
    </row>
    <row r="22" spans="1:14" x14ac:dyDescent="0.3">
      <c r="A22" s="55" t="s">
        <v>68</v>
      </c>
      <c r="B22" s="55"/>
      <c r="C22" s="55"/>
      <c r="D22" s="55"/>
      <c r="E22" s="55"/>
      <c r="F22" s="55"/>
      <c r="G22" s="55"/>
      <c r="H22" s="55"/>
      <c r="I22" s="55"/>
      <c r="J22" s="55"/>
      <c r="K22" s="55"/>
      <c r="L22" s="55"/>
      <c r="M22" s="55"/>
      <c r="N22" s="55"/>
    </row>
    <row r="24" spans="1:14" ht="15.5" x14ac:dyDescent="0.3">
      <c r="A24" s="37" t="s">
        <v>42</v>
      </c>
      <c r="B24" s="37"/>
      <c r="C24" s="37"/>
      <c r="D24" s="37"/>
      <c r="E24" s="37"/>
      <c r="F24" s="37"/>
      <c r="G24" s="37"/>
      <c r="H24" s="37"/>
      <c r="I24" s="37"/>
      <c r="J24" s="37"/>
      <c r="K24" s="37"/>
      <c r="L24" s="37"/>
      <c r="M24" s="37"/>
      <c r="N24" s="37"/>
    </row>
    <row r="25" spans="1:14" x14ac:dyDescent="0.3">
      <c r="A25" s="38" t="s">
        <v>69</v>
      </c>
      <c r="B25" s="38"/>
      <c r="C25" s="38"/>
      <c r="D25" s="38"/>
      <c r="E25" s="38"/>
      <c r="F25" s="38"/>
      <c r="G25" s="38"/>
      <c r="H25" s="38"/>
      <c r="I25" s="38"/>
      <c r="J25" s="38"/>
      <c r="K25" s="38"/>
      <c r="L25" s="38"/>
      <c r="M25" s="38"/>
      <c r="N25" s="38"/>
    </row>
    <row r="26" spans="1:14" s="39" customFormat="1" ht="6" customHeight="1" x14ac:dyDescent="0.3">
      <c r="C26" s="40"/>
      <c r="D26" s="40"/>
      <c r="E26" s="40"/>
      <c r="F26" s="40"/>
      <c r="G26" s="40"/>
      <c r="H26" s="40"/>
      <c r="I26" s="40"/>
      <c r="J26" s="40"/>
      <c r="K26" s="40"/>
      <c r="L26" s="40"/>
      <c r="M26" s="40"/>
      <c r="N26" s="40"/>
    </row>
    <row r="27" spans="1:14" ht="14.5" thickBot="1" x14ac:dyDescent="0.35">
      <c r="A27" s="41"/>
      <c r="B27" s="41"/>
      <c r="C27" s="42">
        <v>800</v>
      </c>
      <c r="D27" s="42">
        <v>1000</v>
      </c>
      <c r="E27" s="42">
        <v>1200</v>
      </c>
      <c r="F27" s="42">
        <v>1400</v>
      </c>
      <c r="G27" s="42">
        <v>1600</v>
      </c>
      <c r="H27" s="42">
        <v>1800</v>
      </c>
      <c r="I27" s="42">
        <v>2000</v>
      </c>
      <c r="J27" s="42">
        <v>2200</v>
      </c>
      <c r="K27" s="42">
        <v>2400</v>
      </c>
      <c r="L27" s="42">
        <v>2600</v>
      </c>
      <c r="M27" s="42">
        <v>2800</v>
      </c>
      <c r="N27" s="42">
        <v>3000</v>
      </c>
    </row>
    <row r="28" spans="1:14" x14ac:dyDescent="0.3">
      <c r="A28" s="43">
        <v>800</v>
      </c>
      <c r="B28" s="44"/>
      <c r="C28" s="45">
        <v>1716.75</v>
      </c>
      <c r="D28" s="46">
        <v>1777.28</v>
      </c>
      <c r="E28" s="46">
        <v>1879.65</v>
      </c>
      <c r="F28" s="46">
        <v>1940.18</v>
      </c>
      <c r="G28" s="46">
        <v>2000.66</v>
      </c>
      <c r="H28" s="46">
        <v>2061.19</v>
      </c>
      <c r="I28" s="46">
        <v>2121.71</v>
      </c>
      <c r="J28" s="46">
        <v>2182.1999999999998</v>
      </c>
      <c r="K28" s="46">
        <v>2242.73</v>
      </c>
      <c r="L28" s="46">
        <v>2303.21</v>
      </c>
      <c r="M28" s="46">
        <v>2363.7399999999998</v>
      </c>
      <c r="N28" s="46">
        <v>2424.2600000000002</v>
      </c>
    </row>
    <row r="29" spans="1:14" x14ac:dyDescent="0.3">
      <c r="A29" s="48">
        <v>1000</v>
      </c>
      <c r="B29" s="44"/>
      <c r="C29" s="52">
        <v>1745.85</v>
      </c>
      <c r="D29" s="53">
        <v>1806.34</v>
      </c>
      <c r="E29" s="53">
        <v>1916.21</v>
      </c>
      <c r="F29" s="53">
        <v>1976.74</v>
      </c>
      <c r="G29" s="53">
        <v>2037.23</v>
      </c>
      <c r="H29" s="53">
        <v>2097.75</v>
      </c>
      <c r="I29" s="53">
        <v>2158.2800000000002</v>
      </c>
      <c r="J29" s="53">
        <v>2218.7600000000002</v>
      </c>
      <c r="K29" s="53">
        <v>2279.29</v>
      </c>
      <c r="L29" s="53">
        <v>2339.81</v>
      </c>
      <c r="M29" s="53">
        <v>2400.3000000000002</v>
      </c>
      <c r="N29" s="53">
        <v>2460.83</v>
      </c>
    </row>
    <row r="30" spans="1:14" x14ac:dyDescent="0.3">
      <c r="A30" s="48">
        <v>1200</v>
      </c>
      <c r="B30" s="44"/>
      <c r="C30" s="52">
        <v>1774.91</v>
      </c>
      <c r="D30" s="53">
        <v>1835.44</v>
      </c>
      <c r="E30" s="53">
        <v>1952.78</v>
      </c>
      <c r="F30" s="53">
        <v>2013.3</v>
      </c>
      <c r="G30" s="53">
        <v>2073.79</v>
      </c>
      <c r="H30" s="53">
        <v>2134.31</v>
      </c>
      <c r="I30" s="53">
        <v>2194.84</v>
      </c>
      <c r="J30" s="53">
        <v>2255.33</v>
      </c>
      <c r="K30" s="53">
        <v>2315.85</v>
      </c>
      <c r="L30" s="53">
        <v>2376.38</v>
      </c>
      <c r="M30" s="53">
        <v>2436.86</v>
      </c>
      <c r="N30" s="53">
        <v>2497.39</v>
      </c>
    </row>
    <row r="31" spans="1:14" x14ac:dyDescent="0.3">
      <c r="A31" s="48">
        <v>1400</v>
      </c>
      <c r="B31" s="44"/>
      <c r="C31" s="52">
        <v>1804.01</v>
      </c>
      <c r="D31" s="53">
        <v>1864.54</v>
      </c>
      <c r="E31" s="53">
        <v>1989.34</v>
      </c>
      <c r="F31" s="53">
        <v>2049.86</v>
      </c>
      <c r="G31" s="53">
        <v>2110.35</v>
      </c>
      <c r="H31" s="53">
        <v>2170.88</v>
      </c>
      <c r="I31" s="53">
        <v>2231.4</v>
      </c>
      <c r="J31" s="53">
        <v>2291.89</v>
      </c>
      <c r="K31" s="53">
        <v>2352.41</v>
      </c>
      <c r="L31" s="53">
        <v>2412.94</v>
      </c>
      <c r="M31" s="53">
        <v>2473.4299999999998</v>
      </c>
      <c r="N31" s="53">
        <v>2533.9499999999998</v>
      </c>
    </row>
    <row r="32" spans="1:14" x14ac:dyDescent="0.3">
      <c r="A32" s="48">
        <v>1600</v>
      </c>
      <c r="B32" s="44"/>
      <c r="C32" s="52">
        <v>1833.11</v>
      </c>
      <c r="D32" s="53">
        <v>1893.6</v>
      </c>
      <c r="E32" s="53">
        <v>2025.9</v>
      </c>
      <c r="F32" s="53">
        <v>2086.4299999999998</v>
      </c>
      <c r="G32" s="53">
        <v>2146.9499999999998</v>
      </c>
      <c r="H32" s="53">
        <v>2207.44</v>
      </c>
      <c r="I32" s="53">
        <v>2267.96</v>
      </c>
      <c r="J32" s="53">
        <v>2328.4899999999998</v>
      </c>
      <c r="K32" s="53">
        <v>2388.98</v>
      </c>
      <c r="L32" s="53">
        <v>2449.5</v>
      </c>
      <c r="M32" s="53">
        <v>2510.0300000000002</v>
      </c>
      <c r="N32" s="53">
        <v>2570.5100000000002</v>
      </c>
    </row>
    <row r="33" spans="1:14" x14ac:dyDescent="0.3">
      <c r="A33" s="48">
        <v>1800</v>
      </c>
      <c r="B33" s="44"/>
      <c r="C33" s="52">
        <v>1862.18</v>
      </c>
      <c r="D33" s="53">
        <v>1922.7</v>
      </c>
      <c r="E33" s="53">
        <v>2062.46</v>
      </c>
      <c r="F33" s="53">
        <v>2122.9899999999998</v>
      </c>
      <c r="G33" s="53">
        <v>2183.5100000000002</v>
      </c>
      <c r="H33" s="53">
        <v>2244</v>
      </c>
      <c r="I33" s="53">
        <v>2304.5300000000002</v>
      </c>
      <c r="J33" s="53">
        <v>2401.35</v>
      </c>
      <c r="K33" s="53">
        <v>2480.25</v>
      </c>
      <c r="L33" s="53">
        <v>2558.4</v>
      </c>
      <c r="M33" s="53">
        <v>2636.55</v>
      </c>
      <c r="N33" s="53">
        <v>2714.7</v>
      </c>
    </row>
    <row r="34" spans="1:14" x14ac:dyDescent="0.3">
      <c r="A34" s="48">
        <v>2000</v>
      </c>
      <c r="B34" s="44"/>
      <c r="C34" s="52">
        <v>1891.28</v>
      </c>
      <c r="D34" s="53">
        <v>1951.8</v>
      </c>
      <c r="E34" s="53">
        <v>2099.0300000000002</v>
      </c>
      <c r="F34" s="53">
        <v>2159.5500000000002</v>
      </c>
      <c r="G34" s="53">
        <v>2220.08</v>
      </c>
      <c r="H34" s="53">
        <v>2280.56</v>
      </c>
      <c r="I34" s="53">
        <v>2341.09</v>
      </c>
      <c r="J34" s="53">
        <v>2439.41</v>
      </c>
      <c r="K34" s="53">
        <v>2519.06</v>
      </c>
      <c r="L34" s="53">
        <v>2599.46</v>
      </c>
      <c r="M34" s="53">
        <v>2679.11</v>
      </c>
      <c r="N34" s="53">
        <v>2758.76</v>
      </c>
    </row>
    <row r="35" spans="1:14" x14ac:dyDescent="0.3">
      <c r="A35" s="48">
        <v>2200</v>
      </c>
      <c r="B35" s="44"/>
      <c r="C35" s="52">
        <v>1920.38</v>
      </c>
      <c r="D35" s="53">
        <v>1980.86</v>
      </c>
      <c r="E35" s="53">
        <v>2135.63</v>
      </c>
      <c r="F35" s="53">
        <v>2196.11</v>
      </c>
      <c r="G35" s="53">
        <v>2256.64</v>
      </c>
      <c r="H35" s="53">
        <v>2317.16</v>
      </c>
      <c r="I35" s="53">
        <v>2377.65</v>
      </c>
      <c r="J35" s="53">
        <v>2477.48</v>
      </c>
      <c r="K35" s="53">
        <v>2558.63</v>
      </c>
      <c r="L35" s="53">
        <v>2639.74</v>
      </c>
      <c r="M35" s="53">
        <v>2721.64</v>
      </c>
      <c r="N35" s="53">
        <v>2802.79</v>
      </c>
    </row>
    <row r="36" spans="1:14" x14ac:dyDescent="0.3">
      <c r="A36" s="48">
        <v>2400</v>
      </c>
      <c r="B36" s="44"/>
      <c r="C36" s="52">
        <v>1949.44</v>
      </c>
      <c r="D36" s="53">
        <v>2009.96</v>
      </c>
      <c r="E36" s="53">
        <v>2172.19</v>
      </c>
      <c r="F36" s="53">
        <v>2232.6799999999998</v>
      </c>
      <c r="G36" s="53">
        <v>2293.1999999999998</v>
      </c>
      <c r="H36" s="53">
        <v>2353.73</v>
      </c>
      <c r="I36" s="53">
        <v>2414.21</v>
      </c>
      <c r="J36" s="53">
        <v>2515.54</v>
      </c>
      <c r="K36" s="53">
        <v>2598.15</v>
      </c>
      <c r="L36" s="53">
        <v>2680.8</v>
      </c>
      <c r="M36" s="53">
        <v>2764.2</v>
      </c>
      <c r="N36" s="53">
        <v>2846.85</v>
      </c>
    </row>
    <row r="37" spans="1:14" x14ac:dyDescent="0.3">
      <c r="A37" s="48">
        <v>2600</v>
      </c>
      <c r="B37" s="44"/>
      <c r="C37" s="52">
        <v>1978.54</v>
      </c>
      <c r="D37" s="53">
        <v>2039.06</v>
      </c>
      <c r="E37" s="53">
        <v>2208.75</v>
      </c>
      <c r="F37" s="53">
        <v>2269.2399999999998</v>
      </c>
      <c r="G37" s="53">
        <v>2329.7600000000002</v>
      </c>
      <c r="H37" s="53">
        <v>2390.29</v>
      </c>
      <c r="I37" s="53">
        <v>2450.7800000000002</v>
      </c>
      <c r="J37" s="53">
        <v>2553.6</v>
      </c>
      <c r="K37" s="53">
        <v>2637.71</v>
      </c>
      <c r="L37" s="53">
        <v>2721.86</v>
      </c>
      <c r="M37" s="53">
        <v>2806.01</v>
      </c>
      <c r="N37" s="53">
        <v>2890.88</v>
      </c>
    </row>
    <row r="38" spans="1:14" x14ac:dyDescent="0.3">
      <c r="A38" s="48">
        <v>2800</v>
      </c>
      <c r="B38" s="44"/>
      <c r="C38" s="52">
        <v>2007.64</v>
      </c>
      <c r="D38" s="53">
        <v>2068.16</v>
      </c>
      <c r="E38" s="53">
        <v>2245.31</v>
      </c>
      <c r="F38" s="53">
        <v>2305.8000000000002</v>
      </c>
      <c r="G38" s="53">
        <v>2366.33</v>
      </c>
      <c r="H38" s="53">
        <v>2426.85</v>
      </c>
      <c r="I38" s="53">
        <v>2487.34</v>
      </c>
      <c r="J38" s="53">
        <v>2591.66</v>
      </c>
      <c r="K38" s="53">
        <v>2677.28</v>
      </c>
      <c r="L38" s="53">
        <v>2762.93</v>
      </c>
      <c r="M38" s="53">
        <v>2848.54</v>
      </c>
      <c r="N38" s="53">
        <v>2934.19</v>
      </c>
    </row>
    <row r="39" spans="1:14" x14ac:dyDescent="0.3">
      <c r="A39" s="48">
        <v>3000</v>
      </c>
      <c r="B39" s="44"/>
      <c r="C39" s="52">
        <v>2036.74</v>
      </c>
      <c r="D39" s="53">
        <v>2097.23</v>
      </c>
      <c r="E39" s="53">
        <v>2281.88</v>
      </c>
      <c r="F39" s="53">
        <v>2342.4</v>
      </c>
      <c r="G39" s="53">
        <v>2402.89</v>
      </c>
      <c r="H39" s="53">
        <v>2463.41</v>
      </c>
      <c r="I39" s="53">
        <v>2523.94</v>
      </c>
      <c r="J39" s="53">
        <v>2629.73</v>
      </c>
      <c r="K39" s="53">
        <v>2716.84</v>
      </c>
      <c r="L39" s="53">
        <v>2803.95</v>
      </c>
      <c r="M39" s="53">
        <v>2891.1</v>
      </c>
      <c r="N39" s="53">
        <v>2978.21</v>
      </c>
    </row>
    <row r="40" spans="1:14" x14ac:dyDescent="0.3">
      <c r="A40" s="48">
        <v>3200</v>
      </c>
      <c r="B40" s="44"/>
      <c r="C40" s="52">
        <v>2065.8000000000002</v>
      </c>
      <c r="D40" s="53">
        <v>2126.33</v>
      </c>
      <c r="E40" s="53">
        <v>2318.44</v>
      </c>
      <c r="F40" s="53">
        <v>2378.96</v>
      </c>
      <c r="G40" s="53">
        <v>2439.4499999999998</v>
      </c>
      <c r="H40" s="53">
        <v>2499.98</v>
      </c>
      <c r="I40" s="53">
        <v>2560.5</v>
      </c>
      <c r="J40" s="53">
        <v>2667.79</v>
      </c>
      <c r="K40" s="53">
        <v>2756.4</v>
      </c>
      <c r="L40" s="53">
        <v>2845.01</v>
      </c>
      <c r="M40" s="53">
        <v>2933.63</v>
      </c>
      <c r="N40" s="53"/>
    </row>
    <row r="41" spans="1:14" x14ac:dyDescent="0.3">
      <c r="A41" s="48">
        <v>3400</v>
      </c>
      <c r="B41" s="44"/>
      <c r="C41" s="52">
        <v>2094.9</v>
      </c>
      <c r="D41" s="53">
        <v>2155.4299999999998</v>
      </c>
      <c r="E41" s="53">
        <v>2355</v>
      </c>
      <c r="F41" s="53">
        <v>2415.5300000000002</v>
      </c>
      <c r="G41" s="53">
        <v>2476.0100000000002</v>
      </c>
      <c r="H41" s="53">
        <v>2536.54</v>
      </c>
      <c r="I41" s="53">
        <v>2597.06</v>
      </c>
      <c r="J41" s="53">
        <v>2705.81</v>
      </c>
      <c r="K41" s="53">
        <v>2795.96</v>
      </c>
      <c r="L41" s="53">
        <v>2886.08</v>
      </c>
      <c r="M41" s="53"/>
      <c r="N41" s="53"/>
    </row>
    <row r="42" spans="1:14" x14ac:dyDescent="0.3">
      <c r="A42" s="48">
        <v>3600</v>
      </c>
      <c r="B42" s="44"/>
      <c r="C42" s="52">
        <v>2124</v>
      </c>
      <c r="D42" s="53">
        <v>2184.4899999999998</v>
      </c>
      <c r="E42" s="53">
        <v>2391.56</v>
      </c>
      <c r="F42" s="53">
        <v>2452.09</v>
      </c>
      <c r="G42" s="53">
        <v>2512.61</v>
      </c>
      <c r="H42" s="53">
        <v>2573.1</v>
      </c>
      <c r="I42" s="53">
        <v>2633.63</v>
      </c>
      <c r="J42" s="53">
        <v>2743.88</v>
      </c>
      <c r="K42" s="53">
        <v>2835.53</v>
      </c>
      <c r="L42" s="53"/>
      <c r="M42" s="53"/>
      <c r="N42" s="53"/>
    </row>
    <row r="43" spans="1:14" x14ac:dyDescent="0.3">
      <c r="A43" s="55" t="s">
        <v>68</v>
      </c>
      <c r="B43" s="55"/>
      <c r="C43" s="55"/>
      <c r="D43" s="55"/>
      <c r="E43" s="55"/>
      <c r="F43" s="55"/>
      <c r="G43" s="55"/>
      <c r="H43" s="55"/>
      <c r="I43" s="55"/>
      <c r="J43" s="55"/>
      <c r="K43" s="55"/>
      <c r="L43" s="55"/>
      <c r="M43" s="55"/>
      <c r="N43" s="55"/>
    </row>
    <row r="45" spans="1:14" ht="15.5" x14ac:dyDescent="0.3">
      <c r="A45" s="37" t="s">
        <v>43</v>
      </c>
      <c r="B45" s="37"/>
      <c r="C45" s="37"/>
      <c r="D45" s="37"/>
      <c r="E45" s="37"/>
      <c r="F45" s="37"/>
      <c r="G45" s="37"/>
      <c r="H45" s="37"/>
      <c r="I45" s="37"/>
      <c r="J45" s="37"/>
      <c r="K45" s="37"/>
      <c r="L45" s="37"/>
      <c r="M45" s="37"/>
      <c r="N45" s="37"/>
    </row>
    <row r="46" spans="1:14" x14ac:dyDescent="0.3">
      <c r="A46" s="38" t="s">
        <v>51</v>
      </c>
      <c r="B46" s="38"/>
      <c r="C46" s="38"/>
      <c r="D46" s="38"/>
      <c r="E46" s="38"/>
      <c r="F46" s="38"/>
      <c r="G46" s="38"/>
      <c r="H46" s="38"/>
      <c r="I46" s="38"/>
      <c r="J46" s="38"/>
      <c r="K46" s="38"/>
      <c r="L46" s="38"/>
      <c r="M46" s="38"/>
      <c r="N46" s="38"/>
    </row>
    <row r="47" spans="1:14" s="39" customFormat="1" ht="6" customHeight="1" x14ac:dyDescent="0.3">
      <c r="C47" s="40"/>
      <c r="D47" s="40"/>
      <c r="E47" s="40"/>
      <c r="F47" s="40"/>
      <c r="G47" s="40"/>
      <c r="H47" s="40"/>
      <c r="I47" s="40"/>
      <c r="J47" s="40"/>
      <c r="K47" s="40"/>
      <c r="L47" s="40"/>
      <c r="M47" s="40"/>
      <c r="N47" s="40"/>
    </row>
    <row r="48" spans="1:14" ht="14.5" thickBot="1" x14ac:dyDescent="0.35">
      <c r="A48" s="41"/>
      <c r="B48" s="41"/>
      <c r="C48" s="42">
        <v>800</v>
      </c>
      <c r="D48" s="42">
        <v>1000</v>
      </c>
      <c r="E48" s="42">
        <v>1200</v>
      </c>
      <c r="F48" s="42">
        <v>1400</v>
      </c>
      <c r="G48" s="42">
        <v>1600</v>
      </c>
      <c r="H48" s="42">
        <v>1800</v>
      </c>
      <c r="I48" s="42">
        <v>2000</v>
      </c>
      <c r="J48" s="42">
        <v>2200</v>
      </c>
      <c r="K48" s="42">
        <v>2400</v>
      </c>
      <c r="L48" s="42">
        <v>2600</v>
      </c>
      <c r="M48" s="42">
        <v>2800</v>
      </c>
      <c r="N48" s="42">
        <v>3000</v>
      </c>
    </row>
    <row r="49" spans="1:14" x14ac:dyDescent="0.3">
      <c r="A49" s="43">
        <v>800</v>
      </c>
      <c r="B49" s="44"/>
      <c r="C49" s="45">
        <v>1744.5</v>
      </c>
      <c r="D49" s="46">
        <v>1805.03</v>
      </c>
      <c r="E49" s="46">
        <v>1865.55</v>
      </c>
      <c r="F49" s="46">
        <v>1996.2</v>
      </c>
      <c r="G49" s="46">
        <v>2056.69</v>
      </c>
      <c r="H49" s="46">
        <v>2117.21</v>
      </c>
      <c r="I49" s="46">
        <v>2177.7399999999998</v>
      </c>
      <c r="J49" s="46">
        <v>2238.23</v>
      </c>
      <c r="K49" s="46">
        <v>2298.75</v>
      </c>
      <c r="L49" s="46">
        <v>2359.2800000000002</v>
      </c>
      <c r="M49" s="46">
        <v>2419.7600000000002</v>
      </c>
      <c r="N49" s="46">
        <v>2480.29</v>
      </c>
    </row>
    <row r="50" spans="1:14" x14ac:dyDescent="0.3">
      <c r="A50" s="48">
        <v>1000</v>
      </c>
      <c r="B50" s="44"/>
      <c r="C50" s="52">
        <v>1778.66</v>
      </c>
      <c r="D50" s="53">
        <v>1839.15</v>
      </c>
      <c r="E50" s="53">
        <v>1899.68</v>
      </c>
      <c r="F50" s="53">
        <v>2042.85</v>
      </c>
      <c r="G50" s="53">
        <v>2103.38</v>
      </c>
      <c r="H50" s="53">
        <v>2163.86</v>
      </c>
      <c r="I50" s="53">
        <v>2224.39</v>
      </c>
      <c r="J50" s="53">
        <v>2284.91</v>
      </c>
      <c r="K50" s="53">
        <v>2345.4</v>
      </c>
      <c r="L50" s="53">
        <v>2405.9299999999998</v>
      </c>
      <c r="M50" s="53">
        <v>2466.4499999999998</v>
      </c>
      <c r="N50" s="53">
        <v>2526.94</v>
      </c>
    </row>
    <row r="51" spans="1:14" x14ac:dyDescent="0.3">
      <c r="A51" s="48">
        <v>1200</v>
      </c>
      <c r="B51" s="44"/>
      <c r="C51" s="52">
        <v>1812.79</v>
      </c>
      <c r="D51" s="53">
        <v>1873.28</v>
      </c>
      <c r="E51" s="53">
        <v>1933.8</v>
      </c>
      <c r="F51" s="53">
        <v>2089.5</v>
      </c>
      <c r="G51" s="53">
        <v>2150.0300000000002</v>
      </c>
      <c r="H51" s="53">
        <v>2210.5500000000002</v>
      </c>
      <c r="I51" s="53">
        <v>2271.04</v>
      </c>
      <c r="J51" s="53">
        <v>2331.56</v>
      </c>
      <c r="K51" s="53">
        <v>2392.0500000000002</v>
      </c>
      <c r="L51" s="53">
        <v>2452.58</v>
      </c>
      <c r="M51" s="53">
        <v>2513.1</v>
      </c>
      <c r="N51" s="53">
        <v>2573.59</v>
      </c>
    </row>
    <row r="52" spans="1:14" x14ac:dyDescent="0.3">
      <c r="A52" s="48">
        <v>1400</v>
      </c>
      <c r="B52" s="44"/>
      <c r="C52" s="52">
        <v>1846.91</v>
      </c>
      <c r="D52" s="53">
        <v>1907.44</v>
      </c>
      <c r="E52" s="53">
        <v>1967.93</v>
      </c>
      <c r="F52" s="53">
        <v>2136.15</v>
      </c>
      <c r="G52" s="53">
        <v>2196.6799999999998</v>
      </c>
      <c r="H52" s="53">
        <v>2257.1999999999998</v>
      </c>
      <c r="I52" s="53">
        <v>2317.69</v>
      </c>
      <c r="J52" s="53">
        <v>2378.21</v>
      </c>
      <c r="K52" s="53">
        <v>2438.7399999999998</v>
      </c>
      <c r="L52" s="53">
        <v>2499.23</v>
      </c>
      <c r="M52" s="53">
        <v>2559.75</v>
      </c>
      <c r="N52" s="53">
        <v>2620.2800000000002</v>
      </c>
    </row>
    <row r="53" spans="1:14" x14ac:dyDescent="0.3">
      <c r="A53" s="48">
        <v>1600</v>
      </c>
      <c r="B53" s="44"/>
      <c r="C53" s="52">
        <v>1881.04</v>
      </c>
      <c r="D53" s="53">
        <v>1941.56</v>
      </c>
      <c r="E53" s="53">
        <v>2002.09</v>
      </c>
      <c r="F53" s="53">
        <v>2182.84</v>
      </c>
      <c r="G53" s="53">
        <v>2243.33</v>
      </c>
      <c r="H53" s="53">
        <v>2303.85</v>
      </c>
      <c r="I53" s="53">
        <v>2364.38</v>
      </c>
      <c r="J53" s="53">
        <v>2424.86</v>
      </c>
      <c r="K53" s="53">
        <v>2485.39</v>
      </c>
      <c r="L53" s="53">
        <v>2545.91</v>
      </c>
      <c r="M53" s="53">
        <v>2606.4</v>
      </c>
      <c r="N53" s="53">
        <v>2666.93</v>
      </c>
    </row>
    <row r="54" spans="1:14" x14ac:dyDescent="0.3">
      <c r="A54" s="48">
        <v>1800</v>
      </c>
      <c r="B54" s="44"/>
      <c r="C54" s="52">
        <v>1915.2</v>
      </c>
      <c r="D54" s="53">
        <v>1975.69</v>
      </c>
      <c r="E54" s="53">
        <v>2036.21</v>
      </c>
      <c r="F54" s="53">
        <v>2229.4899999999998</v>
      </c>
      <c r="G54" s="53">
        <v>2290.0100000000002</v>
      </c>
      <c r="H54" s="53">
        <v>2350.5</v>
      </c>
      <c r="I54" s="53">
        <v>2411.0300000000002</v>
      </c>
      <c r="J54" s="53">
        <v>2471.5500000000002</v>
      </c>
      <c r="K54" s="53">
        <v>2532.04</v>
      </c>
      <c r="L54" s="53">
        <v>2592.56</v>
      </c>
      <c r="M54" s="53">
        <v>2653.09</v>
      </c>
      <c r="N54" s="53">
        <v>2713.58</v>
      </c>
    </row>
    <row r="55" spans="1:14" x14ac:dyDescent="0.3">
      <c r="A55" s="48">
        <v>2000</v>
      </c>
      <c r="B55" s="44"/>
      <c r="C55" s="52">
        <v>1949.33</v>
      </c>
      <c r="D55" s="53">
        <v>2009.85</v>
      </c>
      <c r="E55" s="53">
        <v>2070.34</v>
      </c>
      <c r="F55" s="53">
        <v>2276.14</v>
      </c>
      <c r="G55" s="53">
        <v>2336.66</v>
      </c>
      <c r="H55" s="53">
        <v>2397.19</v>
      </c>
      <c r="I55" s="53">
        <v>2457.6799999999998</v>
      </c>
      <c r="J55" s="53">
        <v>2518.1999999999998</v>
      </c>
      <c r="K55" s="53">
        <v>2578.73</v>
      </c>
      <c r="L55" s="53">
        <v>2639.21</v>
      </c>
      <c r="M55" s="53">
        <v>2699.74</v>
      </c>
      <c r="N55" s="53">
        <v>2760.26</v>
      </c>
    </row>
    <row r="56" spans="1:14" x14ac:dyDescent="0.3">
      <c r="A56" s="48">
        <v>2200</v>
      </c>
      <c r="B56" s="44"/>
      <c r="C56" s="52">
        <v>1983.45</v>
      </c>
      <c r="D56" s="53">
        <v>2043.98</v>
      </c>
      <c r="E56" s="53">
        <v>2104.5</v>
      </c>
      <c r="F56" s="53">
        <v>2322.83</v>
      </c>
      <c r="G56" s="53">
        <v>2383.31</v>
      </c>
      <c r="H56" s="53">
        <v>2443.84</v>
      </c>
      <c r="I56" s="53">
        <v>2504.36</v>
      </c>
      <c r="J56" s="53">
        <v>2564.85</v>
      </c>
      <c r="K56" s="53">
        <v>2625.38</v>
      </c>
      <c r="L56" s="53">
        <v>2685.9</v>
      </c>
      <c r="M56" s="53">
        <v>2746.39</v>
      </c>
      <c r="N56" s="53">
        <v>2806.91</v>
      </c>
    </row>
    <row r="57" spans="1:14" x14ac:dyDescent="0.3">
      <c r="A57" s="48">
        <v>2400</v>
      </c>
      <c r="B57" s="44"/>
      <c r="C57" s="52">
        <v>2017.61</v>
      </c>
      <c r="D57" s="53">
        <v>2078.1</v>
      </c>
      <c r="E57" s="53">
        <v>2138.63</v>
      </c>
      <c r="F57" s="53">
        <v>2369.48</v>
      </c>
      <c r="G57" s="53">
        <v>2430</v>
      </c>
      <c r="H57" s="53">
        <v>2490.4899999999998</v>
      </c>
      <c r="I57" s="53">
        <v>2551.0100000000002</v>
      </c>
      <c r="J57" s="53">
        <v>2611.54</v>
      </c>
      <c r="K57" s="53">
        <v>2672.03</v>
      </c>
      <c r="L57" s="53">
        <v>2732.55</v>
      </c>
      <c r="M57" s="53">
        <v>2831.51</v>
      </c>
      <c r="N57" s="53">
        <v>2919</v>
      </c>
    </row>
    <row r="58" spans="1:14" x14ac:dyDescent="0.3">
      <c r="A58" s="48">
        <v>2600</v>
      </c>
      <c r="B58" s="44"/>
      <c r="C58" s="52">
        <v>2051.7399999999998</v>
      </c>
      <c r="D58" s="53">
        <v>2112.2600000000002</v>
      </c>
      <c r="E58" s="53">
        <v>2172.75</v>
      </c>
      <c r="F58" s="53">
        <v>2416.13</v>
      </c>
      <c r="G58" s="53">
        <v>2476.65</v>
      </c>
      <c r="H58" s="53">
        <v>2537.1799999999998</v>
      </c>
      <c r="I58" s="53">
        <v>2597.66</v>
      </c>
      <c r="J58" s="53">
        <v>2658.19</v>
      </c>
      <c r="K58" s="53">
        <v>2718.71</v>
      </c>
      <c r="L58" s="53">
        <v>2779.2</v>
      </c>
      <c r="M58" s="53">
        <v>2879.4</v>
      </c>
      <c r="N58" s="53">
        <v>2969.44</v>
      </c>
    </row>
    <row r="59" spans="1:14" x14ac:dyDescent="0.3">
      <c r="A59" s="48">
        <v>2800</v>
      </c>
      <c r="B59" s="44"/>
      <c r="C59" s="52">
        <v>2085.86</v>
      </c>
      <c r="D59" s="53">
        <v>2146.39</v>
      </c>
      <c r="E59" s="53">
        <v>2206.88</v>
      </c>
      <c r="F59" s="53">
        <v>2462.81</v>
      </c>
      <c r="G59" s="53">
        <v>2523.3000000000002</v>
      </c>
      <c r="H59" s="53">
        <v>2583.83</v>
      </c>
      <c r="I59" s="53">
        <v>2644.35</v>
      </c>
      <c r="J59" s="53">
        <v>2704.84</v>
      </c>
      <c r="K59" s="53">
        <v>2765.36</v>
      </c>
      <c r="L59" s="53">
        <v>2825.85</v>
      </c>
      <c r="M59" s="53">
        <v>2927.33</v>
      </c>
      <c r="N59" s="53">
        <v>3018.6</v>
      </c>
    </row>
    <row r="60" spans="1:14" x14ac:dyDescent="0.3">
      <c r="A60" s="48">
        <v>3000</v>
      </c>
      <c r="B60" s="44"/>
      <c r="C60" s="52">
        <v>2119.9899999999998</v>
      </c>
      <c r="D60" s="53">
        <v>2180.5100000000002</v>
      </c>
      <c r="E60" s="53">
        <v>2241.04</v>
      </c>
      <c r="F60" s="53">
        <v>2509.46</v>
      </c>
      <c r="G60" s="53">
        <v>2569.9499999999998</v>
      </c>
      <c r="H60" s="53">
        <v>2630.48</v>
      </c>
      <c r="I60" s="53">
        <v>2691</v>
      </c>
      <c r="J60" s="53">
        <v>2751.49</v>
      </c>
      <c r="K60" s="53">
        <v>2812.01</v>
      </c>
      <c r="L60" s="53">
        <v>2872.54</v>
      </c>
      <c r="M60" s="53">
        <v>2975.25</v>
      </c>
      <c r="N60" s="53">
        <v>3067.76</v>
      </c>
    </row>
    <row r="61" spans="1:14" x14ac:dyDescent="0.3">
      <c r="A61" s="48">
        <v>3200</v>
      </c>
      <c r="B61" s="44"/>
      <c r="C61" s="52">
        <v>2154.15</v>
      </c>
      <c r="D61" s="53">
        <v>2214.64</v>
      </c>
      <c r="E61" s="53">
        <v>2275.16</v>
      </c>
      <c r="F61" s="53">
        <v>2556.11</v>
      </c>
      <c r="G61" s="53">
        <v>2616.64</v>
      </c>
      <c r="H61" s="53">
        <v>2677.13</v>
      </c>
      <c r="I61" s="53">
        <v>2737.65</v>
      </c>
      <c r="J61" s="53">
        <v>2798.18</v>
      </c>
      <c r="K61" s="53">
        <v>2858.66</v>
      </c>
      <c r="L61" s="53">
        <v>2919.19</v>
      </c>
      <c r="M61" s="53">
        <v>3021.9</v>
      </c>
      <c r="N61" s="53"/>
    </row>
    <row r="62" spans="1:14" x14ac:dyDescent="0.3">
      <c r="A62" s="48">
        <v>3400</v>
      </c>
      <c r="B62" s="44"/>
      <c r="C62" s="52">
        <v>2188.2800000000002</v>
      </c>
      <c r="D62" s="53">
        <v>2248.8000000000002</v>
      </c>
      <c r="E62" s="53">
        <v>2309.29</v>
      </c>
      <c r="F62" s="53">
        <v>2602.7600000000002</v>
      </c>
      <c r="G62" s="53">
        <v>2663.29</v>
      </c>
      <c r="H62" s="53">
        <v>2723.81</v>
      </c>
      <c r="I62" s="53">
        <v>2784.3</v>
      </c>
      <c r="J62" s="53">
        <v>2844.83</v>
      </c>
      <c r="K62" s="53">
        <v>2905.35</v>
      </c>
      <c r="L62" s="53">
        <v>2965.84</v>
      </c>
      <c r="M62" s="53"/>
      <c r="N62" s="53"/>
    </row>
    <row r="63" spans="1:14" x14ac:dyDescent="0.3">
      <c r="A63" s="48">
        <v>3600</v>
      </c>
      <c r="B63" s="44"/>
      <c r="C63" s="52">
        <v>2222.4</v>
      </c>
      <c r="D63" s="53">
        <v>2282.9299999999998</v>
      </c>
      <c r="E63" s="53">
        <v>2343.4499999999998</v>
      </c>
      <c r="F63" s="53">
        <v>2649.45</v>
      </c>
      <c r="G63" s="53">
        <v>2709.94</v>
      </c>
      <c r="H63" s="53">
        <v>2770.46</v>
      </c>
      <c r="I63" s="53">
        <v>2830.99</v>
      </c>
      <c r="J63" s="53">
        <v>2891.48</v>
      </c>
      <c r="K63" s="53">
        <v>2952</v>
      </c>
      <c r="L63" s="53"/>
      <c r="M63" s="53"/>
      <c r="N63" s="53"/>
    </row>
    <row r="64" spans="1:14" x14ac:dyDescent="0.3">
      <c r="A64" s="55" t="s">
        <v>68</v>
      </c>
      <c r="B64" s="55"/>
      <c r="C64" s="55"/>
      <c r="D64" s="55"/>
      <c r="E64" s="55"/>
      <c r="F64" s="55"/>
      <c r="G64" s="55"/>
      <c r="H64" s="55"/>
      <c r="I64" s="55"/>
      <c r="J64" s="55"/>
      <c r="K64" s="55"/>
      <c r="L64" s="55"/>
      <c r="M64" s="55"/>
      <c r="N64" s="55"/>
    </row>
    <row r="66" spans="1:14" ht="15.5" x14ac:dyDescent="0.3">
      <c r="A66" s="37" t="s">
        <v>44</v>
      </c>
      <c r="B66" s="37"/>
      <c r="C66" s="37"/>
      <c r="D66" s="37"/>
      <c r="E66" s="37"/>
      <c r="F66" s="37"/>
      <c r="G66" s="37"/>
      <c r="H66" s="37"/>
      <c r="I66" s="37"/>
      <c r="J66" s="37"/>
      <c r="K66" s="37"/>
      <c r="L66" s="37"/>
      <c r="M66" s="37"/>
      <c r="N66" s="37"/>
    </row>
    <row r="67" spans="1:14" x14ac:dyDescent="0.3">
      <c r="A67" s="38" t="s">
        <v>70</v>
      </c>
      <c r="B67" s="38"/>
      <c r="C67" s="38"/>
      <c r="D67" s="38"/>
      <c r="E67" s="38"/>
      <c r="F67" s="38"/>
      <c r="G67" s="38"/>
      <c r="H67" s="38"/>
      <c r="I67" s="38"/>
      <c r="J67" s="38"/>
      <c r="K67" s="38"/>
      <c r="L67" s="38"/>
      <c r="M67" s="38"/>
      <c r="N67" s="38"/>
    </row>
    <row r="68" spans="1:14" s="39" customFormat="1" ht="6" customHeight="1" x14ac:dyDescent="0.3">
      <c r="C68" s="40"/>
      <c r="D68" s="40"/>
      <c r="E68" s="40"/>
      <c r="F68" s="40"/>
      <c r="G68" s="40"/>
      <c r="H68" s="40"/>
      <c r="I68" s="40"/>
      <c r="J68" s="40"/>
      <c r="K68" s="40"/>
      <c r="L68" s="40"/>
      <c r="M68" s="40"/>
      <c r="N68" s="40"/>
    </row>
    <row r="69" spans="1:14" ht="14.5" thickBot="1" x14ac:dyDescent="0.35">
      <c r="A69" s="41"/>
      <c r="B69" s="41"/>
      <c r="C69" s="42">
        <v>800</v>
      </c>
      <c r="D69" s="42">
        <v>1000</v>
      </c>
      <c r="E69" s="42">
        <v>1200</v>
      </c>
      <c r="F69" s="42">
        <v>1400</v>
      </c>
      <c r="G69" s="42">
        <v>1600</v>
      </c>
      <c r="H69" s="42">
        <v>1800</v>
      </c>
      <c r="I69" s="42">
        <v>2000</v>
      </c>
      <c r="J69" s="42">
        <v>2200</v>
      </c>
      <c r="K69" s="42">
        <v>2400</v>
      </c>
      <c r="L69" s="42">
        <v>2600</v>
      </c>
      <c r="M69" s="42">
        <v>2800</v>
      </c>
      <c r="N69" s="42">
        <v>3000</v>
      </c>
    </row>
    <row r="70" spans="1:14" x14ac:dyDescent="0.3">
      <c r="A70" s="43">
        <v>800</v>
      </c>
      <c r="B70" s="44"/>
      <c r="C70" s="45">
        <v>1751.7</v>
      </c>
      <c r="D70" s="46">
        <v>1812.23</v>
      </c>
      <c r="E70" s="46">
        <v>1872.75</v>
      </c>
      <c r="F70" s="46">
        <v>2010.41</v>
      </c>
      <c r="G70" s="46">
        <v>2070.94</v>
      </c>
      <c r="H70" s="46">
        <v>2131.46</v>
      </c>
      <c r="I70" s="46">
        <v>2191.9499999999998</v>
      </c>
      <c r="J70" s="46">
        <v>2252.48</v>
      </c>
      <c r="K70" s="46">
        <v>2313</v>
      </c>
      <c r="L70" s="46">
        <v>2373.4899999999998</v>
      </c>
      <c r="M70" s="46">
        <v>2434.0100000000002</v>
      </c>
      <c r="N70" s="46">
        <v>2494.54</v>
      </c>
    </row>
    <row r="71" spans="1:14" x14ac:dyDescent="0.3">
      <c r="A71" s="48">
        <v>1000</v>
      </c>
      <c r="B71" s="44"/>
      <c r="C71" s="52">
        <v>1787.18</v>
      </c>
      <c r="D71" s="53">
        <v>1847.7</v>
      </c>
      <c r="E71" s="53">
        <v>1908.23</v>
      </c>
      <c r="F71" s="53">
        <v>2059.69</v>
      </c>
      <c r="G71" s="53">
        <v>2120.1799999999998</v>
      </c>
      <c r="H71" s="53">
        <v>2180.6999999999998</v>
      </c>
      <c r="I71" s="53">
        <v>2241.23</v>
      </c>
      <c r="J71" s="53">
        <v>2301.71</v>
      </c>
      <c r="K71" s="53">
        <v>2362.2399999999998</v>
      </c>
      <c r="L71" s="53">
        <v>2422.7600000000002</v>
      </c>
      <c r="M71" s="53">
        <v>2483.25</v>
      </c>
      <c r="N71" s="53">
        <v>2543.7800000000002</v>
      </c>
    </row>
    <row r="72" spans="1:14" x14ac:dyDescent="0.3">
      <c r="A72" s="48">
        <v>1200</v>
      </c>
      <c r="B72" s="44"/>
      <c r="C72" s="52">
        <v>1822.65</v>
      </c>
      <c r="D72" s="53">
        <v>1883.18</v>
      </c>
      <c r="E72" s="53">
        <v>1943.66</v>
      </c>
      <c r="F72" s="53">
        <v>2108.9299999999998</v>
      </c>
      <c r="G72" s="53">
        <v>2169.4499999999998</v>
      </c>
      <c r="H72" s="53">
        <v>2229.94</v>
      </c>
      <c r="I72" s="53">
        <v>2290.46</v>
      </c>
      <c r="J72" s="53">
        <v>2350.9899999999998</v>
      </c>
      <c r="K72" s="53">
        <v>2411.48</v>
      </c>
      <c r="L72" s="53">
        <v>2472</v>
      </c>
      <c r="M72" s="53">
        <v>2532.5300000000002</v>
      </c>
      <c r="N72" s="53">
        <v>2593.0100000000002</v>
      </c>
    </row>
    <row r="73" spans="1:14" x14ac:dyDescent="0.3">
      <c r="A73" s="48">
        <v>1400</v>
      </c>
      <c r="B73" s="44"/>
      <c r="C73" s="52">
        <v>1858.13</v>
      </c>
      <c r="D73" s="53">
        <v>1918.65</v>
      </c>
      <c r="E73" s="53">
        <v>1979.14</v>
      </c>
      <c r="F73" s="53">
        <v>2158.16</v>
      </c>
      <c r="G73" s="53">
        <v>2218.69</v>
      </c>
      <c r="H73" s="53">
        <v>2279.21</v>
      </c>
      <c r="I73" s="53">
        <v>2339.6999999999998</v>
      </c>
      <c r="J73" s="53">
        <v>2400.23</v>
      </c>
      <c r="K73" s="53">
        <v>2460.75</v>
      </c>
      <c r="L73" s="53">
        <v>2521.2399999999998</v>
      </c>
      <c r="M73" s="53">
        <v>2581.7600000000002</v>
      </c>
      <c r="N73" s="53">
        <v>2642.29</v>
      </c>
    </row>
    <row r="74" spans="1:14" x14ac:dyDescent="0.3">
      <c r="A74" s="48">
        <v>1600</v>
      </c>
      <c r="B74" s="44"/>
      <c r="C74" s="52">
        <v>1893.6</v>
      </c>
      <c r="D74" s="53">
        <v>1954.09</v>
      </c>
      <c r="E74" s="53">
        <v>2014.61</v>
      </c>
      <c r="F74" s="53">
        <v>2207.44</v>
      </c>
      <c r="G74" s="53">
        <v>2267.9299999999998</v>
      </c>
      <c r="H74" s="53">
        <v>2328.4499999999998</v>
      </c>
      <c r="I74" s="53">
        <v>2388.98</v>
      </c>
      <c r="J74" s="53">
        <v>2449.46</v>
      </c>
      <c r="K74" s="53">
        <v>2509.9899999999998</v>
      </c>
      <c r="L74" s="53">
        <v>2570.5100000000002</v>
      </c>
      <c r="M74" s="53">
        <v>2631</v>
      </c>
      <c r="N74" s="53">
        <v>2691.53</v>
      </c>
    </row>
    <row r="75" spans="1:14" x14ac:dyDescent="0.3">
      <c r="A75" s="48">
        <v>1800</v>
      </c>
      <c r="B75" s="44"/>
      <c r="C75" s="52">
        <v>1929.04</v>
      </c>
      <c r="D75" s="53">
        <v>1989.56</v>
      </c>
      <c r="E75" s="53">
        <v>2050.09</v>
      </c>
      <c r="F75" s="53">
        <v>2256.6799999999998</v>
      </c>
      <c r="G75" s="53">
        <v>2317.1999999999998</v>
      </c>
      <c r="H75" s="53">
        <v>2377.69</v>
      </c>
      <c r="I75" s="53">
        <v>2438.21</v>
      </c>
      <c r="J75" s="53">
        <v>2498.7399999999998</v>
      </c>
      <c r="K75" s="53">
        <v>2559.23</v>
      </c>
      <c r="L75" s="53">
        <v>2619.75</v>
      </c>
      <c r="M75" s="53">
        <v>2680.28</v>
      </c>
      <c r="N75" s="53">
        <v>2740.76</v>
      </c>
    </row>
    <row r="76" spans="1:14" x14ac:dyDescent="0.3">
      <c r="A76" s="48">
        <v>2000</v>
      </c>
      <c r="B76" s="44"/>
      <c r="C76" s="52">
        <v>1964.51</v>
      </c>
      <c r="D76" s="53">
        <v>2025.04</v>
      </c>
      <c r="E76" s="53">
        <v>2085.56</v>
      </c>
      <c r="F76" s="53">
        <v>2305.91</v>
      </c>
      <c r="G76" s="53">
        <v>2366.44</v>
      </c>
      <c r="H76" s="53">
        <v>2426.96</v>
      </c>
      <c r="I76" s="53">
        <v>2487.4499999999998</v>
      </c>
      <c r="J76" s="53">
        <v>2547.98</v>
      </c>
      <c r="K76" s="53">
        <v>2608.5</v>
      </c>
      <c r="L76" s="53">
        <v>2668.99</v>
      </c>
      <c r="M76" s="53">
        <v>2729.51</v>
      </c>
      <c r="N76" s="53">
        <v>2790.04</v>
      </c>
    </row>
    <row r="77" spans="1:14" x14ac:dyDescent="0.3">
      <c r="A77" s="48">
        <v>2200</v>
      </c>
      <c r="B77" s="44"/>
      <c r="C77" s="52">
        <v>1999.99</v>
      </c>
      <c r="D77" s="53">
        <v>2060.5100000000002</v>
      </c>
      <c r="E77" s="53">
        <v>2121</v>
      </c>
      <c r="F77" s="53">
        <v>2355.19</v>
      </c>
      <c r="G77" s="53">
        <v>2415.6799999999998</v>
      </c>
      <c r="H77" s="53">
        <v>2476.1999999999998</v>
      </c>
      <c r="I77" s="53">
        <v>2536.73</v>
      </c>
      <c r="J77" s="53">
        <v>2597.21</v>
      </c>
      <c r="K77" s="53">
        <v>2657.74</v>
      </c>
      <c r="L77" s="53">
        <v>2765.51</v>
      </c>
      <c r="M77" s="53">
        <v>2856.9</v>
      </c>
      <c r="N77" s="53">
        <v>2946.94</v>
      </c>
    </row>
    <row r="78" spans="1:14" x14ac:dyDescent="0.3">
      <c r="A78" s="48">
        <v>2400</v>
      </c>
      <c r="B78" s="44"/>
      <c r="C78" s="52">
        <v>2035.46</v>
      </c>
      <c r="D78" s="53">
        <v>2095.9899999999998</v>
      </c>
      <c r="E78" s="53">
        <v>2156.48</v>
      </c>
      <c r="F78" s="53">
        <v>2404.4299999999998</v>
      </c>
      <c r="G78" s="53">
        <v>2464.9499999999998</v>
      </c>
      <c r="H78" s="53">
        <v>2525.44</v>
      </c>
      <c r="I78" s="53">
        <v>2585.96</v>
      </c>
      <c r="J78" s="53">
        <v>2646.45</v>
      </c>
      <c r="K78" s="53">
        <v>2706.98</v>
      </c>
      <c r="L78" s="53">
        <v>2816.14</v>
      </c>
      <c r="M78" s="53">
        <v>2910.3</v>
      </c>
      <c r="N78" s="53">
        <v>3003.08</v>
      </c>
    </row>
    <row r="79" spans="1:14" x14ac:dyDescent="0.3">
      <c r="A79" s="48">
        <v>2600</v>
      </c>
      <c r="B79" s="44"/>
      <c r="C79" s="52">
        <v>2070.94</v>
      </c>
      <c r="D79" s="53">
        <v>2131.4299999999998</v>
      </c>
      <c r="E79" s="53">
        <v>2191.9499999999998</v>
      </c>
      <c r="F79" s="53">
        <v>2453.66</v>
      </c>
      <c r="G79" s="53">
        <v>2514.19</v>
      </c>
      <c r="H79" s="53">
        <v>2574.6799999999998</v>
      </c>
      <c r="I79" s="53">
        <v>2635.2</v>
      </c>
      <c r="J79" s="53">
        <v>2695.73</v>
      </c>
      <c r="K79" s="53">
        <v>2756.21</v>
      </c>
      <c r="L79" s="53">
        <v>2868.15</v>
      </c>
      <c r="M79" s="53">
        <v>2963.7</v>
      </c>
      <c r="N79" s="53">
        <v>3057.83</v>
      </c>
    </row>
    <row r="80" spans="1:14" x14ac:dyDescent="0.3">
      <c r="A80" s="48">
        <v>2800</v>
      </c>
      <c r="B80" s="44"/>
      <c r="C80" s="52">
        <v>2106.38</v>
      </c>
      <c r="D80" s="53">
        <v>2166.9</v>
      </c>
      <c r="E80" s="53">
        <v>2227.4299999999998</v>
      </c>
      <c r="F80" s="53">
        <v>2502.9</v>
      </c>
      <c r="G80" s="53">
        <v>2563.4299999999998</v>
      </c>
      <c r="H80" s="53">
        <v>2623.95</v>
      </c>
      <c r="I80" s="53">
        <v>2684.44</v>
      </c>
      <c r="J80" s="53">
        <v>2744.96</v>
      </c>
      <c r="K80" s="53">
        <v>2805.49</v>
      </c>
      <c r="L80" s="53">
        <v>2918.78</v>
      </c>
      <c r="M80" s="53">
        <v>3015.68</v>
      </c>
      <c r="N80" s="53">
        <v>3113.96</v>
      </c>
    </row>
    <row r="81" spans="1:14" x14ac:dyDescent="0.3">
      <c r="A81" s="48">
        <v>3000</v>
      </c>
      <c r="B81" s="44"/>
      <c r="C81" s="52">
        <v>2141.85</v>
      </c>
      <c r="D81" s="53">
        <v>2202.38</v>
      </c>
      <c r="E81" s="53">
        <v>2262.9</v>
      </c>
      <c r="F81" s="53">
        <v>2552.1799999999998</v>
      </c>
      <c r="G81" s="53">
        <v>2612.66</v>
      </c>
      <c r="H81" s="53">
        <v>2673.19</v>
      </c>
      <c r="I81" s="53">
        <v>2733.71</v>
      </c>
      <c r="J81" s="53">
        <v>2794.2</v>
      </c>
      <c r="K81" s="53">
        <v>2854.73</v>
      </c>
      <c r="L81" s="53">
        <v>2969.4</v>
      </c>
      <c r="M81" s="53">
        <v>3069.08</v>
      </c>
      <c r="N81" s="53">
        <v>3170.1</v>
      </c>
    </row>
    <row r="82" spans="1:14" x14ac:dyDescent="0.3">
      <c r="A82" s="48">
        <v>3200</v>
      </c>
      <c r="B82" s="44"/>
      <c r="C82" s="52">
        <v>2177.33</v>
      </c>
      <c r="D82" s="53">
        <v>2237.85</v>
      </c>
      <c r="E82" s="53">
        <v>2298.34</v>
      </c>
      <c r="F82" s="53">
        <v>2601.41</v>
      </c>
      <c r="G82" s="53">
        <v>2661.94</v>
      </c>
      <c r="H82" s="53">
        <v>2722.43</v>
      </c>
      <c r="I82" s="53">
        <v>2782.95</v>
      </c>
      <c r="J82" s="53">
        <v>2843.48</v>
      </c>
      <c r="K82" s="53">
        <v>2903.96</v>
      </c>
      <c r="L82" s="53">
        <v>3021.41</v>
      </c>
      <c r="M82" s="53">
        <v>3122.44</v>
      </c>
      <c r="N82" s="53"/>
    </row>
    <row r="83" spans="1:14" x14ac:dyDescent="0.3">
      <c r="A83" s="48">
        <v>3400</v>
      </c>
      <c r="B83" s="44"/>
      <c r="C83" s="52">
        <v>2212.8000000000002</v>
      </c>
      <c r="D83" s="53">
        <v>2273.33</v>
      </c>
      <c r="E83" s="53">
        <v>2333.81</v>
      </c>
      <c r="F83" s="53">
        <v>2650.65</v>
      </c>
      <c r="G83" s="53">
        <v>2711.18</v>
      </c>
      <c r="H83" s="53">
        <v>2771.7</v>
      </c>
      <c r="I83" s="53">
        <v>2832.19</v>
      </c>
      <c r="J83" s="53">
        <v>2892.71</v>
      </c>
      <c r="K83" s="53">
        <v>2953.24</v>
      </c>
      <c r="L83" s="53">
        <v>3072.04</v>
      </c>
      <c r="M83" s="53"/>
      <c r="N83" s="53"/>
    </row>
    <row r="84" spans="1:14" x14ac:dyDescent="0.3">
      <c r="A84" s="48">
        <v>3600</v>
      </c>
      <c r="B84" s="44"/>
      <c r="C84" s="52">
        <v>2248.2800000000002</v>
      </c>
      <c r="D84" s="53">
        <v>2308.7600000000002</v>
      </c>
      <c r="E84" s="53">
        <v>2369.29</v>
      </c>
      <c r="F84" s="53">
        <v>2699.93</v>
      </c>
      <c r="G84" s="53">
        <v>2760.41</v>
      </c>
      <c r="H84" s="53">
        <v>2820.94</v>
      </c>
      <c r="I84" s="53">
        <v>2881.46</v>
      </c>
      <c r="J84" s="53">
        <v>2941.95</v>
      </c>
      <c r="K84" s="53">
        <v>3002.48</v>
      </c>
      <c r="L84" s="53"/>
      <c r="M84" s="53"/>
      <c r="N84" s="53"/>
    </row>
    <row r="85" spans="1:14" x14ac:dyDescent="0.3">
      <c r="A85" s="55" t="s">
        <v>68</v>
      </c>
      <c r="B85" s="55"/>
      <c r="C85" s="55"/>
      <c r="D85" s="55"/>
      <c r="E85" s="55"/>
      <c r="F85" s="55"/>
      <c r="G85" s="55"/>
      <c r="H85" s="55"/>
      <c r="I85" s="55"/>
      <c r="J85" s="55"/>
      <c r="K85" s="55"/>
      <c r="L85" s="55"/>
      <c r="M85" s="55"/>
      <c r="N85" s="55"/>
    </row>
    <row r="87" spans="1:14" ht="15.5" x14ac:dyDescent="0.3">
      <c r="A87" s="37" t="s">
        <v>54</v>
      </c>
      <c r="B87" s="37"/>
      <c r="C87" s="37"/>
      <c r="D87" s="37"/>
      <c r="E87" s="37"/>
      <c r="F87" s="37"/>
      <c r="G87" s="37"/>
      <c r="H87" s="37"/>
      <c r="I87" s="37"/>
      <c r="J87" s="37"/>
      <c r="K87" s="37"/>
      <c r="L87" s="37"/>
      <c r="M87" s="37"/>
      <c r="N87" s="37"/>
    </row>
    <row r="88" spans="1:14" s="39" customFormat="1" ht="6" customHeight="1" x14ac:dyDescent="0.3">
      <c r="C88" s="40"/>
      <c r="D88" s="40"/>
      <c r="E88" s="40"/>
      <c r="F88" s="40"/>
      <c r="G88" s="40"/>
      <c r="H88" s="40"/>
      <c r="I88" s="40"/>
      <c r="J88" s="40"/>
      <c r="K88" s="40"/>
      <c r="L88" s="40"/>
      <c r="M88" s="40"/>
      <c r="N88" s="40"/>
    </row>
    <row r="89" spans="1:14" ht="14.5" thickBot="1" x14ac:dyDescent="0.35">
      <c r="A89" s="41"/>
      <c r="B89" s="41"/>
      <c r="C89" s="42">
        <v>800</v>
      </c>
      <c r="D89" s="42">
        <v>1000</v>
      </c>
      <c r="E89" s="42">
        <v>1200</v>
      </c>
      <c r="F89" s="42">
        <v>1400</v>
      </c>
      <c r="G89" s="42">
        <v>1600</v>
      </c>
      <c r="H89" s="42">
        <v>1800</v>
      </c>
      <c r="I89" s="42">
        <v>2000</v>
      </c>
      <c r="J89" s="42">
        <v>2200</v>
      </c>
      <c r="K89" s="42">
        <v>2400</v>
      </c>
      <c r="L89" s="42">
        <v>2600</v>
      </c>
      <c r="M89" s="42">
        <v>2800</v>
      </c>
      <c r="N89" s="42">
        <v>3000</v>
      </c>
    </row>
    <row r="90" spans="1:14" x14ac:dyDescent="0.3">
      <c r="A90" s="43">
        <v>800</v>
      </c>
      <c r="B90" s="44"/>
      <c r="C90" s="45">
        <v>112.57000000000016</v>
      </c>
      <c r="D90" s="46">
        <v>127.77000000000021</v>
      </c>
      <c r="E90" s="46">
        <v>142.94999999999982</v>
      </c>
      <c r="F90" s="46">
        <v>158.1400000000001</v>
      </c>
      <c r="G90" s="46">
        <v>173.3299999999997</v>
      </c>
      <c r="H90" s="46">
        <v>188.50999999999976</v>
      </c>
      <c r="I90" s="46">
        <v>203.70000000000027</v>
      </c>
      <c r="J90" s="46">
        <v>218.89000000000033</v>
      </c>
      <c r="K90" s="46">
        <v>234.07000000000016</v>
      </c>
      <c r="L90" s="46">
        <v>249.26999999999998</v>
      </c>
      <c r="M90" s="46">
        <v>264.45000000000027</v>
      </c>
      <c r="N90" s="46">
        <v>279.63999999999987</v>
      </c>
    </row>
    <row r="91" spans="1:14" x14ac:dyDescent="0.3">
      <c r="A91" s="48">
        <v>1000</v>
      </c>
      <c r="B91" s="44"/>
      <c r="C91" s="49">
        <v>115.61000000000013</v>
      </c>
      <c r="D91" s="50">
        <v>130.79999999999995</v>
      </c>
      <c r="E91" s="50">
        <v>145.99</v>
      </c>
      <c r="F91" s="50">
        <v>161.18000000000006</v>
      </c>
      <c r="G91" s="50">
        <v>176.36000000000013</v>
      </c>
      <c r="H91" s="50">
        <v>191.55000000000018</v>
      </c>
      <c r="I91" s="50">
        <v>206.74000000000024</v>
      </c>
      <c r="J91" s="50">
        <v>221.92000000000007</v>
      </c>
      <c r="K91" s="50">
        <v>237.11999999999989</v>
      </c>
      <c r="L91" s="50">
        <v>252.30000000000018</v>
      </c>
      <c r="M91" s="50">
        <v>267.48</v>
      </c>
      <c r="N91" s="50">
        <v>282.67999999999984</v>
      </c>
    </row>
    <row r="92" spans="1:14" x14ac:dyDescent="0.3">
      <c r="A92" s="48">
        <v>1200</v>
      </c>
      <c r="B92" s="44"/>
      <c r="C92" s="49">
        <v>118.64999999999986</v>
      </c>
      <c r="D92" s="50">
        <v>133.83999999999992</v>
      </c>
      <c r="E92" s="50">
        <v>149.01999999999998</v>
      </c>
      <c r="F92" s="50">
        <v>164.21000000000004</v>
      </c>
      <c r="G92" s="50">
        <v>179.40000000000009</v>
      </c>
      <c r="H92" s="50">
        <v>194.59000000000015</v>
      </c>
      <c r="I92" s="50">
        <v>209.76999999999998</v>
      </c>
      <c r="J92" s="50">
        <v>224.96000000000004</v>
      </c>
      <c r="K92" s="50">
        <v>240.15000000000009</v>
      </c>
      <c r="L92" s="50">
        <v>255.32999999999993</v>
      </c>
      <c r="M92" s="50">
        <v>270.52999999999975</v>
      </c>
      <c r="N92" s="50">
        <v>285.71000000000004</v>
      </c>
    </row>
    <row r="93" spans="1:14" x14ac:dyDescent="0.3">
      <c r="A93" s="48">
        <v>1400</v>
      </c>
      <c r="B93" s="44"/>
      <c r="C93" s="49">
        <v>121.69000000000005</v>
      </c>
      <c r="D93" s="50">
        <v>136.86999999999989</v>
      </c>
      <c r="E93" s="50">
        <v>152.06999999999994</v>
      </c>
      <c r="F93" s="50">
        <v>167.25</v>
      </c>
      <c r="G93" s="50">
        <v>182.42999999999984</v>
      </c>
      <c r="H93" s="50">
        <v>197.63000000000011</v>
      </c>
      <c r="I93" s="50">
        <v>212.80999999999995</v>
      </c>
      <c r="J93" s="50">
        <v>228</v>
      </c>
      <c r="K93" s="50">
        <v>243.19000000000005</v>
      </c>
      <c r="L93" s="50">
        <v>258.38000000000011</v>
      </c>
      <c r="M93" s="50">
        <v>273.5600000000004</v>
      </c>
      <c r="N93" s="50">
        <v>288.75</v>
      </c>
    </row>
    <row r="94" spans="1:14" x14ac:dyDescent="0.3">
      <c r="A94" s="48">
        <v>1600</v>
      </c>
      <c r="B94" s="44"/>
      <c r="C94" s="49">
        <v>124.73000000000002</v>
      </c>
      <c r="D94" s="50">
        <v>139.91000000000008</v>
      </c>
      <c r="E94" s="50">
        <v>155.09999999999991</v>
      </c>
      <c r="F94" s="50">
        <v>170.27999999999975</v>
      </c>
      <c r="G94" s="50">
        <v>185.48000000000002</v>
      </c>
      <c r="H94" s="50">
        <v>200.66000000000031</v>
      </c>
      <c r="I94" s="50">
        <v>215.85000000000036</v>
      </c>
      <c r="J94" s="50">
        <v>231.03999999999996</v>
      </c>
      <c r="K94" s="50">
        <v>246.22000000000025</v>
      </c>
      <c r="L94" s="50">
        <v>261.41000000000031</v>
      </c>
      <c r="M94" s="50">
        <v>276.59999999999991</v>
      </c>
      <c r="N94" s="50">
        <v>291.78999999999996</v>
      </c>
    </row>
    <row r="95" spans="1:14" x14ac:dyDescent="0.3">
      <c r="A95" s="48">
        <v>1800</v>
      </c>
      <c r="B95" s="44"/>
      <c r="C95" s="52">
        <v>127.75999999999999</v>
      </c>
      <c r="D95" s="53">
        <v>142.95000000000005</v>
      </c>
      <c r="E95" s="53">
        <v>158.13999999999987</v>
      </c>
      <c r="F95" s="53">
        <v>173.32999999999993</v>
      </c>
      <c r="G95" s="53">
        <v>188.51000000000022</v>
      </c>
      <c r="H95" s="53">
        <v>203.69999999999982</v>
      </c>
      <c r="I95" s="53">
        <v>218.88999999999987</v>
      </c>
      <c r="J95" s="53">
        <v>234.07000000000016</v>
      </c>
      <c r="K95" s="53">
        <v>249.26999999999998</v>
      </c>
      <c r="L95" s="53">
        <v>264.44999999999982</v>
      </c>
      <c r="M95" s="53">
        <v>279.63999999999987</v>
      </c>
      <c r="N95" s="53">
        <v>294.83000000000038</v>
      </c>
    </row>
    <row r="96" spans="1:14" x14ac:dyDescent="0.3">
      <c r="A96" s="48">
        <v>2000</v>
      </c>
      <c r="B96" s="44"/>
      <c r="C96" s="52">
        <v>130.79999999999995</v>
      </c>
      <c r="D96" s="53">
        <v>145.99</v>
      </c>
      <c r="E96" s="53">
        <v>161.17000000000007</v>
      </c>
      <c r="F96" s="53">
        <v>176.36000000000013</v>
      </c>
      <c r="G96" s="53">
        <v>191.54999999999973</v>
      </c>
      <c r="H96" s="53">
        <v>206.73999999999978</v>
      </c>
      <c r="I96" s="53">
        <v>221.92000000000007</v>
      </c>
      <c r="J96" s="53">
        <v>237.12000000000035</v>
      </c>
      <c r="K96" s="53">
        <v>252.29999999999973</v>
      </c>
      <c r="L96" s="53">
        <v>267.48</v>
      </c>
      <c r="M96" s="53">
        <v>282.68000000000029</v>
      </c>
      <c r="N96" s="53">
        <v>297.86000000000013</v>
      </c>
    </row>
    <row r="97" spans="1:14" x14ac:dyDescent="0.3">
      <c r="A97" s="48">
        <v>2200</v>
      </c>
      <c r="B97" s="44"/>
      <c r="C97" s="52">
        <v>133.82999999999993</v>
      </c>
      <c r="D97" s="53">
        <v>149.0300000000002</v>
      </c>
      <c r="E97" s="53">
        <v>164.21000000000004</v>
      </c>
      <c r="F97" s="53">
        <v>179.39999999999964</v>
      </c>
      <c r="G97" s="53">
        <v>194.58999999999969</v>
      </c>
      <c r="H97" s="53">
        <v>209.7800000000002</v>
      </c>
      <c r="I97" s="53">
        <v>224.96000000000004</v>
      </c>
      <c r="J97" s="53">
        <v>240.15000000000009</v>
      </c>
      <c r="K97" s="53">
        <v>255.34000000000015</v>
      </c>
      <c r="L97" s="53">
        <v>270.5300000000002</v>
      </c>
      <c r="M97" s="53">
        <v>285.70999999999958</v>
      </c>
      <c r="N97" s="53">
        <v>300.90000000000009</v>
      </c>
    </row>
    <row r="98" spans="1:14" x14ac:dyDescent="0.3">
      <c r="A98" s="48">
        <v>2400</v>
      </c>
      <c r="B98" s="44"/>
      <c r="C98" s="52">
        <v>136.87999999999988</v>
      </c>
      <c r="D98" s="53">
        <v>152.05999999999995</v>
      </c>
      <c r="E98" s="53">
        <v>167.25</v>
      </c>
      <c r="F98" s="53">
        <v>182.43000000000029</v>
      </c>
      <c r="G98" s="53">
        <v>197.63000000000011</v>
      </c>
      <c r="H98" s="53">
        <v>212.80999999999995</v>
      </c>
      <c r="I98" s="53">
        <v>228</v>
      </c>
      <c r="J98" s="53">
        <v>243.19000000000005</v>
      </c>
      <c r="K98" s="53">
        <v>258.36999999999989</v>
      </c>
      <c r="L98" s="53">
        <v>273.55999999999995</v>
      </c>
      <c r="M98" s="53">
        <v>288.75</v>
      </c>
      <c r="N98" s="53">
        <v>303.94000000000005</v>
      </c>
    </row>
    <row r="99" spans="1:14" x14ac:dyDescent="0.3">
      <c r="A99" s="48">
        <v>2600</v>
      </c>
      <c r="B99" s="44"/>
      <c r="C99" s="52">
        <v>139.91000000000008</v>
      </c>
      <c r="D99" s="53">
        <v>155.09999999999991</v>
      </c>
      <c r="E99" s="53">
        <v>170.28999999999996</v>
      </c>
      <c r="F99" s="53">
        <v>185.48000000000002</v>
      </c>
      <c r="G99" s="53">
        <v>200.65999999999985</v>
      </c>
      <c r="H99" s="53">
        <v>215.84999999999991</v>
      </c>
      <c r="I99" s="53">
        <v>231.03999999999996</v>
      </c>
      <c r="J99" s="53">
        <v>246.2199999999998</v>
      </c>
      <c r="K99" s="53">
        <v>261.40999999999985</v>
      </c>
      <c r="L99" s="53">
        <v>276.59999999999991</v>
      </c>
      <c r="M99" s="53">
        <v>291.78999999999996</v>
      </c>
      <c r="N99" s="53">
        <v>306.9699999999998</v>
      </c>
    </row>
    <row r="100" spans="1:14" x14ac:dyDescent="0.3">
      <c r="A100" s="48">
        <v>2800</v>
      </c>
      <c r="B100" s="44"/>
      <c r="C100" s="52">
        <v>142.95000000000027</v>
      </c>
      <c r="D100" s="53">
        <v>158.13000000000011</v>
      </c>
      <c r="E100" s="53">
        <v>173.32999999999993</v>
      </c>
      <c r="F100" s="53">
        <v>188.50999999999976</v>
      </c>
      <c r="G100" s="53">
        <v>203.70000000000027</v>
      </c>
      <c r="H100" s="53">
        <v>218.88999999999987</v>
      </c>
      <c r="I100" s="53">
        <v>234.06999999999971</v>
      </c>
      <c r="J100" s="53">
        <v>249.26999999999998</v>
      </c>
      <c r="K100" s="53">
        <v>264.45000000000027</v>
      </c>
      <c r="L100" s="53">
        <v>279.64000000000033</v>
      </c>
      <c r="M100" s="53">
        <v>294.82999999999993</v>
      </c>
      <c r="N100" s="53">
        <v>310.00999999999976</v>
      </c>
    </row>
    <row r="101" spans="1:14" x14ac:dyDescent="0.3">
      <c r="A101" s="48">
        <v>3000</v>
      </c>
      <c r="B101" s="44"/>
      <c r="C101" s="52">
        <v>145.99000000000024</v>
      </c>
      <c r="D101" s="53">
        <v>161.17999999999984</v>
      </c>
      <c r="E101" s="53">
        <v>176.35999999999967</v>
      </c>
      <c r="F101" s="53">
        <v>191.55000000000018</v>
      </c>
      <c r="G101" s="53">
        <v>206.74000000000024</v>
      </c>
      <c r="H101" s="53">
        <v>221.92000000000007</v>
      </c>
      <c r="I101" s="53">
        <v>237.11000000000013</v>
      </c>
      <c r="J101" s="53">
        <v>252.30000000000018</v>
      </c>
      <c r="K101" s="53">
        <v>267.48</v>
      </c>
      <c r="L101" s="53">
        <v>282.67999999999984</v>
      </c>
      <c r="M101" s="53">
        <v>297.85999999999967</v>
      </c>
      <c r="N101" s="53">
        <v>313.05000000000018</v>
      </c>
    </row>
    <row r="102" spans="1:14" x14ac:dyDescent="0.3">
      <c r="A102" s="48">
        <v>3200</v>
      </c>
      <c r="B102" s="44"/>
      <c r="C102" s="52">
        <v>149.01999999999998</v>
      </c>
      <c r="D102" s="53">
        <v>164.2199999999998</v>
      </c>
      <c r="E102" s="53">
        <v>179.40000000000009</v>
      </c>
      <c r="F102" s="53">
        <v>194.59000000000015</v>
      </c>
      <c r="G102" s="53">
        <v>209.77999999999975</v>
      </c>
      <c r="H102" s="53">
        <v>224.96000000000004</v>
      </c>
      <c r="I102" s="53">
        <v>240.15000000000009</v>
      </c>
      <c r="J102" s="53">
        <v>255.33999999999969</v>
      </c>
      <c r="K102" s="53">
        <v>270.52999999999975</v>
      </c>
      <c r="L102" s="53">
        <v>285.71000000000004</v>
      </c>
      <c r="M102" s="53">
        <v>300.89999999999964</v>
      </c>
      <c r="N102" s="53"/>
    </row>
    <row r="103" spans="1:14" x14ac:dyDescent="0.3">
      <c r="A103" s="48">
        <v>3400</v>
      </c>
      <c r="B103" s="44"/>
      <c r="C103" s="52">
        <v>152.05999999999995</v>
      </c>
      <c r="D103" s="53">
        <v>167.25</v>
      </c>
      <c r="E103" s="53">
        <v>182.43000000000029</v>
      </c>
      <c r="F103" s="53">
        <v>197.62999999999965</v>
      </c>
      <c r="G103" s="53">
        <v>212.80999999999995</v>
      </c>
      <c r="H103" s="53">
        <v>228</v>
      </c>
      <c r="I103" s="53">
        <v>243.19000000000005</v>
      </c>
      <c r="J103" s="53">
        <v>258.36999999999989</v>
      </c>
      <c r="K103" s="53">
        <v>273.55999999999995</v>
      </c>
      <c r="L103" s="53">
        <v>288.75</v>
      </c>
      <c r="M103" s="53"/>
      <c r="N103" s="53"/>
    </row>
    <row r="104" spans="1:14" x14ac:dyDescent="0.3">
      <c r="A104" s="48">
        <v>3600</v>
      </c>
      <c r="B104" s="44"/>
      <c r="C104" s="52">
        <v>155.09999999999991</v>
      </c>
      <c r="D104" s="53">
        <v>170.28999999999996</v>
      </c>
      <c r="E104" s="53">
        <v>185.47000000000025</v>
      </c>
      <c r="F104" s="53">
        <v>200.65999999999985</v>
      </c>
      <c r="G104" s="53">
        <v>215.84999999999991</v>
      </c>
      <c r="H104" s="53">
        <v>231.03999999999996</v>
      </c>
      <c r="I104" s="53">
        <v>246.22000000000025</v>
      </c>
      <c r="J104" s="53">
        <v>261.42000000000007</v>
      </c>
      <c r="K104" s="53">
        <v>276.59999999999991</v>
      </c>
      <c r="L104" s="53"/>
      <c r="M104" s="53"/>
      <c r="N104" s="53"/>
    </row>
    <row r="105" spans="1:14" x14ac:dyDescent="0.3">
      <c r="A105" s="65"/>
      <c r="B105" s="65"/>
      <c r="C105" s="65"/>
      <c r="D105" s="65"/>
      <c r="E105" s="65"/>
      <c r="F105" s="65"/>
      <c r="G105" s="65"/>
      <c r="H105" s="65"/>
      <c r="I105" s="65"/>
      <c r="J105" s="65"/>
      <c r="K105" s="65"/>
      <c r="L105" s="65"/>
      <c r="M105" s="65"/>
      <c r="N105" s="65"/>
    </row>
    <row r="106" spans="1:14" ht="15.5" x14ac:dyDescent="0.3">
      <c r="A106" s="56" t="s">
        <v>55</v>
      </c>
      <c r="B106" s="56"/>
      <c r="C106" s="56"/>
      <c r="D106" s="56"/>
      <c r="E106" s="56"/>
      <c r="F106" s="56"/>
      <c r="G106" s="56"/>
      <c r="H106" s="56"/>
      <c r="I106" s="56"/>
      <c r="J106" s="56"/>
      <c r="K106" s="56"/>
      <c r="L106" s="56"/>
      <c r="M106" s="64" t="s">
        <v>56</v>
      </c>
      <c r="N106" s="56"/>
    </row>
    <row r="107" spans="1:14" x14ac:dyDescent="0.3">
      <c r="A107" s="58" t="s">
        <v>305</v>
      </c>
      <c r="B107" s="58"/>
      <c r="C107" s="58"/>
      <c r="D107" s="58"/>
      <c r="E107" s="58"/>
      <c r="F107" s="58"/>
      <c r="G107" s="58"/>
      <c r="H107" s="58"/>
      <c r="I107" s="58"/>
      <c r="J107" s="58"/>
      <c r="K107" s="58"/>
      <c r="L107" s="58"/>
      <c r="M107" s="68">
        <v>0</v>
      </c>
      <c r="N107" s="58"/>
    </row>
    <row r="108" spans="1:14" x14ac:dyDescent="0.3">
      <c r="A108" s="58" t="s">
        <v>71</v>
      </c>
      <c r="B108" s="58"/>
      <c r="C108" s="58"/>
      <c r="D108" s="58"/>
      <c r="E108" s="58"/>
      <c r="F108" s="58"/>
      <c r="G108" s="58"/>
      <c r="H108" s="58"/>
      <c r="I108" s="58"/>
      <c r="J108" s="58"/>
      <c r="K108" s="58"/>
      <c r="L108" s="58"/>
      <c r="M108" s="68">
        <v>201.63999999999987</v>
      </c>
      <c r="N108" s="58"/>
    </row>
    <row r="109" spans="1:14" x14ac:dyDescent="0.3">
      <c r="A109" s="58" t="s">
        <v>72</v>
      </c>
      <c r="B109" s="58"/>
      <c r="C109" s="58"/>
      <c r="D109" s="58"/>
      <c r="E109" s="58"/>
      <c r="F109" s="58"/>
      <c r="G109" s="58"/>
      <c r="H109" s="58"/>
      <c r="I109" s="58"/>
      <c r="J109" s="58"/>
      <c r="K109" s="58"/>
      <c r="L109" s="60"/>
      <c r="M109" s="69">
        <v>123</v>
      </c>
      <c r="N109" s="60"/>
    </row>
    <row r="110" spans="1:14" x14ac:dyDescent="0.3">
      <c r="A110" s="58" t="s">
        <v>73</v>
      </c>
      <c r="B110" s="58"/>
      <c r="C110" s="58"/>
      <c r="D110" s="58"/>
      <c r="E110" s="58"/>
      <c r="F110" s="58"/>
      <c r="G110" s="58"/>
      <c r="H110" s="58"/>
      <c r="I110" s="58"/>
      <c r="J110" s="58"/>
      <c r="K110" s="58"/>
      <c r="L110" s="60"/>
      <c r="M110" s="59">
        <v>398.65999999999985</v>
      </c>
      <c r="N110" s="60"/>
    </row>
  </sheetData>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75A197-9803-4E35-AE99-457FC3B9C999}">
  <dimension ref="A1:N155"/>
  <sheetViews>
    <sheetView showGridLines="0" topLeftCell="A59" zoomScaleNormal="100" workbookViewId="0">
      <selection activeCell="F159" sqref="F159"/>
    </sheetView>
  </sheetViews>
  <sheetFormatPr defaultColWidth="9.1796875" defaultRowHeight="14" x14ac:dyDescent="0.3"/>
  <cols>
    <col min="1" max="1" width="8.453125" style="32" customWidth="1"/>
    <col min="2" max="2" width="1.453125" style="32" customWidth="1"/>
    <col min="3" max="14" width="7.453125" style="32" customWidth="1"/>
    <col min="15" max="16384" width="9.1796875" style="32"/>
  </cols>
  <sheetData>
    <row r="1" spans="1:14" ht="30" customHeight="1" x14ac:dyDescent="0.3">
      <c r="A1" s="35" t="s">
        <v>135</v>
      </c>
      <c r="B1" s="36"/>
      <c r="C1" s="36"/>
      <c r="D1" s="36"/>
    </row>
    <row r="3" spans="1:14" ht="15.5" x14ac:dyDescent="0.3">
      <c r="A3" s="37" t="s">
        <v>40</v>
      </c>
      <c r="B3" s="37"/>
      <c r="C3" s="37"/>
      <c r="D3" s="37"/>
      <c r="E3" s="37"/>
      <c r="F3" s="37"/>
      <c r="G3" s="37"/>
      <c r="H3" s="37"/>
      <c r="I3" s="37"/>
      <c r="J3" s="37"/>
      <c r="K3" s="37"/>
      <c r="L3" s="37"/>
      <c r="M3" s="37"/>
      <c r="N3" s="37"/>
    </row>
    <row r="4" spans="1:14" x14ac:dyDescent="0.3">
      <c r="A4" s="38" t="s">
        <v>67</v>
      </c>
      <c r="B4" s="38"/>
      <c r="C4" s="38"/>
      <c r="D4" s="38"/>
      <c r="E4" s="38"/>
      <c r="F4" s="38"/>
      <c r="G4" s="38"/>
      <c r="H4" s="38"/>
      <c r="I4" s="38"/>
      <c r="J4" s="38"/>
      <c r="K4" s="38"/>
      <c r="L4" s="38"/>
      <c r="M4" s="38"/>
      <c r="N4" s="38"/>
    </row>
    <row r="5" spans="1:14" s="39" customFormat="1" ht="6" customHeight="1" x14ac:dyDescent="0.3">
      <c r="A5" s="38"/>
      <c r="B5" s="38"/>
      <c r="C5" s="38"/>
      <c r="D5" s="38"/>
      <c r="E5" s="38"/>
      <c r="F5" s="38"/>
      <c r="G5" s="38"/>
      <c r="H5" s="38"/>
      <c r="I5" s="38"/>
      <c r="J5" s="38"/>
      <c r="K5" s="38"/>
      <c r="L5" s="38"/>
      <c r="M5" s="38"/>
      <c r="N5" s="38"/>
    </row>
    <row r="6" spans="1:14" ht="14.5" thickBot="1" x14ac:dyDescent="0.35">
      <c r="A6" s="41"/>
      <c r="B6" s="41"/>
      <c r="C6" s="42">
        <v>800</v>
      </c>
      <c r="D6" s="42">
        <v>1000</v>
      </c>
      <c r="E6" s="42">
        <v>1200</v>
      </c>
      <c r="F6" s="42">
        <v>1400</v>
      </c>
      <c r="G6" s="42">
        <v>1600</v>
      </c>
      <c r="H6" s="42">
        <v>1800</v>
      </c>
      <c r="I6" s="42">
        <v>2000</v>
      </c>
      <c r="J6" s="42">
        <v>2200</v>
      </c>
      <c r="K6" s="42">
        <v>2400</v>
      </c>
      <c r="L6" s="42">
        <v>2600</v>
      </c>
      <c r="M6" s="42">
        <v>2800</v>
      </c>
      <c r="N6" s="42">
        <v>3000</v>
      </c>
    </row>
    <row r="7" spans="1:14" x14ac:dyDescent="0.3">
      <c r="A7" s="43">
        <v>800</v>
      </c>
      <c r="B7" s="44"/>
      <c r="C7" s="45">
        <v>2035.31</v>
      </c>
      <c r="D7" s="46">
        <v>2104.35</v>
      </c>
      <c r="E7" s="46">
        <v>2173.35</v>
      </c>
      <c r="F7" s="46">
        <v>2286.9</v>
      </c>
      <c r="G7" s="46">
        <v>2355.94</v>
      </c>
      <c r="H7" s="46">
        <v>2424.94</v>
      </c>
      <c r="I7" s="46">
        <v>2493.98</v>
      </c>
      <c r="J7" s="46">
        <v>2562.98</v>
      </c>
      <c r="K7" s="46">
        <v>2632.01</v>
      </c>
      <c r="L7" s="46">
        <v>2701.01</v>
      </c>
      <c r="M7" s="46">
        <v>2770.05</v>
      </c>
      <c r="N7" s="46">
        <v>2839.05</v>
      </c>
    </row>
    <row r="8" spans="1:14" x14ac:dyDescent="0.3">
      <c r="A8" s="48">
        <v>1000</v>
      </c>
      <c r="B8" s="44"/>
      <c r="C8" s="52">
        <v>2072.36</v>
      </c>
      <c r="D8" s="53">
        <v>2141.36</v>
      </c>
      <c r="E8" s="53">
        <v>2210.4</v>
      </c>
      <c r="F8" s="53">
        <v>2331.75</v>
      </c>
      <c r="G8" s="53">
        <v>2400.79</v>
      </c>
      <c r="H8" s="53">
        <v>2469.79</v>
      </c>
      <c r="I8" s="53">
        <v>2538.83</v>
      </c>
      <c r="J8" s="53">
        <v>2607.83</v>
      </c>
      <c r="K8" s="53">
        <v>2676.86</v>
      </c>
      <c r="L8" s="53">
        <v>2745.86</v>
      </c>
      <c r="M8" s="53">
        <v>2814.9</v>
      </c>
      <c r="N8" s="53">
        <v>2883.9</v>
      </c>
    </row>
    <row r="9" spans="1:14" x14ac:dyDescent="0.3">
      <c r="A9" s="48">
        <v>1200</v>
      </c>
      <c r="B9" s="44"/>
      <c r="C9" s="52">
        <v>2109.41</v>
      </c>
      <c r="D9" s="53">
        <v>2178.41</v>
      </c>
      <c r="E9" s="53">
        <v>2247.41</v>
      </c>
      <c r="F9" s="53">
        <v>2376.64</v>
      </c>
      <c r="G9" s="53">
        <v>2445.64</v>
      </c>
      <c r="H9" s="53">
        <v>2514.6799999999998</v>
      </c>
      <c r="I9" s="53">
        <v>2583.6799999999998</v>
      </c>
      <c r="J9" s="53">
        <v>2652.68</v>
      </c>
      <c r="K9" s="53">
        <v>2721.71</v>
      </c>
      <c r="L9" s="53">
        <v>2790.71</v>
      </c>
      <c r="M9" s="53">
        <v>2859.75</v>
      </c>
      <c r="N9" s="53">
        <v>2928.75</v>
      </c>
    </row>
    <row r="10" spans="1:14" x14ac:dyDescent="0.3">
      <c r="A10" s="48">
        <v>1400</v>
      </c>
      <c r="B10" s="44"/>
      <c r="C10" s="52">
        <v>2146.4299999999998</v>
      </c>
      <c r="D10" s="53">
        <v>2215.46</v>
      </c>
      <c r="E10" s="53">
        <v>2284.46</v>
      </c>
      <c r="F10" s="53">
        <v>2421.4899999999998</v>
      </c>
      <c r="G10" s="53">
        <v>2490.4899999999998</v>
      </c>
      <c r="H10" s="53">
        <v>2559.5300000000002</v>
      </c>
      <c r="I10" s="53">
        <v>2628.53</v>
      </c>
      <c r="J10" s="53">
        <v>2697.56</v>
      </c>
      <c r="K10" s="53">
        <v>2766.56</v>
      </c>
      <c r="L10" s="53">
        <v>2835.56</v>
      </c>
      <c r="M10" s="53">
        <v>2904.6</v>
      </c>
      <c r="N10" s="53">
        <v>2973.6</v>
      </c>
    </row>
    <row r="11" spans="1:14" x14ac:dyDescent="0.3">
      <c r="A11" s="48">
        <v>1600</v>
      </c>
      <c r="B11" s="44"/>
      <c r="C11" s="52">
        <v>2183.48</v>
      </c>
      <c r="D11" s="53">
        <v>2252.48</v>
      </c>
      <c r="E11" s="53">
        <v>2321.5100000000002</v>
      </c>
      <c r="F11" s="53">
        <v>2466.34</v>
      </c>
      <c r="G11" s="53">
        <v>2535.34</v>
      </c>
      <c r="H11" s="53">
        <v>2604.38</v>
      </c>
      <c r="I11" s="53">
        <v>2673.38</v>
      </c>
      <c r="J11" s="53">
        <v>2742.41</v>
      </c>
      <c r="K11" s="53">
        <v>2811.41</v>
      </c>
      <c r="L11" s="53">
        <v>2880.45</v>
      </c>
      <c r="M11" s="53">
        <v>2949.45</v>
      </c>
      <c r="N11" s="53">
        <v>3018.45</v>
      </c>
    </row>
    <row r="12" spans="1:14" x14ac:dyDescent="0.3">
      <c r="A12" s="48">
        <v>1800</v>
      </c>
      <c r="B12" s="44"/>
      <c r="C12" s="52">
        <v>2220.5300000000002</v>
      </c>
      <c r="D12" s="53">
        <v>2289.5300000000002</v>
      </c>
      <c r="E12" s="53">
        <v>2358.56</v>
      </c>
      <c r="F12" s="53">
        <v>2511.19</v>
      </c>
      <c r="G12" s="53">
        <v>2580.19</v>
      </c>
      <c r="H12" s="53">
        <v>2649.23</v>
      </c>
      <c r="I12" s="53">
        <v>2718.23</v>
      </c>
      <c r="J12" s="53">
        <v>2787.26</v>
      </c>
      <c r="K12" s="53">
        <v>2856.26</v>
      </c>
      <c r="L12" s="53">
        <v>2925.3</v>
      </c>
      <c r="M12" s="53">
        <v>2994.3</v>
      </c>
      <c r="N12" s="53">
        <v>3063.34</v>
      </c>
    </row>
    <row r="13" spans="1:14" x14ac:dyDescent="0.3">
      <c r="A13" s="48">
        <v>2000</v>
      </c>
      <c r="B13" s="44"/>
      <c r="C13" s="52">
        <v>2257.54</v>
      </c>
      <c r="D13" s="53">
        <v>2326.58</v>
      </c>
      <c r="E13" s="53">
        <v>2395.58</v>
      </c>
      <c r="F13" s="53">
        <v>2556.04</v>
      </c>
      <c r="G13" s="53">
        <v>2625.04</v>
      </c>
      <c r="H13" s="53">
        <v>2694.08</v>
      </c>
      <c r="I13" s="53">
        <v>2763.08</v>
      </c>
      <c r="J13" s="53">
        <v>2832.11</v>
      </c>
      <c r="K13" s="53">
        <v>2901.11</v>
      </c>
      <c r="L13" s="53">
        <v>2970.15</v>
      </c>
      <c r="M13" s="53">
        <v>3039.15</v>
      </c>
      <c r="N13" s="53">
        <v>3108.19</v>
      </c>
    </row>
    <row r="14" spans="1:14" x14ac:dyDescent="0.3">
      <c r="A14" s="48">
        <v>2200</v>
      </c>
      <c r="B14" s="44"/>
      <c r="C14" s="52">
        <v>2294.59</v>
      </c>
      <c r="D14" s="53">
        <v>2363.59</v>
      </c>
      <c r="E14" s="53">
        <v>2432.63</v>
      </c>
      <c r="F14" s="53">
        <v>2600.89</v>
      </c>
      <c r="G14" s="53">
        <v>2669.93</v>
      </c>
      <c r="H14" s="53">
        <v>2738.93</v>
      </c>
      <c r="I14" s="53">
        <v>2807.93</v>
      </c>
      <c r="J14" s="53">
        <v>2876.96</v>
      </c>
      <c r="K14" s="53">
        <v>2945.96</v>
      </c>
      <c r="L14" s="53">
        <v>3048.04</v>
      </c>
      <c r="M14" s="53">
        <v>3135.41</v>
      </c>
      <c r="N14" s="53">
        <v>3222</v>
      </c>
    </row>
    <row r="15" spans="1:14" x14ac:dyDescent="0.3">
      <c r="A15" s="48">
        <v>2400</v>
      </c>
      <c r="B15" s="44"/>
      <c r="C15" s="52">
        <v>2331.64</v>
      </c>
      <c r="D15" s="53">
        <v>2400.64</v>
      </c>
      <c r="E15" s="53">
        <v>2469.6799999999998</v>
      </c>
      <c r="F15" s="53">
        <v>2645.74</v>
      </c>
      <c r="G15" s="53">
        <v>2714.78</v>
      </c>
      <c r="H15" s="53">
        <v>2783.78</v>
      </c>
      <c r="I15" s="53">
        <v>2852.81</v>
      </c>
      <c r="J15" s="53">
        <v>2921.81</v>
      </c>
      <c r="K15" s="53">
        <v>2990.81</v>
      </c>
      <c r="L15" s="53">
        <v>3093.68</v>
      </c>
      <c r="M15" s="53">
        <v>3181.84</v>
      </c>
      <c r="N15" s="53">
        <v>3269.96</v>
      </c>
    </row>
    <row r="16" spans="1:14" x14ac:dyDescent="0.3">
      <c r="A16" s="48">
        <v>2600</v>
      </c>
      <c r="B16" s="44"/>
      <c r="C16" s="52">
        <v>2368.65</v>
      </c>
      <c r="D16" s="53">
        <v>2437.69</v>
      </c>
      <c r="E16" s="53">
        <v>2506.69</v>
      </c>
      <c r="F16" s="53">
        <v>2690.59</v>
      </c>
      <c r="G16" s="53">
        <v>2759.63</v>
      </c>
      <c r="H16" s="53">
        <v>2828.63</v>
      </c>
      <c r="I16" s="53">
        <v>2897.66</v>
      </c>
      <c r="J16" s="53">
        <v>2966.66</v>
      </c>
      <c r="K16" s="53">
        <v>3035.7</v>
      </c>
      <c r="L16" s="53">
        <v>3139.31</v>
      </c>
      <c r="M16" s="53">
        <v>3229.01</v>
      </c>
      <c r="N16" s="53">
        <v>3317.96</v>
      </c>
    </row>
    <row r="17" spans="1:14" x14ac:dyDescent="0.3">
      <c r="A17" s="48">
        <v>2800</v>
      </c>
      <c r="B17" s="44"/>
      <c r="C17" s="52">
        <v>2405.6999999999998</v>
      </c>
      <c r="D17" s="53">
        <v>2474.7399999999998</v>
      </c>
      <c r="E17" s="53">
        <v>2543.7399999999998</v>
      </c>
      <c r="F17" s="53">
        <v>2735.44</v>
      </c>
      <c r="G17" s="53">
        <v>2804.48</v>
      </c>
      <c r="H17" s="53">
        <v>2873.48</v>
      </c>
      <c r="I17" s="53">
        <v>2942.51</v>
      </c>
      <c r="J17" s="53">
        <v>3011.51</v>
      </c>
      <c r="K17" s="53">
        <v>3080.55</v>
      </c>
      <c r="L17" s="53">
        <v>3184.95</v>
      </c>
      <c r="M17" s="53">
        <v>3275.44</v>
      </c>
      <c r="N17" s="53">
        <v>3365.93</v>
      </c>
    </row>
    <row r="18" spans="1:14" x14ac:dyDescent="0.3">
      <c r="A18" s="48">
        <v>3000</v>
      </c>
      <c r="B18" s="44"/>
      <c r="C18" s="52">
        <v>2442.75</v>
      </c>
      <c r="D18" s="53">
        <v>2511.75</v>
      </c>
      <c r="E18" s="53">
        <v>2580.79</v>
      </c>
      <c r="F18" s="53">
        <v>2780.29</v>
      </c>
      <c r="G18" s="53">
        <v>2849.33</v>
      </c>
      <c r="H18" s="53">
        <v>2918.33</v>
      </c>
      <c r="I18" s="53">
        <v>2987.36</v>
      </c>
      <c r="J18" s="53">
        <v>3056.36</v>
      </c>
      <c r="K18" s="53">
        <v>3125.4</v>
      </c>
      <c r="L18" s="53">
        <v>3229.8</v>
      </c>
      <c r="M18" s="53">
        <v>3321.86</v>
      </c>
      <c r="N18" s="53">
        <v>3413.93</v>
      </c>
    </row>
    <row r="19" spans="1:14" x14ac:dyDescent="0.3">
      <c r="A19" s="48">
        <v>3200</v>
      </c>
      <c r="B19" s="44"/>
      <c r="C19" s="52">
        <v>2479.7600000000002</v>
      </c>
      <c r="D19" s="53">
        <v>2548.8000000000002</v>
      </c>
      <c r="E19" s="53">
        <v>2617.8000000000002</v>
      </c>
      <c r="F19" s="53">
        <v>2825.18</v>
      </c>
      <c r="G19" s="53">
        <v>2894.18</v>
      </c>
      <c r="H19" s="53">
        <v>2963.18</v>
      </c>
      <c r="I19" s="53">
        <v>3032.21</v>
      </c>
      <c r="J19" s="53">
        <v>3101.21</v>
      </c>
      <c r="K19" s="53">
        <v>3170.25</v>
      </c>
      <c r="L19" s="53">
        <v>3275.44</v>
      </c>
      <c r="M19" s="53">
        <v>3369.04</v>
      </c>
      <c r="N19" s="53">
        <v>3461.89</v>
      </c>
    </row>
    <row r="20" spans="1:14" x14ac:dyDescent="0.3">
      <c r="A20" s="48">
        <v>3400</v>
      </c>
      <c r="B20" s="44"/>
      <c r="C20" s="52">
        <v>2516.81</v>
      </c>
      <c r="D20" s="53">
        <v>2585.85</v>
      </c>
      <c r="E20" s="53">
        <v>2654.85</v>
      </c>
      <c r="F20" s="53">
        <v>2870.03</v>
      </c>
      <c r="G20" s="53">
        <v>2939.03</v>
      </c>
      <c r="H20" s="53">
        <v>3008.06</v>
      </c>
      <c r="I20" s="53">
        <v>3077.06</v>
      </c>
      <c r="J20" s="53">
        <v>3146.06</v>
      </c>
      <c r="K20" s="53">
        <v>3215.1</v>
      </c>
      <c r="L20" s="53">
        <v>3321.08</v>
      </c>
      <c r="M20" s="53">
        <v>3415.46</v>
      </c>
      <c r="N20" s="53"/>
    </row>
    <row r="21" spans="1:14" x14ac:dyDescent="0.3">
      <c r="A21" s="48">
        <v>3600</v>
      </c>
      <c r="B21" s="44"/>
      <c r="C21" s="52">
        <v>2553.86</v>
      </c>
      <c r="D21" s="53">
        <v>2622.86</v>
      </c>
      <c r="E21" s="53">
        <v>2691.9</v>
      </c>
      <c r="F21" s="53">
        <v>2914.88</v>
      </c>
      <c r="G21" s="53">
        <v>2983.88</v>
      </c>
      <c r="H21" s="53">
        <v>3052.91</v>
      </c>
      <c r="I21" s="53">
        <v>3121.91</v>
      </c>
      <c r="J21" s="53">
        <v>3190.95</v>
      </c>
      <c r="K21" s="53">
        <v>3259.95</v>
      </c>
      <c r="L21" s="53">
        <v>3366.71</v>
      </c>
      <c r="M21" s="53"/>
      <c r="N21" s="53"/>
    </row>
    <row r="22" spans="1:14" x14ac:dyDescent="0.3">
      <c r="A22" s="48">
        <v>3800</v>
      </c>
      <c r="B22" s="44"/>
      <c r="C22" s="52">
        <v>2590.91</v>
      </c>
      <c r="D22" s="53">
        <v>2659.91</v>
      </c>
      <c r="E22" s="53">
        <v>2728.91</v>
      </c>
      <c r="F22" s="53">
        <v>2959.73</v>
      </c>
      <c r="G22" s="53">
        <v>3028.73</v>
      </c>
      <c r="H22" s="53">
        <v>3097.76</v>
      </c>
      <c r="I22" s="53">
        <v>3166.76</v>
      </c>
      <c r="J22" s="53">
        <v>3235.8</v>
      </c>
      <c r="K22" s="53">
        <v>3304.8</v>
      </c>
      <c r="L22" s="53">
        <v>3412.35</v>
      </c>
      <c r="M22" s="53"/>
      <c r="N22" s="53"/>
    </row>
    <row r="23" spans="1:14" x14ac:dyDescent="0.3">
      <c r="A23" s="48">
        <v>4000</v>
      </c>
      <c r="B23" s="44"/>
      <c r="C23" s="52">
        <v>2627.93</v>
      </c>
      <c r="D23" s="53">
        <v>2696.96</v>
      </c>
      <c r="E23" s="53">
        <v>2765.96</v>
      </c>
      <c r="F23" s="53">
        <v>3004.58</v>
      </c>
      <c r="G23" s="53">
        <v>3073.58</v>
      </c>
      <c r="H23" s="53">
        <v>3142.61</v>
      </c>
      <c r="I23" s="53">
        <v>3211.61</v>
      </c>
      <c r="J23" s="53">
        <v>3280.65</v>
      </c>
      <c r="K23" s="53">
        <v>3349.65</v>
      </c>
      <c r="L23" s="53"/>
      <c r="M23" s="53"/>
      <c r="N23" s="53"/>
    </row>
    <row r="24" spans="1:14" x14ac:dyDescent="0.3">
      <c r="A24" s="48">
        <v>4200</v>
      </c>
      <c r="B24" s="44"/>
      <c r="C24" s="52">
        <v>2664.98</v>
      </c>
      <c r="D24" s="53">
        <v>2733.98</v>
      </c>
      <c r="E24" s="53">
        <v>2803.01</v>
      </c>
      <c r="F24" s="53">
        <v>3049.43</v>
      </c>
      <c r="G24" s="53">
        <v>3118.43</v>
      </c>
      <c r="H24" s="53">
        <v>3187.46</v>
      </c>
      <c r="I24" s="53">
        <v>3256.46</v>
      </c>
      <c r="J24" s="53">
        <v>3325.5</v>
      </c>
      <c r="K24" s="53"/>
      <c r="L24" s="53"/>
      <c r="M24" s="53"/>
      <c r="N24" s="53"/>
    </row>
    <row r="25" spans="1:14" x14ac:dyDescent="0.3">
      <c r="A25" s="48">
        <v>4400</v>
      </c>
      <c r="B25" s="44"/>
      <c r="C25" s="52">
        <v>2702.03</v>
      </c>
      <c r="D25" s="53">
        <v>2771.03</v>
      </c>
      <c r="E25" s="53">
        <v>2840.06</v>
      </c>
      <c r="F25" s="53">
        <v>3094.28</v>
      </c>
      <c r="G25" s="53">
        <v>3163.31</v>
      </c>
      <c r="H25" s="53">
        <v>3232.31</v>
      </c>
      <c r="I25" s="53">
        <v>3301.31</v>
      </c>
      <c r="J25" s="53">
        <v>3370.35</v>
      </c>
      <c r="K25" s="53"/>
      <c r="L25" s="53"/>
      <c r="M25" s="53"/>
      <c r="N25" s="53"/>
    </row>
    <row r="26" spans="1:14" x14ac:dyDescent="0.3">
      <c r="A26" s="48">
        <v>4600</v>
      </c>
      <c r="B26" s="44"/>
      <c r="C26" s="52">
        <v>2739.04</v>
      </c>
      <c r="D26" s="53">
        <v>2808.08</v>
      </c>
      <c r="E26" s="53">
        <v>2877.08</v>
      </c>
      <c r="F26" s="53">
        <v>3139.13</v>
      </c>
      <c r="G26" s="53">
        <v>3208.16</v>
      </c>
      <c r="H26" s="53">
        <v>3277.16</v>
      </c>
      <c r="I26" s="53">
        <v>3346.2</v>
      </c>
      <c r="J26" s="53"/>
      <c r="K26" s="53"/>
      <c r="L26" s="53"/>
      <c r="M26" s="53"/>
      <c r="N26" s="53"/>
    </row>
    <row r="27" spans="1:14" x14ac:dyDescent="0.3">
      <c r="A27" s="48">
        <v>4800</v>
      </c>
      <c r="B27" s="44"/>
      <c r="C27" s="52">
        <v>2776.09</v>
      </c>
      <c r="D27" s="53">
        <v>2845.09</v>
      </c>
      <c r="E27" s="53">
        <v>2914.13</v>
      </c>
      <c r="F27" s="53">
        <v>3183.98</v>
      </c>
      <c r="G27" s="53">
        <v>3253.01</v>
      </c>
      <c r="H27" s="53">
        <v>3322.01</v>
      </c>
      <c r="I27" s="53">
        <v>3391.05</v>
      </c>
      <c r="J27" s="53"/>
      <c r="K27" s="53"/>
      <c r="L27" s="53"/>
      <c r="M27" s="53"/>
      <c r="N27" s="53"/>
    </row>
    <row r="28" spans="1:14" x14ac:dyDescent="0.3">
      <c r="A28" s="48">
        <v>5000</v>
      </c>
      <c r="B28" s="44"/>
      <c r="C28" s="52">
        <v>2813.14</v>
      </c>
      <c r="D28" s="53">
        <v>2882.14</v>
      </c>
      <c r="E28" s="53">
        <v>2951.18</v>
      </c>
      <c r="F28" s="53">
        <v>3228.83</v>
      </c>
      <c r="G28" s="53">
        <v>3297.86</v>
      </c>
      <c r="H28" s="53">
        <v>3366.86</v>
      </c>
      <c r="I28" s="53">
        <v>3435.9</v>
      </c>
      <c r="J28" s="53"/>
      <c r="K28" s="53"/>
      <c r="L28" s="53"/>
      <c r="M28" s="53"/>
      <c r="N28" s="53"/>
    </row>
    <row r="29" spans="1:14" x14ac:dyDescent="0.3">
      <c r="A29" s="48">
        <v>5200</v>
      </c>
      <c r="B29" s="44"/>
      <c r="C29" s="52">
        <v>2850.15</v>
      </c>
      <c r="D29" s="53">
        <v>2919.19</v>
      </c>
      <c r="E29" s="53">
        <v>2988.19</v>
      </c>
      <c r="F29" s="53">
        <v>3273.68</v>
      </c>
      <c r="G29" s="53">
        <v>3342.71</v>
      </c>
      <c r="H29" s="53">
        <v>3411.71</v>
      </c>
      <c r="I29" s="53"/>
      <c r="J29" s="53"/>
      <c r="K29" s="53"/>
      <c r="L29" s="53"/>
      <c r="M29" s="53"/>
      <c r="N29" s="53"/>
    </row>
    <row r="30" spans="1:14" x14ac:dyDescent="0.3">
      <c r="A30" s="48">
        <v>5400</v>
      </c>
      <c r="B30" s="44"/>
      <c r="C30" s="52">
        <v>2887.2</v>
      </c>
      <c r="D30" s="53">
        <v>2956.24</v>
      </c>
      <c r="E30" s="53">
        <v>3025.24</v>
      </c>
      <c r="F30" s="53">
        <v>3318.56</v>
      </c>
      <c r="G30" s="53">
        <v>3387.56</v>
      </c>
      <c r="H30" s="53">
        <v>3456.56</v>
      </c>
      <c r="I30" s="53"/>
      <c r="J30" s="53"/>
      <c r="K30" s="53"/>
      <c r="L30" s="53"/>
      <c r="M30" s="53"/>
      <c r="N30" s="53"/>
    </row>
    <row r="31" spans="1:14" x14ac:dyDescent="0.3">
      <c r="A31" s="55" t="s">
        <v>68</v>
      </c>
      <c r="B31" s="55"/>
      <c r="C31" s="55"/>
      <c r="D31" s="55"/>
      <c r="E31" s="55"/>
      <c r="F31" s="55"/>
      <c r="G31" s="55"/>
      <c r="H31" s="55"/>
      <c r="I31" s="55"/>
      <c r="J31" s="55"/>
      <c r="K31" s="55"/>
      <c r="L31" s="55"/>
      <c r="M31" s="55"/>
      <c r="N31" s="55"/>
    </row>
    <row r="33" spans="1:14" ht="15.5" x14ac:dyDescent="0.3">
      <c r="A33" s="37" t="s">
        <v>42</v>
      </c>
      <c r="B33" s="37"/>
      <c r="C33" s="37"/>
      <c r="D33" s="37"/>
      <c r="E33" s="37"/>
      <c r="F33" s="37"/>
      <c r="G33" s="37"/>
      <c r="H33" s="37"/>
      <c r="I33" s="37"/>
      <c r="J33" s="37"/>
      <c r="K33" s="37"/>
      <c r="L33" s="37"/>
      <c r="M33" s="37"/>
      <c r="N33" s="37"/>
    </row>
    <row r="34" spans="1:14" x14ac:dyDescent="0.3">
      <c r="A34" s="38" t="s">
        <v>69</v>
      </c>
      <c r="B34" s="38"/>
      <c r="C34" s="38"/>
      <c r="D34" s="38"/>
      <c r="E34" s="38"/>
      <c r="F34" s="38"/>
      <c r="G34" s="38"/>
      <c r="H34" s="38"/>
      <c r="I34" s="38"/>
      <c r="J34" s="38"/>
      <c r="K34" s="38"/>
      <c r="L34" s="38"/>
      <c r="M34" s="38"/>
      <c r="N34" s="38"/>
    </row>
    <row r="35" spans="1:14" s="39" customFormat="1" ht="6" customHeight="1" x14ac:dyDescent="0.3">
      <c r="C35" s="40"/>
      <c r="D35" s="40"/>
      <c r="E35" s="40"/>
      <c r="F35" s="40"/>
      <c r="G35" s="40"/>
      <c r="H35" s="40"/>
      <c r="I35" s="40"/>
      <c r="J35" s="40"/>
      <c r="K35" s="40"/>
      <c r="L35" s="40"/>
      <c r="M35" s="40"/>
      <c r="N35" s="40"/>
    </row>
    <row r="36" spans="1:14" ht="14.5" thickBot="1" x14ac:dyDescent="0.35">
      <c r="A36" s="41"/>
      <c r="B36" s="41"/>
      <c r="C36" s="42">
        <v>800</v>
      </c>
      <c r="D36" s="42">
        <v>1000</v>
      </c>
      <c r="E36" s="42">
        <v>1200</v>
      </c>
      <c r="F36" s="42">
        <v>1400</v>
      </c>
      <c r="G36" s="42">
        <v>1600</v>
      </c>
      <c r="H36" s="42">
        <v>1800</v>
      </c>
      <c r="I36" s="42">
        <v>2000</v>
      </c>
      <c r="J36" s="42">
        <v>2200</v>
      </c>
      <c r="K36" s="42">
        <v>2400</v>
      </c>
      <c r="L36" s="42">
        <v>2600</v>
      </c>
      <c r="M36" s="42">
        <v>2800</v>
      </c>
      <c r="N36" s="42">
        <v>3000</v>
      </c>
    </row>
    <row r="37" spans="1:14" x14ac:dyDescent="0.3">
      <c r="A37" s="43">
        <v>800</v>
      </c>
      <c r="B37" s="44"/>
      <c r="C37" s="45">
        <v>2033.36</v>
      </c>
      <c r="D37" s="46">
        <v>2102.36</v>
      </c>
      <c r="E37" s="46">
        <v>2214</v>
      </c>
      <c r="F37" s="46">
        <v>2283.04</v>
      </c>
      <c r="G37" s="46">
        <v>2352.04</v>
      </c>
      <c r="H37" s="46">
        <v>2421.08</v>
      </c>
      <c r="I37" s="46">
        <v>2490.08</v>
      </c>
      <c r="J37" s="46">
        <v>2559.11</v>
      </c>
      <c r="K37" s="46">
        <v>2628.11</v>
      </c>
      <c r="L37" s="46">
        <v>2697.15</v>
      </c>
      <c r="M37" s="46">
        <v>2766.15</v>
      </c>
      <c r="N37" s="46">
        <v>2835.19</v>
      </c>
    </row>
    <row r="38" spans="1:14" x14ac:dyDescent="0.3">
      <c r="A38" s="48">
        <v>1000</v>
      </c>
      <c r="B38" s="44"/>
      <c r="C38" s="52">
        <v>2070.08</v>
      </c>
      <c r="D38" s="53">
        <v>2139.08</v>
      </c>
      <c r="E38" s="53">
        <v>2258.21</v>
      </c>
      <c r="F38" s="53">
        <v>2327.21</v>
      </c>
      <c r="G38" s="53">
        <v>2396.21</v>
      </c>
      <c r="H38" s="53">
        <v>2465.25</v>
      </c>
      <c r="I38" s="53">
        <v>2534.25</v>
      </c>
      <c r="J38" s="53">
        <v>2603.29</v>
      </c>
      <c r="K38" s="53">
        <v>2672.29</v>
      </c>
      <c r="L38" s="53">
        <v>2741.33</v>
      </c>
      <c r="M38" s="53">
        <v>2810.33</v>
      </c>
      <c r="N38" s="53">
        <v>2879.36</v>
      </c>
    </row>
    <row r="39" spans="1:14" x14ac:dyDescent="0.3">
      <c r="A39" s="48">
        <v>1200</v>
      </c>
      <c r="B39" s="44"/>
      <c r="C39" s="52">
        <v>2106.75</v>
      </c>
      <c r="D39" s="53">
        <v>2175.79</v>
      </c>
      <c r="E39" s="53">
        <v>2302.39</v>
      </c>
      <c r="F39" s="53">
        <v>2371.39</v>
      </c>
      <c r="G39" s="53">
        <v>2440.4299999999998</v>
      </c>
      <c r="H39" s="53">
        <v>2509.4299999999998</v>
      </c>
      <c r="I39" s="53">
        <v>2578.4299999999998</v>
      </c>
      <c r="J39" s="53">
        <v>2647.46</v>
      </c>
      <c r="K39" s="53">
        <v>2716.46</v>
      </c>
      <c r="L39" s="53">
        <v>2785.5</v>
      </c>
      <c r="M39" s="53">
        <v>2854.5</v>
      </c>
      <c r="N39" s="53">
        <v>2923.54</v>
      </c>
    </row>
    <row r="40" spans="1:14" x14ac:dyDescent="0.3">
      <c r="A40" s="48">
        <v>1400</v>
      </c>
      <c r="B40" s="44"/>
      <c r="C40" s="52">
        <v>2143.46</v>
      </c>
      <c r="D40" s="53">
        <v>2212.46</v>
      </c>
      <c r="E40" s="53">
        <v>2346.56</v>
      </c>
      <c r="F40" s="53">
        <v>2415.56</v>
      </c>
      <c r="G40" s="53">
        <v>2484.6</v>
      </c>
      <c r="H40" s="53">
        <v>2553.6</v>
      </c>
      <c r="I40" s="53">
        <v>2622.64</v>
      </c>
      <c r="J40" s="53">
        <v>2691.64</v>
      </c>
      <c r="K40" s="53">
        <v>2760.64</v>
      </c>
      <c r="L40" s="53">
        <v>2829.68</v>
      </c>
      <c r="M40" s="53">
        <v>2898.68</v>
      </c>
      <c r="N40" s="53">
        <v>2967.71</v>
      </c>
    </row>
    <row r="41" spans="1:14" x14ac:dyDescent="0.3">
      <c r="A41" s="48">
        <v>1600</v>
      </c>
      <c r="B41" s="44"/>
      <c r="C41" s="52">
        <v>2180.1799999999998</v>
      </c>
      <c r="D41" s="53">
        <v>2249.1799999999998</v>
      </c>
      <c r="E41" s="53">
        <v>2390.7399999999998</v>
      </c>
      <c r="F41" s="53">
        <v>2459.7399999999998</v>
      </c>
      <c r="G41" s="53">
        <v>2528.7800000000002</v>
      </c>
      <c r="H41" s="53">
        <v>2597.7800000000002</v>
      </c>
      <c r="I41" s="53">
        <v>2666.81</v>
      </c>
      <c r="J41" s="53">
        <v>2735.81</v>
      </c>
      <c r="K41" s="53">
        <v>2804.85</v>
      </c>
      <c r="L41" s="53">
        <v>2873.85</v>
      </c>
      <c r="M41" s="53">
        <v>2942.85</v>
      </c>
      <c r="N41" s="53">
        <v>3011.89</v>
      </c>
    </row>
    <row r="42" spans="1:14" x14ac:dyDescent="0.3">
      <c r="A42" s="48">
        <v>1800</v>
      </c>
      <c r="B42" s="44"/>
      <c r="C42" s="52">
        <v>2216.85</v>
      </c>
      <c r="D42" s="53">
        <v>2285.89</v>
      </c>
      <c r="E42" s="53">
        <v>2434.91</v>
      </c>
      <c r="F42" s="53">
        <v>2503.91</v>
      </c>
      <c r="G42" s="53">
        <v>2572.9499999999998</v>
      </c>
      <c r="H42" s="53">
        <v>2641.95</v>
      </c>
      <c r="I42" s="53">
        <v>2710.99</v>
      </c>
      <c r="J42" s="53">
        <v>2817.79</v>
      </c>
      <c r="K42" s="53">
        <v>2904.45</v>
      </c>
      <c r="L42" s="53">
        <v>2991.86</v>
      </c>
      <c r="M42" s="53">
        <v>3078.53</v>
      </c>
      <c r="N42" s="53">
        <v>3165.94</v>
      </c>
    </row>
    <row r="43" spans="1:14" x14ac:dyDescent="0.3">
      <c r="A43" s="48">
        <v>2000</v>
      </c>
      <c r="B43" s="44"/>
      <c r="C43" s="52">
        <v>2253.56</v>
      </c>
      <c r="D43" s="53">
        <v>2322.6</v>
      </c>
      <c r="E43" s="53">
        <v>2479.09</v>
      </c>
      <c r="F43" s="53">
        <v>2548.09</v>
      </c>
      <c r="G43" s="53">
        <v>2617.13</v>
      </c>
      <c r="H43" s="53">
        <v>2686.13</v>
      </c>
      <c r="I43" s="53">
        <v>2755.16</v>
      </c>
      <c r="J43" s="53">
        <v>2863.46</v>
      </c>
      <c r="K43" s="53">
        <v>2951.63</v>
      </c>
      <c r="L43" s="53">
        <v>3040.54</v>
      </c>
      <c r="M43" s="53">
        <v>3128.7</v>
      </c>
      <c r="N43" s="53">
        <v>3217.58</v>
      </c>
    </row>
    <row r="44" spans="1:14" x14ac:dyDescent="0.3">
      <c r="A44" s="48">
        <v>2200</v>
      </c>
      <c r="B44" s="44"/>
      <c r="C44" s="52">
        <v>2290.2800000000002</v>
      </c>
      <c r="D44" s="53">
        <v>2359.2800000000002</v>
      </c>
      <c r="E44" s="53">
        <v>2523.2600000000002</v>
      </c>
      <c r="F44" s="53">
        <v>2592.3000000000002</v>
      </c>
      <c r="G44" s="53">
        <v>2661.3</v>
      </c>
      <c r="H44" s="53">
        <v>2730.3</v>
      </c>
      <c r="I44" s="53">
        <v>2799.34</v>
      </c>
      <c r="J44" s="53">
        <v>2909.14</v>
      </c>
      <c r="K44" s="53">
        <v>2998.8</v>
      </c>
      <c r="L44" s="53">
        <v>3089.18</v>
      </c>
      <c r="M44" s="53">
        <v>3178.84</v>
      </c>
      <c r="N44" s="53">
        <v>3269.25</v>
      </c>
    </row>
    <row r="45" spans="1:14" x14ac:dyDescent="0.3">
      <c r="A45" s="48">
        <v>2400</v>
      </c>
      <c r="B45" s="44"/>
      <c r="C45" s="52">
        <v>2326.9499999999998</v>
      </c>
      <c r="D45" s="53">
        <v>2395.9899999999998</v>
      </c>
      <c r="E45" s="53">
        <v>2567.44</v>
      </c>
      <c r="F45" s="53">
        <v>2636.48</v>
      </c>
      <c r="G45" s="53">
        <v>2705.48</v>
      </c>
      <c r="H45" s="53">
        <v>2774.51</v>
      </c>
      <c r="I45" s="53">
        <v>2843.51</v>
      </c>
      <c r="J45" s="53">
        <v>2954.81</v>
      </c>
      <c r="K45" s="53">
        <v>3045.98</v>
      </c>
      <c r="L45" s="53">
        <v>3137.85</v>
      </c>
      <c r="M45" s="53">
        <v>3229.01</v>
      </c>
      <c r="N45" s="53">
        <v>3320.89</v>
      </c>
    </row>
    <row r="46" spans="1:14" x14ac:dyDescent="0.3">
      <c r="A46" s="48">
        <v>2600</v>
      </c>
      <c r="B46" s="44"/>
      <c r="C46" s="52">
        <v>2363.66</v>
      </c>
      <c r="D46" s="53">
        <v>2432.6999999999998</v>
      </c>
      <c r="E46" s="53">
        <v>2611.61</v>
      </c>
      <c r="F46" s="53">
        <v>2680.65</v>
      </c>
      <c r="G46" s="53">
        <v>2749.65</v>
      </c>
      <c r="H46" s="53">
        <v>2818.69</v>
      </c>
      <c r="I46" s="53">
        <v>2887.69</v>
      </c>
      <c r="J46" s="53">
        <v>3000.49</v>
      </c>
      <c r="K46" s="53">
        <v>3093.15</v>
      </c>
      <c r="L46" s="53">
        <v>3186.53</v>
      </c>
      <c r="M46" s="53">
        <v>3279.15</v>
      </c>
      <c r="N46" s="53">
        <v>3372.56</v>
      </c>
    </row>
    <row r="47" spans="1:14" x14ac:dyDescent="0.3">
      <c r="A47" s="48">
        <v>2800</v>
      </c>
      <c r="B47" s="44"/>
      <c r="C47" s="52">
        <v>2400.38</v>
      </c>
      <c r="D47" s="53">
        <v>2469.38</v>
      </c>
      <c r="E47" s="53">
        <v>2655.79</v>
      </c>
      <c r="F47" s="53">
        <v>2724.83</v>
      </c>
      <c r="G47" s="53">
        <v>2793.83</v>
      </c>
      <c r="H47" s="53">
        <v>2862.86</v>
      </c>
      <c r="I47" s="53">
        <v>2931.86</v>
      </c>
      <c r="J47" s="53">
        <v>3046.16</v>
      </c>
      <c r="K47" s="53">
        <v>3140.29</v>
      </c>
      <c r="L47" s="53">
        <v>3235.2</v>
      </c>
      <c r="M47" s="53">
        <v>3329.33</v>
      </c>
      <c r="N47" s="53">
        <v>3424.2</v>
      </c>
    </row>
    <row r="48" spans="1:14" x14ac:dyDescent="0.3">
      <c r="A48" s="48">
        <v>3000</v>
      </c>
      <c r="B48" s="44"/>
      <c r="C48" s="52">
        <v>2437.09</v>
      </c>
      <c r="D48" s="53">
        <v>2506.09</v>
      </c>
      <c r="E48" s="53">
        <v>2699.96</v>
      </c>
      <c r="F48" s="53">
        <v>2769</v>
      </c>
      <c r="G48" s="53">
        <v>2838</v>
      </c>
      <c r="H48" s="53">
        <v>2907.04</v>
      </c>
      <c r="I48" s="53">
        <v>2976.04</v>
      </c>
      <c r="J48" s="53">
        <v>3091.84</v>
      </c>
      <c r="K48" s="53">
        <v>3187.46</v>
      </c>
      <c r="L48" s="53">
        <v>3283.84</v>
      </c>
      <c r="M48" s="53">
        <v>3379.5</v>
      </c>
      <c r="N48" s="53">
        <v>3475.88</v>
      </c>
    </row>
    <row r="49" spans="1:14" x14ac:dyDescent="0.3">
      <c r="A49" s="48">
        <v>3200</v>
      </c>
      <c r="B49" s="44"/>
      <c r="C49" s="52">
        <v>2473.7600000000002</v>
      </c>
      <c r="D49" s="53">
        <v>2542.8000000000002</v>
      </c>
      <c r="E49" s="53">
        <v>2744.18</v>
      </c>
      <c r="F49" s="53">
        <v>2813.18</v>
      </c>
      <c r="G49" s="53">
        <v>2882.18</v>
      </c>
      <c r="H49" s="53">
        <v>2951.21</v>
      </c>
      <c r="I49" s="53">
        <v>3020.21</v>
      </c>
      <c r="J49" s="53">
        <v>3136.76</v>
      </c>
      <c r="K49" s="53">
        <v>3234.64</v>
      </c>
      <c r="L49" s="53">
        <v>3331.76</v>
      </c>
      <c r="M49" s="53">
        <v>3429.64</v>
      </c>
      <c r="N49" s="53">
        <v>3526.76</v>
      </c>
    </row>
    <row r="50" spans="1:14" x14ac:dyDescent="0.3">
      <c r="A50" s="48">
        <v>3400</v>
      </c>
      <c r="B50" s="44"/>
      <c r="C50" s="52">
        <v>2510.48</v>
      </c>
      <c r="D50" s="53">
        <v>2579.48</v>
      </c>
      <c r="E50" s="53">
        <v>2788.35</v>
      </c>
      <c r="F50" s="53">
        <v>2857.35</v>
      </c>
      <c r="G50" s="53">
        <v>2926.39</v>
      </c>
      <c r="H50" s="53">
        <v>2995.39</v>
      </c>
      <c r="I50" s="53">
        <v>3064.39</v>
      </c>
      <c r="J50" s="53">
        <v>3182.44</v>
      </c>
      <c r="K50" s="53">
        <v>3281.81</v>
      </c>
      <c r="L50" s="53">
        <v>3380.44</v>
      </c>
      <c r="M50" s="53">
        <v>3479.81</v>
      </c>
      <c r="N50" s="53"/>
    </row>
    <row r="51" spans="1:14" x14ac:dyDescent="0.3">
      <c r="A51" s="48">
        <v>3600</v>
      </c>
      <c r="B51" s="44"/>
      <c r="C51" s="52">
        <v>2547.19</v>
      </c>
      <c r="D51" s="53">
        <v>2616.19</v>
      </c>
      <c r="E51" s="53">
        <v>2832.53</v>
      </c>
      <c r="F51" s="53">
        <v>2901.53</v>
      </c>
      <c r="G51" s="53">
        <v>2970.56</v>
      </c>
      <c r="H51" s="53">
        <v>3039.56</v>
      </c>
      <c r="I51" s="53">
        <v>3108.6</v>
      </c>
      <c r="J51" s="53">
        <v>3228.11</v>
      </c>
      <c r="K51" s="53">
        <v>3328.99</v>
      </c>
      <c r="L51" s="53">
        <v>3429.11</v>
      </c>
      <c r="M51" s="53"/>
      <c r="N51" s="53"/>
    </row>
    <row r="52" spans="1:14" x14ac:dyDescent="0.3">
      <c r="A52" s="48">
        <v>3800</v>
      </c>
      <c r="B52" s="44"/>
      <c r="C52" s="52">
        <v>2583.86</v>
      </c>
      <c r="D52" s="53">
        <v>2652.9</v>
      </c>
      <c r="E52" s="53">
        <v>2876.7</v>
      </c>
      <c r="F52" s="53">
        <v>2945.7</v>
      </c>
      <c r="G52" s="53">
        <v>3014.74</v>
      </c>
      <c r="H52" s="53">
        <v>3083.74</v>
      </c>
      <c r="I52" s="53">
        <v>3152.78</v>
      </c>
      <c r="J52" s="53">
        <v>3295.13</v>
      </c>
      <c r="K52" s="53">
        <v>3399.45</v>
      </c>
      <c r="L52" s="53">
        <v>3502.99</v>
      </c>
      <c r="M52" s="53"/>
      <c r="N52" s="53"/>
    </row>
    <row r="53" spans="1:14" x14ac:dyDescent="0.3">
      <c r="A53" s="48">
        <v>4000</v>
      </c>
      <c r="B53" s="44"/>
      <c r="C53" s="52">
        <v>2620.58</v>
      </c>
      <c r="D53" s="53">
        <v>2689.61</v>
      </c>
      <c r="E53" s="53">
        <v>2920.88</v>
      </c>
      <c r="F53" s="53">
        <v>2989.88</v>
      </c>
      <c r="G53" s="53">
        <v>3058.91</v>
      </c>
      <c r="H53" s="53">
        <v>3127.91</v>
      </c>
      <c r="I53" s="53">
        <v>3196.95</v>
      </c>
      <c r="J53" s="53">
        <v>3340.8</v>
      </c>
      <c r="K53" s="53">
        <v>3446.59</v>
      </c>
      <c r="L53" s="53"/>
      <c r="M53" s="53"/>
      <c r="N53" s="53"/>
    </row>
    <row r="54" spans="1:14" x14ac:dyDescent="0.3">
      <c r="A54" s="48">
        <v>4200</v>
      </c>
      <c r="B54" s="44"/>
      <c r="C54" s="52">
        <v>2657.29</v>
      </c>
      <c r="D54" s="53">
        <v>2726.29</v>
      </c>
      <c r="E54" s="53">
        <v>2965.05</v>
      </c>
      <c r="F54" s="53">
        <v>3034.05</v>
      </c>
      <c r="G54" s="53">
        <v>3103.09</v>
      </c>
      <c r="H54" s="53">
        <v>3172.09</v>
      </c>
      <c r="I54" s="53">
        <v>3241.13</v>
      </c>
      <c r="J54" s="53">
        <v>3386.48</v>
      </c>
      <c r="K54" s="53"/>
      <c r="L54" s="53"/>
      <c r="M54" s="53"/>
      <c r="N54" s="53"/>
    </row>
    <row r="55" spans="1:14" x14ac:dyDescent="0.3">
      <c r="A55" s="48">
        <v>4400</v>
      </c>
      <c r="B55" s="44"/>
      <c r="C55" s="52">
        <v>2693.96</v>
      </c>
      <c r="D55" s="53">
        <v>2763</v>
      </c>
      <c r="E55" s="53">
        <v>3009.23</v>
      </c>
      <c r="F55" s="53">
        <v>3078.26</v>
      </c>
      <c r="G55" s="53">
        <v>3147.26</v>
      </c>
      <c r="H55" s="53">
        <v>3216.3</v>
      </c>
      <c r="I55" s="53">
        <v>3285.3</v>
      </c>
      <c r="J55" s="53">
        <v>3432.15</v>
      </c>
      <c r="K55" s="53"/>
      <c r="L55" s="53"/>
      <c r="M55" s="53"/>
      <c r="N55" s="53"/>
    </row>
    <row r="56" spans="1:14" x14ac:dyDescent="0.3">
      <c r="A56" s="48">
        <v>4600</v>
      </c>
      <c r="B56" s="44"/>
      <c r="C56" s="52">
        <v>2730.68</v>
      </c>
      <c r="D56" s="53">
        <v>2799.71</v>
      </c>
      <c r="E56" s="53">
        <v>3053.4</v>
      </c>
      <c r="F56" s="53">
        <v>3122.44</v>
      </c>
      <c r="G56" s="53">
        <v>3191.44</v>
      </c>
      <c r="H56" s="53">
        <v>3260.48</v>
      </c>
      <c r="I56" s="53">
        <v>3329.48</v>
      </c>
      <c r="J56" s="53"/>
      <c r="K56" s="53"/>
      <c r="L56" s="53"/>
      <c r="M56" s="53"/>
      <c r="N56" s="53"/>
    </row>
    <row r="57" spans="1:14" x14ac:dyDescent="0.3">
      <c r="A57" s="48">
        <v>4800</v>
      </c>
      <c r="B57" s="44"/>
      <c r="C57" s="52">
        <v>2767.39</v>
      </c>
      <c r="D57" s="53">
        <v>2836.39</v>
      </c>
      <c r="E57" s="53">
        <v>3097.58</v>
      </c>
      <c r="F57" s="53">
        <v>3166.61</v>
      </c>
      <c r="G57" s="53">
        <v>3235.61</v>
      </c>
      <c r="H57" s="53">
        <v>3304.65</v>
      </c>
      <c r="I57" s="53">
        <v>3373.65</v>
      </c>
      <c r="J57" s="53"/>
      <c r="K57" s="53"/>
      <c r="L57" s="53"/>
      <c r="M57" s="53"/>
      <c r="N57" s="53"/>
    </row>
    <row r="58" spans="1:14" x14ac:dyDescent="0.3">
      <c r="A58" s="48">
        <v>5000</v>
      </c>
      <c r="B58" s="44"/>
      <c r="C58" s="52">
        <v>2804.1</v>
      </c>
      <c r="D58" s="53">
        <v>2873.1</v>
      </c>
      <c r="E58" s="53">
        <v>3141.75</v>
      </c>
      <c r="F58" s="53">
        <v>3210.79</v>
      </c>
      <c r="G58" s="53">
        <v>3279.79</v>
      </c>
      <c r="H58" s="53">
        <v>3348.83</v>
      </c>
      <c r="I58" s="53">
        <v>3417.83</v>
      </c>
      <c r="J58" s="53"/>
      <c r="K58" s="53"/>
      <c r="L58" s="53"/>
      <c r="M58" s="53"/>
      <c r="N58" s="53"/>
    </row>
    <row r="59" spans="1:14" x14ac:dyDescent="0.3">
      <c r="A59" s="48">
        <v>5200</v>
      </c>
      <c r="B59" s="44"/>
      <c r="C59" s="52">
        <v>2840.78</v>
      </c>
      <c r="D59" s="53">
        <v>2909.81</v>
      </c>
      <c r="E59" s="53">
        <v>3185.96</v>
      </c>
      <c r="F59" s="53">
        <v>3254.96</v>
      </c>
      <c r="G59" s="53">
        <v>3323.96</v>
      </c>
      <c r="H59" s="53">
        <v>3393</v>
      </c>
      <c r="I59" s="53"/>
      <c r="J59" s="53"/>
      <c r="K59" s="53"/>
      <c r="L59" s="53"/>
      <c r="M59" s="53"/>
      <c r="N59" s="53"/>
    </row>
    <row r="60" spans="1:14" x14ac:dyDescent="0.3">
      <c r="A60" s="48">
        <v>5400</v>
      </c>
      <c r="B60" s="44"/>
      <c r="C60" s="52">
        <v>2877.49</v>
      </c>
      <c r="D60" s="53">
        <v>2946.49</v>
      </c>
      <c r="E60" s="53">
        <v>3230.14</v>
      </c>
      <c r="F60" s="53">
        <v>3299.14</v>
      </c>
      <c r="G60" s="53">
        <v>3368.18</v>
      </c>
      <c r="H60" s="53">
        <v>3437.18</v>
      </c>
      <c r="I60" s="53"/>
      <c r="J60" s="53"/>
      <c r="K60" s="53"/>
      <c r="L60" s="53"/>
      <c r="M60" s="53"/>
      <c r="N60" s="53"/>
    </row>
    <row r="61" spans="1:14" x14ac:dyDescent="0.3">
      <c r="A61" s="55" t="s">
        <v>68</v>
      </c>
      <c r="B61" s="55"/>
      <c r="C61" s="55"/>
      <c r="D61" s="55"/>
      <c r="E61" s="55"/>
      <c r="F61" s="55"/>
      <c r="G61" s="55"/>
      <c r="H61" s="55"/>
      <c r="I61" s="55"/>
      <c r="J61" s="55"/>
      <c r="K61" s="55"/>
      <c r="L61" s="55"/>
      <c r="M61" s="55"/>
      <c r="N61" s="55"/>
    </row>
    <row r="63" spans="1:14" ht="15.5" x14ac:dyDescent="0.3">
      <c r="A63" s="37" t="s">
        <v>43</v>
      </c>
      <c r="B63" s="37"/>
      <c r="C63" s="37"/>
      <c r="D63" s="37"/>
      <c r="E63" s="37"/>
      <c r="F63" s="37"/>
      <c r="G63" s="37"/>
      <c r="H63" s="37"/>
      <c r="I63" s="37"/>
      <c r="J63" s="37"/>
      <c r="K63" s="37"/>
      <c r="L63" s="37"/>
      <c r="M63" s="37"/>
      <c r="N63" s="37"/>
    </row>
    <row r="64" spans="1:14" x14ac:dyDescent="0.3">
      <c r="A64" s="38" t="s">
        <v>51</v>
      </c>
      <c r="B64" s="38"/>
      <c r="C64" s="38"/>
      <c r="D64" s="38"/>
      <c r="E64" s="38"/>
      <c r="F64" s="38"/>
      <c r="G64" s="38"/>
      <c r="H64" s="38"/>
      <c r="I64" s="38"/>
      <c r="J64" s="38"/>
      <c r="K64" s="38"/>
      <c r="L64" s="38"/>
      <c r="M64" s="38"/>
      <c r="N64" s="38"/>
    </row>
    <row r="65" spans="1:14" s="39" customFormat="1" ht="6" customHeight="1" x14ac:dyDescent="0.3">
      <c r="C65" s="40"/>
      <c r="D65" s="40"/>
      <c r="E65" s="40"/>
      <c r="F65" s="40"/>
      <c r="G65" s="40"/>
      <c r="H65" s="40"/>
      <c r="I65" s="40"/>
      <c r="J65" s="40"/>
      <c r="K65" s="40"/>
      <c r="L65" s="40"/>
      <c r="M65" s="40"/>
      <c r="N65" s="40"/>
    </row>
    <row r="66" spans="1:14" ht="14.5" thickBot="1" x14ac:dyDescent="0.35">
      <c r="A66" s="41"/>
      <c r="B66" s="41"/>
      <c r="C66" s="42">
        <v>800</v>
      </c>
      <c r="D66" s="42">
        <v>1000</v>
      </c>
      <c r="E66" s="42">
        <v>1200</v>
      </c>
      <c r="F66" s="42">
        <v>1400</v>
      </c>
      <c r="G66" s="42">
        <v>1600</v>
      </c>
      <c r="H66" s="42">
        <v>1800</v>
      </c>
      <c r="I66" s="42">
        <v>2000</v>
      </c>
      <c r="J66" s="42">
        <v>2200</v>
      </c>
      <c r="K66" s="42">
        <v>2400</v>
      </c>
      <c r="L66" s="42">
        <v>2600</v>
      </c>
      <c r="M66" s="42">
        <v>2800</v>
      </c>
      <c r="N66" s="42">
        <v>3000</v>
      </c>
    </row>
    <row r="67" spans="1:14" x14ac:dyDescent="0.3">
      <c r="A67" s="43">
        <v>800</v>
      </c>
      <c r="B67" s="44"/>
      <c r="C67" s="45">
        <v>2062.65</v>
      </c>
      <c r="D67" s="46">
        <v>2131.65</v>
      </c>
      <c r="E67" s="46">
        <v>2200.69</v>
      </c>
      <c r="F67" s="46">
        <v>2341.09</v>
      </c>
      <c r="G67" s="46">
        <v>2410.09</v>
      </c>
      <c r="H67" s="46">
        <v>2479.13</v>
      </c>
      <c r="I67" s="46">
        <v>2548.13</v>
      </c>
      <c r="J67" s="46">
        <v>2617.16</v>
      </c>
      <c r="K67" s="46">
        <v>2686.16</v>
      </c>
      <c r="L67" s="46">
        <v>2755.2</v>
      </c>
      <c r="M67" s="46">
        <v>2824.2</v>
      </c>
      <c r="N67" s="46">
        <v>2893.2</v>
      </c>
    </row>
    <row r="68" spans="1:14" x14ac:dyDescent="0.3">
      <c r="A68" s="48">
        <v>1000</v>
      </c>
      <c r="B68" s="44"/>
      <c r="C68" s="52">
        <v>2104.39</v>
      </c>
      <c r="D68" s="53">
        <v>2173.39</v>
      </c>
      <c r="E68" s="53">
        <v>2242.4299999999998</v>
      </c>
      <c r="F68" s="53">
        <v>2395.35</v>
      </c>
      <c r="G68" s="53">
        <v>2464.39</v>
      </c>
      <c r="H68" s="53">
        <v>2533.39</v>
      </c>
      <c r="I68" s="53">
        <v>2602.39</v>
      </c>
      <c r="J68" s="53">
        <v>2671.43</v>
      </c>
      <c r="K68" s="53">
        <v>2740.43</v>
      </c>
      <c r="L68" s="53">
        <v>2809.46</v>
      </c>
      <c r="M68" s="53">
        <v>2878.46</v>
      </c>
      <c r="N68" s="53">
        <v>2947.5</v>
      </c>
    </row>
    <row r="69" spans="1:14" x14ac:dyDescent="0.3">
      <c r="A69" s="48">
        <v>1200</v>
      </c>
      <c r="B69" s="44"/>
      <c r="C69" s="52">
        <v>2146.13</v>
      </c>
      <c r="D69" s="53">
        <v>2215.16</v>
      </c>
      <c r="E69" s="53">
        <v>2284.16</v>
      </c>
      <c r="F69" s="53">
        <v>2449.61</v>
      </c>
      <c r="G69" s="53">
        <v>2518.65</v>
      </c>
      <c r="H69" s="53">
        <v>2587.65</v>
      </c>
      <c r="I69" s="53">
        <v>2656.69</v>
      </c>
      <c r="J69" s="53">
        <v>2725.69</v>
      </c>
      <c r="K69" s="53">
        <v>2794.73</v>
      </c>
      <c r="L69" s="53">
        <v>2863.73</v>
      </c>
      <c r="M69" s="53">
        <v>2932.76</v>
      </c>
      <c r="N69" s="53">
        <v>3001.76</v>
      </c>
    </row>
    <row r="70" spans="1:14" x14ac:dyDescent="0.3">
      <c r="A70" s="48">
        <v>1400</v>
      </c>
      <c r="B70" s="44"/>
      <c r="C70" s="52">
        <v>2187.86</v>
      </c>
      <c r="D70" s="53">
        <v>2256.9</v>
      </c>
      <c r="E70" s="53">
        <v>2325.9</v>
      </c>
      <c r="F70" s="53">
        <v>2503.91</v>
      </c>
      <c r="G70" s="53">
        <v>2572.91</v>
      </c>
      <c r="H70" s="53">
        <v>2641.95</v>
      </c>
      <c r="I70" s="53">
        <v>2710.95</v>
      </c>
      <c r="J70" s="53">
        <v>2779.99</v>
      </c>
      <c r="K70" s="53">
        <v>2848.99</v>
      </c>
      <c r="L70" s="53">
        <v>2917.99</v>
      </c>
      <c r="M70" s="53">
        <v>2987.03</v>
      </c>
      <c r="N70" s="53">
        <v>3056.03</v>
      </c>
    </row>
    <row r="71" spans="1:14" x14ac:dyDescent="0.3">
      <c r="A71" s="48">
        <v>1600</v>
      </c>
      <c r="B71" s="44"/>
      <c r="C71" s="52">
        <v>2229.64</v>
      </c>
      <c r="D71" s="53">
        <v>2298.64</v>
      </c>
      <c r="E71" s="53">
        <v>2367.6799999999998</v>
      </c>
      <c r="F71" s="53">
        <v>2558.1799999999998</v>
      </c>
      <c r="G71" s="53">
        <v>2627.18</v>
      </c>
      <c r="H71" s="53">
        <v>2696.21</v>
      </c>
      <c r="I71" s="53">
        <v>2765.21</v>
      </c>
      <c r="J71" s="53">
        <v>2834.25</v>
      </c>
      <c r="K71" s="53">
        <v>2903.25</v>
      </c>
      <c r="L71" s="53">
        <v>2972.29</v>
      </c>
      <c r="M71" s="53">
        <v>3041.29</v>
      </c>
      <c r="N71" s="53">
        <v>3110.33</v>
      </c>
    </row>
    <row r="72" spans="1:14" x14ac:dyDescent="0.3">
      <c r="A72" s="48">
        <v>1800</v>
      </c>
      <c r="B72" s="44"/>
      <c r="C72" s="52">
        <v>2271.38</v>
      </c>
      <c r="D72" s="53">
        <v>2340.41</v>
      </c>
      <c r="E72" s="53">
        <v>2409.41</v>
      </c>
      <c r="F72" s="53">
        <v>2612.44</v>
      </c>
      <c r="G72" s="53">
        <v>2681.48</v>
      </c>
      <c r="H72" s="53">
        <v>2750.48</v>
      </c>
      <c r="I72" s="53">
        <v>2819.51</v>
      </c>
      <c r="J72" s="53">
        <v>2888.51</v>
      </c>
      <c r="K72" s="53">
        <v>2957.55</v>
      </c>
      <c r="L72" s="53">
        <v>3026.55</v>
      </c>
      <c r="M72" s="53">
        <v>3095.55</v>
      </c>
      <c r="N72" s="53">
        <v>3164.59</v>
      </c>
    </row>
    <row r="73" spans="1:14" x14ac:dyDescent="0.3">
      <c r="A73" s="48">
        <v>2000</v>
      </c>
      <c r="B73" s="44"/>
      <c r="C73" s="52">
        <v>2313.11</v>
      </c>
      <c r="D73" s="53">
        <v>2382.15</v>
      </c>
      <c r="E73" s="53">
        <v>2451.15</v>
      </c>
      <c r="F73" s="53">
        <v>2666.74</v>
      </c>
      <c r="G73" s="53">
        <v>2735.74</v>
      </c>
      <c r="H73" s="53">
        <v>2804.74</v>
      </c>
      <c r="I73" s="53">
        <v>2873.78</v>
      </c>
      <c r="J73" s="53">
        <v>2942.78</v>
      </c>
      <c r="K73" s="53">
        <v>3011.81</v>
      </c>
      <c r="L73" s="53">
        <v>3080.81</v>
      </c>
      <c r="M73" s="53">
        <v>3149.85</v>
      </c>
      <c r="N73" s="53">
        <v>3218.85</v>
      </c>
    </row>
    <row r="74" spans="1:14" x14ac:dyDescent="0.3">
      <c r="A74" s="48">
        <v>2200</v>
      </c>
      <c r="B74" s="44"/>
      <c r="C74" s="52">
        <v>2354.89</v>
      </c>
      <c r="D74" s="53">
        <v>2423.89</v>
      </c>
      <c r="E74" s="53">
        <v>2492.9299999999998</v>
      </c>
      <c r="F74" s="53">
        <v>2721</v>
      </c>
      <c r="G74" s="53">
        <v>2790</v>
      </c>
      <c r="H74" s="53">
        <v>2859.04</v>
      </c>
      <c r="I74" s="53">
        <v>2928.04</v>
      </c>
      <c r="J74" s="53">
        <v>2997.08</v>
      </c>
      <c r="K74" s="53">
        <v>3066.08</v>
      </c>
      <c r="L74" s="53">
        <v>3135.11</v>
      </c>
      <c r="M74" s="53">
        <v>3204.11</v>
      </c>
      <c r="N74" s="53">
        <v>3273.15</v>
      </c>
    </row>
    <row r="75" spans="1:14" x14ac:dyDescent="0.3">
      <c r="A75" s="48">
        <v>2400</v>
      </c>
      <c r="B75" s="44"/>
      <c r="C75" s="52">
        <v>2396.63</v>
      </c>
      <c r="D75" s="53">
        <v>2465.63</v>
      </c>
      <c r="E75" s="53">
        <v>2534.66</v>
      </c>
      <c r="F75" s="53">
        <v>2775.26</v>
      </c>
      <c r="G75" s="53">
        <v>2844.3</v>
      </c>
      <c r="H75" s="53">
        <v>2913.3</v>
      </c>
      <c r="I75" s="53">
        <v>2982.34</v>
      </c>
      <c r="J75" s="53">
        <v>3051.34</v>
      </c>
      <c r="K75" s="53">
        <v>3120.34</v>
      </c>
      <c r="L75" s="53">
        <v>3189.38</v>
      </c>
      <c r="M75" s="53">
        <v>3298.09</v>
      </c>
      <c r="N75" s="53">
        <v>3395.33</v>
      </c>
    </row>
    <row r="76" spans="1:14" x14ac:dyDescent="0.3">
      <c r="A76" s="48">
        <v>2600</v>
      </c>
      <c r="B76" s="44"/>
      <c r="C76" s="52">
        <v>2438.36</v>
      </c>
      <c r="D76" s="53">
        <v>2507.4</v>
      </c>
      <c r="E76" s="53">
        <v>2576.4</v>
      </c>
      <c r="F76" s="53">
        <v>2829.53</v>
      </c>
      <c r="G76" s="53">
        <v>2898.56</v>
      </c>
      <c r="H76" s="53">
        <v>2967.56</v>
      </c>
      <c r="I76" s="53">
        <v>3036.6</v>
      </c>
      <c r="J76" s="53">
        <v>3105.6</v>
      </c>
      <c r="K76" s="53">
        <v>3174.64</v>
      </c>
      <c r="L76" s="53">
        <v>3243.64</v>
      </c>
      <c r="M76" s="53">
        <v>3353.63</v>
      </c>
      <c r="N76" s="53">
        <v>3452.14</v>
      </c>
    </row>
    <row r="77" spans="1:14" x14ac:dyDescent="0.3">
      <c r="A77" s="48">
        <v>2800</v>
      </c>
      <c r="B77" s="44"/>
      <c r="C77" s="52">
        <v>2480.14</v>
      </c>
      <c r="D77" s="53">
        <v>2549.14</v>
      </c>
      <c r="E77" s="53">
        <v>2618.14</v>
      </c>
      <c r="F77" s="53">
        <v>2883.83</v>
      </c>
      <c r="G77" s="53">
        <v>2952.83</v>
      </c>
      <c r="H77" s="53">
        <v>3021.86</v>
      </c>
      <c r="I77" s="53">
        <v>3090.86</v>
      </c>
      <c r="J77" s="53">
        <v>3159.9</v>
      </c>
      <c r="K77" s="53">
        <v>3228.9</v>
      </c>
      <c r="L77" s="53">
        <v>3297.9</v>
      </c>
      <c r="M77" s="53">
        <v>3409.13</v>
      </c>
      <c r="N77" s="53">
        <v>3508.91</v>
      </c>
    </row>
    <row r="78" spans="1:14" x14ac:dyDescent="0.3">
      <c r="A78" s="48">
        <v>3000</v>
      </c>
      <c r="B78" s="44"/>
      <c r="C78" s="52">
        <v>2521.88</v>
      </c>
      <c r="D78" s="53">
        <v>2590.88</v>
      </c>
      <c r="E78" s="53">
        <v>2659.91</v>
      </c>
      <c r="F78" s="53">
        <v>2938.09</v>
      </c>
      <c r="G78" s="53">
        <v>3007.09</v>
      </c>
      <c r="H78" s="53">
        <v>3076.13</v>
      </c>
      <c r="I78" s="53">
        <v>3145.13</v>
      </c>
      <c r="J78" s="53">
        <v>3214.16</v>
      </c>
      <c r="K78" s="53">
        <v>3283.16</v>
      </c>
      <c r="L78" s="53">
        <v>3352.2</v>
      </c>
      <c r="M78" s="53">
        <v>3464.66</v>
      </c>
      <c r="N78" s="53">
        <v>3565.69</v>
      </c>
    </row>
    <row r="79" spans="1:14" x14ac:dyDescent="0.3">
      <c r="A79" s="48">
        <v>3200</v>
      </c>
      <c r="B79" s="44"/>
      <c r="C79" s="52">
        <v>2563.61</v>
      </c>
      <c r="D79" s="53">
        <v>2632.65</v>
      </c>
      <c r="E79" s="53">
        <v>2701.65</v>
      </c>
      <c r="F79" s="53">
        <v>2992.35</v>
      </c>
      <c r="G79" s="53">
        <v>3061.39</v>
      </c>
      <c r="H79" s="53">
        <v>3130.39</v>
      </c>
      <c r="I79" s="53">
        <v>3199.43</v>
      </c>
      <c r="J79" s="53">
        <v>3268.43</v>
      </c>
      <c r="K79" s="53">
        <v>3337.46</v>
      </c>
      <c r="L79" s="53">
        <v>3406.46</v>
      </c>
      <c r="M79" s="53">
        <v>3518.93</v>
      </c>
      <c r="N79" s="53">
        <v>3623.7</v>
      </c>
    </row>
    <row r="80" spans="1:14" x14ac:dyDescent="0.3">
      <c r="A80" s="48">
        <v>3400</v>
      </c>
      <c r="B80" s="44"/>
      <c r="C80" s="52">
        <v>2605.35</v>
      </c>
      <c r="D80" s="53">
        <v>2674.39</v>
      </c>
      <c r="E80" s="53">
        <v>2743.39</v>
      </c>
      <c r="F80" s="53">
        <v>3046.65</v>
      </c>
      <c r="G80" s="53">
        <v>3115.65</v>
      </c>
      <c r="H80" s="53">
        <v>3184.69</v>
      </c>
      <c r="I80" s="53">
        <v>3253.69</v>
      </c>
      <c r="J80" s="53">
        <v>3322.69</v>
      </c>
      <c r="K80" s="53">
        <v>3391.73</v>
      </c>
      <c r="L80" s="53">
        <v>3460.73</v>
      </c>
      <c r="M80" s="53">
        <v>3574.46</v>
      </c>
      <c r="N80" s="53"/>
    </row>
    <row r="81" spans="1:14" x14ac:dyDescent="0.3">
      <c r="A81" s="48">
        <v>3600</v>
      </c>
      <c r="B81" s="44"/>
      <c r="C81" s="52">
        <v>2647.13</v>
      </c>
      <c r="D81" s="53">
        <v>2716.13</v>
      </c>
      <c r="E81" s="53">
        <v>2785.16</v>
      </c>
      <c r="F81" s="53">
        <v>3100.91</v>
      </c>
      <c r="G81" s="53">
        <v>3169.91</v>
      </c>
      <c r="H81" s="53">
        <v>3238.95</v>
      </c>
      <c r="I81" s="53">
        <v>3307.95</v>
      </c>
      <c r="J81" s="53">
        <v>3376.99</v>
      </c>
      <c r="K81" s="53">
        <v>3445.99</v>
      </c>
      <c r="L81" s="53">
        <v>3515.03</v>
      </c>
      <c r="M81" s="53"/>
      <c r="N81" s="53"/>
    </row>
    <row r="82" spans="1:14" x14ac:dyDescent="0.3">
      <c r="A82" s="48">
        <v>3800</v>
      </c>
      <c r="B82" s="44"/>
      <c r="C82" s="52">
        <v>2688.86</v>
      </c>
      <c r="D82" s="53">
        <v>2757.86</v>
      </c>
      <c r="E82" s="53">
        <v>2826.9</v>
      </c>
      <c r="F82" s="53">
        <v>3155.18</v>
      </c>
      <c r="G82" s="53">
        <v>3224.21</v>
      </c>
      <c r="H82" s="53">
        <v>3293.21</v>
      </c>
      <c r="I82" s="53">
        <v>3362.25</v>
      </c>
      <c r="J82" s="53">
        <v>3431.25</v>
      </c>
      <c r="K82" s="53">
        <v>3500.29</v>
      </c>
      <c r="L82" s="53">
        <v>3569.29</v>
      </c>
      <c r="M82" s="53"/>
      <c r="N82" s="53"/>
    </row>
    <row r="83" spans="1:14" x14ac:dyDescent="0.3">
      <c r="A83" s="48">
        <v>4000</v>
      </c>
      <c r="B83" s="44"/>
      <c r="C83" s="52">
        <v>2730.6</v>
      </c>
      <c r="D83" s="53">
        <v>2799.64</v>
      </c>
      <c r="E83" s="53">
        <v>2868.64</v>
      </c>
      <c r="F83" s="53">
        <v>3209.48</v>
      </c>
      <c r="G83" s="53">
        <v>3278.48</v>
      </c>
      <c r="H83" s="53">
        <v>3347.48</v>
      </c>
      <c r="I83" s="53">
        <v>3416.51</v>
      </c>
      <c r="J83" s="53">
        <v>3485.51</v>
      </c>
      <c r="K83" s="53">
        <v>3554.55</v>
      </c>
      <c r="L83" s="53"/>
      <c r="M83" s="53"/>
      <c r="N83" s="53"/>
    </row>
    <row r="84" spans="1:14" x14ac:dyDescent="0.3">
      <c r="A84" s="48">
        <v>4200</v>
      </c>
      <c r="B84" s="44"/>
      <c r="C84" s="52">
        <v>2772.38</v>
      </c>
      <c r="D84" s="53">
        <v>2841.38</v>
      </c>
      <c r="E84" s="53">
        <v>2910.41</v>
      </c>
      <c r="F84" s="53">
        <v>3263.74</v>
      </c>
      <c r="G84" s="53">
        <v>3332.74</v>
      </c>
      <c r="H84" s="53">
        <v>3401.78</v>
      </c>
      <c r="I84" s="53">
        <v>3470.78</v>
      </c>
      <c r="J84" s="53">
        <v>3539.81</v>
      </c>
      <c r="K84" s="53"/>
      <c r="L84" s="53"/>
      <c r="M84" s="53"/>
      <c r="N84" s="53"/>
    </row>
    <row r="85" spans="1:14" x14ac:dyDescent="0.3">
      <c r="A85" s="48">
        <v>4400</v>
      </c>
      <c r="B85" s="44"/>
      <c r="C85" s="52">
        <v>2814.11</v>
      </c>
      <c r="D85" s="53">
        <v>2883.11</v>
      </c>
      <c r="E85" s="53">
        <v>2952.15</v>
      </c>
      <c r="F85" s="53">
        <v>3318</v>
      </c>
      <c r="G85" s="53">
        <v>3387.04</v>
      </c>
      <c r="H85" s="53">
        <v>3456.04</v>
      </c>
      <c r="I85" s="53">
        <v>3525.04</v>
      </c>
      <c r="J85" s="53">
        <v>3594.08</v>
      </c>
      <c r="K85" s="53"/>
      <c r="L85" s="53"/>
      <c r="M85" s="53"/>
      <c r="N85" s="53"/>
    </row>
    <row r="86" spans="1:14" x14ac:dyDescent="0.3">
      <c r="A86" s="48">
        <v>4600</v>
      </c>
      <c r="B86" s="44"/>
      <c r="C86" s="52">
        <v>2855.85</v>
      </c>
      <c r="D86" s="53">
        <v>2924.89</v>
      </c>
      <c r="E86" s="53">
        <v>2993.89</v>
      </c>
      <c r="F86" s="53">
        <v>3372.26</v>
      </c>
      <c r="G86" s="53">
        <v>3441.3</v>
      </c>
      <c r="H86" s="53">
        <v>3510.3</v>
      </c>
      <c r="I86" s="53">
        <v>3579.34</v>
      </c>
      <c r="J86" s="53"/>
      <c r="K86" s="53"/>
      <c r="L86" s="53"/>
      <c r="M86" s="53"/>
      <c r="N86" s="53"/>
    </row>
    <row r="87" spans="1:14" x14ac:dyDescent="0.3">
      <c r="A87" s="48">
        <v>4800</v>
      </c>
      <c r="B87" s="44"/>
      <c r="C87" s="52">
        <v>2897.59</v>
      </c>
      <c r="D87" s="53">
        <v>2966.63</v>
      </c>
      <c r="E87" s="53">
        <v>3035.63</v>
      </c>
      <c r="F87" s="53">
        <v>3426.56</v>
      </c>
      <c r="G87" s="53">
        <v>3495.56</v>
      </c>
      <c r="H87" s="53">
        <v>3564.6</v>
      </c>
      <c r="I87" s="53">
        <v>3633.6</v>
      </c>
      <c r="J87" s="53"/>
      <c r="K87" s="53"/>
      <c r="L87" s="53"/>
      <c r="M87" s="53"/>
      <c r="N87" s="53"/>
    </row>
    <row r="88" spans="1:14" x14ac:dyDescent="0.3">
      <c r="A88" s="48">
        <v>5000</v>
      </c>
      <c r="B88" s="44"/>
      <c r="C88" s="52">
        <v>2939.36</v>
      </c>
      <c r="D88" s="53">
        <v>3008.36</v>
      </c>
      <c r="E88" s="53">
        <v>3077.4</v>
      </c>
      <c r="F88" s="53">
        <v>3480.83</v>
      </c>
      <c r="G88" s="53">
        <v>3549.83</v>
      </c>
      <c r="H88" s="53">
        <v>3618.86</v>
      </c>
      <c r="I88" s="53">
        <v>3687.86</v>
      </c>
      <c r="J88" s="53"/>
      <c r="K88" s="53"/>
      <c r="L88" s="53"/>
      <c r="M88" s="53"/>
      <c r="N88" s="53"/>
    </row>
    <row r="89" spans="1:14" x14ac:dyDescent="0.3">
      <c r="A89" s="48">
        <v>5200</v>
      </c>
      <c r="B89" s="44"/>
      <c r="C89" s="52">
        <v>2981.1</v>
      </c>
      <c r="D89" s="53">
        <v>3050.14</v>
      </c>
      <c r="E89" s="53">
        <v>3119.14</v>
      </c>
      <c r="F89" s="53">
        <v>3535.09</v>
      </c>
      <c r="G89" s="53">
        <v>3604.13</v>
      </c>
      <c r="H89" s="53">
        <v>3673.13</v>
      </c>
      <c r="I89" s="53"/>
      <c r="J89" s="53"/>
      <c r="K89" s="53"/>
      <c r="L89" s="53"/>
      <c r="M89" s="53"/>
      <c r="N89" s="53"/>
    </row>
    <row r="90" spans="1:14" x14ac:dyDescent="0.3">
      <c r="A90" s="48">
        <v>5400</v>
      </c>
      <c r="B90" s="44"/>
      <c r="C90" s="52">
        <v>3022.84</v>
      </c>
      <c r="D90" s="53">
        <v>3091.88</v>
      </c>
      <c r="E90" s="53">
        <v>3160.88</v>
      </c>
      <c r="F90" s="53">
        <v>3589.39</v>
      </c>
      <c r="G90" s="53">
        <v>3658.39</v>
      </c>
      <c r="H90" s="53">
        <v>3727.39</v>
      </c>
      <c r="I90" s="53"/>
      <c r="J90" s="53"/>
      <c r="K90" s="53"/>
      <c r="L90" s="53"/>
      <c r="M90" s="53"/>
      <c r="N90" s="53"/>
    </row>
    <row r="91" spans="1:14" x14ac:dyDescent="0.3">
      <c r="A91" s="55" t="s">
        <v>68</v>
      </c>
      <c r="B91" s="55"/>
      <c r="C91" s="55"/>
      <c r="D91" s="55"/>
      <c r="E91" s="55"/>
      <c r="F91" s="55"/>
      <c r="G91" s="55"/>
      <c r="H91" s="55"/>
      <c r="I91" s="55"/>
      <c r="J91" s="55"/>
      <c r="K91" s="55"/>
      <c r="L91" s="55"/>
      <c r="M91" s="55"/>
      <c r="N91" s="55"/>
    </row>
    <row r="93" spans="1:14" ht="15.5" x14ac:dyDescent="0.3">
      <c r="A93" s="37" t="s">
        <v>44</v>
      </c>
      <c r="B93" s="37"/>
      <c r="C93" s="37"/>
      <c r="D93" s="37"/>
      <c r="E93" s="37"/>
      <c r="F93" s="37"/>
      <c r="G93" s="37"/>
      <c r="H93" s="37"/>
      <c r="I93" s="37"/>
      <c r="J93" s="37"/>
      <c r="K93" s="37"/>
      <c r="L93" s="37"/>
      <c r="M93" s="37"/>
      <c r="N93" s="37"/>
    </row>
    <row r="94" spans="1:14" x14ac:dyDescent="0.3">
      <c r="A94" s="38" t="s">
        <v>70</v>
      </c>
      <c r="B94" s="38"/>
      <c r="C94" s="38"/>
      <c r="D94" s="38"/>
      <c r="E94" s="38"/>
      <c r="F94" s="38"/>
      <c r="G94" s="38"/>
      <c r="H94" s="38"/>
      <c r="I94" s="38"/>
      <c r="J94" s="38"/>
      <c r="K94" s="38"/>
      <c r="L94" s="38"/>
      <c r="M94" s="38"/>
      <c r="N94" s="38"/>
    </row>
    <row r="95" spans="1:14" s="39" customFormat="1" ht="6" customHeight="1" x14ac:dyDescent="0.3">
      <c r="C95" s="40"/>
      <c r="D95" s="40"/>
      <c r="E95" s="40"/>
      <c r="F95" s="40"/>
      <c r="G95" s="40"/>
      <c r="H95" s="40"/>
      <c r="I95" s="40"/>
      <c r="J95" s="40"/>
      <c r="K95" s="40"/>
      <c r="L95" s="40"/>
      <c r="M95" s="40"/>
      <c r="N95" s="40"/>
    </row>
    <row r="96" spans="1:14" ht="14.5" thickBot="1" x14ac:dyDescent="0.35">
      <c r="A96" s="41"/>
      <c r="B96" s="41"/>
      <c r="C96" s="42">
        <v>800</v>
      </c>
      <c r="D96" s="42">
        <v>1000</v>
      </c>
      <c r="E96" s="42">
        <v>1200</v>
      </c>
      <c r="F96" s="42">
        <v>1400</v>
      </c>
      <c r="G96" s="42">
        <v>1600</v>
      </c>
      <c r="H96" s="42">
        <v>1800</v>
      </c>
      <c r="I96" s="42">
        <v>2000</v>
      </c>
      <c r="J96" s="42">
        <v>2200</v>
      </c>
      <c r="K96" s="42">
        <v>2400</v>
      </c>
      <c r="L96" s="42">
        <v>2600</v>
      </c>
      <c r="M96" s="42">
        <v>2800</v>
      </c>
      <c r="N96" s="42">
        <v>3000</v>
      </c>
    </row>
    <row r="97" spans="1:14" x14ac:dyDescent="0.3">
      <c r="A97" s="43">
        <v>800</v>
      </c>
      <c r="B97" s="44"/>
      <c r="C97" s="45">
        <v>2069.9299999999998</v>
      </c>
      <c r="D97" s="46">
        <v>2138.9299999999998</v>
      </c>
      <c r="E97" s="46">
        <v>2207.96</v>
      </c>
      <c r="F97" s="46">
        <v>2355.5300000000002</v>
      </c>
      <c r="G97" s="46">
        <v>2424.56</v>
      </c>
      <c r="H97" s="46">
        <v>2493.56</v>
      </c>
      <c r="I97" s="46">
        <v>2562.56</v>
      </c>
      <c r="J97" s="46">
        <v>2631.6</v>
      </c>
      <c r="K97" s="46">
        <v>2700.6</v>
      </c>
      <c r="L97" s="46">
        <v>2769.64</v>
      </c>
      <c r="M97" s="46">
        <v>2838.64</v>
      </c>
      <c r="N97" s="46">
        <v>2907.68</v>
      </c>
    </row>
    <row r="98" spans="1:14" x14ac:dyDescent="0.3">
      <c r="A98" s="48">
        <v>1000</v>
      </c>
      <c r="B98" s="44"/>
      <c r="C98" s="52">
        <v>2112.94</v>
      </c>
      <c r="D98" s="53">
        <v>2181.94</v>
      </c>
      <c r="E98" s="53">
        <v>2250.98</v>
      </c>
      <c r="F98" s="53">
        <v>2412.3000000000002</v>
      </c>
      <c r="G98" s="53">
        <v>2481.34</v>
      </c>
      <c r="H98" s="53">
        <v>2550.34</v>
      </c>
      <c r="I98" s="53">
        <v>2619.38</v>
      </c>
      <c r="J98" s="53">
        <v>2688.38</v>
      </c>
      <c r="K98" s="53">
        <v>2757.41</v>
      </c>
      <c r="L98" s="53">
        <v>2826.41</v>
      </c>
      <c r="M98" s="53">
        <v>2895.45</v>
      </c>
      <c r="N98" s="53">
        <v>2964.45</v>
      </c>
    </row>
    <row r="99" spans="1:14" x14ac:dyDescent="0.3">
      <c r="A99" s="48">
        <v>1200</v>
      </c>
      <c r="B99" s="44"/>
      <c r="C99" s="52">
        <v>2155.9499999999998</v>
      </c>
      <c r="D99" s="53">
        <v>2224.9499999999998</v>
      </c>
      <c r="E99" s="53">
        <v>2293.9499999999998</v>
      </c>
      <c r="F99" s="53">
        <v>2469.11</v>
      </c>
      <c r="G99" s="53">
        <v>2538.11</v>
      </c>
      <c r="H99" s="53">
        <v>2607.15</v>
      </c>
      <c r="I99" s="53">
        <v>2676.15</v>
      </c>
      <c r="J99" s="53">
        <v>2745.15</v>
      </c>
      <c r="K99" s="53">
        <v>2814.19</v>
      </c>
      <c r="L99" s="53">
        <v>2883.19</v>
      </c>
      <c r="M99" s="53">
        <v>2952.23</v>
      </c>
      <c r="N99" s="53">
        <v>3021.23</v>
      </c>
    </row>
    <row r="100" spans="1:14" x14ac:dyDescent="0.3">
      <c r="A100" s="48">
        <v>1400</v>
      </c>
      <c r="B100" s="44"/>
      <c r="C100" s="52">
        <v>2198.9299999999998</v>
      </c>
      <c r="D100" s="53">
        <v>2267.96</v>
      </c>
      <c r="E100" s="53">
        <v>2336.96</v>
      </c>
      <c r="F100" s="53">
        <v>2525.89</v>
      </c>
      <c r="G100" s="53">
        <v>2594.89</v>
      </c>
      <c r="H100" s="53">
        <v>2663.93</v>
      </c>
      <c r="I100" s="53">
        <v>2732.93</v>
      </c>
      <c r="J100" s="53">
        <v>2801.96</v>
      </c>
      <c r="K100" s="53">
        <v>2870.96</v>
      </c>
      <c r="L100" s="53">
        <v>2940</v>
      </c>
      <c r="M100" s="53">
        <v>3009</v>
      </c>
      <c r="N100" s="53">
        <v>3078.04</v>
      </c>
    </row>
    <row r="101" spans="1:14" x14ac:dyDescent="0.3">
      <c r="A101" s="48">
        <v>1600</v>
      </c>
      <c r="B101" s="44"/>
      <c r="C101" s="52">
        <v>2241.94</v>
      </c>
      <c r="D101" s="53">
        <v>2310.98</v>
      </c>
      <c r="E101" s="53">
        <v>2379.98</v>
      </c>
      <c r="F101" s="53">
        <v>2582.66</v>
      </c>
      <c r="G101" s="53">
        <v>2651.7</v>
      </c>
      <c r="H101" s="53">
        <v>2720.7</v>
      </c>
      <c r="I101" s="53">
        <v>2789.74</v>
      </c>
      <c r="J101" s="53">
        <v>2858.74</v>
      </c>
      <c r="K101" s="53">
        <v>2927.78</v>
      </c>
      <c r="L101" s="53">
        <v>2996.78</v>
      </c>
      <c r="M101" s="53">
        <v>3065.78</v>
      </c>
      <c r="N101" s="53">
        <v>3134.81</v>
      </c>
    </row>
    <row r="102" spans="1:14" x14ac:dyDescent="0.3">
      <c r="A102" s="48">
        <v>1800</v>
      </c>
      <c r="B102" s="44"/>
      <c r="C102" s="52">
        <v>2284.9499999999998</v>
      </c>
      <c r="D102" s="53">
        <v>2353.9499999999998</v>
      </c>
      <c r="E102" s="53">
        <v>2422.9899999999998</v>
      </c>
      <c r="F102" s="53">
        <v>2639.48</v>
      </c>
      <c r="G102" s="53">
        <v>2708.48</v>
      </c>
      <c r="H102" s="53">
        <v>2777.48</v>
      </c>
      <c r="I102" s="53">
        <v>2846.51</v>
      </c>
      <c r="J102" s="53">
        <v>2915.51</v>
      </c>
      <c r="K102" s="53">
        <v>2984.55</v>
      </c>
      <c r="L102" s="53">
        <v>3053.55</v>
      </c>
      <c r="M102" s="53">
        <v>3122.59</v>
      </c>
      <c r="N102" s="53">
        <v>3191.59</v>
      </c>
    </row>
    <row r="103" spans="1:14" x14ac:dyDescent="0.3">
      <c r="A103" s="48">
        <v>2000</v>
      </c>
      <c r="B103" s="44"/>
      <c r="C103" s="52">
        <v>2327.96</v>
      </c>
      <c r="D103" s="53">
        <v>2396.96</v>
      </c>
      <c r="E103" s="53">
        <v>2466</v>
      </c>
      <c r="F103" s="53">
        <v>2696.25</v>
      </c>
      <c r="G103" s="53">
        <v>2765.25</v>
      </c>
      <c r="H103" s="53">
        <v>2834.29</v>
      </c>
      <c r="I103" s="53">
        <v>2903.29</v>
      </c>
      <c r="J103" s="53">
        <v>2972.33</v>
      </c>
      <c r="K103" s="53">
        <v>3041.33</v>
      </c>
      <c r="L103" s="53">
        <v>3110.36</v>
      </c>
      <c r="M103" s="53">
        <v>3179.36</v>
      </c>
      <c r="N103" s="53">
        <v>3248.36</v>
      </c>
    </row>
    <row r="104" spans="1:14" x14ac:dyDescent="0.3">
      <c r="A104" s="48">
        <v>2200</v>
      </c>
      <c r="B104" s="44"/>
      <c r="C104" s="52">
        <v>2370.94</v>
      </c>
      <c r="D104" s="53">
        <v>2439.98</v>
      </c>
      <c r="E104" s="53">
        <v>2508.98</v>
      </c>
      <c r="F104" s="53">
        <v>2753.03</v>
      </c>
      <c r="G104" s="53">
        <v>2822.06</v>
      </c>
      <c r="H104" s="53">
        <v>2891.06</v>
      </c>
      <c r="I104" s="53">
        <v>2960.06</v>
      </c>
      <c r="J104" s="53">
        <v>3029.1</v>
      </c>
      <c r="K104" s="53">
        <v>3098.1</v>
      </c>
      <c r="L104" s="53">
        <v>3215.78</v>
      </c>
      <c r="M104" s="53">
        <v>3315.68</v>
      </c>
      <c r="N104" s="53">
        <v>3415.58</v>
      </c>
    </row>
    <row r="105" spans="1:14" x14ac:dyDescent="0.3">
      <c r="A105" s="48">
        <v>2400</v>
      </c>
      <c r="B105" s="44"/>
      <c r="C105" s="52">
        <v>2413.9499999999998</v>
      </c>
      <c r="D105" s="53">
        <v>2482.9899999999998</v>
      </c>
      <c r="E105" s="53">
        <v>2551.9899999999998</v>
      </c>
      <c r="F105" s="53">
        <v>2809.8</v>
      </c>
      <c r="G105" s="53">
        <v>2878.84</v>
      </c>
      <c r="H105" s="53">
        <v>2947.84</v>
      </c>
      <c r="I105" s="53">
        <v>3016.88</v>
      </c>
      <c r="J105" s="53">
        <v>3085.88</v>
      </c>
      <c r="K105" s="53">
        <v>3154.91</v>
      </c>
      <c r="L105" s="53">
        <v>3273.94</v>
      </c>
      <c r="M105" s="53">
        <v>3376.61</v>
      </c>
      <c r="N105" s="53">
        <v>3479.25</v>
      </c>
    </row>
    <row r="106" spans="1:14" x14ac:dyDescent="0.3">
      <c r="A106" s="48">
        <v>2600</v>
      </c>
      <c r="B106" s="44"/>
      <c r="C106" s="52">
        <v>2456.96</v>
      </c>
      <c r="D106" s="53">
        <v>2526</v>
      </c>
      <c r="E106" s="53">
        <v>2595</v>
      </c>
      <c r="F106" s="53">
        <v>2866.61</v>
      </c>
      <c r="G106" s="53">
        <v>2935.61</v>
      </c>
      <c r="H106" s="53">
        <v>3004.65</v>
      </c>
      <c r="I106" s="53">
        <v>3073.65</v>
      </c>
      <c r="J106" s="53">
        <v>3142.69</v>
      </c>
      <c r="K106" s="53">
        <v>3211.69</v>
      </c>
      <c r="L106" s="53">
        <v>3333.49</v>
      </c>
      <c r="M106" s="53">
        <v>3437.51</v>
      </c>
      <c r="N106" s="53">
        <v>3541.58</v>
      </c>
    </row>
    <row r="107" spans="1:14" x14ac:dyDescent="0.3">
      <c r="A107" s="48">
        <v>2800</v>
      </c>
      <c r="B107" s="44"/>
      <c r="C107" s="52">
        <v>2499.98</v>
      </c>
      <c r="D107" s="53">
        <v>2568.98</v>
      </c>
      <c r="E107" s="53">
        <v>2638.01</v>
      </c>
      <c r="F107" s="53">
        <v>2923.39</v>
      </c>
      <c r="G107" s="53">
        <v>2992.39</v>
      </c>
      <c r="H107" s="53">
        <v>3061.43</v>
      </c>
      <c r="I107" s="53">
        <v>3130.43</v>
      </c>
      <c r="J107" s="53">
        <v>3199.46</v>
      </c>
      <c r="K107" s="53">
        <v>3268.46</v>
      </c>
      <c r="L107" s="53">
        <v>3391.65</v>
      </c>
      <c r="M107" s="53">
        <v>3498.45</v>
      </c>
      <c r="N107" s="53">
        <v>3605.25</v>
      </c>
    </row>
    <row r="108" spans="1:14" x14ac:dyDescent="0.3">
      <c r="A108" s="48">
        <v>3000</v>
      </c>
      <c r="B108" s="44"/>
      <c r="C108" s="52">
        <v>2542.9899999999998</v>
      </c>
      <c r="D108" s="53">
        <v>2611.9899999999998</v>
      </c>
      <c r="E108" s="53">
        <v>2681.03</v>
      </c>
      <c r="F108" s="53">
        <v>2980.16</v>
      </c>
      <c r="G108" s="53">
        <v>3049.2</v>
      </c>
      <c r="H108" s="53">
        <v>3118.2</v>
      </c>
      <c r="I108" s="53">
        <v>3187.24</v>
      </c>
      <c r="J108" s="53">
        <v>3256.24</v>
      </c>
      <c r="K108" s="53">
        <v>3325.28</v>
      </c>
      <c r="L108" s="53">
        <v>3449.81</v>
      </c>
      <c r="M108" s="53">
        <v>3559.39</v>
      </c>
      <c r="N108" s="53">
        <v>3667.54</v>
      </c>
    </row>
    <row r="109" spans="1:14" x14ac:dyDescent="0.3">
      <c r="A109" s="48">
        <v>3200</v>
      </c>
      <c r="B109" s="44"/>
      <c r="C109" s="52">
        <v>2585.96</v>
      </c>
      <c r="D109" s="53">
        <v>2655</v>
      </c>
      <c r="E109" s="53">
        <v>2724</v>
      </c>
      <c r="F109" s="53">
        <v>3036.98</v>
      </c>
      <c r="G109" s="53">
        <v>3105.98</v>
      </c>
      <c r="H109" s="53">
        <v>3174.98</v>
      </c>
      <c r="I109" s="53">
        <v>3244.01</v>
      </c>
      <c r="J109" s="53">
        <v>3313.01</v>
      </c>
      <c r="K109" s="53">
        <v>3382.05</v>
      </c>
      <c r="L109" s="53">
        <v>3509.36</v>
      </c>
      <c r="M109" s="53">
        <v>3620.29</v>
      </c>
      <c r="N109" s="53">
        <v>3731.21</v>
      </c>
    </row>
    <row r="110" spans="1:14" x14ac:dyDescent="0.3">
      <c r="A110" s="48">
        <v>3400</v>
      </c>
      <c r="B110" s="44"/>
      <c r="C110" s="52">
        <v>2628.98</v>
      </c>
      <c r="D110" s="53">
        <v>2698.01</v>
      </c>
      <c r="E110" s="53">
        <v>2767.01</v>
      </c>
      <c r="F110" s="53">
        <v>3093.75</v>
      </c>
      <c r="G110" s="53">
        <v>3162.75</v>
      </c>
      <c r="H110" s="53">
        <v>3231.79</v>
      </c>
      <c r="I110" s="53">
        <v>3300.79</v>
      </c>
      <c r="J110" s="53">
        <v>3369.83</v>
      </c>
      <c r="K110" s="53">
        <v>3438.83</v>
      </c>
      <c r="L110" s="53">
        <v>3567.53</v>
      </c>
      <c r="M110" s="53">
        <v>3681.23</v>
      </c>
      <c r="N110" s="53"/>
    </row>
    <row r="111" spans="1:14" x14ac:dyDescent="0.3">
      <c r="A111" s="48">
        <v>3600</v>
      </c>
      <c r="B111" s="44"/>
      <c r="C111" s="52">
        <v>2671.99</v>
      </c>
      <c r="D111" s="53">
        <v>2740.99</v>
      </c>
      <c r="E111" s="53">
        <v>2810.03</v>
      </c>
      <c r="F111" s="53">
        <v>3150.53</v>
      </c>
      <c r="G111" s="53">
        <v>3219.56</v>
      </c>
      <c r="H111" s="53">
        <v>3288.56</v>
      </c>
      <c r="I111" s="53">
        <v>3357.6</v>
      </c>
      <c r="J111" s="53">
        <v>3426.6</v>
      </c>
      <c r="K111" s="53">
        <v>3495.6</v>
      </c>
      <c r="L111" s="53">
        <v>3625.69</v>
      </c>
      <c r="M111" s="53"/>
      <c r="N111" s="53"/>
    </row>
    <row r="112" spans="1:14" x14ac:dyDescent="0.3">
      <c r="A112" s="48">
        <v>3800</v>
      </c>
      <c r="B112" s="44"/>
      <c r="C112" s="52">
        <v>2715</v>
      </c>
      <c r="D112" s="53">
        <v>2784</v>
      </c>
      <c r="E112" s="53">
        <v>2853.04</v>
      </c>
      <c r="F112" s="53">
        <v>3207.3</v>
      </c>
      <c r="G112" s="53">
        <v>3276.34</v>
      </c>
      <c r="H112" s="53">
        <v>3345.34</v>
      </c>
      <c r="I112" s="53">
        <v>3414.38</v>
      </c>
      <c r="J112" s="53">
        <v>3483.38</v>
      </c>
      <c r="K112" s="53">
        <v>3552.41</v>
      </c>
      <c r="L112" s="53">
        <v>3685.24</v>
      </c>
      <c r="M112" s="53"/>
      <c r="N112" s="53"/>
    </row>
    <row r="113" spans="1:14" x14ac:dyDescent="0.3">
      <c r="A113" s="48">
        <v>4000</v>
      </c>
      <c r="B113" s="44"/>
      <c r="C113" s="52">
        <v>2758.01</v>
      </c>
      <c r="D113" s="53">
        <v>2827.01</v>
      </c>
      <c r="E113" s="53">
        <v>2896.05</v>
      </c>
      <c r="F113" s="53">
        <v>3264.11</v>
      </c>
      <c r="G113" s="53">
        <v>3333.11</v>
      </c>
      <c r="H113" s="53">
        <v>3402.15</v>
      </c>
      <c r="I113" s="53">
        <v>3471.15</v>
      </c>
      <c r="J113" s="53">
        <v>3540.19</v>
      </c>
      <c r="K113" s="53">
        <v>3609.19</v>
      </c>
      <c r="L113" s="53"/>
      <c r="M113" s="53"/>
      <c r="N113" s="53"/>
    </row>
    <row r="114" spans="1:14" x14ac:dyDescent="0.3">
      <c r="A114" s="48">
        <v>4200</v>
      </c>
      <c r="B114" s="44"/>
      <c r="C114" s="52">
        <v>2800.99</v>
      </c>
      <c r="D114" s="53">
        <v>2870.03</v>
      </c>
      <c r="E114" s="53">
        <v>2939.03</v>
      </c>
      <c r="F114" s="53">
        <v>3320.89</v>
      </c>
      <c r="G114" s="53">
        <v>3389.93</v>
      </c>
      <c r="H114" s="53">
        <v>3458.93</v>
      </c>
      <c r="I114" s="53">
        <v>3527.93</v>
      </c>
      <c r="J114" s="53">
        <v>3596.96</v>
      </c>
      <c r="K114" s="53"/>
      <c r="L114" s="53"/>
      <c r="M114" s="53"/>
      <c r="N114" s="53"/>
    </row>
    <row r="115" spans="1:14" x14ac:dyDescent="0.3">
      <c r="A115" s="48">
        <v>4400</v>
      </c>
      <c r="B115" s="44"/>
      <c r="C115" s="52">
        <v>2844</v>
      </c>
      <c r="D115" s="53">
        <v>2913.04</v>
      </c>
      <c r="E115" s="53">
        <v>2982.04</v>
      </c>
      <c r="F115" s="53">
        <v>3377.66</v>
      </c>
      <c r="G115" s="53">
        <v>3446.7</v>
      </c>
      <c r="H115" s="53">
        <v>3515.7</v>
      </c>
      <c r="I115" s="53">
        <v>3584.74</v>
      </c>
      <c r="J115" s="53">
        <v>3653.74</v>
      </c>
      <c r="K115" s="53"/>
      <c r="L115" s="53"/>
      <c r="M115" s="53"/>
      <c r="N115" s="53"/>
    </row>
    <row r="116" spans="1:14" x14ac:dyDescent="0.3">
      <c r="A116" s="48">
        <v>4600</v>
      </c>
      <c r="B116" s="44"/>
      <c r="C116" s="52">
        <v>2887.01</v>
      </c>
      <c r="D116" s="53">
        <v>2956.01</v>
      </c>
      <c r="E116" s="53">
        <v>3025.05</v>
      </c>
      <c r="F116" s="53">
        <v>3434.48</v>
      </c>
      <c r="G116" s="53">
        <v>3503.48</v>
      </c>
      <c r="H116" s="53">
        <v>3572.51</v>
      </c>
      <c r="I116" s="53">
        <v>3641.51</v>
      </c>
      <c r="J116" s="53"/>
      <c r="K116" s="53"/>
      <c r="L116" s="53"/>
      <c r="M116" s="53"/>
      <c r="N116" s="53"/>
    </row>
    <row r="117" spans="1:14" x14ac:dyDescent="0.3">
      <c r="A117" s="48">
        <v>4800</v>
      </c>
      <c r="B117" s="44"/>
      <c r="C117" s="52">
        <v>2930.03</v>
      </c>
      <c r="D117" s="53">
        <v>2999.03</v>
      </c>
      <c r="E117" s="53">
        <v>3068.06</v>
      </c>
      <c r="F117" s="53">
        <v>3491.25</v>
      </c>
      <c r="G117" s="53">
        <v>3560.25</v>
      </c>
      <c r="H117" s="53">
        <v>3629.29</v>
      </c>
      <c r="I117" s="53">
        <v>3698.29</v>
      </c>
      <c r="J117" s="53"/>
      <c r="K117" s="53"/>
      <c r="L117" s="53"/>
      <c r="M117" s="53"/>
      <c r="N117" s="53"/>
    </row>
    <row r="118" spans="1:14" x14ac:dyDescent="0.3">
      <c r="A118" s="48">
        <v>5000</v>
      </c>
      <c r="B118" s="44"/>
      <c r="C118" s="52">
        <v>2973.04</v>
      </c>
      <c r="D118" s="53">
        <v>3042.04</v>
      </c>
      <c r="E118" s="53">
        <v>3111.08</v>
      </c>
      <c r="F118" s="53">
        <v>3548.03</v>
      </c>
      <c r="G118" s="53">
        <v>3617.06</v>
      </c>
      <c r="H118" s="53">
        <v>3686.06</v>
      </c>
      <c r="I118" s="53">
        <v>3755.1</v>
      </c>
      <c r="J118" s="53"/>
      <c r="K118" s="53"/>
      <c r="L118" s="53"/>
      <c r="M118" s="53"/>
      <c r="N118" s="53"/>
    </row>
    <row r="119" spans="1:14" x14ac:dyDescent="0.3">
      <c r="A119" s="48">
        <v>5200</v>
      </c>
      <c r="B119" s="44"/>
      <c r="C119" s="52">
        <v>3016.01</v>
      </c>
      <c r="D119" s="53">
        <v>3085.05</v>
      </c>
      <c r="E119" s="53">
        <v>3154.05</v>
      </c>
      <c r="F119" s="53">
        <v>3604.84</v>
      </c>
      <c r="G119" s="53">
        <v>3673.84</v>
      </c>
      <c r="H119" s="53">
        <v>3742.84</v>
      </c>
      <c r="I119" s="53"/>
      <c r="J119" s="53"/>
      <c r="K119" s="53"/>
      <c r="L119" s="53"/>
      <c r="M119" s="53"/>
      <c r="N119" s="53"/>
    </row>
    <row r="120" spans="1:14" x14ac:dyDescent="0.3">
      <c r="A120" s="48">
        <v>5400</v>
      </c>
      <c r="B120" s="44"/>
      <c r="C120" s="52">
        <v>3059.03</v>
      </c>
      <c r="D120" s="53">
        <v>3128.06</v>
      </c>
      <c r="E120" s="53">
        <v>3197.06</v>
      </c>
      <c r="F120" s="53">
        <v>3661.61</v>
      </c>
      <c r="G120" s="53">
        <v>3730.61</v>
      </c>
      <c r="H120" s="53">
        <v>3799.65</v>
      </c>
      <c r="I120" s="53"/>
      <c r="J120" s="53"/>
      <c r="K120" s="53"/>
      <c r="L120" s="53"/>
      <c r="M120" s="53"/>
      <c r="N120" s="53"/>
    </row>
    <row r="121" spans="1:14" x14ac:dyDescent="0.3">
      <c r="A121" s="55" t="s">
        <v>68</v>
      </c>
      <c r="B121" s="55"/>
      <c r="C121" s="55"/>
      <c r="D121" s="55"/>
      <c r="E121" s="55"/>
      <c r="F121" s="55"/>
      <c r="G121" s="55"/>
      <c r="H121" s="55"/>
      <c r="I121" s="55"/>
      <c r="J121" s="55"/>
      <c r="K121" s="55"/>
      <c r="L121" s="55"/>
      <c r="M121" s="55"/>
      <c r="N121" s="55"/>
    </row>
    <row r="123" spans="1:14" ht="15.5" x14ac:dyDescent="0.3">
      <c r="A123" s="37" t="s">
        <v>54</v>
      </c>
      <c r="B123" s="37"/>
      <c r="C123" s="37"/>
      <c r="D123" s="37"/>
      <c r="E123" s="37"/>
      <c r="F123" s="37"/>
      <c r="G123" s="37"/>
      <c r="H123" s="37"/>
      <c r="I123" s="37"/>
      <c r="J123" s="37"/>
      <c r="K123" s="37"/>
      <c r="L123" s="37"/>
      <c r="M123" s="37"/>
      <c r="N123" s="37"/>
    </row>
    <row r="124" spans="1:14" s="39" customFormat="1" ht="6" customHeight="1" x14ac:dyDescent="0.3">
      <c r="C124" s="40"/>
      <c r="D124" s="40"/>
      <c r="E124" s="40"/>
      <c r="F124" s="40"/>
      <c r="G124" s="40"/>
      <c r="H124" s="40"/>
      <c r="I124" s="40"/>
      <c r="J124" s="40"/>
      <c r="K124" s="40"/>
      <c r="L124" s="40"/>
      <c r="M124" s="40"/>
      <c r="N124" s="40"/>
    </row>
    <row r="125" spans="1:14" ht="14.5" thickBot="1" x14ac:dyDescent="0.35">
      <c r="A125" s="41"/>
      <c r="B125" s="41"/>
      <c r="C125" s="42">
        <v>800</v>
      </c>
      <c r="D125" s="42">
        <v>1000</v>
      </c>
      <c r="E125" s="42">
        <v>1200</v>
      </c>
      <c r="F125" s="42">
        <v>1400</v>
      </c>
      <c r="G125" s="42">
        <v>1600</v>
      </c>
      <c r="H125" s="42">
        <v>1800</v>
      </c>
      <c r="I125" s="42">
        <v>2000</v>
      </c>
      <c r="J125" s="42">
        <v>2200</v>
      </c>
      <c r="K125" s="42">
        <v>2400</v>
      </c>
      <c r="L125" s="42">
        <v>2600</v>
      </c>
      <c r="M125" s="42">
        <v>2800</v>
      </c>
      <c r="N125" s="42">
        <v>3000</v>
      </c>
    </row>
    <row r="126" spans="1:14" x14ac:dyDescent="0.3">
      <c r="A126" s="43">
        <v>800</v>
      </c>
      <c r="B126" s="44"/>
      <c r="C126" s="45">
        <v>110.70000000000027</v>
      </c>
      <c r="D126" s="46">
        <v>125.88999999999987</v>
      </c>
      <c r="E126" s="46">
        <v>141.07999999999993</v>
      </c>
      <c r="F126" s="46">
        <v>156.25999999999976</v>
      </c>
      <c r="G126" s="46">
        <v>171.44999999999982</v>
      </c>
      <c r="H126" s="46">
        <v>186.63999999999987</v>
      </c>
      <c r="I126" s="46">
        <v>201.82000000000016</v>
      </c>
      <c r="J126" s="46">
        <v>217.00999999999976</v>
      </c>
      <c r="K126" s="46">
        <v>232.19999999999982</v>
      </c>
      <c r="L126" s="46">
        <v>247.38999999999987</v>
      </c>
      <c r="M126" s="46">
        <v>262.57999999999993</v>
      </c>
      <c r="N126" s="46">
        <v>277.75999999999976</v>
      </c>
    </row>
    <row r="127" spans="1:14" x14ac:dyDescent="0.3">
      <c r="A127" s="48">
        <v>1000</v>
      </c>
      <c r="B127" s="44"/>
      <c r="C127" s="49">
        <v>113.73999999999978</v>
      </c>
      <c r="D127" s="50">
        <v>128.92999999999984</v>
      </c>
      <c r="E127" s="50">
        <v>144.11000000000013</v>
      </c>
      <c r="F127" s="50">
        <v>159.30000000000018</v>
      </c>
      <c r="G127" s="50">
        <v>174.49000000000024</v>
      </c>
      <c r="H127" s="50">
        <v>189.67000000000007</v>
      </c>
      <c r="I127" s="50">
        <v>204.86000000000013</v>
      </c>
      <c r="J127" s="50">
        <v>220.05000000000018</v>
      </c>
      <c r="K127" s="50">
        <v>235.23999999999978</v>
      </c>
      <c r="L127" s="50">
        <v>250.42999999999984</v>
      </c>
      <c r="M127" s="50">
        <v>265.61000000000013</v>
      </c>
      <c r="N127" s="50">
        <v>280.79999999999973</v>
      </c>
    </row>
    <row r="128" spans="1:14" x14ac:dyDescent="0.3">
      <c r="A128" s="48">
        <v>1200</v>
      </c>
      <c r="B128" s="44"/>
      <c r="C128" s="49">
        <v>116.7800000000002</v>
      </c>
      <c r="D128" s="50">
        <v>131.97000000000025</v>
      </c>
      <c r="E128" s="50">
        <v>147.15000000000009</v>
      </c>
      <c r="F128" s="50">
        <v>162.34000000000015</v>
      </c>
      <c r="G128" s="50">
        <v>177.51999999999998</v>
      </c>
      <c r="H128" s="50">
        <v>192.71000000000004</v>
      </c>
      <c r="I128" s="50">
        <v>207.90000000000009</v>
      </c>
      <c r="J128" s="50">
        <v>223.08000000000038</v>
      </c>
      <c r="K128" s="50">
        <v>238.27999999999975</v>
      </c>
      <c r="L128" s="50">
        <v>253.4699999999998</v>
      </c>
      <c r="M128" s="50">
        <v>268.65000000000009</v>
      </c>
      <c r="N128" s="50">
        <v>283.84000000000015</v>
      </c>
    </row>
    <row r="129" spans="1:14" x14ac:dyDescent="0.3">
      <c r="A129" s="48">
        <v>1400</v>
      </c>
      <c r="B129" s="44"/>
      <c r="C129" s="49">
        <v>119.80999999999995</v>
      </c>
      <c r="D129" s="50">
        <v>135</v>
      </c>
      <c r="E129" s="50">
        <v>150.19000000000005</v>
      </c>
      <c r="F129" s="50">
        <v>165.37000000000035</v>
      </c>
      <c r="G129" s="50">
        <v>180.5600000000004</v>
      </c>
      <c r="H129" s="50">
        <v>195.75</v>
      </c>
      <c r="I129" s="50">
        <v>210.92999999999984</v>
      </c>
      <c r="J129" s="50">
        <v>226.13000000000011</v>
      </c>
      <c r="K129" s="50">
        <v>241.32000000000016</v>
      </c>
      <c r="L129" s="50">
        <v>256.5</v>
      </c>
      <c r="M129" s="50">
        <v>271.69000000000005</v>
      </c>
      <c r="N129" s="50">
        <v>286.88000000000011</v>
      </c>
    </row>
    <row r="130" spans="1:14" x14ac:dyDescent="0.3">
      <c r="A130" s="48">
        <v>1600</v>
      </c>
      <c r="B130" s="44"/>
      <c r="C130" s="49">
        <v>122.84999999999991</v>
      </c>
      <c r="D130" s="50">
        <v>138.0300000000002</v>
      </c>
      <c r="E130" s="50">
        <v>153.22999999999956</v>
      </c>
      <c r="F130" s="50">
        <v>168.40999999999985</v>
      </c>
      <c r="G130" s="50">
        <v>183.59999999999991</v>
      </c>
      <c r="H130" s="50">
        <v>198.77999999999975</v>
      </c>
      <c r="I130" s="50">
        <v>213.9699999999998</v>
      </c>
      <c r="J130" s="50">
        <v>229.17000000000007</v>
      </c>
      <c r="K130" s="50">
        <v>244.35000000000036</v>
      </c>
      <c r="L130" s="50">
        <v>259.53999999999996</v>
      </c>
      <c r="M130" s="50">
        <v>274.73</v>
      </c>
      <c r="N130" s="50">
        <v>289.91000000000031</v>
      </c>
    </row>
    <row r="131" spans="1:14" x14ac:dyDescent="0.3">
      <c r="A131" s="48">
        <v>1800</v>
      </c>
      <c r="B131" s="44"/>
      <c r="C131" s="52">
        <v>125.87999999999965</v>
      </c>
      <c r="D131" s="53">
        <v>141.06999999999971</v>
      </c>
      <c r="E131" s="53">
        <v>156.26999999999998</v>
      </c>
      <c r="F131" s="53">
        <v>171.44999999999982</v>
      </c>
      <c r="G131" s="53">
        <v>186.63999999999987</v>
      </c>
      <c r="H131" s="53">
        <v>201.82000000000016</v>
      </c>
      <c r="I131" s="53">
        <v>217.00999999999976</v>
      </c>
      <c r="J131" s="53">
        <v>232.19999999999982</v>
      </c>
      <c r="K131" s="53">
        <v>247.38999999999987</v>
      </c>
      <c r="L131" s="53">
        <v>262.57999999999993</v>
      </c>
      <c r="M131" s="53">
        <v>277.75999999999976</v>
      </c>
      <c r="N131" s="53">
        <v>292.94999999999982</v>
      </c>
    </row>
    <row r="132" spans="1:14" x14ac:dyDescent="0.3">
      <c r="A132" s="48">
        <v>2000</v>
      </c>
      <c r="B132" s="44"/>
      <c r="C132" s="52">
        <v>128.92000000000007</v>
      </c>
      <c r="D132" s="53">
        <v>144.11000000000013</v>
      </c>
      <c r="E132" s="53">
        <v>159.30000000000018</v>
      </c>
      <c r="F132" s="53">
        <v>174.49000000000024</v>
      </c>
      <c r="G132" s="53">
        <v>189.67000000000007</v>
      </c>
      <c r="H132" s="53">
        <v>204.86000000000013</v>
      </c>
      <c r="I132" s="53">
        <v>220.05000000000018</v>
      </c>
      <c r="J132" s="53">
        <v>235.23999999999978</v>
      </c>
      <c r="K132" s="53">
        <v>250.42999999999984</v>
      </c>
      <c r="L132" s="53">
        <v>265.61000000000013</v>
      </c>
      <c r="M132" s="53">
        <v>280.79999999999973</v>
      </c>
      <c r="N132" s="53">
        <v>295.98999999999978</v>
      </c>
    </row>
    <row r="133" spans="1:14" x14ac:dyDescent="0.3">
      <c r="A133" s="48">
        <v>2200</v>
      </c>
      <c r="B133" s="44"/>
      <c r="C133" s="52">
        <v>131.96000000000004</v>
      </c>
      <c r="D133" s="53">
        <v>147.14999999999964</v>
      </c>
      <c r="E133" s="53">
        <v>162.32999999999993</v>
      </c>
      <c r="F133" s="53">
        <v>177.51999999999998</v>
      </c>
      <c r="G133" s="53">
        <v>192.71000000000004</v>
      </c>
      <c r="H133" s="53">
        <v>207.90000000000009</v>
      </c>
      <c r="I133" s="53">
        <v>223.08000000000038</v>
      </c>
      <c r="J133" s="53">
        <v>238.27999999999975</v>
      </c>
      <c r="K133" s="53">
        <v>253.4699999999998</v>
      </c>
      <c r="L133" s="53">
        <v>268.65000000000009</v>
      </c>
      <c r="M133" s="53">
        <v>283.84000000000015</v>
      </c>
      <c r="N133" s="53">
        <v>299.0300000000002</v>
      </c>
    </row>
    <row r="134" spans="1:14" x14ac:dyDescent="0.3">
      <c r="A134" s="48">
        <v>2400</v>
      </c>
      <c r="B134" s="44"/>
      <c r="C134" s="52">
        <v>135</v>
      </c>
      <c r="D134" s="53">
        <v>150.19000000000005</v>
      </c>
      <c r="E134" s="53">
        <v>165.37000000000035</v>
      </c>
      <c r="F134" s="53">
        <v>180.5600000000004</v>
      </c>
      <c r="G134" s="53">
        <v>195.75</v>
      </c>
      <c r="H134" s="53">
        <v>210.92999999999984</v>
      </c>
      <c r="I134" s="53">
        <v>226.13000000000011</v>
      </c>
      <c r="J134" s="53">
        <v>241.32000000000016</v>
      </c>
      <c r="K134" s="53">
        <v>256.5</v>
      </c>
      <c r="L134" s="53">
        <v>271.68000000000029</v>
      </c>
      <c r="M134" s="53">
        <v>286.86999999999989</v>
      </c>
      <c r="N134" s="53">
        <v>302.07000000000016</v>
      </c>
    </row>
    <row r="135" spans="1:14" x14ac:dyDescent="0.3">
      <c r="A135" s="48">
        <v>2600</v>
      </c>
      <c r="B135" s="44"/>
      <c r="C135" s="52">
        <v>138.03999999999996</v>
      </c>
      <c r="D135" s="53">
        <v>153.2199999999998</v>
      </c>
      <c r="E135" s="53">
        <v>168.40999999999985</v>
      </c>
      <c r="F135" s="53">
        <v>183.59999999999991</v>
      </c>
      <c r="G135" s="53">
        <v>198.77999999999975</v>
      </c>
      <c r="H135" s="53">
        <v>213.9699999999998</v>
      </c>
      <c r="I135" s="53">
        <v>229.17000000000007</v>
      </c>
      <c r="J135" s="53">
        <v>244.35000000000036</v>
      </c>
      <c r="K135" s="53">
        <v>259.53999999999996</v>
      </c>
      <c r="L135" s="53">
        <v>274.73</v>
      </c>
      <c r="M135" s="53">
        <v>289.91999999999962</v>
      </c>
      <c r="N135" s="53">
        <v>305.09999999999991</v>
      </c>
    </row>
    <row r="136" spans="1:14" x14ac:dyDescent="0.3">
      <c r="A136" s="48">
        <v>2800</v>
      </c>
      <c r="B136" s="44"/>
      <c r="C136" s="52">
        <v>141.08000000000038</v>
      </c>
      <c r="D136" s="53">
        <v>156.26000000000022</v>
      </c>
      <c r="E136" s="53">
        <v>171.45000000000027</v>
      </c>
      <c r="F136" s="53">
        <v>186.63999999999987</v>
      </c>
      <c r="G136" s="53">
        <v>201.82000000000016</v>
      </c>
      <c r="H136" s="53">
        <v>217.00999999999976</v>
      </c>
      <c r="I136" s="53">
        <v>232.19999999999982</v>
      </c>
      <c r="J136" s="53">
        <v>247.38999999999987</v>
      </c>
      <c r="K136" s="53">
        <v>262.57999999999993</v>
      </c>
      <c r="L136" s="53">
        <v>277.76000000000022</v>
      </c>
      <c r="M136" s="53">
        <v>292.94999999999982</v>
      </c>
      <c r="N136" s="53">
        <v>308.13000000000011</v>
      </c>
    </row>
    <row r="137" spans="1:14" x14ac:dyDescent="0.3">
      <c r="A137" s="48">
        <v>3000</v>
      </c>
      <c r="B137" s="44"/>
      <c r="C137" s="52">
        <v>144.11000000000013</v>
      </c>
      <c r="D137" s="53">
        <v>159.30000000000018</v>
      </c>
      <c r="E137" s="53">
        <v>174.49000000000024</v>
      </c>
      <c r="F137" s="53">
        <v>189.67000000000007</v>
      </c>
      <c r="G137" s="53">
        <v>204.86000000000013</v>
      </c>
      <c r="H137" s="53">
        <v>220.05000000000018</v>
      </c>
      <c r="I137" s="53">
        <v>235.23999999999978</v>
      </c>
      <c r="J137" s="53">
        <v>250.42999999999984</v>
      </c>
      <c r="K137" s="53">
        <v>265.61000000000013</v>
      </c>
      <c r="L137" s="53">
        <v>280.79999999999973</v>
      </c>
      <c r="M137" s="53">
        <v>295.98999999999978</v>
      </c>
      <c r="N137" s="53">
        <v>311.17000000000007</v>
      </c>
    </row>
    <row r="138" spans="1:14" x14ac:dyDescent="0.3">
      <c r="A138" s="48">
        <v>3200</v>
      </c>
      <c r="B138" s="44"/>
      <c r="C138" s="52">
        <v>147.14999999999964</v>
      </c>
      <c r="D138" s="53">
        <v>162.33999999999969</v>
      </c>
      <c r="E138" s="53">
        <v>177.52999999999975</v>
      </c>
      <c r="F138" s="53">
        <v>192.71000000000004</v>
      </c>
      <c r="G138" s="53">
        <v>207.90000000000009</v>
      </c>
      <c r="H138" s="53">
        <v>223.08000000000038</v>
      </c>
      <c r="I138" s="53">
        <v>238.27999999999975</v>
      </c>
      <c r="J138" s="53">
        <v>253.4699999999998</v>
      </c>
      <c r="K138" s="53">
        <v>268.65000000000009</v>
      </c>
      <c r="L138" s="53">
        <v>283.84000000000015</v>
      </c>
      <c r="M138" s="53">
        <v>299.02</v>
      </c>
      <c r="N138" s="53">
        <v>314.21000000000004</v>
      </c>
    </row>
    <row r="139" spans="1:14" x14ac:dyDescent="0.3">
      <c r="A139" s="48">
        <v>3400</v>
      </c>
      <c r="B139" s="44"/>
      <c r="C139" s="52">
        <v>150.19000000000005</v>
      </c>
      <c r="D139" s="53">
        <v>165.38000000000011</v>
      </c>
      <c r="E139" s="53">
        <v>180.55999999999995</v>
      </c>
      <c r="F139" s="53">
        <v>195.75</v>
      </c>
      <c r="G139" s="53">
        <v>210.92999999999984</v>
      </c>
      <c r="H139" s="53">
        <v>226.13000000000011</v>
      </c>
      <c r="I139" s="53">
        <v>241.32000000000016</v>
      </c>
      <c r="J139" s="53">
        <v>256.5</v>
      </c>
      <c r="K139" s="53">
        <v>271.69000000000005</v>
      </c>
      <c r="L139" s="53">
        <v>286.86999999999989</v>
      </c>
      <c r="M139" s="53">
        <v>302.07000000000016</v>
      </c>
      <c r="N139" s="53"/>
    </row>
    <row r="140" spans="1:14" x14ac:dyDescent="0.3">
      <c r="A140" s="48">
        <v>3600</v>
      </c>
      <c r="B140" s="44"/>
      <c r="C140" s="52">
        <v>153.23000000000002</v>
      </c>
      <c r="D140" s="53">
        <v>168.42000000000007</v>
      </c>
      <c r="E140" s="53">
        <v>183.59999999999991</v>
      </c>
      <c r="F140" s="53">
        <v>198.77999999999975</v>
      </c>
      <c r="G140" s="53">
        <v>213.9699999999998</v>
      </c>
      <c r="H140" s="53">
        <v>229.17000000000007</v>
      </c>
      <c r="I140" s="53">
        <v>244.35000000000036</v>
      </c>
      <c r="J140" s="53">
        <v>259.53999999999996</v>
      </c>
      <c r="K140" s="53">
        <v>274.73</v>
      </c>
      <c r="L140" s="53">
        <v>289.92000000000007</v>
      </c>
      <c r="M140" s="53"/>
      <c r="N140" s="53"/>
    </row>
    <row r="141" spans="1:14" x14ac:dyDescent="0.3">
      <c r="A141" s="48">
        <v>3800</v>
      </c>
      <c r="B141" s="44"/>
      <c r="C141" s="52">
        <v>156.26999999999998</v>
      </c>
      <c r="D141" s="53">
        <v>171.45000000000027</v>
      </c>
      <c r="E141" s="53">
        <v>186.64000000000033</v>
      </c>
      <c r="F141" s="53">
        <v>201.82000000000016</v>
      </c>
      <c r="G141" s="53">
        <v>217.00999999999976</v>
      </c>
      <c r="H141" s="53">
        <v>232.19999999999982</v>
      </c>
      <c r="I141" s="53">
        <v>247.38999999999987</v>
      </c>
      <c r="J141" s="53">
        <v>262.57999999999993</v>
      </c>
      <c r="K141" s="53">
        <v>277.75999999999976</v>
      </c>
      <c r="L141" s="53">
        <v>292.95000000000027</v>
      </c>
      <c r="M141" s="53"/>
      <c r="N141" s="53"/>
    </row>
    <row r="142" spans="1:14" x14ac:dyDescent="0.3">
      <c r="A142" s="48">
        <v>4000</v>
      </c>
      <c r="B142" s="44"/>
      <c r="C142" s="52">
        <v>159.30000000000018</v>
      </c>
      <c r="D142" s="53">
        <v>174.48999999999978</v>
      </c>
      <c r="E142" s="53">
        <v>189.67999999999984</v>
      </c>
      <c r="F142" s="53">
        <v>204.86000000000013</v>
      </c>
      <c r="G142" s="53">
        <v>220.05000000000018</v>
      </c>
      <c r="H142" s="53">
        <v>235.23999999999978</v>
      </c>
      <c r="I142" s="53">
        <v>250.42999999999984</v>
      </c>
      <c r="J142" s="53">
        <v>265.61000000000013</v>
      </c>
      <c r="K142" s="53">
        <v>280.79999999999973</v>
      </c>
      <c r="L142" s="53"/>
      <c r="M142" s="53"/>
      <c r="N142" s="53"/>
    </row>
    <row r="143" spans="1:14" x14ac:dyDescent="0.3">
      <c r="A143" s="48">
        <v>4200</v>
      </c>
      <c r="B143" s="44"/>
      <c r="C143" s="52">
        <v>162.32999999999993</v>
      </c>
      <c r="D143" s="53">
        <v>177.51999999999998</v>
      </c>
      <c r="E143" s="53">
        <v>192.7199999999998</v>
      </c>
      <c r="F143" s="53">
        <v>207.90000000000009</v>
      </c>
      <c r="G143" s="53">
        <v>223.08000000000038</v>
      </c>
      <c r="H143" s="53">
        <v>238.27999999999975</v>
      </c>
      <c r="I143" s="53">
        <v>253.4699999999998</v>
      </c>
      <c r="J143" s="53">
        <v>268.65000000000009</v>
      </c>
      <c r="K143" s="53"/>
      <c r="L143" s="53"/>
      <c r="M143" s="53"/>
      <c r="N143" s="53"/>
    </row>
    <row r="144" spans="1:14" x14ac:dyDescent="0.3">
      <c r="A144" s="48">
        <v>4400</v>
      </c>
      <c r="B144" s="44"/>
      <c r="C144" s="52">
        <v>165.36999999999989</v>
      </c>
      <c r="D144" s="53">
        <v>180.55999999999995</v>
      </c>
      <c r="E144" s="53">
        <v>195.75</v>
      </c>
      <c r="F144" s="53">
        <v>210.92999999999984</v>
      </c>
      <c r="G144" s="53">
        <v>226.13000000000011</v>
      </c>
      <c r="H144" s="53">
        <v>241.32000000000016</v>
      </c>
      <c r="I144" s="53">
        <v>256.5</v>
      </c>
      <c r="J144" s="53">
        <v>271.69000000000005</v>
      </c>
      <c r="K144" s="53"/>
      <c r="L144" s="53"/>
      <c r="M144" s="53"/>
      <c r="N144" s="53"/>
    </row>
    <row r="145" spans="1:14" x14ac:dyDescent="0.3">
      <c r="A145" s="48">
        <v>4600</v>
      </c>
      <c r="B145" s="44"/>
      <c r="C145" s="52">
        <v>168.40999999999985</v>
      </c>
      <c r="D145" s="53">
        <v>183.59999999999991</v>
      </c>
      <c r="E145" s="53">
        <v>198.7800000000002</v>
      </c>
      <c r="F145" s="53">
        <v>213.9699999999998</v>
      </c>
      <c r="G145" s="53">
        <v>229.17000000000007</v>
      </c>
      <c r="H145" s="53">
        <v>244.35000000000036</v>
      </c>
      <c r="I145" s="53">
        <v>259.53999999999996</v>
      </c>
      <c r="J145" s="53"/>
      <c r="K145" s="53"/>
      <c r="L145" s="53"/>
      <c r="M145" s="53"/>
      <c r="N145" s="53"/>
    </row>
    <row r="146" spans="1:14" x14ac:dyDescent="0.3">
      <c r="A146" s="48">
        <v>4800</v>
      </c>
      <c r="B146" s="44"/>
      <c r="C146" s="52">
        <v>171.44999999999982</v>
      </c>
      <c r="D146" s="53">
        <v>186.63999999999987</v>
      </c>
      <c r="E146" s="53">
        <v>201.81999999999971</v>
      </c>
      <c r="F146" s="53">
        <v>217.00999999999976</v>
      </c>
      <c r="G146" s="53">
        <v>232.19999999999982</v>
      </c>
      <c r="H146" s="53">
        <v>247.38999999999987</v>
      </c>
      <c r="I146" s="53">
        <v>262.57999999999993</v>
      </c>
      <c r="J146" s="53"/>
      <c r="K146" s="53"/>
      <c r="L146" s="53"/>
      <c r="M146" s="53"/>
      <c r="N146" s="53"/>
    </row>
    <row r="147" spans="1:14" x14ac:dyDescent="0.3">
      <c r="A147" s="48">
        <v>5000</v>
      </c>
      <c r="B147" s="44"/>
      <c r="C147" s="52">
        <v>174.49000000000024</v>
      </c>
      <c r="D147" s="53">
        <v>189.67000000000007</v>
      </c>
      <c r="E147" s="53">
        <v>204.86000000000013</v>
      </c>
      <c r="F147" s="53">
        <v>220.05000000000018</v>
      </c>
      <c r="G147" s="53">
        <v>235.23999999999978</v>
      </c>
      <c r="H147" s="53">
        <v>250.42999999999984</v>
      </c>
      <c r="I147" s="53">
        <v>265.61000000000013</v>
      </c>
      <c r="J147" s="53"/>
      <c r="K147" s="53"/>
      <c r="L147" s="53"/>
      <c r="M147" s="53"/>
      <c r="N147" s="53"/>
    </row>
    <row r="148" spans="1:14" x14ac:dyDescent="0.3">
      <c r="A148" s="48">
        <v>5200</v>
      </c>
      <c r="B148" s="44"/>
      <c r="C148" s="52">
        <v>177.52999999999975</v>
      </c>
      <c r="D148" s="53">
        <v>192.71000000000004</v>
      </c>
      <c r="E148" s="53">
        <v>207.90000000000009</v>
      </c>
      <c r="F148" s="53">
        <v>223.08000000000038</v>
      </c>
      <c r="G148" s="53">
        <v>238.27999999999975</v>
      </c>
      <c r="H148" s="53">
        <v>253.4699999999998</v>
      </c>
      <c r="I148" s="53"/>
      <c r="J148" s="53"/>
      <c r="K148" s="53"/>
      <c r="L148" s="53"/>
      <c r="M148" s="53"/>
      <c r="N148" s="53"/>
    </row>
    <row r="149" spans="1:14" x14ac:dyDescent="0.3">
      <c r="A149" s="48">
        <v>5400</v>
      </c>
      <c r="B149" s="44"/>
      <c r="C149" s="52">
        <v>180.5600000000004</v>
      </c>
      <c r="D149" s="53">
        <v>195.75</v>
      </c>
      <c r="E149" s="53">
        <v>210.94000000000005</v>
      </c>
      <c r="F149" s="53">
        <v>226.13000000000011</v>
      </c>
      <c r="G149" s="53">
        <v>241.32000000000016</v>
      </c>
      <c r="H149" s="53">
        <v>256.5</v>
      </c>
      <c r="I149" s="53"/>
      <c r="J149" s="53"/>
      <c r="K149" s="53"/>
      <c r="L149" s="53"/>
      <c r="M149" s="53"/>
      <c r="N149" s="53"/>
    </row>
    <row r="150" spans="1:14" x14ac:dyDescent="0.3">
      <c r="A150" s="65"/>
      <c r="B150" s="65"/>
      <c r="C150" s="65"/>
      <c r="D150" s="65"/>
      <c r="E150" s="65"/>
      <c r="F150" s="65"/>
      <c r="G150" s="65"/>
      <c r="H150" s="65"/>
      <c r="I150" s="65"/>
      <c r="J150" s="65"/>
      <c r="K150" s="65"/>
      <c r="L150" s="65"/>
      <c r="M150" s="65"/>
      <c r="N150" s="65"/>
    </row>
    <row r="151" spans="1:14" ht="15.5" x14ac:dyDescent="0.3">
      <c r="A151" s="56" t="s">
        <v>55</v>
      </c>
      <c r="B151" s="56"/>
      <c r="C151" s="56"/>
      <c r="D151" s="56"/>
      <c r="E151" s="56"/>
      <c r="F151" s="56"/>
      <c r="G151" s="56"/>
      <c r="H151" s="56"/>
      <c r="I151" s="56"/>
      <c r="J151" s="56"/>
      <c r="K151" s="56"/>
      <c r="L151" s="56"/>
      <c r="M151" s="64" t="s">
        <v>56</v>
      </c>
      <c r="N151" s="56"/>
    </row>
    <row r="152" spans="1:14" x14ac:dyDescent="0.3">
      <c r="A152" s="58" t="s">
        <v>305</v>
      </c>
      <c r="B152" s="58"/>
      <c r="C152" s="58"/>
      <c r="D152" s="58"/>
      <c r="E152" s="58"/>
      <c r="F152" s="58"/>
      <c r="G152" s="58"/>
      <c r="H152" s="58"/>
      <c r="I152" s="58"/>
      <c r="J152" s="58"/>
      <c r="K152" s="58"/>
      <c r="L152" s="58"/>
      <c r="M152" s="68">
        <v>0</v>
      </c>
      <c r="N152" s="58"/>
    </row>
    <row r="153" spans="1:14" x14ac:dyDescent="0.3">
      <c r="A153" s="58" t="s">
        <v>71</v>
      </c>
      <c r="B153" s="58"/>
      <c r="C153" s="58"/>
      <c r="D153" s="58"/>
      <c r="E153" s="58"/>
      <c r="F153" s="58"/>
      <c r="G153" s="58"/>
      <c r="H153" s="58"/>
      <c r="I153" s="58"/>
      <c r="J153" s="58"/>
      <c r="K153" s="58"/>
      <c r="L153" s="58"/>
      <c r="M153" s="68">
        <v>201.63999999999987</v>
      </c>
      <c r="N153" s="58"/>
    </row>
    <row r="154" spans="1:14" x14ac:dyDescent="0.3">
      <c r="A154" s="58" t="s">
        <v>72</v>
      </c>
      <c r="B154" s="58"/>
      <c r="C154" s="58"/>
      <c r="D154" s="58"/>
      <c r="E154" s="58"/>
      <c r="F154" s="58"/>
      <c r="G154" s="58"/>
      <c r="H154" s="58"/>
      <c r="I154" s="58"/>
      <c r="J154" s="58"/>
      <c r="K154" s="58"/>
      <c r="L154" s="60"/>
      <c r="M154" s="69">
        <v>123</v>
      </c>
      <c r="N154" s="60"/>
    </row>
    <row r="155" spans="1:14" x14ac:dyDescent="0.3">
      <c r="A155" s="58" t="s">
        <v>73</v>
      </c>
      <c r="B155" s="58"/>
      <c r="C155" s="58"/>
      <c r="D155" s="58"/>
      <c r="E155" s="58"/>
      <c r="F155" s="58"/>
      <c r="G155" s="58"/>
      <c r="H155" s="58"/>
      <c r="I155" s="58"/>
      <c r="J155" s="58"/>
      <c r="K155" s="58"/>
      <c r="L155" s="60"/>
      <c r="M155" s="59">
        <v>398.65999999999985</v>
      </c>
      <c r="N155" s="60"/>
    </row>
  </sheetData>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18E77D-03BF-4D28-88D7-0E974A4B95CD}">
  <dimension ref="A1:N95"/>
  <sheetViews>
    <sheetView showGridLines="0" topLeftCell="A72" workbookViewId="0">
      <selection activeCell="H101" sqref="H101"/>
    </sheetView>
  </sheetViews>
  <sheetFormatPr defaultColWidth="9.1796875" defaultRowHeight="14" x14ac:dyDescent="0.3"/>
  <cols>
    <col min="1" max="1" width="8.453125" style="32" customWidth="1"/>
    <col min="2" max="2" width="1.453125" style="32" customWidth="1"/>
    <col min="3" max="14" width="7.453125" style="32" customWidth="1"/>
    <col min="15" max="16384" width="9.1796875" style="32"/>
  </cols>
  <sheetData>
    <row r="1" spans="1:14" ht="30" customHeight="1" x14ac:dyDescent="0.3">
      <c r="A1" s="35" t="s">
        <v>74</v>
      </c>
      <c r="B1" s="36"/>
      <c r="C1" s="36"/>
      <c r="D1" s="36"/>
    </row>
    <row r="3" spans="1:14" ht="15.5" x14ac:dyDescent="0.3">
      <c r="A3" s="37" t="s">
        <v>40</v>
      </c>
      <c r="B3" s="37"/>
      <c r="C3" s="37"/>
      <c r="D3" s="37"/>
      <c r="E3" s="37"/>
      <c r="F3" s="37"/>
      <c r="G3" s="37"/>
      <c r="H3" s="37"/>
      <c r="I3" s="37"/>
      <c r="J3" s="37"/>
      <c r="K3" s="37"/>
      <c r="L3" s="37"/>
      <c r="M3" s="37"/>
      <c r="N3" s="37"/>
    </row>
    <row r="4" spans="1:14" x14ac:dyDescent="0.3">
      <c r="A4" s="38" t="s">
        <v>67</v>
      </c>
      <c r="B4" s="38"/>
      <c r="C4" s="38"/>
      <c r="D4" s="38"/>
      <c r="E4" s="38"/>
      <c r="F4" s="38"/>
      <c r="G4" s="38"/>
      <c r="H4" s="38"/>
      <c r="I4" s="38"/>
      <c r="J4" s="38"/>
      <c r="K4" s="38"/>
      <c r="L4" s="38"/>
      <c r="M4" s="38"/>
      <c r="N4" s="38"/>
    </row>
    <row r="5" spans="1:14" s="39" customFormat="1" ht="6" customHeight="1" x14ac:dyDescent="0.3">
      <c r="A5" s="38"/>
      <c r="B5" s="38"/>
      <c r="C5" s="38"/>
      <c r="D5" s="38"/>
      <c r="E5" s="38"/>
      <c r="F5" s="38"/>
      <c r="G5" s="38"/>
      <c r="H5" s="38"/>
      <c r="I5" s="38"/>
      <c r="J5" s="38"/>
      <c r="K5" s="38"/>
      <c r="L5" s="38"/>
      <c r="M5" s="38"/>
      <c r="N5" s="38"/>
    </row>
    <row r="6" spans="1:14" ht="14.5" thickBot="1" x14ac:dyDescent="0.35">
      <c r="A6" s="41"/>
      <c r="B6" s="41"/>
      <c r="C6" s="42">
        <v>800</v>
      </c>
      <c r="D6" s="42">
        <v>1000</v>
      </c>
      <c r="E6" s="42">
        <v>1200</v>
      </c>
      <c r="F6" s="42">
        <v>1400</v>
      </c>
      <c r="G6" s="42">
        <v>1600</v>
      </c>
      <c r="H6" s="42">
        <v>1800</v>
      </c>
      <c r="I6" s="42">
        <v>2000</v>
      </c>
      <c r="J6" s="42">
        <v>2200</v>
      </c>
      <c r="K6" s="42">
        <v>2400</v>
      </c>
      <c r="L6" s="42">
        <v>2600</v>
      </c>
      <c r="M6" s="42">
        <v>2800</v>
      </c>
      <c r="N6" s="42">
        <v>3000</v>
      </c>
    </row>
    <row r="7" spans="1:14" x14ac:dyDescent="0.3">
      <c r="A7" s="43">
        <v>3800</v>
      </c>
      <c r="B7" s="44"/>
      <c r="C7" s="52">
        <v>3828.79</v>
      </c>
      <c r="D7" s="46">
        <v>3951.38</v>
      </c>
      <c r="E7" s="46">
        <v>4073.93</v>
      </c>
      <c r="F7" s="46">
        <v>4368.41</v>
      </c>
      <c r="G7" s="46">
        <v>4490.96</v>
      </c>
      <c r="H7" s="46">
        <v>4613.55</v>
      </c>
      <c r="I7" s="46">
        <v>4736.1000000000004</v>
      </c>
      <c r="J7" s="46">
        <v>4858.6499999999996</v>
      </c>
      <c r="K7" s="46">
        <v>4981.24</v>
      </c>
      <c r="L7" s="46">
        <v>5143.09</v>
      </c>
      <c r="M7" s="46">
        <v>5294.93</v>
      </c>
      <c r="N7" s="46">
        <v>5446.8</v>
      </c>
    </row>
    <row r="8" spans="1:14" x14ac:dyDescent="0.3">
      <c r="A8" s="48">
        <v>4000</v>
      </c>
      <c r="B8" s="44"/>
      <c r="C8" s="52">
        <v>3858.23</v>
      </c>
      <c r="D8" s="53">
        <v>3980.81</v>
      </c>
      <c r="E8" s="53">
        <v>4103.3599999999997</v>
      </c>
      <c r="F8" s="53">
        <v>4405.6899999999996</v>
      </c>
      <c r="G8" s="53">
        <v>4528.24</v>
      </c>
      <c r="H8" s="53">
        <v>4650.79</v>
      </c>
      <c r="I8" s="53">
        <v>4773.38</v>
      </c>
      <c r="J8" s="53">
        <v>4895.93</v>
      </c>
      <c r="K8" s="53">
        <v>5018.4799999999996</v>
      </c>
      <c r="L8" s="53">
        <v>5180.33</v>
      </c>
      <c r="M8" s="53">
        <v>5333.78</v>
      </c>
      <c r="N8" s="53">
        <v>5487.19</v>
      </c>
    </row>
    <row r="9" spans="1:14" x14ac:dyDescent="0.3">
      <c r="A9" s="48">
        <v>4200</v>
      </c>
      <c r="B9" s="44"/>
      <c r="C9" s="52">
        <v>3887.66</v>
      </c>
      <c r="D9" s="53">
        <v>4010.25</v>
      </c>
      <c r="E9" s="53">
        <v>4132.8</v>
      </c>
      <c r="F9" s="53">
        <v>4442.93</v>
      </c>
      <c r="G9" s="53">
        <v>4565.4799999999996</v>
      </c>
      <c r="H9" s="53">
        <v>4688.0600000000004</v>
      </c>
      <c r="I9" s="53">
        <v>4810.6099999999997</v>
      </c>
      <c r="J9" s="53">
        <v>4933.16</v>
      </c>
      <c r="K9" s="53">
        <v>5055.75</v>
      </c>
      <c r="L9" s="53">
        <v>5218.3900000000003</v>
      </c>
      <c r="M9" s="53">
        <v>5373.38</v>
      </c>
      <c r="N9" s="53">
        <v>5527.58</v>
      </c>
    </row>
    <row r="10" spans="1:14" x14ac:dyDescent="0.3">
      <c r="A10" s="48">
        <v>4400</v>
      </c>
      <c r="B10" s="44"/>
      <c r="C10" s="52">
        <v>3917.14</v>
      </c>
      <c r="D10" s="53">
        <v>4039.69</v>
      </c>
      <c r="E10" s="53">
        <v>4162.24</v>
      </c>
      <c r="F10" s="53">
        <v>4480.2</v>
      </c>
      <c r="G10" s="53">
        <v>4602.75</v>
      </c>
      <c r="H10" s="53">
        <v>4725.3</v>
      </c>
      <c r="I10" s="53">
        <v>4847.8900000000003</v>
      </c>
      <c r="J10" s="53">
        <v>4970.4399999999996</v>
      </c>
      <c r="K10" s="53">
        <v>5092.99</v>
      </c>
      <c r="L10" s="53">
        <v>5256.41</v>
      </c>
      <c r="M10" s="53">
        <v>5412.19</v>
      </c>
      <c r="N10" s="53">
        <v>5567.93</v>
      </c>
    </row>
    <row r="11" spans="1:14" x14ac:dyDescent="0.3">
      <c r="A11" s="48">
        <v>4600</v>
      </c>
      <c r="B11" s="44"/>
      <c r="C11" s="52">
        <v>3946.58</v>
      </c>
      <c r="D11" s="53">
        <v>4069.13</v>
      </c>
      <c r="E11" s="53">
        <v>4191.68</v>
      </c>
      <c r="F11" s="53">
        <v>4517.4399999999996</v>
      </c>
      <c r="G11" s="53">
        <v>4639.99</v>
      </c>
      <c r="H11" s="53">
        <v>4762.58</v>
      </c>
      <c r="I11" s="53">
        <v>4885.13</v>
      </c>
      <c r="J11" s="53">
        <v>5007.68</v>
      </c>
      <c r="K11" s="53">
        <v>5130.26</v>
      </c>
      <c r="L11" s="53">
        <v>5294.44</v>
      </c>
      <c r="M11" s="53">
        <v>5451</v>
      </c>
      <c r="N11" s="53">
        <v>5608.31</v>
      </c>
    </row>
    <row r="12" spans="1:14" x14ac:dyDescent="0.3">
      <c r="A12" s="48">
        <v>4800</v>
      </c>
      <c r="B12" s="44"/>
      <c r="C12" s="52">
        <v>3976.01</v>
      </c>
      <c r="D12" s="53">
        <v>4098.5600000000004</v>
      </c>
      <c r="E12" s="53">
        <v>4221.1099999999997</v>
      </c>
      <c r="F12" s="53">
        <v>4554.71</v>
      </c>
      <c r="G12" s="53">
        <v>4677.26</v>
      </c>
      <c r="H12" s="53">
        <v>4799.8100000000004</v>
      </c>
      <c r="I12" s="53">
        <v>4922.3599999999997</v>
      </c>
      <c r="J12" s="53">
        <v>5044.95</v>
      </c>
      <c r="K12" s="53">
        <v>5167.5</v>
      </c>
      <c r="L12" s="53">
        <v>5356.95</v>
      </c>
      <c r="M12" s="53">
        <v>5517.75</v>
      </c>
      <c r="N12" s="53">
        <v>5677.8</v>
      </c>
    </row>
    <row r="13" spans="1:14" x14ac:dyDescent="0.3">
      <c r="A13" s="48">
        <v>5000</v>
      </c>
      <c r="B13" s="44"/>
      <c r="C13" s="52">
        <v>4005.45</v>
      </c>
      <c r="D13" s="53">
        <v>4128</v>
      </c>
      <c r="E13" s="53">
        <v>4250.59</v>
      </c>
      <c r="F13" s="53">
        <v>4591.95</v>
      </c>
      <c r="G13" s="53">
        <v>4714.5</v>
      </c>
      <c r="H13" s="53">
        <v>4837.09</v>
      </c>
      <c r="I13" s="53">
        <v>4959.6400000000003</v>
      </c>
      <c r="J13" s="53">
        <v>5082.1899999999996</v>
      </c>
      <c r="K13" s="53">
        <v>5204.78</v>
      </c>
      <c r="L13" s="53">
        <v>5394.98</v>
      </c>
      <c r="M13" s="53">
        <v>5556.6</v>
      </c>
      <c r="N13" s="53">
        <v>5718.19</v>
      </c>
    </row>
    <row r="14" spans="1:14" x14ac:dyDescent="0.3">
      <c r="A14" s="48">
        <v>5200</v>
      </c>
      <c r="B14" s="44"/>
      <c r="C14" s="52">
        <v>4034.89</v>
      </c>
      <c r="D14" s="53">
        <v>4157.4399999999996</v>
      </c>
      <c r="E14" s="53">
        <v>4280.03</v>
      </c>
      <c r="F14" s="53">
        <v>4629.2299999999996</v>
      </c>
      <c r="G14" s="53">
        <v>4751.78</v>
      </c>
      <c r="H14" s="53">
        <v>4874.33</v>
      </c>
      <c r="I14" s="53">
        <v>4996.88</v>
      </c>
      <c r="J14" s="53">
        <v>5119.46</v>
      </c>
      <c r="K14" s="53">
        <v>5242.01</v>
      </c>
      <c r="L14" s="53">
        <v>5433</v>
      </c>
      <c r="M14" s="53">
        <v>5595.41</v>
      </c>
      <c r="N14" s="53">
        <v>5758.58</v>
      </c>
    </row>
    <row r="15" spans="1:14" x14ac:dyDescent="0.3">
      <c r="A15" s="48">
        <v>5400</v>
      </c>
      <c r="B15" s="44"/>
      <c r="C15" s="52">
        <v>4064.33</v>
      </c>
      <c r="D15" s="53">
        <v>4186.88</v>
      </c>
      <c r="E15" s="53">
        <v>4309.46</v>
      </c>
      <c r="F15" s="53">
        <v>4666.46</v>
      </c>
      <c r="G15" s="53">
        <v>4789.01</v>
      </c>
      <c r="H15" s="53">
        <v>4911.6000000000004</v>
      </c>
      <c r="I15" s="53">
        <v>5034.1499999999996</v>
      </c>
      <c r="J15" s="53">
        <v>5156.7</v>
      </c>
      <c r="K15" s="53">
        <v>5279.29</v>
      </c>
      <c r="L15" s="53">
        <v>5471.06</v>
      </c>
      <c r="M15" s="53">
        <v>5635.01</v>
      </c>
      <c r="N15" s="53">
        <v>5798.96</v>
      </c>
    </row>
    <row r="16" spans="1:14" x14ac:dyDescent="0.3">
      <c r="A16" s="48">
        <v>5600</v>
      </c>
      <c r="B16" s="44"/>
      <c r="C16" s="52">
        <v>4093.76</v>
      </c>
      <c r="D16" s="53">
        <v>4216.3100000000004</v>
      </c>
      <c r="E16" s="53">
        <v>4338.8999999999996</v>
      </c>
      <c r="F16" s="53">
        <v>4703.74</v>
      </c>
      <c r="G16" s="53">
        <v>4826.29</v>
      </c>
      <c r="H16" s="53">
        <v>4948.84</v>
      </c>
      <c r="I16" s="53">
        <v>5071.3900000000003</v>
      </c>
      <c r="J16" s="53">
        <v>5193.9799999999996</v>
      </c>
      <c r="K16" s="53">
        <v>5316.53</v>
      </c>
      <c r="L16" s="53">
        <v>5509.09</v>
      </c>
      <c r="M16" s="53">
        <v>5673.83</v>
      </c>
      <c r="N16" s="53">
        <v>5839.35</v>
      </c>
    </row>
    <row r="17" spans="1:14" x14ac:dyDescent="0.3">
      <c r="A17" s="48">
        <v>5800</v>
      </c>
      <c r="B17" s="44"/>
      <c r="C17" s="52">
        <v>4123.2</v>
      </c>
      <c r="D17" s="53">
        <v>4245.79</v>
      </c>
      <c r="E17" s="53">
        <v>4368.34</v>
      </c>
      <c r="F17" s="53">
        <v>4740.9799999999996</v>
      </c>
      <c r="G17" s="53">
        <v>4863.53</v>
      </c>
      <c r="H17" s="53">
        <v>4986.1099999999997</v>
      </c>
      <c r="I17" s="53">
        <v>5108.66</v>
      </c>
      <c r="J17" s="53">
        <v>5231.21</v>
      </c>
      <c r="K17" s="53">
        <v>5353.8</v>
      </c>
      <c r="L17" s="53">
        <v>5546.33</v>
      </c>
      <c r="M17" s="53">
        <v>5713.43</v>
      </c>
      <c r="N17" s="53">
        <v>5879.74</v>
      </c>
    </row>
    <row r="18" spans="1:14" x14ac:dyDescent="0.3">
      <c r="A18" s="48">
        <v>6000</v>
      </c>
      <c r="B18" s="44"/>
      <c r="C18" s="52">
        <v>4152.6400000000003</v>
      </c>
      <c r="D18" s="53">
        <v>4275.2299999999996</v>
      </c>
      <c r="E18" s="53">
        <v>4397.78</v>
      </c>
      <c r="F18" s="53">
        <v>4778.25</v>
      </c>
      <c r="G18" s="53">
        <v>4900.8</v>
      </c>
      <c r="H18" s="53">
        <v>5023.3500000000004</v>
      </c>
      <c r="I18" s="53">
        <v>5145.8999999999996</v>
      </c>
      <c r="J18" s="53">
        <v>5268.49</v>
      </c>
      <c r="K18" s="53">
        <v>5391.04</v>
      </c>
      <c r="L18" s="53">
        <v>5584.39</v>
      </c>
      <c r="M18" s="53">
        <v>5752.24</v>
      </c>
      <c r="N18" s="53">
        <v>5920.09</v>
      </c>
    </row>
    <row r="19" spans="1:14" x14ac:dyDescent="0.3">
      <c r="A19" s="55" t="s">
        <v>68</v>
      </c>
      <c r="B19" s="55"/>
      <c r="C19" s="55"/>
      <c r="D19" s="55"/>
      <c r="E19" s="55"/>
      <c r="F19" s="55"/>
      <c r="G19" s="55"/>
      <c r="H19" s="55"/>
      <c r="I19" s="55"/>
      <c r="J19" s="55"/>
      <c r="K19" s="55"/>
      <c r="L19" s="55"/>
      <c r="M19" s="55"/>
      <c r="N19" s="55"/>
    </row>
    <row r="21" spans="1:14" ht="15.5" x14ac:dyDescent="0.3">
      <c r="A21" s="37" t="s">
        <v>42</v>
      </c>
      <c r="B21" s="37"/>
      <c r="C21" s="37"/>
      <c r="D21" s="37"/>
      <c r="E21" s="37"/>
      <c r="F21" s="37"/>
      <c r="G21" s="37"/>
      <c r="H21" s="37"/>
      <c r="I21" s="37"/>
      <c r="J21" s="37"/>
      <c r="K21" s="37"/>
      <c r="L21" s="37"/>
      <c r="M21" s="37"/>
      <c r="N21" s="37"/>
    </row>
    <row r="22" spans="1:14" x14ac:dyDescent="0.3">
      <c r="A22" s="38" t="s">
        <v>69</v>
      </c>
      <c r="B22" s="38"/>
      <c r="C22" s="38"/>
      <c r="D22" s="38"/>
      <c r="E22" s="38"/>
      <c r="F22" s="38"/>
      <c r="G22" s="38"/>
      <c r="H22" s="38"/>
      <c r="I22" s="38"/>
      <c r="J22" s="38"/>
      <c r="K22" s="38"/>
      <c r="L22" s="38"/>
      <c r="M22" s="38"/>
      <c r="N22" s="38"/>
    </row>
    <row r="23" spans="1:14" s="39" customFormat="1" ht="6" customHeight="1" x14ac:dyDescent="0.3">
      <c r="C23" s="40"/>
      <c r="D23" s="40"/>
      <c r="E23" s="40"/>
      <c r="F23" s="40"/>
      <c r="G23" s="40"/>
      <c r="H23" s="40"/>
      <c r="I23" s="40"/>
      <c r="J23" s="40"/>
      <c r="K23" s="40"/>
      <c r="L23" s="40"/>
      <c r="M23" s="40"/>
      <c r="N23" s="40"/>
    </row>
    <row r="24" spans="1:14" ht="14.5" thickBot="1" x14ac:dyDescent="0.35">
      <c r="A24" s="41"/>
      <c r="B24" s="41"/>
      <c r="C24" s="42">
        <v>800</v>
      </c>
      <c r="D24" s="42">
        <v>1000</v>
      </c>
      <c r="E24" s="42">
        <v>1200</v>
      </c>
      <c r="F24" s="42">
        <v>1400</v>
      </c>
      <c r="G24" s="42">
        <v>1600</v>
      </c>
      <c r="H24" s="42">
        <v>1800</v>
      </c>
      <c r="I24" s="42">
        <v>2000</v>
      </c>
      <c r="J24" s="42">
        <v>2200</v>
      </c>
      <c r="K24" s="42">
        <v>2400</v>
      </c>
      <c r="L24" s="42">
        <v>2600</v>
      </c>
      <c r="M24" s="42">
        <v>2800</v>
      </c>
      <c r="N24" s="42">
        <v>3000</v>
      </c>
    </row>
    <row r="25" spans="1:14" x14ac:dyDescent="0.3">
      <c r="A25" s="43">
        <v>3800</v>
      </c>
      <c r="B25" s="44"/>
      <c r="C25" s="45">
        <v>3821.33</v>
      </c>
      <c r="D25" s="46">
        <v>3943.91</v>
      </c>
      <c r="E25" s="46">
        <v>4230.9799999999996</v>
      </c>
      <c r="F25" s="46">
        <v>4353.53</v>
      </c>
      <c r="G25" s="46">
        <v>4476.08</v>
      </c>
      <c r="H25" s="46">
        <v>4598.66</v>
      </c>
      <c r="I25" s="46">
        <v>4721.21</v>
      </c>
      <c r="J25" s="46">
        <v>4919.3599999999997</v>
      </c>
      <c r="K25" s="46">
        <v>5078.7</v>
      </c>
      <c r="L25" s="46">
        <v>5238.08</v>
      </c>
      <c r="M25" s="46">
        <v>5397.41</v>
      </c>
      <c r="N25" s="46">
        <v>5556.75</v>
      </c>
    </row>
    <row r="26" spans="1:14" x14ac:dyDescent="0.3">
      <c r="A26" s="48">
        <v>4000</v>
      </c>
      <c r="B26" s="44"/>
      <c r="C26" s="52">
        <v>3850.46</v>
      </c>
      <c r="D26" s="53">
        <v>3973.01</v>
      </c>
      <c r="E26" s="53">
        <v>4267.54</v>
      </c>
      <c r="F26" s="53">
        <v>4390.13</v>
      </c>
      <c r="G26" s="53">
        <v>4512.68</v>
      </c>
      <c r="H26" s="53">
        <v>4635.2299999999996</v>
      </c>
      <c r="I26" s="53">
        <v>4757.8100000000004</v>
      </c>
      <c r="J26" s="53">
        <v>4957.46</v>
      </c>
      <c r="K26" s="53">
        <v>5118.3</v>
      </c>
      <c r="L26" s="53">
        <v>5279.14</v>
      </c>
      <c r="M26" s="53">
        <v>5439.98</v>
      </c>
      <c r="N26" s="53">
        <v>5600.81</v>
      </c>
    </row>
    <row r="27" spans="1:14" x14ac:dyDescent="0.3">
      <c r="A27" s="48">
        <v>4200</v>
      </c>
      <c r="B27" s="44"/>
      <c r="C27" s="52">
        <v>3879.56</v>
      </c>
      <c r="D27" s="53">
        <v>4002.11</v>
      </c>
      <c r="E27" s="53">
        <v>4304.1400000000003</v>
      </c>
      <c r="F27" s="53">
        <v>4426.6899999999996</v>
      </c>
      <c r="G27" s="53">
        <v>4549.24</v>
      </c>
      <c r="H27" s="53">
        <v>4671.83</v>
      </c>
      <c r="I27" s="53">
        <v>4794.38</v>
      </c>
      <c r="J27" s="53">
        <v>4995.53</v>
      </c>
      <c r="K27" s="53">
        <v>5157.8599999999997</v>
      </c>
      <c r="L27" s="53">
        <v>5320.2</v>
      </c>
      <c r="M27" s="53">
        <v>5482.54</v>
      </c>
      <c r="N27" s="53">
        <v>5644.88</v>
      </c>
    </row>
    <row r="28" spans="1:14" x14ac:dyDescent="0.3">
      <c r="A28" s="48">
        <v>4400</v>
      </c>
      <c r="B28" s="44"/>
      <c r="C28" s="52">
        <v>3908.66</v>
      </c>
      <c r="D28" s="53">
        <v>4031.21</v>
      </c>
      <c r="E28" s="53">
        <v>4340.7</v>
      </c>
      <c r="F28" s="53">
        <v>4463.29</v>
      </c>
      <c r="G28" s="53">
        <v>4585.84</v>
      </c>
      <c r="H28" s="53">
        <v>4708.3900000000003</v>
      </c>
      <c r="I28" s="53">
        <v>4830.9799999999996</v>
      </c>
      <c r="J28" s="53">
        <v>5033.59</v>
      </c>
      <c r="K28" s="53">
        <v>5197.43</v>
      </c>
      <c r="L28" s="53">
        <v>5361.26</v>
      </c>
      <c r="M28" s="53">
        <v>5525.1</v>
      </c>
      <c r="N28" s="53">
        <v>5688.94</v>
      </c>
    </row>
    <row r="29" spans="1:14" x14ac:dyDescent="0.3">
      <c r="A29" s="48">
        <v>4600</v>
      </c>
      <c r="B29" s="44"/>
      <c r="C29" s="52">
        <v>3937.76</v>
      </c>
      <c r="D29" s="53">
        <v>4060.31</v>
      </c>
      <c r="E29" s="53">
        <v>4377.3</v>
      </c>
      <c r="F29" s="53">
        <v>4499.8500000000004</v>
      </c>
      <c r="G29" s="53">
        <v>4622.3999999999996</v>
      </c>
      <c r="H29" s="53">
        <v>4744.99</v>
      </c>
      <c r="I29" s="53">
        <v>4867.54</v>
      </c>
      <c r="J29" s="53">
        <v>5071.6899999999996</v>
      </c>
      <c r="K29" s="53">
        <v>5237.03</v>
      </c>
      <c r="L29" s="53">
        <v>5402.33</v>
      </c>
      <c r="M29" s="53">
        <v>5567.66</v>
      </c>
      <c r="N29" s="53">
        <v>5733</v>
      </c>
    </row>
    <row r="30" spans="1:14" x14ac:dyDescent="0.3">
      <c r="A30" s="48">
        <v>4800</v>
      </c>
      <c r="B30" s="44"/>
      <c r="C30" s="52">
        <v>3966.86</v>
      </c>
      <c r="D30" s="53">
        <v>4089.41</v>
      </c>
      <c r="E30" s="53">
        <v>4413.8599999999997</v>
      </c>
      <c r="F30" s="53">
        <v>4536.45</v>
      </c>
      <c r="G30" s="53">
        <v>4659</v>
      </c>
      <c r="H30" s="53">
        <v>4781.55</v>
      </c>
      <c r="I30" s="53">
        <v>4904.1400000000003</v>
      </c>
      <c r="J30" s="53">
        <v>5109.75</v>
      </c>
      <c r="K30" s="53">
        <v>5276.59</v>
      </c>
      <c r="L30" s="53">
        <v>5443.39</v>
      </c>
      <c r="M30" s="53">
        <v>5610.23</v>
      </c>
      <c r="N30" s="53">
        <v>5777.03</v>
      </c>
    </row>
    <row r="31" spans="1:14" x14ac:dyDescent="0.3">
      <c r="A31" s="48">
        <v>5000</v>
      </c>
      <c r="B31" s="44"/>
      <c r="C31" s="52">
        <v>3995.96</v>
      </c>
      <c r="D31" s="53">
        <v>4118.51</v>
      </c>
      <c r="E31" s="53">
        <v>4450.46</v>
      </c>
      <c r="F31" s="53">
        <v>4573.01</v>
      </c>
      <c r="G31" s="53">
        <v>4695.5600000000004</v>
      </c>
      <c r="H31" s="53">
        <v>4818.1499999999996</v>
      </c>
      <c r="I31" s="53">
        <v>4940.7</v>
      </c>
      <c r="J31" s="53">
        <v>5147.8500000000004</v>
      </c>
      <c r="K31" s="53">
        <v>5316.15</v>
      </c>
      <c r="L31" s="53">
        <v>5484.45</v>
      </c>
      <c r="M31" s="53">
        <v>5652.79</v>
      </c>
      <c r="N31" s="53">
        <v>5821.09</v>
      </c>
    </row>
    <row r="32" spans="1:14" x14ac:dyDescent="0.3">
      <c r="A32" s="48">
        <v>5200</v>
      </c>
      <c r="B32" s="44"/>
      <c r="C32" s="52">
        <v>4025.06</v>
      </c>
      <c r="D32" s="53">
        <v>4147.6099999999997</v>
      </c>
      <c r="E32" s="53">
        <v>4487.03</v>
      </c>
      <c r="F32" s="53">
        <v>4609.6099999999997</v>
      </c>
      <c r="G32" s="53">
        <v>4732.16</v>
      </c>
      <c r="H32" s="53">
        <v>4854.71</v>
      </c>
      <c r="I32" s="53">
        <v>4977.3</v>
      </c>
      <c r="J32" s="53">
        <v>5185.91</v>
      </c>
      <c r="K32" s="53">
        <v>5355.71</v>
      </c>
      <c r="L32" s="53">
        <v>5525.55</v>
      </c>
      <c r="M32" s="53">
        <v>5695.35</v>
      </c>
      <c r="N32" s="53">
        <v>5865.15</v>
      </c>
    </row>
    <row r="33" spans="1:14" x14ac:dyDescent="0.3">
      <c r="A33" s="48">
        <v>5400</v>
      </c>
      <c r="B33" s="44"/>
      <c r="C33" s="52">
        <v>4054.16</v>
      </c>
      <c r="D33" s="53">
        <v>4176.71</v>
      </c>
      <c r="E33" s="53">
        <v>4523.63</v>
      </c>
      <c r="F33" s="53">
        <v>4646.18</v>
      </c>
      <c r="G33" s="53">
        <v>4768.7299999999996</v>
      </c>
      <c r="H33" s="53">
        <v>4891.3100000000004</v>
      </c>
      <c r="I33" s="53">
        <v>5013.8599999999997</v>
      </c>
      <c r="J33" s="53">
        <v>5223.9799999999996</v>
      </c>
      <c r="K33" s="53">
        <v>5395.31</v>
      </c>
      <c r="L33" s="53">
        <v>5566.61</v>
      </c>
      <c r="M33" s="53">
        <v>5737.91</v>
      </c>
      <c r="N33" s="53">
        <v>5909.21</v>
      </c>
    </row>
    <row r="34" spans="1:14" x14ac:dyDescent="0.3">
      <c r="A34" s="48">
        <v>5600</v>
      </c>
      <c r="B34" s="44"/>
      <c r="C34" s="52">
        <v>4083.26</v>
      </c>
      <c r="D34" s="53">
        <v>4205.8500000000004</v>
      </c>
      <c r="E34" s="53">
        <v>4560.1899999999996</v>
      </c>
      <c r="F34" s="53">
        <v>4682.78</v>
      </c>
      <c r="G34" s="53">
        <v>4805.33</v>
      </c>
      <c r="H34" s="53">
        <v>4927.88</v>
      </c>
      <c r="I34" s="53">
        <v>5050.46</v>
      </c>
      <c r="J34" s="53">
        <v>5262.08</v>
      </c>
      <c r="K34" s="53">
        <v>5434.88</v>
      </c>
      <c r="L34" s="53">
        <v>5607.68</v>
      </c>
      <c r="M34" s="53">
        <v>5780.48</v>
      </c>
      <c r="N34" s="53">
        <v>5953.28</v>
      </c>
    </row>
    <row r="35" spans="1:14" x14ac:dyDescent="0.3">
      <c r="A35" s="48">
        <v>5800</v>
      </c>
      <c r="B35" s="44"/>
      <c r="C35" s="52">
        <v>4112.3599999999997</v>
      </c>
      <c r="D35" s="53">
        <v>4234.95</v>
      </c>
      <c r="E35" s="53">
        <v>4596.79</v>
      </c>
      <c r="F35" s="53">
        <v>4719.34</v>
      </c>
      <c r="G35" s="53">
        <v>4841.8900000000003</v>
      </c>
      <c r="H35" s="53">
        <v>4964.4799999999996</v>
      </c>
      <c r="I35" s="53">
        <v>5087.03</v>
      </c>
      <c r="J35" s="53">
        <v>5321.48</v>
      </c>
      <c r="K35" s="53">
        <v>5497.73</v>
      </c>
      <c r="L35" s="53">
        <v>5673.98</v>
      </c>
      <c r="M35" s="53">
        <v>5850.19</v>
      </c>
      <c r="N35" s="53">
        <v>6026.44</v>
      </c>
    </row>
    <row r="36" spans="1:14" x14ac:dyDescent="0.3">
      <c r="A36" s="48">
        <v>6000</v>
      </c>
      <c r="B36" s="44"/>
      <c r="C36" s="52">
        <v>4141.46</v>
      </c>
      <c r="D36" s="53">
        <v>4264.05</v>
      </c>
      <c r="E36" s="53">
        <v>4633.3500000000004</v>
      </c>
      <c r="F36" s="53">
        <v>4755.9399999999996</v>
      </c>
      <c r="G36" s="53">
        <v>4878.49</v>
      </c>
      <c r="H36" s="53">
        <v>5001.04</v>
      </c>
      <c r="I36" s="53">
        <v>5123.63</v>
      </c>
      <c r="J36" s="53">
        <v>5359.58</v>
      </c>
      <c r="K36" s="53">
        <v>5537.29</v>
      </c>
      <c r="L36" s="53">
        <v>5715.04</v>
      </c>
      <c r="M36" s="53">
        <v>5892.79</v>
      </c>
      <c r="N36" s="53">
        <v>6070.5</v>
      </c>
    </row>
    <row r="37" spans="1:14" x14ac:dyDescent="0.3">
      <c r="A37" s="55" t="s">
        <v>68</v>
      </c>
      <c r="B37" s="55"/>
      <c r="C37" s="55"/>
      <c r="D37" s="55"/>
      <c r="E37" s="55"/>
      <c r="F37" s="55"/>
      <c r="G37" s="55"/>
      <c r="H37" s="55"/>
      <c r="I37" s="55"/>
      <c r="J37" s="55"/>
      <c r="K37" s="55"/>
      <c r="L37" s="55"/>
      <c r="M37" s="55"/>
      <c r="N37" s="55"/>
    </row>
    <row r="39" spans="1:14" ht="15.5" x14ac:dyDescent="0.3">
      <c r="A39" s="37" t="s">
        <v>43</v>
      </c>
      <c r="B39" s="37"/>
      <c r="C39" s="37"/>
      <c r="D39" s="37"/>
      <c r="E39" s="37"/>
      <c r="F39" s="37"/>
      <c r="G39" s="37"/>
      <c r="H39" s="37"/>
      <c r="I39" s="37"/>
      <c r="J39" s="37"/>
      <c r="K39" s="37"/>
      <c r="L39" s="37"/>
      <c r="M39" s="37"/>
      <c r="N39" s="37"/>
    </row>
    <row r="40" spans="1:14" x14ac:dyDescent="0.3">
      <c r="A40" s="38" t="s">
        <v>51</v>
      </c>
      <c r="B40" s="38"/>
      <c r="C40" s="38"/>
      <c r="D40" s="38"/>
      <c r="E40" s="38"/>
      <c r="F40" s="38"/>
      <c r="G40" s="38"/>
      <c r="H40" s="38"/>
      <c r="I40" s="38"/>
      <c r="J40" s="38"/>
      <c r="K40" s="38"/>
      <c r="L40" s="38"/>
      <c r="M40" s="38"/>
      <c r="N40" s="38"/>
    </row>
    <row r="41" spans="1:14" s="39" customFormat="1" ht="6" customHeight="1" x14ac:dyDescent="0.3">
      <c r="C41" s="40"/>
      <c r="D41" s="40"/>
      <c r="E41" s="40"/>
      <c r="F41" s="40"/>
      <c r="G41" s="40"/>
      <c r="H41" s="40"/>
      <c r="I41" s="40"/>
      <c r="J41" s="40"/>
      <c r="K41" s="40"/>
      <c r="L41" s="40"/>
      <c r="M41" s="40"/>
      <c r="N41" s="40"/>
    </row>
    <row r="42" spans="1:14" ht="14.5" thickBot="1" x14ac:dyDescent="0.35">
      <c r="A42" s="41"/>
      <c r="B42" s="41"/>
      <c r="C42" s="42">
        <v>800</v>
      </c>
      <c r="D42" s="42">
        <v>1000</v>
      </c>
      <c r="E42" s="42">
        <v>1200</v>
      </c>
      <c r="F42" s="42">
        <v>1400</v>
      </c>
      <c r="G42" s="42">
        <v>1600</v>
      </c>
      <c r="H42" s="42">
        <v>1800</v>
      </c>
      <c r="I42" s="42">
        <v>2000</v>
      </c>
      <c r="J42" s="42">
        <v>2200</v>
      </c>
      <c r="K42" s="42">
        <v>2400</v>
      </c>
      <c r="L42" s="42">
        <v>2600</v>
      </c>
      <c r="M42" s="42">
        <v>2800</v>
      </c>
      <c r="N42" s="42">
        <v>3000</v>
      </c>
    </row>
    <row r="43" spans="1:14" x14ac:dyDescent="0.3">
      <c r="A43" s="43">
        <v>3800</v>
      </c>
      <c r="B43" s="44"/>
      <c r="C43" s="45">
        <v>3932.89</v>
      </c>
      <c r="D43" s="46">
        <v>4055.44</v>
      </c>
      <c r="E43" s="46">
        <v>4178.03</v>
      </c>
      <c r="F43" s="46">
        <v>4576.13</v>
      </c>
      <c r="G43" s="46">
        <v>4698.68</v>
      </c>
      <c r="H43" s="46">
        <v>4821.26</v>
      </c>
      <c r="I43" s="46">
        <v>4943.8100000000004</v>
      </c>
      <c r="J43" s="46">
        <v>5066.3599999999997</v>
      </c>
      <c r="K43" s="46">
        <v>5188.95</v>
      </c>
      <c r="L43" s="46">
        <v>5311.5</v>
      </c>
      <c r="M43" s="46">
        <v>5481.26</v>
      </c>
      <c r="N43" s="46">
        <v>5647.09</v>
      </c>
    </row>
    <row r="44" spans="1:14" x14ac:dyDescent="0.3">
      <c r="A44" s="48">
        <v>4000</v>
      </c>
      <c r="B44" s="44"/>
      <c r="C44" s="52">
        <v>3967.05</v>
      </c>
      <c r="D44" s="53">
        <v>4089.6</v>
      </c>
      <c r="E44" s="53">
        <v>4212.1499999999996</v>
      </c>
      <c r="F44" s="53">
        <v>4622.8100000000004</v>
      </c>
      <c r="G44" s="53">
        <v>4745.3599999999997</v>
      </c>
      <c r="H44" s="53">
        <v>4867.91</v>
      </c>
      <c r="I44" s="53">
        <v>4990.5</v>
      </c>
      <c r="J44" s="53">
        <v>5113.05</v>
      </c>
      <c r="K44" s="53">
        <v>5235.6000000000004</v>
      </c>
      <c r="L44" s="53">
        <v>5358.19</v>
      </c>
      <c r="M44" s="53">
        <v>5529.19</v>
      </c>
      <c r="N44" s="53">
        <v>5696.29</v>
      </c>
    </row>
    <row r="45" spans="1:14" x14ac:dyDescent="0.3">
      <c r="A45" s="48">
        <v>4200</v>
      </c>
      <c r="B45" s="44"/>
      <c r="C45" s="52">
        <v>4001.18</v>
      </c>
      <c r="D45" s="53">
        <v>4123.76</v>
      </c>
      <c r="E45" s="53">
        <v>4246.3100000000004</v>
      </c>
      <c r="F45" s="53">
        <v>4669.46</v>
      </c>
      <c r="G45" s="53">
        <v>4792.05</v>
      </c>
      <c r="H45" s="53">
        <v>4914.6000000000004</v>
      </c>
      <c r="I45" s="53">
        <v>5037.1499999999996</v>
      </c>
      <c r="J45" s="53">
        <v>5159.74</v>
      </c>
      <c r="K45" s="53">
        <v>5282.29</v>
      </c>
      <c r="L45" s="53">
        <v>5404.84</v>
      </c>
      <c r="M45" s="53">
        <v>5577.11</v>
      </c>
      <c r="N45" s="53">
        <v>5745.45</v>
      </c>
    </row>
    <row r="46" spans="1:14" x14ac:dyDescent="0.3">
      <c r="A46" s="48">
        <v>4400</v>
      </c>
      <c r="B46" s="44"/>
      <c r="C46" s="52">
        <v>4035.34</v>
      </c>
      <c r="D46" s="53">
        <v>4157.8900000000003</v>
      </c>
      <c r="E46" s="53">
        <v>4280.4799999999996</v>
      </c>
      <c r="F46" s="53">
        <v>4716.1499999999996</v>
      </c>
      <c r="G46" s="53">
        <v>4838.7</v>
      </c>
      <c r="H46" s="53">
        <v>4961.29</v>
      </c>
      <c r="I46" s="53">
        <v>5083.84</v>
      </c>
      <c r="J46" s="53">
        <v>5206.3900000000003</v>
      </c>
      <c r="K46" s="53">
        <v>5328.98</v>
      </c>
      <c r="L46" s="53">
        <v>5451.53</v>
      </c>
      <c r="M46" s="53">
        <v>5623.8</v>
      </c>
      <c r="N46" s="53">
        <v>5795.89</v>
      </c>
    </row>
    <row r="47" spans="1:14" x14ac:dyDescent="0.3">
      <c r="A47" s="48">
        <v>4600</v>
      </c>
      <c r="B47" s="44"/>
      <c r="C47" s="52">
        <v>4069.5</v>
      </c>
      <c r="D47" s="53">
        <v>4192.05</v>
      </c>
      <c r="E47" s="53">
        <v>4314.6000000000004</v>
      </c>
      <c r="F47" s="53">
        <v>4762.84</v>
      </c>
      <c r="G47" s="53">
        <v>4885.3900000000003</v>
      </c>
      <c r="H47" s="53">
        <v>5007.9399999999996</v>
      </c>
      <c r="I47" s="53">
        <v>5130.53</v>
      </c>
      <c r="J47" s="53">
        <v>5253.08</v>
      </c>
      <c r="K47" s="53">
        <v>5375.63</v>
      </c>
      <c r="L47" s="53">
        <v>5498.21</v>
      </c>
      <c r="M47" s="53">
        <v>5671.73</v>
      </c>
      <c r="N47" s="53">
        <v>5845.09</v>
      </c>
    </row>
    <row r="48" spans="1:14" x14ac:dyDescent="0.3">
      <c r="A48" s="48">
        <v>4800</v>
      </c>
      <c r="B48" s="44"/>
      <c r="C48" s="52">
        <v>4103.66</v>
      </c>
      <c r="D48" s="53">
        <v>4226.21</v>
      </c>
      <c r="E48" s="53">
        <v>4348.76</v>
      </c>
      <c r="F48" s="53">
        <v>4809.49</v>
      </c>
      <c r="G48" s="53">
        <v>4932.08</v>
      </c>
      <c r="H48" s="53">
        <v>5054.63</v>
      </c>
      <c r="I48" s="53">
        <v>5177.18</v>
      </c>
      <c r="J48" s="53">
        <v>5299.76</v>
      </c>
      <c r="K48" s="53">
        <v>5422.31</v>
      </c>
      <c r="L48" s="53">
        <v>5544.86</v>
      </c>
      <c r="M48" s="53">
        <v>5719.65</v>
      </c>
      <c r="N48" s="53">
        <v>5894.25</v>
      </c>
    </row>
    <row r="49" spans="1:14" x14ac:dyDescent="0.3">
      <c r="A49" s="48">
        <v>5000</v>
      </c>
      <c r="B49" s="44"/>
      <c r="C49" s="52">
        <v>4137.79</v>
      </c>
      <c r="D49" s="53">
        <v>4260.38</v>
      </c>
      <c r="E49" s="53">
        <v>4382.93</v>
      </c>
      <c r="F49" s="53">
        <v>4856.18</v>
      </c>
      <c r="G49" s="53">
        <v>4978.76</v>
      </c>
      <c r="H49" s="53">
        <v>5101.3100000000004</v>
      </c>
      <c r="I49" s="53">
        <v>5223.8599999999997</v>
      </c>
      <c r="J49" s="53">
        <v>5346.41</v>
      </c>
      <c r="K49" s="53">
        <v>5469</v>
      </c>
      <c r="L49" s="53">
        <v>5591.55</v>
      </c>
      <c r="M49" s="53">
        <v>5767.58</v>
      </c>
      <c r="N49" s="53">
        <v>5943.45</v>
      </c>
    </row>
    <row r="50" spans="1:14" x14ac:dyDescent="0.3">
      <c r="A50" s="48">
        <v>5200</v>
      </c>
      <c r="B50" s="44"/>
      <c r="C50" s="52">
        <v>4171.95</v>
      </c>
      <c r="D50" s="53">
        <v>4294.5</v>
      </c>
      <c r="E50" s="53">
        <v>4417.09</v>
      </c>
      <c r="F50" s="53">
        <v>4902.8599999999997</v>
      </c>
      <c r="G50" s="53">
        <v>5025.41</v>
      </c>
      <c r="H50" s="53">
        <v>5148</v>
      </c>
      <c r="I50" s="53">
        <v>5270.55</v>
      </c>
      <c r="J50" s="53">
        <v>5393.1</v>
      </c>
      <c r="K50" s="53">
        <v>5515.65</v>
      </c>
      <c r="L50" s="53">
        <v>5638.24</v>
      </c>
      <c r="M50" s="53">
        <v>5841.45</v>
      </c>
      <c r="N50" s="53">
        <v>6021.75</v>
      </c>
    </row>
    <row r="51" spans="1:14" x14ac:dyDescent="0.3">
      <c r="A51" s="48">
        <v>5400</v>
      </c>
      <c r="B51" s="44"/>
      <c r="C51" s="52">
        <v>4206.1099999999997</v>
      </c>
      <c r="D51" s="53">
        <v>4328.66</v>
      </c>
      <c r="E51" s="53">
        <v>4451.21</v>
      </c>
      <c r="F51" s="53">
        <v>4949.55</v>
      </c>
      <c r="G51" s="53">
        <v>5072.1000000000004</v>
      </c>
      <c r="H51" s="53">
        <v>5194.6499999999996</v>
      </c>
      <c r="I51" s="53">
        <v>5317.24</v>
      </c>
      <c r="J51" s="53">
        <v>5439.79</v>
      </c>
      <c r="K51" s="53">
        <v>5562.34</v>
      </c>
      <c r="L51" s="53">
        <v>5684.89</v>
      </c>
      <c r="M51" s="53">
        <v>5889.38</v>
      </c>
      <c r="N51" s="53">
        <v>6072.15</v>
      </c>
    </row>
    <row r="52" spans="1:14" x14ac:dyDescent="0.3">
      <c r="A52" s="48">
        <v>5600</v>
      </c>
      <c r="B52" s="44"/>
      <c r="C52" s="52">
        <v>4240.24</v>
      </c>
      <c r="D52" s="53">
        <v>4362.83</v>
      </c>
      <c r="E52" s="53">
        <v>4485.38</v>
      </c>
      <c r="F52" s="53">
        <v>4996.2</v>
      </c>
      <c r="G52" s="53">
        <v>5118.79</v>
      </c>
      <c r="H52" s="53">
        <v>5241.34</v>
      </c>
      <c r="I52" s="53">
        <v>5363.89</v>
      </c>
      <c r="J52" s="53">
        <v>5486.48</v>
      </c>
      <c r="K52" s="53">
        <v>5609.03</v>
      </c>
      <c r="L52" s="53">
        <v>5731.58</v>
      </c>
      <c r="M52" s="53">
        <v>5937.3</v>
      </c>
      <c r="N52" s="53">
        <v>6121.35</v>
      </c>
    </row>
    <row r="53" spans="1:14" x14ac:dyDescent="0.3">
      <c r="A53" s="48">
        <v>5800</v>
      </c>
      <c r="B53" s="44"/>
      <c r="C53" s="52">
        <v>4274.3999999999996</v>
      </c>
      <c r="D53" s="53">
        <v>4396.95</v>
      </c>
      <c r="E53" s="53">
        <v>4519.54</v>
      </c>
      <c r="F53" s="53">
        <v>5042.8900000000003</v>
      </c>
      <c r="G53" s="53">
        <v>5165.4399999999996</v>
      </c>
      <c r="H53" s="53">
        <v>5288.03</v>
      </c>
      <c r="I53" s="53">
        <v>5410.58</v>
      </c>
      <c r="J53" s="53">
        <v>5533.13</v>
      </c>
      <c r="K53" s="53">
        <v>5655.71</v>
      </c>
      <c r="L53" s="53">
        <v>5778.26</v>
      </c>
      <c r="M53" s="53">
        <v>5985.23</v>
      </c>
      <c r="N53" s="53">
        <v>6170.51</v>
      </c>
    </row>
    <row r="54" spans="1:14" x14ac:dyDescent="0.3">
      <c r="A54" s="48">
        <v>6000</v>
      </c>
      <c r="B54" s="44"/>
      <c r="C54" s="52">
        <v>4308.5600000000004</v>
      </c>
      <c r="D54" s="53">
        <v>4431.1099999999997</v>
      </c>
      <c r="E54" s="53">
        <v>4553.66</v>
      </c>
      <c r="F54" s="53">
        <v>5089.58</v>
      </c>
      <c r="G54" s="53">
        <v>5212.13</v>
      </c>
      <c r="H54" s="53">
        <v>5334.68</v>
      </c>
      <c r="I54" s="53">
        <v>5457.26</v>
      </c>
      <c r="J54" s="53">
        <v>5579.81</v>
      </c>
      <c r="K54" s="53">
        <v>5702.36</v>
      </c>
      <c r="L54" s="53">
        <v>5824.95</v>
      </c>
      <c r="M54" s="53">
        <v>6031.91</v>
      </c>
      <c r="N54" s="53">
        <v>6219.71</v>
      </c>
    </row>
    <row r="55" spans="1:14" x14ac:dyDescent="0.3">
      <c r="A55" s="55" t="s">
        <v>68</v>
      </c>
      <c r="B55" s="55"/>
      <c r="C55" s="55"/>
      <c r="D55" s="55"/>
      <c r="E55" s="55"/>
      <c r="F55" s="55"/>
      <c r="G55" s="55"/>
      <c r="H55" s="55"/>
      <c r="I55" s="55"/>
      <c r="J55" s="55"/>
      <c r="K55" s="55"/>
      <c r="L55" s="55"/>
      <c r="M55" s="55"/>
      <c r="N55" s="55"/>
    </row>
    <row r="57" spans="1:14" ht="15.5" x14ac:dyDescent="0.3">
      <c r="A57" s="37" t="s">
        <v>44</v>
      </c>
      <c r="B57" s="37"/>
      <c r="C57" s="37"/>
      <c r="D57" s="37"/>
      <c r="E57" s="37"/>
      <c r="F57" s="37"/>
      <c r="G57" s="37"/>
      <c r="H57" s="37"/>
      <c r="I57" s="37"/>
      <c r="J57" s="37"/>
      <c r="K57" s="37"/>
      <c r="L57" s="37"/>
      <c r="M57" s="37"/>
      <c r="N57" s="37"/>
    </row>
    <row r="58" spans="1:14" x14ac:dyDescent="0.3">
      <c r="A58" s="38" t="s">
        <v>70</v>
      </c>
      <c r="B58" s="38"/>
      <c r="C58" s="38"/>
      <c r="D58" s="38"/>
      <c r="E58" s="38"/>
      <c r="F58" s="38"/>
      <c r="G58" s="38"/>
      <c r="H58" s="38"/>
      <c r="I58" s="38"/>
      <c r="J58" s="38"/>
      <c r="K58" s="38"/>
      <c r="L58" s="38"/>
      <c r="M58" s="38"/>
      <c r="N58" s="38"/>
    </row>
    <row r="59" spans="1:14" s="39" customFormat="1" ht="6" customHeight="1" x14ac:dyDescent="0.3">
      <c r="C59" s="40"/>
      <c r="D59" s="40"/>
      <c r="E59" s="40"/>
      <c r="F59" s="40"/>
      <c r="G59" s="40"/>
      <c r="H59" s="40"/>
      <c r="I59" s="40"/>
      <c r="J59" s="40"/>
      <c r="K59" s="40"/>
      <c r="L59" s="40"/>
      <c r="M59" s="40"/>
      <c r="N59" s="40"/>
    </row>
    <row r="60" spans="1:14" ht="14.5" thickBot="1" x14ac:dyDescent="0.35">
      <c r="A60" s="41"/>
      <c r="B60" s="41"/>
      <c r="C60" s="42">
        <v>800</v>
      </c>
      <c r="D60" s="42">
        <v>1000</v>
      </c>
      <c r="E60" s="42">
        <v>1200</v>
      </c>
      <c r="F60" s="42">
        <v>1400</v>
      </c>
      <c r="G60" s="42">
        <v>1600</v>
      </c>
      <c r="H60" s="42">
        <v>1800</v>
      </c>
      <c r="I60" s="42">
        <v>2000</v>
      </c>
      <c r="J60" s="42">
        <v>2200</v>
      </c>
      <c r="K60" s="42">
        <v>2400</v>
      </c>
      <c r="L60" s="42">
        <v>2600</v>
      </c>
      <c r="M60" s="42">
        <v>2800</v>
      </c>
      <c r="N60" s="42">
        <v>3000</v>
      </c>
    </row>
    <row r="61" spans="1:14" x14ac:dyDescent="0.3">
      <c r="A61" s="43">
        <v>3800</v>
      </c>
      <c r="B61" s="44"/>
      <c r="C61" s="45">
        <v>3960.64</v>
      </c>
      <c r="D61" s="46">
        <v>4083.23</v>
      </c>
      <c r="E61" s="46">
        <v>4205.78</v>
      </c>
      <c r="F61" s="46">
        <v>4631.51</v>
      </c>
      <c r="G61" s="46">
        <v>4754.1000000000004</v>
      </c>
      <c r="H61" s="46">
        <v>4876.6499999999996</v>
      </c>
      <c r="I61" s="46">
        <v>4999.2</v>
      </c>
      <c r="J61" s="46">
        <v>5121.79</v>
      </c>
      <c r="K61" s="46">
        <v>5244.34</v>
      </c>
      <c r="L61" s="46">
        <v>5432.1</v>
      </c>
      <c r="M61" s="46">
        <v>5606.21</v>
      </c>
      <c r="N61" s="46">
        <v>5781.71</v>
      </c>
    </row>
    <row r="62" spans="1:14" x14ac:dyDescent="0.3">
      <c r="A62" s="48">
        <v>4000</v>
      </c>
      <c r="B62" s="44"/>
      <c r="C62" s="52">
        <v>3996.08</v>
      </c>
      <c r="D62" s="53">
        <v>4118.63</v>
      </c>
      <c r="E62" s="53">
        <v>4241.18</v>
      </c>
      <c r="F62" s="53">
        <v>4680.71</v>
      </c>
      <c r="G62" s="53">
        <v>4803.26</v>
      </c>
      <c r="H62" s="53">
        <v>4925.8500000000004</v>
      </c>
      <c r="I62" s="53">
        <v>5048.3999999999996</v>
      </c>
      <c r="J62" s="53">
        <v>5170.95</v>
      </c>
      <c r="K62" s="53">
        <v>5293.54</v>
      </c>
      <c r="L62" s="53">
        <v>5484.04</v>
      </c>
      <c r="M62" s="53">
        <v>5659.54</v>
      </c>
      <c r="N62" s="53">
        <v>5836.39</v>
      </c>
    </row>
    <row r="63" spans="1:14" x14ac:dyDescent="0.3">
      <c r="A63" s="48">
        <v>4200</v>
      </c>
      <c r="B63" s="44"/>
      <c r="C63" s="52">
        <v>4031.48</v>
      </c>
      <c r="D63" s="53">
        <v>4154.03</v>
      </c>
      <c r="E63" s="53">
        <v>4276.58</v>
      </c>
      <c r="F63" s="53">
        <v>4729.91</v>
      </c>
      <c r="G63" s="53">
        <v>4852.46</v>
      </c>
      <c r="H63" s="53">
        <v>4975.01</v>
      </c>
      <c r="I63" s="53">
        <v>5097.6000000000004</v>
      </c>
      <c r="J63" s="53">
        <v>5220.1499999999996</v>
      </c>
      <c r="K63" s="53">
        <v>5342.7</v>
      </c>
      <c r="L63" s="53">
        <v>5534.59</v>
      </c>
      <c r="M63" s="53">
        <v>5712.86</v>
      </c>
      <c r="N63" s="53">
        <v>5892.49</v>
      </c>
    </row>
    <row r="64" spans="1:14" x14ac:dyDescent="0.3">
      <c r="A64" s="48">
        <v>4400</v>
      </c>
      <c r="B64" s="44"/>
      <c r="C64" s="52">
        <v>4066.88</v>
      </c>
      <c r="D64" s="53">
        <v>4189.43</v>
      </c>
      <c r="E64" s="53">
        <v>4312.01</v>
      </c>
      <c r="F64" s="53">
        <v>4779.08</v>
      </c>
      <c r="G64" s="53">
        <v>4901.66</v>
      </c>
      <c r="H64" s="53">
        <v>5024.21</v>
      </c>
      <c r="I64" s="53">
        <v>5146.76</v>
      </c>
      <c r="J64" s="53">
        <v>5269.35</v>
      </c>
      <c r="K64" s="53">
        <v>5391.9</v>
      </c>
      <c r="L64" s="53">
        <v>5585.18</v>
      </c>
      <c r="M64" s="53">
        <v>5766.19</v>
      </c>
      <c r="N64" s="53">
        <v>5947.2</v>
      </c>
    </row>
    <row r="65" spans="1:14" x14ac:dyDescent="0.3">
      <c r="A65" s="48">
        <v>4600</v>
      </c>
      <c r="B65" s="44"/>
      <c r="C65" s="52">
        <v>4102.28</v>
      </c>
      <c r="D65" s="53">
        <v>4224.8599999999997</v>
      </c>
      <c r="E65" s="53">
        <v>4347.41</v>
      </c>
      <c r="F65" s="53">
        <v>4828.28</v>
      </c>
      <c r="G65" s="53">
        <v>4950.83</v>
      </c>
      <c r="H65" s="53">
        <v>5073.41</v>
      </c>
      <c r="I65" s="53">
        <v>5195.96</v>
      </c>
      <c r="J65" s="53">
        <v>5318.51</v>
      </c>
      <c r="K65" s="53">
        <v>5441.1</v>
      </c>
      <c r="L65" s="53">
        <v>5660.96</v>
      </c>
      <c r="M65" s="53">
        <v>5846.66</v>
      </c>
      <c r="N65" s="53">
        <v>6032.36</v>
      </c>
    </row>
    <row r="66" spans="1:14" x14ac:dyDescent="0.3">
      <c r="A66" s="48">
        <v>4800</v>
      </c>
      <c r="B66" s="44"/>
      <c r="C66" s="52">
        <v>4137.68</v>
      </c>
      <c r="D66" s="53">
        <v>4260.26</v>
      </c>
      <c r="E66" s="53">
        <v>4382.8100000000004</v>
      </c>
      <c r="F66" s="53">
        <v>4877.4799999999996</v>
      </c>
      <c r="G66" s="53">
        <v>5000.03</v>
      </c>
      <c r="H66" s="53">
        <v>5122.58</v>
      </c>
      <c r="I66" s="53">
        <v>5245.16</v>
      </c>
      <c r="J66" s="53">
        <v>5367.71</v>
      </c>
      <c r="K66" s="53">
        <v>5490.26</v>
      </c>
      <c r="L66" s="53">
        <v>5712.9</v>
      </c>
      <c r="M66" s="53">
        <v>5899.99</v>
      </c>
      <c r="N66" s="53">
        <v>6087.08</v>
      </c>
    </row>
    <row r="67" spans="1:14" x14ac:dyDescent="0.3">
      <c r="A67" s="48">
        <v>5000</v>
      </c>
      <c r="B67" s="44"/>
      <c r="C67" s="52">
        <v>4173.1099999999997</v>
      </c>
      <c r="D67" s="53">
        <v>4295.66</v>
      </c>
      <c r="E67" s="53">
        <v>4418.21</v>
      </c>
      <c r="F67" s="53">
        <v>4926.68</v>
      </c>
      <c r="G67" s="53">
        <v>5049.2299999999996</v>
      </c>
      <c r="H67" s="53">
        <v>5171.78</v>
      </c>
      <c r="I67" s="53">
        <v>5294.36</v>
      </c>
      <c r="J67" s="53">
        <v>5416.91</v>
      </c>
      <c r="K67" s="53">
        <v>5539.46</v>
      </c>
      <c r="L67" s="53">
        <v>5763.49</v>
      </c>
      <c r="M67" s="53">
        <v>5953.31</v>
      </c>
      <c r="N67" s="53">
        <v>6143.14</v>
      </c>
    </row>
    <row r="68" spans="1:14" x14ac:dyDescent="0.3">
      <c r="A68" s="48">
        <v>5200</v>
      </c>
      <c r="B68" s="44"/>
      <c r="C68" s="52">
        <v>4208.51</v>
      </c>
      <c r="D68" s="53">
        <v>4331.0600000000004</v>
      </c>
      <c r="E68" s="53">
        <v>4453.6099999999997</v>
      </c>
      <c r="F68" s="53">
        <v>4975.84</v>
      </c>
      <c r="G68" s="53">
        <v>5098.43</v>
      </c>
      <c r="H68" s="53">
        <v>5220.9799999999996</v>
      </c>
      <c r="I68" s="53">
        <v>5343.53</v>
      </c>
      <c r="J68" s="53">
        <v>5466.11</v>
      </c>
      <c r="K68" s="53">
        <v>5588.66</v>
      </c>
      <c r="L68" s="53">
        <v>5814.04</v>
      </c>
      <c r="M68" s="53">
        <v>6006.64</v>
      </c>
      <c r="N68" s="53">
        <v>6199.24</v>
      </c>
    </row>
    <row r="69" spans="1:14" x14ac:dyDescent="0.3">
      <c r="A69" s="48">
        <v>5400</v>
      </c>
      <c r="B69" s="44"/>
      <c r="C69" s="52">
        <v>4243.91</v>
      </c>
      <c r="D69" s="53">
        <v>4366.46</v>
      </c>
      <c r="E69" s="53">
        <v>4489.05</v>
      </c>
      <c r="F69" s="53">
        <v>5025.04</v>
      </c>
      <c r="G69" s="53">
        <v>5147.59</v>
      </c>
      <c r="H69" s="53">
        <v>5270.18</v>
      </c>
      <c r="I69" s="53">
        <v>5392.73</v>
      </c>
      <c r="J69" s="53">
        <v>5515.28</v>
      </c>
      <c r="K69" s="53">
        <v>5637.86</v>
      </c>
      <c r="L69" s="53">
        <v>5865.98</v>
      </c>
      <c r="M69" s="53">
        <v>6059.96</v>
      </c>
      <c r="N69" s="53">
        <v>6253.91</v>
      </c>
    </row>
    <row r="70" spans="1:14" x14ac:dyDescent="0.3">
      <c r="A70" s="48">
        <v>5600</v>
      </c>
      <c r="B70" s="44"/>
      <c r="C70" s="52">
        <v>4279.3100000000004</v>
      </c>
      <c r="D70" s="53">
        <v>4401.8599999999997</v>
      </c>
      <c r="E70" s="53">
        <v>4524.45</v>
      </c>
      <c r="F70" s="53">
        <v>5074.24</v>
      </c>
      <c r="G70" s="53">
        <v>5196.79</v>
      </c>
      <c r="H70" s="53">
        <v>5319.34</v>
      </c>
      <c r="I70" s="53">
        <v>5441.93</v>
      </c>
      <c r="J70" s="53">
        <v>5564.48</v>
      </c>
      <c r="K70" s="53">
        <v>5687.03</v>
      </c>
      <c r="L70" s="53">
        <v>5916.56</v>
      </c>
      <c r="M70" s="53">
        <v>6113.29</v>
      </c>
      <c r="N70" s="53">
        <v>6310.01</v>
      </c>
    </row>
    <row r="71" spans="1:14" x14ac:dyDescent="0.3">
      <c r="A71" s="48">
        <v>5800</v>
      </c>
      <c r="B71" s="44"/>
      <c r="C71" s="52">
        <v>4314.71</v>
      </c>
      <c r="D71" s="53">
        <v>4437.3</v>
      </c>
      <c r="E71" s="53">
        <v>4559.8500000000004</v>
      </c>
      <c r="F71" s="53">
        <v>5123.3999999999996</v>
      </c>
      <c r="G71" s="53">
        <v>5245.99</v>
      </c>
      <c r="H71" s="53">
        <v>5368.54</v>
      </c>
      <c r="I71" s="53">
        <v>5491.09</v>
      </c>
      <c r="J71" s="53">
        <v>5613.68</v>
      </c>
      <c r="K71" s="53">
        <v>5736.23</v>
      </c>
      <c r="L71" s="53">
        <v>5967.11</v>
      </c>
      <c r="M71" s="53">
        <v>6166.61</v>
      </c>
      <c r="N71" s="53">
        <v>6364.73</v>
      </c>
    </row>
    <row r="72" spans="1:14" x14ac:dyDescent="0.3">
      <c r="A72" s="48">
        <v>6000</v>
      </c>
      <c r="B72" s="44"/>
      <c r="C72" s="52">
        <v>4350.1499999999996</v>
      </c>
      <c r="D72" s="53">
        <v>4472.7</v>
      </c>
      <c r="E72" s="53">
        <v>4595.25</v>
      </c>
      <c r="F72" s="53">
        <v>5172.6000000000004</v>
      </c>
      <c r="G72" s="53">
        <v>5295.15</v>
      </c>
      <c r="H72" s="53">
        <v>5417.74</v>
      </c>
      <c r="I72" s="53">
        <v>5540.29</v>
      </c>
      <c r="J72" s="53">
        <v>5662.84</v>
      </c>
      <c r="K72" s="53">
        <v>5785.43</v>
      </c>
      <c r="L72" s="53">
        <v>6019.05</v>
      </c>
      <c r="M72" s="53">
        <v>6219.94</v>
      </c>
      <c r="N72" s="53">
        <v>6420.79</v>
      </c>
    </row>
    <row r="73" spans="1:14" x14ac:dyDescent="0.3">
      <c r="A73" s="55" t="s">
        <v>68</v>
      </c>
      <c r="B73" s="55"/>
      <c r="C73" s="55"/>
      <c r="D73" s="55"/>
      <c r="E73" s="55"/>
      <c r="F73" s="55"/>
      <c r="G73" s="55"/>
      <c r="H73" s="55"/>
      <c r="I73" s="55"/>
      <c r="J73" s="55"/>
      <c r="K73" s="55"/>
      <c r="L73" s="55"/>
      <c r="M73" s="55"/>
      <c r="N73" s="55"/>
    </row>
    <row r="75" spans="1:14" ht="15.5" x14ac:dyDescent="0.3">
      <c r="A75" s="37" t="s">
        <v>54</v>
      </c>
      <c r="B75" s="37"/>
      <c r="C75" s="37"/>
      <c r="D75" s="37"/>
      <c r="E75" s="37"/>
      <c r="F75" s="37"/>
      <c r="G75" s="37"/>
      <c r="H75" s="37"/>
      <c r="I75" s="37"/>
      <c r="J75" s="37"/>
      <c r="K75" s="37"/>
      <c r="L75" s="37"/>
      <c r="M75" s="37"/>
      <c r="N75" s="37"/>
    </row>
    <row r="76" spans="1:14" s="39" customFormat="1" ht="15.5" x14ac:dyDescent="0.3">
      <c r="C76" s="40"/>
      <c r="D76" s="40"/>
      <c r="E76" s="40"/>
      <c r="F76" s="40"/>
      <c r="G76" s="40"/>
      <c r="H76" s="40"/>
      <c r="I76" s="40"/>
      <c r="J76" s="40"/>
      <c r="K76" s="40"/>
      <c r="L76" s="40"/>
      <c r="M76" s="40"/>
      <c r="N76" s="40"/>
    </row>
    <row r="77" spans="1:14" ht="14.5" thickBot="1" x14ac:dyDescent="0.35">
      <c r="A77" s="41"/>
      <c r="B77" s="41"/>
      <c r="C77" s="42">
        <v>800</v>
      </c>
      <c r="D77" s="42">
        <v>1000</v>
      </c>
      <c r="E77" s="42">
        <v>1200</v>
      </c>
      <c r="F77" s="42">
        <v>1400</v>
      </c>
      <c r="G77" s="42">
        <v>1600</v>
      </c>
      <c r="H77" s="42">
        <v>1800</v>
      </c>
      <c r="I77" s="42">
        <v>2000</v>
      </c>
      <c r="J77" s="42">
        <v>2200</v>
      </c>
      <c r="K77" s="42">
        <v>2400</v>
      </c>
      <c r="L77" s="42">
        <v>2600</v>
      </c>
      <c r="M77" s="42">
        <v>2800</v>
      </c>
      <c r="N77" s="42">
        <v>3000</v>
      </c>
    </row>
    <row r="78" spans="1:14" x14ac:dyDescent="0.3">
      <c r="A78" s="43">
        <v>3800</v>
      </c>
      <c r="B78" s="44"/>
      <c r="C78" s="45">
        <v>201.97000000000025</v>
      </c>
      <c r="D78" s="46">
        <v>224.72999999999956</v>
      </c>
      <c r="E78" s="46">
        <v>247.5300000000002</v>
      </c>
      <c r="F78" s="46">
        <v>270.34000000000015</v>
      </c>
      <c r="G78" s="46">
        <v>293.10000000000036</v>
      </c>
      <c r="H78" s="46">
        <v>315.85999999999967</v>
      </c>
      <c r="I78" s="46">
        <v>338.65999999999985</v>
      </c>
      <c r="J78" s="46">
        <v>361.46000000000004</v>
      </c>
      <c r="K78" s="46">
        <v>384.22000000000025</v>
      </c>
      <c r="L78" s="46">
        <v>406.98999999999978</v>
      </c>
      <c r="M78" s="46">
        <v>429.77999999999975</v>
      </c>
      <c r="N78" s="46">
        <v>452.55000000000018</v>
      </c>
    </row>
    <row r="79" spans="1:14" x14ac:dyDescent="0.3">
      <c r="A79" s="48">
        <v>4000</v>
      </c>
      <c r="B79" s="44"/>
      <c r="C79" s="49">
        <v>205.00999999999976</v>
      </c>
      <c r="D79" s="50">
        <v>227.7800000000002</v>
      </c>
      <c r="E79" s="50">
        <v>250.57999999999993</v>
      </c>
      <c r="F79" s="50">
        <v>273.34000000000015</v>
      </c>
      <c r="G79" s="50">
        <v>296.14000000000033</v>
      </c>
      <c r="H79" s="50">
        <v>318.9399999999996</v>
      </c>
      <c r="I79" s="50">
        <v>341.69999999999982</v>
      </c>
      <c r="J79" s="50">
        <v>364.46000000000004</v>
      </c>
      <c r="K79" s="50">
        <v>387.26000000000022</v>
      </c>
      <c r="L79" s="50">
        <v>410.0600000000004</v>
      </c>
      <c r="M79" s="50">
        <v>432.82000000000062</v>
      </c>
      <c r="N79" s="50">
        <v>455.59000000000015</v>
      </c>
    </row>
    <row r="80" spans="1:14" x14ac:dyDescent="0.3">
      <c r="A80" s="48">
        <v>4200</v>
      </c>
      <c r="B80" s="44"/>
      <c r="C80" s="49">
        <v>208.05000000000018</v>
      </c>
      <c r="D80" s="50">
        <v>230.8100000000004</v>
      </c>
      <c r="E80" s="50">
        <v>253.60999999999967</v>
      </c>
      <c r="F80" s="50">
        <v>276.40999999999985</v>
      </c>
      <c r="G80" s="50">
        <v>299.17000000000007</v>
      </c>
      <c r="H80" s="50">
        <v>321.9399999999996</v>
      </c>
      <c r="I80" s="50">
        <v>344.74000000000069</v>
      </c>
      <c r="J80" s="50">
        <v>367.53999999999996</v>
      </c>
      <c r="K80" s="50">
        <v>390.30000000000018</v>
      </c>
      <c r="L80" s="50">
        <v>413.05999999999949</v>
      </c>
      <c r="M80" s="50">
        <v>435.85999999999967</v>
      </c>
      <c r="N80" s="50">
        <v>458.61999999999989</v>
      </c>
    </row>
    <row r="81" spans="1:14" x14ac:dyDescent="0.3">
      <c r="A81" s="48">
        <v>4400</v>
      </c>
      <c r="B81" s="44"/>
      <c r="C81" s="49">
        <v>211.08999999999969</v>
      </c>
      <c r="D81" s="50">
        <v>233.84999999999991</v>
      </c>
      <c r="E81" s="50">
        <v>256.65000000000055</v>
      </c>
      <c r="F81" s="50">
        <v>279.40999999999985</v>
      </c>
      <c r="G81" s="50">
        <v>302.21000000000004</v>
      </c>
      <c r="H81" s="50">
        <v>325.01000000000022</v>
      </c>
      <c r="I81" s="50">
        <v>347.76999999999953</v>
      </c>
      <c r="J81" s="50">
        <v>370.53999999999996</v>
      </c>
      <c r="K81" s="50">
        <v>393.34000000000015</v>
      </c>
      <c r="L81" s="50">
        <v>416.14000000000033</v>
      </c>
      <c r="M81" s="50">
        <v>438.90000000000055</v>
      </c>
      <c r="N81" s="50">
        <v>461.69999999999982</v>
      </c>
    </row>
    <row r="82" spans="1:14" x14ac:dyDescent="0.3">
      <c r="A82" s="48">
        <v>4600</v>
      </c>
      <c r="B82" s="44"/>
      <c r="C82" s="49">
        <v>214.11999999999989</v>
      </c>
      <c r="D82" s="50">
        <v>236.92000000000007</v>
      </c>
      <c r="E82" s="50">
        <v>259.67999999999938</v>
      </c>
      <c r="F82" s="50">
        <v>282.49000000000069</v>
      </c>
      <c r="G82" s="50">
        <v>305.25</v>
      </c>
      <c r="H82" s="50">
        <v>328.01000000000022</v>
      </c>
      <c r="I82" s="50">
        <v>350.80999999999949</v>
      </c>
      <c r="J82" s="50">
        <v>373.60999999999967</v>
      </c>
      <c r="K82" s="50">
        <v>396.38000000000011</v>
      </c>
      <c r="L82" s="50">
        <v>419.17000000000007</v>
      </c>
      <c r="M82" s="50">
        <v>441.9399999999996</v>
      </c>
      <c r="N82" s="50">
        <v>464.73999999999978</v>
      </c>
    </row>
    <row r="83" spans="1:14" x14ac:dyDescent="0.3">
      <c r="A83" s="48">
        <v>4800</v>
      </c>
      <c r="B83" s="44"/>
      <c r="C83" s="52">
        <v>217.17000000000007</v>
      </c>
      <c r="D83" s="53">
        <v>239.96999999999935</v>
      </c>
      <c r="E83" s="53">
        <v>262.73000000000047</v>
      </c>
      <c r="F83" s="53">
        <v>285.48999999999978</v>
      </c>
      <c r="G83" s="53">
        <v>308.28999999999996</v>
      </c>
      <c r="H83" s="53">
        <v>331.08999999999924</v>
      </c>
      <c r="I83" s="53">
        <v>353.85000000000036</v>
      </c>
      <c r="J83" s="53">
        <v>376.61000000000058</v>
      </c>
      <c r="K83" s="53">
        <v>399.40999999999985</v>
      </c>
      <c r="L83" s="53">
        <v>422.18000000000029</v>
      </c>
      <c r="M83" s="53">
        <v>444.97999999999956</v>
      </c>
      <c r="N83" s="53">
        <v>467.77999999999975</v>
      </c>
    </row>
    <row r="84" spans="1:14" x14ac:dyDescent="0.3">
      <c r="A84" s="48">
        <v>5000</v>
      </c>
      <c r="B84" s="44"/>
      <c r="C84" s="52">
        <v>220.19999999999982</v>
      </c>
      <c r="D84" s="53">
        <v>243</v>
      </c>
      <c r="E84" s="53">
        <v>265.76000000000022</v>
      </c>
      <c r="F84" s="53">
        <v>288.5600000000004</v>
      </c>
      <c r="G84" s="53">
        <v>311.32999999999993</v>
      </c>
      <c r="H84" s="53">
        <v>334.09000000000015</v>
      </c>
      <c r="I84" s="53">
        <v>356.88999999999942</v>
      </c>
      <c r="J84" s="53">
        <v>379.69000000000051</v>
      </c>
      <c r="K84" s="53">
        <v>402.44999999999982</v>
      </c>
      <c r="L84" s="53">
        <v>425.21000000000004</v>
      </c>
      <c r="M84" s="53">
        <v>448.00999999999931</v>
      </c>
      <c r="N84" s="53">
        <v>470.8100000000004</v>
      </c>
    </row>
    <row r="85" spans="1:14" x14ac:dyDescent="0.3">
      <c r="A85" s="48">
        <v>5200</v>
      </c>
      <c r="B85" s="44"/>
      <c r="C85" s="52">
        <v>223.24000000000024</v>
      </c>
      <c r="D85" s="53">
        <v>246.03999999999996</v>
      </c>
      <c r="E85" s="53">
        <v>268.80000000000018</v>
      </c>
      <c r="F85" s="53">
        <v>291.5600000000004</v>
      </c>
      <c r="G85" s="53">
        <v>314.36000000000058</v>
      </c>
      <c r="H85" s="53">
        <v>337.15999999999985</v>
      </c>
      <c r="I85" s="53">
        <v>359.92000000000007</v>
      </c>
      <c r="J85" s="53">
        <v>382.6899999999996</v>
      </c>
      <c r="K85" s="53">
        <v>405.48999999999978</v>
      </c>
      <c r="L85" s="53">
        <v>428.28999999999996</v>
      </c>
      <c r="M85" s="53">
        <v>451.05000000000018</v>
      </c>
      <c r="N85" s="53">
        <v>473.85000000000036</v>
      </c>
    </row>
    <row r="86" spans="1:14" x14ac:dyDescent="0.3">
      <c r="A86" s="48">
        <v>5400</v>
      </c>
      <c r="B86" s="44"/>
      <c r="C86" s="52">
        <v>226.27000000000044</v>
      </c>
      <c r="D86" s="53">
        <v>249.06999999999971</v>
      </c>
      <c r="E86" s="53">
        <v>271.84000000000015</v>
      </c>
      <c r="F86" s="53">
        <v>294.64000000000033</v>
      </c>
      <c r="G86" s="53">
        <v>317.39999999999964</v>
      </c>
      <c r="H86" s="53">
        <v>340.15999999999985</v>
      </c>
      <c r="I86" s="53">
        <v>362.96000000000004</v>
      </c>
      <c r="J86" s="53">
        <v>385.76000000000022</v>
      </c>
      <c r="K86" s="53">
        <v>408.52000000000044</v>
      </c>
      <c r="L86" s="53">
        <v>431.28999999999996</v>
      </c>
      <c r="M86" s="53">
        <v>454.09000000000015</v>
      </c>
      <c r="N86" s="53">
        <v>476.85000000000036</v>
      </c>
    </row>
    <row r="87" spans="1:14" x14ac:dyDescent="0.3">
      <c r="A87" s="48">
        <v>5600</v>
      </c>
      <c r="B87" s="44"/>
      <c r="C87" s="52">
        <v>229.31999999999971</v>
      </c>
      <c r="D87" s="53">
        <v>252.11999999999989</v>
      </c>
      <c r="E87" s="53">
        <v>274.88000000000011</v>
      </c>
      <c r="F87" s="53">
        <v>297.64000000000033</v>
      </c>
      <c r="G87" s="53">
        <v>320.4399999999996</v>
      </c>
      <c r="H87" s="53">
        <v>343.23999999999978</v>
      </c>
      <c r="I87" s="53">
        <v>366</v>
      </c>
      <c r="J87" s="53">
        <v>388.76000000000022</v>
      </c>
      <c r="K87" s="53">
        <v>411.5600000000004</v>
      </c>
      <c r="L87" s="53">
        <v>434.31999999999971</v>
      </c>
      <c r="M87" s="53">
        <v>457.11999999999989</v>
      </c>
      <c r="N87" s="53">
        <v>479.88999999999942</v>
      </c>
    </row>
    <row r="88" spans="1:14" x14ac:dyDescent="0.3">
      <c r="A88" s="48">
        <v>5800</v>
      </c>
      <c r="B88" s="44"/>
      <c r="C88" s="52">
        <v>232.35000000000036</v>
      </c>
      <c r="D88" s="53">
        <v>255.10999999999967</v>
      </c>
      <c r="E88" s="53">
        <v>277.90999999999985</v>
      </c>
      <c r="F88" s="53">
        <v>300.71000000000004</v>
      </c>
      <c r="G88" s="53">
        <v>323.47000000000025</v>
      </c>
      <c r="H88" s="53">
        <v>346.24000000000069</v>
      </c>
      <c r="I88" s="53">
        <v>369.03999999999996</v>
      </c>
      <c r="J88" s="53">
        <v>391.84000000000015</v>
      </c>
      <c r="K88" s="53">
        <v>414.59999999999945</v>
      </c>
      <c r="L88" s="53">
        <v>437.39999999999964</v>
      </c>
      <c r="M88" s="53">
        <v>460.15999999999985</v>
      </c>
      <c r="N88" s="53">
        <v>482.92000000000007</v>
      </c>
    </row>
    <row r="89" spans="1:14" x14ac:dyDescent="0.3">
      <c r="A89" s="48">
        <v>6000</v>
      </c>
      <c r="B89" s="44"/>
      <c r="C89" s="52">
        <v>235.38999999999942</v>
      </c>
      <c r="D89" s="53">
        <v>258.15000000000055</v>
      </c>
      <c r="E89" s="53">
        <v>280.94999999999982</v>
      </c>
      <c r="F89" s="53">
        <v>303.71000000000004</v>
      </c>
      <c r="G89" s="53">
        <v>326.51000000000022</v>
      </c>
      <c r="H89" s="53">
        <v>349.30999999999949</v>
      </c>
      <c r="I89" s="53">
        <v>372.07999999999993</v>
      </c>
      <c r="J89" s="53">
        <v>394.84000000000015</v>
      </c>
      <c r="K89" s="53">
        <v>417.64000000000033</v>
      </c>
      <c r="L89" s="53">
        <v>440.39999999999964</v>
      </c>
      <c r="M89" s="53">
        <v>463.19999999999982</v>
      </c>
      <c r="N89" s="53">
        <v>486</v>
      </c>
    </row>
    <row r="90" spans="1:14" x14ac:dyDescent="0.3">
      <c r="A90" s="65"/>
      <c r="B90" s="65"/>
      <c r="C90" s="65"/>
      <c r="D90" s="65"/>
      <c r="E90" s="65"/>
      <c r="F90" s="65"/>
      <c r="G90" s="65"/>
      <c r="H90" s="65"/>
      <c r="I90" s="65"/>
      <c r="J90" s="65"/>
      <c r="K90" s="65"/>
      <c r="L90" s="65"/>
      <c r="M90" s="65"/>
      <c r="N90" s="65"/>
    </row>
    <row r="91" spans="1:14" ht="15.5" x14ac:dyDescent="0.3">
      <c r="A91" s="56" t="s">
        <v>55</v>
      </c>
      <c r="B91" s="56"/>
      <c r="C91" s="56"/>
      <c r="D91" s="56"/>
      <c r="E91" s="56"/>
      <c r="F91" s="56"/>
      <c r="G91" s="56"/>
      <c r="H91" s="56"/>
      <c r="I91" s="56"/>
      <c r="J91" s="56"/>
      <c r="K91" s="56"/>
      <c r="L91" s="56"/>
      <c r="M91" s="64" t="s">
        <v>56</v>
      </c>
      <c r="N91" s="56"/>
    </row>
    <row r="92" spans="1:14" x14ac:dyDescent="0.3">
      <c r="A92" s="58" t="s">
        <v>305</v>
      </c>
      <c r="B92" s="58"/>
      <c r="C92" s="58"/>
      <c r="D92" s="58"/>
      <c r="E92" s="58"/>
      <c r="F92" s="58"/>
      <c r="G92" s="58"/>
      <c r="H92" s="58"/>
      <c r="I92" s="58"/>
      <c r="J92" s="58"/>
      <c r="K92" s="58"/>
      <c r="L92" s="58"/>
      <c r="M92" s="68">
        <v>0</v>
      </c>
      <c r="N92" s="58"/>
    </row>
    <row r="93" spans="1:14" x14ac:dyDescent="0.3">
      <c r="A93" s="58" t="s">
        <v>71</v>
      </c>
      <c r="B93" s="58"/>
      <c r="C93" s="58"/>
      <c r="D93" s="58"/>
      <c r="E93" s="58"/>
      <c r="F93" s="58"/>
      <c r="G93" s="58"/>
      <c r="H93" s="58"/>
      <c r="I93" s="58"/>
      <c r="J93" s="58"/>
      <c r="K93" s="58"/>
      <c r="L93" s="58"/>
      <c r="M93" s="68">
        <v>544.34999999999991</v>
      </c>
      <c r="N93" s="58"/>
    </row>
    <row r="94" spans="1:14" x14ac:dyDescent="0.3">
      <c r="A94" s="58" t="s">
        <v>72</v>
      </c>
      <c r="B94" s="58"/>
      <c r="C94" s="58"/>
      <c r="D94" s="58"/>
      <c r="E94" s="58"/>
      <c r="F94" s="58"/>
      <c r="G94" s="58"/>
      <c r="H94" s="58"/>
      <c r="I94" s="58"/>
      <c r="J94" s="58"/>
      <c r="K94" s="58"/>
      <c r="L94" s="60"/>
      <c r="M94" s="69">
        <v>231.30000000000018</v>
      </c>
      <c r="N94" s="60"/>
    </row>
    <row r="95" spans="1:14" x14ac:dyDescent="0.3">
      <c r="A95" s="58" t="s">
        <v>73</v>
      </c>
      <c r="B95" s="58"/>
      <c r="C95" s="58"/>
      <c r="D95" s="58"/>
      <c r="E95" s="58"/>
      <c r="F95" s="58"/>
      <c r="G95" s="58"/>
      <c r="H95" s="58"/>
      <c r="I95" s="58"/>
      <c r="J95" s="58"/>
      <c r="K95" s="58"/>
      <c r="L95" s="60"/>
      <c r="M95" s="59">
        <v>782.62999999999965</v>
      </c>
      <c r="N95" s="60"/>
    </row>
  </sheetData>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D4FD44-C66C-4178-B374-473741E57DEA}">
  <dimension ref="A1:N137"/>
  <sheetViews>
    <sheetView showGridLines="0" workbookViewId="0">
      <selection activeCell="M131" sqref="M131"/>
    </sheetView>
  </sheetViews>
  <sheetFormatPr defaultColWidth="9.1796875" defaultRowHeight="14" x14ac:dyDescent="0.3"/>
  <cols>
    <col min="1" max="1" width="8.453125" style="32" customWidth="1"/>
    <col min="2" max="2" width="1.453125" style="32" customWidth="1"/>
    <col min="3" max="14" width="7.453125" style="32" customWidth="1"/>
    <col min="15" max="16384" width="9.1796875" style="32"/>
  </cols>
  <sheetData>
    <row r="1" spans="1:14" ht="34.5" customHeight="1" x14ac:dyDescent="0.3">
      <c r="A1" s="35" t="s">
        <v>136</v>
      </c>
      <c r="B1" s="36"/>
      <c r="C1" s="36"/>
      <c r="D1" s="36"/>
    </row>
    <row r="3" spans="1:14" ht="15.5" x14ac:dyDescent="0.3">
      <c r="A3" s="37" t="s">
        <v>39</v>
      </c>
      <c r="B3" s="37"/>
      <c r="C3" s="37"/>
      <c r="D3" s="37"/>
      <c r="E3" s="37"/>
      <c r="F3" s="37"/>
      <c r="G3" s="37"/>
      <c r="H3" s="37"/>
      <c r="I3" s="37"/>
      <c r="J3" s="37"/>
      <c r="K3" s="37"/>
      <c r="L3" s="37"/>
      <c r="M3" s="37"/>
      <c r="N3" s="37"/>
    </row>
    <row r="4" spans="1:14" x14ac:dyDescent="0.3">
      <c r="A4" s="38" t="s">
        <v>46</v>
      </c>
      <c r="B4" s="38"/>
      <c r="C4" s="38"/>
      <c r="D4" s="38"/>
      <c r="E4" s="38"/>
      <c r="F4" s="38"/>
      <c r="G4" s="38"/>
      <c r="H4" s="38"/>
      <c r="I4" s="38"/>
      <c r="J4" s="38"/>
      <c r="K4" s="38"/>
      <c r="L4" s="38"/>
      <c r="M4" s="38"/>
      <c r="N4" s="38"/>
    </row>
    <row r="5" spans="1:14" s="39" customFormat="1" ht="6" customHeight="1" x14ac:dyDescent="0.3">
      <c r="C5" s="40"/>
      <c r="D5" s="40"/>
      <c r="E5" s="40"/>
      <c r="F5" s="40"/>
      <c r="G5" s="40"/>
      <c r="H5" s="40"/>
      <c r="I5" s="40"/>
      <c r="J5" s="40"/>
      <c r="K5" s="40"/>
      <c r="L5" s="40"/>
      <c r="M5" s="40"/>
      <c r="N5" s="40"/>
    </row>
    <row r="6" spans="1:14" ht="14.5" thickBot="1" x14ac:dyDescent="0.35">
      <c r="A6" s="41"/>
      <c r="B6" s="41"/>
      <c r="C6" s="42">
        <v>800</v>
      </c>
      <c r="D6" s="42">
        <v>1000</v>
      </c>
      <c r="E6" s="42">
        <v>1200</v>
      </c>
      <c r="F6" s="42">
        <v>1400</v>
      </c>
      <c r="G6" s="42">
        <v>1600</v>
      </c>
      <c r="H6" s="42">
        <v>1800</v>
      </c>
      <c r="I6" s="42">
        <v>2000</v>
      </c>
      <c r="J6" s="42">
        <v>2200</v>
      </c>
      <c r="K6" s="42">
        <v>2400</v>
      </c>
      <c r="L6" s="42">
        <v>2600</v>
      </c>
      <c r="M6" s="42">
        <v>2800</v>
      </c>
      <c r="N6" s="42">
        <v>3000</v>
      </c>
    </row>
    <row r="7" spans="1:14" x14ac:dyDescent="0.3">
      <c r="A7" s="43">
        <v>800</v>
      </c>
      <c r="B7" s="44"/>
      <c r="C7" s="45">
        <v>445.13</v>
      </c>
      <c r="D7" s="46">
        <v>475.91</v>
      </c>
      <c r="E7" s="46">
        <v>506.7</v>
      </c>
      <c r="F7" s="46">
        <v>557.96</v>
      </c>
      <c r="G7" s="46">
        <v>588.75</v>
      </c>
      <c r="H7" s="46">
        <v>619.54</v>
      </c>
      <c r="I7" s="46">
        <v>650.33000000000004</v>
      </c>
      <c r="J7" s="46">
        <v>681.11</v>
      </c>
      <c r="K7" s="46">
        <v>711.86</v>
      </c>
      <c r="L7" s="46">
        <v>759.6</v>
      </c>
      <c r="M7" s="46">
        <v>791.63</v>
      </c>
      <c r="N7" s="46">
        <v>823.61</v>
      </c>
    </row>
    <row r="8" spans="1:14" x14ac:dyDescent="0.3">
      <c r="A8" s="48">
        <v>1000</v>
      </c>
      <c r="B8" s="44"/>
      <c r="C8" s="49">
        <v>466.35</v>
      </c>
      <c r="D8" s="50">
        <v>497.14</v>
      </c>
      <c r="E8" s="50">
        <v>527.92999999999995</v>
      </c>
      <c r="F8" s="50">
        <v>583.39</v>
      </c>
      <c r="G8" s="50">
        <v>614.17999999999995</v>
      </c>
      <c r="H8" s="50">
        <v>644.96</v>
      </c>
      <c r="I8" s="50">
        <v>675.75</v>
      </c>
      <c r="J8" s="50">
        <v>706.54</v>
      </c>
      <c r="K8" s="50">
        <v>737.29</v>
      </c>
      <c r="L8" s="50">
        <v>785.03</v>
      </c>
      <c r="M8" s="50">
        <v>817.05</v>
      </c>
      <c r="N8" s="50">
        <v>849.04</v>
      </c>
    </row>
    <row r="9" spans="1:14" x14ac:dyDescent="0.3">
      <c r="A9" s="48">
        <v>1200</v>
      </c>
      <c r="B9" s="44"/>
      <c r="C9" s="49">
        <v>487.61</v>
      </c>
      <c r="D9" s="50">
        <v>518.4</v>
      </c>
      <c r="E9" s="50">
        <v>549.19000000000005</v>
      </c>
      <c r="F9" s="50">
        <v>608.80999999999995</v>
      </c>
      <c r="G9" s="50">
        <v>639.6</v>
      </c>
      <c r="H9" s="50">
        <v>670.39</v>
      </c>
      <c r="I9" s="50">
        <v>701.18</v>
      </c>
      <c r="J9" s="50">
        <v>731.96</v>
      </c>
      <c r="K9" s="50">
        <v>762.71</v>
      </c>
      <c r="L9" s="50">
        <v>810.45</v>
      </c>
      <c r="M9" s="50">
        <v>842.48</v>
      </c>
      <c r="N9" s="50">
        <v>874.46</v>
      </c>
    </row>
    <row r="10" spans="1:14" x14ac:dyDescent="0.3">
      <c r="A10" s="48">
        <v>1400</v>
      </c>
      <c r="B10" s="44"/>
      <c r="C10" s="49">
        <v>508.84</v>
      </c>
      <c r="D10" s="50">
        <v>539.63</v>
      </c>
      <c r="E10" s="50">
        <v>570.41</v>
      </c>
      <c r="F10" s="50">
        <v>634.24</v>
      </c>
      <c r="G10" s="50">
        <v>665.03</v>
      </c>
      <c r="H10" s="50">
        <v>695.81</v>
      </c>
      <c r="I10" s="50">
        <v>726.6</v>
      </c>
      <c r="J10" s="50">
        <v>757.39</v>
      </c>
      <c r="K10" s="50">
        <v>788.14</v>
      </c>
      <c r="L10" s="50">
        <v>835.88</v>
      </c>
      <c r="M10" s="50">
        <v>867.9</v>
      </c>
      <c r="N10" s="50">
        <v>899.89</v>
      </c>
    </row>
    <row r="11" spans="1:14" x14ac:dyDescent="0.3">
      <c r="A11" s="48">
        <v>1600</v>
      </c>
      <c r="B11" s="44"/>
      <c r="C11" s="49">
        <v>530.1</v>
      </c>
      <c r="D11" s="50">
        <v>560.89</v>
      </c>
      <c r="E11" s="50">
        <v>591.67999999999995</v>
      </c>
      <c r="F11" s="50">
        <v>659.66</v>
      </c>
      <c r="G11" s="50">
        <v>690.45</v>
      </c>
      <c r="H11" s="50">
        <v>721.24</v>
      </c>
      <c r="I11" s="50">
        <v>752.03</v>
      </c>
      <c r="J11" s="50">
        <v>782.81</v>
      </c>
      <c r="K11" s="50">
        <v>813.56</v>
      </c>
      <c r="L11" s="50">
        <v>861.3</v>
      </c>
      <c r="M11" s="50">
        <v>893.33</v>
      </c>
      <c r="N11" s="50">
        <v>925.31</v>
      </c>
    </row>
    <row r="12" spans="1:14" x14ac:dyDescent="0.3">
      <c r="A12" s="48">
        <v>1800</v>
      </c>
      <c r="B12" s="44"/>
      <c r="C12" s="52">
        <v>551.33000000000004</v>
      </c>
      <c r="D12" s="53">
        <v>582.11</v>
      </c>
      <c r="E12" s="53">
        <v>612.9</v>
      </c>
      <c r="F12" s="53">
        <v>685.09</v>
      </c>
      <c r="G12" s="53">
        <v>715.88</v>
      </c>
      <c r="H12" s="53">
        <v>746.66</v>
      </c>
      <c r="I12" s="53">
        <v>777.45</v>
      </c>
      <c r="J12" s="53">
        <v>808.2</v>
      </c>
      <c r="K12" s="53">
        <v>838.99</v>
      </c>
      <c r="L12" s="53">
        <v>886.73</v>
      </c>
      <c r="M12" s="53">
        <v>918.75</v>
      </c>
      <c r="N12" s="53">
        <v>950.74</v>
      </c>
    </row>
    <row r="13" spans="1:14" x14ac:dyDescent="0.3">
      <c r="A13" s="48">
        <v>2000</v>
      </c>
      <c r="B13" s="44"/>
      <c r="C13" s="52">
        <v>572.59</v>
      </c>
      <c r="D13" s="53">
        <v>603.38</v>
      </c>
      <c r="E13" s="53">
        <v>634.16</v>
      </c>
      <c r="F13" s="53">
        <v>710.51</v>
      </c>
      <c r="G13" s="53">
        <v>741.3</v>
      </c>
      <c r="H13" s="53">
        <v>772.09</v>
      </c>
      <c r="I13" s="53">
        <v>802.88</v>
      </c>
      <c r="J13" s="53">
        <v>833.63</v>
      </c>
      <c r="K13" s="53">
        <v>864.41</v>
      </c>
      <c r="L13" s="53">
        <v>912.15</v>
      </c>
      <c r="M13" s="53">
        <v>944.18</v>
      </c>
      <c r="N13" s="53">
        <v>976.16</v>
      </c>
    </row>
    <row r="14" spans="1:14" x14ac:dyDescent="0.3">
      <c r="A14" s="48">
        <v>2200</v>
      </c>
      <c r="B14" s="44"/>
      <c r="C14" s="52">
        <v>593.80999999999995</v>
      </c>
      <c r="D14" s="53">
        <v>624.6</v>
      </c>
      <c r="E14" s="53">
        <v>655.39</v>
      </c>
      <c r="F14" s="53">
        <v>735.94</v>
      </c>
      <c r="G14" s="53">
        <v>766.73</v>
      </c>
      <c r="H14" s="53">
        <v>797.51</v>
      </c>
      <c r="I14" s="53">
        <v>828.3</v>
      </c>
      <c r="J14" s="53">
        <v>859.05</v>
      </c>
      <c r="K14" s="53">
        <v>889.84</v>
      </c>
      <c r="L14" s="53">
        <v>971.14</v>
      </c>
      <c r="M14" s="53"/>
      <c r="N14" s="53"/>
    </row>
    <row r="15" spans="1:14" x14ac:dyDescent="0.3">
      <c r="A15" s="48">
        <v>2400</v>
      </c>
      <c r="B15" s="44"/>
      <c r="C15" s="52">
        <v>615.08000000000004</v>
      </c>
      <c r="D15" s="53">
        <v>645.86</v>
      </c>
      <c r="E15" s="53">
        <v>676.65</v>
      </c>
      <c r="F15" s="53">
        <v>761.36</v>
      </c>
      <c r="G15" s="53">
        <v>792.15</v>
      </c>
      <c r="H15" s="53">
        <v>822.94</v>
      </c>
      <c r="I15" s="53">
        <v>853.73</v>
      </c>
      <c r="J15" s="53">
        <v>884.48</v>
      </c>
      <c r="K15" s="53">
        <v>915.26</v>
      </c>
      <c r="L15" s="53"/>
      <c r="M15" s="53"/>
      <c r="N15" s="53"/>
    </row>
    <row r="16" spans="1:14" x14ac:dyDescent="0.3">
      <c r="A16" s="48">
        <v>2600</v>
      </c>
      <c r="B16" s="44"/>
      <c r="C16" s="52">
        <v>636.29999999999995</v>
      </c>
      <c r="D16" s="53">
        <v>667.09</v>
      </c>
      <c r="E16" s="53">
        <v>697.88</v>
      </c>
      <c r="F16" s="53">
        <v>786.79</v>
      </c>
      <c r="G16" s="53">
        <v>817.58</v>
      </c>
      <c r="H16" s="53">
        <v>848.36</v>
      </c>
      <c r="I16" s="53">
        <v>879.15</v>
      </c>
      <c r="J16" s="53">
        <v>909.9</v>
      </c>
      <c r="K16" s="53"/>
      <c r="L16" s="53"/>
      <c r="M16" s="53"/>
      <c r="N16" s="53"/>
    </row>
    <row r="17" spans="1:14" x14ac:dyDescent="0.3">
      <c r="A17" s="48">
        <v>2800</v>
      </c>
      <c r="B17" s="44"/>
      <c r="C17" s="52">
        <v>657.56</v>
      </c>
      <c r="D17" s="53">
        <v>688.35</v>
      </c>
      <c r="E17" s="53">
        <v>719.14</v>
      </c>
      <c r="F17" s="53">
        <v>812.21</v>
      </c>
      <c r="G17" s="53">
        <v>843</v>
      </c>
      <c r="H17" s="53">
        <v>873.79</v>
      </c>
      <c r="I17" s="53">
        <v>904.58</v>
      </c>
      <c r="J17" s="53"/>
      <c r="K17" s="53"/>
      <c r="L17" s="53"/>
      <c r="M17" s="53"/>
      <c r="N17" s="53"/>
    </row>
    <row r="18" spans="1:14" x14ac:dyDescent="0.3">
      <c r="A18" s="48">
        <v>3000</v>
      </c>
      <c r="B18" s="44"/>
      <c r="C18" s="52">
        <v>678.79</v>
      </c>
      <c r="D18" s="53">
        <v>709.58</v>
      </c>
      <c r="E18" s="53">
        <v>740.36</v>
      </c>
      <c r="F18" s="53">
        <v>837.64</v>
      </c>
      <c r="G18" s="53">
        <v>868.43</v>
      </c>
      <c r="H18" s="53">
        <v>899.21</v>
      </c>
      <c r="I18" s="53">
        <v>930</v>
      </c>
      <c r="J18" s="53"/>
      <c r="K18" s="53"/>
      <c r="L18" s="53"/>
      <c r="M18" s="53"/>
      <c r="N18" s="53"/>
    </row>
    <row r="19" spans="1:14" x14ac:dyDescent="0.3">
      <c r="A19" s="55" t="s">
        <v>75</v>
      </c>
      <c r="B19" s="55"/>
      <c r="C19" s="55"/>
      <c r="D19" s="55"/>
      <c r="E19" s="55"/>
      <c r="F19" s="55"/>
      <c r="G19" s="55"/>
      <c r="H19" s="55"/>
      <c r="I19" s="55"/>
      <c r="J19" s="55"/>
      <c r="K19" s="55"/>
      <c r="L19" s="55"/>
      <c r="M19" s="55"/>
      <c r="N19" s="55"/>
    </row>
    <row r="21" spans="1:14" ht="15.5" x14ac:dyDescent="0.3">
      <c r="A21" s="37" t="s">
        <v>41</v>
      </c>
      <c r="B21" s="37"/>
      <c r="C21" s="37"/>
      <c r="D21" s="37"/>
      <c r="E21" s="37"/>
      <c r="F21" s="37"/>
      <c r="G21" s="37"/>
      <c r="H21" s="37"/>
      <c r="I21" s="37"/>
      <c r="J21" s="37"/>
      <c r="K21" s="37"/>
      <c r="L21" s="37"/>
      <c r="M21" s="37"/>
      <c r="N21" s="37"/>
    </row>
    <row r="22" spans="1:14" x14ac:dyDescent="0.3">
      <c r="A22" s="38" t="s">
        <v>48</v>
      </c>
      <c r="B22" s="38"/>
      <c r="C22" s="38"/>
      <c r="D22" s="38"/>
      <c r="E22" s="38"/>
      <c r="F22" s="38"/>
      <c r="G22" s="38"/>
      <c r="H22" s="38"/>
      <c r="I22" s="38"/>
      <c r="J22" s="38"/>
      <c r="K22" s="38"/>
      <c r="L22" s="38"/>
      <c r="M22" s="38"/>
      <c r="N22" s="38"/>
    </row>
    <row r="23" spans="1:14" s="39" customFormat="1" ht="6" customHeight="1" x14ac:dyDescent="0.3">
      <c r="C23" s="40"/>
      <c r="D23" s="40"/>
      <c r="E23" s="40"/>
      <c r="F23" s="40"/>
      <c r="G23" s="40"/>
      <c r="H23" s="40"/>
      <c r="I23" s="40"/>
      <c r="J23" s="40"/>
      <c r="K23" s="40"/>
      <c r="L23" s="40"/>
      <c r="M23" s="40"/>
      <c r="N23" s="40"/>
    </row>
    <row r="24" spans="1:14" ht="14.5" thickBot="1" x14ac:dyDescent="0.35">
      <c r="A24" s="41"/>
      <c r="B24" s="41"/>
      <c r="C24" s="42">
        <v>800</v>
      </c>
      <c r="D24" s="42">
        <v>1000</v>
      </c>
      <c r="E24" s="42">
        <v>1200</v>
      </c>
      <c r="F24" s="42">
        <v>1400</v>
      </c>
      <c r="G24" s="42">
        <v>1600</v>
      </c>
      <c r="H24" s="42">
        <v>1800</v>
      </c>
      <c r="I24" s="42">
        <v>2000</v>
      </c>
      <c r="J24" s="42">
        <v>2200</v>
      </c>
      <c r="K24" s="42">
        <v>2400</v>
      </c>
      <c r="L24" s="42">
        <v>2600</v>
      </c>
      <c r="M24" s="42">
        <v>2800</v>
      </c>
      <c r="N24" s="42">
        <v>3000</v>
      </c>
    </row>
    <row r="25" spans="1:14" x14ac:dyDescent="0.3">
      <c r="A25" s="43">
        <v>800</v>
      </c>
      <c r="B25" s="44"/>
      <c r="C25" s="45">
        <v>455.85</v>
      </c>
      <c r="D25" s="46">
        <v>486.64</v>
      </c>
      <c r="E25" s="46">
        <v>548.63</v>
      </c>
      <c r="F25" s="46">
        <v>579.41</v>
      </c>
      <c r="G25" s="46">
        <v>610.20000000000005</v>
      </c>
      <c r="H25" s="46">
        <v>640.99</v>
      </c>
      <c r="I25" s="46">
        <v>671.78</v>
      </c>
      <c r="J25" s="46">
        <v>702.56</v>
      </c>
      <c r="K25" s="46">
        <v>733.35</v>
      </c>
      <c r="L25" s="46">
        <v>781.5</v>
      </c>
      <c r="M25" s="46">
        <v>813.53</v>
      </c>
      <c r="N25" s="46">
        <v>845.51</v>
      </c>
    </row>
    <row r="26" spans="1:14" x14ac:dyDescent="0.3">
      <c r="A26" s="48">
        <v>1000</v>
      </c>
      <c r="B26" s="44"/>
      <c r="C26" s="49">
        <v>479.29</v>
      </c>
      <c r="D26" s="50">
        <v>510.08</v>
      </c>
      <c r="E26" s="50">
        <v>578.44000000000005</v>
      </c>
      <c r="F26" s="50">
        <v>609.23</v>
      </c>
      <c r="G26" s="50">
        <v>640.01</v>
      </c>
      <c r="H26" s="50">
        <v>670.8</v>
      </c>
      <c r="I26" s="50">
        <v>701.59</v>
      </c>
      <c r="J26" s="50">
        <v>732.38</v>
      </c>
      <c r="K26" s="50">
        <v>763.16</v>
      </c>
      <c r="L26" s="50">
        <v>811.28</v>
      </c>
      <c r="M26" s="50">
        <v>843.3</v>
      </c>
      <c r="N26" s="50">
        <v>875.33</v>
      </c>
    </row>
    <row r="27" spans="1:14" x14ac:dyDescent="0.3">
      <c r="A27" s="48">
        <v>1200</v>
      </c>
      <c r="B27" s="44"/>
      <c r="C27" s="49">
        <v>502.73</v>
      </c>
      <c r="D27" s="50">
        <v>533.51</v>
      </c>
      <c r="E27" s="50">
        <v>608.25</v>
      </c>
      <c r="F27" s="50">
        <v>639.04</v>
      </c>
      <c r="G27" s="50">
        <v>669.83</v>
      </c>
      <c r="H27" s="50">
        <v>700.61</v>
      </c>
      <c r="I27" s="50">
        <v>731.4</v>
      </c>
      <c r="J27" s="50">
        <v>762.15</v>
      </c>
      <c r="K27" s="50">
        <v>792.94</v>
      </c>
      <c r="L27" s="50">
        <v>841.09</v>
      </c>
      <c r="M27" s="50">
        <v>873.11</v>
      </c>
      <c r="N27" s="50">
        <v>905.14</v>
      </c>
    </row>
    <row r="28" spans="1:14" x14ac:dyDescent="0.3">
      <c r="A28" s="48">
        <v>1400</v>
      </c>
      <c r="B28" s="44"/>
      <c r="C28" s="49">
        <v>526.16</v>
      </c>
      <c r="D28" s="50">
        <v>556.95000000000005</v>
      </c>
      <c r="E28" s="50">
        <v>638.05999999999995</v>
      </c>
      <c r="F28" s="50">
        <v>668.85</v>
      </c>
      <c r="G28" s="50">
        <v>699.6</v>
      </c>
      <c r="H28" s="50">
        <v>730.39</v>
      </c>
      <c r="I28" s="50">
        <v>761.18</v>
      </c>
      <c r="J28" s="50">
        <v>791.96</v>
      </c>
      <c r="K28" s="50">
        <v>822.75</v>
      </c>
      <c r="L28" s="50">
        <v>870.9</v>
      </c>
      <c r="M28" s="50">
        <v>902.93</v>
      </c>
      <c r="N28" s="50">
        <v>934.95</v>
      </c>
    </row>
    <row r="29" spans="1:14" x14ac:dyDescent="0.3">
      <c r="A29" s="48">
        <v>1600</v>
      </c>
      <c r="B29" s="44"/>
      <c r="C29" s="49">
        <v>549.55999999999995</v>
      </c>
      <c r="D29" s="50">
        <v>580.35</v>
      </c>
      <c r="E29" s="50">
        <v>667.84</v>
      </c>
      <c r="F29" s="50">
        <v>698.63</v>
      </c>
      <c r="G29" s="50">
        <v>729.41</v>
      </c>
      <c r="H29" s="50">
        <v>760.2</v>
      </c>
      <c r="I29" s="50">
        <v>790.99</v>
      </c>
      <c r="J29" s="50">
        <v>821.78</v>
      </c>
      <c r="K29" s="50">
        <v>852.56</v>
      </c>
      <c r="L29" s="50">
        <v>900.71</v>
      </c>
      <c r="M29" s="50">
        <v>932.74</v>
      </c>
      <c r="N29" s="50">
        <v>964.76</v>
      </c>
    </row>
    <row r="30" spans="1:14" x14ac:dyDescent="0.3">
      <c r="A30" s="48">
        <v>1800</v>
      </c>
      <c r="B30" s="44"/>
      <c r="C30" s="52">
        <v>573</v>
      </c>
      <c r="D30" s="53">
        <v>603.79</v>
      </c>
      <c r="E30" s="53">
        <v>697.65</v>
      </c>
      <c r="F30" s="53">
        <v>728.44</v>
      </c>
      <c r="G30" s="53">
        <v>759.23</v>
      </c>
      <c r="H30" s="53">
        <v>790.01</v>
      </c>
      <c r="I30" s="53">
        <v>820.8</v>
      </c>
      <c r="J30" s="53">
        <v>851.59</v>
      </c>
      <c r="K30" s="53">
        <v>882.38</v>
      </c>
      <c r="L30" s="53">
        <v>930.53</v>
      </c>
      <c r="M30" s="53">
        <v>962.55</v>
      </c>
      <c r="N30" s="53">
        <v>994.54</v>
      </c>
    </row>
    <row r="31" spans="1:14" x14ac:dyDescent="0.3">
      <c r="A31" s="48">
        <v>2000</v>
      </c>
      <c r="B31" s="44"/>
      <c r="C31" s="52">
        <v>596.44000000000005</v>
      </c>
      <c r="D31" s="53">
        <v>627.23</v>
      </c>
      <c r="E31" s="53">
        <v>727.46</v>
      </c>
      <c r="F31" s="53">
        <v>758.25</v>
      </c>
      <c r="G31" s="53">
        <v>789.04</v>
      </c>
      <c r="H31" s="53">
        <v>819.83</v>
      </c>
      <c r="I31" s="53">
        <v>850.61</v>
      </c>
      <c r="J31" s="53">
        <v>881.4</v>
      </c>
      <c r="K31" s="53">
        <v>912.19</v>
      </c>
      <c r="L31" s="53">
        <v>960.3</v>
      </c>
      <c r="M31" s="53">
        <v>992.33</v>
      </c>
      <c r="N31" s="53">
        <v>1024.3499999999999</v>
      </c>
    </row>
    <row r="32" spans="1:14" x14ac:dyDescent="0.3">
      <c r="A32" s="48">
        <v>2200</v>
      </c>
      <c r="B32" s="44"/>
      <c r="C32" s="52">
        <v>593.80999999999995</v>
      </c>
      <c r="D32" s="53">
        <v>624.6</v>
      </c>
      <c r="E32" s="53">
        <v>655.39</v>
      </c>
      <c r="F32" s="53">
        <v>735.94</v>
      </c>
      <c r="G32" s="53">
        <v>766.73</v>
      </c>
      <c r="H32" s="53">
        <v>797.51</v>
      </c>
      <c r="I32" s="53">
        <v>828.3</v>
      </c>
      <c r="J32" s="53">
        <v>859.05</v>
      </c>
      <c r="K32" s="53">
        <v>889.84</v>
      </c>
      <c r="L32" s="53">
        <v>971.14</v>
      </c>
      <c r="M32" s="53"/>
      <c r="N32" s="53"/>
    </row>
    <row r="33" spans="1:14" x14ac:dyDescent="0.3">
      <c r="A33" s="48">
        <v>2400</v>
      </c>
      <c r="B33" s="44"/>
      <c r="C33" s="52">
        <v>615.08000000000004</v>
      </c>
      <c r="D33" s="53">
        <v>645.86</v>
      </c>
      <c r="E33" s="53">
        <v>676.65</v>
      </c>
      <c r="F33" s="53">
        <v>761.36</v>
      </c>
      <c r="G33" s="53">
        <v>792.15</v>
      </c>
      <c r="H33" s="53">
        <v>822.94</v>
      </c>
      <c r="I33" s="53">
        <v>853.73</v>
      </c>
      <c r="J33" s="53">
        <v>884.48</v>
      </c>
      <c r="K33" s="53">
        <v>915.26</v>
      </c>
      <c r="L33" s="53"/>
      <c r="M33" s="53"/>
      <c r="N33" s="53"/>
    </row>
    <row r="34" spans="1:14" x14ac:dyDescent="0.3">
      <c r="A34" s="48">
        <v>2600</v>
      </c>
      <c r="B34" s="44"/>
      <c r="C34" s="52">
        <v>636.29999999999995</v>
      </c>
      <c r="D34" s="53">
        <v>667.09</v>
      </c>
      <c r="E34" s="53">
        <v>697.88</v>
      </c>
      <c r="F34" s="53">
        <v>786.79</v>
      </c>
      <c r="G34" s="53">
        <v>817.58</v>
      </c>
      <c r="H34" s="53">
        <v>848.36</v>
      </c>
      <c r="I34" s="53">
        <v>879.15</v>
      </c>
      <c r="J34" s="53">
        <v>909.9</v>
      </c>
      <c r="K34" s="53"/>
      <c r="L34" s="53"/>
      <c r="M34" s="53"/>
      <c r="N34" s="53"/>
    </row>
    <row r="35" spans="1:14" x14ac:dyDescent="0.3">
      <c r="A35" s="48">
        <v>2800</v>
      </c>
      <c r="B35" s="44"/>
      <c r="C35" s="52">
        <v>657.56</v>
      </c>
      <c r="D35" s="53">
        <v>688.35</v>
      </c>
      <c r="E35" s="53">
        <v>719.14</v>
      </c>
      <c r="F35" s="53">
        <v>812.21</v>
      </c>
      <c r="G35" s="53">
        <v>843</v>
      </c>
      <c r="H35" s="53">
        <v>873.79</v>
      </c>
      <c r="I35" s="53">
        <v>904.58</v>
      </c>
      <c r="J35" s="53"/>
      <c r="K35" s="53"/>
      <c r="L35" s="53"/>
      <c r="M35" s="53"/>
      <c r="N35" s="53"/>
    </row>
    <row r="36" spans="1:14" x14ac:dyDescent="0.3">
      <c r="A36" s="48">
        <v>3000</v>
      </c>
      <c r="B36" s="44"/>
      <c r="C36" s="52">
        <v>678.79</v>
      </c>
      <c r="D36" s="53">
        <v>709.58</v>
      </c>
      <c r="E36" s="53">
        <v>740.36</v>
      </c>
      <c r="F36" s="53">
        <v>837.64</v>
      </c>
      <c r="G36" s="53">
        <v>868.43</v>
      </c>
      <c r="H36" s="53">
        <v>899.21</v>
      </c>
      <c r="I36" s="53">
        <v>930</v>
      </c>
      <c r="J36" s="53"/>
      <c r="K36" s="53"/>
      <c r="L36" s="53"/>
      <c r="M36" s="53"/>
      <c r="N36" s="53"/>
    </row>
    <row r="37" spans="1:14" x14ac:dyDescent="0.3">
      <c r="A37" s="55" t="s">
        <v>75</v>
      </c>
      <c r="B37" s="55"/>
      <c r="C37" s="55"/>
      <c r="D37" s="55"/>
      <c r="E37" s="55"/>
      <c r="F37" s="55"/>
      <c r="G37" s="55"/>
      <c r="H37" s="55"/>
      <c r="I37" s="55"/>
      <c r="J37" s="55"/>
      <c r="K37" s="55"/>
      <c r="L37" s="55"/>
      <c r="M37" s="55"/>
      <c r="N37" s="55"/>
    </row>
    <row r="39" spans="1:14" ht="15.5" x14ac:dyDescent="0.3">
      <c r="A39" s="37" t="s">
        <v>40</v>
      </c>
      <c r="B39" s="37"/>
      <c r="C39" s="37"/>
      <c r="D39" s="37"/>
      <c r="E39" s="37"/>
      <c r="F39" s="37"/>
      <c r="G39" s="37"/>
      <c r="H39" s="37"/>
      <c r="I39" s="37"/>
      <c r="J39" s="37"/>
      <c r="K39" s="37"/>
      <c r="L39" s="37"/>
      <c r="M39" s="37"/>
      <c r="N39" s="37"/>
    </row>
    <row r="40" spans="1:14" x14ac:dyDescent="0.3">
      <c r="A40" s="38" t="s">
        <v>49</v>
      </c>
      <c r="B40" s="38"/>
      <c r="C40" s="38"/>
      <c r="D40" s="38"/>
      <c r="E40" s="38"/>
      <c r="F40" s="38"/>
      <c r="G40" s="38"/>
      <c r="H40" s="38"/>
      <c r="I40" s="38"/>
      <c r="J40" s="38"/>
      <c r="K40" s="38"/>
      <c r="L40" s="38"/>
      <c r="M40" s="38"/>
      <c r="N40" s="38"/>
    </row>
    <row r="41" spans="1:14" s="39" customFormat="1" ht="6" customHeight="1" x14ac:dyDescent="0.3">
      <c r="A41" s="38"/>
      <c r="B41" s="38"/>
      <c r="C41" s="38"/>
      <c r="D41" s="38"/>
      <c r="E41" s="38"/>
      <c r="F41" s="38"/>
      <c r="G41" s="38"/>
      <c r="H41" s="38"/>
      <c r="I41" s="38"/>
      <c r="J41" s="38"/>
      <c r="K41" s="38"/>
      <c r="L41" s="38"/>
      <c r="M41" s="38"/>
      <c r="N41" s="38"/>
    </row>
    <row r="42" spans="1:14" ht="14.5" thickBot="1" x14ac:dyDescent="0.35">
      <c r="A42" s="41"/>
      <c r="B42" s="41"/>
      <c r="C42" s="42">
        <v>800</v>
      </c>
      <c r="D42" s="42">
        <v>1000</v>
      </c>
      <c r="E42" s="42">
        <v>1200</v>
      </c>
      <c r="F42" s="42">
        <v>1400</v>
      </c>
      <c r="G42" s="42">
        <v>1600</v>
      </c>
      <c r="H42" s="42">
        <v>1800</v>
      </c>
      <c r="I42" s="42">
        <v>2000</v>
      </c>
      <c r="J42" s="42">
        <v>2200</v>
      </c>
      <c r="K42" s="42">
        <v>2400</v>
      </c>
      <c r="L42" s="42">
        <v>2600</v>
      </c>
      <c r="M42" s="42">
        <v>2800</v>
      </c>
      <c r="N42" s="42">
        <v>3000</v>
      </c>
    </row>
    <row r="43" spans="1:14" x14ac:dyDescent="0.3">
      <c r="A43" s="43">
        <v>800</v>
      </c>
      <c r="B43" s="44"/>
      <c r="C43" s="45">
        <v>462.94</v>
      </c>
      <c r="D43" s="46">
        <v>493.69</v>
      </c>
      <c r="E43" s="46">
        <v>524.48</v>
      </c>
      <c r="F43" s="46">
        <v>593.54999999999995</v>
      </c>
      <c r="G43" s="46">
        <v>624.34</v>
      </c>
      <c r="H43" s="46">
        <v>655.13</v>
      </c>
      <c r="I43" s="46">
        <v>685.91</v>
      </c>
      <c r="J43" s="46">
        <v>716.7</v>
      </c>
      <c r="K43" s="46">
        <v>747.49</v>
      </c>
      <c r="L43" s="46">
        <v>795.94</v>
      </c>
      <c r="M43" s="46">
        <v>827.96</v>
      </c>
      <c r="N43" s="46">
        <v>859.95</v>
      </c>
    </row>
    <row r="44" spans="1:14" x14ac:dyDescent="0.3">
      <c r="A44" s="48">
        <v>1000</v>
      </c>
      <c r="B44" s="44"/>
      <c r="C44" s="49">
        <v>487.8</v>
      </c>
      <c r="D44" s="50">
        <v>518.59</v>
      </c>
      <c r="E44" s="50">
        <v>549.38</v>
      </c>
      <c r="F44" s="50">
        <v>626.25</v>
      </c>
      <c r="G44" s="50">
        <v>657.04</v>
      </c>
      <c r="H44" s="50">
        <v>687.83</v>
      </c>
      <c r="I44" s="50">
        <v>718.61</v>
      </c>
      <c r="J44" s="50">
        <v>749.4</v>
      </c>
      <c r="K44" s="50">
        <v>780.19</v>
      </c>
      <c r="L44" s="50">
        <v>828.6</v>
      </c>
      <c r="M44" s="50">
        <v>860.63</v>
      </c>
      <c r="N44" s="50">
        <v>892.65</v>
      </c>
    </row>
    <row r="45" spans="1:14" x14ac:dyDescent="0.3">
      <c r="A45" s="48">
        <v>1200</v>
      </c>
      <c r="B45" s="44"/>
      <c r="C45" s="49">
        <v>512.66</v>
      </c>
      <c r="D45" s="50">
        <v>543.45000000000005</v>
      </c>
      <c r="E45" s="50">
        <v>574.24</v>
      </c>
      <c r="F45" s="50">
        <v>658.95</v>
      </c>
      <c r="G45" s="50">
        <v>689.74</v>
      </c>
      <c r="H45" s="50">
        <v>720.53</v>
      </c>
      <c r="I45" s="50">
        <v>751.31</v>
      </c>
      <c r="J45" s="50">
        <v>782.1</v>
      </c>
      <c r="K45" s="50">
        <v>812.89</v>
      </c>
      <c r="L45" s="50">
        <v>861.3</v>
      </c>
      <c r="M45" s="50">
        <v>893.33</v>
      </c>
      <c r="N45" s="50">
        <v>925.35</v>
      </c>
    </row>
    <row r="46" spans="1:14" x14ac:dyDescent="0.3">
      <c r="A46" s="48">
        <v>1400</v>
      </c>
      <c r="B46" s="44"/>
      <c r="C46" s="49">
        <v>537.55999999999995</v>
      </c>
      <c r="D46" s="50">
        <v>568.35</v>
      </c>
      <c r="E46" s="50">
        <v>599.14</v>
      </c>
      <c r="F46" s="50">
        <v>691.65</v>
      </c>
      <c r="G46" s="50">
        <v>722.44</v>
      </c>
      <c r="H46" s="50">
        <v>753.23</v>
      </c>
      <c r="I46" s="50">
        <v>784.01</v>
      </c>
      <c r="J46" s="50">
        <v>814.8</v>
      </c>
      <c r="K46" s="50">
        <v>845.55</v>
      </c>
      <c r="L46" s="50">
        <v>894</v>
      </c>
      <c r="M46" s="50">
        <v>926.03</v>
      </c>
      <c r="N46" s="50">
        <v>958.05</v>
      </c>
    </row>
    <row r="47" spans="1:14" x14ac:dyDescent="0.3">
      <c r="A47" s="48">
        <v>1600</v>
      </c>
      <c r="B47" s="44"/>
      <c r="C47" s="49">
        <v>562.42999999999995</v>
      </c>
      <c r="D47" s="50">
        <v>593.21</v>
      </c>
      <c r="E47" s="50">
        <v>624</v>
      </c>
      <c r="F47" s="50">
        <v>724.35</v>
      </c>
      <c r="G47" s="50">
        <v>755.14</v>
      </c>
      <c r="H47" s="50">
        <v>785.89</v>
      </c>
      <c r="I47" s="50">
        <v>816.68</v>
      </c>
      <c r="J47" s="50">
        <v>847.46</v>
      </c>
      <c r="K47" s="50">
        <v>878.25</v>
      </c>
      <c r="L47" s="50">
        <v>926.7</v>
      </c>
      <c r="M47" s="50">
        <v>958.73</v>
      </c>
      <c r="N47" s="50">
        <v>990.75</v>
      </c>
    </row>
    <row r="48" spans="1:14" x14ac:dyDescent="0.3">
      <c r="A48" s="48">
        <v>1800</v>
      </c>
      <c r="B48" s="44"/>
      <c r="C48" s="52">
        <v>587.33000000000004</v>
      </c>
      <c r="D48" s="53">
        <v>618.08000000000004</v>
      </c>
      <c r="E48" s="53">
        <v>648.86</v>
      </c>
      <c r="F48" s="53">
        <v>757.01</v>
      </c>
      <c r="G48" s="53">
        <v>787.8</v>
      </c>
      <c r="H48" s="53">
        <v>818.59</v>
      </c>
      <c r="I48" s="53">
        <v>849.38</v>
      </c>
      <c r="J48" s="53">
        <v>880.16</v>
      </c>
      <c r="K48" s="53">
        <v>910.95</v>
      </c>
      <c r="L48" s="53">
        <v>959.4</v>
      </c>
      <c r="M48" s="53">
        <v>991.43</v>
      </c>
      <c r="N48" s="53">
        <v>1023.41</v>
      </c>
    </row>
    <row r="49" spans="1:14" x14ac:dyDescent="0.3">
      <c r="A49" s="48">
        <v>2000</v>
      </c>
      <c r="B49" s="44"/>
      <c r="C49" s="52">
        <v>612.19000000000005</v>
      </c>
      <c r="D49" s="53">
        <v>642.98</v>
      </c>
      <c r="E49" s="53">
        <v>673.76</v>
      </c>
      <c r="F49" s="53">
        <v>789.71</v>
      </c>
      <c r="G49" s="53">
        <v>820.5</v>
      </c>
      <c r="H49" s="53">
        <v>851.29</v>
      </c>
      <c r="I49" s="53">
        <v>882.08</v>
      </c>
      <c r="J49" s="53">
        <v>912.86</v>
      </c>
      <c r="K49" s="53">
        <v>943.65</v>
      </c>
      <c r="L49" s="53">
        <v>992.06</v>
      </c>
      <c r="M49" s="53">
        <v>1024.0899999999999</v>
      </c>
      <c r="N49" s="53">
        <v>1056.1099999999999</v>
      </c>
    </row>
    <row r="50" spans="1:14" x14ac:dyDescent="0.3">
      <c r="A50" s="48">
        <v>2200</v>
      </c>
      <c r="B50" s="44"/>
      <c r="C50" s="52">
        <v>593.80999999999995</v>
      </c>
      <c r="D50" s="53">
        <v>624.6</v>
      </c>
      <c r="E50" s="53">
        <v>655.39</v>
      </c>
      <c r="F50" s="53">
        <v>735.94</v>
      </c>
      <c r="G50" s="53">
        <v>766.73</v>
      </c>
      <c r="H50" s="53">
        <v>797.51</v>
      </c>
      <c r="I50" s="53">
        <v>828.3</v>
      </c>
      <c r="J50" s="53">
        <v>859.05</v>
      </c>
      <c r="K50" s="53">
        <v>889.84</v>
      </c>
      <c r="L50" s="53">
        <v>971.14</v>
      </c>
      <c r="M50" s="53"/>
      <c r="N50" s="53"/>
    </row>
    <row r="51" spans="1:14" x14ac:dyDescent="0.3">
      <c r="A51" s="48">
        <v>2400</v>
      </c>
      <c r="B51" s="44"/>
      <c r="C51" s="52">
        <v>615.08000000000004</v>
      </c>
      <c r="D51" s="53">
        <v>645.86</v>
      </c>
      <c r="E51" s="53">
        <v>676.65</v>
      </c>
      <c r="F51" s="53">
        <v>761.36</v>
      </c>
      <c r="G51" s="53">
        <v>792.15</v>
      </c>
      <c r="H51" s="53">
        <v>822.94</v>
      </c>
      <c r="I51" s="53">
        <v>853.73</v>
      </c>
      <c r="J51" s="53">
        <v>884.48</v>
      </c>
      <c r="K51" s="53">
        <v>915.26</v>
      </c>
      <c r="L51" s="53"/>
      <c r="M51" s="53"/>
      <c r="N51" s="53"/>
    </row>
    <row r="52" spans="1:14" x14ac:dyDescent="0.3">
      <c r="A52" s="48">
        <v>2600</v>
      </c>
      <c r="B52" s="44"/>
      <c r="C52" s="52">
        <v>636.29999999999995</v>
      </c>
      <c r="D52" s="53">
        <v>667.09</v>
      </c>
      <c r="E52" s="53">
        <v>697.88</v>
      </c>
      <c r="F52" s="53">
        <v>786.79</v>
      </c>
      <c r="G52" s="53">
        <v>817.58</v>
      </c>
      <c r="H52" s="53">
        <v>848.36</v>
      </c>
      <c r="I52" s="53">
        <v>879.15</v>
      </c>
      <c r="J52" s="53">
        <v>909.9</v>
      </c>
      <c r="K52" s="53"/>
      <c r="L52" s="53"/>
      <c r="M52" s="53"/>
      <c r="N52" s="53"/>
    </row>
    <row r="53" spans="1:14" x14ac:dyDescent="0.3">
      <c r="A53" s="48">
        <v>2800</v>
      </c>
      <c r="B53" s="44"/>
      <c r="C53" s="52">
        <v>657.56</v>
      </c>
      <c r="D53" s="53">
        <v>688.35</v>
      </c>
      <c r="E53" s="53">
        <v>719.14</v>
      </c>
      <c r="F53" s="53">
        <v>812.21</v>
      </c>
      <c r="G53" s="53">
        <v>843</v>
      </c>
      <c r="H53" s="53">
        <v>873.79</v>
      </c>
      <c r="I53" s="53">
        <v>904.58</v>
      </c>
      <c r="J53" s="53"/>
      <c r="K53" s="53"/>
      <c r="L53" s="53"/>
      <c r="M53" s="53"/>
      <c r="N53" s="53"/>
    </row>
    <row r="54" spans="1:14" x14ac:dyDescent="0.3">
      <c r="A54" s="48">
        <v>3000</v>
      </c>
      <c r="B54" s="44"/>
      <c r="C54" s="52">
        <v>678.79</v>
      </c>
      <c r="D54" s="53">
        <v>709.58</v>
      </c>
      <c r="E54" s="53">
        <v>740.36</v>
      </c>
      <c r="F54" s="53">
        <v>837.64</v>
      </c>
      <c r="G54" s="53">
        <v>868.43</v>
      </c>
      <c r="H54" s="53">
        <v>899.21</v>
      </c>
      <c r="I54" s="53">
        <v>930</v>
      </c>
      <c r="J54" s="53"/>
      <c r="K54" s="53"/>
      <c r="L54" s="53"/>
      <c r="M54" s="53"/>
      <c r="N54" s="53"/>
    </row>
    <row r="55" spans="1:14" x14ac:dyDescent="0.3">
      <c r="A55" s="55" t="s">
        <v>75</v>
      </c>
      <c r="B55" s="55"/>
      <c r="C55" s="55"/>
      <c r="D55" s="55"/>
      <c r="E55" s="55"/>
      <c r="F55" s="55"/>
      <c r="G55" s="55"/>
      <c r="H55" s="55"/>
      <c r="I55" s="55"/>
      <c r="J55" s="55"/>
      <c r="K55" s="55"/>
      <c r="L55" s="55"/>
      <c r="M55" s="55"/>
      <c r="N55" s="55"/>
    </row>
    <row r="57" spans="1:14" ht="15.5" x14ac:dyDescent="0.3">
      <c r="A57" s="37" t="s">
        <v>42</v>
      </c>
      <c r="B57" s="37"/>
      <c r="C57" s="37"/>
      <c r="D57" s="37"/>
      <c r="E57" s="37"/>
      <c r="F57" s="37"/>
      <c r="G57" s="37"/>
      <c r="H57" s="37"/>
      <c r="I57" s="37"/>
      <c r="J57" s="37"/>
      <c r="K57" s="37"/>
      <c r="L57" s="37"/>
      <c r="M57" s="37"/>
      <c r="N57" s="37"/>
    </row>
    <row r="58" spans="1:14" x14ac:dyDescent="0.3">
      <c r="A58" s="38" t="s">
        <v>50</v>
      </c>
      <c r="B58" s="38"/>
      <c r="C58" s="38"/>
      <c r="D58" s="38"/>
      <c r="E58" s="38"/>
      <c r="F58" s="38"/>
      <c r="G58" s="38"/>
      <c r="H58" s="38"/>
      <c r="I58" s="38"/>
      <c r="J58" s="38"/>
      <c r="K58" s="38"/>
      <c r="L58" s="38"/>
      <c r="M58" s="38"/>
      <c r="N58" s="38"/>
    </row>
    <row r="59" spans="1:14" s="39" customFormat="1" ht="6" customHeight="1" x14ac:dyDescent="0.3">
      <c r="C59" s="40"/>
      <c r="D59" s="40"/>
      <c r="E59" s="40"/>
      <c r="F59" s="40"/>
      <c r="G59" s="40"/>
      <c r="H59" s="40"/>
      <c r="I59" s="40"/>
      <c r="J59" s="40"/>
      <c r="K59" s="40"/>
      <c r="L59" s="40"/>
      <c r="M59" s="40"/>
      <c r="N59" s="40"/>
    </row>
    <row r="60" spans="1:14" ht="14.5" thickBot="1" x14ac:dyDescent="0.35">
      <c r="A60" s="41"/>
      <c r="B60" s="41"/>
      <c r="C60" s="42">
        <v>800</v>
      </c>
      <c r="D60" s="42">
        <v>1000</v>
      </c>
      <c r="E60" s="42">
        <v>1200</v>
      </c>
      <c r="F60" s="42">
        <v>1400</v>
      </c>
      <c r="G60" s="42">
        <v>1600</v>
      </c>
      <c r="H60" s="42">
        <v>1800</v>
      </c>
      <c r="I60" s="42">
        <v>2000</v>
      </c>
      <c r="J60" s="42">
        <v>2200</v>
      </c>
      <c r="K60" s="42">
        <v>2400</v>
      </c>
      <c r="L60" s="42">
        <v>2600</v>
      </c>
      <c r="M60" s="42">
        <v>2800</v>
      </c>
      <c r="N60" s="42">
        <v>3000</v>
      </c>
    </row>
    <row r="61" spans="1:14" x14ac:dyDescent="0.3">
      <c r="A61" s="43">
        <v>800</v>
      </c>
      <c r="B61" s="44"/>
      <c r="C61" s="45">
        <v>481.95</v>
      </c>
      <c r="D61" s="46">
        <v>512.74</v>
      </c>
      <c r="E61" s="46">
        <v>543.53</v>
      </c>
      <c r="F61" s="46">
        <v>574.28</v>
      </c>
      <c r="G61" s="46">
        <v>662.4</v>
      </c>
      <c r="H61" s="46">
        <v>693.19</v>
      </c>
      <c r="I61" s="46">
        <v>723.98</v>
      </c>
      <c r="J61" s="46">
        <v>754.73</v>
      </c>
      <c r="K61" s="46">
        <v>785.51</v>
      </c>
      <c r="L61" s="46">
        <v>834.75</v>
      </c>
      <c r="M61" s="46">
        <v>866.78</v>
      </c>
      <c r="N61" s="46">
        <v>898.76</v>
      </c>
    </row>
    <row r="62" spans="1:14" x14ac:dyDescent="0.3">
      <c r="A62" s="48">
        <v>1000</v>
      </c>
      <c r="B62" s="44"/>
      <c r="C62" s="49">
        <v>510.71</v>
      </c>
      <c r="D62" s="50">
        <v>541.5</v>
      </c>
      <c r="E62" s="50">
        <v>572.25</v>
      </c>
      <c r="F62" s="50">
        <v>603.04</v>
      </c>
      <c r="G62" s="50">
        <v>702.83</v>
      </c>
      <c r="H62" s="50">
        <v>733.61</v>
      </c>
      <c r="I62" s="50">
        <v>764.4</v>
      </c>
      <c r="J62" s="50">
        <v>795.19</v>
      </c>
      <c r="K62" s="50">
        <v>825.98</v>
      </c>
      <c r="L62" s="50">
        <v>875.18</v>
      </c>
      <c r="M62" s="50">
        <v>907.2</v>
      </c>
      <c r="N62" s="50">
        <v>939.23</v>
      </c>
    </row>
    <row r="63" spans="1:14" x14ac:dyDescent="0.3">
      <c r="A63" s="48">
        <v>1200</v>
      </c>
      <c r="B63" s="44"/>
      <c r="C63" s="49">
        <v>539.44000000000005</v>
      </c>
      <c r="D63" s="50">
        <v>570.23</v>
      </c>
      <c r="E63" s="50">
        <v>601.01</v>
      </c>
      <c r="F63" s="50">
        <v>631.79999999999995</v>
      </c>
      <c r="G63" s="50">
        <v>743.29</v>
      </c>
      <c r="H63" s="50">
        <v>774.08</v>
      </c>
      <c r="I63" s="50">
        <v>804.86</v>
      </c>
      <c r="J63" s="50">
        <v>835.65</v>
      </c>
      <c r="K63" s="50">
        <v>866.44</v>
      </c>
      <c r="L63" s="50">
        <v>915.64</v>
      </c>
      <c r="M63" s="50">
        <v>947.66</v>
      </c>
      <c r="N63" s="50">
        <v>979.69</v>
      </c>
    </row>
    <row r="64" spans="1:14" x14ac:dyDescent="0.3">
      <c r="A64" s="48">
        <v>1400</v>
      </c>
      <c r="B64" s="44"/>
      <c r="C64" s="49">
        <v>568.20000000000005</v>
      </c>
      <c r="D64" s="50">
        <v>598.99</v>
      </c>
      <c r="E64" s="50">
        <v>629.78</v>
      </c>
      <c r="F64" s="50">
        <v>660.56</v>
      </c>
      <c r="G64" s="50">
        <v>783.75</v>
      </c>
      <c r="H64" s="50">
        <v>814.54</v>
      </c>
      <c r="I64" s="50">
        <v>845.33</v>
      </c>
      <c r="J64" s="50">
        <v>876.11</v>
      </c>
      <c r="K64" s="50">
        <v>906.9</v>
      </c>
      <c r="L64" s="50">
        <v>956.1</v>
      </c>
      <c r="M64" s="50">
        <v>988.13</v>
      </c>
      <c r="N64" s="50">
        <v>1020.15</v>
      </c>
    </row>
    <row r="65" spans="1:14" x14ac:dyDescent="0.3">
      <c r="A65" s="48">
        <v>1600</v>
      </c>
      <c r="B65" s="44"/>
      <c r="C65" s="49">
        <v>596.96</v>
      </c>
      <c r="D65" s="50">
        <v>627.75</v>
      </c>
      <c r="E65" s="50">
        <v>658.54</v>
      </c>
      <c r="F65" s="50">
        <v>689.33</v>
      </c>
      <c r="G65" s="50">
        <v>824.21</v>
      </c>
      <c r="H65" s="50">
        <v>855</v>
      </c>
      <c r="I65" s="50">
        <v>885.79</v>
      </c>
      <c r="J65" s="50">
        <v>916.58</v>
      </c>
      <c r="K65" s="50">
        <v>947.36</v>
      </c>
      <c r="L65" s="50">
        <v>996.56</v>
      </c>
      <c r="M65" s="50">
        <v>1028.5899999999999</v>
      </c>
      <c r="N65" s="50">
        <v>1060.6099999999999</v>
      </c>
    </row>
    <row r="66" spans="1:14" x14ac:dyDescent="0.3">
      <c r="A66" s="48">
        <v>1800</v>
      </c>
      <c r="B66" s="44"/>
      <c r="C66" s="52">
        <v>625.73</v>
      </c>
      <c r="D66" s="53">
        <v>656.51</v>
      </c>
      <c r="E66" s="53">
        <v>687.3</v>
      </c>
      <c r="F66" s="53">
        <v>718.09</v>
      </c>
      <c r="G66" s="53">
        <v>864.68</v>
      </c>
      <c r="H66" s="53">
        <v>895.46</v>
      </c>
      <c r="I66" s="53">
        <v>926.21</v>
      </c>
      <c r="J66" s="53">
        <v>957</v>
      </c>
      <c r="K66" s="53">
        <v>987.79</v>
      </c>
      <c r="L66" s="53">
        <v>1037.03</v>
      </c>
      <c r="M66" s="53">
        <v>1069.05</v>
      </c>
      <c r="N66" s="53">
        <v>1101.04</v>
      </c>
    </row>
    <row r="67" spans="1:14" x14ac:dyDescent="0.3">
      <c r="A67" s="48">
        <v>2000</v>
      </c>
      <c r="B67" s="44"/>
      <c r="C67" s="52">
        <v>654.49</v>
      </c>
      <c r="D67" s="53">
        <v>685.28</v>
      </c>
      <c r="E67" s="53">
        <v>716.06</v>
      </c>
      <c r="F67" s="53">
        <v>746.85</v>
      </c>
      <c r="G67" s="53">
        <v>905.1</v>
      </c>
      <c r="H67" s="53">
        <v>935.89</v>
      </c>
      <c r="I67" s="53">
        <v>966.68</v>
      </c>
      <c r="J67" s="53">
        <v>997.46</v>
      </c>
      <c r="K67" s="53">
        <v>1028.25</v>
      </c>
      <c r="L67" s="53">
        <v>1077.45</v>
      </c>
      <c r="M67" s="53">
        <v>1109.48</v>
      </c>
      <c r="N67" s="53">
        <v>1141.5</v>
      </c>
    </row>
    <row r="68" spans="1:14" x14ac:dyDescent="0.3">
      <c r="A68" s="48">
        <v>2200</v>
      </c>
      <c r="B68" s="44"/>
      <c r="C68" s="52">
        <v>593.80999999999995</v>
      </c>
      <c r="D68" s="53">
        <v>624.6</v>
      </c>
      <c r="E68" s="53">
        <v>655.39</v>
      </c>
      <c r="F68" s="53">
        <v>735.94</v>
      </c>
      <c r="G68" s="53">
        <v>766.73</v>
      </c>
      <c r="H68" s="53">
        <v>797.51</v>
      </c>
      <c r="I68" s="53">
        <v>828.3</v>
      </c>
      <c r="J68" s="53">
        <v>859.05</v>
      </c>
      <c r="K68" s="53">
        <v>889.84</v>
      </c>
      <c r="L68" s="53">
        <v>971.14</v>
      </c>
      <c r="M68" s="53"/>
      <c r="N68" s="53"/>
    </row>
    <row r="69" spans="1:14" x14ac:dyDescent="0.3">
      <c r="A69" s="48">
        <v>2400</v>
      </c>
      <c r="B69" s="44"/>
      <c r="C69" s="52">
        <v>615.08000000000004</v>
      </c>
      <c r="D69" s="53">
        <v>645.86</v>
      </c>
      <c r="E69" s="53">
        <v>676.65</v>
      </c>
      <c r="F69" s="53">
        <v>761.36</v>
      </c>
      <c r="G69" s="53">
        <v>792.15</v>
      </c>
      <c r="H69" s="53">
        <v>822.94</v>
      </c>
      <c r="I69" s="53">
        <v>853.73</v>
      </c>
      <c r="J69" s="53">
        <v>884.48</v>
      </c>
      <c r="K69" s="53">
        <v>915.26</v>
      </c>
      <c r="L69" s="53"/>
      <c r="M69" s="53"/>
      <c r="N69" s="53"/>
    </row>
    <row r="70" spans="1:14" x14ac:dyDescent="0.3">
      <c r="A70" s="48">
        <v>2600</v>
      </c>
      <c r="B70" s="44"/>
      <c r="C70" s="52">
        <v>636.29999999999995</v>
      </c>
      <c r="D70" s="53">
        <v>667.09</v>
      </c>
      <c r="E70" s="53">
        <v>697.88</v>
      </c>
      <c r="F70" s="53">
        <v>786.79</v>
      </c>
      <c r="G70" s="53">
        <v>817.58</v>
      </c>
      <c r="H70" s="53">
        <v>848.36</v>
      </c>
      <c r="I70" s="53">
        <v>879.15</v>
      </c>
      <c r="J70" s="53">
        <v>909.9</v>
      </c>
      <c r="K70" s="53"/>
      <c r="L70" s="53"/>
      <c r="M70" s="53"/>
      <c r="N70" s="53"/>
    </row>
    <row r="71" spans="1:14" x14ac:dyDescent="0.3">
      <c r="A71" s="48">
        <v>2800</v>
      </c>
      <c r="B71" s="44"/>
      <c r="C71" s="52">
        <v>657.56</v>
      </c>
      <c r="D71" s="53">
        <v>688.35</v>
      </c>
      <c r="E71" s="53">
        <v>719.14</v>
      </c>
      <c r="F71" s="53">
        <v>812.21</v>
      </c>
      <c r="G71" s="53">
        <v>843</v>
      </c>
      <c r="H71" s="53">
        <v>873.79</v>
      </c>
      <c r="I71" s="53">
        <v>904.58</v>
      </c>
      <c r="J71" s="53"/>
      <c r="K71" s="53"/>
      <c r="L71" s="53"/>
      <c r="M71" s="53"/>
      <c r="N71" s="53"/>
    </row>
    <row r="72" spans="1:14" x14ac:dyDescent="0.3">
      <c r="A72" s="48">
        <v>3000</v>
      </c>
      <c r="B72" s="44"/>
      <c r="C72" s="52">
        <v>678.79</v>
      </c>
      <c r="D72" s="53">
        <v>709.58</v>
      </c>
      <c r="E72" s="53">
        <v>740.36</v>
      </c>
      <c r="F72" s="53">
        <v>837.64</v>
      </c>
      <c r="G72" s="53">
        <v>868.43</v>
      </c>
      <c r="H72" s="53">
        <v>899.21</v>
      </c>
      <c r="I72" s="53">
        <v>930</v>
      </c>
      <c r="J72" s="53"/>
      <c r="K72" s="53"/>
      <c r="L72" s="53"/>
      <c r="M72" s="53"/>
      <c r="N72" s="53"/>
    </row>
    <row r="73" spans="1:14" x14ac:dyDescent="0.3">
      <c r="A73" s="55" t="s">
        <v>75</v>
      </c>
      <c r="B73" s="55"/>
      <c r="C73" s="55"/>
      <c r="D73" s="55"/>
      <c r="E73" s="55"/>
      <c r="F73" s="55"/>
      <c r="G73" s="55"/>
      <c r="H73" s="55"/>
      <c r="I73" s="55"/>
      <c r="J73" s="55"/>
      <c r="K73" s="55"/>
      <c r="L73" s="55"/>
      <c r="M73" s="55"/>
      <c r="N73" s="55"/>
    </row>
    <row r="75" spans="1:14" ht="15.5" x14ac:dyDescent="0.3">
      <c r="A75" s="37" t="s">
        <v>43</v>
      </c>
      <c r="B75" s="37"/>
      <c r="C75" s="37"/>
      <c r="D75" s="37"/>
      <c r="E75" s="37"/>
      <c r="F75" s="37"/>
      <c r="G75" s="37"/>
      <c r="H75" s="37"/>
      <c r="I75" s="37"/>
      <c r="J75" s="37"/>
      <c r="K75" s="37"/>
      <c r="L75" s="37"/>
      <c r="M75" s="37"/>
      <c r="N75" s="37"/>
    </row>
    <row r="76" spans="1:14" x14ac:dyDescent="0.3">
      <c r="A76" s="38" t="s">
        <v>51</v>
      </c>
      <c r="B76" s="38"/>
      <c r="C76" s="38"/>
      <c r="D76" s="38"/>
      <c r="E76" s="38"/>
      <c r="F76" s="38"/>
      <c r="G76" s="38"/>
      <c r="H76" s="38"/>
      <c r="I76" s="38"/>
      <c r="J76" s="38"/>
      <c r="K76" s="38"/>
      <c r="L76" s="38"/>
      <c r="M76" s="38"/>
      <c r="N76" s="38"/>
    </row>
    <row r="77" spans="1:14" s="39" customFormat="1" ht="6" customHeight="1" x14ac:dyDescent="0.3">
      <c r="C77" s="40"/>
      <c r="D77" s="40"/>
      <c r="E77" s="40"/>
      <c r="F77" s="40"/>
      <c r="G77" s="40"/>
      <c r="H77" s="40"/>
      <c r="I77" s="40"/>
      <c r="J77" s="40"/>
      <c r="K77" s="40"/>
      <c r="L77" s="40"/>
      <c r="M77" s="40"/>
      <c r="N77" s="40"/>
    </row>
    <row r="78" spans="1:14" ht="14.5" thickBot="1" x14ac:dyDescent="0.35">
      <c r="A78" s="41"/>
      <c r="B78" s="41"/>
      <c r="C78" s="42">
        <v>800</v>
      </c>
      <c r="D78" s="42">
        <v>1000</v>
      </c>
      <c r="E78" s="42">
        <v>1200</v>
      </c>
      <c r="F78" s="42">
        <v>1400</v>
      </c>
      <c r="G78" s="42">
        <v>1600</v>
      </c>
      <c r="H78" s="42">
        <v>1800</v>
      </c>
      <c r="I78" s="42">
        <v>2000</v>
      </c>
      <c r="J78" s="42">
        <v>2200</v>
      </c>
      <c r="K78" s="42">
        <v>2400</v>
      </c>
      <c r="L78" s="42">
        <v>2600</v>
      </c>
      <c r="M78" s="42">
        <v>2800</v>
      </c>
      <c r="N78" s="42">
        <v>3000</v>
      </c>
    </row>
    <row r="79" spans="1:14" x14ac:dyDescent="0.3">
      <c r="A79" s="43">
        <v>800</v>
      </c>
      <c r="B79" s="44"/>
      <c r="C79" s="45">
        <v>486</v>
      </c>
      <c r="D79" s="46">
        <v>516.79</v>
      </c>
      <c r="E79" s="46">
        <v>547.58000000000004</v>
      </c>
      <c r="F79" s="46">
        <v>639.71</v>
      </c>
      <c r="G79" s="46">
        <v>670.5</v>
      </c>
      <c r="H79" s="46">
        <v>701.29</v>
      </c>
      <c r="I79" s="46">
        <v>732.08</v>
      </c>
      <c r="J79" s="46">
        <v>762.86</v>
      </c>
      <c r="K79" s="46">
        <v>793.65</v>
      </c>
      <c r="L79" s="46">
        <v>843.04</v>
      </c>
      <c r="M79" s="46">
        <v>875.06</v>
      </c>
      <c r="N79" s="46">
        <v>907.05</v>
      </c>
    </row>
    <row r="80" spans="1:14" x14ac:dyDescent="0.3">
      <c r="A80" s="48">
        <v>1000</v>
      </c>
      <c r="B80" s="44"/>
      <c r="C80" s="49">
        <v>515.59</v>
      </c>
      <c r="D80" s="50">
        <v>546.38</v>
      </c>
      <c r="E80" s="50">
        <v>577.16</v>
      </c>
      <c r="F80" s="50">
        <v>681.83</v>
      </c>
      <c r="G80" s="50">
        <v>712.61</v>
      </c>
      <c r="H80" s="50">
        <v>743.4</v>
      </c>
      <c r="I80" s="50">
        <v>774.19</v>
      </c>
      <c r="J80" s="50">
        <v>804.98</v>
      </c>
      <c r="K80" s="50">
        <v>835.76</v>
      </c>
      <c r="L80" s="50">
        <v>885.15</v>
      </c>
      <c r="M80" s="50">
        <v>917.18</v>
      </c>
      <c r="N80" s="50">
        <v>949.16</v>
      </c>
    </row>
    <row r="81" spans="1:14" x14ac:dyDescent="0.3">
      <c r="A81" s="48">
        <v>1200</v>
      </c>
      <c r="B81" s="44"/>
      <c r="C81" s="49">
        <v>545.17999999999995</v>
      </c>
      <c r="D81" s="50">
        <v>575.96</v>
      </c>
      <c r="E81" s="50">
        <v>606.75</v>
      </c>
      <c r="F81" s="50">
        <v>723.94</v>
      </c>
      <c r="G81" s="50">
        <v>754.73</v>
      </c>
      <c r="H81" s="50">
        <v>785.51</v>
      </c>
      <c r="I81" s="50">
        <v>816.3</v>
      </c>
      <c r="J81" s="50">
        <v>847.09</v>
      </c>
      <c r="K81" s="50">
        <v>877.88</v>
      </c>
      <c r="L81" s="50">
        <v>927.26</v>
      </c>
      <c r="M81" s="50">
        <v>959.29</v>
      </c>
      <c r="N81" s="50">
        <v>991.28</v>
      </c>
    </row>
    <row r="82" spans="1:14" x14ac:dyDescent="0.3">
      <c r="A82" s="48">
        <v>1400</v>
      </c>
      <c r="B82" s="44"/>
      <c r="C82" s="49">
        <v>574.76</v>
      </c>
      <c r="D82" s="50">
        <v>605.54999999999995</v>
      </c>
      <c r="E82" s="50">
        <v>636.34</v>
      </c>
      <c r="F82" s="50">
        <v>766.05</v>
      </c>
      <c r="G82" s="50">
        <v>796.84</v>
      </c>
      <c r="H82" s="50">
        <v>827.63</v>
      </c>
      <c r="I82" s="50">
        <v>858.41</v>
      </c>
      <c r="J82" s="50">
        <v>889.2</v>
      </c>
      <c r="K82" s="50">
        <v>919.99</v>
      </c>
      <c r="L82" s="50">
        <v>969.38</v>
      </c>
      <c r="M82" s="50">
        <v>1001.4</v>
      </c>
      <c r="N82" s="50">
        <v>1033.3900000000001</v>
      </c>
    </row>
    <row r="83" spans="1:14" x14ac:dyDescent="0.3">
      <c r="A83" s="48">
        <v>1600</v>
      </c>
      <c r="B83" s="44"/>
      <c r="C83" s="49">
        <v>604.35</v>
      </c>
      <c r="D83" s="50">
        <v>635.14</v>
      </c>
      <c r="E83" s="50">
        <v>665.93</v>
      </c>
      <c r="F83" s="50">
        <v>808.16</v>
      </c>
      <c r="G83" s="50">
        <v>838.95</v>
      </c>
      <c r="H83" s="50">
        <v>869.74</v>
      </c>
      <c r="I83" s="50">
        <v>900.53</v>
      </c>
      <c r="J83" s="50">
        <v>931.31</v>
      </c>
      <c r="K83" s="50">
        <v>962.1</v>
      </c>
      <c r="L83" s="50">
        <v>1011.49</v>
      </c>
      <c r="M83" s="50">
        <v>1043.51</v>
      </c>
      <c r="N83" s="50">
        <v>1075.5</v>
      </c>
    </row>
    <row r="84" spans="1:14" x14ac:dyDescent="0.3">
      <c r="A84" s="48">
        <v>1800</v>
      </c>
      <c r="B84" s="44"/>
      <c r="C84" s="52">
        <v>633.94000000000005</v>
      </c>
      <c r="D84" s="53">
        <v>664.73</v>
      </c>
      <c r="E84" s="53">
        <v>695.51</v>
      </c>
      <c r="F84" s="53">
        <v>850.28</v>
      </c>
      <c r="G84" s="53">
        <v>881.06</v>
      </c>
      <c r="H84" s="53">
        <v>911.85</v>
      </c>
      <c r="I84" s="53">
        <v>942.64</v>
      </c>
      <c r="J84" s="53">
        <v>973.43</v>
      </c>
      <c r="K84" s="53">
        <v>1004.21</v>
      </c>
      <c r="L84" s="53">
        <v>1053.5999999999999</v>
      </c>
      <c r="M84" s="53">
        <v>1085.6300000000001</v>
      </c>
      <c r="N84" s="53">
        <v>1117.6099999999999</v>
      </c>
    </row>
    <row r="85" spans="1:14" x14ac:dyDescent="0.3">
      <c r="A85" s="48">
        <v>2000</v>
      </c>
      <c r="B85" s="44"/>
      <c r="C85" s="52">
        <v>663.53</v>
      </c>
      <c r="D85" s="53">
        <v>694.31</v>
      </c>
      <c r="E85" s="53">
        <v>725.1</v>
      </c>
      <c r="F85" s="53">
        <v>892.39</v>
      </c>
      <c r="G85" s="53">
        <v>923.18</v>
      </c>
      <c r="H85" s="53">
        <v>953.96</v>
      </c>
      <c r="I85" s="53">
        <v>984.75</v>
      </c>
      <c r="J85" s="53">
        <v>1015.54</v>
      </c>
      <c r="K85" s="53">
        <v>1046.33</v>
      </c>
      <c r="L85" s="53">
        <v>1095.71</v>
      </c>
      <c r="M85" s="53">
        <v>1127.74</v>
      </c>
      <c r="N85" s="53">
        <v>1159.73</v>
      </c>
    </row>
    <row r="86" spans="1:14" x14ac:dyDescent="0.3">
      <c r="A86" s="48">
        <v>2200</v>
      </c>
      <c r="B86" s="44"/>
      <c r="C86" s="52">
        <v>593.80999999999995</v>
      </c>
      <c r="D86" s="53">
        <v>624.6</v>
      </c>
      <c r="E86" s="53">
        <v>655.39</v>
      </c>
      <c r="F86" s="53">
        <v>735.94</v>
      </c>
      <c r="G86" s="53">
        <v>766.73</v>
      </c>
      <c r="H86" s="53">
        <v>797.51</v>
      </c>
      <c r="I86" s="53">
        <v>828.3</v>
      </c>
      <c r="J86" s="53">
        <v>859.05</v>
      </c>
      <c r="K86" s="53">
        <v>889.84</v>
      </c>
      <c r="L86" s="53">
        <v>971.14</v>
      </c>
      <c r="M86" s="53"/>
      <c r="N86" s="53"/>
    </row>
    <row r="87" spans="1:14" x14ac:dyDescent="0.3">
      <c r="A87" s="48">
        <v>2400</v>
      </c>
      <c r="B87" s="44"/>
      <c r="C87" s="52">
        <v>615.08000000000004</v>
      </c>
      <c r="D87" s="53">
        <v>645.86</v>
      </c>
      <c r="E87" s="53">
        <v>676.65</v>
      </c>
      <c r="F87" s="53">
        <v>761.36</v>
      </c>
      <c r="G87" s="53">
        <v>792.15</v>
      </c>
      <c r="H87" s="53">
        <v>822.94</v>
      </c>
      <c r="I87" s="53">
        <v>853.73</v>
      </c>
      <c r="J87" s="53">
        <v>884.48</v>
      </c>
      <c r="K87" s="53">
        <v>915.26</v>
      </c>
      <c r="L87" s="53"/>
      <c r="M87" s="53"/>
      <c r="N87" s="53"/>
    </row>
    <row r="88" spans="1:14" x14ac:dyDescent="0.3">
      <c r="A88" s="48">
        <v>2600</v>
      </c>
      <c r="B88" s="44"/>
      <c r="C88" s="52">
        <v>636.29999999999995</v>
      </c>
      <c r="D88" s="53">
        <v>667.09</v>
      </c>
      <c r="E88" s="53">
        <v>697.88</v>
      </c>
      <c r="F88" s="53">
        <v>786.79</v>
      </c>
      <c r="G88" s="53">
        <v>817.58</v>
      </c>
      <c r="H88" s="53">
        <v>848.36</v>
      </c>
      <c r="I88" s="53">
        <v>879.15</v>
      </c>
      <c r="J88" s="53">
        <v>909.9</v>
      </c>
      <c r="K88" s="53"/>
      <c r="L88" s="53"/>
      <c r="M88" s="53"/>
      <c r="N88" s="53"/>
    </row>
    <row r="89" spans="1:14" x14ac:dyDescent="0.3">
      <c r="A89" s="48">
        <v>2800</v>
      </c>
      <c r="B89" s="44"/>
      <c r="C89" s="52">
        <v>657.56</v>
      </c>
      <c r="D89" s="53">
        <v>688.35</v>
      </c>
      <c r="E89" s="53">
        <v>719.14</v>
      </c>
      <c r="F89" s="53">
        <v>812.21</v>
      </c>
      <c r="G89" s="53">
        <v>843</v>
      </c>
      <c r="H89" s="53">
        <v>873.79</v>
      </c>
      <c r="I89" s="53">
        <v>904.58</v>
      </c>
      <c r="J89" s="53"/>
      <c r="K89" s="53"/>
      <c r="L89" s="53"/>
      <c r="M89" s="53"/>
      <c r="N89" s="53"/>
    </row>
    <row r="90" spans="1:14" x14ac:dyDescent="0.3">
      <c r="A90" s="48">
        <v>3000</v>
      </c>
      <c r="B90" s="44"/>
      <c r="C90" s="52">
        <v>678.79</v>
      </c>
      <c r="D90" s="53">
        <v>709.58</v>
      </c>
      <c r="E90" s="53">
        <v>740.36</v>
      </c>
      <c r="F90" s="53">
        <v>837.64</v>
      </c>
      <c r="G90" s="53">
        <v>868.43</v>
      </c>
      <c r="H90" s="53">
        <v>899.21</v>
      </c>
      <c r="I90" s="53">
        <v>930</v>
      </c>
      <c r="J90" s="53"/>
      <c r="K90" s="53"/>
      <c r="L90" s="53"/>
      <c r="M90" s="53"/>
      <c r="N90" s="53"/>
    </row>
    <row r="91" spans="1:14" x14ac:dyDescent="0.3">
      <c r="A91" s="55" t="s">
        <v>75</v>
      </c>
      <c r="B91" s="55"/>
      <c r="C91" s="55"/>
      <c r="D91" s="55"/>
      <c r="E91" s="55"/>
      <c r="F91" s="55"/>
      <c r="G91" s="55"/>
      <c r="H91" s="55"/>
      <c r="I91" s="55"/>
      <c r="J91" s="55"/>
      <c r="K91" s="55"/>
      <c r="L91" s="55"/>
      <c r="M91" s="55"/>
      <c r="N91" s="55"/>
    </row>
    <row r="93" spans="1:14" ht="15.5" x14ac:dyDescent="0.3">
      <c r="A93" s="37" t="s">
        <v>44</v>
      </c>
      <c r="B93" s="37"/>
      <c r="C93" s="37"/>
      <c r="D93" s="37"/>
      <c r="E93" s="37"/>
      <c r="F93" s="37"/>
      <c r="G93" s="37"/>
      <c r="H93" s="37"/>
      <c r="I93" s="37"/>
      <c r="J93" s="37"/>
      <c r="K93" s="37"/>
      <c r="L93" s="37"/>
      <c r="M93" s="37"/>
      <c r="N93" s="37"/>
    </row>
    <row r="94" spans="1:14" x14ac:dyDescent="0.3">
      <c r="A94" s="38" t="s">
        <v>52</v>
      </c>
      <c r="B94" s="38"/>
      <c r="C94" s="38"/>
      <c r="D94" s="38"/>
      <c r="E94" s="38"/>
      <c r="F94" s="38"/>
      <c r="G94" s="38"/>
      <c r="H94" s="38"/>
      <c r="I94" s="38"/>
      <c r="J94" s="38"/>
      <c r="K94" s="38"/>
      <c r="L94" s="38"/>
      <c r="M94" s="38"/>
      <c r="N94" s="38"/>
    </row>
    <row r="95" spans="1:14" s="39" customFormat="1" ht="6" customHeight="1" x14ac:dyDescent="0.3">
      <c r="C95" s="40"/>
      <c r="D95" s="40"/>
      <c r="E95" s="40"/>
      <c r="F95" s="40"/>
      <c r="G95" s="40"/>
      <c r="H95" s="40"/>
      <c r="I95" s="40"/>
      <c r="J95" s="40"/>
      <c r="K95" s="40"/>
      <c r="L95" s="40"/>
      <c r="M95" s="40"/>
      <c r="N95" s="40"/>
    </row>
    <row r="96" spans="1:14" ht="14.5" thickBot="1" x14ac:dyDescent="0.35">
      <c r="A96" s="41"/>
      <c r="B96" s="41"/>
      <c r="C96" s="42">
        <v>800</v>
      </c>
      <c r="D96" s="42">
        <v>1000</v>
      </c>
      <c r="E96" s="42">
        <v>1200</v>
      </c>
      <c r="F96" s="42">
        <v>1400</v>
      </c>
      <c r="G96" s="42">
        <v>1600</v>
      </c>
      <c r="H96" s="42">
        <v>1800</v>
      </c>
      <c r="I96" s="42">
        <v>2000</v>
      </c>
      <c r="J96" s="42">
        <v>2200</v>
      </c>
      <c r="K96" s="42">
        <v>2400</v>
      </c>
      <c r="L96" s="42">
        <v>2600</v>
      </c>
      <c r="M96" s="42">
        <v>2800</v>
      </c>
      <c r="N96" s="42">
        <v>3000</v>
      </c>
    </row>
    <row r="97" spans="1:14" x14ac:dyDescent="0.3">
      <c r="A97" s="43">
        <v>800</v>
      </c>
      <c r="B97" s="44"/>
      <c r="C97" s="45">
        <v>483.38</v>
      </c>
      <c r="D97" s="46">
        <v>514.16</v>
      </c>
      <c r="E97" s="46">
        <v>603.67999999999995</v>
      </c>
      <c r="F97" s="46">
        <v>634.46</v>
      </c>
      <c r="G97" s="46">
        <v>665.25</v>
      </c>
      <c r="H97" s="46">
        <v>696.04</v>
      </c>
      <c r="I97" s="46">
        <v>726.83</v>
      </c>
      <c r="J97" s="46">
        <v>757.61</v>
      </c>
      <c r="K97" s="46">
        <v>788.4</v>
      </c>
      <c r="L97" s="46">
        <v>837.68</v>
      </c>
      <c r="M97" s="46">
        <v>869.7</v>
      </c>
      <c r="N97" s="46">
        <v>901.69</v>
      </c>
    </row>
    <row r="98" spans="1:14" x14ac:dyDescent="0.3">
      <c r="A98" s="48">
        <v>1000</v>
      </c>
      <c r="B98" s="44"/>
      <c r="C98" s="49">
        <v>512.44000000000005</v>
      </c>
      <c r="D98" s="50">
        <v>543.23</v>
      </c>
      <c r="E98" s="50">
        <v>644.74</v>
      </c>
      <c r="F98" s="50">
        <v>675.53</v>
      </c>
      <c r="G98" s="50">
        <v>706.31</v>
      </c>
      <c r="H98" s="50">
        <v>737.06</v>
      </c>
      <c r="I98" s="50">
        <v>767.85</v>
      </c>
      <c r="J98" s="50">
        <v>798.64</v>
      </c>
      <c r="K98" s="50">
        <v>829.43</v>
      </c>
      <c r="L98" s="50">
        <v>878.7</v>
      </c>
      <c r="M98" s="50">
        <v>910.73</v>
      </c>
      <c r="N98" s="50">
        <v>942.75</v>
      </c>
    </row>
    <row r="99" spans="1:14" x14ac:dyDescent="0.3">
      <c r="A99" s="48">
        <v>1200</v>
      </c>
      <c r="B99" s="44"/>
      <c r="C99" s="49">
        <v>541.46</v>
      </c>
      <c r="D99" s="50">
        <v>572.25</v>
      </c>
      <c r="E99" s="50">
        <v>685.76</v>
      </c>
      <c r="F99" s="50">
        <v>716.55</v>
      </c>
      <c r="G99" s="50">
        <v>747.34</v>
      </c>
      <c r="H99" s="50">
        <v>778.13</v>
      </c>
      <c r="I99" s="50">
        <v>808.91</v>
      </c>
      <c r="J99" s="50">
        <v>839.7</v>
      </c>
      <c r="K99" s="50">
        <v>870.49</v>
      </c>
      <c r="L99" s="50">
        <v>919.73</v>
      </c>
      <c r="M99" s="50">
        <v>951.75</v>
      </c>
      <c r="N99" s="50">
        <v>983.78</v>
      </c>
    </row>
    <row r="100" spans="1:14" x14ac:dyDescent="0.3">
      <c r="A100" s="48">
        <v>1400</v>
      </c>
      <c r="B100" s="44"/>
      <c r="C100" s="49">
        <v>570.53</v>
      </c>
      <c r="D100" s="50">
        <v>601.30999999999995</v>
      </c>
      <c r="E100" s="50">
        <v>726.79</v>
      </c>
      <c r="F100" s="50">
        <v>757.58</v>
      </c>
      <c r="G100" s="50">
        <v>788.36</v>
      </c>
      <c r="H100" s="50">
        <v>819.15</v>
      </c>
      <c r="I100" s="50">
        <v>849.94</v>
      </c>
      <c r="J100" s="50">
        <v>880.73</v>
      </c>
      <c r="K100" s="50">
        <v>911.51</v>
      </c>
      <c r="L100" s="50">
        <v>960.79</v>
      </c>
      <c r="M100" s="50">
        <v>992.81</v>
      </c>
      <c r="N100" s="50">
        <v>1024.8399999999999</v>
      </c>
    </row>
    <row r="101" spans="1:14" x14ac:dyDescent="0.3">
      <c r="A101" s="48">
        <v>1600</v>
      </c>
      <c r="B101" s="44"/>
      <c r="C101" s="49">
        <v>599.59</v>
      </c>
      <c r="D101" s="50">
        <v>630.38</v>
      </c>
      <c r="E101" s="50">
        <v>767.85</v>
      </c>
      <c r="F101" s="50">
        <v>798.64</v>
      </c>
      <c r="G101" s="50">
        <v>829.43</v>
      </c>
      <c r="H101" s="50">
        <v>860.21</v>
      </c>
      <c r="I101" s="50">
        <v>891</v>
      </c>
      <c r="J101" s="50">
        <v>921.75</v>
      </c>
      <c r="K101" s="50">
        <v>952.54</v>
      </c>
      <c r="L101" s="50">
        <v>1001.81</v>
      </c>
      <c r="M101" s="50">
        <v>1033.8399999999999</v>
      </c>
      <c r="N101" s="50">
        <v>1065.8599999999999</v>
      </c>
    </row>
    <row r="102" spans="1:14" x14ac:dyDescent="0.3">
      <c r="A102" s="48">
        <v>1800</v>
      </c>
      <c r="B102" s="44"/>
      <c r="C102" s="52">
        <v>628.61</v>
      </c>
      <c r="D102" s="53">
        <v>659.4</v>
      </c>
      <c r="E102" s="53">
        <v>808.88</v>
      </c>
      <c r="F102" s="53">
        <v>839.66</v>
      </c>
      <c r="G102" s="53">
        <v>870.45</v>
      </c>
      <c r="H102" s="53">
        <v>901.24</v>
      </c>
      <c r="I102" s="53">
        <v>932.03</v>
      </c>
      <c r="J102" s="53">
        <v>962.81</v>
      </c>
      <c r="K102" s="53">
        <v>993.6</v>
      </c>
      <c r="L102" s="53">
        <v>1042.8800000000001</v>
      </c>
      <c r="M102" s="53">
        <v>1074.9000000000001</v>
      </c>
      <c r="N102" s="53">
        <v>1106.8900000000001</v>
      </c>
    </row>
    <row r="103" spans="1:14" x14ac:dyDescent="0.3">
      <c r="A103" s="48">
        <v>2000</v>
      </c>
      <c r="B103" s="44"/>
      <c r="C103" s="52">
        <v>657.68</v>
      </c>
      <c r="D103" s="53">
        <v>688.46</v>
      </c>
      <c r="E103" s="53">
        <v>849.94</v>
      </c>
      <c r="F103" s="53">
        <v>880.73</v>
      </c>
      <c r="G103" s="53">
        <v>911.48</v>
      </c>
      <c r="H103" s="53">
        <v>942.26</v>
      </c>
      <c r="I103" s="53">
        <v>973.05</v>
      </c>
      <c r="J103" s="53">
        <v>1003.84</v>
      </c>
      <c r="K103" s="53">
        <v>1034.6300000000001</v>
      </c>
      <c r="L103" s="53">
        <v>1083.9000000000001</v>
      </c>
      <c r="M103" s="53">
        <v>1115.93</v>
      </c>
      <c r="N103" s="53">
        <v>1147.95</v>
      </c>
    </row>
    <row r="104" spans="1:14" x14ac:dyDescent="0.3">
      <c r="A104" s="48">
        <v>2200</v>
      </c>
      <c r="B104" s="44"/>
      <c r="C104" s="52">
        <v>593.80999999999995</v>
      </c>
      <c r="D104" s="53">
        <v>624.6</v>
      </c>
      <c r="E104" s="53">
        <v>655.39</v>
      </c>
      <c r="F104" s="53">
        <v>735.94</v>
      </c>
      <c r="G104" s="53">
        <v>766.73</v>
      </c>
      <c r="H104" s="53">
        <v>797.51</v>
      </c>
      <c r="I104" s="53">
        <v>828.3</v>
      </c>
      <c r="J104" s="53">
        <v>859.05</v>
      </c>
      <c r="K104" s="53">
        <v>889.84</v>
      </c>
      <c r="L104" s="53">
        <v>971.14</v>
      </c>
      <c r="M104" s="53"/>
      <c r="N104" s="53"/>
    </row>
    <row r="105" spans="1:14" x14ac:dyDescent="0.3">
      <c r="A105" s="48">
        <v>2400</v>
      </c>
      <c r="B105" s="44"/>
      <c r="C105" s="52">
        <v>615.08000000000004</v>
      </c>
      <c r="D105" s="53">
        <v>645.86</v>
      </c>
      <c r="E105" s="53">
        <v>676.65</v>
      </c>
      <c r="F105" s="53">
        <v>761.36</v>
      </c>
      <c r="G105" s="53">
        <v>792.15</v>
      </c>
      <c r="H105" s="53">
        <v>822.94</v>
      </c>
      <c r="I105" s="53">
        <v>853.73</v>
      </c>
      <c r="J105" s="53">
        <v>884.48</v>
      </c>
      <c r="K105" s="53">
        <v>915.26</v>
      </c>
      <c r="L105" s="53"/>
      <c r="M105" s="53"/>
      <c r="N105" s="53"/>
    </row>
    <row r="106" spans="1:14" x14ac:dyDescent="0.3">
      <c r="A106" s="48">
        <v>2600</v>
      </c>
      <c r="B106" s="44"/>
      <c r="C106" s="52">
        <v>636.29999999999995</v>
      </c>
      <c r="D106" s="53">
        <v>667.09</v>
      </c>
      <c r="E106" s="53">
        <v>697.88</v>
      </c>
      <c r="F106" s="53">
        <v>786.79</v>
      </c>
      <c r="G106" s="53">
        <v>817.58</v>
      </c>
      <c r="H106" s="53">
        <v>848.36</v>
      </c>
      <c r="I106" s="53">
        <v>879.15</v>
      </c>
      <c r="J106" s="53">
        <v>909.9</v>
      </c>
      <c r="K106" s="53"/>
      <c r="L106" s="53"/>
      <c r="M106" s="53"/>
      <c r="N106" s="53"/>
    </row>
    <row r="107" spans="1:14" x14ac:dyDescent="0.3">
      <c r="A107" s="48">
        <v>2800</v>
      </c>
      <c r="B107" s="44"/>
      <c r="C107" s="52">
        <v>657.56</v>
      </c>
      <c r="D107" s="53">
        <v>688.35</v>
      </c>
      <c r="E107" s="53">
        <v>719.14</v>
      </c>
      <c r="F107" s="53">
        <v>812.21</v>
      </c>
      <c r="G107" s="53">
        <v>843</v>
      </c>
      <c r="H107" s="53">
        <v>873.79</v>
      </c>
      <c r="I107" s="53">
        <v>904.58</v>
      </c>
      <c r="J107" s="53"/>
      <c r="K107" s="53"/>
      <c r="L107" s="53"/>
      <c r="M107" s="53"/>
      <c r="N107" s="53"/>
    </row>
    <row r="108" spans="1:14" x14ac:dyDescent="0.3">
      <c r="A108" s="48">
        <v>3000</v>
      </c>
      <c r="B108" s="44"/>
      <c r="C108" s="52">
        <v>678.79</v>
      </c>
      <c r="D108" s="53">
        <v>709.58</v>
      </c>
      <c r="E108" s="53">
        <v>740.36</v>
      </c>
      <c r="F108" s="53">
        <v>837.64</v>
      </c>
      <c r="G108" s="53">
        <v>868.43</v>
      </c>
      <c r="H108" s="53">
        <v>899.21</v>
      </c>
      <c r="I108" s="53">
        <v>930</v>
      </c>
      <c r="J108" s="53"/>
      <c r="K108" s="53"/>
      <c r="L108" s="53"/>
      <c r="M108" s="53"/>
      <c r="N108" s="53"/>
    </row>
    <row r="109" spans="1:14" x14ac:dyDescent="0.3">
      <c r="A109" s="55" t="s">
        <v>75</v>
      </c>
      <c r="B109" s="55"/>
      <c r="C109" s="55"/>
      <c r="D109" s="55"/>
      <c r="E109" s="55"/>
      <c r="F109" s="55"/>
      <c r="G109" s="55"/>
      <c r="H109" s="55"/>
      <c r="I109" s="55"/>
      <c r="J109" s="55"/>
      <c r="K109" s="55"/>
      <c r="L109" s="55"/>
      <c r="M109" s="55"/>
      <c r="N109" s="55"/>
    </row>
    <row r="111" spans="1:14" ht="15.5" x14ac:dyDescent="0.3">
      <c r="A111" s="37" t="s">
        <v>45</v>
      </c>
      <c r="B111" s="37"/>
      <c r="C111" s="37"/>
      <c r="D111" s="37"/>
      <c r="E111" s="37"/>
      <c r="F111" s="37"/>
      <c r="G111" s="37"/>
      <c r="H111" s="37"/>
      <c r="I111" s="37"/>
      <c r="J111" s="37"/>
      <c r="K111" s="37"/>
      <c r="L111" s="37"/>
      <c r="M111" s="37"/>
      <c r="N111" s="37"/>
    </row>
    <row r="112" spans="1:14" x14ac:dyDescent="0.3">
      <c r="A112" s="38" t="s">
        <v>53</v>
      </c>
      <c r="B112" s="38"/>
      <c r="C112" s="38"/>
      <c r="D112" s="38"/>
      <c r="E112" s="38"/>
      <c r="F112" s="38"/>
      <c r="G112" s="38"/>
      <c r="H112" s="38"/>
      <c r="I112" s="38"/>
      <c r="J112" s="38"/>
      <c r="K112" s="38"/>
      <c r="L112" s="38"/>
      <c r="M112" s="38"/>
      <c r="N112" s="38"/>
    </row>
    <row r="113" spans="1:14" s="39" customFormat="1" ht="6" customHeight="1" x14ac:dyDescent="0.3">
      <c r="C113" s="40"/>
      <c r="D113" s="40"/>
      <c r="E113" s="40"/>
      <c r="F113" s="40"/>
      <c r="G113" s="40"/>
      <c r="H113" s="40"/>
      <c r="I113" s="40"/>
      <c r="J113" s="40"/>
      <c r="K113" s="40"/>
      <c r="L113" s="40"/>
      <c r="M113" s="40"/>
      <c r="N113" s="40"/>
    </row>
    <row r="114" spans="1:14" ht="14.5" thickBot="1" x14ac:dyDescent="0.35">
      <c r="A114" s="41"/>
      <c r="B114" s="41"/>
      <c r="C114" s="42">
        <v>800</v>
      </c>
      <c r="D114" s="42">
        <v>1000</v>
      </c>
      <c r="E114" s="42">
        <v>1200</v>
      </c>
      <c r="F114" s="42">
        <v>1400</v>
      </c>
      <c r="G114" s="42">
        <v>1600</v>
      </c>
      <c r="H114" s="42">
        <v>1800</v>
      </c>
      <c r="I114" s="42">
        <v>2000</v>
      </c>
      <c r="J114" s="42">
        <v>2200</v>
      </c>
      <c r="K114" s="42">
        <v>2400</v>
      </c>
      <c r="L114" s="42">
        <v>2600</v>
      </c>
      <c r="M114" s="42">
        <v>2800</v>
      </c>
      <c r="N114" s="42">
        <v>3000</v>
      </c>
    </row>
    <row r="115" spans="1:14" x14ac:dyDescent="0.3">
      <c r="A115" s="43">
        <v>800</v>
      </c>
      <c r="B115" s="44"/>
      <c r="C115" s="45">
        <v>488.29</v>
      </c>
      <c r="D115" s="46">
        <v>519.08000000000004</v>
      </c>
      <c r="E115" s="46">
        <v>613.54</v>
      </c>
      <c r="F115" s="46">
        <v>644.33000000000004</v>
      </c>
      <c r="G115" s="46">
        <v>675.11</v>
      </c>
      <c r="H115" s="46">
        <v>705.9</v>
      </c>
      <c r="I115" s="46">
        <v>736.69</v>
      </c>
      <c r="J115" s="46">
        <v>767.48</v>
      </c>
      <c r="K115" s="46">
        <v>798.23</v>
      </c>
      <c r="L115" s="46">
        <v>847.73</v>
      </c>
      <c r="M115" s="46">
        <v>879.75</v>
      </c>
      <c r="N115" s="46">
        <v>911.74</v>
      </c>
    </row>
    <row r="116" spans="1:14" x14ac:dyDescent="0.3">
      <c r="A116" s="48">
        <v>1000</v>
      </c>
      <c r="B116" s="44"/>
      <c r="C116" s="49">
        <v>518.36</v>
      </c>
      <c r="D116" s="50">
        <v>549.15</v>
      </c>
      <c r="E116" s="50">
        <v>656.59</v>
      </c>
      <c r="F116" s="50">
        <v>687.38</v>
      </c>
      <c r="G116" s="50">
        <v>718.16</v>
      </c>
      <c r="H116" s="50">
        <v>748.95</v>
      </c>
      <c r="I116" s="50">
        <v>779.74</v>
      </c>
      <c r="J116" s="50">
        <v>810.53</v>
      </c>
      <c r="K116" s="50">
        <v>841.28</v>
      </c>
      <c r="L116" s="50">
        <v>890.78</v>
      </c>
      <c r="M116" s="50">
        <v>922.8</v>
      </c>
      <c r="N116" s="50">
        <v>954.79</v>
      </c>
    </row>
    <row r="117" spans="1:14" x14ac:dyDescent="0.3">
      <c r="A117" s="48">
        <v>1200</v>
      </c>
      <c r="B117" s="44"/>
      <c r="C117" s="49">
        <v>548.4</v>
      </c>
      <c r="D117" s="50">
        <v>579.19000000000005</v>
      </c>
      <c r="E117" s="50">
        <v>699.64</v>
      </c>
      <c r="F117" s="50">
        <v>730.43</v>
      </c>
      <c r="G117" s="50">
        <v>761.21</v>
      </c>
      <c r="H117" s="50">
        <v>792</v>
      </c>
      <c r="I117" s="50">
        <v>822.79</v>
      </c>
      <c r="J117" s="50">
        <v>853.58</v>
      </c>
      <c r="K117" s="50">
        <v>884.33</v>
      </c>
      <c r="L117" s="50">
        <v>933.83</v>
      </c>
      <c r="M117" s="50">
        <v>965.85</v>
      </c>
      <c r="N117" s="50">
        <v>997.84</v>
      </c>
    </row>
    <row r="118" spans="1:14" x14ac:dyDescent="0.3">
      <c r="A118" s="48">
        <v>1400</v>
      </c>
      <c r="B118" s="44"/>
      <c r="C118" s="49">
        <v>578.48</v>
      </c>
      <c r="D118" s="50">
        <v>609.26</v>
      </c>
      <c r="E118" s="50">
        <v>742.69</v>
      </c>
      <c r="F118" s="50">
        <v>773.48</v>
      </c>
      <c r="G118" s="50">
        <v>804.26</v>
      </c>
      <c r="H118" s="50">
        <v>835.05</v>
      </c>
      <c r="I118" s="50">
        <v>865.84</v>
      </c>
      <c r="J118" s="50">
        <v>896.63</v>
      </c>
      <c r="K118" s="50">
        <v>927.38</v>
      </c>
      <c r="L118" s="50">
        <v>976.88</v>
      </c>
      <c r="M118" s="50">
        <v>1008.9</v>
      </c>
      <c r="N118" s="50">
        <v>1040.8900000000001</v>
      </c>
    </row>
    <row r="119" spans="1:14" x14ac:dyDescent="0.3">
      <c r="A119" s="48">
        <v>1600</v>
      </c>
      <c r="B119" s="44"/>
      <c r="C119" s="49">
        <v>608.51</v>
      </c>
      <c r="D119" s="50">
        <v>639.29999999999995</v>
      </c>
      <c r="E119" s="50">
        <v>785.74</v>
      </c>
      <c r="F119" s="50">
        <v>816.53</v>
      </c>
      <c r="G119" s="50">
        <v>847.31</v>
      </c>
      <c r="H119" s="50">
        <v>878.1</v>
      </c>
      <c r="I119" s="50">
        <v>908.89</v>
      </c>
      <c r="J119" s="50">
        <v>939.68</v>
      </c>
      <c r="K119" s="50">
        <v>970.43</v>
      </c>
      <c r="L119" s="50">
        <v>1019.93</v>
      </c>
      <c r="M119" s="50">
        <v>1051.95</v>
      </c>
      <c r="N119" s="50">
        <v>1083.94</v>
      </c>
    </row>
    <row r="120" spans="1:14" x14ac:dyDescent="0.3">
      <c r="A120" s="48">
        <v>1800</v>
      </c>
      <c r="B120" s="44"/>
      <c r="C120" s="52">
        <v>638.59</v>
      </c>
      <c r="D120" s="53">
        <v>669.38</v>
      </c>
      <c r="E120" s="53">
        <v>828.79</v>
      </c>
      <c r="F120" s="53">
        <v>859.58</v>
      </c>
      <c r="G120" s="53">
        <v>890.36</v>
      </c>
      <c r="H120" s="53">
        <v>921.15</v>
      </c>
      <c r="I120" s="53">
        <v>951.94</v>
      </c>
      <c r="J120" s="53">
        <v>982.69</v>
      </c>
      <c r="K120" s="53">
        <v>1013.48</v>
      </c>
      <c r="L120" s="53">
        <v>1062.98</v>
      </c>
      <c r="M120" s="53">
        <v>1095</v>
      </c>
      <c r="N120" s="53">
        <v>1126.99</v>
      </c>
    </row>
    <row r="121" spans="1:14" x14ac:dyDescent="0.3">
      <c r="A121" s="48">
        <v>2000</v>
      </c>
      <c r="B121" s="44"/>
      <c r="C121" s="52">
        <v>668.63</v>
      </c>
      <c r="D121" s="53">
        <v>699.41</v>
      </c>
      <c r="E121" s="53">
        <v>871.84</v>
      </c>
      <c r="F121" s="53">
        <v>902.63</v>
      </c>
      <c r="G121" s="53">
        <v>933.41</v>
      </c>
      <c r="H121" s="53">
        <v>964.2</v>
      </c>
      <c r="I121" s="53">
        <v>994.99</v>
      </c>
      <c r="J121" s="53">
        <v>1069.2</v>
      </c>
      <c r="K121" s="53">
        <v>1129.2</v>
      </c>
      <c r="L121" s="53">
        <v>1209.19</v>
      </c>
      <c r="M121" s="53">
        <v>1271.74</v>
      </c>
      <c r="N121" s="53">
        <v>1334.29</v>
      </c>
    </row>
    <row r="122" spans="1:14" x14ac:dyDescent="0.3">
      <c r="A122" s="48">
        <v>2200</v>
      </c>
      <c r="B122" s="44"/>
      <c r="C122" s="52">
        <v>593.80999999999995</v>
      </c>
      <c r="D122" s="53">
        <v>624.6</v>
      </c>
      <c r="E122" s="53">
        <v>655.39</v>
      </c>
      <c r="F122" s="53">
        <v>735.94</v>
      </c>
      <c r="G122" s="53">
        <v>766.73</v>
      </c>
      <c r="H122" s="53">
        <v>797.51</v>
      </c>
      <c r="I122" s="53">
        <v>828.3</v>
      </c>
      <c r="J122" s="53">
        <v>859.05</v>
      </c>
      <c r="K122" s="53">
        <v>889.84</v>
      </c>
      <c r="L122" s="53">
        <v>971.14</v>
      </c>
      <c r="M122" s="53"/>
      <c r="N122" s="53"/>
    </row>
    <row r="123" spans="1:14" x14ac:dyDescent="0.3">
      <c r="A123" s="48">
        <v>2400</v>
      </c>
      <c r="B123" s="44"/>
      <c r="C123" s="52">
        <v>615.08000000000004</v>
      </c>
      <c r="D123" s="53">
        <v>645.86</v>
      </c>
      <c r="E123" s="53">
        <v>676.65</v>
      </c>
      <c r="F123" s="53">
        <v>761.36</v>
      </c>
      <c r="G123" s="53">
        <v>792.15</v>
      </c>
      <c r="H123" s="53">
        <v>822.94</v>
      </c>
      <c r="I123" s="53">
        <v>853.73</v>
      </c>
      <c r="J123" s="53">
        <v>884.48</v>
      </c>
      <c r="K123" s="53">
        <v>915.26</v>
      </c>
      <c r="L123" s="53"/>
      <c r="M123" s="53"/>
      <c r="N123" s="53"/>
    </row>
    <row r="124" spans="1:14" x14ac:dyDescent="0.3">
      <c r="A124" s="48">
        <v>2600</v>
      </c>
      <c r="B124" s="44"/>
      <c r="C124" s="52">
        <v>636.29999999999995</v>
      </c>
      <c r="D124" s="53">
        <v>667.09</v>
      </c>
      <c r="E124" s="53">
        <v>697.88</v>
      </c>
      <c r="F124" s="53">
        <v>786.79</v>
      </c>
      <c r="G124" s="53">
        <v>817.58</v>
      </c>
      <c r="H124" s="53">
        <v>848.36</v>
      </c>
      <c r="I124" s="53">
        <v>879.15</v>
      </c>
      <c r="J124" s="53">
        <v>909.9</v>
      </c>
      <c r="K124" s="53"/>
      <c r="L124" s="53"/>
      <c r="M124" s="53"/>
      <c r="N124" s="53"/>
    </row>
    <row r="125" spans="1:14" x14ac:dyDescent="0.3">
      <c r="A125" s="48">
        <v>2800</v>
      </c>
      <c r="B125" s="44"/>
      <c r="C125" s="52">
        <v>657.56</v>
      </c>
      <c r="D125" s="53">
        <v>688.35</v>
      </c>
      <c r="E125" s="53">
        <v>719.14</v>
      </c>
      <c r="F125" s="53">
        <v>812.21</v>
      </c>
      <c r="G125" s="53">
        <v>843</v>
      </c>
      <c r="H125" s="53">
        <v>873.79</v>
      </c>
      <c r="I125" s="53">
        <v>904.58</v>
      </c>
      <c r="J125" s="53"/>
      <c r="K125" s="53"/>
      <c r="L125" s="53"/>
      <c r="M125" s="53"/>
      <c r="N125" s="53"/>
    </row>
    <row r="126" spans="1:14" x14ac:dyDescent="0.3">
      <c r="A126" s="48">
        <v>3000</v>
      </c>
      <c r="B126" s="44"/>
      <c r="C126" s="52">
        <v>678.79</v>
      </c>
      <c r="D126" s="53">
        <v>709.58</v>
      </c>
      <c r="E126" s="53">
        <v>740.36</v>
      </c>
      <c r="F126" s="53">
        <v>837.64</v>
      </c>
      <c r="G126" s="53">
        <v>868.43</v>
      </c>
      <c r="H126" s="53">
        <v>899.21</v>
      </c>
      <c r="I126" s="53">
        <v>930</v>
      </c>
      <c r="J126" s="53"/>
      <c r="K126" s="53"/>
      <c r="L126" s="53"/>
      <c r="M126" s="53"/>
      <c r="N126" s="53"/>
    </row>
    <row r="127" spans="1:14" x14ac:dyDescent="0.3">
      <c r="A127" s="55" t="s">
        <v>75</v>
      </c>
      <c r="B127" s="55"/>
      <c r="C127" s="55"/>
      <c r="D127" s="55"/>
      <c r="E127" s="55"/>
      <c r="F127" s="55"/>
      <c r="G127" s="55"/>
      <c r="H127" s="55"/>
      <c r="I127" s="55"/>
      <c r="J127" s="55"/>
      <c r="K127" s="55"/>
      <c r="L127" s="55"/>
      <c r="M127" s="55"/>
      <c r="N127" s="55"/>
    </row>
    <row r="129" spans="1:14" ht="15.5" x14ac:dyDescent="0.3">
      <c r="A129" s="56" t="s">
        <v>55</v>
      </c>
      <c r="B129" s="56"/>
      <c r="C129" s="56"/>
      <c r="D129" s="56"/>
      <c r="E129" s="56"/>
      <c r="F129" s="56"/>
      <c r="G129" s="56"/>
      <c r="H129" s="56"/>
      <c r="I129" s="56"/>
      <c r="J129" s="56"/>
      <c r="K129" s="56"/>
      <c r="L129" s="56"/>
      <c r="M129" s="57" t="s">
        <v>56</v>
      </c>
      <c r="N129" s="56"/>
    </row>
    <row r="130" spans="1:14" x14ac:dyDescent="0.3">
      <c r="A130" s="58" t="s">
        <v>306</v>
      </c>
      <c r="B130" s="58"/>
      <c r="C130" s="58"/>
      <c r="D130" s="58"/>
      <c r="E130" s="58"/>
      <c r="F130" s="58"/>
      <c r="G130" s="58"/>
      <c r="H130" s="58"/>
      <c r="I130" s="58"/>
      <c r="J130" s="58"/>
      <c r="K130" s="58"/>
      <c r="L130" s="58"/>
      <c r="M130" s="59">
        <v>0</v>
      </c>
      <c r="N130" s="67"/>
    </row>
    <row r="131" spans="1:14" x14ac:dyDescent="0.3">
      <c r="A131" s="58" t="s">
        <v>58</v>
      </c>
      <c r="B131" s="58"/>
      <c r="C131" s="58"/>
      <c r="D131" s="58"/>
      <c r="E131" s="58"/>
      <c r="F131" s="58"/>
      <c r="G131" s="58"/>
      <c r="H131" s="58"/>
      <c r="I131" s="58"/>
      <c r="J131" s="58"/>
      <c r="K131" s="58"/>
      <c r="L131" s="58"/>
      <c r="M131" s="59">
        <v>62.88999999999993</v>
      </c>
      <c r="N131" s="67"/>
    </row>
    <row r="132" spans="1:14" x14ac:dyDescent="0.3">
      <c r="A132" s="58" t="s">
        <v>59</v>
      </c>
      <c r="B132" s="58"/>
      <c r="C132" s="58"/>
      <c r="D132" s="58"/>
      <c r="E132" s="58"/>
      <c r="F132" s="58"/>
      <c r="G132" s="58"/>
      <c r="H132" s="58"/>
      <c r="I132" s="58"/>
      <c r="J132" s="58"/>
      <c r="K132" s="58"/>
      <c r="L132" s="58"/>
      <c r="M132" s="59">
        <v>105.33999999999997</v>
      </c>
      <c r="N132" s="67"/>
    </row>
    <row r="133" spans="1:14" x14ac:dyDescent="0.3">
      <c r="A133" s="60" t="s">
        <v>60</v>
      </c>
      <c r="B133" s="60"/>
      <c r="C133" s="60"/>
      <c r="D133" s="60"/>
      <c r="E133" s="60"/>
      <c r="F133" s="60"/>
      <c r="G133" s="60"/>
      <c r="H133" s="60"/>
      <c r="I133" s="60"/>
      <c r="J133" s="60"/>
      <c r="K133" s="60"/>
      <c r="L133" s="60"/>
      <c r="M133" s="59">
        <v>84.410000000000025</v>
      </c>
      <c r="N133" s="67"/>
    </row>
    <row r="134" spans="1:14" x14ac:dyDescent="0.3">
      <c r="A134" s="60" t="s">
        <v>61</v>
      </c>
      <c r="B134" s="60"/>
      <c r="C134" s="60"/>
      <c r="D134" s="60"/>
      <c r="E134" s="60"/>
      <c r="F134" s="60"/>
      <c r="G134" s="60"/>
      <c r="H134" s="60"/>
      <c r="I134" s="60"/>
      <c r="J134" s="60"/>
      <c r="K134" s="60"/>
      <c r="L134" s="60"/>
      <c r="M134" s="59">
        <v>289.08999999999997</v>
      </c>
      <c r="N134" s="67"/>
    </row>
    <row r="135" spans="1:14" x14ac:dyDescent="0.3">
      <c r="A135" s="60" t="s">
        <v>62</v>
      </c>
      <c r="B135" s="60"/>
      <c r="C135" s="60"/>
      <c r="D135" s="60"/>
      <c r="E135" s="60"/>
      <c r="F135" s="60"/>
      <c r="G135" s="60"/>
      <c r="H135" s="60"/>
      <c r="I135" s="60"/>
      <c r="J135" s="60"/>
      <c r="K135" s="60"/>
      <c r="L135" s="60"/>
      <c r="M135" s="59">
        <v>339.19</v>
      </c>
      <c r="N135" s="67"/>
    </row>
    <row r="136" spans="1:14" x14ac:dyDescent="0.3">
      <c r="A136" s="60" t="s">
        <v>63</v>
      </c>
      <c r="B136" s="60"/>
      <c r="C136" s="60"/>
      <c r="D136" s="60"/>
      <c r="E136" s="60"/>
      <c r="F136" s="60"/>
      <c r="G136" s="60"/>
      <c r="H136" s="60"/>
      <c r="I136" s="60"/>
      <c r="J136" s="60"/>
      <c r="K136" s="60"/>
      <c r="L136" s="60"/>
      <c r="M136" s="59">
        <v>281.35999999999996</v>
      </c>
      <c r="N136" s="67"/>
    </row>
    <row r="137" spans="1:14" x14ac:dyDescent="0.3">
      <c r="A137" s="58" t="s">
        <v>121</v>
      </c>
      <c r="B137" s="58"/>
      <c r="C137" s="58"/>
      <c r="D137" s="58"/>
      <c r="E137" s="58"/>
      <c r="F137" s="58"/>
      <c r="G137" s="58"/>
      <c r="H137" s="58"/>
      <c r="I137" s="58"/>
      <c r="J137" s="58"/>
      <c r="K137" s="58"/>
      <c r="L137" s="58"/>
      <c r="M137" s="59">
        <v>449.01999999999992</v>
      </c>
      <c r="N137" s="67"/>
    </row>
  </sheetData>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D92BA0-7D3A-4737-A60F-935D915EBB87}">
  <dimension ref="A1:S159"/>
  <sheetViews>
    <sheetView showGridLines="0" topLeftCell="A124" workbookViewId="0">
      <selection activeCell="V138" sqref="V138"/>
    </sheetView>
  </sheetViews>
  <sheetFormatPr defaultColWidth="9.1796875" defaultRowHeight="14" x14ac:dyDescent="0.3"/>
  <cols>
    <col min="1" max="1" width="8.453125" style="32" customWidth="1"/>
    <col min="2" max="2" width="1.453125" style="32" customWidth="1"/>
    <col min="3" max="19" width="5.54296875" style="32" customWidth="1"/>
    <col min="20" max="16384" width="9.1796875" style="32"/>
  </cols>
  <sheetData>
    <row r="1" spans="1:19" ht="30" customHeight="1" x14ac:dyDescent="0.3">
      <c r="A1" s="35" t="s">
        <v>137</v>
      </c>
      <c r="B1" s="36"/>
      <c r="C1" s="36"/>
      <c r="D1" s="36"/>
    </row>
    <row r="3" spans="1:19" ht="15.5" x14ac:dyDescent="0.3">
      <c r="A3" s="37" t="s">
        <v>39</v>
      </c>
      <c r="B3" s="37"/>
      <c r="C3" s="37"/>
      <c r="D3" s="37"/>
      <c r="E3" s="37"/>
      <c r="F3" s="37"/>
      <c r="G3" s="37"/>
      <c r="H3" s="37"/>
      <c r="I3" s="37"/>
      <c r="J3" s="37"/>
      <c r="K3" s="37"/>
      <c r="L3" s="37"/>
      <c r="M3" s="37"/>
      <c r="N3" s="37"/>
      <c r="O3" s="37"/>
      <c r="P3" s="37"/>
      <c r="Q3" s="37"/>
      <c r="R3" s="37"/>
      <c r="S3" s="37"/>
    </row>
    <row r="4" spans="1:19" x14ac:dyDescent="0.3">
      <c r="A4" s="38" t="s">
        <v>46</v>
      </c>
      <c r="B4" s="38"/>
      <c r="C4" s="38"/>
      <c r="D4" s="38"/>
      <c r="E4" s="38"/>
      <c r="F4" s="38"/>
      <c r="G4" s="38"/>
      <c r="H4" s="38"/>
      <c r="I4" s="38"/>
      <c r="J4" s="38"/>
      <c r="K4" s="38"/>
      <c r="L4" s="38"/>
      <c r="M4" s="38"/>
      <c r="N4" s="38"/>
      <c r="O4" s="38"/>
      <c r="P4" s="38"/>
      <c r="Q4" s="38"/>
      <c r="R4" s="38"/>
      <c r="S4" s="38"/>
    </row>
    <row r="5" spans="1:19" s="39" customFormat="1" ht="6" customHeight="1" x14ac:dyDescent="0.3">
      <c r="C5" s="40"/>
      <c r="D5" s="40"/>
      <c r="E5" s="40"/>
      <c r="F5" s="40"/>
      <c r="G5" s="40"/>
      <c r="H5" s="40"/>
      <c r="I5" s="40"/>
      <c r="J5" s="40"/>
      <c r="K5" s="40"/>
      <c r="L5" s="40"/>
      <c r="M5" s="40"/>
      <c r="N5" s="40"/>
      <c r="O5" s="40"/>
      <c r="P5" s="40"/>
      <c r="Q5" s="40"/>
      <c r="R5" s="40"/>
      <c r="S5" s="40"/>
    </row>
    <row r="6" spans="1:19" ht="14.5" thickBot="1" x14ac:dyDescent="0.35">
      <c r="A6" s="41"/>
      <c r="B6" s="41"/>
      <c r="C6" s="42">
        <v>800</v>
      </c>
      <c r="D6" s="42">
        <v>1000</v>
      </c>
      <c r="E6" s="42">
        <v>1200</v>
      </c>
      <c r="F6" s="42">
        <v>1400</v>
      </c>
      <c r="G6" s="42">
        <v>1600</v>
      </c>
      <c r="H6" s="42">
        <v>1800</v>
      </c>
      <c r="I6" s="42">
        <v>2000</v>
      </c>
      <c r="J6" s="42">
        <v>2200</v>
      </c>
      <c r="K6" s="42">
        <v>2400</v>
      </c>
      <c r="L6" s="42">
        <v>2600</v>
      </c>
      <c r="M6" s="42">
        <v>2800</v>
      </c>
      <c r="N6" s="42">
        <v>3000</v>
      </c>
      <c r="O6" s="42">
        <v>3200</v>
      </c>
      <c r="P6" s="42">
        <v>3400</v>
      </c>
      <c r="Q6" s="42">
        <v>3600</v>
      </c>
      <c r="R6" s="42">
        <v>3800</v>
      </c>
      <c r="S6" s="42">
        <v>4000</v>
      </c>
    </row>
    <row r="7" spans="1:19" x14ac:dyDescent="0.3">
      <c r="A7" s="43">
        <v>800</v>
      </c>
      <c r="B7" s="44"/>
      <c r="C7" s="45">
        <v>458.63</v>
      </c>
      <c r="D7" s="46">
        <v>494.03</v>
      </c>
      <c r="E7" s="46">
        <v>529.42999999999995</v>
      </c>
      <c r="F7" s="46">
        <v>586.95000000000005</v>
      </c>
      <c r="G7" s="46">
        <v>622.35</v>
      </c>
      <c r="H7" s="46">
        <v>657.75</v>
      </c>
      <c r="I7" s="46">
        <v>693.11</v>
      </c>
      <c r="J7" s="46">
        <v>728.51</v>
      </c>
      <c r="K7" s="46">
        <v>763.91</v>
      </c>
      <c r="L7" s="46">
        <v>799.31</v>
      </c>
      <c r="M7" s="46">
        <v>834.68</v>
      </c>
      <c r="N7" s="46">
        <v>870.08</v>
      </c>
      <c r="O7" s="46">
        <v>966.94</v>
      </c>
      <c r="P7" s="46">
        <v>1005.34</v>
      </c>
      <c r="Q7" s="46">
        <v>1043.78</v>
      </c>
      <c r="R7" s="47">
        <v>1082.21</v>
      </c>
      <c r="S7" s="47">
        <v>1120.6500000000001</v>
      </c>
    </row>
    <row r="8" spans="1:19" x14ac:dyDescent="0.3">
      <c r="A8" s="48">
        <v>1000</v>
      </c>
      <c r="B8" s="44"/>
      <c r="C8" s="52">
        <v>478.88</v>
      </c>
      <c r="D8" s="53">
        <v>514.28</v>
      </c>
      <c r="E8" s="53">
        <v>549.64</v>
      </c>
      <c r="F8" s="53">
        <v>611.36</v>
      </c>
      <c r="G8" s="53">
        <v>646.76</v>
      </c>
      <c r="H8" s="53">
        <v>682.16</v>
      </c>
      <c r="I8" s="53">
        <v>717.56</v>
      </c>
      <c r="J8" s="53">
        <v>752.93</v>
      </c>
      <c r="K8" s="53">
        <v>788.33</v>
      </c>
      <c r="L8" s="53">
        <v>823.73</v>
      </c>
      <c r="M8" s="53">
        <v>859.13</v>
      </c>
      <c r="N8" s="53">
        <v>894.49</v>
      </c>
      <c r="O8" s="53">
        <v>991.35</v>
      </c>
      <c r="P8" s="53">
        <v>1029.79</v>
      </c>
      <c r="Q8" s="53">
        <v>1068.19</v>
      </c>
      <c r="R8" s="54">
        <v>1106.6300000000001</v>
      </c>
      <c r="S8" s="54">
        <v>1145.06</v>
      </c>
    </row>
    <row r="9" spans="1:19" x14ac:dyDescent="0.3">
      <c r="A9" s="48">
        <v>1200</v>
      </c>
      <c r="B9" s="44"/>
      <c r="C9" s="52">
        <v>499.13</v>
      </c>
      <c r="D9" s="53">
        <v>534.49</v>
      </c>
      <c r="E9" s="53">
        <v>569.89</v>
      </c>
      <c r="F9" s="53">
        <v>635.80999999999995</v>
      </c>
      <c r="G9" s="53">
        <v>671.18</v>
      </c>
      <c r="H9" s="53">
        <v>706.58</v>
      </c>
      <c r="I9" s="53">
        <v>741.98</v>
      </c>
      <c r="J9" s="53">
        <v>777.38</v>
      </c>
      <c r="K9" s="53">
        <v>812.74</v>
      </c>
      <c r="L9" s="53">
        <v>848.14</v>
      </c>
      <c r="M9" s="53">
        <v>883.54</v>
      </c>
      <c r="N9" s="53">
        <v>918.9</v>
      </c>
      <c r="O9" s="53">
        <v>1015.76</v>
      </c>
      <c r="P9" s="53">
        <v>1054.2</v>
      </c>
      <c r="Q9" s="53">
        <v>1092.5999999999999</v>
      </c>
      <c r="R9" s="54">
        <v>1131.04</v>
      </c>
      <c r="S9" s="54">
        <v>1169.48</v>
      </c>
    </row>
    <row r="10" spans="1:19" x14ac:dyDescent="0.3">
      <c r="A10" s="48">
        <v>1400</v>
      </c>
      <c r="B10" s="44"/>
      <c r="C10" s="52">
        <v>519.34</v>
      </c>
      <c r="D10" s="53">
        <v>554.74</v>
      </c>
      <c r="E10" s="53">
        <v>590.14</v>
      </c>
      <c r="F10" s="53">
        <v>660.23</v>
      </c>
      <c r="G10" s="53">
        <v>695.63</v>
      </c>
      <c r="H10" s="53">
        <v>730.99</v>
      </c>
      <c r="I10" s="53">
        <v>766.39</v>
      </c>
      <c r="J10" s="53">
        <v>801.79</v>
      </c>
      <c r="K10" s="53">
        <v>837.15</v>
      </c>
      <c r="L10" s="53">
        <v>872.55</v>
      </c>
      <c r="M10" s="53">
        <v>907.95</v>
      </c>
      <c r="N10" s="53">
        <v>943.35</v>
      </c>
      <c r="O10" s="53">
        <v>1040.18</v>
      </c>
      <c r="P10" s="53">
        <v>1078.6099999999999</v>
      </c>
      <c r="Q10" s="53">
        <v>1117.05</v>
      </c>
      <c r="R10" s="54">
        <v>1155.45</v>
      </c>
      <c r="S10" s="54">
        <v>1193.8900000000001</v>
      </c>
    </row>
    <row r="11" spans="1:19" x14ac:dyDescent="0.3">
      <c r="A11" s="48">
        <v>1600</v>
      </c>
      <c r="B11" s="44"/>
      <c r="C11" s="52">
        <v>539.59</v>
      </c>
      <c r="D11" s="53">
        <v>574.99</v>
      </c>
      <c r="E11" s="53">
        <v>610.35</v>
      </c>
      <c r="F11" s="53">
        <v>684.64</v>
      </c>
      <c r="G11" s="53">
        <v>720.04</v>
      </c>
      <c r="H11" s="53">
        <v>755.44</v>
      </c>
      <c r="I11" s="53">
        <v>790.8</v>
      </c>
      <c r="J11" s="53">
        <v>826.2</v>
      </c>
      <c r="K11" s="53">
        <v>861.6</v>
      </c>
      <c r="L11" s="53">
        <v>896.96</v>
      </c>
      <c r="M11" s="53">
        <v>932.36</v>
      </c>
      <c r="N11" s="53">
        <v>967.76</v>
      </c>
      <c r="O11" s="53">
        <v>1064.5899999999999</v>
      </c>
      <c r="P11" s="53">
        <v>1103.03</v>
      </c>
      <c r="Q11" s="53">
        <v>1141.46</v>
      </c>
      <c r="R11" s="54">
        <v>1179.9000000000001</v>
      </c>
      <c r="S11" s="54">
        <v>1218.3</v>
      </c>
    </row>
    <row r="12" spans="1:19" x14ac:dyDescent="0.3">
      <c r="A12" s="48">
        <v>1800</v>
      </c>
      <c r="B12" s="44"/>
      <c r="C12" s="52">
        <v>559.84</v>
      </c>
      <c r="D12" s="53">
        <v>595.20000000000005</v>
      </c>
      <c r="E12" s="53">
        <v>630.6</v>
      </c>
      <c r="F12" s="53">
        <v>709.05</v>
      </c>
      <c r="G12" s="53">
        <v>744.45</v>
      </c>
      <c r="H12" s="53">
        <v>779.85</v>
      </c>
      <c r="I12" s="53">
        <v>815.21</v>
      </c>
      <c r="J12" s="53">
        <v>850.61</v>
      </c>
      <c r="K12" s="53">
        <v>886.01</v>
      </c>
      <c r="L12" s="53">
        <v>921.41</v>
      </c>
      <c r="M12" s="53">
        <v>956.78</v>
      </c>
      <c r="N12" s="53">
        <v>992.18</v>
      </c>
      <c r="O12" s="53">
        <v>1089.04</v>
      </c>
      <c r="P12" s="53">
        <v>1127.44</v>
      </c>
      <c r="Q12" s="53">
        <v>1165.8800000000001</v>
      </c>
      <c r="R12" s="54">
        <v>1204.31</v>
      </c>
      <c r="S12" s="54">
        <v>1242.75</v>
      </c>
    </row>
    <row r="13" spans="1:19" x14ac:dyDescent="0.3">
      <c r="A13" s="48">
        <v>2000</v>
      </c>
      <c r="B13" s="44"/>
      <c r="C13" s="52">
        <v>580.04999999999995</v>
      </c>
      <c r="D13" s="53">
        <v>615.45000000000005</v>
      </c>
      <c r="E13" s="53">
        <v>650.85</v>
      </c>
      <c r="F13" s="53">
        <v>733.46</v>
      </c>
      <c r="G13" s="53">
        <v>768.86</v>
      </c>
      <c r="H13" s="53">
        <v>804.26</v>
      </c>
      <c r="I13" s="53">
        <v>839.66</v>
      </c>
      <c r="J13" s="53">
        <v>875.03</v>
      </c>
      <c r="K13" s="53">
        <v>910.43</v>
      </c>
      <c r="L13" s="53">
        <v>945.83</v>
      </c>
      <c r="M13" s="53">
        <v>981.19</v>
      </c>
      <c r="N13" s="53">
        <v>1016.59</v>
      </c>
      <c r="O13" s="53">
        <v>1113.45</v>
      </c>
      <c r="P13" s="53">
        <v>1151.8900000000001</v>
      </c>
      <c r="Q13" s="53">
        <v>1190.29</v>
      </c>
      <c r="R13" s="54">
        <v>1228.73</v>
      </c>
      <c r="S13" s="54">
        <v>1267.1600000000001</v>
      </c>
    </row>
    <row r="14" spans="1:19" x14ac:dyDescent="0.3">
      <c r="A14" s="48">
        <v>2200</v>
      </c>
      <c r="B14" s="44"/>
      <c r="C14" s="52">
        <v>600.29999999999995</v>
      </c>
      <c r="D14" s="53">
        <v>635.70000000000005</v>
      </c>
      <c r="E14" s="53">
        <v>671.06</v>
      </c>
      <c r="F14" s="53">
        <v>757.91</v>
      </c>
      <c r="G14" s="53">
        <v>793.28</v>
      </c>
      <c r="H14" s="53">
        <v>828.68</v>
      </c>
      <c r="I14" s="53">
        <v>864.08</v>
      </c>
      <c r="J14" s="53">
        <v>899.48</v>
      </c>
      <c r="K14" s="53">
        <v>934.84</v>
      </c>
      <c r="L14" s="53">
        <v>1003.84</v>
      </c>
      <c r="M14" s="53">
        <v>1049.51</v>
      </c>
      <c r="N14" s="53">
        <v>1095.23</v>
      </c>
      <c r="O14" s="53">
        <v>1203.5999999999999</v>
      </c>
      <c r="P14" s="70">
        <v>1252.76</v>
      </c>
      <c r="Q14" s="71">
        <v>1301.93</v>
      </c>
      <c r="R14" s="71">
        <v>1351.05</v>
      </c>
      <c r="S14" s="71">
        <v>1399.8</v>
      </c>
    </row>
    <row r="15" spans="1:19" x14ac:dyDescent="0.3">
      <c r="A15" s="48">
        <v>2400</v>
      </c>
      <c r="B15" s="44"/>
      <c r="C15" s="52">
        <v>620.54999999999995</v>
      </c>
      <c r="D15" s="53">
        <v>655.91</v>
      </c>
      <c r="E15" s="53">
        <v>691.31</v>
      </c>
      <c r="F15" s="53">
        <v>782.33</v>
      </c>
      <c r="G15" s="53">
        <v>817.73</v>
      </c>
      <c r="H15" s="53">
        <v>853.09</v>
      </c>
      <c r="I15" s="53">
        <v>888.49</v>
      </c>
      <c r="J15" s="53">
        <v>923.89</v>
      </c>
      <c r="K15" s="53">
        <v>959.25</v>
      </c>
      <c r="L15" s="53">
        <v>1028.6600000000001</v>
      </c>
      <c r="M15" s="53">
        <v>1075.2</v>
      </c>
      <c r="N15" s="53">
        <v>1121.74</v>
      </c>
      <c r="O15" s="53">
        <v>1230.98</v>
      </c>
      <c r="P15" s="54">
        <v>1280.51</v>
      </c>
      <c r="Q15" s="54">
        <v>1330.5</v>
      </c>
      <c r="R15" s="54">
        <v>1380.08</v>
      </c>
      <c r="S15" s="54">
        <v>1430.06</v>
      </c>
    </row>
    <row r="16" spans="1:19" x14ac:dyDescent="0.3">
      <c r="A16" s="48">
        <v>2600</v>
      </c>
      <c r="B16" s="44"/>
      <c r="C16" s="52">
        <v>640.76</v>
      </c>
      <c r="D16" s="53">
        <v>676.16</v>
      </c>
      <c r="E16" s="53">
        <v>711.56</v>
      </c>
      <c r="F16" s="53">
        <v>806.74</v>
      </c>
      <c r="G16" s="53">
        <v>842.14</v>
      </c>
      <c r="H16" s="53">
        <v>877.5</v>
      </c>
      <c r="I16" s="53">
        <v>912.9</v>
      </c>
      <c r="J16" s="53">
        <v>948.3</v>
      </c>
      <c r="K16" s="53">
        <v>983.7</v>
      </c>
      <c r="L16" s="53">
        <v>1053.94</v>
      </c>
      <c r="M16" s="53">
        <v>1101.3</v>
      </c>
      <c r="N16" s="53">
        <v>1148.25</v>
      </c>
      <c r="O16" s="54">
        <v>1257.9000000000001</v>
      </c>
      <c r="P16" s="54">
        <v>1308.3</v>
      </c>
      <c r="Q16" s="54">
        <v>1359.11</v>
      </c>
      <c r="R16" s="54">
        <v>1409.51</v>
      </c>
      <c r="S16" s="54">
        <v>1459.91</v>
      </c>
    </row>
    <row r="17" spans="1:19" x14ac:dyDescent="0.3">
      <c r="A17" s="48">
        <v>2800</v>
      </c>
      <c r="B17" s="44"/>
      <c r="C17" s="52">
        <v>661.01</v>
      </c>
      <c r="D17" s="53">
        <v>696.41</v>
      </c>
      <c r="E17" s="53">
        <v>731.81</v>
      </c>
      <c r="F17" s="53">
        <v>831.15</v>
      </c>
      <c r="G17" s="53">
        <v>866.55</v>
      </c>
      <c r="H17" s="53">
        <v>901.95</v>
      </c>
      <c r="I17" s="53">
        <v>937.31</v>
      </c>
      <c r="J17" s="53">
        <v>972.71</v>
      </c>
      <c r="K17" s="53">
        <v>1008.11</v>
      </c>
      <c r="L17" s="53">
        <v>1079.18</v>
      </c>
      <c r="M17" s="53">
        <v>1126.95</v>
      </c>
      <c r="N17" s="54">
        <v>1174.73</v>
      </c>
      <c r="O17" s="54">
        <v>1285.24</v>
      </c>
      <c r="P17" s="54">
        <v>1336.46</v>
      </c>
      <c r="Q17" s="54">
        <v>1387.73</v>
      </c>
      <c r="R17" s="54">
        <v>1438.54</v>
      </c>
      <c r="S17" s="54">
        <v>1489.76</v>
      </c>
    </row>
    <row r="18" spans="1:19" x14ac:dyDescent="0.3">
      <c r="A18" s="48">
        <v>3000</v>
      </c>
      <c r="B18" s="44"/>
      <c r="C18" s="52">
        <v>681.26</v>
      </c>
      <c r="D18" s="53">
        <v>716.66</v>
      </c>
      <c r="E18" s="53">
        <v>752.03</v>
      </c>
      <c r="F18" s="53">
        <v>855.56</v>
      </c>
      <c r="G18" s="53">
        <v>890.96</v>
      </c>
      <c r="H18" s="53">
        <v>926.36</v>
      </c>
      <c r="I18" s="53">
        <v>961.76</v>
      </c>
      <c r="J18" s="53">
        <v>997.13</v>
      </c>
      <c r="K18" s="53">
        <v>1032.53</v>
      </c>
      <c r="L18" s="53">
        <v>1104</v>
      </c>
      <c r="M18" s="54">
        <v>1152.6400000000001</v>
      </c>
      <c r="N18" s="54">
        <v>1201.24</v>
      </c>
      <c r="O18" s="54">
        <v>1312.16</v>
      </c>
      <c r="P18" s="54">
        <v>1364.25</v>
      </c>
      <c r="Q18" s="54">
        <v>1416.3</v>
      </c>
      <c r="R18" s="54">
        <v>1467.98</v>
      </c>
      <c r="S18" s="54">
        <v>1520.06</v>
      </c>
    </row>
    <row r="19" spans="1:19" x14ac:dyDescent="0.3">
      <c r="A19" s="48">
        <v>3200</v>
      </c>
      <c r="B19" s="44"/>
      <c r="C19" s="52">
        <v>701.51</v>
      </c>
      <c r="D19" s="53">
        <v>736.88</v>
      </c>
      <c r="E19" s="53">
        <v>772.28</v>
      </c>
      <c r="F19" s="53">
        <v>880.01</v>
      </c>
      <c r="G19" s="53">
        <v>915.38</v>
      </c>
      <c r="H19" s="53">
        <v>950.78</v>
      </c>
      <c r="I19" s="53">
        <v>986.18</v>
      </c>
      <c r="J19" s="53">
        <v>1021.58</v>
      </c>
      <c r="K19" s="53">
        <v>1056.94</v>
      </c>
      <c r="L19" s="54">
        <v>1129.28</v>
      </c>
      <c r="M19" s="54">
        <v>1178.74</v>
      </c>
      <c r="N19" s="54">
        <v>1227.75</v>
      </c>
      <c r="O19" s="54">
        <v>1339.5</v>
      </c>
      <c r="P19" s="54">
        <v>1392</v>
      </c>
      <c r="Q19" s="54">
        <v>1444.91</v>
      </c>
      <c r="R19" s="54">
        <v>1497.41</v>
      </c>
      <c r="S19" s="54">
        <v>1549.91</v>
      </c>
    </row>
    <row r="20" spans="1:19" x14ac:dyDescent="0.3">
      <c r="A20" s="48">
        <v>3400</v>
      </c>
      <c r="B20" s="44"/>
      <c r="C20" s="52">
        <v>721.73</v>
      </c>
      <c r="D20" s="53">
        <v>757.13</v>
      </c>
      <c r="E20" s="53">
        <v>792.53</v>
      </c>
      <c r="F20" s="53">
        <v>904.43</v>
      </c>
      <c r="G20" s="53">
        <v>939.83</v>
      </c>
      <c r="H20" s="53">
        <v>975.19</v>
      </c>
      <c r="I20" s="53">
        <v>1010.59</v>
      </c>
      <c r="J20" s="53">
        <v>1045.99</v>
      </c>
      <c r="K20" s="54">
        <v>1081.3499999999999</v>
      </c>
      <c r="L20" s="54">
        <v>1154.51</v>
      </c>
      <c r="M20" s="54">
        <v>1204.3900000000001</v>
      </c>
      <c r="N20" s="54">
        <v>1254.26</v>
      </c>
      <c r="O20" s="54">
        <v>1366.88</v>
      </c>
      <c r="P20" s="54">
        <v>1420.2</v>
      </c>
      <c r="Q20" s="54">
        <v>1473.11</v>
      </c>
      <c r="R20" s="54">
        <v>1526.44</v>
      </c>
      <c r="S20" s="54">
        <v>1579.76</v>
      </c>
    </row>
    <row r="21" spans="1:19" x14ac:dyDescent="0.3">
      <c r="A21" s="48">
        <v>3600</v>
      </c>
      <c r="B21" s="44"/>
      <c r="C21" s="52">
        <v>741.98</v>
      </c>
      <c r="D21" s="53">
        <v>777.38</v>
      </c>
      <c r="E21" s="53">
        <v>812.74</v>
      </c>
      <c r="F21" s="53">
        <v>928.84</v>
      </c>
      <c r="G21" s="53">
        <v>964.24</v>
      </c>
      <c r="H21" s="53">
        <v>999.6</v>
      </c>
      <c r="I21" s="53">
        <v>1035</v>
      </c>
      <c r="J21" s="53">
        <v>1070.4000000000001</v>
      </c>
      <c r="K21" s="54">
        <v>1105.8</v>
      </c>
      <c r="L21" s="54">
        <v>1179.3800000000001</v>
      </c>
      <c r="M21" s="54">
        <v>1230.08</v>
      </c>
      <c r="N21" s="54">
        <v>1280.78</v>
      </c>
      <c r="O21" s="54">
        <v>1393.8</v>
      </c>
      <c r="P21" s="54">
        <v>1447.95</v>
      </c>
      <c r="Q21" s="54">
        <v>1501.69</v>
      </c>
      <c r="R21" s="54">
        <v>1555.88</v>
      </c>
      <c r="S21" s="54">
        <v>1610.03</v>
      </c>
    </row>
    <row r="22" spans="1:19" x14ac:dyDescent="0.3">
      <c r="A22" s="65" t="s">
        <v>75</v>
      </c>
      <c r="B22" s="65"/>
      <c r="C22" s="65"/>
      <c r="D22" s="65"/>
      <c r="E22" s="65"/>
      <c r="F22" s="65"/>
      <c r="G22" s="65"/>
      <c r="H22" s="65"/>
      <c r="I22" s="65"/>
      <c r="J22" s="65"/>
      <c r="K22" s="65"/>
      <c r="L22" s="65"/>
      <c r="M22" s="65"/>
      <c r="N22" s="65"/>
      <c r="O22" s="65"/>
      <c r="P22" s="65"/>
      <c r="Q22" s="65"/>
      <c r="R22" s="65"/>
      <c r="S22" s="65"/>
    </row>
    <row r="24" spans="1:19" ht="15.5" x14ac:dyDescent="0.3">
      <c r="A24" s="37" t="s">
        <v>41</v>
      </c>
      <c r="B24" s="37"/>
      <c r="C24" s="37"/>
      <c r="D24" s="37"/>
      <c r="E24" s="37"/>
      <c r="F24" s="37"/>
      <c r="G24" s="37"/>
      <c r="H24" s="37"/>
      <c r="I24" s="37"/>
      <c r="J24" s="37"/>
      <c r="K24" s="37"/>
      <c r="L24" s="37"/>
      <c r="M24" s="37"/>
      <c r="N24" s="37"/>
      <c r="O24" s="37"/>
      <c r="P24" s="37"/>
      <c r="Q24" s="37"/>
      <c r="R24" s="37"/>
      <c r="S24" s="37"/>
    </row>
    <row r="25" spans="1:19" x14ac:dyDescent="0.3">
      <c r="A25" s="38" t="s">
        <v>48</v>
      </c>
      <c r="B25" s="38"/>
      <c r="C25" s="38"/>
      <c r="D25" s="38"/>
      <c r="E25" s="38"/>
      <c r="F25" s="38"/>
      <c r="G25" s="38"/>
      <c r="H25" s="38"/>
      <c r="I25" s="38"/>
      <c r="J25" s="38"/>
      <c r="K25" s="38"/>
      <c r="L25" s="38"/>
      <c r="M25" s="38"/>
      <c r="N25" s="38"/>
      <c r="O25" s="38"/>
      <c r="P25" s="38"/>
      <c r="Q25" s="38"/>
      <c r="R25" s="38"/>
      <c r="S25" s="38"/>
    </row>
    <row r="26" spans="1:19" s="39" customFormat="1" ht="6" customHeight="1" x14ac:dyDescent="0.3">
      <c r="C26" s="40"/>
      <c r="D26" s="40"/>
      <c r="E26" s="40"/>
      <c r="F26" s="40"/>
      <c r="G26" s="40"/>
      <c r="H26" s="40"/>
      <c r="I26" s="40"/>
      <c r="J26" s="40"/>
      <c r="K26" s="40"/>
      <c r="L26" s="40"/>
      <c r="M26" s="40"/>
      <c r="N26" s="40"/>
      <c r="O26" s="40"/>
      <c r="P26" s="40"/>
      <c r="Q26" s="40"/>
      <c r="R26" s="40"/>
      <c r="S26" s="40"/>
    </row>
    <row r="27" spans="1:19" ht="14.5" thickBot="1" x14ac:dyDescent="0.35">
      <c r="A27" s="41"/>
      <c r="B27" s="41"/>
      <c r="C27" s="42">
        <v>800</v>
      </c>
      <c r="D27" s="42">
        <v>1000</v>
      </c>
      <c r="E27" s="42">
        <v>1200</v>
      </c>
      <c r="F27" s="42">
        <v>1400</v>
      </c>
      <c r="G27" s="42">
        <v>1600</v>
      </c>
      <c r="H27" s="42">
        <v>1800</v>
      </c>
      <c r="I27" s="42">
        <v>2000</v>
      </c>
      <c r="J27" s="42">
        <v>2200</v>
      </c>
      <c r="K27" s="42">
        <v>2400</v>
      </c>
      <c r="L27" s="42">
        <v>2600</v>
      </c>
      <c r="M27" s="42">
        <v>2800</v>
      </c>
      <c r="N27" s="42">
        <v>3000</v>
      </c>
      <c r="O27" s="42">
        <v>3200</v>
      </c>
      <c r="P27" s="42">
        <v>3400</v>
      </c>
      <c r="Q27" s="42">
        <v>3600</v>
      </c>
      <c r="R27" s="42">
        <v>3800</v>
      </c>
      <c r="S27" s="42">
        <v>4000</v>
      </c>
    </row>
    <row r="28" spans="1:19" x14ac:dyDescent="0.3">
      <c r="A28" s="43">
        <v>800</v>
      </c>
      <c r="B28" s="44"/>
      <c r="C28" s="45">
        <v>470.03</v>
      </c>
      <c r="D28" s="46">
        <v>505.43</v>
      </c>
      <c r="E28" s="46">
        <v>574.58000000000004</v>
      </c>
      <c r="F28" s="46">
        <v>609.98</v>
      </c>
      <c r="G28" s="46">
        <v>645.34</v>
      </c>
      <c r="H28" s="46">
        <v>680.74</v>
      </c>
      <c r="I28" s="46">
        <v>716.14</v>
      </c>
      <c r="J28" s="46">
        <v>751.5</v>
      </c>
      <c r="K28" s="46">
        <v>786.9</v>
      </c>
      <c r="L28" s="46">
        <v>822.3</v>
      </c>
      <c r="M28" s="46">
        <v>857.7</v>
      </c>
      <c r="N28" s="46">
        <v>893.06</v>
      </c>
      <c r="O28" s="46">
        <v>991.24</v>
      </c>
      <c r="P28" s="46">
        <v>1029.68</v>
      </c>
      <c r="Q28" s="46">
        <v>1068.08</v>
      </c>
      <c r="R28" s="47">
        <v>1106.51</v>
      </c>
      <c r="S28" s="47">
        <v>1144.95</v>
      </c>
    </row>
    <row r="29" spans="1:19" x14ac:dyDescent="0.3">
      <c r="A29" s="48">
        <v>1000</v>
      </c>
      <c r="B29" s="44"/>
      <c r="C29" s="52">
        <v>492.45</v>
      </c>
      <c r="D29" s="53">
        <v>527.85</v>
      </c>
      <c r="E29" s="53">
        <v>603.38</v>
      </c>
      <c r="F29" s="53">
        <v>638.74</v>
      </c>
      <c r="G29" s="53">
        <v>674.14</v>
      </c>
      <c r="H29" s="53">
        <v>709.54</v>
      </c>
      <c r="I29" s="53">
        <v>744.94</v>
      </c>
      <c r="J29" s="53">
        <v>780.3</v>
      </c>
      <c r="K29" s="53">
        <v>815.7</v>
      </c>
      <c r="L29" s="53">
        <v>851.1</v>
      </c>
      <c r="M29" s="53">
        <v>886.5</v>
      </c>
      <c r="N29" s="53">
        <v>921.86</v>
      </c>
      <c r="O29" s="53">
        <v>1020.04</v>
      </c>
      <c r="P29" s="53">
        <v>1058.48</v>
      </c>
      <c r="Q29" s="53">
        <v>1096.8800000000001</v>
      </c>
      <c r="R29" s="54">
        <v>1135.31</v>
      </c>
      <c r="S29" s="54">
        <v>1173.75</v>
      </c>
    </row>
    <row r="30" spans="1:19" x14ac:dyDescent="0.3">
      <c r="A30" s="48">
        <v>1200</v>
      </c>
      <c r="B30" s="44"/>
      <c r="C30" s="52">
        <v>514.88</v>
      </c>
      <c r="D30" s="53">
        <v>550.28</v>
      </c>
      <c r="E30" s="53">
        <v>632.17999999999995</v>
      </c>
      <c r="F30" s="53">
        <v>667.54</v>
      </c>
      <c r="G30" s="53">
        <v>702.94</v>
      </c>
      <c r="H30" s="53">
        <v>738.34</v>
      </c>
      <c r="I30" s="53">
        <v>773.74</v>
      </c>
      <c r="J30" s="53">
        <v>809.1</v>
      </c>
      <c r="K30" s="53">
        <v>844.5</v>
      </c>
      <c r="L30" s="53">
        <v>879.9</v>
      </c>
      <c r="M30" s="53">
        <v>915.3</v>
      </c>
      <c r="N30" s="53">
        <v>950.66</v>
      </c>
      <c r="O30" s="53">
        <v>1048.8399999999999</v>
      </c>
      <c r="P30" s="53">
        <v>1087.28</v>
      </c>
      <c r="Q30" s="53">
        <v>1125.68</v>
      </c>
      <c r="R30" s="54">
        <v>1164.1099999999999</v>
      </c>
      <c r="S30" s="54">
        <v>1202.55</v>
      </c>
    </row>
    <row r="31" spans="1:19" x14ac:dyDescent="0.3">
      <c r="A31" s="48">
        <v>1400</v>
      </c>
      <c r="B31" s="44"/>
      <c r="C31" s="52">
        <v>537.29999999999995</v>
      </c>
      <c r="D31" s="53">
        <v>572.70000000000005</v>
      </c>
      <c r="E31" s="53">
        <v>660.98</v>
      </c>
      <c r="F31" s="53">
        <v>696.34</v>
      </c>
      <c r="G31" s="53">
        <v>731.74</v>
      </c>
      <c r="H31" s="53">
        <v>767.14</v>
      </c>
      <c r="I31" s="53">
        <v>802.54</v>
      </c>
      <c r="J31" s="53">
        <v>837.9</v>
      </c>
      <c r="K31" s="53">
        <v>873.3</v>
      </c>
      <c r="L31" s="53">
        <v>908.7</v>
      </c>
      <c r="M31" s="53">
        <v>944.1</v>
      </c>
      <c r="N31" s="53">
        <v>979.46</v>
      </c>
      <c r="O31" s="53">
        <v>1077.6400000000001</v>
      </c>
      <c r="P31" s="53">
        <v>1116.08</v>
      </c>
      <c r="Q31" s="53">
        <v>1154.48</v>
      </c>
      <c r="R31" s="54">
        <v>1192.9100000000001</v>
      </c>
      <c r="S31" s="54">
        <v>1231.3499999999999</v>
      </c>
    </row>
    <row r="32" spans="1:19" x14ac:dyDescent="0.3">
      <c r="A32" s="48">
        <v>1600</v>
      </c>
      <c r="B32" s="44"/>
      <c r="C32" s="52">
        <v>559.73</v>
      </c>
      <c r="D32" s="53">
        <v>595.13</v>
      </c>
      <c r="E32" s="53">
        <v>689.78</v>
      </c>
      <c r="F32" s="53">
        <v>725.14</v>
      </c>
      <c r="G32" s="53">
        <v>760.54</v>
      </c>
      <c r="H32" s="53">
        <v>795.94</v>
      </c>
      <c r="I32" s="53">
        <v>831.34</v>
      </c>
      <c r="J32" s="53">
        <v>866.7</v>
      </c>
      <c r="K32" s="53">
        <v>902.1</v>
      </c>
      <c r="L32" s="53">
        <v>937.5</v>
      </c>
      <c r="M32" s="53">
        <v>972.9</v>
      </c>
      <c r="N32" s="53">
        <v>1008.26</v>
      </c>
      <c r="O32" s="53">
        <v>1106.44</v>
      </c>
      <c r="P32" s="53">
        <v>1144.8800000000001</v>
      </c>
      <c r="Q32" s="53">
        <v>1183.28</v>
      </c>
      <c r="R32" s="54">
        <v>1221.71</v>
      </c>
      <c r="S32" s="54">
        <v>1260.1500000000001</v>
      </c>
    </row>
    <row r="33" spans="1:19" x14ac:dyDescent="0.3">
      <c r="A33" s="48">
        <v>1800</v>
      </c>
      <c r="B33" s="44"/>
      <c r="C33" s="52">
        <v>582.15</v>
      </c>
      <c r="D33" s="53">
        <v>617.54999999999995</v>
      </c>
      <c r="E33" s="53">
        <v>718.58</v>
      </c>
      <c r="F33" s="53">
        <v>753.94</v>
      </c>
      <c r="G33" s="53">
        <v>789.34</v>
      </c>
      <c r="H33" s="53">
        <v>824.74</v>
      </c>
      <c r="I33" s="53">
        <v>860.14</v>
      </c>
      <c r="J33" s="53">
        <v>895.5</v>
      </c>
      <c r="K33" s="53">
        <v>930.9</v>
      </c>
      <c r="L33" s="53">
        <v>966.3</v>
      </c>
      <c r="M33" s="53">
        <v>1001.66</v>
      </c>
      <c r="N33" s="53">
        <v>1037.06</v>
      </c>
      <c r="O33" s="53">
        <v>1135.24</v>
      </c>
      <c r="P33" s="53">
        <v>1173.68</v>
      </c>
      <c r="Q33" s="53">
        <v>1212.08</v>
      </c>
      <c r="R33" s="54">
        <v>1250.51</v>
      </c>
      <c r="S33" s="54">
        <v>1288.95</v>
      </c>
    </row>
    <row r="34" spans="1:19" x14ac:dyDescent="0.3">
      <c r="A34" s="48">
        <v>2000</v>
      </c>
      <c r="B34" s="44"/>
      <c r="C34" s="52">
        <v>604.58000000000004</v>
      </c>
      <c r="D34" s="53">
        <v>639.98</v>
      </c>
      <c r="E34" s="53">
        <v>747.38</v>
      </c>
      <c r="F34" s="53">
        <v>782.74</v>
      </c>
      <c r="G34" s="53">
        <v>818.14</v>
      </c>
      <c r="H34" s="53">
        <v>853.54</v>
      </c>
      <c r="I34" s="53">
        <v>888.94</v>
      </c>
      <c r="J34" s="53">
        <v>924.3</v>
      </c>
      <c r="K34" s="53">
        <v>959.7</v>
      </c>
      <c r="L34" s="53">
        <v>995.1</v>
      </c>
      <c r="M34" s="53">
        <v>1030.46</v>
      </c>
      <c r="N34" s="53">
        <v>1065.8599999999999</v>
      </c>
      <c r="O34" s="53">
        <v>1252.43</v>
      </c>
      <c r="P34" s="53">
        <v>1305.53</v>
      </c>
      <c r="Q34" s="53">
        <v>1358.66</v>
      </c>
      <c r="R34" s="54">
        <v>1411.76</v>
      </c>
      <c r="S34" s="54">
        <v>1464.86</v>
      </c>
    </row>
    <row r="35" spans="1:19" x14ac:dyDescent="0.3">
      <c r="A35" s="48">
        <v>2200</v>
      </c>
      <c r="B35" s="44"/>
      <c r="C35" s="52">
        <v>627.04</v>
      </c>
      <c r="D35" s="53">
        <v>662.4</v>
      </c>
      <c r="E35" s="53">
        <v>776.18</v>
      </c>
      <c r="F35" s="53">
        <v>811.54</v>
      </c>
      <c r="G35" s="53">
        <v>846.94</v>
      </c>
      <c r="H35" s="53">
        <v>882.34</v>
      </c>
      <c r="I35" s="53">
        <v>917.74</v>
      </c>
      <c r="J35" s="53">
        <v>953.1</v>
      </c>
      <c r="K35" s="53">
        <v>1018.16</v>
      </c>
      <c r="L35" s="53">
        <v>1068.8599999999999</v>
      </c>
      <c r="M35" s="53">
        <v>1119.56</v>
      </c>
      <c r="N35" s="53">
        <v>1170.94</v>
      </c>
      <c r="O35" s="53">
        <v>1285.69</v>
      </c>
      <c r="P35" s="70">
        <v>1340.06</v>
      </c>
      <c r="Q35" s="71">
        <v>1394.44</v>
      </c>
      <c r="R35" s="71">
        <v>1448.85</v>
      </c>
      <c r="S35" s="71">
        <v>1503.23</v>
      </c>
    </row>
    <row r="36" spans="1:19" x14ac:dyDescent="0.3">
      <c r="A36" s="48">
        <v>2400</v>
      </c>
      <c r="B36" s="44"/>
      <c r="C36" s="52">
        <v>649.46</v>
      </c>
      <c r="D36" s="53">
        <v>684.83</v>
      </c>
      <c r="E36" s="53">
        <v>804.98</v>
      </c>
      <c r="F36" s="53">
        <v>840.34</v>
      </c>
      <c r="G36" s="53">
        <v>875.74</v>
      </c>
      <c r="H36" s="53">
        <v>911.14</v>
      </c>
      <c r="I36" s="53">
        <v>946.54</v>
      </c>
      <c r="J36" s="53">
        <v>981.9</v>
      </c>
      <c r="K36" s="53">
        <v>1047.5999999999999</v>
      </c>
      <c r="L36" s="53">
        <v>1099.58</v>
      </c>
      <c r="M36" s="53">
        <v>1151.55</v>
      </c>
      <c r="N36" s="53">
        <v>1203.56</v>
      </c>
      <c r="O36" s="53">
        <v>1319.59</v>
      </c>
      <c r="P36" s="54">
        <v>1375.24</v>
      </c>
      <c r="Q36" s="54">
        <v>1430.25</v>
      </c>
      <c r="R36" s="54">
        <v>1485.94</v>
      </c>
      <c r="S36" s="54">
        <v>1540.95</v>
      </c>
    </row>
    <row r="37" spans="1:19" x14ac:dyDescent="0.3">
      <c r="A37" s="48">
        <v>2600</v>
      </c>
      <c r="B37" s="44"/>
      <c r="C37" s="52">
        <v>671.89</v>
      </c>
      <c r="D37" s="53">
        <v>707.25</v>
      </c>
      <c r="E37" s="53">
        <v>833.78</v>
      </c>
      <c r="F37" s="53">
        <v>869.14</v>
      </c>
      <c r="G37" s="53">
        <v>904.54</v>
      </c>
      <c r="H37" s="53">
        <v>939.94</v>
      </c>
      <c r="I37" s="53">
        <v>975.34</v>
      </c>
      <c r="J37" s="53">
        <v>1010.7</v>
      </c>
      <c r="K37" s="53">
        <v>1077.04</v>
      </c>
      <c r="L37" s="53">
        <v>1129.6500000000001</v>
      </c>
      <c r="M37" s="53">
        <v>1182.9000000000001</v>
      </c>
      <c r="N37" s="53">
        <v>1236.19</v>
      </c>
      <c r="O37" s="54">
        <v>1353.49</v>
      </c>
      <c r="P37" s="54">
        <v>1409.78</v>
      </c>
      <c r="Q37" s="54">
        <v>1466.7</v>
      </c>
      <c r="R37" s="54">
        <v>1522.99</v>
      </c>
      <c r="S37" s="54">
        <v>1579.31</v>
      </c>
    </row>
    <row r="38" spans="1:19" x14ac:dyDescent="0.3">
      <c r="A38" s="48">
        <v>2800</v>
      </c>
      <c r="B38" s="44"/>
      <c r="C38" s="52">
        <v>694.31</v>
      </c>
      <c r="D38" s="53">
        <v>729.71</v>
      </c>
      <c r="E38" s="53">
        <v>862.58</v>
      </c>
      <c r="F38" s="53">
        <v>897.94</v>
      </c>
      <c r="G38" s="53">
        <v>933.34</v>
      </c>
      <c r="H38" s="53">
        <v>968.74</v>
      </c>
      <c r="I38" s="53">
        <v>1004.14</v>
      </c>
      <c r="J38" s="53">
        <v>1039.5</v>
      </c>
      <c r="K38" s="53">
        <v>1105.8399999999999</v>
      </c>
      <c r="L38" s="53">
        <v>1160.3599999999999</v>
      </c>
      <c r="M38" s="53">
        <v>1214.25</v>
      </c>
      <c r="N38" s="54">
        <v>1268.81</v>
      </c>
      <c r="O38" s="54">
        <v>1387.39</v>
      </c>
      <c r="P38" s="54">
        <v>1444.95</v>
      </c>
      <c r="Q38" s="54">
        <v>1502.51</v>
      </c>
      <c r="R38" s="54">
        <v>1560.08</v>
      </c>
      <c r="S38" s="54">
        <v>1617.64</v>
      </c>
    </row>
    <row r="39" spans="1:19" x14ac:dyDescent="0.3">
      <c r="A39" s="48">
        <v>3000</v>
      </c>
      <c r="B39" s="44"/>
      <c r="C39" s="52">
        <v>716.74</v>
      </c>
      <c r="D39" s="53">
        <v>752.14</v>
      </c>
      <c r="E39" s="53">
        <v>891.38</v>
      </c>
      <c r="F39" s="53">
        <v>926.74</v>
      </c>
      <c r="G39" s="53">
        <v>962.14</v>
      </c>
      <c r="H39" s="53">
        <v>997.54</v>
      </c>
      <c r="I39" s="53">
        <v>1032.94</v>
      </c>
      <c r="J39" s="53">
        <v>1068.3</v>
      </c>
      <c r="K39" s="53">
        <v>1135.28</v>
      </c>
      <c r="L39" s="53">
        <v>1191.08</v>
      </c>
      <c r="M39" s="54">
        <v>1246.24</v>
      </c>
      <c r="N39" s="54">
        <v>1301.4000000000001</v>
      </c>
      <c r="O39" s="54">
        <v>1421.29</v>
      </c>
      <c r="P39" s="54">
        <v>1479.49</v>
      </c>
      <c r="Q39" s="54">
        <v>1538.33</v>
      </c>
      <c r="R39" s="54">
        <v>1597.16</v>
      </c>
      <c r="S39" s="54">
        <v>1656</v>
      </c>
    </row>
    <row r="40" spans="1:19" x14ac:dyDescent="0.3">
      <c r="A40" s="48">
        <v>3200</v>
      </c>
      <c r="B40" s="44"/>
      <c r="C40" s="52">
        <v>739.16</v>
      </c>
      <c r="D40" s="53">
        <v>774.56</v>
      </c>
      <c r="E40" s="53">
        <v>920.18</v>
      </c>
      <c r="F40" s="53">
        <v>955.54</v>
      </c>
      <c r="G40" s="53">
        <v>990.94</v>
      </c>
      <c r="H40" s="53">
        <v>1026.3399999999999</v>
      </c>
      <c r="I40" s="53">
        <v>1061.74</v>
      </c>
      <c r="J40" s="53">
        <v>1097.0999999999999</v>
      </c>
      <c r="K40" s="53">
        <v>1164.71</v>
      </c>
      <c r="L40" s="54">
        <v>1221.1500000000001</v>
      </c>
      <c r="M40" s="54">
        <v>1277.5899999999999</v>
      </c>
      <c r="N40" s="54">
        <v>1334.03</v>
      </c>
      <c r="O40" s="54">
        <v>1454.51</v>
      </c>
      <c r="P40" s="54">
        <v>1514.66</v>
      </c>
      <c r="Q40" s="54">
        <v>1574.14</v>
      </c>
      <c r="R40" s="54">
        <v>1634.25</v>
      </c>
      <c r="S40" s="54">
        <v>1693.73</v>
      </c>
    </row>
    <row r="41" spans="1:19" x14ac:dyDescent="0.3">
      <c r="A41" s="48">
        <v>3400</v>
      </c>
      <c r="B41" s="44"/>
      <c r="C41" s="52">
        <v>761.59</v>
      </c>
      <c r="D41" s="53">
        <v>796.99</v>
      </c>
      <c r="E41" s="53">
        <v>948.98</v>
      </c>
      <c r="F41" s="53">
        <v>984.34</v>
      </c>
      <c r="G41" s="53">
        <v>1019.74</v>
      </c>
      <c r="H41" s="53">
        <v>1055.1400000000001</v>
      </c>
      <c r="I41" s="53">
        <v>1090.54</v>
      </c>
      <c r="J41" s="53">
        <v>1125.9000000000001</v>
      </c>
      <c r="K41" s="54">
        <v>1194.1500000000001</v>
      </c>
      <c r="L41" s="54">
        <v>1251.8599999999999</v>
      </c>
      <c r="M41" s="54">
        <v>1308.94</v>
      </c>
      <c r="N41" s="54">
        <v>1366.65</v>
      </c>
      <c r="O41" s="54">
        <v>1488.41</v>
      </c>
      <c r="P41" s="54">
        <v>1549.2</v>
      </c>
      <c r="Q41" s="54">
        <v>1610.59</v>
      </c>
      <c r="R41" s="54">
        <v>1671.34</v>
      </c>
      <c r="S41" s="54">
        <v>1732.09</v>
      </c>
    </row>
    <row r="42" spans="1:19" x14ac:dyDescent="0.3">
      <c r="A42" s="48">
        <v>3600</v>
      </c>
      <c r="B42" s="44"/>
      <c r="C42" s="52">
        <v>784.01</v>
      </c>
      <c r="D42" s="53">
        <v>819.41</v>
      </c>
      <c r="E42" s="53">
        <v>977.78</v>
      </c>
      <c r="F42" s="53">
        <v>1013.14</v>
      </c>
      <c r="G42" s="53">
        <v>1048.54</v>
      </c>
      <c r="H42" s="53">
        <v>1083.94</v>
      </c>
      <c r="I42" s="53">
        <v>1119.3399999999999</v>
      </c>
      <c r="J42" s="53">
        <v>1154.7</v>
      </c>
      <c r="K42" s="54">
        <v>1223.5899999999999</v>
      </c>
      <c r="L42" s="54">
        <v>1281.94</v>
      </c>
      <c r="M42" s="54">
        <v>1340.93</v>
      </c>
      <c r="N42" s="54">
        <v>1399.28</v>
      </c>
      <c r="O42" s="54">
        <v>1522.31</v>
      </c>
      <c r="P42" s="54">
        <v>1584.34</v>
      </c>
      <c r="Q42" s="54">
        <v>1646.4</v>
      </c>
      <c r="R42" s="54">
        <v>1708.43</v>
      </c>
      <c r="S42" s="54">
        <v>1770.45</v>
      </c>
    </row>
    <row r="43" spans="1:19" x14ac:dyDescent="0.3">
      <c r="A43" s="65" t="s">
        <v>75</v>
      </c>
      <c r="B43" s="65"/>
      <c r="C43" s="65"/>
      <c r="D43" s="65"/>
      <c r="E43" s="65"/>
      <c r="F43" s="65"/>
      <c r="G43" s="65"/>
      <c r="H43" s="65"/>
      <c r="I43" s="65"/>
      <c r="J43" s="65"/>
      <c r="K43" s="65"/>
      <c r="L43" s="65"/>
      <c r="M43" s="65"/>
      <c r="N43" s="65"/>
      <c r="O43" s="65"/>
      <c r="P43" s="65"/>
      <c r="Q43" s="65"/>
      <c r="R43" s="65"/>
      <c r="S43" s="65"/>
    </row>
    <row r="45" spans="1:19" ht="15.5" x14ac:dyDescent="0.3">
      <c r="A45" s="37" t="s">
        <v>40</v>
      </c>
      <c r="B45" s="37"/>
      <c r="C45" s="37"/>
      <c r="D45" s="37"/>
      <c r="E45" s="37"/>
      <c r="F45" s="37"/>
      <c r="G45" s="37"/>
      <c r="H45" s="37"/>
      <c r="I45" s="37"/>
      <c r="J45" s="37"/>
      <c r="K45" s="37"/>
      <c r="L45" s="37"/>
      <c r="M45" s="37"/>
      <c r="N45" s="37"/>
      <c r="O45" s="37"/>
      <c r="P45" s="37"/>
      <c r="Q45" s="37"/>
      <c r="R45" s="37"/>
      <c r="S45" s="37"/>
    </row>
    <row r="46" spans="1:19" x14ac:dyDescent="0.3">
      <c r="A46" s="38" t="s">
        <v>49</v>
      </c>
      <c r="B46" s="38"/>
      <c r="C46" s="38"/>
      <c r="D46" s="38"/>
      <c r="E46" s="38"/>
      <c r="F46" s="38"/>
      <c r="G46" s="38"/>
      <c r="H46" s="38"/>
      <c r="I46" s="38"/>
      <c r="J46" s="38"/>
      <c r="K46" s="38"/>
      <c r="L46" s="38"/>
      <c r="M46" s="38"/>
      <c r="N46" s="38"/>
      <c r="O46" s="38"/>
      <c r="P46" s="38"/>
      <c r="Q46" s="38"/>
      <c r="R46" s="38"/>
      <c r="S46" s="38"/>
    </row>
    <row r="47" spans="1:19" s="39" customFormat="1" ht="6" customHeight="1" x14ac:dyDescent="0.3">
      <c r="A47" s="38"/>
      <c r="B47" s="38"/>
      <c r="C47" s="38"/>
      <c r="D47" s="38"/>
      <c r="E47" s="38"/>
      <c r="F47" s="38"/>
      <c r="G47" s="38"/>
      <c r="H47" s="38"/>
      <c r="I47" s="38"/>
      <c r="J47" s="38"/>
      <c r="K47" s="38"/>
      <c r="L47" s="38"/>
      <c r="M47" s="38"/>
      <c r="N47" s="38"/>
      <c r="O47" s="38"/>
      <c r="P47" s="38"/>
      <c r="Q47" s="38"/>
      <c r="R47" s="38"/>
      <c r="S47" s="38"/>
    </row>
    <row r="48" spans="1:19" ht="14.5" thickBot="1" x14ac:dyDescent="0.35">
      <c r="A48" s="41"/>
      <c r="B48" s="41"/>
      <c r="C48" s="42">
        <v>800</v>
      </c>
      <c r="D48" s="42">
        <v>1000</v>
      </c>
      <c r="E48" s="42">
        <v>1200</v>
      </c>
      <c r="F48" s="42">
        <v>1400</v>
      </c>
      <c r="G48" s="42">
        <v>1600</v>
      </c>
      <c r="H48" s="42">
        <v>1800</v>
      </c>
      <c r="I48" s="42">
        <v>2000</v>
      </c>
      <c r="J48" s="42">
        <v>2200</v>
      </c>
      <c r="K48" s="42">
        <v>2400</v>
      </c>
      <c r="L48" s="42">
        <v>2600</v>
      </c>
      <c r="M48" s="42">
        <v>2800</v>
      </c>
      <c r="N48" s="42">
        <v>3000</v>
      </c>
      <c r="O48" s="42">
        <v>3200</v>
      </c>
      <c r="P48" s="42">
        <v>3400</v>
      </c>
      <c r="Q48" s="42">
        <v>3600</v>
      </c>
      <c r="R48" s="42">
        <v>3800</v>
      </c>
      <c r="S48" s="42">
        <v>4000</v>
      </c>
    </row>
    <row r="49" spans="1:19" x14ac:dyDescent="0.3">
      <c r="A49" s="43">
        <v>800</v>
      </c>
      <c r="B49" s="44"/>
      <c r="C49" s="45">
        <v>477.53</v>
      </c>
      <c r="D49" s="46">
        <v>512.92999999999995</v>
      </c>
      <c r="E49" s="46">
        <v>548.33000000000004</v>
      </c>
      <c r="F49" s="46">
        <v>625.13</v>
      </c>
      <c r="G49" s="46">
        <v>660.49</v>
      </c>
      <c r="H49" s="46">
        <v>695.89</v>
      </c>
      <c r="I49" s="46">
        <v>731.29</v>
      </c>
      <c r="J49" s="46">
        <v>766.69</v>
      </c>
      <c r="K49" s="46">
        <v>802.05</v>
      </c>
      <c r="L49" s="46">
        <v>837.45</v>
      </c>
      <c r="M49" s="46">
        <v>872.85</v>
      </c>
      <c r="N49" s="46">
        <v>908.21</v>
      </c>
      <c r="O49" s="46">
        <v>1007.25</v>
      </c>
      <c r="P49" s="46">
        <v>1045.69</v>
      </c>
      <c r="Q49" s="46">
        <v>1084.1300000000001</v>
      </c>
      <c r="R49" s="47">
        <v>1122.53</v>
      </c>
      <c r="S49" s="47">
        <v>1160.96</v>
      </c>
    </row>
    <row r="50" spans="1:19" x14ac:dyDescent="0.3">
      <c r="A50" s="48">
        <v>1000</v>
      </c>
      <c r="B50" s="44"/>
      <c r="C50" s="52">
        <v>501.41</v>
      </c>
      <c r="D50" s="53">
        <v>536.78</v>
      </c>
      <c r="E50" s="53">
        <v>572.17999999999995</v>
      </c>
      <c r="F50" s="53">
        <v>656.81</v>
      </c>
      <c r="G50" s="53">
        <v>692.18</v>
      </c>
      <c r="H50" s="53">
        <v>727.58</v>
      </c>
      <c r="I50" s="53">
        <v>762.98</v>
      </c>
      <c r="J50" s="53">
        <v>798.38</v>
      </c>
      <c r="K50" s="53">
        <v>833.74</v>
      </c>
      <c r="L50" s="53">
        <v>869.14</v>
      </c>
      <c r="M50" s="53">
        <v>904.54</v>
      </c>
      <c r="N50" s="53">
        <v>939.9</v>
      </c>
      <c r="O50" s="53">
        <v>1038.94</v>
      </c>
      <c r="P50" s="53">
        <v>1077.3800000000001</v>
      </c>
      <c r="Q50" s="53">
        <v>1115.81</v>
      </c>
      <c r="R50" s="54">
        <v>1154.21</v>
      </c>
      <c r="S50" s="54">
        <v>1192.6500000000001</v>
      </c>
    </row>
    <row r="51" spans="1:19" x14ac:dyDescent="0.3">
      <c r="A51" s="48">
        <v>1200</v>
      </c>
      <c r="B51" s="44"/>
      <c r="C51" s="52">
        <v>525.26</v>
      </c>
      <c r="D51" s="53">
        <v>560.66</v>
      </c>
      <c r="E51" s="53">
        <v>596.05999999999995</v>
      </c>
      <c r="F51" s="53">
        <v>688.5</v>
      </c>
      <c r="G51" s="53">
        <v>723.86</v>
      </c>
      <c r="H51" s="53">
        <v>759.26</v>
      </c>
      <c r="I51" s="53">
        <v>794.66</v>
      </c>
      <c r="J51" s="53">
        <v>830.06</v>
      </c>
      <c r="K51" s="53">
        <v>865.43</v>
      </c>
      <c r="L51" s="53">
        <v>900.83</v>
      </c>
      <c r="M51" s="53">
        <v>936.23</v>
      </c>
      <c r="N51" s="53">
        <v>971.59</v>
      </c>
      <c r="O51" s="53">
        <v>1070.6300000000001</v>
      </c>
      <c r="P51" s="53">
        <v>1109.06</v>
      </c>
      <c r="Q51" s="53">
        <v>1147.5</v>
      </c>
      <c r="R51" s="54">
        <v>1185.9000000000001</v>
      </c>
      <c r="S51" s="54">
        <v>1224.3399999999999</v>
      </c>
    </row>
    <row r="52" spans="1:19" x14ac:dyDescent="0.3">
      <c r="A52" s="48">
        <v>1400</v>
      </c>
      <c r="B52" s="44"/>
      <c r="C52" s="52">
        <v>549.15</v>
      </c>
      <c r="D52" s="53">
        <v>584.54999999999995</v>
      </c>
      <c r="E52" s="53">
        <v>619.91</v>
      </c>
      <c r="F52" s="53">
        <v>720.19</v>
      </c>
      <c r="G52" s="53">
        <v>755.55</v>
      </c>
      <c r="H52" s="53">
        <v>790.95</v>
      </c>
      <c r="I52" s="53">
        <v>826.35</v>
      </c>
      <c r="J52" s="53">
        <v>861.75</v>
      </c>
      <c r="K52" s="53">
        <v>897.11</v>
      </c>
      <c r="L52" s="53">
        <v>932.51</v>
      </c>
      <c r="M52" s="53">
        <v>967.91</v>
      </c>
      <c r="N52" s="53">
        <v>1003.28</v>
      </c>
      <c r="O52" s="53">
        <v>1102.31</v>
      </c>
      <c r="P52" s="53">
        <v>1140.75</v>
      </c>
      <c r="Q52" s="53">
        <v>1179.19</v>
      </c>
      <c r="R52" s="54">
        <v>1217.5899999999999</v>
      </c>
      <c r="S52" s="54">
        <v>1256.03</v>
      </c>
    </row>
    <row r="53" spans="1:19" x14ac:dyDescent="0.3">
      <c r="A53" s="48">
        <v>1600</v>
      </c>
      <c r="B53" s="44"/>
      <c r="C53" s="52">
        <v>573</v>
      </c>
      <c r="D53" s="53">
        <v>608.4</v>
      </c>
      <c r="E53" s="53">
        <v>643.79999999999995</v>
      </c>
      <c r="F53" s="53">
        <v>751.88</v>
      </c>
      <c r="G53" s="53">
        <v>787.24</v>
      </c>
      <c r="H53" s="53">
        <v>822.64</v>
      </c>
      <c r="I53" s="53">
        <v>858.04</v>
      </c>
      <c r="J53" s="53">
        <v>893.44</v>
      </c>
      <c r="K53" s="53">
        <v>928.8</v>
      </c>
      <c r="L53" s="53">
        <v>964.2</v>
      </c>
      <c r="M53" s="53">
        <v>999.6</v>
      </c>
      <c r="N53" s="53">
        <v>1034.96</v>
      </c>
      <c r="O53" s="53">
        <v>1134</v>
      </c>
      <c r="P53" s="53">
        <v>1172.44</v>
      </c>
      <c r="Q53" s="53">
        <v>1210.8800000000001</v>
      </c>
      <c r="R53" s="54">
        <v>1249.28</v>
      </c>
      <c r="S53" s="54">
        <v>1287.71</v>
      </c>
    </row>
    <row r="54" spans="1:19" x14ac:dyDescent="0.3">
      <c r="A54" s="48">
        <v>1800</v>
      </c>
      <c r="B54" s="44"/>
      <c r="C54" s="52">
        <v>596.89</v>
      </c>
      <c r="D54" s="53">
        <v>632.29</v>
      </c>
      <c r="E54" s="53">
        <v>667.65</v>
      </c>
      <c r="F54" s="53">
        <v>783.56</v>
      </c>
      <c r="G54" s="53">
        <v>818.93</v>
      </c>
      <c r="H54" s="53">
        <v>854.33</v>
      </c>
      <c r="I54" s="53">
        <v>889.73</v>
      </c>
      <c r="J54" s="53">
        <v>925.13</v>
      </c>
      <c r="K54" s="53">
        <v>960.49</v>
      </c>
      <c r="L54" s="53">
        <v>995.89</v>
      </c>
      <c r="M54" s="53">
        <v>1031.29</v>
      </c>
      <c r="N54" s="53">
        <v>1066.6500000000001</v>
      </c>
      <c r="O54" s="53">
        <v>1165.69</v>
      </c>
      <c r="P54" s="53">
        <v>1204.1300000000001</v>
      </c>
      <c r="Q54" s="53">
        <v>1242.56</v>
      </c>
      <c r="R54" s="54">
        <v>1280.96</v>
      </c>
      <c r="S54" s="54">
        <v>1319.4</v>
      </c>
    </row>
    <row r="55" spans="1:19" x14ac:dyDescent="0.3">
      <c r="A55" s="48">
        <v>2000</v>
      </c>
      <c r="B55" s="44"/>
      <c r="C55" s="52">
        <v>620.78</v>
      </c>
      <c r="D55" s="53">
        <v>656.14</v>
      </c>
      <c r="E55" s="53">
        <v>691.54</v>
      </c>
      <c r="F55" s="53">
        <v>815.25</v>
      </c>
      <c r="G55" s="53">
        <v>850.61</v>
      </c>
      <c r="H55" s="53">
        <v>886.01</v>
      </c>
      <c r="I55" s="53">
        <v>921.41</v>
      </c>
      <c r="J55" s="53">
        <v>956.81</v>
      </c>
      <c r="K55" s="53">
        <v>992.18</v>
      </c>
      <c r="L55" s="53">
        <v>1027.58</v>
      </c>
      <c r="M55" s="53">
        <v>1062.98</v>
      </c>
      <c r="N55" s="53">
        <v>1098.3399999999999</v>
      </c>
      <c r="O55" s="53">
        <v>1197.3800000000001</v>
      </c>
      <c r="P55" s="53">
        <v>1235.81</v>
      </c>
      <c r="Q55" s="53">
        <v>1274.25</v>
      </c>
      <c r="R55" s="54">
        <v>1312.65</v>
      </c>
      <c r="S55" s="54">
        <v>1351.09</v>
      </c>
    </row>
    <row r="56" spans="1:19" x14ac:dyDescent="0.3">
      <c r="A56" s="48">
        <v>2200</v>
      </c>
      <c r="B56" s="44"/>
      <c r="C56" s="52">
        <v>644.63</v>
      </c>
      <c r="D56" s="53">
        <v>680.03</v>
      </c>
      <c r="E56" s="53">
        <v>715.43</v>
      </c>
      <c r="F56" s="53">
        <v>846.94</v>
      </c>
      <c r="G56" s="53">
        <v>882.3</v>
      </c>
      <c r="H56" s="53">
        <v>917.7</v>
      </c>
      <c r="I56" s="53">
        <v>953.1</v>
      </c>
      <c r="J56" s="53">
        <v>988.5</v>
      </c>
      <c r="K56" s="53">
        <v>1023.86</v>
      </c>
      <c r="L56" s="53">
        <v>1059.26</v>
      </c>
      <c r="M56" s="53">
        <v>1094.6600000000001</v>
      </c>
      <c r="N56" s="53">
        <v>1130.03</v>
      </c>
      <c r="O56" s="53">
        <v>1314.83</v>
      </c>
      <c r="P56" s="70">
        <v>1370.81</v>
      </c>
      <c r="Q56" s="71">
        <v>1426.84</v>
      </c>
      <c r="R56" s="71">
        <v>1482.83</v>
      </c>
      <c r="S56" s="71">
        <v>1538.81</v>
      </c>
    </row>
    <row r="57" spans="1:19" x14ac:dyDescent="0.3">
      <c r="A57" s="48">
        <v>2400</v>
      </c>
      <c r="B57" s="44"/>
      <c r="C57" s="52">
        <v>668.51</v>
      </c>
      <c r="D57" s="53">
        <v>703.91</v>
      </c>
      <c r="E57" s="53">
        <v>739.28</v>
      </c>
      <c r="F57" s="53">
        <v>878.63</v>
      </c>
      <c r="G57" s="53">
        <v>913.99</v>
      </c>
      <c r="H57" s="53">
        <v>949.39</v>
      </c>
      <c r="I57" s="53">
        <v>984.79</v>
      </c>
      <c r="J57" s="53">
        <v>1020.19</v>
      </c>
      <c r="K57" s="53">
        <v>1055.55</v>
      </c>
      <c r="L57" s="53">
        <v>1123.99</v>
      </c>
      <c r="M57" s="53">
        <v>1177.73</v>
      </c>
      <c r="N57" s="53">
        <v>1231.46</v>
      </c>
      <c r="O57" s="53">
        <v>1350.41</v>
      </c>
      <c r="P57" s="54">
        <v>1407.98</v>
      </c>
      <c r="Q57" s="54">
        <v>1464.75</v>
      </c>
      <c r="R57" s="54">
        <v>1522.31</v>
      </c>
      <c r="S57" s="54">
        <v>1579.88</v>
      </c>
    </row>
    <row r="58" spans="1:19" x14ac:dyDescent="0.3">
      <c r="A58" s="48">
        <v>2600</v>
      </c>
      <c r="B58" s="44"/>
      <c r="C58" s="52">
        <v>692.36</v>
      </c>
      <c r="D58" s="53">
        <v>727.76</v>
      </c>
      <c r="E58" s="53">
        <v>763.16</v>
      </c>
      <c r="F58" s="53">
        <v>910.31</v>
      </c>
      <c r="G58" s="53">
        <v>945.68</v>
      </c>
      <c r="H58" s="53">
        <v>981.08</v>
      </c>
      <c r="I58" s="53">
        <v>1016.48</v>
      </c>
      <c r="J58" s="53">
        <v>1051.8800000000001</v>
      </c>
      <c r="K58" s="53">
        <v>1087.24</v>
      </c>
      <c r="L58" s="53">
        <v>1156.46</v>
      </c>
      <c r="M58" s="53">
        <v>1210.99</v>
      </c>
      <c r="N58" s="53">
        <v>1266.3</v>
      </c>
      <c r="O58" s="54">
        <v>1386.79</v>
      </c>
      <c r="P58" s="54">
        <v>1445.14</v>
      </c>
      <c r="Q58" s="54">
        <v>1503.49</v>
      </c>
      <c r="R58" s="54">
        <v>1561.84</v>
      </c>
      <c r="S58" s="54">
        <v>1620.94</v>
      </c>
    </row>
    <row r="59" spans="1:19" x14ac:dyDescent="0.3">
      <c r="A59" s="48">
        <v>2800</v>
      </c>
      <c r="B59" s="44"/>
      <c r="C59" s="52">
        <v>716.25</v>
      </c>
      <c r="D59" s="53">
        <v>751.65</v>
      </c>
      <c r="E59" s="53">
        <v>787.01</v>
      </c>
      <c r="F59" s="53">
        <v>942</v>
      </c>
      <c r="G59" s="53">
        <v>977.36</v>
      </c>
      <c r="H59" s="53">
        <v>1012.76</v>
      </c>
      <c r="I59" s="53">
        <v>1048.1600000000001</v>
      </c>
      <c r="J59" s="53">
        <v>1083.56</v>
      </c>
      <c r="K59" s="53">
        <v>1118.93</v>
      </c>
      <c r="L59" s="53">
        <v>1188.1500000000001</v>
      </c>
      <c r="M59" s="53">
        <v>1245</v>
      </c>
      <c r="N59" s="54">
        <v>1301.0999999999999</v>
      </c>
      <c r="O59" s="54">
        <v>1422.38</v>
      </c>
      <c r="P59" s="54">
        <v>1482.3</v>
      </c>
      <c r="Q59" s="54">
        <v>1542.19</v>
      </c>
      <c r="R59" s="54">
        <v>1602.11</v>
      </c>
      <c r="S59" s="54">
        <v>1662</v>
      </c>
    </row>
    <row r="60" spans="1:19" x14ac:dyDescent="0.3">
      <c r="A60" s="48">
        <v>3000</v>
      </c>
      <c r="B60" s="44"/>
      <c r="C60" s="52">
        <v>740.14</v>
      </c>
      <c r="D60" s="53">
        <v>775.5</v>
      </c>
      <c r="E60" s="53">
        <v>810.9</v>
      </c>
      <c r="F60" s="53">
        <v>973.69</v>
      </c>
      <c r="G60" s="53">
        <v>1009.05</v>
      </c>
      <c r="H60" s="53">
        <v>1044.45</v>
      </c>
      <c r="I60" s="53">
        <v>1079.8499999999999</v>
      </c>
      <c r="J60" s="53">
        <v>1115.25</v>
      </c>
      <c r="K60" s="53">
        <v>1150.6099999999999</v>
      </c>
      <c r="L60" s="53">
        <v>1220.6300000000001</v>
      </c>
      <c r="M60" s="54">
        <v>1278.26</v>
      </c>
      <c r="N60" s="54">
        <v>1335.9</v>
      </c>
      <c r="O60" s="54">
        <v>1458.75</v>
      </c>
      <c r="P60" s="54">
        <v>1519.46</v>
      </c>
      <c r="Q60" s="54">
        <v>1580.93</v>
      </c>
      <c r="R60" s="54">
        <v>1641.6</v>
      </c>
      <c r="S60" s="54">
        <v>1703.06</v>
      </c>
    </row>
    <row r="61" spans="1:19" x14ac:dyDescent="0.3">
      <c r="A61" s="48">
        <v>3200</v>
      </c>
      <c r="B61" s="44"/>
      <c r="C61" s="52">
        <v>763.99</v>
      </c>
      <c r="D61" s="53">
        <v>799.39</v>
      </c>
      <c r="E61" s="53">
        <v>834.79</v>
      </c>
      <c r="F61" s="53">
        <v>1005.38</v>
      </c>
      <c r="G61" s="53">
        <v>1040.74</v>
      </c>
      <c r="H61" s="53">
        <v>1076.1400000000001</v>
      </c>
      <c r="I61" s="53">
        <v>1111.54</v>
      </c>
      <c r="J61" s="53">
        <v>1146.94</v>
      </c>
      <c r="K61" s="53">
        <v>1182.3</v>
      </c>
      <c r="L61" s="54">
        <v>1253.0999999999999</v>
      </c>
      <c r="M61" s="54">
        <v>1312.31</v>
      </c>
      <c r="N61" s="54">
        <v>1370.74</v>
      </c>
      <c r="O61" s="54">
        <v>1494.38</v>
      </c>
      <c r="P61" s="54">
        <v>1556.63</v>
      </c>
      <c r="Q61" s="54">
        <v>1619.63</v>
      </c>
      <c r="R61" s="54">
        <v>1681.88</v>
      </c>
      <c r="S61" s="54">
        <v>1744.13</v>
      </c>
    </row>
    <row r="62" spans="1:19" x14ac:dyDescent="0.3">
      <c r="A62" s="48">
        <v>3400</v>
      </c>
      <c r="B62" s="44"/>
      <c r="C62" s="52">
        <v>787.88</v>
      </c>
      <c r="D62" s="53">
        <v>823.28</v>
      </c>
      <c r="E62" s="53">
        <v>858.64</v>
      </c>
      <c r="F62" s="53">
        <v>1037.06</v>
      </c>
      <c r="G62" s="53">
        <v>1072.43</v>
      </c>
      <c r="H62" s="53">
        <v>1107.83</v>
      </c>
      <c r="I62" s="53">
        <v>1143.23</v>
      </c>
      <c r="J62" s="53">
        <v>1178.6300000000001</v>
      </c>
      <c r="K62" s="54">
        <v>1213.99</v>
      </c>
      <c r="L62" s="54">
        <v>1285.54</v>
      </c>
      <c r="M62" s="54">
        <v>1345.54</v>
      </c>
      <c r="N62" s="54">
        <v>1405.54</v>
      </c>
      <c r="O62" s="54">
        <v>1530.75</v>
      </c>
      <c r="P62" s="54">
        <v>1594.54</v>
      </c>
      <c r="Q62" s="54">
        <v>1657.58</v>
      </c>
      <c r="R62" s="54">
        <v>1721.4</v>
      </c>
      <c r="S62" s="54">
        <v>1785.23</v>
      </c>
    </row>
    <row r="63" spans="1:19" x14ac:dyDescent="0.3">
      <c r="A63" s="48">
        <v>3600</v>
      </c>
      <c r="B63" s="44"/>
      <c r="C63" s="52">
        <v>811.73</v>
      </c>
      <c r="D63" s="53">
        <v>847.13</v>
      </c>
      <c r="E63" s="53">
        <v>882.53</v>
      </c>
      <c r="F63" s="53">
        <v>1068.75</v>
      </c>
      <c r="G63" s="53">
        <v>1104.1099999999999</v>
      </c>
      <c r="H63" s="53">
        <v>1139.51</v>
      </c>
      <c r="I63" s="53">
        <v>1174.9100000000001</v>
      </c>
      <c r="J63" s="53">
        <v>1210.31</v>
      </c>
      <c r="K63" s="54">
        <v>1245.68</v>
      </c>
      <c r="L63" s="54">
        <v>1318.01</v>
      </c>
      <c r="M63" s="54">
        <v>1378.8</v>
      </c>
      <c r="N63" s="54">
        <v>1440.38</v>
      </c>
      <c r="O63" s="54">
        <v>1567.13</v>
      </c>
      <c r="P63" s="54">
        <v>1631.7</v>
      </c>
      <c r="Q63" s="54">
        <v>1696.31</v>
      </c>
      <c r="R63" s="54">
        <v>1760.89</v>
      </c>
      <c r="S63" s="54">
        <v>1826.29</v>
      </c>
    </row>
    <row r="64" spans="1:19" x14ac:dyDescent="0.3">
      <c r="A64" s="65" t="s">
        <v>75</v>
      </c>
      <c r="B64" s="65"/>
      <c r="C64" s="65"/>
      <c r="D64" s="65"/>
      <c r="E64" s="65"/>
      <c r="F64" s="65"/>
      <c r="G64" s="65"/>
      <c r="H64" s="65"/>
      <c r="I64" s="65"/>
      <c r="J64" s="65"/>
      <c r="K64" s="65"/>
      <c r="L64" s="65"/>
      <c r="M64" s="65"/>
      <c r="N64" s="65"/>
      <c r="O64" s="65"/>
      <c r="P64" s="65"/>
      <c r="Q64" s="65"/>
      <c r="R64" s="65"/>
      <c r="S64" s="65"/>
    </row>
    <row r="66" spans="1:19" ht="15.5" x14ac:dyDescent="0.3">
      <c r="A66" s="37" t="s">
        <v>42</v>
      </c>
      <c r="B66" s="37"/>
      <c r="C66" s="37"/>
      <c r="D66" s="37"/>
      <c r="E66" s="37"/>
      <c r="F66" s="37"/>
      <c r="G66" s="37"/>
      <c r="H66" s="37"/>
      <c r="I66" s="37"/>
      <c r="J66" s="37"/>
      <c r="K66" s="37"/>
      <c r="L66" s="37"/>
      <c r="M66" s="37"/>
      <c r="N66" s="37"/>
      <c r="O66" s="37"/>
      <c r="P66" s="37"/>
      <c r="Q66" s="37"/>
      <c r="R66" s="37"/>
      <c r="S66" s="37"/>
    </row>
    <row r="67" spans="1:19" x14ac:dyDescent="0.3">
      <c r="A67" s="38" t="s">
        <v>50</v>
      </c>
      <c r="B67" s="38"/>
      <c r="C67" s="38"/>
      <c r="D67" s="38"/>
      <c r="E67" s="38"/>
      <c r="F67" s="38"/>
      <c r="G67" s="38"/>
      <c r="H67" s="38"/>
      <c r="I67" s="38"/>
      <c r="J67" s="38"/>
      <c r="K67" s="38"/>
      <c r="L67" s="38"/>
      <c r="M67" s="38"/>
      <c r="N67" s="38"/>
      <c r="O67" s="38"/>
      <c r="P67" s="38"/>
      <c r="Q67" s="38"/>
      <c r="R67" s="38"/>
      <c r="S67" s="38"/>
    </row>
    <row r="68" spans="1:19" s="39" customFormat="1" ht="6" customHeight="1" x14ac:dyDescent="0.3">
      <c r="C68" s="40"/>
      <c r="D68" s="40"/>
      <c r="E68" s="40"/>
      <c r="F68" s="40"/>
      <c r="G68" s="40"/>
      <c r="H68" s="40"/>
      <c r="I68" s="40"/>
      <c r="J68" s="40"/>
      <c r="K68" s="40"/>
      <c r="L68" s="40"/>
      <c r="M68" s="40"/>
      <c r="N68" s="40"/>
      <c r="O68" s="40"/>
      <c r="P68" s="40"/>
      <c r="Q68" s="40"/>
      <c r="R68" s="40"/>
      <c r="S68" s="40"/>
    </row>
    <row r="69" spans="1:19" ht="14.5" thickBot="1" x14ac:dyDescent="0.35">
      <c r="A69" s="41"/>
      <c r="B69" s="41"/>
      <c r="C69" s="42">
        <v>800</v>
      </c>
      <c r="D69" s="42">
        <v>1000</v>
      </c>
      <c r="E69" s="42">
        <v>1200</v>
      </c>
      <c r="F69" s="42">
        <v>1400</v>
      </c>
      <c r="G69" s="42">
        <v>1600</v>
      </c>
      <c r="H69" s="42">
        <v>1800</v>
      </c>
      <c r="I69" s="42">
        <v>2000</v>
      </c>
      <c r="J69" s="42">
        <v>2200</v>
      </c>
      <c r="K69" s="42">
        <v>2400</v>
      </c>
      <c r="L69" s="42">
        <v>2600</v>
      </c>
      <c r="M69" s="42">
        <v>2800</v>
      </c>
      <c r="N69" s="42">
        <v>3000</v>
      </c>
      <c r="O69" s="42">
        <v>3200</v>
      </c>
      <c r="P69" s="42">
        <v>3400</v>
      </c>
      <c r="Q69" s="42">
        <v>3600</v>
      </c>
      <c r="R69" s="42">
        <v>3800</v>
      </c>
      <c r="S69" s="42">
        <v>4000</v>
      </c>
    </row>
    <row r="70" spans="1:19" x14ac:dyDescent="0.3">
      <c r="A70" s="43">
        <v>800</v>
      </c>
      <c r="B70" s="44"/>
      <c r="C70" s="45">
        <v>497.7</v>
      </c>
      <c r="D70" s="46">
        <v>533.1</v>
      </c>
      <c r="E70" s="46">
        <v>568.5</v>
      </c>
      <c r="F70" s="46">
        <v>603.86</v>
      </c>
      <c r="G70" s="46">
        <v>701.25</v>
      </c>
      <c r="H70" s="46">
        <v>736.65</v>
      </c>
      <c r="I70" s="46">
        <v>772.05</v>
      </c>
      <c r="J70" s="46">
        <v>807.41</v>
      </c>
      <c r="K70" s="46">
        <v>842.81</v>
      </c>
      <c r="L70" s="46">
        <v>878.21</v>
      </c>
      <c r="M70" s="46">
        <v>913.61</v>
      </c>
      <c r="N70" s="46">
        <v>948.98</v>
      </c>
      <c r="O70" s="46">
        <v>1050.3399999999999</v>
      </c>
      <c r="P70" s="46">
        <v>1088.78</v>
      </c>
      <c r="Q70" s="46">
        <v>1127.21</v>
      </c>
      <c r="R70" s="47">
        <v>1165.6099999999999</v>
      </c>
      <c r="S70" s="47">
        <v>1204.05</v>
      </c>
    </row>
    <row r="71" spans="1:19" x14ac:dyDescent="0.3">
      <c r="A71" s="48">
        <v>1000</v>
      </c>
      <c r="B71" s="44"/>
      <c r="C71" s="52">
        <v>525.45000000000005</v>
      </c>
      <c r="D71" s="53">
        <v>560.85</v>
      </c>
      <c r="E71" s="53">
        <v>596.25</v>
      </c>
      <c r="F71" s="53">
        <v>631.65</v>
      </c>
      <c r="G71" s="53">
        <v>740.7</v>
      </c>
      <c r="H71" s="53">
        <v>776.1</v>
      </c>
      <c r="I71" s="53">
        <v>811.5</v>
      </c>
      <c r="J71" s="53">
        <v>846.86</v>
      </c>
      <c r="K71" s="53">
        <v>882.26</v>
      </c>
      <c r="L71" s="53">
        <v>917.66</v>
      </c>
      <c r="M71" s="53">
        <v>953.06</v>
      </c>
      <c r="N71" s="53">
        <v>988.43</v>
      </c>
      <c r="O71" s="53">
        <v>1089.79</v>
      </c>
      <c r="P71" s="53">
        <v>1128.23</v>
      </c>
      <c r="Q71" s="53">
        <v>1166.6600000000001</v>
      </c>
      <c r="R71" s="54">
        <v>1205.06</v>
      </c>
      <c r="S71" s="54">
        <v>1243.5</v>
      </c>
    </row>
    <row r="72" spans="1:19" x14ac:dyDescent="0.3">
      <c r="A72" s="48">
        <v>1200</v>
      </c>
      <c r="B72" s="44"/>
      <c r="C72" s="52">
        <v>553.20000000000005</v>
      </c>
      <c r="D72" s="53">
        <v>588.6</v>
      </c>
      <c r="E72" s="53">
        <v>624</v>
      </c>
      <c r="F72" s="53">
        <v>659.4</v>
      </c>
      <c r="G72" s="53">
        <v>780.15</v>
      </c>
      <c r="H72" s="53">
        <v>815.55</v>
      </c>
      <c r="I72" s="53">
        <v>850.95</v>
      </c>
      <c r="J72" s="53">
        <v>886.31</v>
      </c>
      <c r="K72" s="53">
        <v>921.71</v>
      </c>
      <c r="L72" s="53">
        <v>957.11</v>
      </c>
      <c r="M72" s="53">
        <v>992.51</v>
      </c>
      <c r="N72" s="53">
        <v>1027.8800000000001</v>
      </c>
      <c r="O72" s="53">
        <v>1129.24</v>
      </c>
      <c r="P72" s="53">
        <v>1167.68</v>
      </c>
      <c r="Q72" s="53">
        <v>1206.1099999999999</v>
      </c>
      <c r="R72" s="54">
        <v>1244.51</v>
      </c>
      <c r="S72" s="54">
        <v>1282.95</v>
      </c>
    </row>
    <row r="73" spans="1:19" x14ac:dyDescent="0.3">
      <c r="A73" s="48">
        <v>1400</v>
      </c>
      <c r="B73" s="44"/>
      <c r="C73" s="52">
        <v>580.99</v>
      </c>
      <c r="D73" s="53">
        <v>616.35</v>
      </c>
      <c r="E73" s="53">
        <v>651.75</v>
      </c>
      <c r="F73" s="53">
        <v>687.15</v>
      </c>
      <c r="G73" s="53">
        <v>819.6</v>
      </c>
      <c r="H73" s="53">
        <v>855</v>
      </c>
      <c r="I73" s="53">
        <v>890.4</v>
      </c>
      <c r="J73" s="53">
        <v>925.76</v>
      </c>
      <c r="K73" s="53">
        <v>961.16</v>
      </c>
      <c r="L73" s="53">
        <v>996.56</v>
      </c>
      <c r="M73" s="53">
        <v>1031.96</v>
      </c>
      <c r="N73" s="53">
        <v>1067.33</v>
      </c>
      <c r="O73" s="53">
        <v>1168.69</v>
      </c>
      <c r="P73" s="53">
        <v>1207.1300000000001</v>
      </c>
      <c r="Q73" s="53">
        <v>1245.56</v>
      </c>
      <c r="R73" s="54">
        <v>1283.96</v>
      </c>
      <c r="S73" s="54">
        <v>1322.4</v>
      </c>
    </row>
    <row r="74" spans="1:19" x14ac:dyDescent="0.3">
      <c r="A74" s="48">
        <v>1600</v>
      </c>
      <c r="B74" s="44"/>
      <c r="C74" s="52">
        <v>608.74</v>
      </c>
      <c r="D74" s="53">
        <v>644.1</v>
      </c>
      <c r="E74" s="53">
        <v>679.5</v>
      </c>
      <c r="F74" s="53">
        <v>714.9</v>
      </c>
      <c r="G74" s="53">
        <v>859.05</v>
      </c>
      <c r="H74" s="53">
        <v>894.45</v>
      </c>
      <c r="I74" s="53">
        <v>929.85</v>
      </c>
      <c r="J74" s="53">
        <v>965.21</v>
      </c>
      <c r="K74" s="53">
        <v>1000.61</v>
      </c>
      <c r="L74" s="53">
        <v>1036.01</v>
      </c>
      <c r="M74" s="53">
        <v>1071.4100000000001</v>
      </c>
      <c r="N74" s="53">
        <v>1106.78</v>
      </c>
      <c r="O74" s="53">
        <v>1208.1400000000001</v>
      </c>
      <c r="P74" s="53">
        <v>1246.58</v>
      </c>
      <c r="Q74" s="53">
        <v>1285.01</v>
      </c>
      <c r="R74" s="54">
        <v>1323.41</v>
      </c>
      <c r="S74" s="54">
        <v>1361.85</v>
      </c>
    </row>
    <row r="75" spans="1:19" x14ac:dyDescent="0.3">
      <c r="A75" s="48">
        <v>1800</v>
      </c>
      <c r="B75" s="44"/>
      <c r="C75" s="52">
        <v>636.49</v>
      </c>
      <c r="D75" s="53">
        <v>671.85</v>
      </c>
      <c r="E75" s="53">
        <v>707.25</v>
      </c>
      <c r="F75" s="53">
        <v>742.65</v>
      </c>
      <c r="G75" s="53">
        <v>898.5</v>
      </c>
      <c r="H75" s="53">
        <v>933.9</v>
      </c>
      <c r="I75" s="53">
        <v>969.3</v>
      </c>
      <c r="J75" s="53">
        <v>1004.66</v>
      </c>
      <c r="K75" s="53">
        <v>1040.06</v>
      </c>
      <c r="L75" s="53">
        <v>1075.46</v>
      </c>
      <c r="M75" s="53">
        <v>1110.83</v>
      </c>
      <c r="N75" s="53">
        <v>1146.23</v>
      </c>
      <c r="O75" s="53">
        <v>1247.5899999999999</v>
      </c>
      <c r="P75" s="53">
        <v>1286.03</v>
      </c>
      <c r="Q75" s="53">
        <v>1324.46</v>
      </c>
      <c r="R75" s="54">
        <v>1362.86</v>
      </c>
      <c r="S75" s="54">
        <v>1401.3</v>
      </c>
    </row>
    <row r="76" spans="1:19" x14ac:dyDescent="0.3">
      <c r="A76" s="48">
        <v>2000</v>
      </c>
      <c r="B76" s="44"/>
      <c r="C76" s="52">
        <v>664.24</v>
      </c>
      <c r="D76" s="53">
        <v>699.64</v>
      </c>
      <c r="E76" s="53">
        <v>735</v>
      </c>
      <c r="F76" s="53">
        <v>770.4</v>
      </c>
      <c r="G76" s="53">
        <v>937.95</v>
      </c>
      <c r="H76" s="53">
        <v>973.35</v>
      </c>
      <c r="I76" s="53">
        <v>1008.75</v>
      </c>
      <c r="J76" s="53">
        <v>1044.1099999999999</v>
      </c>
      <c r="K76" s="53">
        <v>1079.51</v>
      </c>
      <c r="L76" s="53">
        <v>1114.9100000000001</v>
      </c>
      <c r="M76" s="53">
        <v>1150.28</v>
      </c>
      <c r="N76" s="53">
        <v>1185.68</v>
      </c>
      <c r="O76" s="53">
        <v>1287.04</v>
      </c>
      <c r="P76" s="53">
        <v>1325.48</v>
      </c>
      <c r="Q76" s="53">
        <v>1363.91</v>
      </c>
      <c r="R76" s="54">
        <v>1402.31</v>
      </c>
      <c r="S76" s="54">
        <v>1440.75</v>
      </c>
    </row>
    <row r="77" spans="1:19" x14ac:dyDescent="0.3">
      <c r="A77" s="48">
        <v>2200</v>
      </c>
      <c r="B77" s="44"/>
      <c r="C77" s="52">
        <v>691.99</v>
      </c>
      <c r="D77" s="53">
        <v>727.39</v>
      </c>
      <c r="E77" s="53">
        <v>762.75</v>
      </c>
      <c r="F77" s="53">
        <v>798.15</v>
      </c>
      <c r="G77" s="53">
        <v>977.4</v>
      </c>
      <c r="H77" s="53">
        <v>1012.8</v>
      </c>
      <c r="I77" s="53">
        <v>1048.2</v>
      </c>
      <c r="J77" s="53">
        <v>1083.56</v>
      </c>
      <c r="K77" s="53">
        <v>1118.96</v>
      </c>
      <c r="L77" s="53">
        <v>1154.3599999999999</v>
      </c>
      <c r="M77" s="53">
        <v>1189.73</v>
      </c>
      <c r="N77" s="53">
        <v>1225.1300000000001</v>
      </c>
      <c r="O77" s="53">
        <v>1326.49</v>
      </c>
      <c r="P77" s="70">
        <v>1364.93</v>
      </c>
      <c r="Q77" s="71">
        <v>1403.33</v>
      </c>
      <c r="R77" s="71">
        <v>1441.76</v>
      </c>
      <c r="S77" s="71">
        <v>1480.2</v>
      </c>
    </row>
    <row r="78" spans="1:19" x14ac:dyDescent="0.3">
      <c r="A78" s="48">
        <v>2400</v>
      </c>
      <c r="B78" s="44"/>
      <c r="C78" s="52">
        <v>719.74</v>
      </c>
      <c r="D78" s="53">
        <v>755.14</v>
      </c>
      <c r="E78" s="53">
        <v>790.5</v>
      </c>
      <c r="F78" s="53">
        <v>825.9</v>
      </c>
      <c r="G78" s="53">
        <v>1016.85</v>
      </c>
      <c r="H78" s="53">
        <v>1052.25</v>
      </c>
      <c r="I78" s="53">
        <v>1087.6500000000001</v>
      </c>
      <c r="J78" s="53">
        <v>1123.01</v>
      </c>
      <c r="K78" s="53">
        <v>1158.4100000000001</v>
      </c>
      <c r="L78" s="53">
        <v>1193.81</v>
      </c>
      <c r="M78" s="53">
        <v>1229.18</v>
      </c>
      <c r="N78" s="53">
        <v>1264.58</v>
      </c>
      <c r="O78" s="53">
        <v>1365.94</v>
      </c>
      <c r="P78" s="54">
        <v>1404.38</v>
      </c>
      <c r="Q78" s="54">
        <v>1442.78</v>
      </c>
      <c r="R78" s="54">
        <v>1481.21</v>
      </c>
      <c r="S78" s="54">
        <v>1519.65</v>
      </c>
    </row>
    <row r="79" spans="1:19" x14ac:dyDescent="0.3">
      <c r="A79" s="48">
        <v>2600</v>
      </c>
      <c r="B79" s="44"/>
      <c r="C79" s="52">
        <v>747.49</v>
      </c>
      <c r="D79" s="53">
        <v>782.89</v>
      </c>
      <c r="E79" s="53">
        <v>818.29</v>
      </c>
      <c r="F79" s="53">
        <v>853.65</v>
      </c>
      <c r="G79" s="53">
        <v>1056.3</v>
      </c>
      <c r="H79" s="53">
        <v>1091.7</v>
      </c>
      <c r="I79" s="53">
        <v>1127.0999999999999</v>
      </c>
      <c r="J79" s="53">
        <v>1162.46</v>
      </c>
      <c r="K79" s="53">
        <v>1197.8599999999999</v>
      </c>
      <c r="L79" s="53">
        <v>1233.26</v>
      </c>
      <c r="M79" s="53">
        <v>1268.6300000000001</v>
      </c>
      <c r="N79" s="53">
        <v>1304.03</v>
      </c>
      <c r="O79" s="54">
        <v>1405.39</v>
      </c>
      <c r="P79" s="54">
        <v>1443.83</v>
      </c>
      <c r="Q79" s="54">
        <v>1482.23</v>
      </c>
      <c r="R79" s="54">
        <v>1520.66</v>
      </c>
      <c r="S79" s="54">
        <v>1559.1</v>
      </c>
    </row>
    <row r="80" spans="1:19" x14ac:dyDescent="0.3">
      <c r="A80" s="48">
        <v>2800</v>
      </c>
      <c r="B80" s="44"/>
      <c r="C80" s="52">
        <v>775.24</v>
      </c>
      <c r="D80" s="53">
        <v>810.64</v>
      </c>
      <c r="E80" s="53">
        <v>846.04</v>
      </c>
      <c r="F80" s="53">
        <v>881.4</v>
      </c>
      <c r="G80" s="53">
        <v>1095.75</v>
      </c>
      <c r="H80" s="53">
        <v>1131.1500000000001</v>
      </c>
      <c r="I80" s="53">
        <v>1166.55</v>
      </c>
      <c r="J80" s="53">
        <v>1201.9100000000001</v>
      </c>
      <c r="K80" s="53">
        <v>1237.31</v>
      </c>
      <c r="L80" s="53">
        <v>1272.71</v>
      </c>
      <c r="M80" s="53">
        <v>1308.08</v>
      </c>
      <c r="N80" s="54">
        <v>1343.48</v>
      </c>
      <c r="O80" s="54">
        <v>1486.43</v>
      </c>
      <c r="P80" s="54">
        <v>1550.18</v>
      </c>
      <c r="Q80" s="54">
        <v>1613.93</v>
      </c>
      <c r="R80" s="54">
        <v>1678.88</v>
      </c>
      <c r="S80" s="54">
        <v>1742.63</v>
      </c>
    </row>
    <row r="81" spans="1:19" x14ac:dyDescent="0.3">
      <c r="A81" s="48">
        <v>3000</v>
      </c>
      <c r="B81" s="44"/>
      <c r="C81" s="52">
        <v>802.99</v>
      </c>
      <c r="D81" s="53">
        <v>838.39</v>
      </c>
      <c r="E81" s="53">
        <v>873.79</v>
      </c>
      <c r="F81" s="53">
        <v>909.15</v>
      </c>
      <c r="G81" s="53">
        <v>1135.2</v>
      </c>
      <c r="H81" s="53">
        <v>1170.5999999999999</v>
      </c>
      <c r="I81" s="53">
        <v>1206</v>
      </c>
      <c r="J81" s="53">
        <v>1241.3599999999999</v>
      </c>
      <c r="K81" s="53">
        <v>1276.76</v>
      </c>
      <c r="L81" s="53">
        <v>1312.16</v>
      </c>
      <c r="M81" s="54">
        <v>1347.53</v>
      </c>
      <c r="N81" s="54">
        <v>1382.93</v>
      </c>
      <c r="O81" s="54">
        <v>1527.04</v>
      </c>
      <c r="P81" s="54">
        <v>1591.95</v>
      </c>
      <c r="Q81" s="54">
        <v>1658.06</v>
      </c>
      <c r="R81" s="54">
        <v>1723.01</v>
      </c>
      <c r="S81" s="54">
        <v>1787.93</v>
      </c>
    </row>
    <row r="82" spans="1:19" x14ac:dyDescent="0.3">
      <c r="A82" s="48">
        <v>3200</v>
      </c>
      <c r="B82" s="44"/>
      <c r="C82" s="52">
        <v>830.74</v>
      </c>
      <c r="D82" s="53">
        <v>866.14</v>
      </c>
      <c r="E82" s="53">
        <v>901.54</v>
      </c>
      <c r="F82" s="53">
        <v>936.94</v>
      </c>
      <c r="G82" s="53">
        <v>1174.6500000000001</v>
      </c>
      <c r="H82" s="53">
        <v>1210.05</v>
      </c>
      <c r="I82" s="53">
        <v>1245.45</v>
      </c>
      <c r="J82" s="53">
        <v>1280.81</v>
      </c>
      <c r="K82" s="53">
        <v>1316.21</v>
      </c>
      <c r="L82" s="54">
        <v>1351.61</v>
      </c>
      <c r="M82" s="54">
        <v>1386.98</v>
      </c>
      <c r="N82" s="54">
        <v>1422.38</v>
      </c>
      <c r="O82" s="54">
        <v>1567.65</v>
      </c>
      <c r="P82" s="54">
        <v>1633.76</v>
      </c>
      <c r="Q82" s="54">
        <v>1701.04</v>
      </c>
      <c r="R82" s="54">
        <v>1768.28</v>
      </c>
      <c r="S82" s="54">
        <v>1834.39</v>
      </c>
    </row>
    <row r="83" spans="1:19" x14ac:dyDescent="0.3">
      <c r="A83" s="48">
        <v>3400</v>
      </c>
      <c r="B83" s="44"/>
      <c r="C83" s="52">
        <v>858.53</v>
      </c>
      <c r="D83" s="53">
        <v>893.89</v>
      </c>
      <c r="E83" s="53">
        <v>929.29</v>
      </c>
      <c r="F83" s="53">
        <v>964.69</v>
      </c>
      <c r="G83" s="53">
        <v>1214.0999999999999</v>
      </c>
      <c r="H83" s="53">
        <v>1249.5</v>
      </c>
      <c r="I83" s="53">
        <v>1284.9000000000001</v>
      </c>
      <c r="J83" s="53">
        <v>1320.26</v>
      </c>
      <c r="K83" s="54">
        <v>1355.66</v>
      </c>
      <c r="L83" s="54">
        <v>1391.06</v>
      </c>
      <c r="M83" s="54">
        <v>1426.43</v>
      </c>
      <c r="N83" s="54">
        <v>1461.83</v>
      </c>
      <c r="O83" s="54">
        <v>1607.1</v>
      </c>
      <c r="P83" s="54">
        <v>1675.54</v>
      </c>
      <c r="Q83" s="54">
        <v>1743.98</v>
      </c>
      <c r="R83" s="54">
        <v>1812.41</v>
      </c>
      <c r="S83" s="54">
        <v>1880.85</v>
      </c>
    </row>
    <row r="84" spans="1:19" x14ac:dyDescent="0.3">
      <c r="A84" s="48">
        <v>3600</v>
      </c>
      <c r="B84" s="44"/>
      <c r="C84" s="52">
        <v>886.28</v>
      </c>
      <c r="D84" s="53">
        <v>921.64</v>
      </c>
      <c r="E84" s="53">
        <v>957.04</v>
      </c>
      <c r="F84" s="53">
        <v>992.44</v>
      </c>
      <c r="G84" s="53">
        <v>1253.55</v>
      </c>
      <c r="H84" s="53">
        <v>1288.95</v>
      </c>
      <c r="I84" s="53">
        <v>1324.35</v>
      </c>
      <c r="J84" s="53">
        <v>1359.71</v>
      </c>
      <c r="K84" s="54">
        <v>1395.11</v>
      </c>
      <c r="L84" s="54">
        <v>1430.51</v>
      </c>
      <c r="M84" s="54">
        <v>1465.88</v>
      </c>
      <c r="N84" s="54">
        <v>1501.28</v>
      </c>
      <c r="O84" s="54">
        <v>1647.71</v>
      </c>
      <c r="P84" s="54">
        <v>1717.35</v>
      </c>
      <c r="Q84" s="54">
        <v>1786.95</v>
      </c>
      <c r="R84" s="54">
        <v>1857.71</v>
      </c>
      <c r="S84" s="54">
        <v>1927.31</v>
      </c>
    </row>
    <row r="85" spans="1:19" x14ac:dyDescent="0.3">
      <c r="A85" s="65" t="s">
        <v>75</v>
      </c>
      <c r="B85" s="65"/>
      <c r="C85" s="65"/>
      <c r="D85" s="65"/>
      <c r="E85" s="65"/>
      <c r="F85" s="65"/>
      <c r="G85" s="65"/>
      <c r="H85" s="65"/>
      <c r="I85" s="65"/>
      <c r="J85" s="65"/>
      <c r="K85" s="65"/>
      <c r="L85" s="65"/>
      <c r="M85" s="65"/>
      <c r="N85" s="65"/>
      <c r="O85" s="65"/>
      <c r="P85" s="65"/>
      <c r="Q85" s="65"/>
      <c r="R85" s="65"/>
      <c r="S85" s="65"/>
    </row>
    <row r="87" spans="1:19" ht="15.5" x14ac:dyDescent="0.3">
      <c r="A87" s="37" t="s">
        <v>43</v>
      </c>
      <c r="B87" s="37"/>
      <c r="C87" s="37"/>
      <c r="D87" s="37"/>
      <c r="E87" s="37"/>
      <c r="F87" s="37"/>
      <c r="G87" s="37"/>
      <c r="H87" s="37"/>
      <c r="I87" s="37"/>
      <c r="J87" s="37"/>
      <c r="K87" s="37"/>
      <c r="L87" s="37"/>
      <c r="M87" s="37"/>
      <c r="N87" s="37"/>
      <c r="O87" s="37"/>
      <c r="P87" s="37"/>
      <c r="Q87" s="37"/>
      <c r="R87" s="37"/>
      <c r="S87" s="37"/>
    </row>
    <row r="88" spans="1:19" x14ac:dyDescent="0.3">
      <c r="A88" s="38" t="s">
        <v>51</v>
      </c>
      <c r="B88" s="38"/>
      <c r="C88" s="38"/>
      <c r="D88" s="38"/>
      <c r="E88" s="38"/>
      <c r="F88" s="38"/>
      <c r="G88" s="38"/>
      <c r="H88" s="38"/>
      <c r="I88" s="38"/>
      <c r="J88" s="38"/>
      <c r="K88" s="38"/>
      <c r="L88" s="38"/>
      <c r="M88" s="38"/>
      <c r="N88" s="38"/>
      <c r="O88" s="38"/>
      <c r="P88" s="38"/>
      <c r="Q88" s="38"/>
      <c r="R88" s="38"/>
      <c r="S88" s="38"/>
    </row>
    <row r="89" spans="1:19" s="39" customFormat="1" ht="6" customHeight="1" x14ac:dyDescent="0.3">
      <c r="C89" s="40"/>
      <c r="D89" s="40"/>
      <c r="E89" s="40"/>
      <c r="F89" s="40"/>
      <c r="G89" s="40"/>
      <c r="H89" s="40"/>
      <c r="I89" s="40"/>
      <c r="J89" s="40"/>
      <c r="K89" s="40"/>
      <c r="L89" s="40"/>
      <c r="M89" s="40"/>
      <c r="N89" s="40"/>
      <c r="O89" s="40"/>
      <c r="P89" s="40"/>
      <c r="Q89" s="40"/>
      <c r="R89" s="40"/>
      <c r="S89" s="40"/>
    </row>
    <row r="90" spans="1:19" ht="14.5" thickBot="1" x14ac:dyDescent="0.35">
      <c r="A90" s="41"/>
      <c r="B90" s="41"/>
      <c r="C90" s="42">
        <v>800</v>
      </c>
      <c r="D90" s="42">
        <v>1000</v>
      </c>
      <c r="E90" s="42">
        <v>1200</v>
      </c>
      <c r="F90" s="42">
        <v>1400</v>
      </c>
      <c r="G90" s="42">
        <v>1600</v>
      </c>
      <c r="H90" s="42">
        <v>1800</v>
      </c>
      <c r="I90" s="42">
        <v>2000</v>
      </c>
      <c r="J90" s="42">
        <v>2200</v>
      </c>
      <c r="K90" s="42">
        <v>2400</v>
      </c>
      <c r="L90" s="42">
        <v>2600</v>
      </c>
      <c r="M90" s="42">
        <v>2800</v>
      </c>
      <c r="N90" s="42">
        <v>3000</v>
      </c>
      <c r="O90" s="42">
        <v>3200</v>
      </c>
      <c r="P90" s="42">
        <v>3400</v>
      </c>
      <c r="Q90" s="42">
        <v>3600</v>
      </c>
      <c r="R90" s="42">
        <v>3800</v>
      </c>
      <c r="S90" s="42">
        <v>4000</v>
      </c>
    </row>
    <row r="91" spans="1:19" x14ac:dyDescent="0.3">
      <c r="A91" s="43">
        <v>800</v>
      </c>
      <c r="B91" s="44"/>
      <c r="C91" s="45">
        <v>502.01</v>
      </c>
      <c r="D91" s="46">
        <v>537.41</v>
      </c>
      <c r="E91" s="46">
        <v>572.80999999999995</v>
      </c>
      <c r="F91" s="46">
        <v>674.59</v>
      </c>
      <c r="G91" s="46">
        <v>709.95</v>
      </c>
      <c r="H91" s="46">
        <v>745.35</v>
      </c>
      <c r="I91" s="46">
        <v>780.75</v>
      </c>
      <c r="J91" s="46">
        <v>816.11</v>
      </c>
      <c r="K91" s="46">
        <v>851.51</v>
      </c>
      <c r="L91" s="46">
        <v>886.91</v>
      </c>
      <c r="M91" s="46">
        <v>922.31</v>
      </c>
      <c r="N91" s="46">
        <v>957.68</v>
      </c>
      <c r="O91" s="46">
        <v>1059.53</v>
      </c>
      <c r="P91" s="46">
        <v>1097.96</v>
      </c>
      <c r="Q91" s="46">
        <v>1136.4000000000001</v>
      </c>
      <c r="R91" s="47">
        <v>1174.8399999999999</v>
      </c>
      <c r="S91" s="47">
        <v>1213.24</v>
      </c>
    </row>
    <row r="92" spans="1:19" x14ac:dyDescent="0.3">
      <c r="A92" s="48">
        <v>1000</v>
      </c>
      <c r="B92" s="44"/>
      <c r="C92" s="52">
        <v>530.59</v>
      </c>
      <c r="D92" s="53">
        <v>565.99</v>
      </c>
      <c r="E92" s="53">
        <v>601.39</v>
      </c>
      <c r="F92" s="53">
        <v>715.69</v>
      </c>
      <c r="G92" s="53">
        <v>751.05</v>
      </c>
      <c r="H92" s="53">
        <v>786.45</v>
      </c>
      <c r="I92" s="53">
        <v>821.85</v>
      </c>
      <c r="J92" s="53">
        <v>857.25</v>
      </c>
      <c r="K92" s="53">
        <v>892.61</v>
      </c>
      <c r="L92" s="53">
        <v>928.01</v>
      </c>
      <c r="M92" s="53">
        <v>963.41</v>
      </c>
      <c r="N92" s="53">
        <v>998.78</v>
      </c>
      <c r="O92" s="53">
        <v>1100.6600000000001</v>
      </c>
      <c r="P92" s="53">
        <v>1139.06</v>
      </c>
      <c r="Q92" s="53">
        <v>1177.5</v>
      </c>
      <c r="R92" s="54">
        <v>1215.94</v>
      </c>
      <c r="S92" s="54">
        <v>1254.3399999999999</v>
      </c>
    </row>
    <row r="93" spans="1:19" x14ac:dyDescent="0.3">
      <c r="A93" s="48">
        <v>1200</v>
      </c>
      <c r="B93" s="44"/>
      <c r="C93" s="52">
        <v>559.20000000000005</v>
      </c>
      <c r="D93" s="53">
        <v>594.55999999999995</v>
      </c>
      <c r="E93" s="53">
        <v>629.96</v>
      </c>
      <c r="F93" s="53">
        <v>756.79</v>
      </c>
      <c r="G93" s="53">
        <v>792.19</v>
      </c>
      <c r="H93" s="53">
        <v>827.55</v>
      </c>
      <c r="I93" s="53">
        <v>862.95</v>
      </c>
      <c r="J93" s="53">
        <v>898.35</v>
      </c>
      <c r="K93" s="53">
        <v>933.75</v>
      </c>
      <c r="L93" s="53">
        <v>969.11</v>
      </c>
      <c r="M93" s="53">
        <v>1004.51</v>
      </c>
      <c r="N93" s="53">
        <v>1039.9100000000001</v>
      </c>
      <c r="O93" s="53">
        <v>1141.76</v>
      </c>
      <c r="P93" s="53">
        <v>1180.2</v>
      </c>
      <c r="Q93" s="53">
        <v>1218.5999999999999</v>
      </c>
      <c r="R93" s="54">
        <v>1257.04</v>
      </c>
      <c r="S93" s="54">
        <v>1295.48</v>
      </c>
    </row>
    <row r="94" spans="1:19" x14ac:dyDescent="0.3">
      <c r="A94" s="48">
        <v>1400</v>
      </c>
      <c r="B94" s="44"/>
      <c r="C94" s="52">
        <v>587.78</v>
      </c>
      <c r="D94" s="53">
        <v>623.14</v>
      </c>
      <c r="E94" s="53">
        <v>658.54</v>
      </c>
      <c r="F94" s="53">
        <v>797.89</v>
      </c>
      <c r="G94" s="53">
        <v>833.29</v>
      </c>
      <c r="H94" s="53">
        <v>868.69</v>
      </c>
      <c r="I94" s="53">
        <v>904.05</v>
      </c>
      <c r="J94" s="53">
        <v>939.45</v>
      </c>
      <c r="K94" s="53">
        <v>974.85</v>
      </c>
      <c r="L94" s="53">
        <v>1010.21</v>
      </c>
      <c r="M94" s="53">
        <v>1045.6099999999999</v>
      </c>
      <c r="N94" s="53">
        <v>1081.01</v>
      </c>
      <c r="O94" s="53">
        <v>1182.8599999999999</v>
      </c>
      <c r="P94" s="53">
        <v>1221.3</v>
      </c>
      <c r="Q94" s="53">
        <v>1259.7</v>
      </c>
      <c r="R94" s="54">
        <v>1298.1400000000001</v>
      </c>
      <c r="S94" s="54">
        <v>1336.58</v>
      </c>
    </row>
    <row r="95" spans="1:19" x14ac:dyDescent="0.3">
      <c r="A95" s="48">
        <v>1600</v>
      </c>
      <c r="B95" s="44"/>
      <c r="C95" s="52">
        <v>616.35</v>
      </c>
      <c r="D95" s="53">
        <v>651.75</v>
      </c>
      <c r="E95" s="53">
        <v>687.11</v>
      </c>
      <c r="F95" s="53">
        <v>838.99</v>
      </c>
      <c r="G95" s="53">
        <v>874.39</v>
      </c>
      <c r="H95" s="53">
        <v>909.79</v>
      </c>
      <c r="I95" s="53">
        <v>945.15</v>
      </c>
      <c r="J95" s="53">
        <v>980.55</v>
      </c>
      <c r="K95" s="53">
        <v>1015.95</v>
      </c>
      <c r="L95" s="53">
        <v>1051.3499999999999</v>
      </c>
      <c r="M95" s="53">
        <v>1086.71</v>
      </c>
      <c r="N95" s="53">
        <v>1122.1099999999999</v>
      </c>
      <c r="O95" s="53">
        <v>1223.96</v>
      </c>
      <c r="P95" s="53">
        <v>1262.4000000000001</v>
      </c>
      <c r="Q95" s="53">
        <v>1300.8399999999999</v>
      </c>
      <c r="R95" s="54">
        <v>1339.24</v>
      </c>
      <c r="S95" s="54">
        <v>1377.68</v>
      </c>
    </row>
    <row r="96" spans="1:19" x14ac:dyDescent="0.3">
      <c r="A96" s="48">
        <v>1800</v>
      </c>
      <c r="B96" s="44"/>
      <c r="C96" s="52">
        <v>644.92999999999995</v>
      </c>
      <c r="D96" s="53">
        <v>680.33</v>
      </c>
      <c r="E96" s="53">
        <v>715.73</v>
      </c>
      <c r="F96" s="53">
        <v>880.13</v>
      </c>
      <c r="G96" s="53">
        <v>915.49</v>
      </c>
      <c r="H96" s="53">
        <v>950.89</v>
      </c>
      <c r="I96" s="53">
        <v>986.29</v>
      </c>
      <c r="J96" s="53">
        <v>1021.65</v>
      </c>
      <c r="K96" s="53">
        <v>1057.05</v>
      </c>
      <c r="L96" s="53">
        <v>1092.45</v>
      </c>
      <c r="M96" s="53">
        <v>1127.8499999999999</v>
      </c>
      <c r="N96" s="53">
        <v>1163.21</v>
      </c>
      <c r="O96" s="53">
        <v>1265.06</v>
      </c>
      <c r="P96" s="53">
        <v>1303.5</v>
      </c>
      <c r="Q96" s="53">
        <v>1341.94</v>
      </c>
      <c r="R96" s="54">
        <v>1380.38</v>
      </c>
      <c r="S96" s="54">
        <v>1418.78</v>
      </c>
    </row>
    <row r="97" spans="1:19" x14ac:dyDescent="0.3">
      <c r="A97" s="48">
        <v>2000</v>
      </c>
      <c r="B97" s="44"/>
      <c r="C97" s="52">
        <v>673.5</v>
      </c>
      <c r="D97" s="53">
        <v>708.9</v>
      </c>
      <c r="E97" s="53">
        <v>744.3</v>
      </c>
      <c r="F97" s="53">
        <v>921.23</v>
      </c>
      <c r="G97" s="53">
        <v>956.59</v>
      </c>
      <c r="H97" s="53">
        <v>991.99</v>
      </c>
      <c r="I97" s="53">
        <v>1027.3900000000001</v>
      </c>
      <c r="J97" s="53">
        <v>1062.79</v>
      </c>
      <c r="K97" s="53">
        <v>1098.1500000000001</v>
      </c>
      <c r="L97" s="53">
        <v>1133.55</v>
      </c>
      <c r="M97" s="53">
        <v>1168.95</v>
      </c>
      <c r="N97" s="53">
        <v>1204.31</v>
      </c>
      <c r="O97" s="53">
        <v>1306.2</v>
      </c>
      <c r="P97" s="53">
        <v>1344.6</v>
      </c>
      <c r="Q97" s="53">
        <v>1383.04</v>
      </c>
      <c r="R97" s="54">
        <v>1421.48</v>
      </c>
      <c r="S97" s="54">
        <v>1459.88</v>
      </c>
    </row>
    <row r="98" spans="1:19" x14ac:dyDescent="0.3">
      <c r="A98" s="48">
        <v>2200</v>
      </c>
      <c r="B98" s="44"/>
      <c r="C98" s="52">
        <v>702.11</v>
      </c>
      <c r="D98" s="53">
        <v>737.48</v>
      </c>
      <c r="E98" s="53">
        <v>772.88</v>
      </c>
      <c r="F98" s="53">
        <v>962.33</v>
      </c>
      <c r="G98" s="53">
        <v>997.73</v>
      </c>
      <c r="H98" s="53">
        <v>1033.0899999999999</v>
      </c>
      <c r="I98" s="53">
        <v>1068.49</v>
      </c>
      <c r="J98" s="53">
        <v>1103.8900000000001</v>
      </c>
      <c r="K98" s="53">
        <v>1139.29</v>
      </c>
      <c r="L98" s="53">
        <v>1174.6500000000001</v>
      </c>
      <c r="M98" s="53">
        <v>1210.05</v>
      </c>
      <c r="N98" s="53">
        <v>1245.45</v>
      </c>
      <c r="O98" s="53">
        <v>1347.3</v>
      </c>
      <c r="P98" s="70">
        <v>1385.7</v>
      </c>
      <c r="Q98" s="71">
        <v>1424.14</v>
      </c>
      <c r="R98" s="71">
        <v>1462.58</v>
      </c>
      <c r="S98" s="71">
        <v>1501.01</v>
      </c>
    </row>
    <row r="99" spans="1:19" x14ac:dyDescent="0.3">
      <c r="A99" s="48">
        <v>2400</v>
      </c>
      <c r="B99" s="44"/>
      <c r="C99" s="52">
        <v>730.69</v>
      </c>
      <c r="D99" s="53">
        <v>766.05</v>
      </c>
      <c r="E99" s="53">
        <v>801.45</v>
      </c>
      <c r="F99" s="53">
        <v>1003.43</v>
      </c>
      <c r="G99" s="53">
        <v>1038.83</v>
      </c>
      <c r="H99" s="53">
        <v>1074.23</v>
      </c>
      <c r="I99" s="53">
        <v>1109.5899999999999</v>
      </c>
      <c r="J99" s="53">
        <v>1144.99</v>
      </c>
      <c r="K99" s="53">
        <v>1180.3900000000001</v>
      </c>
      <c r="L99" s="53">
        <v>1215.75</v>
      </c>
      <c r="M99" s="53">
        <v>1251.1500000000001</v>
      </c>
      <c r="N99" s="53">
        <v>1286.55</v>
      </c>
      <c r="O99" s="53">
        <v>1482.08</v>
      </c>
      <c r="P99" s="54">
        <v>1547.48</v>
      </c>
      <c r="Q99" s="54">
        <v>1612.91</v>
      </c>
      <c r="R99" s="54">
        <v>1678.31</v>
      </c>
      <c r="S99" s="54">
        <v>1743.75</v>
      </c>
    </row>
    <row r="100" spans="1:19" x14ac:dyDescent="0.3">
      <c r="A100" s="48">
        <v>2600</v>
      </c>
      <c r="B100" s="44"/>
      <c r="C100" s="52">
        <v>759.26</v>
      </c>
      <c r="D100" s="53">
        <v>794.66</v>
      </c>
      <c r="E100" s="53">
        <v>830.03</v>
      </c>
      <c r="F100" s="53">
        <v>1044.53</v>
      </c>
      <c r="G100" s="53">
        <v>1079.93</v>
      </c>
      <c r="H100" s="53">
        <v>1115.33</v>
      </c>
      <c r="I100" s="53">
        <v>1150.69</v>
      </c>
      <c r="J100" s="53">
        <v>1186.0899999999999</v>
      </c>
      <c r="K100" s="53">
        <v>1221.49</v>
      </c>
      <c r="L100" s="53">
        <v>1256.8900000000001</v>
      </c>
      <c r="M100" s="53">
        <v>1331.96</v>
      </c>
      <c r="N100" s="53">
        <v>1395.6</v>
      </c>
      <c r="O100" s="54">
        <v>1526.93</v>
      </c>
      <c r="P100" s="54">
        <v>1594.88</v>
      </c>
      <c r="Q100" s="54">
        <v>1661.51</v>
      </c>
      <c r="R100" s="54">
        <v>1729.46</v>
      </c>
      <c r="S100" s="54">
        <v>1796.14</v>
      </c>
    </row>
    <row r="101" spans="1:19" x14ac:dyDescent="0.3">
      <c r="A101" s="48">
        <v>2800</v>
      </c>
      <c r="B101" s="44"/>
      <c r="C101" s="52">
        <v>787.84</v>
      </c>
      <c r="D101" s="53">
        <v>823.24</v>
      </c>
      <c r="E101" s="53">
        <v>858.64</v>
      </c>
      <c r="F101" s="53">
        <v>1085.6300000000001</v>
      </c>
      <c r="G101" s="53">
        <v>1121.03</v>
      </c>
      <c r="H101" s="53">
        <v>1156.43</v>
      </c>
      <c r="I101" s="53">
        <v>1191.83</v>
      </c>
      <c r="J101" s="53">
        <v>1227.19</v>
      </c>
      <c r="K101" s="53">
        <v>1262.5899999999999</v>
      </c>
      <c r="L101" s="53">
        <v>1297.99</v>
      </c>
      <c r="M101" s="53">
        <v>1374.3</v>
      </c>
      <c r="N101" s="54">
        <v>1439.21</v>
      </c>
      <c r="O101" s="54">
        <v>1573.05</v>
      </c>
      <c r="P101" s="54">
        <v>1642.24</v>
      </c>
      <c r="Q101" s="54">
        <v>1711.39</v>
      </c>
      <c r="R101" s="54">
        <v>1780.58</v>
      </c>
      <c r="S101" s="54">
        <v>1849.76</v>
      </c>
    </row>
    <row r="102" spans="1:19" x14ac:dyDescent="0.3">
      <c r="A102" s="48">
        <v>3000</v>
      </c>
      <c r="B102" s="44"/>
      <c r="C102" s="52">
        <v>816.41</v>
      </c>
      <c r="D102" s="53">
        <v>851.81</v>
      </c>
      <c r="E102" s="53">
        <v>887.21</v>
      </c>
      <c r="F102" s="53">
        <v>1126.76</v>
      </c>
      <c r="G102" s="53">
        <v>1162.1300000000001</v>
      </c>
      <c r="H102" s="53">
        <v>1197.53</v>
      </c>
      <c r="I102" s="53">
        <v>1232.93</v>
      </c>
      <c r="J102" s="53">
        <v>1268.33</v>
      </c>
      <c r="K102" s="53">
        <v>1303.69</v>
      </c>
      <c r="L102" s="53">
        <v>1339.09</v>
      </c>
      <c r="M102" s="54">
        <v>1415.44</v>
      </c>
      <c r="N102" s="54">
        <v>1482.83</v>
      </c>
      <c r="O102" s="54">
        <v>1619.18</v>
      </c>
      <c r="P102" s="54">
        <v>1689.6</v>
      </c>
      <c r="Q102" s="54">
        <v>1761.26</v>
      </c>
      <c r="R102" s="54">
        <v>1831.73</v>
      </c>
      <c r="S102" s="54">
        <v>1902.15</v>
      </c>
    </row>
    <row r="103" spans="1:19" x14ac:dyDescent="0.3">
      <c r="A103" s="48">
        <v>3200</v>
      </c>
      <c r="B103" s="44"/>
      <c r="C103" s="52">
        <v>845.03</v>
      </c>
      <c r="D103" s="53">
        <v>880.39</v>
      </c>
      <c r="E103" s="53">
        <v>915.79</v>
      </c>
      <c r="F103" s="53">
        <v>1167.8599999999999</v>
      </c>
      <c r="G103" s="53">
        <v>1203.26</v>
      </c>
      <c r="H103" s="53">
        <v>1238.6300000000001</v>
      </c>
      <c r="I103" s="53">
        <v>1274.03</v>
      </c>
      <c r="J103" s="53">
        <v>1309.43</v>
      </c>
      <c r="K103" s="53">
        <v>1344.79</v>
      </c>
      <c r="L103" s="54">
        <v>1380.19</v>
      </c>
      <c r="M103" s="54">
        <v>1457.78</v>
      </c>
      <c r="N103" s="54">
        <v>1526.44</v>
      </c>
      <c r="O103" s="54">
        <v>1664.03</v>
      </c>
      <c r="P103" s="54">
        <v>1736.96</v>
      </c>
      <c r="Q103" s="54">
        <v>1809.9</v>
      </c>
      <c r="R103" s="54">
        <v>1882.84</v>
      </c>
      <c r="S103" s="54">
        <v>1955.78</v>
      </c>
    </row>
    <row r="104" spans="1:19" x14ac:dyDescent="0.3">
      <c r="A104" s="48">
        <v>3400</v>
      </c>
      <c r="B104" s="44"/>
      <c r="C104" s="52">
        <v>873.6</v>
      </c>
      <c r="D104" s="53">
        <v>908.96</v>
      </c>
      <c r="E104" s="53">
        <v>944.36</v>
      </c>
      <c r="F104" s="53">
        <v>1208.96</v>
      </c>
      <c r="G104" s="53">
        <v>1244.3599999999999</v>
      </c>
      <c r="H104" s="53">
        <v>1279.76</v>
      </c>
      <c r="I104" s="53">
        <v>1315.13</v>
      </c>
      <c r="J104" s="53">
        <v>1350.53</v>
      </c>
      <c r="K104" s="54">
        <v>1385.93</v>
      </c>
      <c r="L104" s="54">
        <v>1421.29</v>
      </c>
      <c r="M104" s="54">
        <v>1500.15</v>
      </c>
      <c r="N104" s="54">
        <v>1571.29</v>
      </c>
      <c r="O104" s="54">
        <v>1710.15</v>
      </c>
      <c r="P104" s="54">
        <v>1784.33</v>
      </c>
      <c r="Q104" s="54">
        <v>1859.78</v>
      </c>
      <c r="R104" s="54">
        <v>1933.95</v>
      </c>
      <c r="S104" s="54">
        <v>2009.4</v>
      </c>
    </row>
    <row r="105" spans="1:19" x14ac:dyDescent="0.3">
      <c r="A105" s="48">
        <v>3600</v>
      </c>
      <c r="B105" s="44"/>
      <c r="C105" s="52">
        <v>902.18</v>
      </c>
      <c r="D105" s="53">
        <v>937.58</v>
      </c>
      <c r="E105" s="53">
        <v>972.94</v>
      </c>
      <c r="F105" s="53">
        <v>1250.06</v>
      </c>
      <c r="G105" s="53">
        <v>1285.46</v>
      </c>
      <c r="H105" s="53">
        <v>1320.86</v>
      </c>
      <c r="I105" s="53">
        <v>1356.23</v>
      </c>
      <c r="J105" s="53">
        <v>1391.63</v>
      </c>
      <c r="K105" s="54">
        <v>1427.03</v>
      </c>
      <c r="L105" s="54">
        <v>1462.43</v>
      </c>
      <c r="M105" s="54">
        <v>1541.25</v>
      </c>
      <c r="N105" s="54">
        <v>1614.9</v>
      </c>
      <c r="O105" s="54">
        <v>1756.28</v>
      </c>
      <c r="P105" s="54">
        <v>1832.96</v>
      </c>
      <c r="Q105" s="54">
        <v>1908.41</v>
      </c>
      <c r="R105" s="54">
        <v>1985.1</v>
      </c>
      <c r="S105" s="54">
        <v>2061.79</v>
      </c>
    </row>
    <row r="106" spans="1:19" x14ac:dyDescent="0.3">
      <c r="A106" s="65" t="s">
        <v>75</v>
      </c>
      <c r="B106" s="65"/>
      <c r="C106" s="65"/>
      <c r="D106" s="65"/>
      <c r="E106" s="65"/>
      <c r="F106" s="65"/>
      <c r="G106" s="65"/>
      <c r="H106" s="65"/>
      <c r="I106" s="65"/>
      <c r="J106" s="65"/>
      <c r="K106" s="65"/>
      <c r="L106" s="65"/>
      <c r="M106" s="65"/>
      <c r="N106" s="65"/>
      <c r="O106" s="65"/>
      <c r="P106" s="65"/>
      <c r="Q106" s="65"/>
      <c r="R106" s="65"/>
      <c r="S106" s="65"/>
    </row>
    <row r="108" spans="1:19" ht="15.5" x14ac:dyDescent="0.3">
      <c r="A108" s="37" t="s">
        <v>44</v>
      </c>
      <c r="B108" s="37"/>
      <c r="C108" s="37"/>
      <c r="D108" s="37"/>
      <c r="E108" s="37"/>
      <c r="F108" s="37"/>
      <c r="G108" s="37"/>
      <c r="H108" s="37"/>
      <c r="I108" s="37"/>
      <c r="J108" s="37"/>
      <c r="K108" s="37"/>
      <c r="L108" s="37"/>
      <c r="M108" s="37"/>
      <c r="N108" s="37"/>
      <c r="O108" s="37"/>
      <c r="P108" s="37"/>
      <c r="Q108" s="37"/>
      <c r="R108" s="37"/>
      <c r="S108" s="37"/>
    </row>
    <row r="109" spans="1:19" x14ac:dyDescent="0.3">
      <c r="A109" s="38" t="s">
        <v>52</v>
      </c>
      <c r="B109" s="38"/>
      <c r="C109" s="38"/>
      <c r="D109" s="38"/>
      <c r="E109" s="38"/>
      <c r="F109" s="38"/>
      <c r="G109" s="38"/>
      <c r="H109" s="38"/>
      <c r="I109" s="38"/>
      <c r="J109" s="38"/>
      <c r="K109" s="38"/>
      <c r="L109" s="38"/>
      <c r="M109" s="38"/>
      <c r="N109" s="38"/>
      <c r="O109" s="38"/>
      <c r="P109" s="38"/>
      <c r="Q109" s="38"/>
      <c r="R109" s="38"/>
      <c r="S109" s="38"/>
    </row>
    <row r="110" spans="1:19" s="39" customFormat="1" ht="6" customHeight="1" x14ac:dyDescent="0.3">
      <c r="C110" s="40"/>
      <c r="D110" s="40"/>
      <c r="E110" s="40"/>
      <c r="F110" s="40"/>
      <c r="G110" s="40"/>
      <c r="H110" s="40"/>
      <c r="I110" s="40"/>
      <c r="J110" s="40"/>
      <c r="K110" s="40"/>
      <c r="L110" s="40"/>
      <c r="M110" s="40"/>
      <c r="N110" s="40"/>
      <c r="O110" s="40"/>
      <c r="P110" s="40"/>
      <c r="Q110" s="40"/>
      <c r="R110" s="40"/>
      <c r="S110" s="40"/>
    </row>
    <row r="111" spans="1:19" ht="14.5" thickBot="1" x14ac:dyDescent="0.35">
      <c r="A111" s="41"/>
      <c r="B111" s="41"/>
      <c r="C111" s="42">
        <v>800</v>
      </c>
      <c r="D111" s="42">
        <v>1000</v>
      </c>
      <c r="E111" s="42">
        <v>1200</v>
      </c>
      <c r="F111" s="42">
        <v>1400</v>
      </c>
      <c r="G111" s="42">
        <v>1600</v>
      </c>
      <c r="H111" s="42">
        <v>1800</v>
      </c>
      <c r="I111" s="42">
        <v>2000</v>
      </c>
      <c r="J111" s="42">
        <v>2200</v>
      </c>
      <c r="K111" s="42">
        <v>2400</v>
      </c>
      <c r="L111" s="42">
        <v>2600</v>
      </c>
      <c r="M111" s="42">
        <v>2800</v>
      </c>
      <c r="N111" s="42">
        <v>3000</v>
      </c>
      <c r="O111" s="42">
        <v>3200</v>
      </c>
      <c r="P111" s="42">
        <v>3400</v>
      </c>
      <c r="Q111" s="42">
        <v>3600</v>
      </c>
      <c r="R111" s="42">
        <v>3800</v>
      </c>
      <c r="S111" s="42">
        <v>4000</v>
      </c>
    </row>
    <row r="112" spans="1:19" x14ac:dyDescent="0.3">
      <c r="A112" s="43">
        <v>800</v>
      </c>
      <c r="B112" s="44"/>
      <c r="C112" s="45">
        <v>499.24</v>
      </c>
      <c r="D112" s="46">
        <v>534.64</v>
      </c>
      <c r="E112" s="46">
        <v>633.55999999999995</v>
      </c>
      <c r="F112" s="46">
        <v>668.93</v>
      </c>
      <c r="G112" s="46">
        <v>704.33</v>
      </c>
      <c r="H112" s="46">
        <v>739.73</v>
      </c>
      <c r="I112" s="46">
        <v>775.13</v>
      </c>
      <c r="J112" s="46">
        <v>810.49</v>
      </c>
      <c r="K112" s="46">
        <v>845.89</v>
      </c>
      <c r="L112" s="46">
        <v>881.29</v>
      </c>
      <c r="M112" s="46">
        <v>916.65</v>
      </c>
      <c r="N112" s="46">
        <v>952.05</v>
      </c>
      <c r="O112" s="46">
        <v>1053.5999999999999</v>
      </c>
      <c r="P112" s="46">
        <v>1092</v>
      </c>
      <c r="Q112" s="46">
        <v>1130.44</v>
      </c>
      <c r="R112" s="47">
        <v>1168.8800000000001</v>
      </c>
      <c r="S112" s="47">
        <v>1207.31</v>
      </c>
    </row>
    <row r="113" spans="1:19" x14ac:dyDescent="0.3">
      <c r="A113" s="48">
        <v>1000</v>
      </c>
      <c r="B113" s="44"/>
      <c r="C113" s="52">
        <v>527.29</v>
      </c>
      <c r="D113" s="53">
        <v>562.65</v>
      </c>
      <c r="E113" s="53">
        <v>673.58</v>
      </c>
      <c r="F113" s="53">
        <v>708.98</v>
      </c>
      <c r="G113" s="53">
        <v>744.38</v>
      </c>
      <c r="H113" s="53">
        <v>779.74</v>
      </c>
      <c r="I113" s="53">
        <v>815.14</v>
      </c>
      <c r="J113" s="53">
        <v>850.54</v>
      </c>
      <c r="K113" s="53">
        <v>885.94</v>
      </c>
      <c r="L113" s="53">
        <v>921.3</v>
      </c>
      <c r="M113" s="53">
        <v>956.7</v>
      </c>
      <c r="N113" s="53">
        <v>992.1</v>
      </c>
      <c r="O113" s="53">
        <v>1093.6099999999999</v>
      </c>
      <c r="P113" s="53">
        <v>1132.05</v>
      </c>
      <c r="Q113" s="53">
        <v>1170.49</v>
      </c>
      <c r="R113" s="54">
        <v>1208.8900000000001</v>
      </c>
      <c r="S113" s="54">
        <v>1247.33</v>
      </c>
    </row>
    <row r="114" spans="1:19" x14ac:dyDescent="0.3">
      <c r="A114" s="48">
        <v>1200</v>
      </c>
      <c r="B114" s="44"/>
      <c r="C114" s="52">
        <v>555.34</v>
      </c>
      <c r="D114" s="53">
        <v>590.70000000000005</v>
      </c>
      <c r="E114" s="53">
        <v>713.63</v>
      </c>
      <c r="F114" s="53">
        <v>749.03</v>
      </c>
      <c r="G114" s="53">
        <v>784.39</v>
      </c>
      <c r="H114" s="53">
        <v>819.79</v>
      </c>
      <c r="I114" s="53">
        <v>855.19</v>
      </c>
      <c r="J114" s="53">
        <v>890.55</v>
      </c>
      <c r="K114" s="53">
        <v>925.95</v>
      </c>
      <c r="L114" s="53">
        <v>961.35</v>
      </c>
      <c r="M114" s="53">
        <v>996.75</v>
      </c>
      <c r="N114" s="53">
        <v>1032.1099999999999</v>
      </c>
      <c r="O114" s="53">
        <v>1133.6600000000001</v>
      </c>
      <c r="P114" s="53">
        <v>1172.0999999999999</v>
      </c>
      <c r="Q114" s="53">
        <v>1210.5</v>
      </c>
      <c r="R114" s="54">
        <v>1248.94</v>
      </c>
      <c r="S114" s="54">
        <v>1287.3800000000001</v>
      </c>
    </row>
    <row r="115" spans="1:19" x14ac:dyDescent="0.3">
      <c r="A115" s="48">
        <v>1400</v>
      </c>
      <c r="B115" s="44"/>
      <c r="C115" s="52">
        <v>583.39</v>
      </c>
      <c r="D115" s="53">
        <v>618.75</v>
      </c>
      <c r="E115" s="53">
        <v>753.64</v>
      </c>
      <c r="F115" s="53">
        <v>789.04</v>
      </c>
      <c r="G115" s="53">
        <v>824.44</v>
      </c>
      <c r="H115" s="53">
        <v>859.84</v>
      </c>
      <c r="I115" s="53">
        <v>895.2</v>
      </c>
      <c r="J115" s="53">
        <v>930.6</v>
      </c>
      <c r="K115" s="53">
        <v>966</v>
      </c>
      <c r="L115" s="53">
        <v>1001.36</v>
      </c>
      <c r="M115" s="53">
        <v>1036.76</v>
      </c>
      <c r="N115" s="53">
        <v>1072.1600000000001</v>
      </c>
      <c r="O115" s="53">
        <v>1173.68</v>
      </c>
      <c r="P115" s="53">
        <v>1212.1099999999999</v>
      </c>
      <c r="Q115" s="53">
        <v>1250.55</v>
      </c>
      <c r="R115" s="54">
        <v>1288.99</v>
      </c>
      <c r="S115" s="54">
        <v>1327.39</v>
      </c>
    </row>
    <row r="116" spans="1:19" x14ac:dyDescent="0.3">
      <c r="A116" s="48">
        <v>1600</v>
      </c>
      <c r="B116" s="44"/>
      <c r="C116" s="52">
        <v>611.4</v>
      </c>
      <c r="D116" s="53">
        <v>646.79999999999995</v>
      </c>
      <c r="E116" s="53">
        <v>793.69</v>
      </c>
      <c r="F116" s="53">
        <v>829.09</v>
      </c>
      <c r="G116" s="53">
        <v>864.45</v>
      </c>
      <c r="H116" s="53">
        <v>899.85</v>
      </c>
      <c r="I116" s="53">
        <v>935.25</v>
      </c>
      <c r="J116" s="53">
        <v>970.65</v>
      </c>
      <c r="K116" s="53">
        <v>1006.01</v>
      </c>
      <c r="L116" s="53">
        <v>1041.4100000000001</v>
      </c>
      <c r="M116" s="53">
        <v>1076.81</v>
      </c>
      <c r="N116" s="53">
        <v>1112.21</v>
      </c>
      <c r="O116" s="53">
        <v>1213.73</v>
      </c>
      <c r="P116" s="53">
        <v>1252.1600000000001</v>
      </c>
      <c r="Q116" s="53">
        <v>1290.56</v>
      </c>
      <c r="R116" s="54">
        <v>1329</v>
      </c>
      <c r="S116" s="54">
        <v>1367.44</v>
      </c>
    </row>
    <row r="117" spans="1:19" x14ac:dyDescent="0.3">
      <c r="A117" s="48">
        <v>1800</v>
      </c>
      <c r="B117" s="44"/>
      <c r="C117" s="52">
        <v>639.45000000000005</v>
      </c>
      <c r="D117" s="53">
        <v>674.85</v>
      </c>
      <c r="E117" s="53">
        <v>833.74</v>
      </c>
      <c r="F117" s="53">
        <v>869.1</v>
      </c>
      <c r="G117" s="53">
        <v>904.5</v>
      </c>
      <c r="H117" s="53">
        <v>939.9</v>
      </c>
      <c r="I117" s="53">
        <v>975.3</v>
      </c>
      <c r="J117" s="53">
        <v>1010.66</v>
      </c>
      <c r="K117" s="53">
        <v>1046.06</v>
      </c>
      <c r="L117" s="53">
        <v>1081.46</v>
      </c>
      <c r="M117" s="53">
        <v>1116.83</v>
      </c>
      <c r="N117" s="53">
        <v>1152.23</v>
      </c>
      <c r="O117" s="53">
        <v>1253.78</v>
      </c>
      <c r="P117" s="53">
        <v>1292.18</v>
      </c>
      <c r="Q117" s="53">
        <v>1330.61</v>
      </c>
      <c r="R117" s="54">
        <v>1369.05</v>
      </c>
      <c r="S117" s="54">
        <v>1407.49</v>
      </c>
    </row>
    <row r="118" spans="1:19" x14ac:dyDescent="0.3">
      <c r="A118" s="48">
        <v>2000</v>
      </c>
      <c r="B118" s="44"/>
      <c r="C118" s="52">
        <v>667.5</v>
      </c>
      <c r="D118" s="53">
        <v>702.9</v>
      </c>
      <c r="E118" s="53">
        <v>873.75</v>
      </c>
      <c r="F118" s="53">
        <v>909.15</v>
      </c>
      <c r="G118" s="53">
        <v>944.55</v>
      </c>
      <c r="H118" s="53">
        <v>979.91</v>
      </c>
      <c r="I118" s="53">
        <v>1015.31</v>
      </c>
      <c r="J118" s="53">
        <v>1050.71</v>
      </c>
      <c r="K118" s="53">
        <v>1086.1099999999999</v>
      </c>
      <c r="L118" s="53">
        <v>1121.48</v>
      </c>
      <c r="M118" s="53">
        <v>1156.8800000000001</v>
      </c>
      <c r="N118" s="53">
        <v>1192.28</v>
      </c>
      <c r="O118" s="53">
        <v>1432.76</v>
      </c>
      <c r="P118" s="53">
        <v>1497.08</v>
      </c>
      <c r="Q118" s="53">
        <v>1561.43</v>
      </c>
      <c r="R118" s="54">
        <v>1625.78</v>
      </c>
      <c r="S118" s="54">
        <v>1690.13</v>
      </c>
    </row>
    <row r="119" spans="1:19" x14ac:dyDescent="0.3">
      <c r="A119" s="48">
        <v>2200</v>
      </c>
      <c r="B119" s="44"/>
      <c r="C119" s="52">
        <v>695.55</v>
      </c>
      <c r="D119" s="53">
        <v>730.95</v>
      </c>
      <c r="E119" s="53">
        <v>913.8</v>
      </c>
      <c r="F119" s="53">
        <v>949.2</v>
      </c>
      <c r="G119" s="53">
        <v>984.56</v>
      </c>
      <c r="H119" s="53">
        <v>1019.96</v>
      </c>
      <c r="I119" s="53">
        <v>1055.3599999999999</v>
      </c>
      <c r="J119" s="53">
        <v>1090.73</v>
      </c>
      <c r="K119" s="53">
        <v>1161.4100000000001</v>
      </c>
      <c r="L119" s="53">
        <v>1223.93</v>
      </c>
      <c r="M119" s="53">
        <v>1286.44</v>
      </c>
      <c r="N119" s="53">
        <v>1350.11</v>
      </c>
      <c r="O119" s="53">
        <v>1481.18</v>
      </c>
      <c r="P119" s="70">
        <v>1547.93</v>
      </c>
      <c r="Q119" s="71">
        <v>1614.68</v>
      </c>
      <c r="R119" s="71">
        <v>1681.39</v>
      </c>
      <c r="S119" s="71">
        <v>1748.14</v>
      </c>
    </row>
    <row r="120" spans="1:19" x14ac:dyDescent="0.3">
      <c r="A120" s="48">
        <v>2400</v>
      </c>
      <c r="B120" s="44"/>
      <c r="C120" s="52">
        <v>723.6</v>
      </c>
      <c r="D120" s="53">
        <v>759</v>
      </c>
      <c r="E120" s="53">
        <v>953.81</v>
      </c>
      <c r="F120" s="53">
        <v>989.21</v>
      </c>
      <c r="G120" s="53">
        <v>1024.6099999999999</v>
      </c>
      <c r="H120" s="53">
        <v>1060.01</v>
      </c>
      <c r="I120" s="53">
        <v>1095.3800000000001</v>
      </c>
      <c r="J120" s="53">
        <v>1130.78</v>
      </c>
      <c r="K120" s="53">
        <v>1202.6300000000001</v>
      </c>
      <c r="L120" s="53">
        <v>1267.54</v>
      </c>
      <c r="M120" s="53">
        <v>1332.45</v>
      </c>
      <c r="N120" s="53">
        <v>1397.36</v>
      </c>
      <c r="O120" s="53">
        <v>1530.79</v>
      </c>
      <c r="P120" s="54">
        <v>1599.94</v>
      </c>
      <c r="Q120" s="54">
        <v>1667.89</v>
      </c>
      <c r="R120" s="54">
        <v>1737.04</v>
      </c>
      <c r="S120" s="54">
        <v>1804.95</v>
      </c>
    </row>
    <row r="121" spans="1:19" x14ac:dyDescent="0.3">
      <c r="A121" s="48">
        <v>2600</v>
      </c>
      <c r="B121" s="44"/>
      <c r="C121" s="52">
        <v>751.65</v>
      </c>
      <c r="D121" s="53">
        <v>787.05</v>
      </c>
      <c r="E121" s="53">
        <v>993.86</v>
      </c>
      <c r="F121" s="53">
        <v>1029.26</v>
      </c>
      <c r="G121" s="53">
        <v>1064.6300000000001</v>
      </c>
      <c r="H121" s="53">
        <v>1100.03</v>
      </c>
      <c r="I121" s="53">
        <v>1135.43</v>
      </c>
      <c r="J121" s="53">
        <v>1170.83</v>
      </c>
      <c r="K121" s="53">
        <v>1243.8800000000001</v>
      </c>
      <c r="L121" s="53">
        <v>1309.99</v>
      </c>
      <c r="M121" s="53">
        <v>1377.26</v>
      </c>
      <c r="N121" s="53">
        <v>1444.58</v>
      </c>
      <c r="O121" s="54">
        <v>1580.44</v>
      </c>
      <c r="P121" s="54">
        <v>1650.75</v>
      </c>
      <c r="Q121" s="54">
        <v>1722.3</v>
      </c>
      <c r="R121" s="54">
        <v>1792.65</v>
      </c>
      <c r="S121" s="54">
        <v>1862.96</v>
      </c>
    </row>
    <row r="122" spans="1:19" x14ac:dyDescent="0.3">
      <c r="A122" s="48">
        <v>2800</v>
      </c>
      <c r="B122" s="44"/>
      <c r="C122" s="52">
        <v>779.7</v>
      </c>
      <c r="D122" s="53">
        <v>815.06</v>
      </c>
      <c r="E122" s="53">
        <v>1033.9100000000001</v>
      </c>
      <c r="F122" s="53">
        <v>1069.28</v>
      </c>
      <c r="G122" s="53">
        <v>1104.68</v>
      </c>
      <c r="H122" s="53">
        <v>1140.08</v>
      </c>
      <c r="I122" s="53">
        <v>1175.44</v>
      </c>
      <c r="J122" s="53">
        <v>1210.8399999999999</v>
      </c>
      <c r="K122" s="53">
        <v>1283.93</v>
      </c>
      <c r="L122" s="53">
        <v>1353.6</v>
      </c>
      <c r="M122" s="53">
        <v>1422.11</v>
      </c>
      <c r="N122" s="54">
        <v>1491.83</v>
      </c>
      <c r="O122" s="54">
        <v>1630.05</v>
      </c>
      <c r="P122" s="54">
        <v>1702.8</v>
      </c>
      <c r="Q122" s="54">
        <v>1775.51</v>
      </c>
      <c r="R122" s="54">
        <v>1848.26</v>
      </c>
      <c r="S122" s="54">
        <v>1921.01</v>
      </c>
    </row>
    <row r="123" spans="1:19" x14ac:dyDescent="0.3">
      <c r="A123" s="48">
        <v>3000</v>
      </c>
      <c r="B123" s="44"/>
      <c r="C123" s="52">
        <v>807.75</v>
      </c>
      <c r="D123" s="53">
        <v>843.11</v>
      </c>
      <c r="E123" s="53">
        <v>1073.93</v>
      </c>
      <c r="F123" s="53">
        <v>1109.33</v>
      </c>
      <c r="G123" s="53">
        <v>1144.73</v>
      </c>
      <c r="H123" s="53">
        <v>1180.0899999999999</v>
      </c>
      <c r="I123" s="53">
        <v>1215.49</v>
      </c>
      <c r="J123" s="53">
        <v>1250.8900000000001</v>
      </c>
      <c r="K123" s="53">
        <v>1325.14</v>
      </c>
      <c r="L123" s="53">
        <v>1397.25</v>
      </c>
      <c r="M123" s="54">
        <v>1468.13</v>
      </c>
      <c r="N123" s="54">
        <v>1539.04</v>
      </c>
      <c r="O123" s="54">
        <v>1679.66</v>
      </c>
      <c r="P123" s="54">
        <v>1753.61</v>
      </c>
      <c r="Q123" s="54">
        <v>1828.76</v>
      </c>
      <c r="R123" s="54">
        <v>1903.88</v>
      </c>
      <c r="S123" s="54">
        <v>1979.03</v>
      </c>
    </row>
    <row r="124" spans="1:19" x14ac:dyDescent="0.3">
      <c r="A124" s="48">
        <v>3200</v>
      </c>
      <c r="B124" s="44"/>
      <c r="C124" s="52">
        <v>835.8</v>
      </c>
      <c r="D124" s="53">
        <v>871.16</v>
      </c>
      <c r="E124" s="53">
        <v>1113.98</v>
      </c>
      <c r="F124" s="53">
        <v>1149.3800000000001</v>
      </c>
      <c r="G124" s="53">
        <v>1184.74</v>
      </c>
      <c r="H124" s="53">
        <v>1220.1400000000001</v>
      </c>
      <c r="I124" s="53">
        <v>1255.54</v>
      </c>
      <c r="J124" s="53">
        <v>1290.9000000000001</v>
      </c>
      <c r="K124" s="53">
        <v>1366.39</v>
      </c>
      <c r="L124" s="54">
        <v>1439.66</v>
      </c>
      <c r="M124" s="54">
        <v>1512.98</v>
      </c>
      <c r="N124" s="54">
        <v>1586.25</v>
      </c>
      <c r="O124" s="54">
        <v>1728.11</v>
      </c>
      <c r="P124" s="54">
        <v>1805.63</v>
      </c>
      <c r="Q124" s="54">
        <v>1881.98</v>
      </c>
      <c r="R124" s="54">
        <v>1959.49</v>
      </c>
      <c r="S124" s="54">
        <v>2035.84</v>
      </c>
    </row>
    <row r="125" spans="1:19" x14ac:dyDescent="0.3">
      <c r="A125" s="48">
        <v>3400</v>
      </c>
      <c r="B125" s="44"/>
      <c r="C125" s="52">
        <v>863.81</v>
      </c>
      <c r="D125" s="53">
        <v>899.21</v>
      </c>
      <c r="E125" s="53">
        <v>1153.99</v>
      </c>
      <c r="F125" s="53">
        <v>1189.3900000000001</v>
      </c>
      <c r="G125" s="53">
        <v>1224.79</v>
      </c>
      <c r="H125" s="53">
        <v>1260.19</v>
      </c>
      <c r="I125" s="53">
        <v>1295.55</v>
      </c>
      <c r="J125" s="53">
        <v>1330.95</v>
      </c>
      <c r="K125" s="54">
        <v>1407.6</v>
      </c>
      <c r="L125" s="54">
        <v>1483.31</v>
      </c>
      <c r="M125" s="54">
        <v>1557.79</v>
      </c>
      <c r="N125" s="54">
        <v>1633.5</v>
      </c>
      <c r="O125" s="54">
        <v>1777.73</v>
      </c>
      <c r="P125" s="54">
        <v>1856.48</v>
      </c>
      <c r="Q125" s="54">
        <v>1936.39</v>
      </c>
      <c r="R125" s="54">
        <v>2015.14</v>
      </c>
      <c r="S125" s="54">
        <v>2093.85</v>
      </c>
    </row>
    <row r="126" spans="1:19" x14ac:dyDescent="0.3">
      <c r="A126" s="48">
        <v>3600</v>
      </c>
      <c r="B126" s="44"/>
      <c r="C126" s="52">
        <v>891.86</v>
      </c>
      <c r="D126" s="53">
        <v>927.26</v>
      </c>
      <c r="E126" s="53">
        <v>1194.04</v>
      </c>
      <c r="F126" s="53">
        <v>1229.44</v>
      </c>
      <c r="G126" s="53">
        <v>1264.8</v>
      </c>
      <c r="H126" s="53">
        <v>1300.2</v>
      </c>
      <c r="I126" s="53">
        <v>1335.6</v>
      </c>
      <c r="J126" s="53">
        <v>1371</v>
      </c>
      <c r="K126" s="54">
        <v>1448.85</v>
      </c>
      <c r="L126" s="54">
        <v>1525.73</v>
      </c>
      <c r="M126" s="54">
        <v>1603.84</v>
      </c>
      <c r="N126" s="54">
        <v>1680.71</v>
      </c>
      <c r="O126" s="54">
        <v>1827.34</v>
      </c>
      <c r="P126" s="54">
        <v>1908.49</v>
      </c>
      <c r="Q126" s="54">
        <v>1989.6</v>
      </c>
      <c r="R126" s="54">
        <v>2070.75</v>
      </c>
      <c r="S126" s="54">
        <v>2151.86</v>
      </c>
    </row>
    <row r="127" spans="1:19" x14ac:dyDescent="0.3">
      <c r="A127" s="65" t="s">
        <v>75</v>
      </c>
      <c r="B127" s="65"/>
      <c r="C127" s="65"/>
      <c r="D127" s="65"/>
      <c r="E127" s="65"/>
      <c r="F127" s="65"/>
      <c r="G127" s="65"/>
      <c r="H127" s="65"/>
      <c r="I127" s="65"/>
      <c r="J127" s="65"/>
      <c r="K127" s="65"/>
      <c r="L127" s="65"/>
      <c r="M127" s="65"/>
      <c r="N127" s="65"/>
      <c r="O127" s="65"/>
      <c r="P127" s="65"/>
      <c r="Q127" s="65"/>
      <c r="R127" s="65"/>
      <c r="S127" s="65"/>
    </row>
    <row r="129" spans="1:19" ht="15.5" x14ac:dyDescent="0.3">
      <c r="A129" s="37" t="s">
        <v>45</v>
      </c>
      <c r="B129" s="37"/>
      <c r="C129" s="37"/>
      <c r="D129" s="37"/>
      <c r="E129" s="37"/>
      <c r="F129" s="37"/>
      <c r="G129" s="37"/>
      <c r="H129" s="37"/>
      <c r="I129" s="37"/>
      <c r="J129" s="37"/>
      <c r="K129" s="37"/>
      <c r="L129" s="37"/>
      <c r="M129" s="37"/>
      <c r="N129" s="37"/>
      <c r="O129" s="37"/>
      <c r="P129" s="37"/>
      <c r="Q129" s="37"/>
      <c r="R129" s="37"/>
      <c r="S129" s="37"/>
    </row>
    <row r="130" spans="1:19" x14ac:dyDescent="0.3">
      <c r="A130" s="38" t="s">
        <v>53</v>
      </c>
      <c r="B130" s="38"/>
      <c r="C130" s="38"/>
      <c r="D130" s="38"/>
      <c r="E130" s="38"/>
      <c r="F130" s="38"/>
      <c r="G130" s="38"/>
      <c r="H130" s="38"/>
      <c r="I130" s="38"/>
      <c r="J130" s="38"/>
      <c r="K130" s="38"/>
      <c r="L130" s="38"/>
      <c r="M130" s="38"/>
      <c r="N130" s="38"/>
      <c r="O130" s="38"/>
      <c r="P130" s="38"/>
      <c r="Q130" s="38"/>
      <c r="R130" s="38"/>
      <c r="S130" s="38"/>
    </row>
    <row r="131" spans="1:19" s="39" customFormat="1" ht="6" customHeight="1" x14ac:dyDescent="0.3">
      <c r="C131" s="40"/>
      <c r="D131" s="40"/>
      <c r="E131" s="40"/>
      <c r="F131" s="40"/>
      <c r="G131" s="40"/>
      <c r="H131" s="40"/>
      <c r="I131" s="40"/>
      <c r="J131" s="40"/>
      <c r="K131" s="40"/>
      <c r="L131" s="40"/>
      <c r="M131" s="40"/>
      <c r="N131" s="40"/>
      <c r="O131" s="40"/>
      <c r="P131" s="40"/>
      <c r="Q131" s="40"/>
      <c r="R131" s="40"/>
      <c r="S131" s="40"/>
    </row>
    <row r="132" spans="1:19" ht="14.5" thickBot="1" x14ac:dyDescent="0.35">
      <c r="A132" s="41"/>
      <c r="B132" s="41"/>
      <c r="C132" s="42">
        <v>800</v>
      </c>
      <c r="D132" s="42">
        <v>1000</v>
      </c>
      <c r="E132" s="42">
        <v>1200</v>
      </c>
      <c r="F132" s="42">
        <v>1400</v>
      </c>
      <c r="G132" s="42">
        <v>1600</v>
      </c>
      <c r="H132" s="42">
        <v>1800</v>
      </c>
      <c r="I132" s="42">
        <v>2000</v>
      </c>
      <c r="J132" s="42">
        <v>2200</v>
      </c>
      <c r="K132" s="42">
        <v>2400</v>
      </c>
      <c r="L132" s="42">
        <v>2600</v>
      </c>
      <c r="M132" s="42">
        <v>2800</v>
      </c>
      <c r="N132" s="42">
        <v>3000</v>
      </c>
      <c r="O132" s="42">
        <v>3200</v>
      </c>
      <c r="P132" s="42">
        <v>3400</v>
      </c>
      <c r="Q132" s="42">
        <v>3600</v>
      </c>
      <c r="R132" s="42">
        <v>3800</v>
      </c>
      <c r="S132" s="42">
        <v>4000</v>
      </c>
    </row>
    <row r="133" spans="1:19" x14ac:dyDescent="0.3">
      <c r="A133" s="43">
        <v>800</v>
      </c>
      <c r="B133" s="44"/>
      <c r="C133" s="45">
        <v>504.45</v>
      </c>
      <c r="D133" s="46">
        <v>539.85</v>
      </c>
      <c r="E133" s="46">
        <v>644.1</v>
      </c>
      <c r="F133" s="46">
        <v>679.5</v>
      </c>
      <c r="G133" s="46">
        <v>714.9</v>
      </c>
      <c r="H133" s="46">
        <v>750.26</v>
      </c>
      <c r="I133" s="46">
        <v>785.66</v>
      </c>
      <c r="J133" s="46">
        <v>821.06</v>
      </c>
      <c r="K133" s="46">
        <v>856.43</v>
      </c>
      <c r="L133" s="46">
        <v>891.83</v>
      </c>
      <c r="M133" s="46">
        <v>927.23</v>
      </c>
      <c r="N133" s="46">
        <v>962.63</v>
      </c>
      <c r="O133" s="46">
        <v>1064.74</v>
      </c>
      <c r="P133" s="46">
        <v>1103.18</v>
      </c>
      <c r="Q133" s="46">
        <v>1141.6099999999999</v>
      </c>
      <c r="R133" s="47">
        <v>1180.01</v>
      </c>
      <c r="S133" s="47">
        <v>1218.45</v>
      </c>
    </row>
    <row r="134" spans="1:19" x14ac:dyDescent="0.3">
      <c r="A134" s="48">
        <v>1000</v>
      </c>
      <c r="B134" s="44"/>
      <c r="C134" s="52">
        <v>533.51</v>
      </c>
      <c r="D134" s="53">
        <v>568.91</v>
      </c>
      <c r="E134" s="53">
        <v>686.14</v>
      </c>
      <c r="F134" s="53">
        <v>721.54</v>
      </c>
      <c r="G134" s="53">
        <v>756.94</v>
      </c>
      <c r="H134" s="53">
        <v>792.3</v>
      </c>
      <c r="I134" s="53">
        <v>827.7</v>
      </c>
      <c r="J134" s="53">
        <v>863.1</v>
      </c>
      <c r="K134" s="53">
        <v>898.5</v>
      </c>
      <c r="L134" s="53">
        <v>933.86</v>
      </c>
      <c r="M134" s="53">
        <v>969.26</v>
      </c>
      <c r="N134" s="53">
        <v>1004.66</v>
      </c>
      <c r="O134" s="53">
        <v>1106.78</v>
      </c>
      <c r="P134" s="53">
        <v>1145.21</v>
      </c>
      <c r="Q134" s="53">
        <v>1183.6500000000001</v>
      </c>
      <c r="R134" s="54">
        <v>1222.0899999999999</v>
      </c>
      <c r="S134" s="54">
        <v>1260.49</v>
      </c>
    </row>
    <row r="135" spans="1:19" x14ac:dyDescent="0.3">
      <c r="A135" s="48">
        <v>1200</v>
      </c>
      <c r="B135" s="44"/>
      <c r="C135" s="52">
        <v>562.58000000000004</v>
      </c>
      <c r="D135" s="53">
        <v>597.94000000000005</v>
      </c>
      <c r="E135" s="53">
        <v>728.18</v>
      </c>
      <c r="F135" s="53">
        <v>763.58</v>
      </c>
      <c r="G135" s="53">
        <v>798.98</v>
      </c>
      <c r="H135" s="53">
        <v>834.38</v>
      </c>
      <c r="I135" s="53">
        <v>869.74</v>
      </c>
      <c r="J135" s="53">
        <v>905.14</v>
      </c>
      <c r="K135" s="53">
        <v>940.54</v>
      </c>
      <c r="L135" s="53">
        <v>975.9</v>
      </c>
      <c r="M135" s="53">
        <v>1011.3</v>
      </c>
      <c r="N135" s="53">
        <v>1046.7</v>
      </c>
      <c r="O135" s="53">
        <v>1148.8499999999999</v>
      </c>
      <c r="P135" s="53">
        <v>1187.25</v>
      </c>
      <c r="Q135" s="53">
        <v>1225.69</v>
      </c>
      <c r="R135" s="54">
        <v>1264.1300000000001</v>
      </c>
      <c r="S135" s="54">
        <v>1302.53</v>
      </c>
    </row>
    <row r="136" spans="1:19" x14ac:dyDescent="0.3">
      <c r="A136" s="48">
        <v>1400</v>
      </c>
      <c r="B136" s="44"/>
      <c r="C136" s="52">
        <v>591.6</v>
      </c>
      <c r="D136" s="53">
        <v>627</v>
      </c>
      <c r="E136" s="53">
        <v>770.25</v>
      </c>
      <c r="F136" s="53">
        <v>805.61</v>
      </c>
      <c r="G136" s="53">
        <v>841.01</v>
      </c>
      <c r="H136" s="53">
        <v>876.41</v>
      </c>
      <c r="I136" s="53">
        <v>911.81</v>
      </c>
      <c r="J136" s="53">
        <v>947.18</v>
      </c>
      <c r="K136" s="53">
        <v>982.58</v>
      </c>
      <c r="L136" s="53">
        <v>1017.98</v>
      </c>
      <c r="M136" s="53">
        <v>1053.3399999999999</v>
      </c>
      <c r="N136" s="53">
        <v>1088.74</v>
      </c>
      <c r="O136" s="53">
        <v>1190.8900000000001</v>
      </c>
      <c r="P136" s="53">
        <v>1229.29</v>
      </c>
      <c r="Q136" s="53">
        <v>1267.73</v>
      </c>
      <c r="R136" s="54">
        <v>1306.1600000000001</v>
      </c>
      <c r="S136" s="54">
        <v>1344.6</v>
      </c>
    </row>
    <row r="137" spans="1:19" x14ac:dyDescent="0.3">
      <c r="A137" s="48">
        <v>1600</v>
      </c>
      <c r="B137" s="44"/>
      <c r="C137" s="52">
        <v>620.66</v>
      </c>
      <c r="D137" s="53">
        <v>656.06</v>
      </c>
      <c r="E137" s="53">
        <v>812.29</v>
      </c>
      <c r="F137" s="53">
        <v>847.69</v>
      </c>
      <c r="G137" s="53">
        <v>883.05</v>
      </c>
      <c r="H137" s="53">
        <v>918.45</v>
      </c>
      <c r="I137" s="53">
        <v>953.85</v>
      </c>
      <c r="J137" s="53">
        <v>989.21</v>
      </c>
      <c r="K137" s="53">
        <v>1024.6099999999999</v>
      </c>
      <c r="L137" s="53">
        <v>1060.01</v>
      </c>
      <c r="M137" s="53">
        <v>1095.4100000000001</v>
      </c>
      <c r="N137" s="53">
        <v>1130.78</v>
      </c>
      <c r="O137" s="53">
        <v>1232.93</v>
      </c>
      <c r="P137" s="53">
        <v>1271.3599999999999</v>
      </c>
      <c r="Q137" s="53">
        <v>1309.76</v>
      </c>
      <c r="R137" s="54">
        <v>1348.2</v>
      </c>
      <c r="S137" s="54">
        <v>1386.64</v>
      </c>
    </row>
    <row r="138" spans="1:19" x14ac:dyDescent="0.3">
      <c r="A138" s="48">
        <v>1800</v>
      </c>
      <c r="B138" s="44"/>
      <c r="C138" s="52">
        <v>649.73</v>
      </c>
      <c r="D138" s="53">
        <v>685.09</v>
      </c>
      <c r="E138" s="53">
        <v>854.33</v>
      </c>
      <c r="F138" s="53">
        <v>889.73</v>
      </c>
      <c r="G138" s="53">
        <v>925.09</v>
      </c>
      <c r="H138" s="53">
        <v>960.49</v>
      </c>
      <c r="I138" s="53">
        <v>995.89</v>
      </c>
      <c r="J138" s="53">
        <v>1072.1300000000001</v>
      </c>
      <c r="K138" s="53">
        <v>1135.43</v>
      </c>
      <c r="L138" s="53">
        <v>1198.76</v>
      </c>
      <c r="M138" s="53">
        <v>1262.06</v>
      </c>
      <c r="N138" s="53">
        <v>1325.4</v>
      </c>
      <c r="O138" s="53">
        <v>1460.63</v>
      </c>
      <c r="P138" s="53">
        <v>1528.31</v>
      </c>
      <c r="Q138" s="53">
        <v>1594.65</v>
      </c>
      <c r="R138" s="54">
        <v>1662.3</v>
      </c>
      <c r="S138" s="54">
        <v>1729.95</v>
      </c>
    </row>
    <row r="139" spans="1:19" x14ac:dyDescent="0.3">
      <c r="A139" s="48">
        <v>2000</v>
      </c>
      <c r="B139" s="44"/>
      <c r="C139" s="52">
        <v>678.75</v>
      </c>
      <c r="D139" s="53">
        <v>714.15</v>
      </c>
      <c r="E139" s="53">
        <v>896.36</v>
      </c>
      <c r="F139" s="53">
        <v>931.76</v>
      </c>
      <c r="G139" s="53">
        <v>967.16</v>
      </c>
      <c r="H139" s="53">
        <v>1002.53</v>
      </c>
      <c r="I139" s="53">
        <v>1037.93</v>
      </c>
      <c r="J139" s="53">
        <v>1116.75</v>
      </c>
      <c r="K139" s="53">
        <v>1182.68</v>
      </c>
      <c r="L139" s="53">
        <v>1248.5999999999999</v>
      </c>
      <c r="M139" s="53">
        <v>1314.49</v>
      </c>
      <c r="N139" s="53">
        <v>1380.41</v>
      </c>
      <c r="O139" s="53">
        <v>1516.99</v>
      </c>
      <c r="P139" s="53">
        <v>1587.23</v>
      </c>
      <c r="Q139" s="53">
        <v>1657.5</v>
      </c>
      <c r="R139" s="54">
        <v>1726.43</v>
      </c>
      <c r="S139" s="54">
        <v>1796.7</v>
      </c>
    </row>
    <row r="140" spans="1:19" x14ac:dyDescent="0.3">
      <c r="A140" s="48">
        <v>2200</v>
      </c>
      <c r="B140" s="44"/>
      <c r="C140" s="52">
        <v>707.81</v>
      </c>
      <c r="D140" s="53">
        <v>743.21</v>
      </c>
      <c r="E140" s="53">
        <v>938.4</v>
      </c>
      <c r="F140" s="53">
        <v>973.8</v>
      </c>
      <c r="G140" s="53">
        <v>1009.2</v>
      </c>
      <c r="H140" s="53">
        <v>1044.5999999999999</v>
      </c>
      <c r="I140" s="53">
        <v>1079.96</v>
      </c>
      <c r="J140" s="53">
        <v>1160.0999999999999</v>
      </c>
      <c r="K140" s="53">
        <v>1228.6099999999999</v>
      </c>
      <c r="L140" s="53">
        <v>1297.1300000000001</v>
      </c>
      <c r="M140" s="53">
        <v>1365.64</v>
      </c>
      <c r="N140" s="53">
        <v>1434.15</v>
      </c>
      <c r="O140" s="53">
        <v>1574.63</v>
      </c>
      <c r="P140" s="70">
        <v>1646.18</v>
      </c>
      <c r="Q140" s="71">
        <v>1719.04</v>
      </c>
      <c r="R140" s="71">
        <v>1790.59</v>
      </c>
      <c r="S140" s="71">
        <v>1863.41</v>
      </c>
    </row>
    <row r="141" spans="1:19" x14ac:dyDescent="0.3">
      <c r="A141" s="48">
        <v>2400</v>
      </c>
      <c r="B141" s="44"/>
      <c r="C141" s="52">
        <v>736.88</v>
      </c>
      <c r="D141" s="53">
        <v>772.24</v>
      </c>
      <c r="E141" s="53">
        <v>980.48</v>
      </c>
      <c r="F141" s="53">
        <v>1015.84</v>
      </c>
      <c r="G141" s="53">
        <v>1051.24</v>
      </c>
      <c r="H141" s="53">
        <v>1086.6400000000001</v>
      </c>
      <c r="I141" s="53">
        <v>1122.04</v>
      </c>
      <c r="J141" s="53">
        <v>1204.73</v>
      </c>
      <c r="K141" s="53">
        <v>1275.8599999999999</v>
      </c>
      <c r="L141" s="53">
        <v>1346.96</v>
      </c>
      <c r="M141" s="53">
        <v>1418.1</v>
      </c>
      <c r="N141" s="53">
        <v>1489.2</v>
      </c>
      <c r="O141" s="53">
        <v>1630.95</v>
      </c>
      <c r="P141" s="54">
        <v>1706.4</v>
      </c>
      <c r="Q141" s="54">
        <v>1780.58</v>
      </c>
      <c r="R141" s="54">
        <v>1856.03</v>
      </c>
      <c r="S141" s="54">
        <v>1930.16</v>
      </c>
    </row>
    <row r="142" spans="1:19" x14ac:dyDescent="0.3">
      <c r="A142" s="48">
        <v>2600</v>
      </c>
      <c r="B142" s="44"/>
      <c r="C142" s="52">
        <v>765.9</v>
      </c>
      <c r="D142" s="53">
        <v>801.3</v>
      </c>
      <c r="E142" s="53">
        <v>1022.51</v>
      </c>
      <c r="F142" s="53">
        <v>1057.9100000000001</v>
      </c>
      <c r="G142" s="53">
        <v>1093.28</v>
      </c>
      <c r="H142" s="53">
        <v>1128.68</v>
      </c>
      <c r="I142" s="53">
        <v>1164.08</v>
      </c>
      <c r="J142" s="53">
        <v>1249.3900000000001</v>
      </c>
      <c r="K142" s="53">
        <v>1321.8</v>
      </c>
      <c r="L142" s="53">
        <v>1395.53</v>
      </c>
      <c r="M142" s="53">
        <v>1469.21</v>
      </c>
      <c r="N142" s="53">
        <v>1542.94</v>
      </c>
      <c r="O142" s="54">
        <v>1687.31</v>
      </c>
      <c r="P142" s="54">
        <v>1765.35</v>
      </c>
      <c r="Q142" s="54">
        <v>1842.08</v>
      </c>
      <c r="R142" s="54">
        <v>1920.15</v>
      </c>
      <c r="S142" s="54">
        <v>1996.88</v>
      </c>
    </row>
    <row r="143" spans="1:19" x14ac:dyDescent="0.3">
      <c r="A143" s="48">
        <v>2800</v>
      </c>
      <c r="B143" s="44"/>
      <c r="C143" s="52">
        <v>794.96</v>
      </c>
      <c r="D143" s="53">
        <v>830.36</v>
      </c>
      <c r="E143" s="53">
        <v>1064.55</v>
      </c>
      <c r="F143" s="53">
        <v>1099.95</v>
      </c>
      <c r="G143" s="53">
        <v>1135.31</v>
      </c>
      <c r="H143" s="53">
        <v>1170.71</v>
      </c>
      <c r="I143" s="53">
        <v>1206.1099999999999</v>
      </c>
      <c r="J143" s="53">
        <v>1292.74</v>
      </c>
      <c r="K143" s="53">
        <v>1369.05</v>
      </c>
      <c r="L143" s="53">
        <v>1445.36</v>
      </c>
      <c r="M143" s="53">
        <v>1521.68</v>
      </c>
      <c r="N143" s="54">
        <v>1596.68</v>
      </c>
      <c r="O143" s="54">
        <v>1744.95</v>
      </c>
      <c r="P143" s="54">
        <v>1824.26</v>
      </c>
      <c r="Q143" s="54">
        <v>1904.93</v>
      </c>
      <c r="R143" s="54">
        <v>1984.28</v>
      </c>
      <c r="S143" s="54">
        <v>2063.63</v>
      </c>
    </row>
    <row r="144" spans="1:19" x14ac:dyDescent="0.3">
      <c r="A144" s="48">
        <v>3000</v>
      </c>
      <c r="B144" s="44"/>
      <c r="C144" s="52">
        <v>824.03</v>
      </c>
      <c r="D144" s="53">
        <v>859.43</v>
      </c>
      <c r="E144" s="53">
        <v>1106.5899999999999</v>
      </c>
      <c r="F144" s="53">
        <v>1141.99</v>
      </c>
      <c r="G144" s="53">
        <v>1177.3900000000001</v>
      </c>
      <c r="H144" s="53">
        <v>1212.75</v>
      </c>
      <c r="I144" s="53">
        <v>1248.1500000000001</v>
      </c>
      <c r="J144" s="53">
        <v>1337.36</v>
      </c>
      <c r="K144" s="53">
        <v>1414.99</v>
      </c>
      <c r="L144" s="53">
        <v>1493.89</v>
      </c>
      <c r="M144" s="54">
        <v>1572.79</v>
      </c>
      <c r="N144" s="54">
        <v>1651.73</v>
      </c>
      <c r="O144" s="54">
        <v>1801.28</v>
      </c>
      <c r="P144" s="54">
        <v>1884.53</v>
      </c>
      <c r="Q144" s="54">
        <v>1966.46</v>
      </c>
      <c r="R144" s="54">
        <v>2048.4</v>
      </c>
      <c r="S144" s="54">
        <v>2131.65</v>
      </c>
    </row>
    <row r="145" spans="1:19" x14ac:dyDescent="0.3">
      <c r="A145" s="48">
        <v>3200</v>
      </c>
      <c r="B145" s="44"/>
      <c r="C145" s="52">
        <v>853.09</v>
      </c>
      <c r="D145" s="53">
        <v>888.45</v>
      </c>
      <c r="E145" s="53">
        <v>1148.6300000000001</v>
      </c>
      <c r="F145" s="53">
        <v>1184.03</v>
      </c>
      <c r="G145" s="53">
        <v>1219.43</v>
      </c>
      <c r="H145" s="53">
        <v>1254.83</v>
      </c>
      <c r="I145" s="53">
        <v>1290.19</v>
      </c>
      <c r="J145" s="53">
        <v>1380.71</v>
      </c>
      <c r="K145" s="53">
        <v>1462.24</v>
      </c>
      <c r="L145" s="54">
        <v>1543.73</v>
      </c>
      <c r="M145" s="54">
        <v>1623.94</v>
      </c>
      <c r="N145" s="54">
        <v>1705.46</v>
      </c>
      <c r="O145" s="54">
        <v>1857.6</v>
      </c>
      <c r="P145" s="54">
        <v>1943.44</v>
      </c>
      <c r="Q145" s="54">
        <v>2028</v>
      </c>
      <c r="R145" s="54">
        <v>2112.56</v>
      </c>
      <c r="S145" s="54">
        <v>2198.4</v>
      </c>
    </row>
    <row r="146" spans="1:19" x14ac:dyDescent="0.3">
      <c r="A146" s="48">
        <v>3400</v>
      </c>
      <c r="B146" s="44"/>
      <c r="C146" s="52">
        <v>882.11</v>
      </c>
      <c r="D146" s="53">
        <v>917.51</v>
      </c>
      <c r="E146" s="53">
        <v>1190.7</v>
      </c>
      <c r="F146" s="53">
        <v>1226.06</v>
      </c>
      <c r="G146" s="53">
        <v>1261.46</v>
      </c>
      <c r="H146" s="53">
        <v>1296.8599999999999</v>
      </c>
      <c r="I146" s="53">
        <v>1332.23</v>
      </c>
      <c r="J146" s="53">
        <v>1425.38</v>
      </c>
      <c r="K146" s="54">
        <v>1508.18</v>
      </c>
      <c r="L146" s="54">
        <v>1592.29</v>
      </c>
      <c r="M146" s="54">
        <v>1676.4</v>
      </c>
      <c r="N146" s="54">
        <v>1760.48</v>
      </c>
      <c r="O146" s="54">
        <v>1915.24</v>
      </c>
      <c r="P146" s="54">
        <v>2002.39</v>
      </c>
      <c r="Q146" s="54">
        <v>2089.54</v>
      </c>
      <c r="R146" s="54">
        <v>2177.96</v>
      </c>
      <c r="S146" s="54">
        <v>2265.11</v>
      </c>
    </row>
    <row r="147" spans="1:19" x14ac:dyDescent="0.3">
      <c r="A147" s="48">
        <v>3600</v>
      </c>
      <c r="B147" s="44"/>
      <c r="C147" s="52">
        <v>911.18</v>
      </c>
      <c r="D147" s="53">
        <v>946.58</v>
      </c>
      <c r="E147" s="53">
        <v>1232.74</v>
      </c>
      <c r="F147" s="53">
        <v>1268.1400000000001</v>
      </c>
      <c r="G147" s="53">
        <v>1303.5</v>
      </c>
      <c r="H147" s="53">
        <v>1338.9</v>
      </c>
      <c r="I147" s="53">
        <v>1374.3</v>
      </c>
      <c r="J147" s="53">
        <v>1468.69</v>
      </c>
      <c r="K147" s="54">
        <v>1555.43</v>
      </c>
      <c r="L147" s="54">
        <v>1642.13</v>
      </c>
      <c r="M147" s="54">
        <v>1727.51</v>
      </c>
      <c r="N147" s="54">
        <v>1814.25</v>
      </c>
      <c r="O147" s="54">
        <v>1971.6</v>
      </c>
      <c r="P147" s="54">
        <v>2061.34</v>
      </c>
      <c r="Q147" s="54">
        <v>2152.39</v>
      </c>
      <c r="R147" s="54">
        <v>2242.13</v>
      </c>
      <c r="S147" s="54">
        <v>2331.86</v>
      </c>
    </row>
    <row r="148" spans="1:19" x14ac:dyDescent="0.3">
      <c r="A148" s="65" t="s">
        <v>75</v>
      </c>
      <c r="B148" s="65"/>
      <c r="C148" s="65"/>
      <c r="D148" s="65"/>
      <c r="E148" s="65"/>
      <c r="F148" s="65"/>
      <c r="G148" s="65"/>
      <c r="H148" s="65"/>
      <c r="I148" s="65"/>
      <c r="J148" s="65"/>
      <c r="K148" s="65"/>
      <c r="L148" s="65"/>
      <c r="M148" s="65"/>
      <c r="N148" s="65"/>
      <c r="O148" s="65"/>
      <c r="P148" s="65"/>
      <c r="Q148" s="65"/>
      <c r="R148" s="65"/>
      <c r="S148" s="65"/>
    </row>
    <row r="150" spans="1:19" ht="15.5" x14ac:dyDescent="0.3">
      <c r="A150" s="56" t="s">
        <v>55</v>
      </c>
      <c r="B150" s="56"/>
      <c r="C150" s="56"/>
      <c r="D150" s="56"/>
      <c r="E150" s="56"/>
      <c r="F150" s="56"/>
      <c r="G150" s="56"/>
      <c r="H150" s="56"/>
      <c r="I150" s="56"/>
      <c r="J150" s="56"/>
      <c r="K150" s="56"/>
      <c r="L150" s="56"/>
      <c r="M150" s="56"/>
      <c r="N150" s="56"/>
      <c r="O150" s="56"/>
      <c r="P150" s="56"/>
      <c r="Q150" s="56"/>
      <c r="R150" s="57" t="s">
        <v>56</v>
      </c>
      <c r="S150" s="56"/>
    </row>
    <row r="151" spans="1:19" x14ac:dyDescent="0.3">
      <c r="A151" s="58" t="s">
        <v>306</v>
      </c>
      <c r="B151" s="58"/>
      <c r="C151" s="58"/>
      <c r="D151" s="58"/>
      <c r="E151" s="58"/>
      <c r="F151" s="58"/>
      <c r="G151" s="58"/>
      <c r="H151" s="58"/>
      <c r="I151" s="58"/>
      <c r="J151" s="58"/>
      <c r="K151" s="58"/>
      <c r="L151" s="58"/>
      <c r="M151" s="58"/>
      <c r="N151" s="58"/>
      <c r="O151" s="58"/>
      <c r="P151" s="58"/>
      <c r="Q151" s="58"/>
      <c r="R151" s="59">
        <v>0</v>
      </c>
      <c r="S151" s="67"/>
    </row>
    <row r="152" spans="1:19" x14ac:dyDescent="0.3">
      <c r="A152" s="58" t="s">
        <v>57</v>
      </c>
      <c r="B152" s="58"/>
      <c r="C152" s="58"/>
      <c r="D152" s="58"/>
      <c r="E152" s="58"/>
      <c r="F152" s="58"/>
      <c r="G152" s="58"/>
      <c r="H152" s="58"/>
      <c r="I152" s="58"/>
      <c r="J152" s="58"/>
      <c r="K152" s="58"/>
      <c r="L152" s="58"/>
      <c r="M152" s="58"/>
      <c r="N152" s="58"/>
      <c r="O152" s="58"/>
      <c r="P152" s="58"/>
      <c r="Q152" s="58"/>
      <c r="R152" s="59">
        <v>15.819999999999993</v>
      </c>
      <c r="S152" s="67"/>
    </row>
    <row r="153" spans="1:19" x14ac:dyDescent="0.3">
      <c r="A153" s="58" t="s">
        <v>58</v>
      </c>
      <c r="B153" s="58"/>
      <c r="C153" s="58"/>
      <c r="D153" s="58"/>
      <c r="E153" s="58"/>
      <c r="F153" s="58"/>
      <c r="G153" s="58"/>
      <c r="H153" s="58"/>
      <c r="I153" s="58"/>
      <c r="J153" s="58"/>
      <c r="K153" s="58"/>
      <c r="L153" s="58"/>
      <c r="M153" s="58"/>
      <c r="N153" s="58"/>
      <c r="O153" s="58"/>
      <c r="P153" s="58"/>
      <c r="Q153" s="58"/>
      <c r="R153" s="59">
        <v>72.300000000000011</v>
      </c>
      <c r="S153" s="67"/>
    </row>
    <row r="154" spans="1:19" x14ac:dyDescent="0.3">
      <c r="A154" s="58" t="s">
        <v>59</v>
      </c>
      <c r="B154" s="58"/>
      <c r="C154" s="58"/>
      <c r="D154" s="58"/>
      <c r="E154" s="58"/>
      <c r="F154" s="58"/>
      <c r="G154" s="58"/>
      <c r="H154" s="58"/>
      <c r="I154" s="58"/>
      <c r="J154" s="58"/>
      <c r="K154" s="58"/>
      <c r="L154" s="58"/>
      <c r="M154" s="58"/>
      <c r="N154" s="58"/>
      <c r="O154" s="58"/>
      <c r="P154" s="58"/>
      <c r="Q154" s="58"/>
      <c r="R154" s="59">
        <v>131.44</v>
      </c>
      <c r="S154" s="67"/>
    </row>
    <row r="155" spans="1:19" x14ac:dyDescent="0.3">
      <c r="A155" s="60" t="s">
        <v>60</v>
      </c>
      <c r="B155" s="60"/>
      <c r="C155" s="60"/>
      <c r="D155" s="60"/>
      <c r="E155" s="60"/>
      <c r="F155" s="60"/>
      <c r="G155" s="60"/>
      <c r="H155" s="60"/>
      <c r="I155" s="60"/>
      <c r="J155" s="60"/>
      <c r="K155" s="60"/>
      <c r="L155" s="60"/>
      <c r="M155" s="60"/>
      <c r="N155" s="60"/>
      <c r="O155" s="60"/>
      <c r="P155" s="60"/>
      <c r="Q155" s="60"/>
      <c r="R155" s="59">
        <v>110.50999999999993</v>
      </c>
      <c r="S155" s="67"/>
    </row>
    <row r="156" spans="1:19" x14ac:dyDescent="0.3">
      <c r="A156" s="60" t="s">
        <v>61</v>
      </c>
      <c r="B156" s="60"/>
      <c r="C156" s="60"/>
      <c r="D156" s="60"/>
      <c r="E156" s="60"/>
      <c r="F156" s="60"/>
      <c r="G156" s="60"/>
      <c r="H156" s="60"/>
      <c r="I156" s="60"/>
      <c r="J156" s="60"/>
      <c r="K156" s="60"/>
      <c r="L156" s="60"/>
      <c r="M156" s="60"/>
      <c r="N156" s="60"/>
      <c r="O156" s="60"/>
      <c r="P156" s="60"/>
      <c r="Q156" s="60"/>
      <c r="R156" s="59">
        <v>303.48999999999995</v>
      </c>
      <c r="S156" s="67"/>
    </row>
    <row r="157" spans="1:19" x14ac:dyDescent="0.3">
      <c r="A157" s="60" t="s">
        <v>62</v>
      </c>
      <c r="B157" s="60"/>
      <c r="C157" s="60"/>
      <c r="D157" s="60"/>
      <c r="E157" s="60"/>
      <c r="F157" s="60"/>
      <c r="G157" s="60"/>
      <c r="H157" s="60"/>
      <c r="I157" s="60"/>
      <c r="J157" s="60"/>
      <c r="K157" s="60"/>
      <c r="L157" s="60"/>
      <c r="M157" s="60"/>
      <c r="N157" s="60"/>
      <c r="O157" s="60"/>
      <c r="P157" s="60"/>
      <c r="Q157" s="60"/>
      <c r="R157" s="59">
        <v>353.59</v>
      </c>
      <c r="S157" s="67"/>
    </row>
    <row r="158" spans="1:19" x14ac:dyDescent="0.3">
      <c r="A158" s="60" t="s">
        <v>63</v>
      </c>
      <c r="B158" s="60"/>
      <c r="C158" s="60"/>
      <c r="D158" s="60"/>
      <c r="E158" s="60"/>
      <c r="F158" s="60"/>
      <c r="G158" s="60"/>
      <c r="H158" s="60"/>
      <c r="I158" s="60"/>
      <c r="J158" s="60"/>
      <c r="K158" s="60"/>
      <c r="L158" s="60"/>
      <c r="M158" s="60"/>
      <c r="N158" s="60"/>
      <c r="O158" s="60"/>
      <c r="P158" s="60"/>
      <c r="Q158" s="60"/>
      <c r="R158" s="59">
        <v>324.25999999999993</v>
      </c>
      <c r="S158" s="67"/>
    </row>
    <row r="159" spans="1:19" x14ac:dyDescent="0.3">
      <c r="A159" s="58" t="s">
        <v>121</v>
      </c>
      <c r="B159" s="58"/>
      <c r="C159" s="58"/>
      <c r="D159" s="58"/>
      <c r="E159" s="58"/>
      <c r="F159" s="58"/>
      <c r="G159" s="58"/>
      <c r="H159" s="58"/>
      <c r="I159" s="58"/>
      <c r="J159" s="58"/>
      <c r="K159" s="58"/>
      <c r="L159" s="58"/>
      <c r="M159" s="58"/>
      <c r="N159" s="58"/>
      <c r="O159" s="58"/>
      <c r="P159" s="58"/>
      <c r="Q159" s="58"/>
      <c r="R159" s="59">
        <v>463.71999999999997</v>
      </c>
      <c r="S159" s="67"/>
    </row>
  </sheetData>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1F62CD-110A-4F85-88C3-1A822BE99F5C}">
  <dimension ref="A1:N77"/>
  <sheetViews>
    <sheetView showGridLines="0" topLeftCell="A65" workbookViewId="0">
      <selection activeCell="D88" sqref="D88"/>
    </sheetView>
  </sheetViews>
  <sheetFormatPr defaultColWidth="9.1796875" defaultRowHeight="14" x14ac:dyDescent="0.3"/>
  <cols>
    <col min="1" max="1" width="8.453125" style="32" customWidth="1"/>
    <col min="2" max="2" width="1.453125" style="32" customWidth="1"/>
    <col min="3" max="14" width="7.453125" style="32" customWidth="1"/>
    <col min="15" max="16384" width="9.1796875" style="32"/>
  </cols>
  <sheetData>
    <row r="1" spans="1:14" ht="30" customHeight="1" x14ac:dyDescent="0.3">
      <c r="A1" s="35" t="s">
        <v>138</v>
      </c>
      <c r="B1" s="36"/>
      <c r="C1" s="36"/>
      <c r="D1" s="36"/>
    </row>
    <row r="3" spans="1:14" ht="15.5" x14ac:dyDescent="0.3">
      <c r="A3" s="37" t="s">
        <v>40</v>
      </c>
      <c r="B3" s="37"/>
      <c r="C3" s="37"/>
      <c r="D3" s="37"/>
      <c r="E3" s="37"/>
      <c r="F3" s="37"/>
      <c r="G3" s="37"/>
      <c r="H3" s="37"/>
      <c r="I3" s="37"/>
      <c r="J3" s="37"/>
      <c r="K3" s="37"/>
      <c r="L3" s="37"/>
      <c r="M3" s="37"/>
      <c r="N3" s="37"/>
    </row>
    <row r="4" spans="1:14" x14ac:dyDescent="0.3">
      <c r="A4" s="38" t="s">
        <v>67</v>
      </c>
      <c r="B4" s="38"/>
      <c r="C4" s="38"/>
      <c r="D4" s="38"/>
      <c r="E4" s="38"/>
      <c r="F4" s="38"/>
      <c r="G4" s="38"/>
      <c r="H4" s="38"/>
      <c r="I4" s="38"/>
      <c r="J4" s="38"/>
      <c r="K4" s="38"/>
      <c r="L4" s="38"/>
      <c r="M4" s="38"/>
      <c r="N4" s="38"/>
    </row>
    <row r="5" spans="1:14" s="39" customFormat="1" ht="6" customHeight="1" x14ac:dyDescent="0.3">
      <c r="A5" s="38"/>
      <c r="B5" s="38"/>
      <c r="C5" s="38"/>
      <c r="D5" s="38"/>
      <c r="E5" s="38"/>
      <c r="F5" s="38"/>
      <c r="G5" s="38"/>
      <c r="H5" s="38"/>
      <c r="I5" s="38"/>
      <c r="J5" s="38"/>
      <c r="K5" s="38"/>
      <c r="L5" s="38"/>
      <c r="M5" s="38"/>
      <c r="N5" s="38"/>
    </row>
    <row r="6" spans="1:14" ht="14.5" thickBot="1" x14ac:dyDescent="0.35">
      <c r="A6" s="41"/>
      <c r="B6" s="41"/>
      <c r="C6" s="42">
        <v>800</v>
      </c>
      <c r="D6" s="42">
        <v>1000</v>
      </c>
      <c r="E6" s="42">
        <v>1200</v>
      </c>
      <c r="F6" s="42">
        <v>1400</v>
      </c>
      <c r="G6" s="42">
        <v>1600</v>
      </c>
      <c r="H6" s="42">
        <v>1800</v>
      </c>
      <c r="I6" s="42">
        <v>2000</v>
      </c>
      <c r="J6" s="42">
        <v>2200</v>
      </c>
      <c r="K6" s="42">
        <v>2400</v>
      </c>
      <c r="L6" s="42">
        <v>2600</v>
      </c>
      <c r="M6" s="42">
        <v>2800</v>
      </c>
      <c r="N6" s="42">
        <v>3000</v>
      </c>
    </row>
    <row r="7" spans="1:14" x14ac:dyDescent="0.3">
      <c r="A7" s="43">
        <v>800</v>
      </c>
      <c r="B7" s="44"/>
      <c r="C7" s="45">
        <v>1590.53</v>
      </c>
      <c r="D7" s="46">
        <v>1636.13</v>
      </c>
      <c r="E7" s="46">
        <v>1681.73</v>
      </c>
      <c r="F7" s="46">
        <v>1771.09</v>
      </c>
      <c r="G7" s="46">
        <v>1816.69</v>
      </c>
      <c r="H7" s="46">
        <v>1862.29</v>
      </c>
      <c r="I7" s="46">
        <v>1907.89</v>
      </c>
      <c r="J7" s="46">
        <v>1953.53</v>
      </c>
      <c r="K7" s="46">
        <v>1999.13</v>
      </c>
      <c r="L7" s="46">
        <v>2044.73</v>
      </c>
      <c r="M7" s="46">
        <v>2090.33</v>
      </c>
      <c r="N7" s="46">
        <v>2135.9299999999998</v>
      </c>
    </row>
    <row r="8" spans="1:14" x14ac:dyDescent="0.3">
      <c r="A8" s="48">
        <v>1000</v>
      </c>
      <c r="B8" s="44"/>
      <c r="C8" s="52">
        <v>1599.38</v>
      </c>
      <c r="D8" s="53">
        <v>1645.01</v>
      </c>
      <c r="E8" s="53">
        <v>1690.61</v>
      </c>
      <c r="F8" s="53">
        <v>1787.78</v>
      </c>
      <c r="G8" s="53">
        <v>1833.38</v>
      </c>
      <c r="H8" s="53">
        <v>1879.01</v>
      </c>
      <c r="I8" s="53">
        <v>1924.61</v>
      </c>
      <c r="J8" s="53">
        <v>1970.21</v>
      </c>
      <c r="K8" s="53">
        <v>2015.81</v>
      </c>
      <c r="L8" s="53">
        <v>2061.41</v>
      </c>
      <c r="M8" s="53">
        <v>2107.0100000000002</v>
      </c>
      <c r="N8" s="53">
        <v>2152.61</v>
      </c>
    </row>
    <row r="9" spans="1:14" x14ac:dyDescent="0.3">
      <c r="A9" s="48">
        <v>1200</v>
      </c>
      <c r="B9" s="44"/>
      <c r="C9" s="52">
        <v>1608.26</v>
      </c>
      <c r="D9" s="53">
        <v>1653.86</v>
      </c>
      <c r="E9" s="53">
        <v>1699.5</v>
      </c>
      <c r="F9" s="53">
        <v>1804.5</v>
      </c>
      <c r="G9" s="53">
        <v>1850.1</v>
      </c>
      <c r="H9" s="53">
        <v>1895.7</v>
      </c>
      <c r="I9" s="53">
        <v>1941.3</v>
      </c>
      <c r="J9" s="53">
        <v>1986.9</v>
      </c>
      <c r="K9" s="53">
        <v>2032.5</v>
      </c>
      <c r="L9" s="53">
        <v>2078.1</v>
      </c>
      <c r="M9" s="53">
        <v>2123.6999999999998</v>
      </c>
      <c r="N9" s="53">
        <v>2169.34</v>
      </c>
    </row>
    <row r="10" spans="1:14" x14ac:dyDescent="0.3">
      <c r="A10" s="48">
        <v>1400</v>
      </c>
      <c r="B10" s="44"/>
      <c r="C10" s="52">
        <v>1617.15</v>
      </c>
      <c r="D10" s="53">
        <v>1662.75</v>
      </c>
      <c r="E10" s="53">
        <v>1708.35</v>
      </c>
      <c r="F10" s="53">
        <v>1821.19</v>
      </c>
      <c r="G10" s="53">
        <v>1866.79</v>
      </c>
      <c r="H10" s="53">
        <v>1912.39</v>
      </c>
      <c r="I10" s="53">
        <v>1957.99</v>
      </c>
      <c r="J10" s="53">
        <v>2003.59</v>
      </c>
      <c r="K10" s="53">
        <v>2049.19</v>
      </c>
      <c r="L10" s="53">
        <v>2094.79</v>
      </c>
      <c r="M10" s="53">
        <v>2140.4299999999998</v>
      </c>
      <c r="N10" s="53"/>
    </row>
    <row r="11" spans="1:14" x14ac:dyDescent="0.3">
      <c r="A11" s="48">
        <v>1600</v>
      </c>
      <c r="B11" s="44"/>
      <c r="C11" s="52">
        <v>1626.04</v>
      </c>
      <c r="D11" s="53">
        <v>1671.64</v>
      </c>
      <c r="E11" s="53">
        <v>1717.24</v>
      </c>
      <c r="F11" s="53">
        <v>1837.88</v>
      </c>
      <c r="G11" s="53">
        <v>1883.48</v>
      </c>
      <c r="H11" s="53">
        <v>1929.08</v>
      </c>
      <c r="I11" s="53">
        <v>1974.68</v>
      </c>
      <c r="J11" s="53">
        <v>2020.28</v>
      </c>
      <c r="K11" s="53">
        <v>2065.91</v>
      </c>
      <c r="L11" s="53"/>
      <c r="M11" s="53"/>
      <c r="N11" s="53"/>
    </row>
    <row r="12" spans="1:14" x14ac:dyDescent="0.3">
      <c r="A12" s="48">
        <v>1800</v>
      </c>
      <c r="B12" s="44"/>
      <c r="C12" s="52">
        <v>1634.93</v>
      </c>
      <c r="D12" s="53">
        <v>1680.53</v>
      </c>
      <c r="E12" s="53">
        <v>1726.13</v>
      </c>
      <c r="F12" s="53">
        <v>1854.56</v>
      </c>
      <c r="G12" s="53">
        <v>1900.16</v>
      </c>
      <c r="H12" s="53">
        <v>1945.76</v>
      </c>
      <c r="I12" s="53">
        <v>1991.36</v>
      </c>
      <c r="J12" s="53">
        <v>2037</v>
      </c>
      <c r="K12" s="53"/>
      <c r="L12" s="53"/>
      <c r="M12" s="53"/>
      <c r="N12" s="53"/>
    </row>
    <row r="13" spans="1:14" x14ac:dyDescent="0.3">
      <c r="A13" s="48">
        <v>2000</v>
      </c>
      <c r="B13" s="44"/>
      <c r="C13" s="52">
        <v>1643.78</v>
      </c>
      <c r="D13" s="53">
        <v>1689.41</v>
      </c>
      <c r="E13" s="53">
        <v>1735.01</v>
      </c>
      <c r="F13" s="53">
        <v>1871.25</v>
      </c>
      <c r="G13" s="53">
        <v>1916.85</v>
      </c>
      <c r="H13" s="53">
        <v>1962.49</v>
      </c>
      <c r="I13" s="53">
        <v>2008.09</v>
      </c>
      <c r="J13" s="53"/>
      <c r="K13" s="53"/>
      <c r="L13" s="53"/>
      <c r="M13" s="53"/>
      <c r="N13" s="53"/>
    </row>
    <row r="14" spans="1:14" x14ac:dyDescent="0.3">
      <c r="A14" s="48">
        <v>2200</v>
      </c>
      <c r="B14" s="44"/>
      <c r="C14" s="52">
        <v>1652.66</v>
      </c>
      <c r="D14" s="53">
        <v>1698.26</v>
      </c>
      <c r="E14" s="53">
        <v>1743.9</v>
      </c>
      <c r="F14" s="53">
        <v>1887.98</v>
      </c>
      <c r="G14" s="53">
        <v>1933.58</v>
      </c>
      <c r="H14" s="53">
        <v>1979.18</v>
      </c>
      <c r="I14" s="53"/>
      <c r="J14" s="53"/>
      <c r="K14" s="53"/>
      <c r="L14" s="53"/>
      <c r="M14" s="53"/>
      <c r="N14" s="53"/>
    </row>
    <row r="15" spans="1:14" x14ac:dyDescent="0.3">
      <c r="A15" s="48">
        <v>2400</v>
      </c>
      <c r="B15" s="44"/>
      <c r="C15" s="52">
        <v>1661.55</v>
      </c>
      <c r="D15" s="53">
        <v>1707.15</v>
      </c>
      <c r="E15" s="53">
        <v>1752.75</v>
      </c>
      <c r="F15" s="53">
        <v>1904.66</v>
      </c>
      <c r="G15" s="53">
        <v>1950.26</v>
      </c>
      <c r="H15" s="53"/>
      <c r="I15" s="53"/>
      <c r="J15" s="53"/>
      <c r="K15" s="53"/>
      <c r="L15" s="53"/>
      <c r="M15" s="53"/>
      <c r="N15" s="53"/>
    </row>
    <row r="16" spans="1:14" x14ac:dyDescent="0.3">
      <c r="A16" s="48">
        <v>2600</v>
      </c>
      <c r="B16" s="44"/>
      <c r="C16" s="52">
        <v>1670.44</v>
      </c>
      <c r="D16" s="53">
        <v>1716.04</v>
      </c>
      <c r="E16" s="53">
        <v>1761.64</v>
      </c>
      <c r="F16" s="53">
        <v>1921.35</v>
      </c>
      <c r="G16" s="53"/>
      <c r="H16" s="53"/>
      <c r="I16" s="53"/>
      <c r="J16" s="53"/>
      <c r="K16" s="53"/>
      <c r="L16" s="53"/>
      <c r="M16" s="53"/>
      <c r="N16" s="53"/>
    </row>
    <row r="17" spans="1:14" x14ac:dyDescent="0.3">
      <c r="A17" s="48">
        <v>2800</v>
      </c>
      <c r="B17" s="44"/>
      <c r="C17" s="52">
        <v>1679.33</v>
      </c>
      <c r="D17" s="53">
        <v>1724.93</v>
      </c>
      <c r="E17" s="53">
        <v>1770.53</v>
      </c>
      <c r="F17" s="53">
        <v>1938.04</v>
      </c>
      <c r="G17" s="53"/>
      <c r="H17" s="53"/>
      <c r="I17" s="53"/>
      <c r="J17" s="53"/>
      <c r="K17" s="53"/>
      <c r="L17" s="53"/>
      <c r="M17" s="53"/>
      <c r="N17" s="53"/>
    </row>
    <row r="18" spans="1:14" x14ac:dyDescent="0.3">
      <c r="A18" s="48">
        <v>3000</v>
      </c>
      <c r="B18" s="44"/>
      <c r="C18" s="52">
        <v>1688.18</v>
      </c>
      <c r="D18" s="53">
        <v>1733.81</v>
      </c>
      <c r="E18" s="53">
        <v>1779.41</v>
      </c>
      <c r="F18" s="53"/>
      <c r="G18" s="53"/>
      <c r="H18" s="53"/>
      <c r="I18" s="53"/>
      <c r="J18" s="53"/>
      <c r="K18" s="53"/>
      <c r="L18" s="53"/>
      <c r="M18" s="53"/>
      <c r="N18" s="53"/>
    </row>
    <row r="19" spans="1:14" x14ac:dyDescent="0.3">
      <c r="A19" s="55" t="s">
        <v>68</v>
      </c>
      <c r="B19" s="55"/>
      <c r="C19" s="55"/>
      <c r="D19" s="55"/>
      <c r="E19" s="55"/>
      <c r="F19" s="55"/>
      <c r="G19" s="55"/>
      <c r="H19" s="55"/>
      <c r="I19" s="55"/>
      <c r="J19" s="55"/>
      <c r="K19" s="55"/>
      <c r="L19" s="55"/>
      <c r="M19" s="55"/>
      <c r="N19" s="55"/>
    </row>
    <row r="21" spans="1:14" ht="15.5" x14ac:dyDescent="0.3">
      <c r="A21" s="37" t="s">
        <v>42</v>
      </c>
      <c r="B21" s="37"/>
      <c r="C21" s="37"/>
      <c r="D21" s="37"/>
      <c r="E21" s="37"/>
      <c r="F21" s="37"/>
      <c r="G21" s="37"/>
      <c r="H21" s="37"/>
      <c r="I21" s="37"/>
      <c r="J21" s="37"/>
      <c r="K21" s="37"/>
      <c r="L21" s="37"/>
      <c r="M21" s="37"/>
      <c r="N21" s="37"/>
    </row>
    <row r="22" spans="1:14" x14ac:dyDescent="0.3">
      <c r="A22" s="38" t="s">
        <v>69</v>
      </c>
      <c r="B22" s="38"/>
      <c r="C22" s="38"/>
      <c r="D22" s="38"/>
      <c r="E22" s="38"/>
      <c r="F22" s="38"/>
      <c r="G22" s="38"/>
      <c r="H22" s="38"/>
      <c r="I22" s="38"/>
      <c r="J22" s="38"/>
      <c r="K22" s="38"/>
      <c r="L22" s="38"/>
      <c r="M22" s="38"/>
      <c r="N22" s="38"/>
    </row>
    <row r="23" spans="1:14" s="39" customFormat="1" ht="6" customHeight="1" x14ac:dyDescent="0.3">
      <c r="C23" s="40"/>
      <c r="D23" s="40"/>
      <c r="E23" s="40"/>
      <c r="F23" s="40"/>
      <c r="G23" s="40"/>
      <c r="H23" s="40"/>
      <c r="I23" s="40"/>
      <c r="J23" s="40"/>
      <c r="K23" s="40"/>
      <c r="L23" s="40"/>
      <c r="M23" s="40"/>
      <c r="N23" s="40"/>
    </row>
    <row r="24" spans="1:14" ht="14.5" thickBot="1" x14ac:dyDescent="0.35">
      <c r="A24" s="41"/>
      <c r="B24" s="41"/>
      <c r="C24" s="42">
        <v>800</v>
      </c>
      <c r="D24" s="42">
        <v>1000</v>
      </c>
      <c r="E24" s="42">
        <v>1200</v>
      </c>
      <c r="F24" s="42">
        <v>1400</v>
      </c>
      <c r="G24" s="42">
        <v>1600</v>
      </c>
      <c r="H24" s="42">
        <v>1800</v>
      </c>
      <c r="I24" s="42">
        <v>2000</v>
      </c>
      <c r="J24" s="42">
        <v>2200</v>
      </c>
      <c r="K24" s="42">
        <v>2400</v>
      </c>
      <c r="L24" s="42">
        <v>2600</v>
      </c>
      <c r="M24" s="42">
        <v>2800</v>
      </c>
      <c r="N24" s="42">
        <v>3000</v>
      </c>
    </row>
    <row r="25" spans="1:14" x14ac:dyDescent="0.3">
      <c r="A25" s="43">
        <v>800</v>
      </c>
      <c r="B25" s="44"/>
      <c r="C25" s="45">
        <v>1588.65</v>
      </c>
      <c r="D25" s="46">
        <v>1634.25</v>
      </c>
      <c r="E25" s="46">
        <v>1721.74</v>
      </c>
      <c r="F25" s="46">
        <v>1767.34</v>
      </c>
      <c r="G25" s="46">
        <v>1812.94</v>
      </c>
      <c r="H25" s="46">
        <v>1858.54</v>
      </c>
      <c r="I25" s="46">
        <v>1904.18</v>
      </c>
      <c r="J25" s="46">
        <v>1949.78</v>
      </c>
      <c r="K25" s="46">
        <v>1995.38</v>
      </c>
      <c r="L25" s="46">
        <v>2040.98</v>
      </c>
      <c r="M25" s="46">
        <v>2086.58</v>
      </c>
      <c r="N25" s="46">
        <v>2132.1799999999998</v>
      </c>
    </row>
    <row r="26" spans="1:14" x14ac:dyDescent="0.3">
      <c r="A26" s="48">
        <v>1000</v>
      </c>
      <c r="B26" s="44"/>
      <c r="C26" s="52">
        <v>1597.2</v>
      </c>
      <c r="D26" s="53">
        <v>1642.8</v>
      </c>
      <c r="E26" s="53">
        <v>1737.75</v>
      </c>
      <c r="F26" s="53">
        <v>1783.35</v>
      </c>
      <c r="G26" s="53">
        <v>1828.99</v>
      </c>
      <c r="H26" s="53">
        <v>1874.59</v>
      </c>
      <c r="I26" s="53">
        <v>1920.19</v>
      </c>
      <c r="J26" s="53">
        <v>1965.79</v>
      </c>
      <c r="K26" s="53">
        <v>2011.39</v>
      </c>
      <c r="L26" s="53">
        <v>2056.9899999999998</v>
      </c>
      <c r="M26" s="53">
        <v>2102.59</v>
      </c>
      <c r="N26" s="53">
        <v>2148.19</v>
      </c>
    </row>
    <row r="27" spans="1:14" x14ac:dyDescent="0.3">
      <c r="A27" s="48">
        <v>1200</v>
      </c>
      <c r="B27" s="44"/>
      <c r="C27" s="52">
        <v>1605.75</v>
      </c>
      <c r="D27" s="53">
        <v>1651.35</v>
      </c>
      <c r="E27" s="53">
        <v>1753.76</v>
      </c>
      <c r="F27" s="53">
        <v>1799.4</v>
      </c>
      <c r="G27" s="53">
        <v>1845</v>
      </c>
      <c r="H27" s="53">
        <v>1890.6</v>
      </c>
      <c r="I27" s="53">
        <v>1936.2</v>
      </c>
      <c r="J27" s="53">
        <v>1981.8</v>
      </c>
      <c r="K27" s="53">
        <v>2027.4</v>
      </c>
      <c r="L27" s="53">
        <v>2073</v>
      </c>
      <c r="M27" s="53">
        <v>2118.64</v>
      </c>
      <c r="N27" s="53">
        <v>2164.2399999999998</v>
      </c>
    </row>
    <row r="28" spans="1:14" x14ac:dyDescent="0.3">
      <c r="A28" s="48">
        <v>1400</v>
      </c>
      <c r="B28" s="44"/>
      <c r="C28" s="52">
        <v>1614.3</v>
      </c>
      <c r="D28" s="53">
        <v>1659.9</v>
      </c>
      <c r="E28" s="53">
        <v>1769.81</v>
      </c>
      <c r="F28" s="53">
        <v>1815.41</v>
      </c>
      <c r="G28" s="53">
        <v>1861.01</v>
      </c>
      <c r="H28" s="53">
        <v>1906.61</v>
      </c>
      <c r="I28" s="53">
        <v>1952.21</v>
      </c>
      <c r="J28" s="53">
        <v>1997.81</v>
      </c>
      <c r="K28" s="53">
        <v>2043.41</v>
      </c>
      <c r="L28" s="53">
        <v>2089.0500000000002</v>
      </c>
      <c r="M28" s="53">
        <v>2134.65</v>
      </c>
      <c r="N28" s="53"/>
    </row>
    <row r="29" spans="1:14" x14ac:dyDescent="0.3">
      <c r="A29" s="48">
        <v>1600</v>
      </c>
      <c r="B29" s="44"/>
      <c r="C29" s="52">
        <v>1622.81</v>
      </c>
      <c r="D29" s="53">
        <v>1668.45</v>
      </c>
      <c r="E29" s="53">
        <v>1785.83</v>
      </c>
      <c r="F29" s="53">
        <v>1831.43</v>
      </c>
      <c r="G29" s="53">
        <v>1877.03</v>
      </c>
      <c r="H29" s="53">
        <v>1922.63</v>
      </c>
      <c r="I29" s="53">
        <v>1968.23</v>
      </c>
      <c r="J29" s="53">
        <v>2013.86</v>
      </c>
      <c r="K29" s="53">
        <v>2059.46</v>
      </c>
      <c r="L29" s="53"/>
      <c r="M29" s="53"/>
      <c r="N29" s="53"/>
    </row>
    <row r="30" spans="1:14" x14ac:dyDescent="0.3">
      <c r="A30" s="48">
        <v>1800</v>
      </c>
      <c r="B30" s="44"/>
      <c r="C30" s="52">
        <v>1631.36</v>
      </c>
      <c r="D30" s="53">
        <v>1676.96</v>
      </c>
      <c r="E30" s="53">
        <v>1801.84</v>
      </c>
      <c r="F30" s="53">
        <v>1847.44</v>
      </c>
      <c r="G30" s="53">
        <v>1893.04</v>
      </c>
      <c r="H30" s="53">
        <v>1938.64</v>
      </c>
      <c r="I30" s="53">
        <v>1984.28</v>
      </c>
      <c r="J30" s="53">
        <v>2066.1799999999998</v>
      </c>
      <c r="K30" s="53"/>
      <c r="L30" s="53"/>
      <c r="M30" s="53"/>
      <c r="N30" s="53"/>
    </row>
    <row r="31" spans="1:14" x14ac:dyDescent="0.3">
      <c r="A31" s="48">
        <v>2000</v>
      </c>
      <c r="B31" s="44"/>
      <c r="C31" s="52">
        <v>1639.91</v>
      </c>
      <c r="D31" s="53">
        <v>1685.51</v>
      </c>
      <c r="E31" s="53">
        <v>1817.85</v>
      </c>
      <c r="F31" s="53">
        <v>1863.45</v>
      </c>
      <c r="G31" s="53">
        <v>1909.09</v>
      </c>
      <c r="H31" s="53">
        <v>1954.69</v>
      </c>
      <c r="I31" s="53">
        <v>2000.29</v>
      </c>
      <c r="J31" s="53"/>
      <c r="K31" s="53"/>
      <c r="L31" s="53"/>
      <c r="M31" s="53"/>
      <c r="N31" s="53"/>
    </row>
    <row r="32" spans="1:14" x14ac:dyDescent="0.3">
      <c r="A32" s="48">
        <v>2200</v>
      </c>
      <c r="B32" s="44"/>
      <c r="C32" s="52">
        <v>1648.46</v>
      </c>
      <c r="D32" s="53">
        <v>1694.06</v>
      </c>
      <c r="E32" s="53">
        <v>1833.86</v>
      </c>
      <c r="F32" s="53">
        <v>1879.5</v>
      </c>
      <c r="G32" s="53">
        <v>1925.1</v>
      </c>
      <c r="H32" s="53">
        <v>1970.7</v>
      </c>
      <c r="I32" s="53"/>
      <c r="J32" s="53"/>
      <c r="K32" s="53"/>
      <c r="L32" s="53"/>
      <c r="M32" s="53"/>
      <c r="N32" s="53"/>
    </row>
    <row r="33" spans="1:14" x14ac:dyDescent="0.3">
      <c r="A33" s="48">
        <v>2400</v>
      </c>
      <c r="B33" s="44"/>
      <c r="C33" s="52">
        <v>1657.01</v>
      </c>
      <c r="D33" s="53">
        <v>1702.61</v>
      </c>
      <c r="E33" s="53">
        <v>1849.91</v>
      </c>
      <c r="F33" s="53">
        <v>1895.51</v>
      </c>
      <c r="G33" s="53">
        <v>1941.11</v>
      </c>
      <c r="H33" s="53"/>
      <c r="I33" s="53"/>
      <c r="J33" s="53"/>
      <c r="K33" s="53"/>
      <c r="L33" s="53"/>
      <c r="M33" s="53"/>
      <c r="N33" s="53"/>
    </row>
    <row r="34" spans="1:14" x14ac:dyDescent="0.3">
      <c r="A34" s="48">
        <v>2600</v>
      </c>
      <c r="B34" s="44"/>
      <c r="C34" s="52">
        <v>1665.53</v>
      </c>
      <c r="D34" s="53">
        <v>1711.16</v>
      </c>
      <c r="E34" s="53">
        <v>1865.93</v>
      </c>
      <c r="F34" s="53">
        <v>1911.53</v>
      </c>
      <c r="G34" s="53"/>
      <c r="H34" s="53"/>
      <c r="I34" s="53"/>
      <c r="J34" s="53"/>
      <c r="K34" s="53"/>
      <c r="L34" s="53"/>
      <c r="M34" s="53"/>
      <c r="N34" s="53"/>
    </row>
    <row r="35" spans="1:14" x14ac:dyDescent="0.3">
      <c r="A35" s="48">
        <v>2800</v>
      </c>
      <c r="B35" s="44"/>
      <c r="C35" s="52">
        <v>1674.08</v>
      </c>
      <c r="D35" s="53">
        <v>1719.68</v>
      </c>
      <c r="E35" s="53">
        <v>1881.94</v>
      </c>
      <c r="F35" s="53">
        <v>1927.54</v>
      </c>
      <c r="G35" s="53"/>
      <c r="H35" s="53"/>
      <c r="I35" s="53"/>
      <c r="J35" s="53"/>
      <c r="K35" s="53"/>
      <c r="L35" s="53"/>
      <c r="M35" s="53"/>
      <c r="N35" s="53"/>
    </row>
    <row r="36" spans="1:14" x14ac:dyDescent="0.3">
      <c r="A36" s="48">
        <v>3000</v>
      </c>
      <c r="B36" s="44"/>
      <c r="C36" s="52">
        <v>1682.63</v>
      </c>
      <c r="D36" s="53">
        <v>1728.23</v>
      </c>
      <c r="E36" s="53">
        <v>1897.95</v>
      </c>
      <c r="F36" s="53"/>
      <c r="G36" s="53"/>
      <c r="H36" s="53"/>
      <c r="I36" s="53"/>
      <c r="J36" s="53"/>
      <c r="K36" s="53"/>
      <c r="L36" s="53"/>
      <c r="M36" s="53"/>
      <c r="N36" s="53"/>
    </row>
    <row r="37" spans="1:14" x14ac:dyDescent="0.3">
      <c r="A37" s="55" t="s">
        <v>68</v>
      </c>
      <c r="B37" s="55"/>
      <c r="C37" s="55"/>
      <c r="D37" s="55"/>
      <c r="E37" s="55"/>
      <c r="F37" s="55"/>
      <c r="G37" s="55"/>
      <c r="H37" s="55"/>
      <c r="I37" s="55"/>
      <c r="J37" s="55"/>
      <c r="K37" s="55"/>
      <c r="L37" s="55"/>
      <c r="M37" s="55"/>
      <c r="N37" s="55"/>
    </row>
    <row r="39" spans="1:14" ht="15.5" x14ac:dyDescent="0.3">
      <c r="A39" s="37" t="s">
        <v>43</v>
      </c>
      <c r="B39" s="37"/>
      <c r="C39" s="37"/>
      <c r="D39" s="37"/>
      <c r="E39" s="37"/>
      <c r="F39" s="37"/>
      <c r="G39" s="37"/>
      <c r="H39" s="37"/>
      <c r="I39" s="37"/>
      <c r="J39" s="37"/>
      <c r="K39" s="37"/>
      <c r="L39" s="37"/>
      <c r="M39" s="37"/>
      <c r="N39" s="37"/>
    </row>
    <row r="40" spans="1:14" x14ac:dyDescent="0.3">
      <c r="A40" s="38" t="s">
        <v>51</v>
      </c>
      <c r="B40" s="38"/>
      <c r="C40" s="38"/>
      <c r="D40" s="38"/>
      <c r="E40" s="38"/>
      <c r="F40" s="38"/>
      <c r="G40" s="38"/>
      <c r="H40" s="38"/>
      <c r="I40" s="38"/>
      <c r="J40" s="38"/>
      <c r="K40" s="38"/>
      <c r="L40" s="38"/>
      <c r="M40" s="38"/>
      <c r="N40" s="38"/>
    </row>
    <row r="41" spans="1:14" s="39" customFormat="1" ht="6" customHeight="1" x14ac:dyDescent="0.3">
      <c r="C41" s="40"/>
      <c r="D41" s="40"/>
      <c r="E41" s="40"/>
      <c r="F41" s="40"/>
      <c r="G41" s="40"/>
      <c r="H41" s="40"/>
      <c r="I41" s="40"/>
      <c r="J41" s="40"/>
      <c r="K41" s="40"/>
      <c r="L41" s="40"/>
      <c r="M41" s="40"/>
      <c r="N41" s="40"/>
    </row>
    <row r="42" spans="1:14" ht="14.5" thickBot="1" x14ac:dyDescent="0.35">
      <c r="A42" s="41"/>
      <c r="B42" s="41"/>
      <c r="C42" s="42">
        <v>800</v>
      </c>
      <c r="D42" s="42">
        <v>1000</v>
      </c>
      <c r="E42" s="42">
        <v>1200</v>
      </c>
      <c r="F42" s="42">
        <v>1400</v>
      </c>
      <c r="G42" s="42">
        <v>1600</v>
      </c>
      <c r="H42" s="42">
        <v>1800</v>
      </c>
      <c r="I42" s="42">
        <v>2000</v>
      </c>
      <c r="J42" s="42">
        <v>2200</v>
      </c>
      <c r="K42" s="42">
        <v>2400</v>
      </c>
      <c r="L42" s="42">
        <v>2600</v>
      </c>
      <c r="M42" s="42">
        <v>2800</v>
      </c>
      <c r="N42" s="42">
        <v>3000</v>
      </c>
    </row>
    <row r="43" spans="1:14" x14ac:dyDescent="0.3">
      <c r="A43" s="43">
        <v>800</v>
      </c>
      <c r="B43" s="44"/>
      <c r="C43" s="45">
        <v>1616.4</v>
      </c>
      <c r="D43" s="46">
        <v>1662.04</v>
      </c>
      <c r="E43" s="46">
        <v>1707.64</v>
      </c>
      <c r="F43" s="46">
        <v>1823.36</v>
      </c>
      <c r="G43" s="46">
        <v>1868.96</v>
      </c>
      <c r="H43" s="46">
        <v>1914.6</v>
      </c>
      <c r="I43" s="46">
        <v>1960.2</v>
      </c>
      <c r="J43" s="46">
        <v>2005.8</v>
      </c>
      <c r="K43" s="46">
        <v>2051.4</v>
      </c>
      <c r="L43" s="46">
        <v>2097</v>
      </c>
      <c r="M43" s="46">
        <v>2142.6</v>
      </c>
      <c r="N43" s="46">
        <v>2188.1999999999998</v>
      </c>
    </row>
    <row r="44" spans="1:14" x14ac:dyDescent="0.3">
      <c r="A44" s="48">
        <v>1000</v>
      </c>
      <c r="B44" s="44"/>
      <c r="C44" s="52">
        <v>1630.01</v>
      </c>
      <c r="D44" s="53">
        <v>1675.61</v>
      </c>
      <c r="E44" s="53">
        <v>1721.21</v>
      </c>
      <c r="F44" s="53">
        <v>1849.5</v>
      </c>
      <c r="G44" s="53">
        <v>1895.1</v>
      </c>
      <c r="H44" s="53">
        <v>1940.7</v>
      </c>
      <c r="I44" s="53">
        <v>1986.3</v>
      </c>
      <c r="J44" s="53">
        <v>2031.9</v>
      </c>
      <c r="K44" s="53">
        <v>2077.5</v>
      </c>
      <c r="L44" s="53">
        <v>2123.1</v>
      </c>
      <c r="M44" s="53">
        <v>2168.7399999999998</v>
      </c>
      <c r="N44" s="53">
        <v>2214.34</v>
      </c>
    </row>
    <row r="45" spans="1:14" x14ac:dyDescent="0.3">
      <c r="A45" s="48">
        <v>1200</v>
      </c>
      <c r="B45" s="44"/>
      <c r="C45" s="52">
        <v>1643.59</v>
      </c>
      <c r="D45" s="53">
        <v>1689.19</v>
      </c>
      <c r="E45" s="53">
        <v>1734.83</v>
      </c>
      <c r="F45" s="53">
        <v>1875.6</v>
      </c>
      <c r="G45" s="53">
        <v>1921.2</v>
      </c>
      <c r="H45" s="53">
        <v>1966.8</v>
      </c>
      <c r="I45" s="53">
        <v>2012.4</v>
      </c>
      <c r="J45" s="53">
        <v>2058.04</v>
      </c>
      <c r="K45" s="53">
        <v>2103.64</v>
      </c>
      <c r="L45" s="53">
        <v>2149.2399999999998</v>
      </c>
      <c r="M45" s="53">
        <v>2194.84</v>
      </c>
      <c r="N45" s="53">
        <v>2240.44</v>
      </c>
    </row>
    <row r="46" spans="1:14" x14ac:dyDescent="0.3">
      <c r="A46" s="48">
        <v>1400</v>
      </c>
      <c r="B46" s="44"/>
      <c r="C46" s="52">
        <v>1657.2</v>
      </c>
      <c r="D46" s="53">
        <v>1702.8</v>
      </c>
      <c r="E46" s="53">
        <v>1748.4</v>
      </c>
      <c r="F46" s="53">
        <v>1901.7</v>
      </c>
      <c r="G46" s="53">
        <v>1947.34</v>
      </c>
      <c r="H46" s="53">
        <v>1992.94</v>
      </c>
      <c r="I46" s="53">
        <v>2038.54</v>
      </c>
      <c r="J46" s="53">
        <v>2084.14</v>
      </c>
      <c r="K46" s="53">
        <v>2129.7399999999998</v>
      </c>
      <c r="L46" s="53">
        <v>2175.34</v>
      </c>
      <c r="M46" s="53">
        <v>2220.94</v>
      </c>
      <c r="N46" s="53"/>
    </row>
    <row r="47" spans="1:14" x14ac:dyDescent="0.3">
      <c r="A47" s="48">
        <v>1600</v>
      </c>
      <c r="B47" s="44"/>
      <c r="C47" s="52">
        <v>1670.78</v>
      </c>
      <c r="D47" s="53">
        <v>1716.38</v>
      </c>
      <c r="E47" s="53">
        <v>1761.98</v>
      </c>
      <c r="F47" s="53">
        <v>1927.84</v>
      </c>
      <c r="G47" s="53">
        <v>1973.44</v>
      </c>
      <c r="H47" s="53">
        <v>2019.04</v>
      </c>
      <c r="I47" s="53">
        <v>2064.64</v>
      </c>
      <c r="J47" s="53">
        <v>2110.2399999999998</v>
      </c>
      <c r="K47" s="53">
        <v>2155.88</v>
      </c>
      <c r="L47" s="53"/>
      <c r="M47" s="53"/>
      <c r="N47" s="53"/>
    </row>
    <row r="48" spans="1:14" x14ac:dyDescent="0.3">
      <c r="A48" s="48">
        <v>1800</v>
      </c>
      <c r="B48" s="44"/>
      <c r="C48" s="52">
        <v>1684.35</v>
      </c>
      <c r="D48" s="53">
        <v>1729.99</v>
      </c>
      <c r="E48" s="53">
        <v>1775.59</v>
      </c>
      <c r="F48" s="53">
        <v>1953.94</v>
      </c>
      <c r="G48" s="53">
        <v>1999.54</v>
      </c>
      <c r="H48" s="53">
        <v>2045.18</v>
      </c>
      <c r="I48" s="53">
        <v>2090.7800000000002</v>
      </c>
      <c r="J48" s="53">
        <v>2136.38</v>
      </c>
      <c r="K48" s="53"/>
      <c r="L48" s="53"/>
      <c r="M48" s="53"/>
      <c r="N48" s="53"/>
    </row>
    <row r="49" spans="1:14" x14ac:dyDescent="0.3">
      <c r="A49" s="48">
        <v>2000</v>
      </c>
      <c r="B49" s="44"/>
      <c r="C49" s="52">
        <v>1697.96</v>
      </c>
      <c r="D49" s="53">
        <v>1743.56</v>
      </c>
      <c r="E49" s="53">
        <v>1789.16</v>
      </c>
      <c r="F49" s="53">
        <v>1980.08</v>
      </c>
      <c r="G49" s="53">
        <v>2025.68</v>
      </c>
      <c r="H49" s="53">
        <v>2071.2800000000002</v>
      </c>
      <c r="I49" s="53">
        <v>2116.88</v>
      </c>
      <c r="J49" s="53"/>
      <c r="K49" s="53"/>
      <c r="L49" s="53"/>
      <c r="M49" s="53"/>
      <c r="N49" s="53"/>
    </row>
    <row r="50" spans="1:14" x14ac:dyDescent="0.3">
      <c r="A50" s="48">
        <v>2200</v>
      </c>
      <c r="B50" s="44"/>
      <c r="C50" s="52">
        <v>1711.54</v>
      </c>
      <c r="D50" s="53">
        <v>1757.14</v>
      </c>
      <c r="E50" s="53">
        <v>1802.78</v>
      </c>
      <c r="F50" s="53">
        <v>2006.18</v>
      </c>
      <c r="G50" s="53">
        <v>2051.7800000000002</v>
      </c>
      <c r="H50" s="53">
        <v>2097.38</v>
      </c>
      <c r="I50" s="53"/>
      <c r="J50" s="53"/>
      <c r="K50" s="53"/>
      <c r="L50" s="53"/>
      <c r="M50" s="53"/>
      <c r="N50" s="53"/>
    </row>
    <row r="51" spans="1:14" x14ac:dyDescent="0.3">
      <c r="A51" s="48">
        <v>2400</v>
      </c>
      <c r="B51" s="44"/>
      <c r="C51" s="52">
        <v>1725.15</v>
      </c>
      <c r="D51" s="53">
        <v>1770.75</v>
      </c>
      <c r="E51" s="53">
        <v>1816.35</v>
      </c>
      <c r="F51" s="53">
        <v>2032.28</v>
      </c>
      <c r="G51" s="53">
        <v>2077.91</v>
      </c>
      <c r="H51" s="53"/>
      <c r="I51" s="53"/>
      <c r="J51" s="53"/>
      <c r="K51" s="53"/>
      <c r="L51" s="53"/>
      <c r="M51" s="53"/>
      <c r="N51" s="53"/>
    </row>
    <row r="52" spans="1:14" x14ac:dyDescent="0.3">
      <c r="A52" s="48">
        <v>2600</v>
      </c>
      <c r="B52" s="44"/>
      <c r="C52" s="52">
        <v>1738.73</v>
      </c>
      <c r="D52" s="53">
        <v>1784.33</v>
      </c>
      <c r="E52" s="53">
        <v>1829.93</v>
      </c>
      <c r="F52" s="53">
        <v>2058.41</v>
      </c>
      <c r="G52" s="53"/>
      <c r="H52" s="53"/>
      <c r="I52" s="53"/>
      <c r="J52" s="53"/>
      <c r="K52" s="53"/>
      <c r="L52" s="53"/>
      <c r="M52" s="53"/>
      <c r="N52" s="53"/>
    </row>
    <row r="53" spans="1:14" x14ac:dyDescent="0.3">
      <c r="A53" s="48">
        <v>2800</v>
      </c>
      <c r="B53" s="44"/>
      <c r="C53" s="52">
        <v>1752.3</v>
      </c>
      <c r="D53" s="53">
        <v>1797.94</v>
      </c>
      <c r="E53" s="53">
        <v>1843.54</v>
      </c>
      <c r="F53" s="53">
        <v>2084.5100000000002</v>
      </c>
      <c r="G53" s="53"/>
      <c r="H53" s="53"/>
      <c r="I53" s="53"/>
      <c r="J53" s="53"/>
      <c r="K53" s="53"/>
      <c r="L53" s="53"/>
      <c r="M53" s="53"/>
      <c r="N53" s="53"/>
    </row>
    <row r="54" spans="1:14" x14ac:dyDescent="0.3">
      <c r="A54" s="48">
        <v>3000</v>
      </c>
      <c r="B54" s="44"/>
      <c r="C54" s="52">
        <v>1765.91</v>
      </c>
      <c r="D54" s="53">
        <v>1811.51</v>
      </c>
      <c r="E54" s="53">
        <v>1857.11</v>
      </c>
      <c r="F54" s="53"/>
      <c r="G54" s="53"/>
      <c r="H54" s="53"/>
      <c r="I54" s="53"/>
      <c r="J54" s="53"/>
      <c r="K54" s="53"/>
      <c r="L54" s="53"/>
      <c r="M54" s="53"/>
      <c r="N54" s="53"/>
    </row>
    <row r="55" spans="1:14" x14ac:dyDescent="0.3">
      <c r="A55" s="55" t="s">
        <v>68</v>
      </c>
      <c r="B55" s="55"/>
      <c r="C55" s="55"/>
      <c r="D55" s="55"/>
      <c r="E55" s="55"/>
      <c r="F55" s="55"/>
      <c r="G55" s="55"/>
      <c r="H55" s="55"/>
      <c r="I55" s="55"/>
      <c r="J55" s="55"/>
      <c r="K55" s="55"/>
      <c r="L55" s="55"/>
      <c r="M55" s="55"/>
      <c r="N55" s="55"/>
    </row>
    <row r="57" spans="1:14" ht="15.5" x14ac:dyDescent="0.3">
      <c r="A57" s="37" t="s">
        <v>44</v>
      </c>
      <c r="B57" s="37"/>
      <c r="C57" s="37"/>
      <c r="D57" s="37"/>
      <c r="E57" s="37"/>
      <c r="F57" s="37"/>
      <c r="G57" s="37"/>
      <c r="H57" s="37"/>
      <c r="I57" s="37"/>
      <c r="J57" s="37"/>
      <c r="K57" s="37"/>
      <c r="L57" s="37"/>
      <c r="M57" s="37"/>
      <c r="N57" s="37"/>
    </row>
    <row r="58" spans="1:14" x14ac:dyDescent="0.3">
      <c r="A58" s="38" t="s">
        <v>70</v>
      </c>
      <c r="B58" s="38"/>
      <c r="C58" s="38"/>
      <c r="D58" s="38"/>
      <c r="E58" s="38"/>
      <c r="F58" s="38"/>
      <c r="G58" s="38"/>
      <c r="H58" s="38"/>
      <c r="I58" s="38"/>
      <c r="J58" s="38"/>
      <c r="K58" s="38"/>
      <c r="L58" s="38"/>
      <c r="M58" s="38"/>
      <c r="N58" s="38"/>
    </row>
    <row r="59" spans="1:14" s="39" customFormat="1" ht="6" customHeight="1" x14ac:dyDescent="0.3">
      <c r="C59" s="40"/>
      <c r="D59" s="40"/>
      <c r="E59" s="40"/>
      <c r="F59" s="40"/>
      <c r="G59" s="40"/>
      <c r="H59" s="40"/>
      <c r="I59" s="40"/>
      <c r="J59" s="40"/>
      <c r="K59" s="40"/>
      <c r="L59" s="40"/>
      <c r="M59" s="40"/>
      <c r="N59" s="40"/>
    </row>
    <row r="60" spans="1:14" ht="14.5" thickBot="1" x14ac:dyDescent="0.35">
      <c r="A60" s="41"/>
      <c r="B60" s="41"/>
      <c r="C60" s="42">
        <v>800</v>
      </c>
      <c r="D60" s="42">
        <v>1000</v>
      </c>
      <c r="E60" s="42">
        <v>1200</v>
      </c>
      <c r="F60" s="42">
        <v>1400</v>
      </c>
      <c r="G60" s="42">
        <v>1600</v>
      </c>
      <c r="H60" s="42">
        <v>1800</v>
      </c>
      <c r="I60" s="42">
        <v>2000</v>
      </c>
      <c r="J60" s="42">
        <v>2200</v>
      </c>
      <c r="K60" s="42">
        <v>2400</v>
      </c>
      <c r="L60" s="42">
        <v>2600</v>
      </c>
      <c r="M60" s="42">
        <v>2800</v>
      </c>
      <c r="N60" s="42">
        <v>3000</v>
      </c>
    </row>
    <row r="61" spans="1:14" x14ac:dyDescent="0.3">
      <c r="A61" s="43">
        <v>800</v>
      </c>
      <c r="B61" s="44"/>
      <c r="C61" s="45">
        <v>1623.34</v>
      </c>
      <c r="D61" s="46">
        <v>1668.94</v>
      </c>
      <c r="E61" s="46">
        <v>1714.54</v>
      </c>
      <c r="F61" s="46">
        <v>1837.31</v>
      </c>
      <c r="G61" s="46">
        <v>1882.91</v>
      </c>
      <c r="H61" s="46">
        <v>1928.51</v>
      </c>
      <c r="I61" s="46">
        <v>1974.15</v>
      </c>
      <c r="J61" s="46">
        <v>2019.75</v>
      </c>
      <c r="K61" s="46">
        <v>2065.35</v>
      </c>
      <c r="L61" s="46">
        <v>2110.9499999999998</v>
      </c>
      <c r="M61" s="46">
        <v>2156.5500000000002</v>
      </c>
      <c r="N61" s="46">
        <v>2202.15</v>
      </c>
    </row>
    <row r="62" spans="1:14" x14ac:dyDescent="0.3">
      <c r="A62" s="48">
        <v>1000</v>
      </c>
      <c r="B62" s="44"/>
      <c r="C62" s="52">
        <v>1638.19</v>
      </c>
      <c r="D62" s="53">
        <v>1683.79</v>
      </c>
      <c r="E62" s="53">
        <v>1729.39</v>
      </c>
      <c r="F62" s="53">
        <v>1865.96</v>
      </c>
      <c r="G62" s="53">
        <v>1911.56</v>
      </c>
      <c r="H62" s="53">
        <v>1957.16</v>
      </c>
      <c r="I62" s="53">
        <v>2002.76</v>
      </c>
      <c r="J62" s="53">
        <v>2048.36</v>
      </c>
      <c r="K62" s="53">
        <v>2093.96</v>
      </c>
      <c r="L62" s="53">
        <v>2139.56</v>
      </c>
      <c r="M62" s="53">
        <v>2185.16</v>
      </c>
      <c r="N62" s="53">
        <v>2230.8000000000002</v>
      </c>
    </row>
    <row r="63" spans="1:14" x14ac:dyDescent="0.3">
      <c r="A63" s="48">
        <v>1200</v>
      </c>
      <c r="B63" s="44"/>
      <c r="C63" s="52">
        <v>1653.04</v>
      </c>
      <c r="D63" s="53">
        <v>1698.64</v>
      </c>
      <c r="E63" s="53">
        <v>1744.24</v>
      </c>
      <c r="F63" s="53">
        <v>1894.58</v>
      </c>
      <c r="G63" s="53">
        <v>1940.18</v>
      </c>
      <c r="H63" s="53">
        <v>1985.78</v>
      </c>
      <c r="I63" s="53">
        <v>2031.38</v>
      </c>
      <c r="J63" s="53">
        <v>2076.98</v>
      </c>
      <c r="K63" s="53">
        <v>2122.61</v>
      </c>
      <c r="L63" s="53">
        <v>2168.21</v>
      </c>
      <c r="M63" s="53">
        <v>2213.81</v>
      </c>
      <c r="N63" s="53">
        <v>2259.41</v>
      </c>
    </row>
    <row r="64" spans="1:14" x14ac:dyDescent="0.3">
      <c r="A64" s="48">
        <v>1400</v>
      </c>
      <c r="B64" s="44"/>
      <c r="C64" s="52">
        <v>1667.85</v>
      </c>
      <c r="D64" s="53">
        <v>1713.49</v>
      </c>
      <c r="E64" s="53">
        <v>1759.09</v>
      </c>
      <c r="F64" s="53">
        <v>1923.19</v>
      </c>
      <c r="G64" s="53">
        <v>1968.79</v>
      </c>
      <c r="H64" s="53">
        <v>2014.43</v>
      </c>
      <c r="I64" s="53">
        <v>2060.0300000000002</v>
      </c>
      <c r="J64" s="53">
        <v>2105.63</v>
      </c>
      <c r="K64" s="53">
        <v>2151.23</v>
      </c>
      <c r="L64" s="53">
        <v>2196.83</v>
      </c>
      <c r="M64" s="53">
        <v>2242.4299999999998</v>
      </c>
      <c r="N64" s="53"/>
    </row>
    <row r="65" spans="1:14" x14ac:dyDescent="0.3">
      <c r="A65" s="48">
        <v>1600</v>
      </c>
      <c r="B65" s="44"/>
      <c r="C65" s="52">
        <v>1682.7</v>
      </c>
      <c r="D65" s="53">
        <v>1728.3</v>
      </c>
      <c r="E65" s="53">
        <v>1773.94</v>
      </c>
      <c r="F65" s="53">
        <v>1951.84</v>
      </c>
      <c r="G65" s="53">
        <v>1997.44</v>
      </c>
      <c r="H65" s="53">
        <v>2043.04</v>
      </c>
      <c r="I65" s="53">
        <v>2088.64</v>
      </c>
      <c r="J65" s="53">
        <v>2134.2399999999998</v>
      </c>
      <c r="K65" s="53">
        <v>2179.84</v>
      </c>
      <c r="L65" s="53"/>
      <c r="M65" s="53"/>
      <c r="N65" s="53"/>
    </row>
    <row r="66" spans="1:14" x14ac:dyDescent="0.3">
      <c r="A66" s="48">
        <v>1800</v>
      </c>
      <c r="B66" s="44"/>
      <c r="C66" s="52">
        <v>1697.55</v>
      </c>
      <c r="D66" s="53">
        <v>1743.15</v>
      </c>
      <c r="E66" s="53">
        <v>1788.75</v>
      </c>
      <c r="F66" s="53">
        <v>1980.45</v>
      </c>
      <c r="G66" s="53">
        <v>2026.05</v>
      </c>
      <c r="H66" s="53">
        <v>2071.65</v>
      </c>
      <c r="I66" s="53">
        <v>2117.29</v>
      </c>
      <c r="J66" s="53">
        <v>2162.89</v>
      </c>
      <c r="K66" s="53"/>
      <c r="L66" s="53"/>
      <c r="M66" s="53"/>
      <c r="N66" s="53"/>
    </row>
    <row r="67" spans="1:14" x14ac:dyDescent="0.3">
      <c r="A67" s="48">
        <v>2000</v>
      </c>
      <c r="B67" s="44"/>
      <c r="C67" s="52">
        <v>1712.4</v>
      </c>
      <c r="D67" s="53">
        <v>1758</v>
      </c>
      <c r="E67" s="53">
        <v>1803.6</v>
      </c>
      <c r="F67" s="53">
        <v>2009.1</v>
      </c>
      <c r="G67" s="53">
        <v>2054.6999999999998</v>
      </c>
      <c r="H67" s="53">
        <v>2100.3000000000002</v>
      </c>
      <c r="I67" s="53">
        <v>2145.9</v>
      </c>
      <c r="J67" s="53"/>
      <c r="K67" s="53"/>
      <c r="L67" s="53"/>
      <c r="M67" s="53"/>
      <c r="N67" s="53"/>
    </row>
    <row r="68" spans="1:14" x14ac:dyDescent="0.3">
      <c r="A68" s="48">
        <v>2200</v>
      </c>
      <c r="B68" s="44"/>
      <c r="C68" s="52">
        <v>1727.25</v>
      </c>
      <c r="D68" s="53">
        <v>1772.85</v>
      </c>
      <c r="E68" s="53">
        <v>1818.45</v>
      </c>
      <c r="F68" s="53">
        <v>2037.71</v>
      </c>
      <c r="G68" s="53">
        <v>2083.31</v>
      </c>
      <c r="H68" s="53">
        <v>2128.91</v>
      </c>
      <c r="I68" s="53"/>
      <c r="J68" s="53"/>
      <c r="K68" s="53"/>
      <c r="L68" s="53"/>
      <c r="M68" s="53"/>
      <c r="N68" s="53"/>
    </row>
    <row r="69" spans="1:14" x14ac:dyDescent="0.3">
      <c r="A69" s="48">
        <v>2400</v>
      </c>
      <c r="B69" s="44"/>
      <c r="C69" s="52">
        <v>1742.1</v>
      </c>
      <c r="D69" s="53">
        <v>1787.7</v>
      </c>
      <c r="E69" s="53">
        <v>1833.3</v>
      </c>
      <c r="F69" s="53">
        <v>2066.33</v>
      </c>
      <c r="G69" s="53">
        <v>2111.9299999999998</v>
      </c>
      <c r="H69" s="53"/>
      <c r="I69" s="53"/>
      <c r="J69" s="53"/>
      <c r="K69" s="53"/>
      <c r="L69" s="53"/>
      <c r="M69" s="53"/>
      <c r="N69" s="53"/>
    </row>
    <row r="70" spans="1:14" x14ac:dyDescent="0.3">
      <c r="A70" s="48">
        <v>2600</v>
      </c>
      <c r="B70" s="44"/>
      <c r="C70" s="52">
        <v>1756.95</v>
      </c>
      <c r="D70" s="53">
        <v>1802.55</v>
      </c>
      <c r="E70" s="53">
        <v>1848.15</v>
      </c>
      <c r="F70" s="53">
        <v>2094.98</v>
      </c>
      <c r="G70" s="53"/>
      <c r="H70" s="53"/>
      <c r="I70" s="53"/>
      <c r="J70" s="53"/>
      <c r="K70" s="53"/>
      <c r="L70" s="53"/>
      <c r="M70" s="53"/>
      <c r="N70" s="53"/>
    </row>
    <row r="71" spans="1:14" x14ac:dyDescent="0.3">
      <c r="A71" s="48">
        <v>2800</v>
      </c>
      <c r="B71" s="44"/>
      <c r="C71" s="52">
        <v>1771.8</v>
      </c>
      <c r="D71" s="53">
        <v>1817.4</v>
      </c>
      <c r="E71" s="53">
        <v>1863</v>
      </c>
      <c r="F71" s="53">
        <v>2123.59</v>
      </c>
      <c r="G71" s="53"/>
      <c r="H71" s="53"/>
      <c r="I71" s="53"/>
      <c r="J71" s="53"/>
      <c r="K71" s="53"/>
      <c r="L71" s="53"/>
      <c r="M71" s="53"/>
      <c r="N71" s="53"/>
    </row>
    <row r="72" spans="1:14" x14ac:dyDescent="0.3">
      <c r="A72" s="48">
        <v>3000</v>
      </c>
      <c r="B72" s="44"/>
      <c r="C72" s="52">
        <v>1786.65</v>
      </c>
      <c r="D72" s="53">
        <v>1832.25</v>
      </c>
      <c r="E72" s="53">
        <v>1877.85</v>
      </c>
      <c r="F72" s="53"/>
      <c r="G72" s="53"/>
      <c r="H72" s="53"/>
      <c r="I72" s="53"/>
      <c r="J72" s="53"/>
      <c r="K72" s="53"/>
      <c r="L72" s="53"/>
      <c r="M72" s="53"/>
      <c r="N72" s="53"/>
    </row>
    <row r="73" spans="1:14" x14ac:dyDescent="0.3">
      <c r="A73" s="55" t="s">
        <v>68</v>
      </c>
      <c r="B73" s="55"/>
      <c r="C73" s="55"/>
      <c r="D73" s="55"/>
      <c r="E73" s="55"/>
      <c r="F73" s="55"/>
      <c r="G73" s="55"/>
      <c r="H73" s="55"/>
      <c r="I73" s="55"/>
      <c r="J73" s="55"/>
      <c r="K73" s="55"/>
      <c r="L73" s="55"/>
      <c r="M73" s="55"/>
      <c r="N73" s="55"/>
    </row>
    <row r="75" spans="1:14" ht="15.5" x14ac:dyDescent="0.3">
      <c r="A75" s="56" t="s">
        <v>55</v>
      </c>
      <c r="B75" s="56"/>
      <c r="C75" s="56"/>
      <c r="D75" s="56"/>
      <c r="E75" s="56"/>
      <c r="F75" s="56"/>
      <c r="G75" s="56"/>
      <c r="H75" s="56"/>
      <c r="I75" s="56"/>
      <c r="J75" s="56"/>
      <c r="K75" s="56"/>
      <c r="L75" s="56"/>
      <c r="M75" s="64" t="s">
        <v>56</v>
      </c>
      <c r="N75" s="56"/>
    </row>
    <row r="76" spans="1:14" x14ac:dyDescent="0.3">
      <c r="A76" s="58" t="s">
        <v>305</v>
      </c>
      <c r="B76" s="58"/>
      <c r="C76" s="58"/>
      <c r="D76" s="58"/>
      <c r="E76" s="58"/>
      <c r="F76" s="58"/>
      <c r="G76" s="58"/>
      <c r="H76" s="58"/>
      <c r="I76" s="58"/>
      <c r="J76" s="58"/>
      <c r="K76" s="58"/>
      <c r="L76" s="58"/>
      <c r="M76" s="68">
        <v>0</v>
      </c>
      <c r="N76" s="58"/>
    </row>
    <row r="77" spans="1:14" x14ac:dyDescent="0.3">
      <c r="A77" s="58" t="s">
        <v>71</v>
      </c>
      <c r="B77" s="58"/>
      <c r="C77" s="58"/>
      <c r="D77" s="58"/>
      <c r="E77" s="58"/>
      <c r="F77" s="58"/>
      <c r="G77" s="58"/>
      <c r="H77" s="58"/>
      <c r="I77" s="58"/>
      <c r="J77" s="58"/>
      <c r="K77" s="58"/>
      <c r="L77" s="58"/>
      <c r="M77" s="59">
        <v>199.87000000000012</v>
      </c>
      <c r="N77" s="58"/>
    </row>
  </sheetData>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1BF97B-0A35-446D-9913-EC17AC0DC40F}">
  <dimension ref="A1:S313"/>
  <sheetViews>
    <sheetView showGridLines="0" topLeftCell="A77" workbookViewId="0">
      <selection activeCell="R309" sqref="R309"/>
    </sheetView>
  </sheetViews>
  <sheetFormatPr defaultColWidth="9.1796875" defaultRowHeight="14" x14ac:dyDescent="0.3"/>
  <cols>
    <col min="1" max="1" width="8.453125" style="32" customWidth="1"/>
    <col min="2" max="2" width="1.453125" style="32" customWidth="1"/>
    <col min="3" max="19" width="5.54296875" style="32" customWidth="1"/>
    <col min="20" max="16384" width="9.1796875" style="32"/>
  </cols>
  <sheetData>
    <row r="1" spans="1:19" ht="30" customHeight="1" x14ac:dyDescent="0.3">
      <c r="A1" s="35" t="s">
        <v>139</v>
      </c>
      <c r="B1" s="36"/>
      <c r="C1" s="36"/>
      <c r="D1" s="36"/>
    </row>
    <row r="3" spans="1:19" ht="15.5" x14ac:dyDescent="0.3">
      <c r="A3" s="37" t="s">
        <v>39</v>
      </c>
      <c r="B3" s="37"/>
      <c r="C3" s="37"/>
      <c r="D3" s="37"/>
      <c r="E3" s="37"/>
      <c r="F3" s="37"/>
      <c r="G3" s="37"/>
      <c r="H3" s="37"/>
      <c r="I3" s="37"/>
      <c r="J3" s="37"/>
      <c r="K3" s="37"/>
      <c r="L3" s="37"/>
      <c r="M3" s="37"/>
      <c r="N3" s="37"/>
      <c r="O3" s="37"/>
      <c r="P3" s="37"/>
      <c r="Q3" s="37"/>
      <c r="R3" s="37"/>
      <c r="S3" s="37"/>
    </row>
    <row r="4" spans="1:19" x14ac:dyDescent="0.3">
      <c r="A4" s="38" t="s">
        <v>46</v>
      </c>
      <c r="B4" s="38"/>
      <c r="C4" s="38"/>
      <c r="D4" s="38"/>
      <c r="E4" s="38"/>
      <c r="F4" s="38"/>
      <c r="G4" s="38"/>
      <c r="H4" s="38"/>
      <c r="I4" s="38"/>
      <c r="J4" s="38"/>
      <c r="K4" s="38"/>
      <c r="L4" s="38"/>
      <c r="M4" s="38"/>
      <c r="N4" s="38"/>
      <c r="O4" s="38"/>
      <c r="P4" s="38"/>
      <c r="Q4" s="38"/>
      <c r="R4" s="38"/>
      <c r="S4" s="38"/>
    </row>
    <row r="5" spans="1:19" s="39" customFormat="1" ht="6" customHeight="1" x14ac:dyDescent="0.3">
      <c r="C5" s="40"/>
      <c r="D5" s="40"/>
      <c r="E5" s="40"/>
      <c r="F5" s="40"/>
      <c r="G5" s="40"/>
      <c r="H5" s="40"/>
      <c r="I5" s="40"/>
      <c r="J5" s="40"/>
      <c r="K5" s="40"/>
      <c r="L5" s="40"/>
      <c r="M5" s="40"/>
      <c r="N5" s="40"/>
      <c r="O5" s="40"/>
      <c r="P5" s="40"/>
      <c r="Q5" s="40"/>
      <c r="R5" s="40"/>
      <c r="S5" s="40"/>
    </row>
    <row r="6" spans="1:19" ht="14.5" thickBot="1" x14ac:dyDescent="0.35">
      <c r="A6" s="41"/>
      <c r="B6" s="41"/>
      <c r="C6" s="42">
        <v>800</v>
      </c>
      <c r="D6" s="42">
        <v>1000</v>
      </c>
      <c r="E6" s="42">
        <v>1200</v>
      </c>
      <c r="F6" s="42">
        <v>1400</v>
      </c>
      <c r="G6" s="42">
        <v>1600</v>
      </c>
      <c r="H6" s="42">
        <v>1800</v>
      </c>
      <c r="I6" s="42">
        <v>2000</v>
      </c>
      <c r="J6" s="42">
        <v>2200</v>
      </c>
      <c r="K6" s="42">
        <v>2400</v>
      </c>
      <c r="L6" s="42">
        <v>2600</v>
      </c>
      <c r="M6" s="42">
        <v>2800</v>
      </c>
      <c r="N6" s="42">
        <v>3000</v>
      </c>
      <c r="O6" s="42">
        <v>3200</v>
      </c>
      <c r="P6" s="42">
        <v>3400</v>
      </c>
      <c r="Q6" s="42">
        <v>3600</v>
      </c>
      <c r="R6" s="42">
        <v>3800</v>
      </c>
      <c r="S6" s="42">
        <v>4000</v>
      </c>
    </row>
    <row r="7" spans="1:19" x14ac:dyDescent="0.3">
      <c r="A7" s="43">
        <v>800</v>
      </c>
      <c r="B7" s="44"/>
      <c r="C7" s="45">
        <v>183</v>
      </c>
      <c r="D7" s="46">
        <v>191.14</v>
      </c>
      <c r="E7" s="46">
        <v>199.28</v>
      </c>
      <c r="F7" s="46">
        <v>228.75</v>
      </c>
      <c r="G7" s="46">
        <v>236.89</v>
      </c>
      <c r="H7" s="46">
        <v>245.03</v>
      </c>
      <c r="I7" s="46">
        <v>253.16</v>
      </c>
      <c r="J7" s="46">
        <v>261.3</v>
      </c>
      <c r="K7" s="46">
        <v>269.44</v>
      </c>
      <c r="L7" s="46">
        <v>277.58</v>
      </c>
      <c r="M7" s="46">
        <v>285.70999999999998</v>
      </c>
      <c r="N7" s="46">
        <v>335.66</v>
      </c>
      <c r="O7" s="46">
        <v>408.08</v>
      </c>
      <c r="P7" s="46">
        <v>421.76</v>
      </c>
      <c r="Q7" s="46">
        <v>435.41</v>
      </c>
      <c r="R7" s="46">
        <v>533.05999999999995</v>
      </c>
      <c r="S7" s="46">
        <v>550.76</v>
      </c>
    </row>
    <row r="8" spans="1:19" x14ac:dyDescent="0.3">
      <c r="A8" s="48">
        <v>1000</v>
      </c>
      <c r="B8" s="44"/>
      <c r="C8" s="52">
        <v>187.95</v>
      </c>
      <c r="D8" s="53">
        <v>196.09</v>
      </c>
      <c r="E8" s="53">
        <v>204.23</v>
      </c>
      <c r="F8" s="53">
        <v>237.86</v>
      </c>
      <c r="G8" s="53">
        <v>246</v>
      </c>
      <c r="H8" s="53">
        <v>254.14</v>
      </c>
      <c r="I8" s="53">
        <v>262.27999999999997</v>
      </c>
      <c r="J8" s="53">
        <v>270.41000000000003</v>
      </c>
      <c r="K8" s="53">
        <v>278.55</v>
      </c>
      <c r="L8" s="53">
        <v>286.69</v>
      </c>
      <c r="M8" s="53">
        <v>294.83</v>
      </c>
      <c r="N8" s="53">
        <v>344.81</v>
      </c>
      <c r="O8" s="53">
        <v>417.19</v>
      </c>
      <c r="P8" s="53">
        <v>430.88</v>
      </c>
      <c r="Q8" s="53">
        <v>444.56</v>
      </c>
      <c r="R8" s="53">
        <v>542.17999999999995</v>
      </c>
      <c r="S8" s="53">
        <v>559.88</v>
      </c>
    </row>
    <row r="9" spans="1:19" x14ac:dyDescent="0.3">
      <c r="A9" s="48">
        <v>1200</v>
      </c>
      <c r="B9" s="44"/>
      <c r="C9" s="52">
        <v>192.9</v>
      </c>
      <c r="D9" s="53">
        <v>201.04</v>
      </c>
      <c r="E9" s="53">
        <v>209.18</v>
      </c>
      <c r="F9" s="53">
        <v>247.01</v>
      </c>
      <c r="G9" s="53">
        <v>255.15</v>
      </c>
      <c r="H9" s="53">
        <v>263.29000000000002</v>
      </c>
      <c r="I9" s="53">
        <v>271.43</v>
      </c>
      <c r="J9" s="53">
        <v>279.56</v>
      </c>
      <c r="K9" s="53">
        <v>287.7</v>
      </c>
      <c r="L9" s="53">
        <v>295.83999999999997</v>
      </c>
      <c r="M9" s="53">
        <v>303.98</v>
      </c>
      <c r="N9" s="53">
        <v>353.93</v>
      </c>
      <c r="O9" s="53">
        <v>426.34</v>
      </c>
      <c r="P9" s="53">
        <v>439.99</v>
      </c>
      <c r="Q9" s="53">
        <v>453.68</v>
      </c>
      <c r="R9" s="53">
        <v>551.29</v>
      </c>
      <c r="S9" s="53">
        <v>569.03</v>
      </c>
    </row>
    <row r="10" spans="1:19" x14ac:dyDescent="0.3">
      <c r="A10" s="48">
        <v>1400</v>
      </c>
      <c r="B10" s="44"/>
      <c r="C10" s="52">
        <v>197.85</v>
      </c>
      <c r="D10" s="53">
        <v>205.99</v>
      </c>
      <c r="E10" s="53">
        <v>214.13</v>
      </c>
      <c r="F10" s="53">
        <v>256.13</v>
      </c>
      <c r="G10" s="53">
        <v>264.26</v>
      </c>
      <c r="H10" s="53">
        <v>272.39999999999998</v>
      </c>
      <c r="I10" s="53">
        <v>280.54000000000002</v>
      </c>
      <c r="J10" s="53">
        <v>288.68</v>
      </c>
      <c r="K10" s="53">
        <v>296.81</v>
      </c>
      <c r="L10" s="53">
        <v>304.95</v>
      </c>
      <c r="M10" s="53">
        <v>313.08999999999997</v>
      </c>
      <c r="N10" s="53">
        <v>363.08</v>
      </c>
      <c r="O10" s="53">
        <v>435.45</v>
      </c>
      <c r="P10" s="53">
        <v>449.14</v>
      </c>
      <c r="Q10" s="53">
        <v>462.79</v>
      </c>
      <c r="R10" s="53">
        <v>560.44000000000005</v>
      </c>
      <c r="S10" s="53">
        <v>578.14</v>
      </c>
    </row>
    <row r="11" spans="1:19" x14ac:dyDescent="0.3">
      <c r="A11" s="48">
        <v>1600</v>
      </c>
      <c r="B11" s="44"/>
      <c r="C11" s="52">
        <v>202.8</v>
      </c>
      <c r="D11" s="53">
        <v>210.94</v>
      </c>
      <c r="E11" s="53">
        <v>219.08</v>
      </c>
      <c r="F11" s="53">
        <v>265.27999999999997</v>
      </c>
      <c r="G11" s="53">
        <v>273.41000000000003</v>
      </c>
      <c r="H11" s="53">
        <v>281.55</v>
      </c>
      <c r="I11" s="53">
        <v>289.69</v>
      </c>
      <c r="J11" s="53">
        <v>297.83</v>
      </c>
      <c r="K11" s="53">
        <v>305.95999999999998</v>
      </c>
      <c r="L11" s="53">
        <v>314.10000000000002</v>
      </c>
      <c r="M11" s="53">
        <v>322.2</v>
      </c>
      <c r="N11" s="53">
        <v>372.19</v>
      </c>
      <c r="O11" s="53">
        <v>444.6</v>
      </c>
      <c r="P11" s="53">
        <v>458.25</v>
      </c>
      <c r="Q11" s="53">
        <v>471.94</v>
      </c>
      <c r="R11" s="53">
        <v>569.54999999999995</v>
      </c>
      <c r="S11" s="53">
        <v>587.29</v>
      </c>
    </row>
    <row r="12" spans="1:19" x14ac:dyDescent="0.3">
      <c r="A12" s="48">
        <v>1800</v>
      </c>
      <c r="B12" s="44"/>
      <c r="C12" s="52">
        <v>207.75</v>
      </c>
      <c r="D12" s="53">
        <v>215.89</v>
      </c>
      <c r="E12" s="53">
        <v>224.03</v>
      </c>
      <c r="F12" s="53">
        <v>274.39</v>
      </c>
      <c r="G12" s="53">
        <v>282.52999999999997</v>
      </c>
      <c r="H12" s="53">
        <v>290.66000000000003</v>
      </c>
      <c r="I12" s="53">
        <v>298.8</v>
      </c>
      <c r="J12" s="53">
        <v>306.94</v>
      </c>
      <c r="K12" s="53">
        <v>315.08</v>
      </c>
      <c r="L12" s="53">
        <v>323.20999999999998</v>
      </c>
      <c r="M12" s="53">
        <v>331.35</v>
      </c>
      <c r="N12" s="53">
        <v>381.3</v>
      </c>
      <c r="O12" s="53">
        <v>453.71</v>
      </c>
      <c r="P12" s="53">
        <v>467.4</v>
      </c>
      <c r="Q12" s="53">
        <v>481.05</v>
      </c>
      <c r="R12" s="53">
        <v>578.70000000000005</v>
      </c>
      <c r="S12" s="53">
        <v>596.4</v>
      </c>
    </row>
    <row r="13" spans="1:19" x14ac:dyDescent="0.3">
      <c r="A13" s="48">
        <v>2000</v>
      </c>
      <c r="B13" s="44"/>
      <c r="C13" s="52">
        <v>212.7</v>
      </c>
      <c r="D13" s="53">
        <v>220.84</v>
      </c>
      <c r="E13" s="53">
        <v>228.98</v>
      </c>
      <c r="F13" s="53">
        <v>283.5</v>
      </c>
      <c r="G13" s="53">
        <v>291.64</v>
      </c>
      <c r="H13" s="53">
        <v>299.77999999999997</v>
      </c>
      <c r="I13" s="53">
        <v>307.91000000000003</v>
      </c>
      <c r="J13" s="53">
        <v>316.05</v>
      </c>
      <c r="K13" s="53">
        <v>324.19</v>
      </c>
      <c r="L13" s="53">
        <v>332.33</v>
      </c>
      <c r="M13" s="53">
        <v>340.46</v>
      </c>
      <c r="N13" s="53">
        <v>390.45</v>
      </c>
      <c r="O13" s="53">
        <v>462.83</v>
      </c>
      <c r="P13" s="53">
        <v>476.51</v>
      </c>
      <c r="Q13" s="53">
        <v>490.2</v>
      </c>
      <c r="R13" s="54">
        <v>587.80999999999995</v>
      </c>
      <c r="S13" s="54">
        <v>605.51</v>
      </c>
    </row>
    <row r="14" spans="1:19" x14ac:dyDescent="0.3">
      <c r="A14" s="48">
        <v>2200</v>
      </c>
      <c r="B14" s="44"/>
      <c r="C14" s="52">
        <v>217.65</v>
      </c>
      <c r="D14" s="53">
        <v>225.79</v>
      </c>
      <c r="E14" s="53">
        <v>233.93</v>
      </c>
      <c r="F14" s="53">
        <v>292.64999999999998</v>
      </c>
      <c r="G14" s="53">
        <v>300.79000000000002</v>
      </c>
      <c r="H14" s="53">
        <v>308.93</v>
      </c>
      <c r="I14" s="53">
        <v>317.06</v>
      </c>
      <c r="J14" s="53">
        <v>325.2</v>
      </c>
      <c r="K14" s="53">
        <v>333.34</v>
      </c>
      <c r="L14" s="53">
        <v>375.04</v>
      </c>
      <c r="M14" s="53">
        <v>393.49</v>
      </c>
      <c r="N14" s="53">
        <v>453.79</v>
      </c>
      <c r="O14" s="53">
        <v>537.71</v>
      </c>
      <c r="P14" s="54">
        <v>562.13</v>
      </c>
      <c r="Q14" s="54">
        <v>586.5</v>
      </c>
      <c r="R14" s="54">
        <v>696.11</v>
      </c>
      <c r="S14" s="54">
        <v>724.54</v>
      </c>
    </row>
    <row r="15" spans="1:19" x14ac:dyDescent="0.3">
      <c r="A15" s="48">
        <v>2400</v>
      </c>
      <c r="B15" s="44"/>
      <c r="C15" s="52">
        <v>222.6</v>
      </c>
      <c r="D15" s="53">
        <v>230.74</v>
      </c>
      <c r="E15" s="53">
        <v>238.84</v>
      </c>
      <c r="F15" s="53">
        <v>301.76</v>
      </c>
      <c r="G15" s="53">
        <v>309.89999999999998</v>
      </c>
      <c r="H15" s="53">
        <v>318.04000000000002</v>
      </c>
      <c r="I15" s="53">
        <v>326.18</v>
      </c>
      <c r="J15" s="53">
        <v>334.31</v>
      </c>
      <c r="K15" s="53">
        <v>342.45</v>
      </c>
      <c r="L15" s="53">
        <v>384.6</v>
      </c>
      <c r="M15" s="53">
        <v>403.88</v>
      </c>
      <c r="N15" s="53">
        <v>465</v>
      </c>
      <c r="O15" s="71">
        <v>549.79</v>
      </c>
      <c r="P15" s="71">
        <v>574.58000000000004</v>
      </c>
      <c r="Q15" s="71">
        <v>599.80999999999995</v>
      </c>
      <c r="R15" s="71">
        <v>710.25</v>
      </c>
      <c r="S15" s="71">
        <v>739.54</v>
      </c>
    </row>
    <row r="16" spans="1:19" x14ac:dyDescent="0.3">
      <c r="A16" s="48">
        <v>2600</v>
      </c>
      <c r="B16" s="44"/>
      <c r="C16" s="52">
        <v>227.51</v>
      </c>
      <c r="D16" s="53">
        <v>235.65</v>
      </c>
      <c r="E16" s="53">
        <v>243.79</v>
      </c>
      <c r="F16" s="53">
        <v>310.91000000000003</v>
      </c>
      <c r="G16" s="53">
        <v>319.05</v>
      </c>
      <c r="H16" s="53">
        <v>327.19</v>
      </c>
      <c r="I16" s="53">
        <v>335.33</v>
      </c>
      <c r="J16" s="53">
        <v>343.46</v>
      </c>
      <c r="K16" s="53">
        <v>351.6</v>
      </c>
      <c r="L16" s="53">
        <v>394.58</v>
      </c>
      <c r="M16" s="53">
        <v>414.26</v>
      </c>
      <c r="N16" s="54">
        <v>476.21</v>
      </c>
      <c r="O16" s="54">
        <v>561.41</v>
      </c>
      <c r="P16" s="54">
        <v>587.05999999999995</v>
      </c>
      <c r="Q16" s="54">
        <v>613.13</v>
      </c>
      <c r="R16" s="54">
        <v>723.98</v>
      </c>
      <c r="S16" s="54">
        <v>754.09</v>
      </c>
    </row>
    <row r="17" spans="1:19" x14ac:dyDescent="0.3">
      <c r="A17" s="48">
        <v>2800</v>
      </c>
      <c r="B17" s="44"/>
      <c r="C17" s="52">
        <v>232.46</v>
      </c>
      <c r="D17" s="53">
        <v>240.6</v>
      </c>
      <c r="E17" s="53">
        <v>248.74</v>
      </c>
      <c r="F17" s="53">
        <v>320.02999999999997</v>
      </c>
      <c r="G17" s="53">
        <v>328.16</v>
      </c>
      <c r="H17" s="53">
        <v>336.3</v>
      </c>
      <c r="I17" s="53">
        <v>344.44</v>
      </c>
      <c r="J17" s="53">
        <v>352.58</v>
      </c>
      <c r="K17" s="53">
        <v>360.71</v>
      </c>
      <c r="L17" s="53">
        <v>404.51</v>
      </c>
      <c r="M17" s="54">
        <v>425.06</v>
      </c>
      <c r="N17" s="54">
        <v>487.43</v>
      </c>
      <c r="O17" s="54">
        <v>573.45000000000005</v>
      </c>
      <c r="P17" s="54">
        <v>599.96</v>
      </c>
      <c r="Q17" s="54">
        <v>626.44000000000005</v>
      </c>
      <c r="R17" s="54">
        <v>738.11</v>
      </c>
      <c r="S17" s="54">
        <v>768.64</v>
      </c>
    </row>
    <row r="18" spans="1:19" x14ac:dyDescent="0.3">
      <c r="A18" s="48">
        <v>3000</v>
      </c>
      <c r="B18" s="44"/>
      <c r="C18" s="52">
        <v>237.41</v>
      </c>
      <c r="D18" s="53">
        <v>245.55</v>
      </c>
      <c r="E18" s="53">
        <v>253.69</v>
      </c>
      <c r="F18" s="53">
        <v>329.14</v>
      </c>
      <c r="G18" s="53">
        <v>337.28</v>
      </c>
      <c r="H18" s="53">
        <v>345.41</v>
      </c>
      <c r="I18" s="53">
        <v>353.55</v>
      </c>
      <c r="J18" s="53">
        <v>361.69</v>
      </c>
      <c r="K18" s="53">
        <v>369.83</v>
      </c>
      <c r="L18" s="54">
        <v>414.08</v>
      </c>
      <c r="M18" s="54">
        <v>474.79</v>
      </c>
      <c r="N18" s="54">
        <v>498.64</v>
      </c>
      <c r="O18" s="54">
        <v>585.11</v>
      </c>
      <c r="P18" s="54">
        <v>612.41</v>
      </c>
      <c r="Q18" s="54">
        <v>639.75</v>
      </c>
      <c r="R18" s="54">
        <v>752.29</v>
      </c>
      <c r="S18" s="54">
        <v>783.23</v>
      </c>
    </row>
    <row r="19" spans="1:19" x14ac:dyDescent="0.3">
      <c r="A19" s="48">
        <v>3200</v>
      </c>
      <c r="B19" s="44"/>
      <c r="C19" s="52">
        <v>242.36</v>
      </c>
      <c r="D19" s="53">
        <v>250.5</v>
      </c>
      <c r="E19" s="53">
        <v>258.64</v>
      </c>
      <c r="F19" s="53">
        <v>338.29</v>
      </c>
      <c r="G19" s="53">
        <v>346.43</v>
      </c>
      <c r="H19" s="53">
        <v>354.56</v>
      </c>
      <c r="I19" s="53">
        <v>362.7</v>
      </c>
      <c r="J19" s="53">
        <v>370.84</v>
      </c>
      <c r="K19" s="54">
        <v>378.98</v>
      </c>
      <c r="L19" s="54">
        <v>460.88</v>
      </c>
      <c r="M19" s="54">
        <v>485.59</v>
      </c>
      <c r="N19" s="54">
        <v>509.85</v>
      </c>
      <c r="O19" s="54">
        <v>597.15</v>
      </c>
      <c r="P19" s="54">
        <v>624.9</v>
      </c>
      <c r="Q19" s="54">
        <v>653.05999999999995</v>
      </c>
      <c r="R19" s="54">
        <v>766.01</v>
      </c>
      <c r="S19" s="54">
        <v>798.19</v>
      </c>
    </row>
    <row r="20" spans="1:19" x14ac:dyDescent="0.3">
      <c r="A20" s="48">
        <v>3400</v>
      </c>
      <c r="B20" s="44"/>
      <c r="C20" s="52">
        <v>247.31</v>
      </c>
      <c r="D20" s="53">
        <v>255.45</v>
      </c>
      <c r="E20" s="53">
        <v>263.58999999999997</v>
      </c>
      <c r="F20" s="53">
        <v>347.4</v>
      </c>
      <c r="G20" s="53">
        <v>355.54</v>
      </c>
      <c r="H20" s="53">
        <v>363.68</v>
      </c>
      <c r="I20" s="53">
        <v>371.81</v>
      </c>
      <c r="J20" s="54">
        <v>379.95</v>
      </c>
      <c r="K20" s="54">
        <v>422.44</v>
      </c>
      <c r="L20" s="54">
        <v>470.85</v>
      </c>
      <c r="M20" s="54">
        <v>495.98</v>
      </c>
      <c r="N20" s="54">
        <v>521.05999999999995</v>
      </c>
      <c r="O20" s="54">
        <v>609.23</v>
      </c>
      <c r="P20" s="54">
        <v>637.79999999999995</v>
      </c>
      <c r="Q20" s="54">
        <v>747.53</v>
      </c>
      <c r="R20" s="54">
        <v>780.15</v>
      </c>
      <c r="S20" s="54">
        <v>812.78</v>
      </c>
    </row>
    <row r="21" spans="1:19" x14ac:dyDescent="0.3">
      <c r="A21" s="48">
        <v>3600</v>
      </c>
      <c r="B21" s="44"/>
      <c r="C21" s="52">
        <v>265.8</v>
      </c>
      <c r="D21" s="53">
        <v>276.41000000000003</v>
      </c>
      <c r="E21" s="53">
        <v>287.06</v>
      </c>
      <c r="F21" s="53">
        <v>378.38</v>
      </c>
      <c r="G21" s="53">
        <v>389.03</v>
      </c>
      <c r="H21" s="53">
        <v>399.68</v>
      </c>
      <c r="I21" s="53">
        <v>410.29</v>
      </c>
      <c r="J21" s="54">
        <v>420.94</v>
      </c>
      <c r="K21" s="54">
        <v>431.55</v>
      </c>
      <c r="L21" s="54">
        <v>480.38</v>
      </c>
      <c r="M21" s="54">
        <v>506.33</v>
      </c>
      <c r="N21" s="54">
        <v>532.30999999999995</v>
      </c>
      <c r="O21" s="54">
        <v>620.85</v>
      </c>
      <c r="P21" s="54">
        <v>727.39</v>
      </c>
      <c r="Q21" s="54">
        <v>760.84</v>
      </c>
      <c r="R21" s="54">
        <v>793.88</v>
      </c>
      <c r="S21" s="54">
        <v>827.33</v>
      </c>
    </row>
    <row r="22" spans="1:19" x14ac:dyDescent="0.3">
      <c r="A22" s="48">
        <v>3800</v>
      </c>
      <c r="B22" s="44"/>
      <c r="C22" s="52">
        <v>270.75</v>
      </c>
      <c r="D22" s="53">
        <v>281.36</v>
      </c>
      <c r="E22" s="53">
        <v>292.01</v>
      </c>
      <c r="F22" s="53">
        <v>387.53</v>
      </c>
      <c r="G22" s="53">
        <v>398.14</v>
      </c>
      <c r="H22" s="53">
        <v>408.79</v>
      </c>
      <c r="I22" s="54">
        <v>419.44</v>
      </c>
      <c r="J22" s="54">
        <v>430.05</v>
      </c>
      <c r="K22" s="54">
        <v>440.7</v>
      </c>
      <c r="L22" s="54">
        <v>490.35</v>
      </c>
      <c r="M22" s="54">
        <v>517.13</v>
      </c>
      <c r="N22" s="54">
        <v>543.53</v>
      </c>
      <c r="O22" s="54">
        <v>705.56</v>
      </c>
      <c r="P22" s="54">
        <v>739.84</v>
      </c>
      <c r="Q22" s="54">
        <v>773.74</v>
      </c>
      <c r="R22" s="54">
        <v>808.01</v>
      </c>
      <c r="S22" s="54">
        <v>842.33</v>
      </c>
    </row>
    <row r="23" spans="1:19" x14ac:dyDescent="0.3">
      <c r="A23" s="48">
        <v>4000</v>
      </c>
      <c r="B23" s="44"/>
      <c r="C23" s="52">
        <v>275.66000000000003</v>
      </c>
      <c r="D23" s="53">
        <v>286.31</v>
      </c>
      <c r="E23" s="53">
        <v>296.95999999999998</v>
      </c>
      <c r="F23" s="53">
        <v>396.64</v>
      </c>
      <c r="G23" s="53">
        <v>407.29</v>
      </c>
      <c r="H23" s="53">
        <v>417.9</v>
      </c>
      <c r="I23" s="54">
        <v>428.55</v>
      </c>
      <c r="J23" s="54">
        <v>439.2</v>
      </c>
      <c r="K23" s="54">
        <v>449.81</v>
      </c>
      <c r="L23" s="54">
        <v>499.91</v>
      </c>
      <c r="M23" s="54">
        <v>527.51</v>
      </c>
      <c r="N23" s="54">
        <v>554.74</v>
      </c>
      <c r="O23" s="54">
        <v>717.64</v>
      </c>
      <c r="P23" s="54">
        <v>752.33</v>
      </c>
      <c r="Q23" s="54">
        <v>787.05</v>
      </c>
      <c r="R23" s="54">
        <v>822.15</v>
      </c>
      <c r="S23" s="54">
        <v>856.88</v>
      </c>
    </row>
    <row r="24" spans="1:19" x14ac:dyDescent="0.3">
      <c r="A24" s="48">
        <v>4200</v>
      </c>
      <c r="B24" s="44"/>
      <c r="C24" s="52">
        <v>280.61</v>
      </c>
      <c r="D24" s="53">
        <v>291.26</v>
      </c>
      <c r="E24" s="53">
        <v>301.88</v>
      </c>
      <c r="F24" s="53">
        <v>405.79</v>
      </c>
      <c r="G24" s="53">
        <v>416.4</v>
      </c>
      <c r="H24" s="54">
        <v>427.05</v>
      </c>
      <c r="I24" s="54">
        <v>437.66</v>
      </c>
      <c r="J24" s="54">
        <v>448.31</v>
      </c>
      <c r="K24" s="54">
        <v>458.96</v>
      </c>
      <c r="L24" s="54">
        <v>509.85</v>
      </c>
      <c r="M24" s="54">
        <v>537.9</v>
      </c>
      <c r="N24" s="54">
        <v>694.13</v>
      </c>
      <c r="O24" s="54">
        <v>729.68</v>
      </c>
      <c r="P24" s="54">
        <v>765.23</v>
      </c>
      <c r="Q24" s="54">
        <v>800.36</v>
      </c>
      <c r="R24" s="54">
        <v>835.88</v>
      </c>
      <c r="S24" s="53"/>
    </row>
    <row r="25" spans="1:19" x14ac:dyDescent="0.3">
      <c r="A25" s="48">
        <v>4400</v>
      </c>
      <c r="B25" s="44"/>
      <c r="C25" s="52">
        <v>309.64</v>
      </c>
      <c r="D25" s="53">
        <v>323.29000000000002</v>
      </c>
      <c r="E25" s="53">
        <v>336.98</v>
      </c>
      <c r="F25" s="53">
        <v>449.33</v>
      </c>
      <c r="G25" s="53">
        <v>462.98</v>
      </c>
      <c r="H25" s="54">
        <v>476.66</v>
      </c>
      <c r="I25" s="54">
        <v>490.35</v>
      </c>
      <c r="J25" s="54">
        <v>504</v>
      </c>
      <c r="K25" s="54">
        <v>517.69000000000005</v>
      </c>
      <c r="L25" s="54">
        <v>572.48</v>
      </c>
      <c r="M25" s="54">
        <v>668.96</v>
      </c>
      <c r="N25" s="54">
        <v>705.34</v>
      </c>
      <c r="O25" s="54">
        <v>741.3</v>
      </c>
      <c r="P25" s="54">
        <v>777.68</v>
      </c>
      <c r="Q25" s="54">
        <v>813.64</v>
      </c>
      <c r="R25" s="53"/>
      <c r="S25" s="53"/>
    </row>
    <row r="26" spans="1:19" x14ac:dyDescent="0.3">
      <c r="A26" s="48">
        <v>4600</v>
      </c>
      <c r="B26" s="44"/>
      <c r="C26" s="52">
        <v>314.58999999999997</v>
      </c>
      <c r="D26" s="53">
        <v>328.24</v>
      </c>
      <c r="E26" s="53">
        <v>341.93</v>
      </c>
      <c r="F26" s="53">
        <v>458.44</v>
      </c>
      <c r="G26" s="54">
        <v>472.13</v>
      </c>
      <c r="H26" s="54">
        <v>485.78</v>
      </c>
      <c r="I26" s="54">
        <v>499.46</v>
      </c>
      <c r="J26" s="54">
        <v>513.15</v>
      </c>
      <c r="K26" s="54">
        <v>526.79999999999995</v>
      </c>
      <c r="L26" s="54">
        <v>607.65</v>
      </c>
      <c r="M26" s="54">
        <v>706.5</v>
      </c>
      <c r="N26" s="54">
        <v>745.69</v>
      </c>
      <c r="O26" s="54">
        <v>784.43</v>
      </c>
      <c r="P26" s="54">
        <v>823.16</v>
      </c>
      <c r="Q26" s="53"/>
      <c r="R26" s="53"/>
      <c r="S26" s="53"/>
    </row>
    <row r="27" spans="1:19" x14ac:dyDescent="0.3">
      <c r="A27" s="48">
        <v>4800</v>
      </c>
      <c r="B27" s="44"/>
      <c r="C27" s="52">
        <v>319.5</v>
      </c>
      <c r="D27" s="53">
        <v>333.19</v>
      </c>
      <c r="E27" s="53">
        <v>346.88</v>
      </c>
      <c r="F27" s="53">
        <v>467.59</v>
      </c>
      <c r="G27" s="54">
        <v>481.24</v>
      </c>
      <c r="H27" s="54">
        <v>494.93</v>
      </c>
      <c r="I27" s="54">
        <v>508.58</v>
      </c>
      <c r="J27" s="54">
        <v>522.26</v>
      </c>
      <c r="K27" s="54">
        <v>535.95000000000005</v>
      </c>
      <c r="L27" s="54">
        <v>677.74</v>
      </c>
      <c r="M27" s="54">
        <v>717.3</v>
      </c>
      <c r="N27" s="54">
        <v>756.9</v>
      </c>
      <c r="O27" s="54">
        <v>796.46</v>
      </c>
      <c r="P27" s="53"/>
      <c r="Q27" s="53"/>
      <c r="R27" s="53"/>
      <c r="S27" s="53"/>
    </row>
    <row r="28" spans="1:19" x14ac:dyDescent="0.3">
      <c r="A28" s="48">
        <v>5000</v>
      </c>
      <c r="B28" s="44"/>
      <c r="C28" s="52">
        <v>324.45</v>
      </c>
      <c r="D28" s="53">
        <v>338.14</v>
      </c>
      <c r="E28" s="53">
        <v>351.83</v>
      </c>
      <c r="F28" s="53">
        <v>476.7</v>
      </c>
      <c r="G28" s="54">
        <v>490.39</v>
      </c>
      <c r="H28" s="54">
        <v>504.04</v>
      </c>
      <c r="I28" s="54">
        <v>517.73</v>
      </c>
      <c r="J28" s="54">
        <v>531.38</v>
      </c>
      <c r="K28" s="54">
        <v>545.05999999999995</v>
      </c>
      <c r="L28" s="54">
        <v>687.3</v>
      </c>
      <c r="M28" s="54">
        <v>727.69</v>
      </c>
      <c r="N28" s="54">
        <v>768.11</v>
      </c>
      <c r="O28" s="54">
        <v>808.09</v>
      </c>
      <c r="P28" s="53"/>
      <c r="Q28" s="53"/>
      <c r="R28" s="53"/>
      <c r="S28" s="53"/>
    </row>
    <row r="29" spans="1:19" x14ac:dyDescent="0.3">
      <c r="A29" s="48">
        <v>5200</v>
      </c>
      <c r="B29" s="44"/>
      <c r="C29" s="52">
        <v>329.4</v>
      </c>
      <c r="D29" s="53">
        <v>343.09</v>
      </c>
      <c r="E29" s="53">
        <v>356.74</v>
      </c>
      <c r="F29" s="54">
        <v>485.81</v>
      </c>
      <c r="G29" s="54">
        <v>499.5</v>
      </c>
      <c r="H29" s="54">
        <v>513.19000000000005</v>
      </c>
      <c r="I29" s="54">
        <v>526.84</v>
      </c>
      <c r="J29" s="54">
        <v>540.53</v>
      </c>
      <c r="K29" s="54">
        <v>609.86</v>
      </c>
      <c r="L29" s="54">
        <v>697.24</v>
      </c>
      <c r="M29" s="54">
        <v>738.08</v>
      </c>
      <c r="N29" s="54">
        <v>779.33</v>
      </c>
      <c r="O29" s="53"/>
      <c r="P29" s="53"/>
      <c r="Q29" s="53"/>
      <c r="R29" s="53"/>
      <c r="S29" s="53"/>
    </row>
    <row r="30" spans="1:19" x14ac:dyDescent="0.3">
      <c r="A30" s="48">
        <v>5400</v>
      </c>
      <c r="B30" s="44"/>
      <c r="C30" s="52">
        <v>357.26</v>
      </c>
      <c r="D30" s="53">
        <v>374.96</v>
      </c>
      <c r="E30" s="53">
        <v>392.7</v>
      </c>
      <c r="F30" s="54">
        <v>530.4</v>
      </c>
      <c r="G30" s="54">
        <v>548.1</v>
      </c>
      <c r="H30" s="54">
        <v>565.84</v>
      </c>
      <c r="I30" s="54">
        <v>583.54</v>
      </c>
      <c r="J30" s="54">
        <v>601.28</v>
      </c>
      <c r="K30" s="54">
        <v>618.98</v>
      </c>
      <c r="L30" s="54">
        <v>707.21</v>
      </c>
      <c r="M30" s="54">
        <v>748.88</v>
      </c>
      <c r="N30" s="53"/>
      <c r="O30" s="53"/>
      <c r="P30" s="53"/>
      <c r="Q30" s="53"/>
      <c r="R30" s="53"/>
      <c r="S30" s="53"/>
    </row>
    <row r="31" spans="1:19" x14ac:dyDescent="0.3">
      <c r="A31" s="48">
        <v>5600</v>
      </c>
      <c r="B31" s="44"/>
      <c r="C31" s="52">
        <v>362.21</v>
      </c>
      <c r="D31" s="53">
        <v>379.91</v>
      </c>
      <c r="E31" s="53">
        <v>397.61</v>
      </c>
      <c r="F31" s="54">
        <v>539.51</v>
      </c>
      <c r="G31" s="54">
        <v>557.25</v>
      </c>
      <c r="H31" s="54">
        <v>574.95000000000005</v>
      </c>
      <c r="I31" s="54">
        <v>592.69000000000005</v>
      </c>
      <c r="J31" s="54">
        <v>610.39</v>
      </c>
      <c r="K31" s="54">
        <v>628.09</v>
      </c>
      <c r="L31" s="54">
        <v>716.78</v>
      </c>
      <c r="M31" s="54">
        <v>759.26</v>
      </c>
      <c r="N31" s="53"/>
      <c r="O31" s="53"/>
      <c r="P31" s="53"/>
      <c r="Q31" s="53"/>
      <c r="R31" s="53"/>
      <c r="S31" s="53"/>
    </row>
    <row r="32" spans="1:19" x14ac:dyDescent="0.3">
      <c r="A32" s="48">
        <v>5800</v>
      </c>
      <c r="B32" s="44"/>
      <c r="C32" s="52">
        <v>367.16</v>
      </c>
      <c r="D32" s="53">
        <v>384.86</v>
      </c>
      <c r="E32" s="54">
        <v>402.56</v>
      </c>
      <c r="F32" s="54">
        <v>548.66</v>
      </c>
      <c r="G32" s="54">
        <v>566.36</v>
      </c>
      <c r="H32" s="54">
        <v>584.1</v>
      </c>
      <c r="I32" s="54">
        <v>601.79999999999995</v>
      </c>
      <c r="J32" s="54">
        <v>619.5</v>
      </c>
      <c r="K32" s="54">
        <v>637.24</v>
      </c>
      <c r="L32" s="54">
        <v>726.71</v>
      </c>
      <c r="M32" s="53"/>
      <c r="N32" s="53"/>
      <c r="O32" s="53"/>
      <c r="P32" s="53"/>
      <c r="Q32" s="53"/>
      <c r="R32" s="53"/>
      <c r="S32" s="53"/>
    </row>
    <row r="33" spans="1:19" x14ac:dyDescent="0.3">
      <c r="A33" s="48">
        <v>6000</v>
      </c>
      <c r="B33" s="44"/>
      <c r="C33" s="52">
        <v>372.11</v>
      </c>
      <c r="D33" s="53">
        <v>389.81</v>
      </c>
      <c r="E33" s="54">
        <v>407.51</v>
      </c>
      <c r="F33" s="54">
        <v>557.78</v>
      </c>
      <c r="G33" s="54">
        <v>575.51</v>
      </c>
      <c r="H33" s="54">
        <v>593.21</v>
      </c>
      <c r="I33" s="54">
        <v>610.91</v>
      </c>
      <c r="J33" s="54">
        <v>628.65</v>
      </c>
      <c r="K33" s="54">
        <v>646.35</v>
      </c>
      <c r="L33" s="54">
        <v>736.69</v>
      </c>
      <c r="M33" s="53"/>
      <c r="N33" s="53"/>
      <c r="O33" s="53"/>
      <c r="P33" s="53"/>
      <c r="Q33" s="53"/>
      <c r="R33" s="53"/>
      <c r="S33" s="53"/>
    </row>
    <row r="34" spans="1:19" x14ac:dyDescent="0.3">
      <c r="A34" s="65" t="s">
        <v>75</v>
      </c>
      <c r="B34" s="65"/>
      <c r="C34" s="65"/>
      <c r="D34" s="65"/>
      <c r="E34" s="65"/>
      <c r="F34" s="65"/>
      <c r="G34" s="65"/>
      <c r="H34" s="65"/>
      <c r="I34" s="65"/>
      <c r="J34" s="65"/>
      <c r="K34" s="65"/>
      <c r="L34" s="65"/>
      <c r="M34" s="65"/>
      <c r="N34" s="65"/>
      <c r="O34" s="65"/>
      <c r="P34" s="65"/>
      <c r="Q34" s="65"/>
      <c r="R34" s="65"/>
      <c r="S34" s="65"/>
    </row>
    <row r="36" spans="1:19" ht="15.5" x14ac:dyDescent="0.3">
      <c r="A36" s="37" t="s">
        <v>41</v>
      </c>
      <c r="B36" s="37"/>
      <c r="C36" s="37"/>
      <c r="D36" s="37"/>
      <c r="E36" s="37"/>
      <c r="F36" s="37"/>
      <c r="G36" s="37"/>
      <c r="H36" s="37"/>
      <c r="I36" s="37"/>
      <c r="J36" s="37"/>
      <c r="K36" s="37"/>
      <c r="L36" s="37"/>
      <c r="M36" s="37"/>
      <c r="N36" s="37"/>
      <c r="O36" s="37"/>
      <c r="P36" s="37"/>
      <c r="Q36" s="37"/>
      <c r="R36" s="37"/>
      <c r="S36" s="37"/>
    </row>
    <row r="37" spans="1:19" x14ac:dyDescent="0.3">
      <c r="A37" s="38" t="s">
        <v>48</v>
      </c>
      <c r="B37" s="38"/>
      <c r="C37" s="38"/>
      <c r="D37" s="38"/>
      <c r="E37" s="38"/>
      <c r="F37" s="38"/>
      <c r="G37" s="38"/>
      <c r="H37" s="38"/>
      <c r="I37" s="38"/>
      <c r="J37" s="38"/>
      <c r="K37" s="38"/>
      <c r="L37" s="38"/>
      <c r="M37" s="38"/>
      <c r="N37" s="38"/>
      <c r="O37" s="38"/>
      <c r="P37" s="38"/>
      <c r="Q37" s="38"/>
      <c r="R37" s="38"/>
      <c r="S37" s="38"/>
    </row>
    <row r="38" spans="1:19" s="39" customFormat="1" ht="6" customHeight="1" x14ac:dyDescent="0.3">
      <c r="C38" s="40"/>
      <c r="D38" s="40"/>
      <c r="E38" s="40"/>
      <c r="F38" s="40"/>
      <c r="G38" s="40"/>
      <c r="H38" s="40"/>
      <c r="I38" s="40"/>
      <c r="J38" s="40"/>
      <c r="K38" s="40"/>
      <c r="L38" s="40"/>
      <c r="M38" s="40"/>
      <c r="N38" s="40"/>
      <c r="O38" s="40"/>
      <c r="P38" s="40"/>
      <c r="Q38" s="40"/>
      <c r="R38" s="40"/>
      <c r="S38" s="40"/>
    </row>
    <row r="39" spans="1:19" ht="14.5" thickBot="1" x14ac:dyDescent="0.35">
      <c r="A39" s="41"/>
      <c r="B39" s="41"/>
      <c r="C39" s="42">
        <v>800</v>
      </c>
      <c r="D39" s="42">
        <v>1000</v>
      </c>
      <c r="E39" s="42">
        <v>1200</v>
      </c>
      <c r="F39" s="42">
        <v>1400</v>
      </c>
      <c r="G39" s="42">
        <v>1600</v>
      </c>
      <c r="H39" s="42">
        <v>1800</v>
      </c>
      <c r="I39" s="42">
        <v>2000</v>
      </c>
      <c r="J39" s="42">
        <v>2200</v>
      </c>
      <c r="K39" s="42">
        <v>2400</v>
      </c>
      <c r="L39" s="42">
        <v>2600</v>
      </c>
      <c r="M39" s="42">
        <v>2800</v>
      </c>
      <c r="N39" s="42">
        <v>3000</v>
      </c>
      <c r="O39" s="42">
        <v>3200</v>
      </c>
      <c r="P39" s="42">
        <v>3400</v>
      </c>
      <c r="Q39" s="42">
        <v>3600</v>
      </c>
      <c r="R39" s="42">
        <v>3800</v>
      </c>
      <c r="S39" s="42">
        <v>4000</v>
      </c>
    </row>
    <row r="40" spans="1:19" x14ac:dyDescent="0.3">
      <c r="A40" s="43">
        <v>800</v>
      </c>
      <c r="B40" s="44"/>
      <c r="C40" s="45">
        <v>193.95</v>
      </c>
      <c r="D40" s="46">
        <v>202.09</v>
      </c>
      <c r="E40" s="46">
        <v>242.74</v>
      </c>
      <c r="F40" s="46">
        <v>250.88</v>
      </c>
      <c r="G40" s="46">
        <v>259.01</v>
      </c>
      <c r="H40" s="46">
        <v>267.14999999999998</v>
      </c>
      <c r="I40" s="46">
        <v>275.29000000000002</v>
      </c>
      <c r="J40" s="46">
        <v>283.43</v>
      </c>
      <c r="K40" s="46">
        <v>291.56</v>
      </c>
      <c r="L40" s="46">
        <v>299.7</v>
      </c>
      <c r="M40" s="46">
        <v>307.83999999999997</v>
      </c>
      <c r="N40" s="46">
        <v>358.69</v>
      </c>
      <c r="O40" s="46">
        <v>432.38</v>
      </c>
      <c r="P40" s="46">
        <v>446.06</v>
      </c>
      <c r="Q40" s="46">
        <v>459.71</v>
      </c>
      <c r="R40" s="46">
        <v>558.23</v>
      </c>
      <c r="S40" s="46">
        <v>575.96</v>
      </c>
    </row>
    <row r="41" spans="1:19" x14ac:dyDescent="0.3">
      <c r="A41" s="48">
        <v>1000</v>
      </c>
      <c r="B41" s="44"/>
      <c r="C41" s="52">
        <v>201.11</v>
      </c>
      <c r="D41" s="53">
        <v>209.25</v>
      </c>
      <c r="E41" s="53">
        <v>256.24</v>
      </c>
      <c r="F41" s="53">
        <v>264.38</v>
      </c>
      <c r="G41" s="53">
        <v>272.51</v>
      </c>
      <c r="H41" s="53">
        <v>280.64999999999998</v>
      </c>
      <c r="I41" s="53">
        <v>288.79000000000002</v>
      </c>
      <c r="J41" s="53">
        <v>296.93</v>
      </c>
      <c r="K41" s="53">
        <v>305.06</v>
      </c>
      <c r="L41" s="53">
        <v>313.2</v>
      </c>
      <c r="M41" s="53">
        <v>321.33999999999997</v>
      </c>
      <c r="N41" s="53">
        <v>372.19</v>
      </c>
      <c r="O41" s="53">
        <v>445.88</v>
      </c>
      <c r="P41" s="53">
        <v>459.56</v>
      </c>
      <c r="Q41" s="53">
        <v>473.25</v>
      </c>
      <c r="R41" s="53">
        <v>571.73</v>
      </c>
      <c r="S41" s="53">
        <v>589.46</v>
      </c>
    </row>
    <row r="42" spans="1:19" x14ac:dyDescent="0.3">
      <c r="A42" s="48">
        <v>1200</v>
      </c>
      <c r="B42" s="44"/>
      <c r="C42" s="52">
        <v>208.24</v>
      </c>
      <c r="D42" s="53">
        <v>216.38</v>
      </c>
      <c r="E42" s="53">
        <v>269.74</v>
      </c>
      <c r="F42" s="53">
        <v>277.88</v>
      </c>
      <c r="G42" s="53">
        <v>286.01</v>
      </c>
      <c r="H42" s="53">
        <v>294.14999999999998</v>
      </c>
      <c r="I42" s="53">
        <v>302.29000000000002</v>
      </c>
      <c r="J42" s="53">
        <v>310.43</v>
      </c>
      <c r="K42" s="53">
        <v>318.56</v>
      </c>
      <c r="L42" s="53">
        <v>326.7</v>
      </c>
      <c r="M42" s="53">
        <v>334.84</v>
      </c>
      <c r="N42" s="53">
        <v>385.69</v>
      </c>
      <c r="O42" s="53">
        <v>459.41</v>
      </c>
      <c r="P42" s="53">
        <v>473.06</v>
      </c>
      <c r="Q42" s="53">
        <v>486.75</v>
      </c>
      <c r="R42" s="53">
        <v>585.26</v>
      </c>
      <c r="S42" s="53">
        <v>602.96</v>
      </c>
    </row>
    <row r="43" spans="1:19" x14ac:dyDescent="0.3">
      <c r="A43" s="48">
        <v>1400</v>
      </c>
      <c r="B43" s="44"/>
      <c r="C43" s="52">
        <v>215.36</v>
      </c>
      <c r="D43" s="53">
        <v>223.5</v>
      </c>
      <c r="E43" s="53">
        <v>283.24</v>
      </c>
      <c r="F43" s="53">
        <v>291.38</v>
      </c>
      <c r="G43" s="53">
        <v>299.51</v>
      </c>
      <c r="H43" s="53">
        <v>307.64999999999998</v>
      </c>
      <c r="I43" s="53">
        <v>315.79000000000002</v>
      </c>
      <c r="J43" s="53">
        <v>323.93</v>
      </c>
      <c r="K43" s="53">
        <v>332.06</v>
      </c>
      <c r="L43" s="53">
        <v>340.2</v>
      </c>
      <c r="M43" s="53">
        <v>348.34</v>
      </c>
      <c r="N43" s="53">
        <v>399.19</v>
      </c>
      <c r="O43" s="53">
        <v>472.91</v>
      </c>
      <c r="P43" s="53">
        <v>486.56</v>
      </c>
      <c r="Q43" s="53">
        <v>500.25</v>
      </c>
      <c r="R43" s="53">
        <v>598.76</v>
      </c>
      <c r="S43" s="53">
        <v>616.46</v>
      </c>
    </row>
    <row r="44" spans="1:19" x14ac:dyDescent="0.3">
      <c r="A44" s="48">
        <v>1600</v>
      </c>
      <c r="B44" s="44"/>
      <c r="C44" s="52">
        <v>222.53</v>
      </c>
      <c r="D44" s="53">
        <v>230.66</v>
      </c>
      <c r="E44" s="53">
        <v>296.77999999999997</v>
      </c>
      <c r="F44" s="53">
        <v>304.91000000000003</v>
      </c>
      <c r="G44" s="53">
        <v>313.05</v>
      </c>
      <c r="H44" s="53">
        <v>321.19</v>
      </c>
      <c r="I44" s="53">
        <v>329.33</v>
      </c>
      <c r="J44" s="53">
        <v>337.46</v>
      </c>
      <c r="K44" s="53">
        <v>345.6</v>
      </c>
      <c r="L44" s="53">
        <v>353.74</v>
      </c>
      <c r="M44" s="53">
        <v>361.88</v>
      </c>
      <c r="N44" s="53">
        <v>412.69</v>
      </c>
      <c r="O44" s="53">
        <v>486.41</v>
      </c>
      <c r="P44" s="53">
        <v>500.1</v>
      </c>
      <c r="Q44" s="53">
        <v>513.75</v>
      </c>
      <c r="R44" s="53">
        <v>612.26</v>
      </c>
      <c r="S44" s="53">
        <v>629.96</v>
      </c>
    </row>
    <row r="45" spans="1:19" x14ac:dyDescent="0.3">
      <c r="A45" s="48">
        <v>1800</v>
      </c>
      <c r="B45" s="44"/>
      <c r="C45" s="52">
        <v>229.65</v>
      </c>
      <c r="D45" s="53">
        <v>237.79</v>
      </c>
      <c r="E45" s="53">
        <v>310.27999999999997</v>
      </c>
      <c r="F45" s="53">
        <v>318.41000000000003</v>
      </c>
      <c r="G45" s="53">
        <v>326.55</v>
      </c>
      <c r="H45" s="53">
        <v>334.69</v>
      </c>
      <c r="I45" s="53">
        <v>342.83</v>
      </c>
      <c r="J45" s="53">
        <v>350.96</v>
      </c>
      <c r="K45" s="53">
        <v>359.1</v>
      </c>
      <c r="L45" s="53">
        <v>367.24</v>
      </c>
      <c r="M45" s="53">
        <v>375.38</v>
      </c>
      <c r="N45" s="53">
        <v>426.23</v>
      </c>
      <c r="O45" s="53">
        <v>499.91</v>
      </c>
      <c r="P45" s="53">
        <v>513.6</v>
      </c>
      <c r="Q45" s="53">
        <v>527.25</v>
      </c>
      <c r="R45" s="53">
        <v>625.76</v>
      </c>
      <c r="S45" s="53">
        <v>643.5</v>
      </c>
    </row>
    <row r="46" spans="1:19" x14ac:dyDescent="0.3">
      <c r="A46" s="48">
        <v>2000</v>
      </c>
      <c r="B46" s="44"/>
      <c r="C46" s="52">
        <v>236.78</v>
      </c>
      <c r="D46" s="53">
        <v>244.91</v>
      </c>
      <c r="E46" s="53">
        <v>323.77999999999997</v>
      </c>
      <c r="F46" s="53">
        <v>331.91</v>
      </c>
      <c r="G46" s="53">
        <v>340.05</v>
      </c>
      <c r="H46" s="53">
        <v>348.19</v>
      </c>
      <c r="I46" s="53">
        <v>356.33</v>
      </c>
      <c r="J46" s="53">
        <v>364.46</v>
      </c>
      <c r="K46" s="53">
        <v>372.6</v>
      </c>
      <c r="L46" s="53">
        <v>380.74</v>
      </c>
      <c r="M46" s="53">
        <v>388.88</v>
      </c>
      <c r="N46" s="53">
        <v>439.73</v>
      </c>
      <c r="O46" s="53">
        <v>601.84</v>
      </c>
      <c r="P46" s="53">
        <v>630.19000000000005</v>
      </c>
      <c r="Q46" s="53">
        <v>658.54</v>
      </c>
      <c r="R46" s="54">
        <v>773.63</v>
      </c>
      <c r="S46" s="54">
        <v>806.66</v>
      </c>
    </row>
    <row r="47" spans="1:19" x14ac:dyDescent="0.3">
      <c r="A47" s="48">
        <v>2200</v>
      </c>
      <c r="B47" s="44"/>
      <c r="C47" s="52">
        <v>243.9</v>
      </c>
      <c r="D47" s="53">
        <v>252.04</v>
      </c>
      <c r="E47" s="53">
        <v>337.28</v>
      </c>
      <c r="F47" s="53">
        <v>345.41</v>
      </c>
      <c r="G47" s="53">
        <v>353.55</v>
      </c>
      <c r="H47" s="53">
        <v>361.69</v>
      </c>
      <c r="I47" s="53">
        <v>369.83</v>
      </c>
      <c r="J47" s="53">
        <v>377.96</v>
      </c>
      <c r="K47" s="53">
        <v>415.76</v>
      </c>
      <c r="L47" s="53">
        <v>439.24</v>
      </c>
      <c r="M47" s="53">
        <v>462.68</v>
      </c>
      <c r="N47" s="53">
        <v>529.5</v>
      </c>
      <c r="O47" s="53">
        <v>619.79999999999995</v>
      </c>
      <c r="P47" s="54">
        <v>649.42999999999995</v>
      </c>
      <c r="Q47" s="54">
        <v>679.05</v>
      </c>
      <c r="R47" s="54">
        <v>796.05</v>
      </c>
      <c r="S47" s="54">
        <v>829.73</v>
      </c>
    </row>
    <row r="48" spans="1:19" x14ac:dyDescent="0.3">
      <c r="A48" s="48">
        <v>2400</v>
      </c>
      <c r="B48" s="44"/>
      <c r="C48" s="52">
        <v>251.06</v>
      </c>
      <c r="D48" s="53">
        <v>259.2</v>
      </c>
      <c r="E48" s="53">
        <v>350.78</v>
      </c>
      <c r="F48" s="53">
        <v>358.91</v>
      </c>
      <c r="G48" s="53">
        <v>367.05</v>
      </c>
      <c r="H48" s="53">
        <v>375.19</v>
      </c>
      <c r="I48" s="53">
        <v>383.33</v>
      </c>
      <c r="J48" s="53">
        <v>391.46</v>
      </c>
      <c r="K48" s="53">
        <v>429.9</v>
      </c>
      <c r="L48" s="53">
        <v>454.01</v>
      </c>
      <c r="M48" s="53">
        <v>478.73</v>
      </c>
      <c r="N48" s="53">
        <v>546.83000000000004</v>
      </c>
      <c r="O48" s="71">
        <v>638.4</v>
      </c>
      <c r="P48" s="71">
        <v>669.3</v>
      </c>
      <c r="Q48" s="71">
        <v>699.56</v>
      </c>
      <c r="R48" s="71">
        <v>817.84</v>
      </c>
      <c r="S48" s="71">
        <v>852.15</v>
      </c>
    </row>
    <row r="49" spans="1:19" x14ac:dyDescent="0.3">
      <c r="A49" s="48">
        <v>2600</v>
      </c>
      <c r="B49" s="44"/>
      <c r="C49" s="52">
        <v>258.19</v>
      </c>
      <c r="D49" s="53">
        <v>266.33</v>
      </c>
      <c r="E49" s="53">
        <v>364.31</v>
      </c>
      <c r="F49" s="53">
        <v>372.45</v>
      </c>
      <c r="G49" s="53">
        <v>380.59</v>
      </c>
      <c r="H49" s="53">
        <v>388.73</v>
      </c>
      <c r="I49" s="53">
        <v>396.86</v>
      </c>
      <c r="J49" s="53">
        <v>405</v>
      </c>
      <c r="K49" s="53">
        <v>444.04</v>
      </c>
      <c r="L49" s="53">
        <v>469.43</v>
      </c>
      <c r="M49" s="53">
        <v>494.78</v>
      </c>
      <c r="N49" s="54">
        <v>564.15</v>
      </c>
      <c r="O49" s="54">
        <v>657</v>
      </c>
      <c r="P49" s="54">
        <v>688.54</v>
      </c>
      <c r="Q49" s="54">
        <v>720.71</v>
      </c>
      <c r="R49" s="54">
        <v>839.63</v>
      </c>
      <c r="S49" s="54">
        <v>875.21</v>
      </c>
    </row>
    <row r="50" spans="1:19" x14ac:dyDescent="0.3">
      <c r="A50" s="48">
        <v>2800</v>
      </c>
      <c r="B50" s="44"/>
      <c r="C50" s="52">
        <v>265.31</v>
      </c>
      <c r="D50" s="53">
        <v>273.45</v>
      </c>
      <c r="E50" s="53">
        <v>377.81</v>
      </c>
      <c r="F50" s="53">
        <v>385.95</v>
      </c>
      <c r="G50" s="53">
        <v>394.09</v>
      </c>
      <c r="H50" s="53">
        <v>402.23</v>
      </c>
      <c r="I50" s="53">
        <v>410.36</v>
      </c>
      <c r="J50" s="53">
        <v>418.5</v>
      </c>
      <c r="K50" s="53">
        <v>458.21</v>
      </c>
      <c r="L50" s="53">
        <v>484.84</v>
      </c>
      <c r="M50" s="54">
        <v>511.5</v>
      </c>
      <c r="N50" s="54">
        <v>581.48</v>
      </c>
      <c r="O50" s="54">
        <v>675.6</v>
      </c>
      <c r="P50" s="54">
        <v>708.41</v>
      </c>
      <c r="Q50" s="54">
        <v>741.23</v>
      </c>
      <c r="R50" s="54">
        <v>861.41</v>
      </c>
      <c r="S50" s="54">
        <v>898.28</v>
      </c>
    </row>
    <row r="51" spans="1:19" x14ac:dyDescent="0.3">
      <c r="A51" s="48">
        <v>3000</v>
      </c>
      <c r="B51" s="44"/>
      <c r="C51" s="52">
        <v>272.48</v>
      </c>
      <c r="D51" s="53">
        <v>280.61</v>
      </c>
      <c r="E51" s="53">
        <v>391.31</v>
      </c>
      <c r="F51" s="53">
        <v>399.45</v>
      </c>
      <c r="G51" s="53">
        <v>407.59</v>
      </c>
      <c r="H51" s="53">
        <v>415.73</v>
      </c>
      <c r="I51" s="53">
        <v>423.86</v>
      </c>
      <c r="J51" s="53">
        <v>432</v>
      </c>
      <c r="K51" s="53">
        <v>471.71</v>
      </c>
      <c r="L51" s="54">
        <v>499.61</v>
      </c>
      <c r="M51" s="54">
        <v>568.39</v>
      </c>
      <c r="N51" s="54">
        <v>598.79999999999995</v>
      </c>
      <c r="O51" s="54">
        <v>694.2</v>
      </c>
      <c r="P51" s="54">
        <v>727.65</v>
      </c>
      <c r="Q51" s="54">
        <v>761.74</v>
      </c>
      <c r="R51" s="54">
        <v>883.2</v>
      </c>
      <c r="S51" s="54">
        <v>921.34</v>
      </c>
    </row>
    <row r="52" spans="1:19" x14ac:dyDescent="0.3">
      <c r="A52" s="48">
        <v>3200</v>
      </c>
      <c r="B52" s="44"/>
      <c r="C52" s="52">
        <v>279.60000000000002</v>
      </c>
      <c r="D52" s="53">
        <v>287.74</v>
      </c>
      <c r="E52" s="53">
        <v>404.81</v>
      </c>
      <c r="F52" s="53">
        <v>412.95</v>
      </c>
      <c r="G52" s="53">
        <v>421.09</v>
      </c>
      <c r="H52" s="53">
        <v>429.23</v>
      </c>
      <c r="I52" s="53">
        <v>437.36</v>
      </c>
      <c r="J52" s="53">
        <v>445.5</v>
      </c>
      <c r="K52" s="54">
        <v>485.85</v>
      </c>
      <c r="L52" s="54">
        <v>552.75</v>
      </c>
      <c r="M52" s="54">
        <v>584.44000000000005</v>
      </c>
      <c r="N52" s="54">
        <v>616.13</v>
      </c>
      <c r="O52" s="54">
        <v>712.16</v>
      </c>
      <c r="P52" s="54">
        <v>747.53</v>
      </c>
      <c r="Q52" s="54">
        <v>782.25</v>
      </c>
      <c r="R52" s="54">
        <v>904.99</v>
      </c>
      <c r="S52" s="54">
        <v>943.76</v>
      </c>
    </row>
    <row r="53" spans="1:19" x14ac:dyDescent="0.3">
      <c r="A53" s="48">
        <v>3400</v>
      </c>
      <c r="B53" s="44"/>
      <c r="C53" s="52">
        <v>286.73</v>
      </c>
      <c r="D53" s="53">
        <v>294.86</v>
      </c>
      <c r="E53" s="53">
        <v>418.31</v>
      </c>
      <c r="F53" s="53">
        <v>426.45</v>
      </c>
      <c r="G53" s="53">
        <v>434.59</v>
      </c>
      <c r="H53" s="53">
        <v>442.73</v>
      </c>
      <c r="I53" s="53">
        <v>450.86</v>
      </c>
      <c r="J53" s="54">
        <v>459</v>
      </c>
      <c r="K53" s="54">
        <v>535.20000000000005</v>
      </c>
      <c r="L53" s="54">
        <v>568.16</v>
      </c>
      <c r="M53" s="54">
        <v>600.49</v>
      </c>
      <c r="N53" s="54">
        <v>633.45000000000005</v>
      </c>
      <c r="O53" s="54">
        <v>730.76</v>
      </c>
      <c r="P53" s="54">
        <v>766.76</v>
      </c>
      <c r="Q53" s="54">
        <v>886.13</v>
      </c>
      <c r="R53" s="54">
        <v>926.81</v>
      </c>
      <c r="S53" s="54">
        <v>966.83</v>
      </c>
    </row>
    <row r="54" spans="1:19" x14ac:dyDescent="0.3">
      <c r="A54" s="48">
        <v>3600</v>
      </c>
      <c r="B54" s="44"/>
      <c r="C54" s="52">
        <v>307.83999999999997</v>
      </c>
      <c r="D54" s="53">
        <v>318.45</v>
      </c>
      <c r="E54" s="53">
        <v>452.06</v>
      </c>
      <c r="F54" s="53">
        <v>462.71</v>
      </c>
      <c r="G54" s="53">
        <v>473.33</v>
      </c>
      <c r="H54" s="53">
        <v>483.98</v>
      </c>
      <c r="I54" s="53">
        <v>494.63</v>
      </c>
      <c r="J54" s="54">
        <v>505.24</v>
      </c>
      <c r="K54" s="54">
        <v>549.38</v>
      </c>
      <c r="L54" s="54">
        <v>582.98</v>
      </c>
      <c r="M54" s="54">
        <v>617.21</v>
      </c>
      <c r="N54" s="54">
        <v>650.80999999999995</v>
      </c>
      <c r="O54" s="54">
        <v>749.4</v>
      </c>
      <c r="P54" s="54">
        <v>865.31</v>
      </c>
      <c r="Q54" s="54">
        <v>906.64</v>
      </c>
      <c r="R54" s="54">
        <v>948.6</v>
      </c>
      <c r="S54" s="54">
        <v>989.89</v>
      </c>
    </row>
    <row r="55" spans="1:19" x14ac:dyDescent="0.3">
      <c r="A55" s="48">
        <v>3800</v>
      </c>
      <c r="B55" s="44"/>
      <c r="C55" s="52">
        <v>314.95999999999998</v>
      </c>
      <c r="D55" s="53">
        <v>325.61</v>
      </c>
      <c r="E55" s="53">
        <v>465.56</v>
      </c>
      <c r="F55" s="53">
        <v>476.21</v>
      </c>
      <c r="G55" s="53">
        <v>486.86</v>
      </c>
      <c r="H55" s="53">
        <v>497.48</v>
      </c>
      <c r="I55" s="54">
        <v>508.13</v>
      </c>
      <c r="J55" s="54">
        <v>518.74</v>
      </c>
      <c r="K55" s="54">
        <v>563.51</v>
      </c>
      <c r="L55" s="54">
        <v>598.39</v>
      </c>
      <c r="M55" s="54">
        <v>633.26</v>
      </c>
      <c r="N55" s="54">
        <v>668.14</v>
      </c>
      <c r="O55" s="54">
        <v>841.95</v>
      </c>
      <c r="P55" s="54">
        <v>884.55</v>
      </c>
      <c r="Q55" s="54">
        <v>927.79</v>
      </c>
      <c r="R55" s="54">
        <v>970.39</v>
      </c>
      <c r="S55" s="54">
        <v>1012.95</v>
      </c>
    </row>
    <row r="56" spans="1:19" x14ac:dyDescent="0.3">
      <c r="A56" s="48">
        <v>4000</v>
      </c>
      <c r="B56" s="44"/>
      <c r="C56" s="52">
        <v>322.08999999999997</v>
      </c>
      <c r="D56" s="53">
        <v>332.74</v>
      </c>
      <c r="E56" s="53">
        <v>479.1</v>
      </c>
      <c r="F56" s="53">
        <v>489.71</v>
      </c>
      <c r="G56" s="53">
        <v>500.36</v>
      </c>
      <c r="H56" s="53">
        <v>510.98</v>
      </c>
      <c r="I56" s="54">
        <v>521.63</v>
      </c>
      <c r="J56" s="54">
        <v>532.28</v>
      </c>
      <c r="K56" s="54">
        <v>577.65</v>
      </c>
      <c r="L56" s="54">
        <v>613.16</v>
      </c>
      <c r="M56" s="54">
        <v>649.30999999999995</v>
      </c>
      <c r="N56" s="54">
        <v>685.46</v>
      </c>
      <c r="O56" s="54">
        <v>860.55</v>
      </c>
      <c r="P56" s="54">
        <v>904.43</v>
      </c>
      <c r="Q56" s="54">
        <v>948.3</v>
      </c>
      <c r="R56" s="54">
        <v>992.18</v>
      </c>
      <c r="S56" s="54">
        <v>1035.4100000000001</v>
      </c>
    </row>
    <row r="57" spans="1:19" x14ac:dyDescent="0.3">
      <c r="A57" s="48">
        <v>4200</v>
      </c>
      <c r="B57" s="44"/>
      <c r="C57" s="52">
        <v>329.25</v>
      </c>
      <c r="D57" s="53">
        <v>339.86</v>
      </c>
      <c r="E57" s="53">
        <v>492.6</v>
      </c>
      <c r="F57" s="53">
        <v>503.21</v>
      </c>
      <c r="G57" s="53">
        <v>513.86</v>
      </c>
      <c r="H57" s="54">
        <v>524.51</v>
      </c>
      <c r="I57" s="54">
        <v>535.13</v>
      </c>
      <c r="J57" s="54">
        <v>545.78</v>
      </c>
      <c r="K57" s="54">
        <v>591.15</v>
      </c>
      <c r="L57" s="54">
        <v>628.58000000000004</v>
      </c>
      <c r="M57" s="54">
        <v>666</v>
      </c>
      <c r="N57" s="54">
        <v>834.04</v>
      </c>
      <c r="O57" s="54">
        <v>879.19</v>
      </c>
      <c r="P57" s="54">
        <v>924.3</v>
      </c>
      <c r="Q57" s="54">
        <v>968.81</v>
      </c>
      <c r="R57" s="54">
        <v>1013.96</v>
      </c>
      <c r="S57" s="53"/>
    </row>
    <row r="58" spans="1:19" x14ac:dyDescent="0.3">
      <c r="A58" s="48">
        <v>4400</v>
      </c>
      <c r="B58" s="44"/>
      <c r="C58" s="52">
        <v>361.09</v>
      </c>
      <c r="D58" s="53">
        <v>374.78</v>
      </c>
      <c r="E58" s="53">
        <v>538.79999999999995</v>
      </c>
      <c r="F58" s="53">
        <v>552.45000000000005</v>
      </c>
      <c r="G58" s="53">
        <v>566.14</v>
      </c>
      <c r="H58" s="54">
        <v>579.83000000000004</v>
      </c>
      <c r="I58" s="54">
        <v>593.48</v>
      </c>
      <c r="J58" s="54">
        <v>607.16</v>
      </c>
      <c r="K58" s="54">
        <v>680.14</v>
      </c>
      <c r="L58" s="54">
        <v>723.83</v>
      </c>
      <c r="M58" s="54">
        <v>832.76</v>
      </c>
      <c r="N58" s="54">
        <v>880.46</v>
      </c>
      <c r="O58" s="54">
        <v>928.84</v>
      </c>
      <c r="P58" s="54">
        <v>976.54</v>
      </c>
      <c r="Q58" s="54">
        <v>1024.28</v>
      </c>
      <c r="R58" s="53"/>
      <c r="S58" s="53"/>
    </row>
    <row r="59" spans="1:19" x14ac:dyDescent="0.3">
      <c r="A59" s="48">
        <v>4600</v>
      </c>
      <c r="B59" s="44"/>
      <c r="C59" s="52">
        <v>368.21</v>
      </c>
      <c r="D59" s="53">
        <v>381.9</v>
      </c>
      <c r="E59" s="53">
        <v>552.29999999999995</v>
      </c>
      <c r="F59" s="53">
        <v>565.99</v>
      </c>
      <c r="G59" s="54">
        <v>579.64</v>
      </c>
      <c r="H59" s="54">
        <v>593.33000000000004</v>
      </c>
      <c r="I59" s="54">
        <v>606.98</v>
      </c>
      <c r="J59" s="54">
        <v>620.66</v>
      </c>
      <c r="K59" s="54">
        <v>694.28</v>
      </c>
      <c r="L59" s="54">
        <v>738.6</v>
      </c>
      <c r="M59" s="54">
        <v>849.45</v>
      </c>
      <c r="N59" s="54">
        <v>898.43</v>
      </c>
      <c r="O59" s="54">
        <v>947.44</v>
      </c>
      <c r="P59" s="54">
        <v>996.41</v>
      </c>
      <c r="Q59" s="53"/>
      <c r="R59" s="53"/>
      <c r="S59" s="53"/>
    </row>
    <row r="60" spans="1:19" x14ac:dyDescent="0.3">
      <c r="A60" s="48">
        <v>4800</v>
      </c>
      <c r="B60" s="44"/>
      <c r="C60" s="52">
        <v>375.38</v>
      </c>
      <c r="D60" s="53">
        <v>389.03</v>
      </c>
      <c r="E60" s="53">
        <v>565.79999999999995</v>
      </c>
      <c r="F60" s="53">
        <v>579.49</v>
      </c>
      <c r="G60" s="54">
        <v>593.14</v>
      </c>
      <c r="H60" s="54">
        <v>606.83000000000004</v>
      </c>
      <c r="I60" s="54">
        <v>620.51</v>
      </c>
      <c r="J60" s="54">
        <v>634.16</v>
      </c>
      <c r="K60" s="54">
        <v>707.81</v>
      </c>
      <c r="L60" s="54">
        <v>815.25</v>
      </c>
      <c r="M60" s="54">
        <v>865.5</v>
      </c>
      <c r="N60" s="54">
        <v>915.79</v>
      </c>
      <c r="O60" s="54">
        <v>965.4</v>
      </c>
      <c r="P60" s="53"/>
      <c r="Q60" s="53"/>
      <c r="R60" s="53"/>
      <c r="S60" s="53"/>
    </row>
    <row r="61" spans="1:19" x14ac:dyDescent="0.3">
      <c r="A61" s="48">
        <v>5000</v>
      </c>
      <c r="B61" s="44"/>
      <c r="C61" s="52">
        <v>382.5</v>
      </c>
      <c r="D61" s="53">
        <v>396.19</v>
      </c>
      <c r="E61" s="53">
        <v>579.29999999999995</v>
      </c>
      <c r="F61" s="53">
        <v>592.99</v>
      </c>
      <c r="G61" s="54">
        <v>606.67999999999995</v>
      </c>
      <c r="H61" s="54">
        <v>620.33000000000004</v>
      </c>
      <c r="I61" s="54">
        <v>634.01</v>
      </c>
      <c r="J61" s="54">
        <v>647.66</v>
      </c>
      <c r="K61" s="54">
        <v>721.95</v>
      </c>
      <c r="L61" s="54">
        <v>830.66</v>
      </c>
      <c r="M61" s="54">
        <v>881.55</v>
      </c>
      <c r="N61" s="54">
        <v>933.11</v>
      </c>
      <c r="O61" s="54">
        <v>984</v>
      </c>
      <c r="P61" s="53"/>
      <c r="Q61" s="53"/>
      <c r="R61" s="53"/>
      <c r="S61" s="53"/>
    </row>
    <row r="62" spans="1:19" x14ac:dyDescent="0.3">
      <c r="A62" s="48">
        <v>5200</v>
      </c>
      <c r="B62" s="44"/>
      <c r="C62" s="52">
        <v>389.63</v>
      </c>
      <c r="D62" s="53">
        <v>403.31</v>
      </c>
      <c r="E62" s="53">
        <v>592.84</v>
      </c>
      <c r="F62" s="54">
        <v>606.49</v>
      </c>
      <c r="G62" s="54">
        <v>620.17999999999995</v>
      </c>
      <c r="H62" s="54">
        <v>633.83000000000004</v>
      </c>
      <c r="I62" s="54">
        <v>647.51</v>
      </c>
      <c r="J62" s="54">
        <v>661.2</v>
      </c>
      <c r="K62" s="54">
        <v>793.28</v>
      </c>
      <c r="L62" s="54">
        <v>845.44</v>
      </c>
      <c r="M62" s="54">
        <v>897.6</v>
      </c>
      <c r="N62" s="54">
        <v>950.44</v>
      </c>
      <c r="O62" s="53"/>
      <c r="P62" s="53"/>
      <c r="Q62" s="53"/>
      <c r="R62" s="53"/>
      <c r="S62" s="53"/>
    </row>
    <row r="63" spans="1:19" x14ac:dyDescent="0.3">
      <c r="A63" s="48">
        <v>5400</v>
      </c>
      <c r="B63" s="44"/>
      <c r="C63" s="52">
        <v>420.34</v>
      </c>
      <c r="D63" s="53">
        <v>438.04</v>
      </c>
      <c r="E63" s="53">
        <v>638.63</v>
      </c>
      <c r="F63" s="54">
        <v>656.33</v>
      </c>
      <c r="G63" s="54">
        <v>674.03</v>
      </c>
      <c r="H63" s="54">
        <v>691.76</v>
      </c>
      <c r="I63" s="54">
        <v>709.46</v>
      </c>
      <c r="J63" s="54">
        <v>727.2</v>
      </c>
      <c r="K63" s="54">
        <v>807.41</v>
      </c>
      <c r="L63" s="54">
        <v>860.85</v>
      </c>
      <c r="M63" s="54">
        <v>914.33</v>
      </c>
      <c r="N63" s="53"/>
      <c r="O63" s="53"/>
      <c r="P63" s="53"/>
      <c r="Q63" s="53"/>
      <c r="R63" s="53"/>
      <c r="S63" s="53"/>
    </row>
    <row r="64" spans="1:19" x14ac:dyDescent="0.3">
      <c r="A64" s="48">
        <v>5600</v>
      </c>
      <c r="B64" s="44"/>
      <c r="C64" s="52">
        <v>427.46</v>
      </c>
      <c r="D64" s="53">
        <v>445.16</v>
      </c>
      <c r="E64" s="53">
        <v>652.13</v>
      </c>
      <c r="F64" s="54">
        <v>669.83</v>
      </c>
      <c r="G64" s="54">
        <v>687.56</v>
      </c>
      <c r="H64" s="54">
        <v>705.26</v>
      </c>
      <c r="I64" s="54">
        <v>722.96</v>
      </c>
      <c r="J64" s="54">
        <v>740.7</v>
      </c>
      <c r="K64" s="54">
        <v>821.55</v>
      </c>
      <c r="L64" s="54">
        <v>875.63</v>
      </c>
      <c r="M64" s="54">
        <v>930.38</v>
      </c>
      <c r="N64" s="53"/>
      <c r="O64" s="53"/>
      <c r="P64" s="53"/>
      <c r="Q64" s="53"/>
      <c r="R64" s="53"/>
      <c r="S64" s="53"/>
    </row>
    <row r="65" spans="1:19" x14ac:dyDescent="0.3">
      <c r="A65" s="48">
        <v>5800</v>
      </c>
      <c r="B65" s="44"/>
      <c r="C65" s="52">
        <v>434.59</v>
      </c>
      <c r="D65" s="53">
        <v>452.33</v>
      </c>
      <c r="E65" s="54">
        <v>665.63</v>
      </c>
      <c r="F65" s="54">
        <v>683.33</v>
      </c>
      <c r="G65" s="54">
        <v>701.06</v>
      </c>
      <c r="H65" s="54">
        <v>718.76</v>
      </c>
      <c r="I65" s="54">
        <v>736.5</v>
      </c>
      <c r="J65" s="54">
        <v>754.2</v>
      </c>
      <c r="K65" s="54">
        <v>835.69</v>
      </c>
      <c r="L65" s="54">
        <v>891.08</v>
      </c>
      <c r="M65" s="53"/>
      <c r="N65" s="53"/>
      <c r="O65" s="53"/>
      <c r="P65" s="53"/>
      <c r="Q65" s="53"/>
      <c r="R65" s="53"/>
      <c r="S65" s="53"/>
    </row>
    <row r="66" spans="1:19" x14ac:dyDescent="0.3">
      <c r="A66" s="48">
        <v>6000</v>
      </c>
      <c r="B66" s="44"/>
      <c r="C66" s="52">
        <v>441.75</v>
      </c>
      <c r="D66" s="53">
        <v>459.45</v>
      </c>
      <c r="E66" s="54">
        <v>679.13</v>
      </c>
      <c r="F66" s="54">
        <v>696.86</v>
      </c>
      <c r="G66" s="54">
        <v>714.56</v>
      </c>
      <c r="H66" s="54">
        <v>732.26</v>
      </c>
      <c r="I66" s="54">
        <v>750</v>
      </c>
      <c r="J66" s="54">
        <v>767.7</v>
      </c>
      <c r="K66" s="54">
        <v>849.19</v>
      </c>
      <c r="L66" s="54">
        <v>906.49</v>
      </c>
      <c r="M66" s="53"/>
      <c r="N66" s="53"/>
      <c r="O66" s="53"/>
      <c r="P66" s="53"/>
      <c r="Q66" s="53"/>
      <c r="R66" s="53"/>
      <c r="S66" s="53"/>
    </row>
    <row r="67" spans="1:19" x14ac:dyDescent="0.3">
      <c r="A67" s="65" t="s">
        <v>75</v>
      </c>
      <c r="B67" s="65"/>
      <c r="C67" s="65"/>
      <c r="D67" s="65"/>
      <c r="E67" s="65"/>
      <c r="F67" s="65"/>
      <c r="G67" s="65"/>
      <c r="H67" s="65"/>
      <c r="I67" s="65"/>
      <c r="J67" s="65"/>
      <c r="K67" s="65"/>
      <c r="L67" s="65"/>
      <c r="M67" s="65"/>
      <c r="N67" s="65"/>
      <c r="O67" s="65"/>
      <c r="P67" s="65"/>
      <c r="Q67" s="65"/>
      <c r="R67" s="65"/>
      <c r="S67" s="65"/>
    </row>
    <row r="69" spans="1:19" ht="15.5" x14ac:dyDescent="0.3">
      <c r="A69" s="37" t="s">
        <v>40</v>
      </c>
      <c r="B69" s="37"/>
      <c r="C69" s="37"/>
      <c r="D69" s="37"/>
      <c r="E69" s="37"/>
      <c r="F69" s="37"/>
      <c r="G69" s="37"/>
      <c r="H69" s="37"/>
      <c r="I69" s="37"/>
      <c r="J69" s="37"/>
      <c r="K69" s="37"/>
      <c r="L69" s="37"/>
      <c r="M69" s="37"/>
      <c r="N69" s="37"/>
      <c r="O69" s="37"/>
      <c r="P69" s="37"/>
      <c r="Q69" s="37"/>
      <c r="R69" s="37"/>
      <c r="S69" s="37"/>
    </row>
    <row r="70" spans="1:19" x14ac:dyDescent="0.3">
      <c r="A70" s="38" t="s">
        <v>49</v>
      </c>
      <c r="B70" s="38"/>
      <c r="C70" s="38"/>
      <c r="D70" s="38"/>
      <c r="E70" s="38"/>
      <c r="F70" s="38"/>
      <c r="G70" s="38"/>
      <c r="H70" s="38"/>
      <c r="I70" s="38"/>
      <c r="J70" s="38"/>
      <c r="K70" s="38"/>
      <c r="L70" s="38"/>
      <c r="M70" s="38"/>
      <c r="N70" s="38"/>
      <c r="O70" s="38"/>
      <c r="P70" s="38"/>
      <c r="Q70" s="38"/>
      <c r="R70" s="38"/>
      <c r="S70" s="38"/>
    </row>
    <row r="71" spans="1:19" s="39" customFormat="1" ht="6" customHeight="1" x14ac:dyDescent="0.3">
      <c r="A71" s="38"/>
      <c r="B71" s="38"/>
      <c r="C71" s="38"/>
      <c r="D71" s="38"/>
      <c r="E71" s="38"/>
      <c r="F71" s="38"/>
      <c r="G71" s="38"/>
      <c r="H71" s="38"/>
      <c r="I71" s="38"/>
      <c r="J71" s="38"/>
      <c r="K71" s="38"/>
      <c r="L71" s="38"/>
      <c r="M71" s="38"/>
      <c r="N71" s="38"/>
      <c r="O71" s="38"/>
      <c r="P71" s="38"/>
      <c r="Q71" s="38"/>
      <c r="R71" s="38"/>
      <c r="S71" s="38"/>
    </row>
    <row r="72" spans="1:19" ht="14.5" thickBot="1" x14ac:dyDescent="0.35">
      <c r="A72" s="41"/>
      <c r="B72" s="41"/>
      <c r="C72" s="42">
        <v>800</v>
      </c>
      <c r="D72" s="42">
        <v>1000</v>
      </c>
      <c r="E72" s="42">
        <v>1200</v>
      </c>
      <c r="F72" s="42">
        <v>1400</v>
      </c>
      <c r="G72" s="42">
        <v>1600</v>
      </c>
      <c r="H72" s="42">
        <v>1800</v>
      </c>
      <c r="I72" s="42">
        <v>2000</v>
      </c>
      <c r="J72" s="42">
        <v>2200</v>
      </c>
      <c r="K72" s="42">
        <v>2400</v>
      </c>
      <c r="L72" s="42">
        <v>2600</v>
      </c>
      <c r="M72" s="42">
        <v>2800</v>
      </c>
      <c r="N72" s="42">
        <v>3000</v>
      </c>
      <c r="O72" s="42">
        <v>3200</v>
      </c>
      <c r="P72" s="42">
        <v>3400</v>
      </c>
      <c r="Q72" s="42">
        <v>3600</v>
      </c>
      <c r="R72" s="42">
        <v>3800</v>
      </c>
      <c r="S72" s="42">
        <v>4000</v>
      </c>
    </row>
    <row r="73" spans="1:19" x14ac:dyDescent="0.3">
      <c r="A73" s="43">
        <v>800</v>
      </c>
      <c r="B73" s="44"/>
      <c r="C73" s="45">
        <v>201.19</v>
      </c>
      <c r="D73" s="46">
        <v>209.33</v>
      </c>
      <c r="E73" s="46">
        <v>217.46</v>
      </c>
      <c r="F73" s="46">
        <v>265.45999999999998</v>
      </c>
      <c r="G73" s="46">
        <v>273.60000000000002</v>
      </c>
      <c r="H73" s="46">
        <v>281.74</v>
      </c>
      <c r="I73" s="46">
        <v>289.88</v>
      </c>
      <c r="J73" s="46">
        <v>298.01</v>
      </c>
      <c r="K73" s="46">
        <v>306.14999999999998</v>
      </c>
      <c r="L73" s="46">
        <v>314.29000000000002</v>
      </c>
      <c r="M73" s="46">
        <v>322.43</v>
      </c>
      <c r="N73" s="46">
        <v>373.84</v>
      </c>
      <c r="O73" s="46">
        <v>448.43</v>
      </c>
      <c r="P73" s="46">
        <v>462.08</v>
      </c>
      <c r="Q73" s="46">
        <v>475.76</v>
      </c>
      <c r="R73" s="46">
        <v>574.84</v>
      </c>
      <c r="S73" s="46">
        <v>592.54</v>
      </c>
    </row>
    <row r="74" spans="1:19" x14ac:dyDescent="0.3">
      <c r="A74" s="48">
        <v>1000</v>
      </c>
      <c r="B74" s="44"/>
      <c r="C74" s="52">
        <v>209.78</v>
      </c>
      <c r="D74" s="53">
        <v>217.91</v>
      </c>
      <c r="E74" s="53">
        <v>226.05</v>
      </c>
      <c r="F74" s="53">
        <v>281.85000000000002</v>
      </c>
      <c r="G74" s="53">
        <v>289.99</v>
      </c>
      <c r="H74" s="53">
        <v>298.13</v>
      </c>
      <c r="I74" s="53">
        <v>306.26</v>
      </c>
      <c r="J74" s="53">
        <v>314.39999999999998</v>
      </c>
      <c r="K74" s="53">
        <v>322.54000000000002</v>
      </c>
      <c r="L74" s="53">
        <v>330.68</v>
      </c>
      <c r="M74" s="53">
        <v>338.81</v>
      </c>
      <c r="N74" s="53">
        <v>390.23</v>
      </c>
      <c r="O74" s="53">
        <v>464.81</v>
      </c>
      <c r="P74" s="53">
        <v>478.46</v>
      </c>
      <c r="Q74" s="53">
        <v>492.15</v>
      </c>
      <c r="R74" s="53">
        <v>591.23</v>
      </c>
      <c r="S74" s="53">
        <v>608.96</v>
      </c>
    </row>
    <row r="75" spans="1:19" x14ac:dyDescent="0.3">
      <c r="A75" s="48">
        <v>1200</v>
      </c>
      <c r="B75" s="44"/>
      <c r="C75" s="52">
        <v>218.33</v>
      </c>
      <c r="D75" s="53">
        <v>226.46</v>
      </c>
      <c r="E75" s="53">
        <v>234.6</v>
      </c>
      <c r="F75" s="53">
        <v>298.24</v>
      </c>
      <c r="G75" s="53">
        <v>306.38</v>
      </c>
      <c r="H75" s="53">
        <v>314.51</v>
      </c>
      <c r="I75" s="53">
        <v>322.64999999999998</v>
      </c>
      <c r="J75" s="53">
        <v>330.79</v>
      </c>
      <c r="K75" s="53">
        <v>338.93</v>
      </c>
      <c r="L75" s="53">
        <v>347.06</v>
      </c>
      <c r="M75" s="53">
        <v>355.2</v>
      </c>
      <c r="N75" s="53">
        <v>406.61</v>
      </c>
      <c r="O75" s="53">
        <v>481.2</v>
      </c>
      <c r="P75" s="53">
        <v>494.89</v>
      </c>
      <c r="Q75" s="53">
        <v>508.54</v>
      </c>
      <c r="R75" s="53">
        <v>607.61</v>
      </c>
      <c r="S75" s="53">
        <v>625.35</v>
      </c>
    </row>
    <row r="76" spans="1:19" x14ac:dyDescent="0.3">
      <c r="A76" s="48">
        <v>1400</v>
      </c>
      <c r="B76" s="44"/>
      <c r="C76" s="52">
        <v>226.91</v>
      </c>
      <c r="D76" s="53">
        <v>235.05</v>
      </c>
      <c r="E76" s="53">
        <v>243.19</v>
      </c>
      <c r="F76" s="53">
        <v>314.63</v>
      </c>
      <c r="G76" s="53">
        <v>322.76</v>
      </c>
      <c r="H76" s="53">
        <v>330.9</v>
      </c>
      <c r="I76" s="53">
        <v>339.04</v>
      </c>
      <c r="J76" s="53">
        <v>347.18</v>
      </c>
      <c r="K76" s="53">
        <v>355.31</v>
      </c>
      <c r="L76" s="53">
        <v>363.45</v>
      </c>
      <c r="M76" s="53">
        <v>371.59</v>
      </c>
      <c r="N76" s="53">
        <v>423.04</v>
      </c>
      <c r="O76" s="53">
        <v>497.59</v>
      </c>
      <c r="P76" s="53">
        <v>511.28</v>
      </c>
      <c r="Q76" s="53">
        <v>524.92999999999995</v>
      </c>
      <c r="R76" s="53">
        <v>624.04</v>
      </c>
      <c r="S76" s="53">
        <v>641.74</v>
      </c>
    </row>
    <row r="77" spans="1:19" x14ac:dyDescent="0.3">
      <c r="A77" s="48">
        <v>1600</v>
      </c>
      <c r="B77" s="44"/>
      <c r="C77" s="52">
        <v>235.5</v>
      </c>
      <c r="D77" s="53">
        <v>243.64</v>
      </c>
      <c r="E77" s="53">
        <v>251.78</v>
      </c>
      <c r="F77" s="53">
        <v>331.01</v>
      </c>
      <c r="G77" s="53">
        <v>339.15</v>
      </c>
      <c r="H77" s="53">
        <v>347.29</v>
      </c>
      <c r="I77" s="53">
        <v>355.43</v>
      </c>
      <c r="J77" s="53">
        <v>363.56</v>
      </c>
      <c r="K77" s="53">
        <v>371.7</v>
      </c>
      <c r="L77" s="53">
        <v>379.84</v>
      </c>
      <c r="M77" s="53">
        <v>387.98</v>
      </c>
      <c r="N77" s="53">
        <v>439.43</v>
      </c>
      <c r="O77" s="53">
        <v>513.98</v>
      </c>
      <c r="P77" s="53">
        <v>527.66</v>
      </c>
      <c r="Q77" s="53">
        <v>541.35</v>
      </c>
      <c r="R77" s="53">
        <v>640.42999999999995</v>
      </c>
      <c r="S77" s="53">
        <v>658.13</v>
      </c>
    </row>
    <row r="78" spans="1:19" x14ac:dyDescent="0.3">
      <c r="A78" s="48">
        <v>1800</v>
      </c>
      <c r="B78" s="44"/>
      <c r="C78" s="52">
        <v>244.09</v>
      </c>
      <c r="D78" s="53">
        <v>252.23</v>
      </c>
      <c r="E78" s="53">
        <v>260.36</v>
      </c>
      <c r="F78" s="53">
        <v>347.44</v>
      </c>
      <c r="G78" s="53">
        <v>355.58</v>
      </c>
      <c r="H78" s="53">
        <v>363.71</v>
      </c>
      <c r="I78" s="53">
        <v>371.85</v>
      </c>
      <c r="J78" s="53">
        <v>379.99</v>
      </c>
      <c r="K78" s="53">
        <v>388.13</v>
      </c>
      <c r="L78" s="53">
        <v>396.26</v>
      </c>
      <c r="M78" s="53">
        <v>404.4</v>
      </c>
      <c r="N78" s="53">
        <v>455.81</v>
      </c>
      <c r="O78" s="53">
        <v>530.4</v>
      </c>
      <c r="P78" s="53">
        <v>544.04999999999995</v>
      </c>
      <c r="Q78" s="53">
        <v>557.74</v>
      </c>
      <c r="R78" s="53">
        <v>656.81</v>
      </c>
      <c r="S78" s="53">
        <v>674.51</v>
      </c>
    </row>
    <row r="79" spans="1:19" x14ac:dyDescent="0.3">
      <c r="A79" s="48">
        <v>2000</v>
      </c>
      <c r="B79" s="44"/>
      <c r="C79" s="52">
        <v>252.68</v>
      </c>
      <c r="D79" s="53">
        <v>260.81</v>
      </c>
      <c r="E79" s="53">
        <v>268.95</v>
      </c>
      <c r="F79" s="53">
        <v>363.83</v>
      </c>
      <c r="G79" s="53">
        <v>371.96</v>
      </c>
      <c r="H79" s="53">
        <v>380.1</v>
      </c>
      <c r="I79" s="53">
        <v>388.24</v>
      </c>
      <c r="J79" s="53">
        <v>396.38</v>
      </c>
      <c r="K79" s="53">
        <v>404.51</v>
      </c>
      <c r="L79" s="53">
        <v>412.65</v>
      </c>
      <c r="M79" s="53">
        <v>420.79</v>
      </c>
      <c r="N79" s="53">
        <v>472.2</v>
      </c>
      <c r="O79" s="53">
        <v>546.79</v>
      </c>
      <c r="P79" s="53">
        <v>560.44000000000005</v>
      </c>
      <c r="Q79" s="53">
        <v>574.13</v>
      </c>
      <c r="R79" s="54">
        <v>673.2</v>
      </c>
      <c r="S79" s="54">
        <v>690.94</v>
      </c>
    </row>
    <row r="80" spans="1:19" x14ac:dyDescent="0.3">
      <c r="A80" s="48">
        <v>2200</v>
      </c>
      <c r="B80" s="44"/>
      <c r="C80" s="52">
        <v>261.23</v>
      </c>
      <c r="D80" s="53">
        <v>269.36</v>
      </c>
      <c r="E80" s="53">
        <v>277.5</v>
      </c>
      <c r="F80" s="53">
        <v>380.21</v>
      </c>
      <c r="G80" s="53">
        <v>388.35</v>
      </c>
      <c r="H80" s="53">
        <v>396.49</v>
      </c>
      <c r="I80" s="53">
        <v>404.63</v>
      </c>
      <c r="J80" s="53">
        <v>412.76</v>
      </c>
      <c r="K80" s="53">
        <v>420.9</v>
      </c>
      <c r="L80" s="53">
        <v>429.04</v>
      </c>
      <c r="M80" s="53">
        <v>437.18</v>
      </c>
      <c r="N80" s="53">
        <v>488.59</v>
      </c>
      <c r="O80" s="53">
        <v>648.94000000000005</v>
      </c>
      <c r="P80" s="54">
        <v>680.18</v>
      </c>
      <c r="Q80" s="54">
        <v>711.41</v>
      </c>
      <c r="R80" s="54">
        <v>830.4</v>
      </c>
      <c r="S80" s="54">
        <v>865.69</v>
      </c>
    </row>
    <row r="81" spans="1:19" x14ac:dyDescent="0.3">
      <c r="A81" s="48">
        <v>2400</v>
      </c>
      <c r="B81" s="44"/>
      <c r="C81" s="52">
        <v>269.81</v>
      </c>
      <c r="D81" s="53">
        <v>277.95</v>
      </c>
      <c r="E81" s="53">
        <v>286.08999999999997</v>
      </c>
      <c r="F81" s="53">
        <v>396.6</v>
      </c>
      <c r="G81" s="53">
        <v>404.74</v>
      </c>
      <c r="H81" s="53">
        <v>412.88</v>
      </c>
      <c r="I81" s="53">
        <v>421.01</v>
      </c>
      <c r="J81" s="53">
        <v>429.15</v>
      </c>
      <c r="K81" s="53">
        <v>437.29</v>
      </c>
      <c r="L81" s="53">
        <v>478.46</v>
      </c>
      <c r="M81" s="53">
        <v>504.98</v>
      </c>
      <c r="N81" s="53">
        <v>574.73</v>
      </c>
      <c r="O81" s="71">
        <v>669.23</v>
      </c>
      <c r="P81" s="71">
        <v>702.04</v>
      </c>
      <c r="Q81" s="71">
        <v>734.06</v>
      </c>
      <c r="R81" s="71">
        <v>854.63</v>
      </c>
      <c r="S81" s="71">
        <v>891.49</v>
      </c>
    </row>
    <row r="82" spans="1:19" x14ac:dyDescent="0.3">
      <c r="A82" s="48">
        <v>2600</v>
      </c>
      <c r="B82" s="44"/>
      <c r="C82" s="52">
        <v>278.39999999999998</v>
      </c>
      <c r="D82" s="53">
        <v>286.54000000000002</v>
      </c>
      <c r="E82" s="53">
        <v>294.68</v>
      </c>
      <c r="F82" s="53">
        <v>412.99</v>
      </c>
      <c r="G82" s="53">
        <v>421.13</v>
      </c>
      <c r="H82" s="53">
        <v>429.26</v>
      </c>
      <c r="I82" s="53">
        <v>437.4</v>
      </c>
      <c r="J82" s="53">
        <v>445.54</v>
      </c>
      <c r="K82" s="53">
        <v>453.68</v>
      </c>
      <c r="L82" s="53">
        <v>495.64</v>
      </c>
      <c r="M82" s="53">
        <v>522.94000000000005</v>
      </c>
      <c r="N82" s="54">
        <v>594.26</v>
      </c>
      <c r="O82" s="54">
        <v>690.3</v>
      </c>
      <c r="P82" s="54">
        <v>723.9</v>
      </c>
      <c r="Q82" s="54">
        <v>757.5</v>
      </c>
      <c r="R82" s="54">
        <v>879.6</v>
      </c>
      <c r="S82" s="54">
        <v>917.25</v>
      </c>
    </row>
    <row r="83" spans="1:19" x14ac:dyDescent="0.3">
      <c r="A83" s="48">
        <v>2800</v>
      </c>
      <c r="B83" s="44"/>
      <c r="C83" s="52">
        <v>286.99</v>
      </c>
      <c r="D83" s="53">
        <v>295.13</v>
      </c>
      <c r="E83" s="53">
        <v>303.26</v>
      </c>
      <c r="F83" s="53">
        <v>429.41</v>
      </c>
      <c r="G83" s="53">
        <v>437.55</v>
      </c>
      <c r="H83" s="53">
        <v>445.69</v>
      </c>
      <c r="I83" s="53">
        <v>453.83</v>
      </c>
      <c r="J83" s="53">
        <v>461.96</v>
      </c>
      <c r="K83" s="53">
        <v>470.1</v>
      </c>
      <c r="L83" s="53">
        <v>512.80999999999995</v>
      </c>
      <c r="M83" s="54">
        <v>541.65</v>
      </c>
      <c r="N83" s="54">
        <v>613.79999999999995</v>
      </c>
      <c r="O83" s="54">
        <v>710.63</v>
      </c>
      <c r="P83" s="54">
        <v>745.76</v>
      </c>
      <c r="Q83" s="54">
        <v>780.94</v>
      </c>
      <c r="R83" s="54">
        <v>903.83</v>
      </c>
      <c r="S83" s="54">
        <v>943.01</v>
      </c>
    </row>
    <row r="84" spans="1:19" x14ac:dyDescent="0.3">
      <c r="A84" s="48">
        <v>3000</v>
      </c>
      <c r="B84" s="44"/>
      <c r="C84" s="52">
        <v>295.58</v>
      </c>
      <c r="D84" s="53">
        <v>303.70999999999998</v>
      </c>
      <c r="E84" s="53">
        <v>311.85000000000002</v>
      </c>
      <c r="F84" s="53">
        <v>445.8</v>
      </c>
      <c r="G84" s="53">
        <v>453.94</v>
      </c>
      <c r="H84" s="53">
        <v>462.08</v>
      </c>
      <c r="I84" s="53">
        <v>470.21</v>
      </c>
      <c r="J84" s="53">
        <v>478.35</v>
      </c>
      <c r="K84" s="53">
        <v>486.49</v>
      </c>
      <c r="L84" s="54">
        <v>529.24</v>
      </c>
      <c r="M84" s="54">
        <v>600.41</v>
      </c>
      <c r="N84" s="54">
        <v>633.29999999999995</v>
      </c>
      <c r="O84" s="54">
        <v>731.7</v>
      </c>
      <c r="P84" s="54">
        <v>767.63</v>
      </c>
      <c r="Q84" s="54">
        <v>804.34</v>
      </c>
      <c r="R84" s="54">
        <v>928.05</v>
      </c>
      <c r="S84" s="54">
        <v>968.78</v>
      </c>
    </row>
    <row r="85" spans="1:19" x14ac:dyDescent="0.3">
      <c r="A85" s="48">
        <v>3200</v>
      </c>
      <c r="B85" s="44"/>
      <c r="C85" s="52">
        <v>304.13</v>
      </c>
      <c r="D85" s="53">
        <v>312.26</v>
      </c>
      <c r="E85" s="53">
        <v>320.39999999999998</v>
      </c>
      <c r="F85" s="53">
        <v>462.19</v>
      </c>
      <c r="G85" s="53">
        <v>470.33</v>
      </c>
      <c r="H85" s="53">
        <v>478.46</v>
      </c>
      <c r="I85" s="53">
        <v>486.6</v>
      </c>
      <c r="J85" s="53">
        <v>494.74</v>
      </c>
      <c r="K85" s="54">
        <v>502.88</v>
      </c>
      <c r="L85" s="54">
        <v>584.70000000000005</v>
      </c>
      <c r="M85" s="54">
        <v>619.16</v>
      </c>
      <c r="N85" s="54">
        <v>652.84</v>
      </c>
      <c r="O85" s="54">
        <v>751.99</v>
      </c>
      <c r="P85" s="54">
        <v>789.49</v>
      </c>
      <c r="Q85" s="54">
        <v>827.78</v>
      </c>
      <c r="R85" s="54">
        <v>953.03</v>
      </c>
      <c r="S85" s="54">
        <v>994.58</v>
      </c>
    </row>
    <row r="86" spans="1:19" x14ac:dyDescent="0.3">
      <c r="A86" s="48">
        <v>3400</v>
      </c>
      <c r="B86" s="44"/>
      <c r="C86" s="52">
        <v>312.70999999999998</v>
      </c>
      <c r="D86" s="53">
        <v>320.85000000000002</v>
      </c>
      <c r="E86" s="53">
        <v>328.99</v>
      </c>
      <c r="F86" s="53">
        <v>478.58</v>
      </c>
      <c r="G86" s="53">
        <v>486.71</v>
      </c>
      <c r="H86" s="53">
        <v>494.85</v>
      </c>
      <c r="I86" s="53">
        <v>502.99</v>
      </c>
      <c r="J86" s="54">
        <v>511.13</v>
      </c>
      <c r="K86" s="54">
        <v>555.08000000000004</v>
      </c>
      <c r="L86" s="54">
        <v>601.88</v>
      </c>
      <c r="M86" s="54">
        <v>637.13</v>
      </c>
      <c r="N86" s="54">
        <v>672.34</v>
      </c>
      <c r="O86" s="54">
        <v>773.1</v>
      </c>
      <c r="P86" s="54">
        <v>812.14</v>
      </c>
      <c r="Q86" s="54">
        <v>934.13</v>
      </c>
      <c r="R86" s="54">
        <v>977.25</v>
      </c>
      <c r="S86" s="54">
        <v>1020.34</v>
      </c>
    </row>
    <row r="87" spans="1:19" x14ac:dyDescent="0.3">
      <c r="A87" s="48">
        <v>3600</v>
      </c>
      <c r="B87" s="44"/>
      <c r="C87" s="52">
        <v>335.55</v>
      </c>
      <c r="D87" s="53">
        <v>346.2</v>
      </c>
      <c r="E87" s="53">
        <v>356.81</v>
      </c>
      <c r="F87" s="53">
        <v>518.29</v>
      </c>
      <c r="G87" s="53">
        <v>528.94000000000005</v>
      </c>
      <c r="H87" s="53">
        <v>539.54999999999995</v>
      </c>
      <c r="I87" s="53">
        <v>550.20000000000005</v>
      </c>
      <c r="J87" s="54">
        <v>560.80999999999995</v>
      </c>
      <c r="K87" s="54">
        <v>571.46</v>
      </c>
      <c r="L87" s="54">
        <v>619.04999999999995</v>
      </c>
      <c r="M87" s="54">
        <v>655.04999999999995</v>
      </c>
      <c r="N87" s="54">
        <v>691.88</v>
      </c>
      <c r="O87" s="54">
        <v>794.18</v>
      </c>
      <c r="P87" s="54">
        <v>912.9</v>
      </c>
      <c r="Q87" s="54">
        <v>957.56</v>
      </c>
      <c r="R87" s="54">
        <v>1001.44</v>
      </c>
      <c r="S87" s="54">
        <v>1046.0999999999999</v>
      </c>
    </row>
    <row r="88" spans="1:19" x14ac:dyDescent="0.3">
      <c r="A88" s="48">
        <v>3800</v>
      </c>
      <c r="B88" s="44"/>
      <c r="C88" s="52">
        <v>344.14</v>
      </c>
      <c r="D88" s="53">
        <v>354.75</v>
      </c>
      <c r="E88" s="53">
        <v>365.4</v>
      </c>
      <c r="F88" s="53">
        <v>534.67999999999995</v>
      </c>
      <c r="G88" s="53">
        <v>545.33000000000004</v>
      </c>
      <c r="H88" s="53">
        <v>555.94000000000005</v>
      </c>
      <c r="I88" s="54">
        <v>566.59</v>
      </c>
      <c r="J88" s="54">
        <v>577.24</v>
      </c>
      <c r="K88" s="54">
        <v>587.85</v>
      </c>
      <c r="L88" s="54">
        <v>635.44000000000005</v>
      </c>
      <c r="M88" s="54">
        <v>673.8</v>
      </c>
      <c r="N88" s="54">
        <v>711.38</v>
      </c>
      <c r="O88" s="54">
        <v>889.31</v>
      </c>
      <c r="P88" s="54">
        <v>934.76</v>
      </c>
      <c r="Q88" s="54">
        <v>981</v>
      </c>
      <c r="R88" s="54">
        <v>1026.45</v>
      </c>
      <c r="S88" s="54">
        <v>1071.8599999999999</v>
      </c>
    </row>
    <row r="89" spans="1:19" x14ac:dyDescent="0.3">
      <c r="A89" s="48">
        <v>4000</v>
      </c>
      <c r="B89" s="44"/>
      <c r="C89" s="52">
        <v>352.73</v>
      </c>
      <c r="D89" s="53">
        <v>363.34</v>
      </c>
      <c r="E89" s="53">
        <v>373.99</v>
      </c>
      <c r="F89" s="53">
        <v>551.05999999999995</v>
      </c>
      <c r="G89" s="53">
        <v>561.71</v>
      </c>
      <c r="H89" s="53">
        <v>572.36</v>
      </c>
      <c r="I89" s="54">
        <v>582.98</v>
      </c>
      <c r="J89" s="54">
        <v>593.63</v>
      </c>
      <c r="K89" s="54">
        <v>604.24</v>
      </c>
      <c r="L89" s="54">
        <v>652.61</v>
      </c>
      <c r="M89" s="54">
        <v>691.76</v>
      </c>
      <c r="N89" s="54">
        <v>730.91</v>
      </c>
      <c r="O89" s="54">
        <v>910.39</v>
      </c>
      <c r="P89" s="54">
        <v>957.41</v>
      </c>
      <c r="Q89" s="54">
        <v>1003.65</v>
      </c>
      <c r="R89" s="54">
        <v>1050.6400000000001</v>
      </c>
      <c r="S89" s="54">
        <v>1097.6600000000001</v>
      </c>
    </row>
    <row r="90" spans="1:19" x14ac:dyDescent="0.3">
      <c r="A90" s="48">
        <v>4200</v>
      </c>
      <c r="B90" s="44"/>
      <c r="C90" s="52">
        <v>361.28</v>
      </c>
      <c r="D90" s="53">
        <v>371.93</v>
      </c>
      <c r="E90" s="53">
        <v>382.58</v>
      </c>
      <c r="F90" s="53">
        <v>567.49</v>
      </c>
      <c r="G90" s="53">
        <v>578.1</v>
      </c>
      <c r="H90" s="54">
        <v>588.75</v>
      </c>
      <c r="I90" s="54">
        <v>599.36</v>
      </c>
      <c r="J90" s="54">
        <v>610.01</v>
      </c>
      <c r="K90" s="54">
        <v>620.66</v>
      </c>
      <c r="L90" s="54">
        <v>669.79</v>
      </c>
      <c r="M90" s="54">
        <v>709.73</v>
      </c>
      <c r="N90" s="54">
        <v>882.9</v>
      </c>
      <c r="O90" s="54">
        <v>930.71</v>
      </c>
      <c r="P90" s="54">
        <v>979.28</v>
      </c>
      <c r="Q90" s="54">
        <v>1027.05</v>
      </c>
      <c r="R90" s="54">
        <v>1075.6500000000001</v>
      </c>
      <c r="S90" s="53"/>
    </row>
    <row r="91" spans="1:19" x14ac:dyDescent="0.3">
      <c r="A91" s="48">
        <v>4400</v>
      </c>
      <c r="B91" s="44"/>
      <c r="C91" s="52">
        <v>395.03</v>
      </c>
      <c r="D91" s="53">
        <v>408.68</v>
      </c>
      <c r="E91" s="53">
        <v>422.36</v>
      </c>
      <c r="F91" s="53">
        <v>620.48</v>
      </c>
      <c r="G91" s="53">
        <v>634.13</v>
      </c>
      <c r="H91" s="54">
        <v>647.80999999999995</v>
      </c>
      <c r="I91" s="54">
        <v>661.5</v>
      </c>
      <c r="J91" s="54">
        <v>675.15</v>
      </c>
      <c r="K91" s="54">
        <v>688.84</v>
      </c>
      <c r="L91" s="54">
        <v>741.79</v>
      </c>
      <c r="M91" s="54">
        <v>853.09</v>
      </c>
      <c r="N91" s="54">
        <v>902.44</v>
      </c>
      <c r="O91" s="54">
        <v>951.79</v>
      </c>
      <c r="P91" s="54">
        <v>1001.14</v>
      </c>
      <c r="Q91" s="54">
        <v>1050.49</v>
      </c>
      <c r="R91" s="53"/>
      <c r="S91" s="53"/>
    </row>
    <row r="92" spans="1:19" x14ac:dyDescent="0.3">
      <c r="A92" s="48">
        <v>4600</v>
      </c>
      <c r="B92" s="44"/>
      <c r="C92" s="52">
        <v>403.61</v>
      </c>
      <c r="D92" s="53">
        <v>417.26</v>
      </c>
      <c r="E92" s="53">
        <v>430.95</v>
      </c>
      <c r="F92" s="53">
        <v>636.86</v>
      </c>
      <c r="G92" s="54">
        <v>650.54999999999995</v>
      </c>
      <c r="H92" s="54">
        <v>664.2</v>
      </c>
      <c r="I92" s="54">
        <v>677.89</v>
      </c>
      <c r="J92" s="54">
        <v>691.54</v>
      </c>
      <c r="K92" s="54">
        <v>705.23</v>
      </c>
      <c r="L92" s="54">
        <v>758.96</v>
      </c>
      <c r="M92" s="54">
        <v>871.05</v>
      </c>
      <c r="N92" s="54">
        <v>921.98</v>
      </c>
      <c r="O92" s="54">
        <v>972.86</v>
      </c>
      <c r="P92" s="54">
        <v>1023</v>
      </c>
      <c r="Q92" s="53"/>
      <c r="R92" s="53"/>
      <c r="S92" s="53"/>
    </row>
    <row r="93" spans="1:19" x14ac:dyDescent="0.3">
      <c r="A93" s="48">
        <v>4800</v>
      </c>
      <c r="B93" s="44"/>
      <c r="C93" s="52">
        <v>412.16</v>
      </c>
      <c r="D93" s="53">
        <v>425.85</v>
      </c>
      <c r="E93" s="53">
        <v>439.54</v>
      </c>
      <c r="F93" s="53">
        <v>653.25</v>
      </c>
      <c r="G93" s="54">
        <v>666.94</v>
      </c>
      <c r="H93" s="54">
        <v>680.59</v>
      </c>
      <c r="I93" s="54">
        <v>694.28</v>
      </c>
      <c r="J93" s="54">
        <v>707.96</v>
      </c>
      <c r="K93" s="54">
        <v>721.61</v>
      </c>
      <c r="L93" s="54">
        <v>863.33</v>
      </c>
      <c r="M93" s="54">
        <v>916.95</v>
      </c>
      <c r="N93" s="54">
        <v>970.58</v>
      </c>
      <c r="O93" s="54">
        <v>1024.24</v>
      </c>
      <c r="P93" s="53"/>
      <c r="Q93" s="53"/>
      <c r="R93" s="53"/>
      <c r="S93" s="53"/>
    </row>
    <row r="94" spans="1:19" x14ac:dyDescent="0.3">
      <c r="A94" s="48">
        <v>5000</v>
      </c>
      <c r="B94" s="44"/>
      <c r="C94" s="52">
        <v>420.75</v>
      </c>
      <c r="D94" s="53">
        <v>434.44</v>
      </c>
      <c r="E94" s="53">
        <v>448.09</v>
      </c>
      <c r="F94" s="53">
        <v>669.64</v>
      </c>
      <c r="G94" s="54">
        <v>683.33</v>
      </c>
      <c r="H94" s="54">
        <v>697.01</v>
      </c>
      <c r="I94" s="54">
        <v>710.66</v>
      </c>
      <c r="J94" s="54">
        <v>724.35</v>
      </c>
      <c r="K94" s="54">
        <v>738</v>
      </c>
      <c r="L94" s="54">
        <v>879.71</v>
      </c>
      <c r="M94" s="54">
        <v>934.91</v>
      </c>
      <c r="N94" s="54">
        <v>990.11</v>
      </c>
      <c r="O94" s="54">
        <v>1045.31</v>
      </c>
      <c r="P94" s="53"/>
      <c r="Q94" s="53"/>
      <c r="R94" s="53"/>
      <c r="S94" s="53"/>
    </row>
    <row r="95" spans="1:19" x14ac:dyDescent="0.3">
      <c r="A95" s="48">
        <v>5200</v>
      </c>
      <c r="B95" s="44"/>
      <c r="C95" s="52">
        <v>429.34</v>
      </c>
      <c r="D95" s="53">
        <v>443.03</v>
      </c>
      <c r="E95" s="53">
        <v>456.68</v>
      </c>
      <c r="F95" s="54">
        <v>686.06</v>
      </c>
      <c r="G95" s="54">
        <v>699.71</v>
      </c>
      <c r="H95" s="54">
        <v>713.4</v>
      </c>
      <c r="I95" s="54">
        <v>727.05</v>
      </c>
      <c r="J95" s="54">
        <v>740.74</v>
      </c>
      <c r="K95" s="54">
        <v>811.54</v>
      </c>
      <c r="L95" s="54">
        <v>896.89</v>
      </c>
      <c r="M95" s="54">
        <v>952.88</v>
      </c>
      <c r="N95" s="54">
        <v>1009.61</v>
      </c>
      <c r="O95" s="53"/>
      <c r="P95" s="53"/>
      <c r="Q95" s="53"/>
      <c r="R95" s="53"/>
      <c r="S95" s="53"/>
    </row>
    <row r="96" spans="1:19" x14ac:dyDescent="0.3">
      <c r="A96" s="48">
        <v>5400</v>
      </c>
      <c r="B96" s="44"/>
      <c r="C96" s="52">
        <v>461.93</v>
      </c>
      <c r="D96" s="53">
        <v>479.63</v>
      </c>
      <c r="E96" s="53">
        <v>497.33</v>
      </c>
      <c r="F96" s="54">
        <v>739.35</v>
      </c>
      <c r="G96" s="54">
        <v>757.05</v>
      </c>
      <c r="H96" s="54">
        <v>774.79</v>
      </c>
      <c r="I96" s="54">
        <v>792.49</v>
      </c>
      <c r="J96" s="54">
        <v>810.19</v>
      </c>
      <c r="K96" s="54">
        <v>827.93</v>
      </c>
      <c r="L96" s="54">
        <v>914.06</v>
      </c>
      <c r="M96" s="54">
        <v>971.63</v>
      </c>
      <c r="N96" s="53"/>
      <c r="O96" s="53"/>
      <c r="P96" s="53"/>
      <c r="Q96" s="53"/>
      <c r="R96" s="53"/>
      <c r="S96" s="53"/>
    </row>
    <row r="97" spans="1:19" x14ac:dyDescent="0.3">
      <c r="A97" s="48">
        <v>5600</v>
      </c>
      <c r="B97" s="44"/>
      <c r="C97" s="52">
        <v>470.48</v>
      </c>
      <c r="D97" s="53">
        <v>488.21</v>
      </c>
      <c r="E97" s="53">
        <v>505.91</v>
      </c>
      <c r="F97" s="54">
        <v>755.74</v>
      </c>
      <c r="G97" s="54">
        <v>773.44</v>
      </c>
      <c r="H97" s="54">
        <v>791.18</v>
      </c>
      <c r="I97" s="54">
        <v>808.88</v>
      </c>
      <c r="J97" s="54">
        <v>826.61</v>
      </c>
      <c r="K97" s="54">
        <v>844.31</v>
      </c>
      <c r="L97" s="54">
        <v>931.24</v>
      </c>
      <c r="M97" s="54">
        <v>989.55</v>
      </c>
      <c r="N97" s="53"/>
      <c r="O97" s="53"/>
      <c r="P97" s="53"/>
      <c r="Q97" s="53"/>
      <c r="R97" s="53"/>
      <c r="S97" s="53"/>
    </row>
    <row r="98" spans="1:19" x14ac:dyDescent="0.3">
      <c r="A98" s="48">
        <v>5800</v>
      </c>
      <c r="B98" s="44"/>
      <c r="C98" s="52">
        <v>479.06</v>
      </c>
      <c r="D98" s="53">
        <v>496.8</v>
      </c>
      <c r="E98" s="54">
        <v>514.5</v>
      </c>
      <c r="F98" s="54">
        <v>772.13</v>
      </c>
      <c r="G98" s="54">
        <v>789.86</v>
      </c>
      <c r="H98" s="54">
        <v>807.56</v>
      </c>
      <c r="I98" s="54">
        <v>825.26</v>
      </c>
      <c r="J98" s="54">
        <v>843</v>
      </c>
      <c r="K98" s="54">
        <v>860.7</v>
      </c>
      <c r="L98" s="54">
        <v>947.63</v>
      </c>
      <c r="M98" s="53"/>
      <c r="N98" s="53"/>
      <c r="O98" s="53"/>
      <c r="P98" s="53"/>
      <c r="Q98" s="53"/>
      <c r="R98" s="53"/>
      <c r="S98" s="53"/>
    </row>
    <row r="99" spans="1:19" x14ac:dyDescent="0.3">
      <c r="A99" s="48">
        <v>6000</v>
      </c>
      <c r="B99" s="44"/>
      <c r="C99" s="52">
        <v>487.65</v>
      </c>
      <c r="D99" s="53">
        <v>505.35</v>
      </c>
      <c r="E99" s="54">
        <v>523.09</v>
      </c>
      <c r="F99" s="54">
        <v>788.51</v>
      </c>
      <c r="G99" s="54">
        <v>806.25</v>
      </c>
      <c r="H99" s="54">
        <v>823.95</v>
      </c>
      <c r="I99" s="54">
        <v>841.69</v>
      </c>
      <c r="J99" s="54">
        <v>859.39</v>
      </c>
      <c r="K99" s="54">
        <v>877.09</v>
      </c>
      <c r="L99" s="54">
        <v>964.8</v>
      </c>
      <c r="M99" s="53"/>
      <c r="N99" s="53"/>
      <c r="O99" s="53"/>
      <c r="P99" s="53"/>
      <c r="Q99" s="53"/>
      <c r="R99" s="53"/>
      <c r="S99" s="53"/>
    </row>
    <row r="100" spans="1:19" x14ac:dyDescent="0.3">
      <c r="A100" s="65" t="s">
        <v>75</v>
      </c>
      <c r="B100" s="65"/>
      <c r="C100" s="65"/>
      <c r="D100" s="65"/>
      <c r="E100" s="65"/>
      <c r="F100" s="65"/>
      <c r="G100" s="65"/>
      <c r="H100" s="65"/>
      <c r="I100" s="65"/>
      <c r="J100" s="65"/>
      <c r="K100" s="65"/>
      <c r="L100" s="65"/>
      <c r="M100" s="65"/>
      <c r="N100" s="65"/>
      <c r="O100" s="65"/>
      <c r="P100" s="65"/>
      <c r="Q100" s="65"/>
      <c r="R100" s="65"/>
      <c r="S100" s="65"/>
    </row>
    <row r="102" spans="1:19" ht="15.5" x14ac:dyDescent="0.3">
      <c r="A102" s="37" t="s">
        <v>42</v>
      </c>
      <c r="B102" s="37"/>
      <c r="C102" s="37"/>
      <c r="D102" s="37"/>
      <c r="E102" s="37"/>
      <c r="F102" s="37"/>
      <c r="G102" s="37"/>
      <c r="H102" s="37"/>
      <c r="I102" s="37"/>
      <c r="J102" s="37"/>
      <c r="K102" s="37"/>
      <c r="L102" s="37"/>
      <c r="M102" s="37"/>
      <c r="N102" s="37"/>
      <c r="O102" s="37"/>
      <c r="P102" s="37"/>
      <c r="Q102" s="37"/>
      <c r="R102" s="37"/>
      <c r="S102" s="37"/>
    </row>
    <row r="103" spans="1:19" x14ac:dyDescent="0.3">
      <c r="A103" s="38" t="s">
        <v>50</v>
      </c>
      <c r="B103" s="38"/>
      <c r="C103" s="38"/>
      <c r="D103" s="38"/>
      <c r="E103" s="38"/>
      <c r="F103" s="38"/>
      <c r="G103" s="38"/>
      <c r="H103" s="38"/>
      <c r="I103" s="38"/>
      <c r="J103" s="38"/>
      <c r="K103" s="38"/>
      <c r="L103" s="38"/>
      <c r="M103" s="38"/>
      <c r="N103" s="38"/>
      <c r="O103" s="38"/>
      <c r="P103" s="38"/>
      <c r="Q103" s="38"/>
      <c r="R103" s="38"/>
      <c r="S103" s="38"/>
    </row>
    <row r="104" spans="1:19" s="39" customFormat="1" ht="6" customHeight="1" x14ac:dyDescent="0.3">
      <c r="C104" s="40"/>
      <c r="D104" s="40"/>
      <c r="E104" s="40"/>
      <c r="F104" s="40"/>
      <c r="G104" s="40"/>
      <c r="H104" s="40"/>
      <c r="I104" s="40"/>
      <c r="J104" s="40"/>
      <c r="K104" s="40"/>
      <c r="L104" s="40"/>
      <c r="M104" s="40"/>
      <c r="N104" s="40"/>
      <c r="O104" s="40"/>
      <c r="P104" s="40"/>
      <c r="Q104" s="40"/>
      <c r="R104" s="40"/>
      <c r="S104" s="40"/>
    </row>
    <row r="105" spans="1:19" ht="14.5" thickBot="1" x14ac:dyDescent="0.35">
      <c r="A105" s="41"/>
      <c r="B105" s="41"/>
      <c r="C105" s="42">
        <v>800</v>
      </c>
      <c r="D105" s="42">
        <v>1000</v>
      </c>
      <c r="E105" s="42">
        <v>1200</v>
      </c>
      <c r="F105" s="42">
        <v>1400</v>
      </c>
      <c r="G105" s="42">
        <v>1600</v>
      </c>
      <c r="H105" s="42">
        <v>1800</v>
      </c>
      <c r="I105" s="42">
        <v>2000</v>
      </c>
      <c r="J105" s="42">
        <v>2200</v>
      </c>
      <c r="K105" s="42">
        <v>2400</v>
      </c>
      <c r="L105" s="42">
        <v>2600</v>
      </c>
      <c r="M105" s="42">
        <v>2800</v>
      </c>
      <c r="N105" s="42">
        <v>3000</v>
      </c>
      <c r="O105" s="42">
        <v>3200</v>
      </c>
      <c r="P105" s="42">
        <v>3400</v>
      </c>
      <c r="Q105" s="42">
        <v>3600</v>
      </c>
      <c r="R105" s="42">
        <v>3800</v>
      </c>
      <c r="S105" s="42">
        <v>4000</v>
      </c>
    </row>
    <row r="106" spans="1:19" x14ac:dyDescent="0.3">
      <c r="A106" s="43">
        <v>800</v>
      </c>
      <c r="B106" s="44"/>
      <c r="C106" s="45">
        <v>220.58</v>
      </c>
      <c r="D106" s="46">
        <v>228.71</v>
      </c>
      <c r="E106" s="46">
        <v>236.85</v>
      </c>
      <c r="F106" s="46">
        <v>244.99</v>
      </c>
      <c r="G106" s="46">
        <v>312.79000000000002</v>
      </c>
      <c r="H106" s="46">
        <v>320.93</v>
      </c>
      <c r="I106" s="46">
        <v>329.06</v>
      </c>
      <c r="J106" s="46">
        <v>337.2</v>
      </c>
      <c r="K106" s="46">
        <v>345.34</v>
      </c>
      <c r="L106" s="46">
        <v>353.48</v>
      </c>
      <c r="M106" s="46">
        <v>361.61</v>
      </c>
      <c r="N106" s="46">
        <v>414.6</v>
      </c>
      <c r="O106" s="46">
        <v>491.48</v>
      </c>
      <c r="P106" s="46">
        <v>505.16</v>
      </c>
      <c r="Q106" s="46">
        <v>518.85</v>
      </c>
      <c r="R106" s="46">
        <v>619.46</v>
      </c>
      <c r="S106" s="46">
        <v>637.20000000000005</v>
      </c>
    </row>
    <row r="107" spans="1:19" x14ac:dyDescent="0.3">
      <c r="A107" s="48">
        <v>1000</v>
      </c>
      <c r="B107" s="44"/>
      <c r="C107" s="52">
        <v>233.06</v>
      </c>
      <c r="D107" s="53">
        <v>241.2</v>
      </c>
      <c r="E107" s="53">
        <v>249.34</v>
      </c>
      <c r="F107" s="53">
        <v>257.48</v>
      </c>
      <c r="G107" s="53">
        <v>336.94</v>
      </c>
      <c r="H107" s="53">
        <v>345.08</v>
      </c>
      <c r="I107" s="53">
        <v>353.21</v>
      </c>
      <c r="J107" s="53">
        <v>361.35</v>
      </c>
      <c r="K107" s="53">
        <v>369.49</v>
      </c>
      <c r="L107" s="53">
        <v>377.63</v>
      </c>
      <c r="M107" s="53">
        <v>385.76</v>
      </c>
      <c r="N107" s="53">
        <v>438.75</v>
      </c>
      <c r="O107" s="53">
        <v>515.66</v>
      </c>
      <c r="P107" s="53">
        <v>529.30999999999995</v>
      </c>
      <c r="Q107" s="53">
        <v>543</v>
      </c>
      <c r="R107" s="53">
        <v>643.61</v>
      </c>
      <c r="S107" s="53">
        <v>661.35</v>
      </c>
    </row>
    <row r="108" spans="1:19" x14ac:dyDescent="0.3">
      <c r="A108" s="48">
        <v>1200</v>
      </c>
      <c r="B108" s="44"/>
      <c r="C108" s="52">
        <v>245.51</v>
      </c>
      <c r="D108" s="53">
        <v>253.65</v>
      </c>
      <c r="E108" s="53">
        <v>261.79000000000002</v>
      </c>
      <c r="F108" s="53">
        <v>269.93</v>
      </c>
      <c r="G108" s="53">
        <v>361.09</v>
      </c>
      <c r="H108" s="53">
        <v>369.23</v>
      </c>
      <c r="I108" s="53">
        <v>377.36</v>
      </c>
      <c r="J108" s="53">
        <v>385.5</v>
      </c>
      <c r="K108" s="53">
        <v>393.64</v>
      </c>
      <c r="L108" s="53">
        <v>401.78</v>
      </c>
      <c r="M108" s="53">
        <v>409.91</v>
      </c>
      <c r="N108" s="53">
        <v>462.9</v>
      </c>
      <c r="O108" s="53">
        <v>539.80999999999995</v>
      </c>
      <c r="P108" s="53">
        <v>553.46</v>
      </c>
      <c r="Q108" s="53">
        <v>567.15</v>
      </c>
      <c r="R108" s="53">
        <v>667.8</v>
      </c>
      <c r="S108" s="53">
        <v>685.5</v>
      </c>
    </row>
    <row r="109" spans="1:19" x14ac:dyDescent="0.3">
      <c r="A109" s="48">
        <v>1400</v>
      </c>
      <c r="B109" s="44"/>
      <c r="C109" s="52">
        <v>257.95999999999998</v>
      </c>
      <c r="D109" s="53">
        <v>266.10000000000002</v>
      </c>
      <c r="E109" s="53">
        <v>274.24</v>
      </c>
      <c r="F109" s="53">
        <v>282.38</v>
      </c>
      <c r="G109" s="53">
        <v>385.28</v>
      </c>
      <c r="H109" s="53">
        <v>393.41</v>
      </c>
      <c r="I109" s="53">
        <v>401.55</v>
      </c>
      <c r="J109" s="53">
        <v>409.69</v>
      </c>
      <c r="K109" s="53">
        <v>417.83</v>
      </c>
      <c r="L109" s="53">
        <v>425.96</v>
      </c>
      <c r="M109" s="53">
        <v>434.1</v>
      </c>
      <c r="N109" s="53">
        <v>487.05</v>
      </c>
      <c r="O109" s="53">
        <v>563.96</v>
      </c>
      <c r="P109" s="53">
        <v>577.65</v>
      </c>
      <c r="Q109" s="53">
        <v>591.29999999999995</v>
      </c>
      <c r="R109" s="53">
        <v>691.95</v>
      </c>
      <c r="S109" s="53">
        <v>709.65</v>
      </c>
    </row>
    <row r="110" spans="1:19" x14ac:dyDescent="0.3">
      <c r="A110" s="48">
        <v>1600</v>
      </c>
      <c r="B110" s="44"/>
      <c r="C110" s="52">
        <v>270.45</v>
      </c>
      <c r="D110" s="53">
        <v>278.58999999999997</v>
      </c>
      <c r="E110" s="53">
        <v>286.69</v>
      </c>
      <c r="F110" s="53">
        <v>294.83</v>
      </c>
      <c r="G110" s="53">
        <v>409.43</v>
      </c>
      <c r="H110" s="53">
        <v>417.56</v>
      </c>
      <c r="I110" s="53">
        <v>425.7</v>
      </c>
      <c r="J110" s="53">
        <v>433.84</v>
      </c>
      <c r="K110" s="53">
        <v>441.98</v>
      </c>
      <c r="L110" s="53">
        <v>450.11</v>
      </c>
      <c r="M110" s="53">
        <v>458.25</v>
      </c>
      <c r="N110" s="53">
        <v>511.2</v>
      </c>
      <c r="O110" s="53">
        <v>588.11</v>
      </c>
      <c r="P110" s="53">
        <v>601.79999999999995</v>
      </c>
      <c r="Q110" s="53">
        <v>615.45000000000005</v>
      </c>
      <c r="R110" s="53">
        <v>716.1</v>
      </c>
      <c r="S110" s="53">
        <v>733.8</v>
      </c>
    </row>
    <row r="111" spans="1:19" x14ac:dyDescent="0.3">
      <c r="A111" s="48">
        <v>1800</v>
      </c>
      <c r="B111" s="44"/>
      <c r="C111" s="52">
        <v>282.89999999999998</v>
      </c>
      <c r="D111" s="53">
        <v>291.04000000000002</v>
      </c>
      <c r="E111" s="53">
        <v>299.18</v>
      </c>
      <c r="F111" s="53">
        <v>307.31</v>
      </c>
      <c r="G111" s="53">
        <v>433.58</v>
      </c>
      <c r="H111" s="53">
        <v>441.71</v>
      </c>
      <c r="I111" s="53">
        <v>449.85</v>
      </c>
      <c r="J111" s="53">
        <v>457.99</v>
      </c>
      <c r="K111" s="53">
        <v>466.13</v>
      </c>
      <c r="L111" s="53">
        <v>474.26</v>
      </c>
      <c r="M111" s="53">
        <v>482.4</v>
      </c>
      <c r="N111" s="53">
        <v>535.39</v>
      </c>
      <c r="O111" s="53">
        <v>612.26</v>
      </c>
      <c r="P111" s="53">
        <v>625.95000000000005</v>
      </c>
      <c r="Q111" s="53">
        <v>639.64</v>
      </c>
      <c r="R111" s="53">
        <v>740.25</v>
      </c>
      <c r="S111" s="53">
        <v>757.99</v>
      </c>
    </row>
    <row r="112" spans="1:19" x14ac:dyDescent="0.3">
      <c r="A112" s="48">
        <v>2000</v>
      </c>
      <c r="B112" s="44"/>
      <c r="C112" s="52">
        <v>295.35000000000002</v>
      </c>
      <c r="D112" s="53">
        <v>303.49</v>
      </c>
      <c r="E112" s="53">
        <v>311.63</v>
      </c>
      <c r="F112" s="53">
        <v>319.76</v>
      </c>
      <c r="G112" s="53">
        <v>457.73</v>
      </c>
      <c r="H112" s="53">
        <v>465.86</v>
      </c>
      <c r="I112" s="53">
        <v>474</v>
      </c>
      <c r="J112" s="53">
        <v>482.14</v>
      </c>
      <c r="K112" s="53">
        <v>490.28</v>
      </c>
      <c r="L112" s="53">
        <v>498.41</v>
      </c>
      <c r="M112" s="53">
        <v>506.55</v>
      </c>
      <c r="N112" s="53">
        <v>559.54</v>
      </c>
      <c r="O112" s="53">
        <v>636.45000000000005</v>
      </c>
      <c r="P112" s="53">
        <v>650.1</v>
      </c>
      <c r="Q112" s="53">
        <v>663.79</v>
      </c>
      <c r="R112" s="54">
        <v>764.4</v>
      </c>
      <c r="S112" s="54">
        <v>782.14</v>
      </c>
    </row>
    <row r="113" spans="1:19" x14ac:dyDescent="0.3">
      <c r="A113" s="48">
        <v>2200</v>
      </c>
      <c r="B113" s="44"/>
      <c r="C113" s="52">
        <v>307.8</v>
      </c>
      <c r="D113" s="53">
        <v>315.94</v>
      </c>
      <c r="E113" s="53">
        <v>324.08</v>
      </c>
      <c r="F113" s="53">
        <v>332.21</v>
      </c>
      <c r="G113" s="53">
        <v>481.88</v>
      </c>
      <c r="H113" s="53">
        <v>490.01</v>
      </c>
      <c r="I113" s="53">
        <v>498.15</v>
      </c>
      <c r="J113" s="53">
        <v>506.29</v>
      </c>
      <c r="K113" s="53">
        <v>514.42999999999995</v>
      </c>
      <c r="L113" s="53">
        <v>522.55999999999995</v>
      </c>
      <c r="M113" s="53">
        <v>530.70000000000005</v>
      </c>
      <c r="N113" s="53">
        <v>583.69000000000005</v>
      </c>
      <c r="O113" s="53">
        <v>660.6</v>
      </c>
      <c r="P113" s="54">
        <v>674.25</v>
      </c>
      <c r="Q113" s="54">
        <v>687.94</v>
      </c>
      <c r="R113" s="54">
        <v>788.59</v>
      </c>
      <c r="S113" s="54">
        <v>806.29</v>
      </c>
    </row>
    <row r="114" spans="1:19" x14ac:dyDescent="0.3">
      <c r="A114" s="48">
        <v>2400</v>
      </c>
      <c r="B114" s="44"/>
      <c r="C114" s="52">
        <v>320.29000000000002</v>
      </c>
      <c r="D114" s="53">
        <v>328.43</v>
      </c>
      <c r="E114" s="53">
        <v>336.56</v>
      </c>
      <c r="F114" s="53">
        <v>344.7</v>
      </c>
      <c r="G114" s="53">
        <v>506.06</v>
      </c>
      <c r="H114" s="53">
        <v>514.20000000000005</v>
      </c>
      <c r="I114" s="53">
        <v>522.34</v>
      </c>
      <c r="J114" s="53">
        <v>530.48</v>
      </c>
      <c r="K114" s="53">
        <v>538.61</v>
      </c>
      <c r="L114" s="53">
        <v>546.75</v>
      </c>
      <c r="M114" s="53">
        <v>554.89</v>
      </c>
      <c r="N114" s="53">
        <v>607.84</v>
      </c>
      <c r="O114" s="71">
        <v>684.75</v>
      </c>
      <c r="P114" s="71">
        <v>698.44</v>
      </c>
      <c r="Q114" s="71">
        <v>712.09</v>
      </c>
      <c r="R114" s="71">
        <v>812.74</v>
      </c>
      <c r="S114" s="71">
        <v>830.44</v>
      </c>
    </row>
    <row r="115" spans="1:19" x14ac:dyDescent="0.3">
      <c r="A115" s="48">
        <v>2600</v>
      </c>
      <c r="B115" s="44"/>
      <c r="C115" s="52">
        <v>332.74</v>
      </c>
      <c r="D115" s="53">
        <v>340.88</v>
      </c>
      <c r="E115" s="53">
        <v>349.01</v>
      </c>
      <c r="F115" s="53">
        <v>357.15</v>
      </c>
      <c r="G115" s="53">
        <v>530.21</v>
      </c>
      <c r="H115" s="53">
        <v>538.35</v>
      </c>
      <c r="I115" s="53">
        <v>546.49</v>
      </c>
      <c r="J115" s="53">
        <v>554.63</v>
      </c>
      <c r="K115" s="53">
        <v>562.76</v>
      </c>
      <c r="L115" s="53">
        <v>570.9</v>
      </c>
      <c r="M115" s="53">
        <v>579.04</v>
      </c>
      <c r="N115" s="54">
        <v>631.99</v>
      </c>
      <c r="O115" s="54">
        <v>708.9</v>
      </c>
      <c r="P115" s="54">
        <v>722.59</v>
      </c>
      <c r="Q115" s="54">
        <v>736.24</v>
      </c>
      <c r="R115" s="54">
        <v>836.89</v>
      </c>
      <c r="S115" s="54">
        <v>854.59</v>
      </c>
    </row>
    <row r="116" spans="1:19" x14ac:dyDescent="0.3">
      <c r="A116" s="48">
        <v>2800</v>
      </c>
      <c r="B116" s="44"/>
      <c r="C116" s="52">
        <v>345.19</v>
      </c>
      <c r="D116" s="53">
        <v>353.33</v>
      </c>
      <c r="E116" s="53">
        <v>361.46</v>
      </c>
      <c r="F116" s="53">
        <v>369.6</v>
      </c>
      <c r="G116" s="53">
        <v>554.36</v>
      </c>
      <c r="H116" s="53">
        <v>562.5</v>
      </c>
      <c r="I116" s="53">
        <v>570.64</v>
      </c>
      <c r="J116" s="53">
        <v>578.78</v>
      </c>
      <c r="K116" s="53">
        <v>586.91</v>
      </c>
      <c r="L116" s="53">
        <v>595.04999999999995</v>
      </c>
      <c r="M116" s="54">
        <v>603.19000000000005</v>
      </c>
      <c r="N116" s="54">
        <v>656.18</v>
      </c>
      <c r="O116" s="54">
        <v>774.64</v>
      </c>
      <c r="P116" s="54">
        <v>813.64</v>
      </c>
      <c r="Q116" s="54">
        <v>852.64</v>
      </c>
      <c r="R116" s="54">
        <v>980.96</v>
      </c>
      <c r="S116" s="54">
        <v>1025.18</v>
      </c>
    </row>
    <row r="117" spans="1:19" x14ac:dyDescent="0.3">
      <c r="A117" s="48">
        <v>3000</v>
      </c>
      <c r="B117" s="44"/>
      <c r="C117" s="52">
        <v>357.68</v>
      </c>
      <c r="D117" s="53">
        <v>365.81</v>
      </c>
      <c r="E117" s="53">
        <v>373.95</v>
      </c>
      <c r="F117" s="53">
        <v>382.09</v>
      </c>
      <c r="G117" s="53">
        <v>578.51</v>
      </c>
      <c r="H117" s="53">
        <v>586.65</v>
      </c>
      <c r="I117" s="53">
        <v>594.79</v>
      </c>
      <c r="J117" s="53">
        <v>602.92999999999995</v>
      </c>
      <c r="K117" s="53">
        <v>611.05999999999995</v>
      </c>
      <c r="L117" s="54">
        <v>619.20000000000005</v>
      </c>
      <c r="M117" s="54">
        <v>669.68</v>
      </c>
      <c r="N117" s="54">
        <v>680.33</v>
      </c>
      <c r="O117" s="54">
        <v>799.99</v>
      </c>
      <c r="P117" s="54">
        <v>840.15</v>
      </c>
      <c r="Q117" s="54">
        <v>881.48</v>
      </c>
      <c r="R117" s="54">
        <v>1010.96</v>
      </c>
      <c r="S117" s="54">
        <v>1055.18</v>
      </c>
    </row>
    <row r="118" spans="1:19" x14ac:dyDescent="0.3">
      <c r="A118" s="48">
        <v>3200</v>
      </c>
      <c r="B118" s="44"/>
      <c r="C118" s="52">
        <v>370.13</v>
      </c>
      <c r="D118" s="53">
        <v>378.26</v>
      </c>
      <c r="E118" s="53">
        <v>386.4</v>
      </c>
      <c r="F118" s="53">
        <v>394.54</v>
      </c>
      <c r="G118" s="53">
        <v>602.66</v>
      </c>
      <c r="H118" s="53">
        <v>610.79999999999995</v>
      </c>
      <c r="I118" s="53">
        <v>618.94000000000005</v>
      </c>
      <c r="J118" s="53">
        <v>627.08000000000004</v>
      </c>
      <c r="K118" s="54">
        <v>635.21</v>
      </c>
      <c r="L118" s="54">
        <v>683.21</v>
      </c>
      <c r="M118" s="54">
        <v>693.83</v>
      </c>
      <c r="N118" s="54">
        <v>704.48</v>
      </c>
      <c r="O118" s="54">
        <v>825.3</v>
      </c>
      <c r="P118" s="54">
        <v>866.63</v>
      </c>
      <c r="Q118" s="54">
        <v>909.15</v>
      </c>
      <c r="R118" s="54">
        <v>1039.8</v>
      </c>
      <c r="S118" s="54">
        <v>1086.3800000000001</v>
      </c>
    </row>
    <row r="119" spans="1:19" x14ac:dyDescent="0.3">
      <c r="A119" s="48">
        <v>3400</v>
      </c>
      <c r="B119" s="44"/>
      <c r="C119" s="52">
        <v>382.58</v>
      </c>
      <c r="D119" s="53">
        <v>390.71</v>
      </c>
      <c r="E119" s="53">
        <v>398.85</v>
      </c>
      <c r="F119" s="53">
        <v>406.99</v>
      </c>
      <c r="G119" s="53">
        <v>626.85</v>
      </c>
      <c r="H119" s="53">
        <v>634.99</v>
      </c>
      <c r="I119" s="53">
        <v>643.13</v>
      </c>
      <c r="J119" s="54">
        <v>651.26</v>
      </c>
      <c r="K119" s="54">
        <v>696.75</v>
      </c>
      <c r="L119" s="54">
        <v>707.36</v>
      </c>
      <c r="M119" s="54">
        <v>718.01</v>
      </c>
      <c r="N119" s="54">
        <v>728.63</v>
      </c>
      <c r="O119" s="54">
        <v>849.45</v>
      </c>
      <c r="P119" s="54">
        <v>893.14</v>
      </c>
      <c r="Q119" s="54">
        <v>1022.06</v>
      </c>
      <c r="R119" s="54">
        <v>1069.8</v>
      </c>
      <c r="S119" s="54">
        <v>1117.54</v>
      </c>
    </row>
    <row r="120" spans="1:19" x14ac:dyDescent="0.3">
      <c r="A120" s="48">
        <v>3600</v>
      </c>
      <c r="B120" s="44"/>
      <c r="C120" s="52">
        <v>410.06</v>
      </c>
      <c r="D120" s="53">
        <v>420.71</v>
      </c>
      <c r="E120" s="53">
        <v>431.33</v>
      </c>
      <c r="F120" s="53">
        <v>441.98</v>
      </c>
      <c r="G120" s="53">
        <v>678.34</v>
      </c>
      <c r="H120" s="53">
        <v>688.99</v>
      </c>
      <c r="I120" s="53">
        <v>699.64</v>
      </c>
      <c r="J120" s="54">
        <v>710.25</v>
      </c>
      <c r="K120" s="54">
        <v>720.9</v>
      </c>
      <c r="L120" s="54">
        <v>731.51</v>
      </c>
      <c r="M120" s="54">
        <v>742.16</v>
      </c>
      <c r="N120" s="54">
        <v>752.78</v>
      </c>
      <c r="O120" s="54">
        <v>874.8</v>
      </c>
      <c r="P120" s="54">
        <v>999.68</v>
      </c>
      <c r="Q120" s="54">
        <v>1049.74</v>
      </c>
      <c r="R120" s="54">
        <v>1098.6400000000001</v>
      </c>
      <c r="S120" s="54">
        <v>1148.7</v>
      </c>
    </row>
    <row r="121" spans="1:19" x14ac:dyDescent="0.3">
      <c r="A121" s="48">
        <v>3800</v>
      </c>
      <c r="B121" s="44"/>
      <c r="C121" s="52">
        <v>422.55</v>
      </c>
      <c r="D121" s="53">
        <v>433.16</v>
      </c>
      <c r="E121" s="53">
        <v>443.81</v>
      </c>
      <c r="F121" s="53">
        <v>454.43</v>
      </c>
      <c r="G121" s="53">
        <v>702.53</v>
      </c>
      <c r="H121" s="53">
        <v>713.14</v>
      </c>
      <c r="I121" s="54">
        <v>723.79</v>
      </c>
      <c r="J121" s="54">
        <v>734.4</v>
      </c>
      <c r="K121" s="54">
        <v>745.05</v>
      </c>
      <c r="L121" s="54">
        <v>755.7</v>
      </c>
      <c r="M121" s="54">
        <v>766.31</v>
      </c>
      <c r="N121" s="54">
        <v>776.96</v>
      </c>
      <c r="O121" s="54">
        <v>974.93</v>
      </c>
      <c r="P121" s="54">
        <v>1026.19</v>
      </c>
      <c r="Q121" s="54">
        <v>1077.4100000000001</v>
      </c>
      <c r="R121" s="54">
        <v>1128.6400000000001</v>
      </c>
      <c r="S121" s="54">
        <v>1179.9000000000001</v>
      </c>
    </row>
    <row r="122" spans="1:19" x14ac:dyDescent="0.3">
      <c r="A122" s="48">
        <v>4000</v>
      </c>
      <c r="B122" s="44"/>
      <c r="C122" s="52">
        <v>435</v>
      </c>
      <c r="D122" s="53">
        <v>445.61</v>
      </c>
      <c r="E122" s="53">
        <v>456.26</v>
      </c>
      <c r="F122" s="53">
        <v>466.91</v>
      </c>
      <c r="G122" s="53">
        <v>726.68</v>
      </c>
      <c r="H122" s="53">
        <v>737.29</v>
      </c>
      <c r="I122" s="54">
        <v>747.94</v>
      </c>
      <c r="J122" s="54">
        <v>758.59</v>
      </c>
      <c r="K122" s="54">
        <v>769.2</v>
      </c>
      <c r="L122" s="54">
        <v>779.85</v>
      </c>
      <c r="M122" s="54">
        <v>790.46</v>
      </c>
      <c r="N122" s="54">
        <v>801.11</v>
      </c>
      <c r="O122" s="54">
        <v>1000.28</v>
      </c>
      <c r="P122" s="54">
        <v>1052.6600000000001</v>
      </c>
      <c r="Q122" s="54">
        <v>1105.0899999999999</v>
      </c>
      <c r="R122" s="54">
        <v>1157.48</v>
      </c>
      <c r="S122" s="54">
        <v>1209.9000000000001</v>
      </c>
    </row>
    <row r="123" spans="1:19" x14ac:dyDescent="0.3">
      <c r="A123" s="48">
        <v>4200</v>
      </c>
      <c r="B123" s="44"/>
      <c r="C123" s="52">
        <v>447.45</v>
      </c>
      <c r="D123" s="53">
        <v>458.1</v>
      </c>
      <c r="E123" s="53">
        <v>468.71</v>
      </c>
      <c r="F123" s="53">
        <v>479.36</v>
      </c>
      <c r="G123" s="53">
        <v>750.83</v>
      </c>
      <c r="H123" s="54">
        <v>761.48</v>
      </c>
      <c r="I123" s="54">
        <v>772.09</v>
      </c>
      <c r="J123" s="54">
        <v>782.74</v>
      </c>
      <c r="K123" s="54">
        <v>793.35</v>
      </c>
      <c r="L123" s="54">
        <v>804</v>
      </c>
      <c r="M123" s="54">
        <v>814.61</v>
      </c>
      <c r="N123" s="54">
        <v>959.29</v>
      </c>
      <c r="O123" s="54">
        <v>1025.5899999999999</v>
      </c>
      <c r="P123" s="54">
        <v>1079.18</v>
      </c>
      <c r="Q123" s="54">
        <v>1132.76</v>
      </c>
      <c r="R123" s="54">
        <v>1187.48</v>
      </c>
      <c r="S123" s="53"/>
    </row>
    <row r="124" spans="1:19" x14ac:dyDescent="0.3">
      <c r="A124" s="48">
        <v>4400</v>
      </c>
      <c r="B124" s="44"/>
      <c r="C124" s="52">
        <v>486.23</v>
      </c>
      <c r="D124" s="53">
        <v>499.91</v>
      </c>
      <c r="E124" s="53">
        <v>513.55999999999995</v>
      </c>
      <c r="F124" s="53">
        <v>527.25</v>
      </c>
      <c r="G124" s="53">
        <v>816.94</v>
      </c>
      <c r="H124" s="54">
        <v>830.63</v>
      </c>
      <c r="I124" s="54">
        <v>844.28</v>
      </c>
      <c r="J124" s="54">
        <v>857.96</v>
      </c>
      <c r="K124" s="54">
        <v>871.65</v>
      </c>
      <c r="L124" s="54">
        <v>885.3</v>
      </c>
      <c r="M124" s="54">
        <v>965.74</v>
      </c>
      <c r="N124" s="54">
        <v>983.44</v>
      </c>
      <c r="O124" s="54">
        <v>1049.74</v>
      </c>
      <c r="P124" s="54">
        <v>1105.6500000000001</v>
      </c>
      <c r="Q124" s="54">
        <v>1161.5999999999999</v>
      </c>
      <c r="R124" s="53"/>
      <c r="S124" s="53"/>
    </row>
    <row r="125" spans="1:19" x14ac:dyDescent="0.3">
      <c r="A125" s="48">
        <v>4600</v>
      </c>
      <c r="B125" s="44"/>
      <c r="C125" s="52">
        <v>498.68</v>
      </c>
      <c r="D125" s="53">
        <v>512.36</v>
      </c>
      <c r="E125" s="53">
        <v>526.04999999999995</v>
      </c>
      <c r="F125" s="53">
        <v>539.70000000000005</v>
      </c>
      <c r="G125" s="54">
        <v>841.09</v>
      </c>
      <c r="H125" s="54">
        <v>854.78</v>
      </c>
      <c r="I125" s="54">
        <v>868.46</v>
      </c>
      <c r="J125" s="54">
        <v>882.11</v>
      </c>
      <c r="K125" s="54">
        <v>895.8</v>
      </c>
      <c r="L125" s="54">
        <v>909.45</v>
      </c>
      <c r="M125" s="54">
        <v>989.89</v>
      </c>
      <c r="N125" s="54">
        <v>1007.59</v>
      </c>
      <c r="O125" s="54">
        <v>1075.0899999999999</v>
      </c>
      <c r="P125" s="54">
        <v>1132.1600000000001</v>
      </c>
      <c r="Q125" s="53"/>
      <c r="R125" s="53"/>
      <c r="S125" s="53"/>
    </row>
    <row r="126" spans="1:19" x14ac:dyDescent="0.3">
      <c r="A126" s="48">
        <v>4800</v>
      </c>
      <c r="B126" s="44"/>
      <c r="C126" s="52">
        <v>511.16</v>
      </c>
      <c r="D126" s="53">
        <v>524.80999999999995</v>
      </c>
      <c r="E126" s="53">
        <v>538.5</v>
      </c>
      <c r="F126" s="53">
        <v>552.15</v>
      </c>
      <c r="G126" s="54">
        <v>865.28</v>
      </c>
      <c r="H126" s="54">
        <v>878.93</v>
      </c>
      <c r="I126" s="54">
        <v>892.61</v>
      </c>
      <c r="J126" s="54">
        <v>906.26</v>
      </c>
      <c r="K126" s="54">
        <v>919.95</v>
      </c>
      <c r="L126" s="54">
        <v>996.34</v>
      </c>
      <c r="M126" s="54">
        <v>1014.04</v>
      </c>
      <c r="N126" s="54">
        <v>1031.78</v>
      </c>
      <c r="O126" s="54">
        <v>1100.4000000000001</v>
      </c>
      <c r="P126" s="53"/>
      <c r="Q126" s="53"/>
      <c r="R126" s="53"/>
      <c r="S126" s="53"/>
    </row>
    <row r="127" spans="1:19" x14ac:dyDescent="0.3">
      <c r="A127" s="48">
        <v>5000</v>
      </c>
      <c r="B127" s="44"/>
      <c r="C127" s="52">
        <v>523.61</v>
      </c>
      <c r="D127" s="53">
        <v>537.29999999999995</v>
      </c>
      <c r="E127" s="53">
        <v>550.95000000000005</v>
      </c>
      <c r="F127" s="53">
        <v>564.64</v>
      </c>
      <c r="G127" s="54">
        <v>889.43</v>
      </c>
      <c r="H127" s="54">
        <v>903.08</v>
      </c>
      <c r="I127" s="54">
        <v>916.76</v>
      </c>
      <c r="J127" s="54">
        <v>930.45</v>
      </c>
      <c r="K127" s="54">
        <v>944.1</v>
      </c>
      <c r="L127" s="54">
        <v>1020.49</v>
      </c>
      <c r="M127" s="54">
        <v>1038.19</v>
      </c>
      <c r="N127" s="54">
        <v>1055.93</v>
      </c>
      <c r="O127" s="54">
        <v>1124.55</v>
      </c>
      <c r="P127" s="53"/>
      <c r="Q127" s="53"/>
      <c r="R127" s="53"/>
      <c r="S127" s="53"/>
    </row>
    <row r="128" spans="1:19" x14ac:dyDescent="0.3">
      <c r="A128" s="48">
        <v>5200</v>
      </c>
      <c r="B128" s="44"/>
      <c r="C128" s="52">
        <v>536.05999999999995</v>
      </c>
      <c r="D128" s="53">
        <v>549.75</v>
      </c>
      <c r="E128" s="53">
        <v>563.4</v>
      </c>
      <c r="F128" s="54">
        <v>577.09</v>
      </c>
      <c r="G128" s="54">
        <v>913.58</v>
      </c>
      <c r="H128" s="54">
        <v>927.26</v>
      </c>
      <c r="I128" s="54">
        <v>940.91</v>
      </c>
      <c r="J128" s="54">
        <v>954.6</v>
      </c>
      <c r="K128" s="54">
        <v>1026.94</v>
      </c>
      <c r="L128" s="54">
        <v>1044.6400000000001</v>
      </c>
      <c r="M128" s="54">
        <v>1062.3800000000001</v>
      </c>
      <c r="N128" s="54">
        <v>1080.08</v>
      </c>
      <c r="O128" s="53"/>
      <c r="P128" s="53"/>
      <c r="Q128" s="53"/>
      <c r="R128" s="53"/>
      <c r="S128" s="53"/>
    </row>
    <row r="129" spans="1:19" x14ac:dyDescent="0.3">
      <c r="A129" s="48">
        <v>5400</v>
      </c>
      <c r="B129" s="44"/>
      <c r="C129" s="52">
        <v>573.67999999999995</v>
      </c>
      <c r="D129" s="53">
        <v>591.41</v>
      </c>
      <c r="E129" s="53">
        <v>609.11</v>
      </c>
      <c r="F129" s="54">
        <v>626.85</v>
      </c>
      <c r="G129" s="54">
        <v>980.21</v>
      </c>
      <c r="H129" s="54">
        <v>997.95</v>
      </c>
      <c r="I129" s="54">
        <v>1015.65</v>
      </c>
      <c r="J129" s="54">
        <v>1033.3900000000001</v>
      </c>
      <c r="K129" s="54">
        <v>1051.0899999999999</v>
      </c>
      <c r="L129" s="54">
        <v>1068.79</v>
      </c>
      <c r="M129" s="54">
        <v>1086.53</v>
      </c>
      <c r="N129" s="53"/>
      <c r="O129" s="53"/>
      <c r="P129" s="53"/>
      <c r="Q129" s="53"/>
      <c r="R129" s="53"/>
      <c r="S129" s="53"/>
    </row>
    <row r="130" spans="1:19" x14ac:dyDescent="0.3">
      <c r="A130" s="48">
        <v>5600</v>
      </c>
      <c r="B130" s="44"/>
      <c r="C130" s="52">
        <v>586.16</v>
      </c>
      <c r="D130" s="53">
        <v>603.86</v>
      </c>
      <c r="E130" s="53">
        <v>621.55999999999995</v>
      </c>
      <c r="F130" s="54">
        <v>639.29999999999995</v>
      </c>
      <c r="G130" s="54">
        <v>1004.4</v>
      </c>
      <c r="H130" s="54">
        <v>1022.1</v>
      </c>
      <c r="I130" s="54">
        <v>1039.8</v>
      </c>
      <c r="J130" s="54">
        <v>1057.54</v>
      </c>
      <c r="K130" s="54">
        <v>1075.24</v>
      </c>
      <c r="L130" s="54">
        <v>1092.98</v>
      </c>
      <c r="M130" s="54">
        <v>1110.68</v>
      </c>
      <c r="N130" s="53"/>
      <c r="O130" s="53"/>
      <c r="P130" s="53"/>
      <c r="Q130" s="53"/>
      <c r="R130" s="53"/>
      <c r="S130" s="53"/>
    </row>
    <row r="131" spans="1:19" x14ac:dyDescent="0.3">
      <c r="A131" s="48">
        <v>5800</v>
      </c>
      <c r="B131" s="44"/>
      <c r="C131" s="52">
        <v>598.61</v>
      </c>
      <c r="D131" s="53">
        <v>616.30999999999995</v>
      </c>
      <c r="E131" s="54">
        <v>634.04999999999995</v>
      </c>
      <c r="F131" s="54">
        <v>651.75</v>
      </c>
      <c r="G131" s="54">
        <v>1028.55</v>
      </c>
      <c r="H131" s="54">
        <v>1046.25</v>
      </c>
      <c r="I131" s="54">
        <v>1063.99</v>
      </c>
      <c r="J131" s="54">
        <v>1081.69</v>
      </c>
      <c r="K131" s="54">
        <v>1099.3900000000001</v>
      </c>
      <c r="L131" s="54">
        <v>1117.1300000000001</v>
      </c>
      <c r="M131" s="53"/>
      <c r="N131" s="53"/>
      <c r="O131" s="53"/>
      <c r="P131" s="53"/>
      <c r="Q131" s="53"/>
      <c r="R131" s="53"/>
      <c r="S131" s="53"/>
    </row>
    <row r="132" spans="1:19" x14ac:dyDescent="0.3">
      <c r="A132" s="48">
        <v>6000</v>
      </c>
      <c r="B132" s="44"/>
      <c r="C132" s="52">
        <v>611.05999999999995</v>
      </c>
      <c r="D132" s="53">
        <v>628.79999999999995</v>
      </c>
      <c r="E132" s="54">
        <v>646.5</v>
      </c>
      <c r="F132" s="54">
        <v>664.2</v>
      </c>
      <c r="G132" s="54">
        <v>1052.7</v>
      </c>
      <c r="H132" s="54">
        <v>1070.4000000000001</v>
      </c>
      <c r="I132" s="54">
        <v>1088.1400000000001</v>
      </c>
      <c r="J132" s="54">
        <v>1105.8399999999999</v>
      </c>
      <c r="K132" s="54">
        <v>1123.58</v>
      </c>
      <c r="L132" s="54">
        <v>1141.28</v>
      </c>
      <c r="M132" s="53"/>
      <c r="N132" s="53"/>
      <c r="O132" s="53"/>
      <c r="P132" s="53"/>
      <c r="Q132" s="53"/>
      <c r="R132" s="53"/>
      <c r="S132" s="53"/>
    </row>
    <row r="133" spans="1:19" x14ac:dyDescent="0.3">
      <c r="A133" s="65" t="s">
        <v>75</v>
      </c>
      <c r="B133" s="65"/>
      <c r="C133" s="65"/>
      <c r="D133" s="65"/>
      <c r="E133" s="65"/>
      <c r="F133" s="65"/>
      <c r="G133" s="65"/>
      <c r="H133" s="65"/>
      <c r="I133" s="65"/>
      <c r="J133" s="65"/>
      <c r="K133" s="65"/>
      <c r="L133" s="65"/>
      <c r="M133" s="65"/>
      <c r="N133" s="65"/>
      <c r="O133" s="65"/>
      <c r="P133" s="65"/>
      <c r="Q133" s="65"/>
      <c r="R133" s="65"/>
      <c r="S133" s="65"/>
    </row>
    <row r="135" spans="1:19" ht="15.5" x14ac:dyDescent="0.3">
      <c r="A135" s="37" t="s">
        <v>43</v>
      </c>
      <c r="B135" s="37"/>
      <c r="C135" s="37"/>
      <c r="D135" s="37"/>
      <c r="E135" s="37"/>
      <c r="F135" s="37"/>
      <c r="G135" s="37"/>
      <c r="H135" s="37"/>
      <c r="I135" s="37"/>
      <c r="J135" s="37"/>
      <c r="K135" s="37"/>
      <c r="L135" s="37"/>
      <c r="M135" s="37"/>
      <c r="N135" s="37"/>
      <c r="O135" s="37"/>
      <c r="P135" s="37"/>
      <c r="Q135" s="37"/>
      <c r="R135" s="37"/>
      <c r="S135" s="37"/>
    </row>
    <row r="136" spans="1:19" x14ac:dyDescent="0.3">
      <c r="A136" s="38" t="s">
        <v>51</v>
      </c>
      <c r="B136" s="38"/>
      <c r="C136" s="38"/>
      <c r="D136" s="38"/>
      <c r="E136" s="38"/>
      <c r="F136" s="38"/>
      <c r="G136" s="38"/>
      <c r="H136" s="38"/>
      <c r="I136" s="38"/>
      <c r="J136" s="38"/>
      <c r="K136" s="38"/>
      <c r="L136" s="38"/>
      <c r="M136" s="38"/>
      <c r="N136" s="38"/>
      <c r="O136" s="38"/>
      <c r="P136" s="38"/>
      <c r="Q136" s="38"/>
      <c r="R136" s="38"/>
      <c r="S136" s="38"/>
    </row>
    <row r="137" spans="1:19" s="39" customFormat="1" ht="6" customHeight="1" x14ac:dyDescent="0.3">
      <c r="C137" s="40"/>
      <c r="D137" s="40"/>
      <c r="E137" s="40"/>
      <c r="F137" s="40"/>
      <c r="G137" s="40"/>
      <c r="H137" s="40"/>
      <c r="I137" s="40"/>
      <c r="J137" s="40"/>
      <c r="K137" s="40"/>
      <c r="L137" s="40"/>
      <c r="M137" s="40"/>
      <c r="N137" s="40"/>
      <c r="O137" s="40"/>
      <c r="P137" s="40"/>
      <c r="Q137" s="40"/>
      <c r="R137" s="40"/>
      <c r="S137" s="40"/>
    </row>
    <row r="138" spans="1:19" ht="14.5" thickBot="1" x14ac:dyDescent="0.35">
      <c r="A138" s="41"/>
      <c r="B138" s="41"/>
      <c r="C138" s="42">
        <v>800</v>
      </c>
      <c r="D138" s="42">
        <v>1000</v>
      </c>
      <c r="E138" s="42">
        <v>1200</v>
      </c>
      <c r="F138" s="42">
        <v>1400</v>
      </c>
      <c r="G138" s="42">
        <v>1600</v>
      </c>
      <c r="H138" s="42">
        <v>1800</v>
      </c>
      <c r="I138" s="42">
        <v>2000</v>
      </c>
      <c r="J138" s="42">
        <v>2200</v>
      </c>
      <c r="K138" s="42">
        <v>2400</v>
      </c>
      <c r="L138" s="42">
        <v>2600</v>
      </c>
      <c r="M138" s="42">
        <v>2800</v>
      </c>
      <c r="N138" s="42">
        <v>3000</v>
      </c>
      <c r="O138" s="42">
        <v>3200</v>
      </c>
      <c r="P138" s="42">
        <v>3400</v>
      </c>
      <c r="Q138" s="42">
        <v>3600</v>
      </c>
      <c r="R138" s="42">
        <v>3800</v>
      </c>
      <c r="S138" s="42">
        <v>4000</v>
      </c>
    </row>
    <row r="139" spans="1:19" x14ac:dyDescent="0.3">
      <c r="A139" s="43">
        <v>800</v>
      </c>
      <c r="B139" s="44"/>
      <c r="C139" s="45">
        <v>224.74</v>
      </c>
      <c r="D139" s="46">
        <v>232.88</v>
      </c>
      <c r="E139" s="46">
        <v>241.01</v>
      </c>
      <c r="F139" s="46">
        <v>313.01</v>
      </c>
      <c r="G139" s="46">
        <v>321.14999999999998</v>
      </c>
      <c r="H139" s="46">
        <v>329.29</v>
      </c>
      <c r="I139" s="46">
        <v>337.43</v>
      </c>
      <c r="J139" s="46">
        <v>345.56</v>
      </c>
      <c r="K139" s="46">
        <v>353.7</v>
      </c>
      <c r="L139" s="46">
        <v>361.84</v>
      </c>
      <c r="M139" s="46">
        <v>369.98</v>
      </c>
      <c r="N139" s="46">
        <v>423.3</v>
      </c>
      <c r="O139" s="46">
        <v>500.7</v>
      </c>
      <c r="P139" s="46">
        <v>514.35</v>
      </c>
      <c r="Q139" s="46">
        <v>528.04</v>
      </c>
      <c r="R139" s="46">
        <v>628.99</v>
      </c>
      <c r="S139" s="46">
        <v>646.73</v>
      </c>
    </row>
    <row r="140" spans="1:19" x14ac:dyDescent="0.3">
      <c r="A140" s="48">
        <v>1000</v>
      </c>
      <c r="B140" s="44"/>
      <c r="C140" s="52">
        <v>238.01</v>
      </c>
      <c r="D140" s="53">
        <v>246.15</v>
      </c>
      <c r="E140" s="53">
        <v>254.29</v>
      </c>
      <c r="F140" s="53">
        <v>338.85</v>
      </c>
      <c r="G140" s="53">
        <v>346.99</v>
      </c>
      <c r="H140" s="53">
        <v>355.13</v>
      </c>
      <c r="I140" s="53">
        <v>363.26</v>
      </c>
      <c r="J140" s="53">
        <v>371.4</v>
      </c>
      <c r="K140" s="53">
        <v>379.54</v>
      </c>
      <c r="L140" s="53">
        <v>387.68</v>
      </c>
      <c r="M140" s="53">
        <v>395.81</v>
      </c>
      <c r="N140" s="53">
        <v>449.1</v>
      </c>
      <c r="O140" s="53">
        <v>526.5</v>
      </c>
      <c r="P140" s="53">
        <v>540.19000000000005</v>
      </c>
      <c r="Q140" s="53">
        <v>553.84</v>
      </c>
      <c r="R140" s="53">
        <v>654.83000000000004</v>
      </c>
      <c r="S140" s="53">
        <v>672.53</v>
      </c>
    </row>
    <row r="141" spans="1:19" x14ac:dyDescent="0.3">
      <c r="A141" s="48">
        <v>1200</v>
      </c>
      <c r="B141" s="44"/>
      <c r="C141" s="52">
        <v>251.33</v>
      </c>
      <c r="D141" s="53">
        <v>259.45999999999998</v>
      </c>
      <c r="E141" s="53">
        <v>267.60000000000002</v>
      </c>
      <c r="F141" s="53">
        <v>364.65</v>
      </c>
      <c r="G141" s="53">
        <v>372.79</v>
      </c>
      <c r="H141" s="53">
        <v>380.93</v>
      </c>
      <c r="I141" s="53">
        <v>389.06</v>
      </c>
      <c r="J141" s="53">
        <v>397.2</v>
      </c>
      <c r="K141" s="53">
        <v>405.34</v>
      </c>
      <c r="L141" s="53">
        <v>413.48</v>
      </c>
      <c r="M141" s="53">
        <v>421.61</v>
      </c>
      <c r="N141" s="53">
        <v>474.94</v>
      </c>
      <c r="O141" s="53">
        <v>552.34</v>
      </c>
      <c r="P141" s="53">
        <v>565.99</v>
      </c>
      <c r="Q141" s="53">
        <v>579.67999999999995</v>
      </c>
      <c r="R141" s="53">
        <v>680.63</v>
      </c>
      <c r="S141" s="53">
        <v>698.36</v>
      </c>
    </row>
    <row r="142" spans="1:19" x14ac:dyDescent="0.3">
      <c r="A142" s="48">
        <v>1400</v>
      </c>
      <c r="B142" s="44"/>
      <c r="C142" s="52">
        <v>264.60000000000002</v>
      </c>
      <c r="D142" s="53">
        <v>272.74</v>
      </c>
      <c r="E142" s="53">
        <v>280.88</v>
      </c>
      <c r="F142" s="53">
        <v>390.45</v>
      </c>
      <c r="G142" s="53">
        <v>398.59</v>
      </c>
      <c r="H142" s="53">
        <v>406.73</v>
      </c>
      <c r="I142" s="53">
        <v>414.86</v>
      </c>
      <c r="J142" s="53">
        <v>423</v>
      </c>
      <c r="K142" s="53">
        <v>431.14</v>
      </c>
      <c r="L142" s="53">
        <v>439.28</v>
      </c>
      <c r="M142" s="53">
        <v>447.41</v>
      </c>
      <c r="N142" s="53">
        <v>500.74</v>
      </c>
      <c r="O142" s="53">
        <v>578.14</v>
      </c>
      <c r="P142" s="53">
        <v>591.83000000000004</v>
      </c>
      <c r="Q142" s="53">
        <v>605.48</v>
      </c>
      <c r="R142" s="53">
        <v>706.46</v>
      </c>
      <c r="S142" s="53">
        <v>724.16</v>
      </c>
    </row>
    <row r="143" spans="1:19" x14ac:dyDescent="0.3">
      <c r="A143" s="48">
        <v>1600</v>
      </c>
      <c r="B143" s="44"/>
      <c r="C143" s="52">
        <v>277.88</v>
      </c>
      <c r="D143" s="53">
        <v>286.01</v>
      </c>
      <c r="E143" s="53">
        <v>294.14999999999998</v>
      </c>
      <c r="F143" s="53">
        <v>416.29</v>
      </c>
      <c r="G143" s="53">
        <v>424.43</v>
      </c>
      <c r="H143" s="53">
        <v>432.56</v>
      </c>
      <c r="I143" s="53">
        <v>440.7</v>
      </c>
      <c r="J143" s="53">
        <v>448.84</v>
      </c>
      <c r="K143" s="53">
        <v>456.98</v>
      </c>
      <c r="L143" s="53">
        <v>465.11</v>
      </c>
      <c r="M143" s="53">
        <v>473.25</v>
      </c>
      <c r="N143" s="53">
        <v>526.54</v>
      </c>
      <c r="O143" s="53">
        <v>603.94000000000005</v>
      </c>
      <c r="P143" s="53">
        <v>617.63</v>
      </c>
      <c r="Q143" s="53">
        <v>631.30999999999995</v>
      </c>
      <c r="R143" s="53">
        <v>732.26</v>
      </c>
      <c r="S143" s="53">
        <v>749.96</v>
      </c>
    </row>
    <row r="144" spans="1:19" x14ac:dyDescent="0.3">
      <c r="A144" s="48">
        <v>1800</v>
      </c>
      <c r="B144" s="44"/>
      <c r="C144" s="52">
        <v>291.19</v>
      </c>
      <c r="D144" s="53">
        <v>299.33</v>
      </c>
      <c r="E144" s="53">
        <v>307.45999999999998</v>
      </c>
      <c r="F144" s="53">
        <v>442.09</v>
      </c>
      <c r="G144" s="53">
        <v>450.23</v>
      </c>
      <c r="H144" s="53">
        <v>458.36</v>
      </c>
      <c r="I144" s="53">
        <v>466.5</v>
      </c>
      <c r="J144" s="53">
        <v>474.64</v>
      </c>
      <c r="K144" s="53">
        <v>482.78</v>
      </c>
      <c r="L144" s="53">
        <v>490.91</v>
      </c>
      <c r="M144" s="53">
        <v>499.05</v>
      </c>
      <c r="N144" s="53">
        <v>552.38</v>
      </c>
      <c r="O144" s="53">
        <v>629.78</v>
      </c>
      <c r="P144" s="53">
        <v>643.42999999999995</v>
      </c>
      <c r="Q144" s="53">
        <v>657.11</v>
      </c>
      <c r="R144" s="53">
        <v>758.06</v>
      </c>
      <c r="S144" s="53">
        <v>775.8</v>
      </c>
    </row>
    <row r="145" spans="1:19" x14ac:dyDescent="0.3">
      <c r="A145" s="48">
        <v>2000</v>
      </c>
      <c r="B145" s="44"/>
      <c r="C145" s="52">
        <v>304.45999999999998</v>
      </c>
      <c r="D145" s="53">
        <v>312.60000000000002</v>
      </c>
      <c r="E145" s="53">
        <v>320.74</v>
      </c>
      <c r="F145" s="53">
        <v>467.93</v>
      </c>
      <c r="G145" s="53">
        <v>476.06</v>
      </c>
      <c r="H145" s="53">
        <v>484.2</v>
      </c>
      <c r="I145" s="53">
        <v>492.34</v>
      </c>
      <c r="J145" s="53">
        <v>500.48</v>
      </c>
      <c r="K145" s="53">
        <v>508.61</v>
      </c>
      <c r="L145" s="53">
        <v>516.75</v>
      </c>
      <c r="M145" s="53">
        <v>524.89</v>
      </c>
      <c r="N145" s="53">
        <v>578.17999999999995</v>
      </c>
      <c r="O145" s="53">
        <v>655.58</v>
      </c>
      <c r="P145" s="53">
        <v>669.26</v>
      </c>
      <c r="Q145" s="53">
        <v>682.91</v>
      </c>
      <c r="R145" s="54">
        <v>783.9</v>
      </c>
      <c r="S145" s="54">
        <v>801.6</v>
      </c>
    </row>
    <row r="146" spans="1:19" x14ac:dyDescent="0.3">
      <c r="A146" s="48">
        <v>2200</v>
      </c>
      <c r="B146" s="44"/>
      <c r="C146" s="52">
        <v>317.77999999999997</v>
      </c>
      <c r="D146" s="53">
        <v>325.91000000000003</v>
      </c>
      <c r="E146" s="53">
        <v>334.05</v>
      </c>
      <c r="F146" s="53">
        <v>493.73</v>
      </c>
      <c r="G146" s="53">
        <v>501.86</v>
      </c>
      <c r="H146" s="53">
        <v>510</v>
      </c>
      <c r="I146" s="53">
        <v>518.14</v>
      </c>
      <c r="J146" s="53">
        <v>526.28</v>
      </c>
      <c r="K146" s="53">
        <v>534.41</v>
      </c>
      <c r="L146" s="53">
        <v>542.54999999999995</v>
      </c>
      <c r="M146" s="53">
        <v>550.69000000000005</v>
      </c>
      <c r="N146" s="53">
        <v>604.01</v>
      </c>
      <c r="O146" s="53">
        <v>681.41</v>
      </c>
      <c r="P146" s="54">
        <v>695.06</v>
      </c>
      <c r="Q146" s="54">
        <v>708.75</v>
      </c>
      <c r="R146" s="54">
        <v>809.7</v>
      </c>
      <c r="S146" s="54">
        <v>827.44</v>
      </c>
    </row>
    <row r="147" spans="1:19" x14ac:dyDescent="0.3">
      <c r="A147" s="48">
        <v>2400</v>
      </c>
      <c r="B147" s="44"/>
      <c r="C147" s="52">
        <v>331.05</v>
      </c>
      <c r="D147" s="53">
        <v>339.19</v>
      </c>
      <c r="E147" s="53">
        <v>347.33</v>
      </c>
      <c r="F147" s="53">
        <v>519.53</v>
      </c>
      <c r="G147" s="53">
        <v>527.66</v>
      </c>
      <c r="H147" s="53">
        <v>535.79999999999995</v>
      </c>
      <c r="I147" s="53">
        <v>543.94000000000005</v>
      </c>
      <c r="J147" s="53">
        <v>552.08000000000004</v>
      </c>
      <c r="K147" s="53">
        <v>560.21</v>
      </c>
      <c r="L147" s="53">
        <v>568.35</v>
      </c>
      <c r="M147" s="53">
        <v>576.49</v>
      </c>
      <c r="N147" s="53">
        <v>629.80999999999995</v>
      </c>
      <c r="O147" s="71">
        <v>800.89</v>
      </c>
      <c r="P147" s="71">
        <v>841.54</v>
      </c>
      <c r="Q147" s="71">
        <v>882.23</v>
      </c>
      <c r="R147" s="71">
        <v>1012.69</v>
      </c>
      <c r="S147" s="71">
        <v>1058.6300000000001</v>
      </c>
    </row>
    <row r="148" spans="1:19" x14ac:dyDescent="0.3">
      <c r="A148" s="48">
        <v>2600</v>
      </c>
      <c r="B148" s="44"/>
      <c r="C148" s="52">
        <v>344.33</v>
      </c>
      <c r="D148" s="53">
        <v>352.46</v>
      </c>
      <c r="E148" s="53">
        <v>360.6</v>
      </c>
      <c r="F148" s="53">
        <v>545.36</v>
      </c>
      <c r="G148" s="53">
        <v>553.5</v>
      </c>
      <c r="H148" s="53">
        <v>561.64</v>
      </c>
      <c r="I148" s="53">
        <v>569.78</v>
      </c>
      <c r="J148" s="53">
        <v>577.91</v>
      </c>
      <c r="K148" s="53">
        <v>586.04999999999995</v>
      </c>
      <c r="L148" s="53">
        <v>594.19000000000005</v>
      </c>
      <c r="M148" s="53">
        <v>642</v>
      </c>
      <c r="N148" s="54">
        <v>723.56</v>
      </c>
      <c r="O148" s="54">
        <v>830.48</v>
      </c>
      <c r="P148" s="54">
        <v>873.64</v>
      </c>
      <c r="Q148" s="54">
        <v>915.53</v>
      </c>
      <c r="R148" s="54">
        <v>1048.5</v>
      </c>
      <c r="S148" s="54">
        <v>1095.71</v>
      </c>
    </row>
    <row r="149" spans="1:19" x14ac:dyDescent="0.3">
      <c r="A149" s="48">
        <v>2800</v>
      </c>
      <c r="B149" s="44"/>
      <c r="C149" s="52">
        <v>357.64</v>
      </c>
      <c r="D149" s="53">
        <v>365.78</v>
      </c>
      <c r="E149" s="53">
        <v>373.91</v>
      </c>
      <c r="F149" s="53">
        <v>571.16</v>
      </c>
      <c r="G149" s="53">
        <v>579.29999999999995</v>
      </c>
      <c r="H149" s="53">
        <v>587.44000000000005</v>
      </c>
      <c r="I149" s="53">
        <v>595.58000000000004</v>
      </c>
      <c r="J149" s="53">
        <v>603.71</v>
      </c>
      <c r="K149" s="53">
        <v>611.85</v>
      </c>
      <c r="L149" s="53">
        <v>619.99</v>
      </c>
      <c r="M149" s="54">
        <v>669.08</v>
      </c>
      <c r="N149" s="54">
        <v>751.88</v>
      </c>
      <c r="O149" s="54">
        <v>861.3</v>
      </c>
      <c r="P149" s="54">
        <v>905.7</v>
      </c>
      <c r="Q149" s="54">
        <v>950.14</v>
      </c>
      <c r="R149" s="54">
        <v>1084.3499999999999</v>
      </c>
      <c r="S149" s="54">
        <v>1134.08</v>
      </c>
    </row>
    <row r="150" spans="1:19" x14ac:dyDescent="0.3">
      <c r="A150" s="48">
        <v>3000</v>
      </c>
      <c r="B150" s="44"/>
      <c r="C150" s="52">
        <v>370.91</v>
      </c>
      <c r="D150" s="53">
        <v>379.05</v>
      </c>
      <c r="E150" s="53">
        <v>387.19</v>
      </c>
      <c r="F150" s="53">
        <v>597</v>
      </c>
      <c r="G150" s="53">
        <v>605.14</v>
      </c>
      <c r="H150" s="53">
        <v>613.28</v>
      </c>
      <c r="I150" s="53">
        <v>621.41</v>
      </c>
      <c r="J150" s="53">
        <v>629.54999999999995</v>
      </c>
      <c r="K150" s="53">
        <v>637.69000000000005</v>
      </c>
      <c r="L150" s="54">
        <v>645.83000000000004</v>
      </c>
      <c r="M150" s="54">
        <v>737.55</v>
      </c>
      <c r="N150" s="54">
        <v>780.19</v>
      </c>
      <c r="O150" s="54">
        <v>892.13</v>
      </c>
      <c r="P150" s="54">
        <v>937.76</v>
      </c>
      <c r="Q150" s="54">
        <v>984.71</v>
      </c>
      <c r="R150" s="54">
        <v>1121.44</v>
      </c>
      <c r="S150" s="54">
        <v>1171.1600000000001</v>
      </c>
    </row>
    <row r="151" spans="1:19" x14ac:dyDescent="0.3">
      <c r="A151" s="48">
        <v>3200</v>
      </c>
      <c r="B151" s="44"/>
      <c r="C151" s="52">
        <v>384.23</v>
      </c>
      <c r="D151" s="53">
        <v>392.36</v>
      </c>
      <c r="E151" s="53">
        <v>400.5</v>
      </c>
      <c r="F151" s="53">
        <v>622.79999999999995</v>
      </c>
      <c r="G151" s="53">
        <v>630.94000000000005</v>
      </c>
      <c r="H151" s="53">
        <v>639.08000000000004</v>
      </c>
      <c r="I151" s="53">
        <v>647.21</v>
      </c>
      <c r="J151" s="53">
        <v>655.35</v>
      </c>
      <c r="K151" s="54">
        <v>663.49</v>
      </c>
      <c r="L151" s="54">
        <v>711.79</v>
      </c>
      <c r="M151" s="54">
        <v>764.63</v>
      </c>
      <c r="N151" s="54">
        <v>808.54</v>
      </c>
      <c r="O151" s="54">
        <v>921.68</v>
      </c>
      <c r="P151" s="54">
        <v>969.86</v>
      </c>
      <c r="Q151" s="54">
        <v>1018.05</v>
      </c>
      <c r="R151" s="54">
        <v>1157.25</v>
      </c>
      <c r="S151" s="54">
        <v>1209.49</v>
      </c>
    </row>
    <row r="152" spans="1:19" x14ac:dyDescent="0.3">
      <c r="A152" s="48">
        <v>3400</v>
      </c>
      <c r="B152" s="44"/>
      <c r="C152" s="52">
        <v>397.5</v>
      </c>
      <c r="D152" s="53">
        <v>405.64</v>
      </c>
      <c r="E152" s="53">
        <v>413.78</v>
      </c>
      <c r="F152" s="53">
        <v>648.6</v>
      </c>
      <c r="G152" s="53">
        <v>656.74</v>
      </c>
      <c r="H152" s="53">
        <v>664.88</v>
      </c>
      <c r="I152" s="53">
        <v>673.01</v>
      </c>
      <c r="J152" s="54">
        <v>681.15</v>
      </c>
      <c r="K152" s="54">
        <v>726.98</v>
      </c>
      <c r="L152" s="54">
        <v>737.63</v>
      </c>
      <c r="M152" s="54">
        <v>791.7</v>
      </c>
      <c r="N152" s="54">
        <v>838.09</v>
      </c>
      <c r="O152" s="54">
        <v>952.5</v>
      </c>
      <c r="P152" s="54">
        <v>1001.93</v>
      </c>
      <c r="Q152" s="54">
        <v>1138.3900000000001</v>
      </c>
      <c r="R152" s="54">
        <v>1193.0999999999999</v>
      </c>
      <c r="S152" s="54">
        <v>1247.81</v>
      </c>
    </row>
    <row r="153" spans="1:19" x14ac:dyDescent="0.3">
      <c r="A153" s="48">
        <v>3600</v>
      </c>
      <c r="B153" s="44"/>
      <c r="C153" s="52">
        <v>426</v>
      </c>
      <c r="D153" s="53">
        <v>436.61</v>
      </c>
      <c r="E153" s="53">
        <v>447.26</v>
      </c>
      <c r="F153" s="53">
        <v>699.64</v>
      </c>
      <c r="G153" s="53">
        <v>710.25</v>
      </c>
      <c r="H153" s="53">
        <v>720.9</v>
      </c>
      <c r="I153" s="53">
        <v>731.51</v>
      </c>
      <c r="J153" s="54">
        <v>742.16</v>
      </c>
      <c r="K153" s="54">
        <v>752.81</v>
      </c>
      <c r="L153" s="54">
        <v>763.43</v>
      </c>
      <c r="M153" s="54">
        <v>817.5</v>
      </c>
      <c r="N153" s="54">
        <v>866.4</v>
      </c>
      <c r="O153" s="54">
        <v>983.33</v>
      </c>
      <c r="P153" s="54">
        <v>1115.74</v>
      </c>
      <c r="Q153" s="54">
        <v>1172.96</v>
      </c>
      <c r="R153" s="54">
        <v>1228.95</v>
      </c>
      <c r="S153" s="54">
        <v>1284.9000000000001</v>
      </c>
    </row>
    <row r="154" spans="1:19" x14ac:dyDescent="0.3">
      <c r="A154" s="48">
        <v>3800</v>
      </c>
      <c r="B154" s="44"/>
      <c r="C154" s="52">
        <v>439.28</v>
      </c>
      <c r="D154" s="53">
        <v>449.93</v>
      </c>
      <c r="E154" s="53">
        <v>460.54</v>
      </c>
      <c r="F154" s="53">
        <v>725.44</v>
      </c>
      <c r="G154" s="53">
        <v>736.09</v>
      </c>
      <c r="H154" s="53">
        <v>746.7</v>
      </c>
      <c r="I154" s="54">
        <v>757.35</v>
      </c>
      <c r="J154" s="54">
        <v>767.96</v>
      </c>
      <c r="K154" s="54">
        <v>778.61</v>
      </c>
      <c r="L154" s="54">
        <v>789.26</v>
      </c>
      <c r="M154" s="54">
        <v>844.58</v>
      </c>
      <c r="N154" s="54">
        <v>894.75</v>
      </c>
      <c r="O154" s="54">
        <v>1090.58</v>
      </c>
      <c r="P154" s="54">
        <v>1149.04</v>
      </c>
      <c r="Q154" s="54">
        <v>1206.3</v>
      </c>
      <c r="R154" s="54">
        <v>1264.76</v>
      </c>
      <c r="S154" s="54">
        <v>1323.26</v>
      </c>
    </row>
    <row r="155" spans="1:19" x14ac:dyDescent="0.3">
      <c r="A155" s="48">
        <v>4000</v>
      </c>
      <c r="B155" s="44"/>
      <c r="C155" s="52">
        <v>452.55</v>
      </c>
      <c r="D155" s="53">
        <v>463.2</v>
      </c>
      <c r="E155" s="53">
        <v>473.85</v>
      </c>
      <c r="F155" s="53">
        <v>751.24</v>
      </c>
      <c r="G155" s="53">
        <v>761.89</v>
      </c>
      <c r="H155" s="53">
        <v>772.54</v>
      </c>
      <c r="I155" s="54">
        <v>783.15</v>
      </c>
      <c r="J155" s="54">
        <v>793.8</v>
      </c>
      <c r="K155" s="54">
        <v>804.41</v>
      </c>
      <c r="L155" s="54">
        <v>815.06</v>
      </c>
      <c r="M155" s="54">
        <v>871.65</v>
      </c>
      <c r="N155" s="54">
        <v>923.06</v>
      </c>
      <c r="O155" s="54">
        <v>1121.4000000000001</v>
      </c>
      <c r="P155" s="54">
        <v>1181.1400000000001</v>
      </c>
      <c r="Q155" s="54">
        <v>1240.8800000000001</v>
      </c>
      <c r="R155" s="54">
        <v>1300.6099999999999</v>
      </c>
      <c r="S155" s="54">
        <v>1360.35</v>
      </c>
    </row>
    <row r="156" spans="1:19" x14ac:dyDescent="0.3">
      <c r="A156" s="48">
        <v>4200</v>
      </c>
      <c r="B156" s="44"/>
      <c r="C156" s="52">
        <v>465.86</v>
      </c>
      <c r="D156" s="53">
        <v>476.48</v>
      </c>
      <c r="E156" s="53">
        <v>487.13</v>
      </c>
      <c r="F156" s="53">
        <v>777.08</v>
      </c>
      <c r="G156" s="53">
        <v>787.69</v>
      </c>
      <c r="H156" s="54">
        <v>798.34</v>
      </c>
      <c r="I156" s="54">
        <v>808.99</v>
      </c>
      <c r="J156" s="54">
        <v>819.6</v>
      </c>
      <c r="K156" s="54">
        <v>830.25</v>
      </c>
      <c r="L156" s="54">
        <v>840.86</v>
      </c>
      <c r="M156" s="54">
        <v>898.73</v>
      </c>
      <c r="N156" s="54">
        <v>1089.98</v>
      </c>
      <c r="O156" s="54">
        <v>1150.99</v>
      </c>
      <c r="P156" s="54">
        <v>1213.2</v>
      </c>
      <c r="Q156" s="54">
        <v>1275.45</v>
      </c>
      <c r="R156" s="54">
        <v>1336.43</v>
      </c>
      <c r="S156" s="53"/>
    </row>
    <row r="157" spans="1:19" x14ac:dyDescent="0.3">
      <c r="A157" s="48">
        <v>4400</v>
      </c>
      <c r="B157" s="44"/>
      <c r="C157" s="52">
        <v>505.69</v>
      </c>
      <c r="D157" s="53">
        <v>519.38</v>
      </c>
      <c r="E157" s="53">
        <v>533.05999999999995</v>
      </c>
      <c r="F157" s="53">
        <v>842.33</v>
      </c>
      <c r="G157" s="53">
        <v>855.98</v>
      </c>
      <c r="H157" s="54">
        <v>869.66</v>
      </c>
      <c r="I157" s="54">
        <v>883.31</v>
      </c>
      <c r="J157" s="54">
        <v>897</v>
      </c>
      <c r="K157" s="54">
        <v>910.69</v>
      </c>
      <c r="L157" s="54">
        <v>924.34</v>
      </c>
      <c r="M157" s="54">
        <v>1054.8</v>
      </c>
      <c r="N157" s="54">
        <v>1118.29</v>
      </c>
      <c r="O157" s="54">
        <v>1181.81</v>
      </c>
      <c r="P157" s="54">
        <v>1245.3</v>
      </c>
      <c r="Q157" s="54">
        <v>1308.79</v>
      </c>
      <c r="R157" s="53"/>
      <c r="S157" s="53"/>
    </row>
    <row r="158" spans="1:19" x14ac:dyDescent="0.3">
      <c r="A158" s="48">
        <v>4600</v>
      </c>
      <c r="B158" s="44"/>
      <c r="C158" s="52">
        <v>519</v>
      </c>
      <c r="D158" s="53">
        <v>532.65</v>
      </c>
      <c r="E158" s="53">
        <v>546.34</v>
      </c>
      <c r="F158" s="53">
        <v>868.13</v>
      </c>
      <c r="G158" s="54">
        <v>881.81</v>
      </c>
      <c r="H158" s="54">
        <v>895.46</v>
      </c>
      <c r="I158" s="54">
        <v>909.15</v>
      </c>
      <c r="J158" s="54">
        <v>922.8</v>
      </c>
      <c r="K158" s="54">
        <v>936.49</v>
      </c>
      <c r="L158" s="54">
        <v>950.18</v>
      </c>
      <c r="M158" s="54">
        <v>1080.6400000000001</v>
      </c>
      <c r="N158" s="54">
        <v>1146.6400000000001</v>
      </c>
      <c r="O158" s="54">
        <v>1212.6400000000001</v>
      </c>
      <c r="P158" s="54">
        <v>1277.3599999999999</v>
      </c>
      <c r="Q158" s="53"/>
      <c r="R158" s="53"/>
      <c r="S158" s="53"/>
    </row>
    <row r="159" spans="1:19" x14ac:dyDescent="0.3">
      <c r="A159" s="48">
        <v>4800</v>
      </c>
      <c r="B159" s="44"/>
      <c r="C159" s="52">
        <v>532.28</v>
      </c>
      <c r="D159" s="53">
        <v>545.96</v>
      </c>
      <c r="E159" s="53">
        <v>559.61</v>
      </c>
      <c r="F159" s="53">
        <v>893.93</v>
      </c>
      <c r="G159" s="54">
        <v>907.61</v>
      </c>
      <c r="H159" s="54">
        <v>921.3</v>
      </c>
      <c r="I159" s="54">
        <v>934.95</v>
      </c>
      <c r="J159" s="54">
        <v>948.64</v>
      </c>
      <c r="K159" s="54">
        <v>962.29</v>
      </c>
      <c r="L159" s="54">
        <v>1039.01</v>
      </c>
      <c r="M159" s="54">
        <v>1107.68</v>
      </c>
      <c r="N159" s="54">
        <v>1174.95</v>
      </c>
      <c r="O159" s="54">
        <v>1242.19</v>
      </c>
      <c r="P159" s="53"/>
      <c r="Q159" s="53"/>
      <c r="R159" s="53"/>
      <c r="S159" s="53"/>
    </row>
    <row r="160" spans="1:19" x14ac:dyDescent="0.3">
      <c r="A160" s="48">
        <v>5000</v>
      </c>
      <c r="B160" s="44"/>
      <c r="C160" s="52">
        <v>545.59</v>
      </c>
      <c r="D160" s="53">
        <v>559.24</v>
      </c>
      <c r="E160" s="53">
        <v>572.92999999999995</v>
      </c>
      <c r="F160" s="53">
        <v>919.76</v>
      </c>
      <c r="G160" s="54">
        <v>933.41</v>
      </c>
      <c r="H160" s="54">
        <v>947.1</v>
      </c>
      <c r="I160" s="54">
        <v>960.79</v>
      </c>
      <c r="J160" s="54">
        <v>974.44</v>
      </c>
      <c r="K160" s="54">
        <v>988.13</v>
      </c>
      <c r="L160" s="54">
        <v>1064.81</v>
      </c>
      <c r="M160" s="54">
        <v>1134.75</v>
      </c>
      <c r="N160" s="54">
        <v>1203.26</v>
      </c>
      <c r="O160" s="54">
        <v>1273.01</v>
      </c>
      <c r="P160" s="53"/>
      <c r="Q160" s="53"/>
      <c r="R160" s="53"/>
      <c r="S160" s="53"/>
    </row>
    <row r="161" spans="1:19" x14ac:dyDescent="0.3">
      <c r="A161" s="48">
        <v>5200</v>
      </c>
      <c r="B161" s="44"/>
      <c r="C161" s="52">
        <v>558.86</v>
      </c>
      <c r="D161" s="53">
        <v>572.54999999999995</v>
      </c>
      <c r="E161" s="53">
        <v>586.20000000000005</v>
      </c>
      <c r="F161" s="54">
        <v>945.56</v>
      </c>
      <c r="G161" s="54">
        <v>959.25</v>
      </c>
      <c r="H161" s="54">
        <v>972.9</v>
      </c>
      <c r="I161" s="54">
        <v>986.59</v>
      </c>
      <c r="J161" s="54">
        <v>1000.28</v>
      </c>
      <c r="K161" s="54">
        <v>1072.9100000000001</v>
      </c>
      <c r="L161" s="54">
        <v>1090.6500000000001</v>
      </c>
      <c r="M161" s="54">
        <v>1187.74</v>
      </c>
      <c r="N161" s="54">
        <v>1261.95</v>
      </c>
      <c r="O161" s="53"/>
      <c r="P161" s="53"/>
      <c r="Q161" s="53"/>
      <c r="R161" s="53"/>
      <c r="S161" s="53"/>
    </row>
    <row r="162" spans="1:19" x14ac:dyDescent="0.3">
      <c r="A162" s="48">
        <v>5400</v>
      </c>
      <c r="B162" s="44"/>
      <c r="C162" s="52">
        <v>597.55999999999995</v>
      </c>
      <c r="D162" s="53">
        <v>615.26</v>
      </c>
      <c r="E162" s="53">
        <v>633</v>
      </c>
      <c r="F162" s="54">
        <v>1010.18</v>
      </c>
      <c r="G162" s="54">
        <v>1027.8800000000001</v>
      </c>
      <c r="H162" s="54">
        <v>1045.6099999999999</v>
      </c>
      <c r="I162" s="54">
        <v>1063.31</v>
      </c>
      <c r="J162" s="54">
        <v>1081.01</v>
      </c>
      <c r="K162" s="54">
        <v>1098.75</v>
      </c>
      <c r="L162" s="54">
        <v>1116.45</v>
      </c>
      <c r="M162" s="54">
        <v>1214.81</v>
      </c>
      <c r="N162" s="53"/>
      <c r="O162" s="53"/>
      <c r="P162" s="53"/>
      <c r="Q162" s="53"/>
      <c r="R162" s="53"/>
      <c r="S162" s="53"/>
    </row>
    <row r="163" spans="1:19" x14ac:dyDescent="0.3">
      <c r="A163" s="48">
        <v>5600</v>
      </c>
      <c r="B163" s="44"/>
      <c r="C163" s="52">
        <v>610.84</v>
      </c>
      <c r="D163" s="53">
        <v>628.58000000000004</v>
      </c>
      <c r="E163" s="53">
        <v>646.28</v>
      </c>
      <c r="F163" s="54">
        <v>1035.98</v>
      </c>
      <c r="G163" s="54">
        <v>1053.71</v>
      </c>
      <c r="H163" s="54">
        <v>1071.4100000000001</v>
      </c>
      <c r="I163" s="54">
        <v>1089.1099999999999</v>
      </c>
      <c r="J163" s="54">
        <v>1106.8499999999999</v>
      </c>
      <c r="K163" s="54">
        <v>1124.55</v>
      </c>
      <c r="L163" s="54">
        <v>1142.29</v>
      </c>
      <c r="M163" s="54">
        <v>1241.8900000000001</v>
      </c>
      <c r="N163" s="53"/>
      <c r="O163" s="53"/>
      <c r="P163" s="53"/>
      <c r="Q163" s="53"/>
      <c r="R163" s="53"/>
      <c r="S163" s="53"/>
    </row>
    <row r="164" spans="1:19" x14ac:dyDescent="0.3">
      <c r="A164" s="48">
        <v>5800</v>
      </c>
      <c r="B164" s="44"/>
      <c r="C164" s="52">
        <v>624.15</v>
      </c>
      <c r="D164" s="53">
        <v>641.85</v>
      </c>
      <c r="E164" s="54">
        <v>659.55</v>
      </c>
      <c r="F164" s="54">
        <v>1061.81</v>
      </c>
      <c r="G164" s="54">
        <v>1079.51</v>
      </c>
      <c r="H164" s="54">
        <v>1097.21</v>
      </c>
      <c r="I164" s="54">
        <v>1114.95</v>
      </c>
      <c r="J164" s="54">
        <v>1132.6500000000001</v>
      </c>
      <c r="K164" s="54">
        <v>1150.3900000000001</v>
      </c>
      <c r="L164" s="54">
        <v>1168.0899999999999</v>
      </c>
      <c r="M164" s="53"/>
      <c r="N164" s="53"/>
      <c r="O164" s="53"/>
      <c r="P164" s="53"/>
      <c r="Q164" s="53"/>
      <c r="R164" s="53"/>
      <c r="S164" s="53"/>
    </row>
    <row r="165" spans="1:19" x14ac:dyDescent="0.3">
      <c r="A165" s="48">
        <v>6000</v>
      </c>
      <c r="B165" s="44"/>
      <c r="C165" s="52">
        <v>637.42999999999995</v>
      </c>
      <c r="D165" s="53">
        <v>655.13</v>
      </c>
      <c r="E165" s="54">
        <v>672.86</v>
      </c>
      <c r="F165" s="54">
        <v>1087.6099999999999</v>
      </c>
      <c r="G165" s="54">
        <v>1105.31</v>
      </c>
      <c r="H165" s="54">
        <v>1123.05</v>
      </c>
      <c r="I165" s="54">
        <v>1140.75</v>
      </c>
      <c r="J165" s="54">
        <v>1158.49</v>
      </c>
      <c r="K165" s="54">
        <v>1176.19</v>
      </c>
      <c r="L165" s="54">
        <v>1193.8900000000001</v>
      </c>
      <c r="M165" s="53"/>
      <c r="N165" s="53"/>
      <c r="O165" s="53"/>
      <c r="P165" s="53"/>
      <c r="Q165" s="53"/>
      <c r="R165" s="53"/>
      <c r="S165" s="53"/>
    </row>
    <row r="166" spans="1:19" x14ac:dyDescent="0.3">
      <c r="A166" s="65" t="s">
        <v>75</v>
      </c>
      <c r="B166" s="65"/>
      <c r="C166" s="65"/>
      <c r="D166" s="65"/>
      <c r="E166" s="65"/>
      <c r="F166" s="65"/>
      <c r="G166" s="65"/>
      <c r="H166" s="65"/>
      <c r="I166" s="65"/>
      <c r="J166" s="65"/>
      <c r="K166" s="65"/>
      <c r="L166" s="65"/>
      <c r="M166" s="65"/>
      <c r="N166" s="65"/>
      <c r="O166" s="65"/>
      <c r="P166" s="65"/>
      <c r="Q166" s="65"/>
      <c r="R166" s="65"/>
      <c r="S166" s="65"/>
    </row>
    <row r="168" spans="1:19" ht="15.5" x14ac:dyDescent="0.3">
      <c r="A168" s="37" t="s">
        <v>44</v>
      </c>
      <c r="B168" s="37"/>
      <c r="C168" s="37"/>
      <c r="D168" s="37"/>
      <c r="E168" s="37"/>
      <c r="F168" s="37"/>
      <c r="G168" s="37"/>
      <c r="H168" s="37"/>
      <c r="I168" s="37"/>
      <c r="J168" s="37"/>
      <c r="K168" s="37"/>
      <c r="L168" s="37"/>
      <c r="M168" s="37"/>
      <c r="N168" s="37"/>
      <c r="O168" s="37"/>
      <c r="P168" s="37"/>
      <c r="Q168" s="37"/>
      <c r="R168" s="37"/>
      <c r="S168" s="37"/>
    </row>
    <row r="169" spans="1:19" x14ac:dyDescent="0.3">
      <c r="A169" s="38" t="s">
        <v>76</v>
      </c>
      <c r="B169" s="38"/>
      <c r="C169" s="38"/>
      <c r="D169" s="38"/>
      <c r="E169" s="38"/>
      <c r="F169" s="38"/>
      <c r="G169" s="38"/>
      <c r="H169" s="38"/>
      <c r="I169" s="38"/>
      <c r="J169" s="38"/>
      <c r="K169" s="38"/>
      <c r="L169" s="38"/>
      <c r="M169" s="38"/>
      <c r="N169" s="38"/>
      <c r="O169" s="38"/>
      <c r="P169" s="38"/>
      <c r="Q169" s="38"/>
      <c r="R169" s="38"/>
      <c r="S169" s="38"/>
    </row>
    <row r="170" spans="1:19" s="39" customFormat="1" ht="6" customHeight="1" x14ac:dyDescent="0.3">
      <c r="C170" s="40"/>
      <c r="D170" s="40"/>
      <c r="E170" s="40"/>
      <c r="F170" s="40"/>
      <c r="G170" s="40"/>
      <c r="H170" s="40"/>
      <c r="I170" s="40"/>
      <c r="J170" s="40"/>
      <c r="K170" s="40"/>
      <c r="L170" s="40"/>
      <c r="M170" s="40"/>
      <c r="N170" s="40"/>
      <c r="O170" s="40"/>
      <c r="P170" s="40"/>
      <c r="Q170" s="40"/>
      <c r="R170" s="40"/>
      <c r="S170" s="40"/>
    </row>
    <row r="171" spans="1:19" ht="14.5" thickBot="1" x14ac:dyDescent="0.35">
      <c r="A171" s="41"/>
      <c r="B171" s="41"/>
      <c r="C171" s="42">
        <v>800</v>
      </c>
      <c r="D171" s="42">
        <v>1000</v>
      </c>
      <c r="E171" s="42">
        <v>1200</v>
      </c>
      <c r="F171" s="42">
        <v>1400</v>
      </c>
      <c r="G171" s="42">
        <v>1600</v>
      </c>
      <c r="H171" s="42">
        <v>1800</v>
      </c>
      <c r="I171" s="42">
        <v>2000</v>
      </c>
      <c r="J171" s="42">
        <v>2200</v>
      </c>
      <c r="K171" s="42">
        <v>2400</v>
      </c>
      <c r="L171" s="42">
        <v>2600</v>
      </c>
      <c r="M171" s="42">
        <v>2800</v>
      </c>
      <c r="N171" s="42">
        <v>3000</v>
      </c>
      <c r="O171" s="42">
        <v>3200</v>
      </c>
      <c r="P171" s="42">
        <v>3400</v>
      </c>
      <c r="Q171" s="42">
        <v>3600</v>
      </c>
      <c r="R171" s="42">
        <v>3800</v>
      </c>
      <c r="S171" s="42">
        <v>4000</v>
      </c>
    </row>
    <row r="172" spans="1:19" x14ac:dyDescent="0.3">
      <c r="A172" s="43">
        <v>800</v>
      </c>
      <c r="B172" s="44"/>
      <c r="C172" s="45">
        <v>222.04</v>
      </c>
      <c r="D172" s="46">
        <v>230.18</v>
      </c>
      <c r="E172" s="46">
        <v>299.48</v>
      </c>
      <c r="F172" s="46">
        <v>307.61</v>
      </c>
      <c r="G172" s="46">
        <v>315.75</v>
      </c>
      <c r="H172" s="46">
        <v>323.89</v>
      </c>
      <c r="I172" s="46">
        <v>332.03</v>
      </c>
      <c r="J172" s="46">
        <v>340.16</v>
      </c>
      <c r="K172" s="46">
        <v>348.3</v>
      </c>
      <c r="L172" s="46">
        <v>356.44</v>
      </c>
      <c r="M172" s="46">
        <v>364.58</v>
      </c>
      <c r="N172" s="46">
        <v>417.68</v>
      </c>
      <c r="O172" s="46">
        <v>494.74</v>
      </c>
      <c r="P172" s="46">
        <v>508.43</v>
      </c>
      <c r="Q172" s="46">
        <v>522.08000000000004</v>
      </c>
      <c r="R172" s="46">
        <v>622.84</v>
      </c>
      <c r="S172" s="46">
        <v>640.54</v>
      </c>
    </row>
    <row r="173" spans="1:19" x14ac:dyDescent="0.3">
      <c r="A173" s="48">
        <v>1000</v>
      </c>
      <c r="B173" s="44"/>
      <c r="C173" s="52">
        <v>234.79</v>
      </c>
      <c r="D173" s="53">
        <v>242.93</v>
      </c>
      <c r="E173" s="53">
        <v>324.23</v>
      </c>
      <c r="F173" s="53">
        <v>332.36</v>
      </c>
      <c r="G173" s="53">
        <v>340.5</v>
      </c>
      <c r="H173" s="53">
        <v>348.64</v>
      </c>
      <c r="I173" s="53">
        <v>356.78</v>
      </c>
      <c r="J173" s="53">
        <v>364.91</v>
      </c>
      <c r="K173" s="53">
        <v>373.05</v>
      </c>
      <c r="L173" s="53">
        <v>381.19</v>
      </c>
      <c r="M173" s="53">
        <v>389.33</v>
      </c>
      <c r="N173" s="53">
        <v>442.39</v>
      </c>
      <c r="O173" s="53">
        <v>519.49</v>
      </c>
      <c r="P173" s="53">
        <v>533.14</v>
      </c>
      <c r="Q173" s="53">
        <v>546.83000000000004</v>
      </c>
      <c r="R173" s="53">
        <v>647.59</v>
      </c>
      <c r="S173" s="53">
        <v>665.29</v>
      </c>
    </row>
    <row r="174" spans="1:19" x14ac:dyDescent="0.3">
      <c r="A174" s="48">
        <v>1200</v>
      </c>
      <c r="B174" s="44"/>
      <c r="C174" s="52">
        <v>247.58</v>
      </c>
      <c r="D174" s="53">
        <v>255.71</v>
      </c>
      <c r="E174" s="53">
        <v>348.94</v>
      </c>
      <c r="F174" s="53">
        <v>357.08</v>
      </c>
      <c r="G174" s="53">
        <v>365.21</v>
      </c>
      <c r="H174" s="53">
        <v>373.35</v>
      </c>
      <c r="I174" s="53">
        <v>381.49</v>
      </c>
      <c r="J174" s="53">
        <v>389.63</v>
      </c>
      <c r="K174" s="53">
        <v>397.76</v>
      </c>
      <c r="L174" s="53">
        <v>405.9</v>
      </c>
      <c r="M174" s="53">
        <v>414.04</v>
      </c>
      <c r="N174" s="53">
        <v>467.14</v>
      </c>
      <c r="O174" s="53">
        <v>544.24</v>
      </c>
      <c r="P174" s="53">
        <v>557.89</v>
      </c>
      <c r="Q174" s="53">
        <v>571.58000000000004</v>
      </c>
      <c r="R174" s="53">
        <v>672.3</v>
      </c>
      <c r="S174" s="53">
        <v>690.04</v>
      </c>
    </row>
    <row r="175" spans="1:19" x14ac:dyDescent="0.3">
      <c r="A175" s="48">
        <v>1400</v>
      </c>
      <c r="B175" s="44"/>
      <c r="C175" s="52">
        <v>260.33</v>
      </c>
      <c r="D175" s="53">
        <v>268.45999999999998</v>
      </c>
      <c r="E175" s="53">
        <v>373.69</v>
      </c>
      <c r="F175" s="53">
        <v>381.83</v>
      </c>
      <c r="G175" s="53">
        <v>389.96</v>
      </c>
      <c r="H175" s="53">
        <v>398.1</v>
      </c>
      <c r="I175" s="53">
        <v>406.24</v>
      </c>
      <c r="J175" s="53">
        <v>414.38</v>
      </c>
      <c r="K175" s="53">
        <v>422.51</v>
      </c>
      <c r="L175" s="53">
        <v>430.65</v>
      </c>
      <c r="M175" s="53">
        <v>438.79</v>
      </c>
      <c r="N175" s="53">
        <v>491.89</v>
      </c>
      <c r="O175" s="53">
        <v>568.95000000000005</v>
      </c>
      <c r="P175" s="53">
        <v>582.64</v>
      </c>
      <c r="Q175" s="53">
        <v>596.33000000000004</v>
      </c>
      <c r="R175" s="53">
        <v>697.05</v>
      </c>
      <c r="S175" s="53">
        <v>714.79</v>
      </c>
    </row>
    <row r="176" spans="1:19" x14ac:dyDescent="0.3">
      <c r="A176" s="48">
        <v>1600</v>
      </c>
      <c r="B176" s="44"/>
      <c r="C176" s="52">
        <v>273.08</v>
      </c>
      <c r="D176" s="53">
        <v>281.20999999999998</v>
      </c>
      <c r="E176" s="53">
        <v>398.44</v>
      </c>
      <c r="F176" s="53">
        <v>406.58</v>
      </c>
      <c r="G176" s="53">
        <v>414.71</v>
      </c>
      <c r="H176" s="53">
        <v>422.85</v>
      </c>
      <c r="I176" s="53">
        <v>430.99</v>
      </c>
      <c r="J176" s="53">
        <v>439.13</v>
      </c>
      <c r="K176" s="53">
        <v>447.26</v>
      </c>
      <c r="L176" s="53">
        <v>455.4</v>
      </c>
      <c r="M176" s="53">
        <v>463.54</v>
      </c>
      <c r="N176" s="53">
        <v>516.64</v>
      </c>
      <c r="O176" s="53">
        <v>593.70000000000005</v>
      </c>
      <c r="P176" s="53">
        <v>607.39</v>
      </c>
      <c r="Q176" s="53">
        <v>621.04</v>
      </c>
      <c r="R176" s="53">
        <v>721.8</v>
      </c>
      <c r="S176" s="53">
        <v>739.5</v>
      </c>
    </row>
    <row r="177" spans="1:19" x14ac:dyDescent="0.3">
      <c r="A177" s="48">
        <v>1800</v>
      </c>
      <c r="B177" s="44"/>
      <c r="C177" s="52">
        <v>285.83</v>
      </c>
      <c r="D177" s="53">
        <v>293.95999999999998</v>
      </c>
      <c r="E177" s="53">
        <v>423.19</v>
      </c>
      <c r="F177" s="53">
        <v>431.33</v>
      </c>
      <c r="G177" s="53">
        <v>439.46</v>
      </c>
      <c r="H177" s="53">
        <v>447.6</v>
      </c>
      <c r="I177" s="53">
        <v>455.74</v>
      </c>
      <c r="J177" s="53">
        <v>463.88</v>
      </c>
      <c r="K177" s="53">
        <v>472.01</v>
      </c>
      <c r="L177" s="53">
        <v>480.15</v>
      </c>
      <c r="M177" s="53">
        <v>488.29</v>
      </c>
      <c r="N177" s="53">
        <v>541.39</v>
      </c>
      <c r="O177" s="53">
        <v>618.45000000000005</v>
      </c>
      <c r="P177" s="53">
        <v>632.14</v>
      </c>
      <c r="Q177" s="53">
        <v>645.79</v>
      </c>
      <c r="R177" s="53">
        <v>746.55</v>
      </c>
      <c r="S177" s="53">
        <v>764.25</v>
      </c>
    </row>
    <row r="178" spans="1:19" x14ac:dyDescent="0.3">
      <c r="A178" s="48">
        <v>2000</v>
      </c>
      <c r="B178" s="44"/>
      <c r="C178" s="52">
        <v>298.58</v>
      </c>
      <c r="D178" s="53">
        <v>306.70999999999998</v>
      </c>
      <c r="E178" s="53">
        <v>447.94</v>
      </c>
      <c r="F178" s="53">
        <v>456.08</v>
      </c>
      <c r="G178" s="53">
        <v>464.21</v>
      </c>
      <c r="H178" s="53">
        <v>472.35</v>
      </c>
      <c r="I178" s="53">
        <v>480.49</v>
      </c>
      <c r="J178" s="53">
        <v>488.63</v>
      </c>
      <c r="K178" s="53">
        <v>496.76</v>
      </c>
      <c r="L178" s="53">
        <v>504.9</v>
      </c>
      <c r="M178" s="53">
        <v>513.04</v>
      </c>
      <c r="N178" s="53">
        <v>566.1</v>
      </c>
      <c r="O178" s="53">
        <v>782.14</v>
      </c>
      <c r="P178" s="53">
        <v>821.74</v>
      </c>
      <c r="Q178" s="53">
        <v>861.34</v>
      </c>
      <c r="R178" s="54">
        <v>991.58</v>
      </c>
      <c r="S178" s="54">
        <v>1036.43</v>
      </c>
    </row>
    <row r="179" spans="1:19" x14ac:dyDescent="0.3">
      <c r="A179" s="48">
        <v>2200</v>
      </c>
      <c r="B179" s="44"/>
      <c r="C179" s="52">
        <v>311.33</v>
      </c>
      <c r="D179" s="53">
        <v>319.45999999999998</v>
      </c>
      <c r="E179" s="53">
        <v>472.65</v>
      </c>
      <c r="F179" s="53">
        <v>480.79</v>
      </c>
      <c r="G179" s="53">
        <v>488.93</v>
      </c>
      <c r="H179" s="53">
        <v>497.06</v>
      </c>
      <c r="I179" s="53">
        <v>505.2</v>
      </c>
      <c r="J179" s="53">
        <v>513.34</v>
      </c>
      <c r="K179" s="53">
        <v>556.76</v>
      </c>
      <c r="L179" s="53">
        <v>592.01</v>
      </c>
      <c r="M179" s="53">
        <v>627.26</v>
      </c>
      <c r="N179" s="53">
        <v>708.68</v>
      </c>
      <c r="O179" s="53">
        <v>815.29</v>
      </c>
      <c r="P179" s="54">
        <v>857.25</v>
      </c>
      <c r="Q179" s="54">
        <v>899.25</v>
      </c>
      <c r="R179" s="54">
        <v>1033.1300000000001</v>
      </c>
      <c r="S179" s="54">
        <v>1079.1400000000001</v>
      </c>
    </row>
    <row r="180" spans="1:19" x14ac:dyDescent="0.3">
      <c r="A180" s="48">
        <v>2400</v>
      </c>
      <c r="B180" s="44"/>
      <c r="C180" s="52">
        <v>324.08</v>
      </c>
      <c r="D180" s="53">
        <v>332.21</v>
      </c>
      <c r="E180" s="53">
        <v>497.4</v>
      </c>
      <c r="F180" s="53">
        <v>505.54</v>
      </c>
      <c r="G180" s="53">
        <v>513.67999999999995</v>
      </c>
      <c r="H180" s="53">
        <v>521.80999999999995</v>
      </c>
      <c r="I180" s="53">
        <v>529.95000000000005</v>
      </c>
      <c r="J180" s="53">
        <v>538.09</v>
      </c>
      <c r="K180" s="53">
        <v>582.71</v>
      </c>
      <c r="L180" s="53">
        <v>619.16</v>
      </c>
      <c r="M180" s="53">
        <v>656.81</v>
      </c>
      <c r="N180" s="53">
        <v>740.63</v>
      </c>
      <c r="O180" s="71">
        <v>849.6</v>
      </c>
      <c r="P180" s="71">
        <v>894</v>
      </c>
      <c r="Q180" s="71">
        <v>937.2</v>
      </c>
      <c r="R180" s="71">
        <v>1073.44</v>
      </c>
      <c r="S180" s="71">
        <v>1120.69</v>
      </c>
    </row>
    <row r="181" spans="1:19" x14ac:dyDescent="0.3">
      <c r="A181" s="48">
        <v>2600</v>
      </c>
      <c r="B181" s="44"/>
      <c r="C181" s="52">
        <v>336.83</v>
      </c>
      <c r="D181" s="53">
        <v>344.96</v>
      </c>
      <c r="E181" s="53">
        <v>522.15</v>
      </c>
      <c r="F181" s="53">
        <v>530.29</v>
      </c>
      <c r="G181" s="53">
        <v>538.42999999999995</v>
      </c>
      <c r="H181" s="53">
        <v>546.55999999999995</v>
      </c>
      <c r="I181" s="53">
        <v>554.70000000000005</v>
      </c>
      <c r="J181" s="53">
        <v>562.84</v>
      </c>
      <c r="K181" s="53">
        <v>608.66</v>
      </c>
      <c r="L181" s="53">
        <v>647.51</v>
      </c>
      <c r="M181" s="53">
        <v>686.36</v>
      </c>
      <c r="N181" s="54">
        <v>772.54</v>
      </c>
      <c r="O181" s="54">
        <v>883.95</v>
      </c>
      <c r="P181" s="54">
        <v>929.51</v>
      </c>
      <c r="Q181" s="54">
        <v>976.31</v>
      </c>
      <c r="R181" s="54">
        <v>1113.79</v>
      </c>
      <c r="S181" s="54">
        <v>1163.4000000000001</v>
      </c>
    </row>
    <row r="182" spans="1:19" x14ac:dyDescent="0.3">
      <c r="A182" s="48">
        <v>2800</v>
      </c>
      <c r="B182" s="44"/>
      <c r="C182" s="52">
        <v>349.58</v>
      </c>
      <c r="D182" s="53">
        <v>357.71</v>
      </c>
      <c r="E182" s="53">
        <v>546.9</v>
      </c>
      <c r="F182" s="53">
        <v>555.04</v>
      </c>
      <c r="G182" s="53">
        <v>563.17999999999995</v>
      </c>
      <c r="H182" s="53">
        <v>571.30999999999995</v>
      </c>
      <c r="I182" s="53">
        <v>579.45000000000005</v>
      </c>
      <c r="J182" s="53">
        <v>587.59</v>
      </c>
      <c r="K182" s="53">
        <v>634.58000000000004</v>
      </c>
      <c r="L182" s="53">
        <v>675.83</v>
      </c>
      <c r="M182" s="54">
        <v>717.08</v>
      </c>
      <c r="N182" s="54">
        <v>804.49</v>
      </c>
      <c r="O182" s="54">
        <v>918.26</v>
      </c>
      <c r="P182" s="54">
        <v>966.26</v>
      </c>
      <c r="Q182" s="54">
        <v>1014.23</v>
      </c>
      <c r="R182" s="54">
        <v>1154.0999999999999</v>
      </c>
      <c r="S182" s="54">
        <v>1206.1099999999999</v>
      </c>
    </row>
    <row r="183" spans="1:19" x14ac:dyDescent="0.3">
      <c r="A183" s="48">
        <v>3000</v>
      </c>
      <c r="B183" s="44"/>
      <c r="C183" s="52">
        <v>362.33</v>
      </c>
      <c r="D183" s="53">
        <v>370.46</v>
      </c>
      <c r="E183" s="53">
        <v>571.65</v>
      </c>
      <c r="F183" s="53">
        <v>579.79</v>
      </c>
      <c r="G183" s="53">
        <v>587.92999999999995</v>
      </c>
      <c r="H183" s="53">
        <v>596.05999999999995</v>
      </c>
      <c r="I183" s="53">
        <v>604.20000000000005</v>
      </c>
      <c r="J183" s="53">
        <v>612.34</v>
      </c>
      <c r="K183" s="53">
        <v>659.33</v>
      </c>
      <c r="L183" s="54">
        <v>702.98</v>
      </c>
      <c r="M183" s="54">
        <v>790.28</v>
      </c>
      <c r="N183" s="54">
        <v>836.44</v>
      </c>
      <c r="O183" s="54">
        <v>952.61</v>
      </c>
      <c r="P183" s="54">
        <v>1001.78</v>
      </c>
      <c r="Q183" s="54">
        <v>1052.18</v>
      </c>
      <c r="R183" s="54">
        <v>1194.4100000000001</v>
      </c>
      <c r="S183" s="54">
        <v>1248.8599999999999</v>
      </c>
    </row>
    <row r="184" spans="1:19" x14ac:dyDescent="0.3">
      <c r="A184" s="48">
        <v>3200</v>
      </c>
      <c r="B184" s="44"/>
      <c r="C184" s="52">
        <v>375.11</v>
      </c>
      <c r="D184" s="53">
        <v>383.25</v>
      </c>
      <c r="E184" s="53">
        <v>596.36</v>
      </c>
      <c r="F184" s="53">
        <v>604.5</v>
      </c>
      <c r="G184" s="53">
        <v>612.64</v>
      </c>
      <c r="H184" s="53">
        <v>620.78</v>
      </c>
      <c r="I184" s="53">
        <v>628.91</v>
      </c>
      <c r="J184" s="53">
        <v>637.04999999999995</v>
      </c>
      <c r="K184" s="54">
        <v>685.28</v>
      </c>
      <c r="L184" s="54">
        <v>771.26</v>
      </c>
      <c r="M184" s="54">
        <v>819.83</v>
      </c>
      <c r="N184" s="54">
        <v>868.35</v>
      </c>
      <c r="O184" s="54">
        <v>985.76</v>
      </c>
      <c r="P184" s="54">
        <v>1038.53</v>
      </c>
      <c r="Q184" s="54">
        <v>1090.0899999999999</v>
      </c>
      <c r="R184" s="54">
        <v>1234.76</v>
      </c>
      <c r="S184" s="54">
        <v>1290.3800000000001</v>
      </c>
    </row>
    <row r="185" spans="1:19" x14ac:dyDescent="0.3">
      <c r="A185" s="48">
        <v>3400</v>
      </c>
      <c r="B185" s="44"/>
      <c r="C185" s="52">
        <v>387.86</v>
      </c>
      <c r="D185" s="53">
        <v>396</v>
      </c>
      <c r="E185" s="53">
        <v>621.11</v>
      </c>
      <c r="F185" s="53">
        <v>629.25</v>
      </c>
      <c r="G185" s="53">
        <v>637.39</v>
      </c>
      <c r="H185" s="53">
        <v>645.53</v>
      </c>
      <c r="I185" s="53">
        <v>653.66</v>
      </c>
      <c r="J185" s="54">
        <v>661.8</v>
      </c>
      <c r="K185" s="54">
        <v>748.69</v>
      </c>
      <c r="L185" s="54">
        <v>799.61</v>
      </c>
      <c r="M185" s="54">
        <v>849.38</v>
      </c>
      <c r="N185" s="54">
        <v>900.3</v>
      </c>
      <c r="O185" s="54">
        <v>1020.08</v>
      </c>
      <c r="P185" s="54">
        <v>1074.04</v>
      </c>
      <c r="Q185" s="54">
        <v>1215.8599999999999</v>
      </c>
      <c r="R185" s="54">
        <v>1275.08</v>
      </c>
      <c r="S185" s="54">
        <v>1333.09</v>
      </c>
    </row>
    <row r="186" spans="1:19" x14ac:dyDescent="0.3">
      <c r="A186" s="48">
        <v>3600</v>
      </c>
      <c r="B186" s="44"/>
      <c r="C186" s="52">
        <v>415.69</v>
      </c>
      <c r="D186" s="53">
        <v>426.34</v>
      </c>
      <c r="E186" s="53">
        <v>668.33</v>
      </c>
      <c r="F186" s="53">
        <v>678.98</v>
      </c>
      <c r="G186" s="53">
        <v>689.63</v>
      </c>
      <c r="H186" s="53">
        <v>700.24</v>
      </c>
      <c r="I186" s="53">
        <v>710.89</v>
      </c>
      <c r="J186" s="54">
        <v>721.5</v>
      </c>
      <c r="K186" s="54">
        <v>774.64</v>
      </c>
      <c r="L186" s="54">
        <v>826.76</v>
      </c>
      <c r="M186" s="54">
        <v>880.09</v>
      </c>
      <c r="N186" s="54">
        <v>932.25</v>
      </c>
      <c r="O186" s="54">
        <v>1054.43</v>
      </c>
      <c r="P186" s="54">
        <v>1193.3599999999999</v>
      </c>
      <c r="Q186" s="54">
        <v>1253.78</v>
      </c>
      <c r="R186" s="54">
        <v>1315.43</v>
      </c>
      <c r="S186" s="54">
        <v>1375.84</v>
      </c>
    </row>
    <row r="187" spans="1:19" x14ac:dyDescent="0.3">
      <c r="A187" s="48">
        <v>3800</v>
      </c>
      <c r="B187" s="44"/>
      <c r="C187" s="52">
        <v>428.44</v>
      </c>
      <c r="D187" s="53">
        <v>439.09</v>
      </c>
      <c r="E187" s="53">
        <v>693.08</v>
      </c>
      <c r="F187" s="53">
        <v>703.73</v>
      </c>
      <c r="G187" s="53">
        <v>714.34</v>
      </c>
      <c r="H187" s="53">
        <v>724.99</v>
      </c>
      <c r="I187" s="54">
        <v>735.64</v>
      </c>
      <c r="J187" s="54">
        <v>746.25</v>
      </c>
      <c r="K187" s="54">
        <v>800.55</v>
      </c>
      <c r="L187" s="54">
        <v>855.11</v>
      </c>
      <c r="M187" s="54">
        <v>909.64</v>
      </c>
      <c r="N187" s="54">
        <v>964.16</v>
      </c>
      <c r="O187" s="54">
        <v>1166.0999999999999</v>
      </c>
      <c r="P187" s="54">
        <v>1228.9100000000001</v>
      </c>
      <c r="Q187" s="54">
        <v>1292.93</v>
      </c>
      <c r="R187" s="54">
        <v>1355.74</v>
      </c>
      <c r="S187" s="54">
        <v>1418.55</v>
      </c>
    </row>
    <row r="188" spans="1:19" x14ac:dyDescent="0.3">
      <c r="A188" s="48">
        <v>4000</v>
      </c>
      <c r="B188" s="44"/>
      <c r="C188" s="52">
        <v>441.19</v>
      </c>
      <c r="D188" s="53">
        <v>451.84</v>
      </c>
      <c r="E188" s="53">
        <v>717.83</v>
      </c>
      <c r="F188" s="53">
        <v>728.48</v>
      </c>
      <c r="G188" s="53">
        <v>739.09</v>
      </c>
      <c r="H188" s="53">
        <v>749.74</v>
      </c>
      <c r="I188" s="54">
        <v>760.35</v>
      </c>
      <c r="J188" s="54">
        <v>771</v>
      </c>
      <c r="K188" s="54">
        <v>826.5</v>
      </c>
      <c r="L188" s="54">
        <v>882.23</v>
      </c>
      <c r="M188" s="54">
        <v>939.19</v>
      </c>
      <c r="N188" s="54">
        <v>996.11</v>
      </c>
      <c r="O188" s="54">
        <v>1200.4100000000001</v>
      </c>
      <c r="P188" s="54">
        <v>1265.6300000000001</v>
      </c>
      <c r="Q188" s="54">
        <v>1330.84</v>
      </c>
      <c r="R188" s="54">
        <v>1396.05</v>
      </c>
      <c r="S188" s="54">
        <v>1460.06</v>
      </c>
    </row>
    <row r="189" spans="1:19" x14ac:dyDescent="0.3">
      <c r="A189" s="48">
        <v>4200</v>
      </c>
      <c r="B189" s="44"/>
      <c r="C189" s="52">
        <v>453.94</v>
      </c>
      <c r="D189" s="53">
        <v>464.59</v>
      </c>
      <c r="E189" s="53">
        <v>742.58</v>
      </c>
      <c r="F189" s="53">
        <v>753.19</v>
      </c>
      <c r="G189" s="53">
        <v>763.84</v>
      </c>
      <c r="H189" s="54">
        <v>774.49</v>
      </c>
      <c r="I189" s="54">
        <v>785.1</v>
      </c>
      <c r="J189" s="54">
        <v>795.75</v>
      </c>
      <c r="K189" s="54">
        <v>851.25</v>
      </c>
      <c r="L189" s="54">
        <v>910.58</v>
      </c>
      <c r="M189" s="54">
        <v>969.9</v>
      </c>
      <c r="N189" s="54">
        <v>1167.1500000000001</v>
      </c>
      <c r="O189" s="54">
        <v>1234.76</v>
      </c>
      <c r="P189" s="54">
        <v>1302.3800000000001</v>
      </c>
      <c r="Q189" s="54">
        <v>1368.79</v>
      </c>
      <c r="R189" s="54">
        <v>1436.4</v>
      </c>
      <c r="S189" s="53"/>
    </row>
    <row r="190" spans="1:19" x14ac:dyDescent="0.3">
      <c r="A190" s="48">
        <v>4400</v>
      </c>
      <c r="B190" s="44"/>
      <c r="C190" s="52">
        <v>493.09</v>
      </c>
      <c r="D190" s="53">
        <v>506.78</v>
      </c>
      <c r="E190" s="53">
        <v>803.36</v>
      </c>
      <c r="F190" s="53">
        <v>817.05</v>
      </c>
      <c r="G190" s="53">
        <v>830.74</v>
      </c>
      <c r="H190" s="54">
        <v>844.39</v>
      </c>
      <c r="I190" s="54">
        <v>858.08</v>
      </c>
      <c r="J190" s="54">
        <v>871.73</v>
      </c>
      <c r="K190" s="54">
        <v>955.95</v>
      </c>
      <c r="L190" s="54">
        <v>1022.66</v>
      </c>
      <c r="M190" s="54">
        <v>1157.44</v>
      </c>
      <c r="N190" s="54">
        <v>1228.2</v>
      </c>
      <c r="O190" s="54">
        <v>1300.1600000000001</v>
      </c>
      <c r="P190" s="54">
        <v>1370.89</v>
      </c>
      <c r="Q190" s="54">
        <v>1441.65</v>
      </c>
      <c r="R190" s="53"/>
      <c r="S190" s="53"/>
    </row>
    <row r="191" spans="1:19" x14ac:dyDescent="0.3">
      <c r="A191" s="48">
        <v>4600</v>
      </c>
      <c r="B191" s="44"/>
      <c r="C191" s="52">
        <v>505.84</v>
      </c>
      <c r="D191" s="53">
        <v>519.53</v>
      </c>
      <c r="E191" s="53">
        <v>828.11</v>
      </c>
      <c r="F191" s="53">
        <v>841.8</v>
      </c>
      <c r="G191" s="54">
        <v>855.45</v>
      </c>
      <c r="H191" s="54">
        <v>869.14</v>
      </c>
      <c r="I191" s="54">
        <v>882.83</v>
      </c>
      <c r="J191" s="54">
        <v>896.48</v>
      </c>
      <c r="K191" s="54">
        <v>981.9</v>
      </c>
      <c r="L191" s="54">
        <v>1049.81</v>
      </c>
      <c r="M191" s="54">
        <v>1188.19</v>
      </c>
      <c r="N191" s="54">
        <v>1261.31</v>
      </c>
      <c r="O191" s="54">
        <v>1334.48</v>
      </c>
      <c r="P191" s="54">
        <v>1407.64</v>
      </c>
      <c r="Q191" s="53"/>
      <c r="R191" s="53"/>
      <c r="S191" s="53"/>
    </row>
    <row r="192" spans="1:19" x14ac:dyDescent="0.3">
      <c r="A192" s="48">
        <v>4800</v>
      </c>
      <c r="B192" s="44"/>
      <c r="C192" s="52">
        <v>518.63</v>
      </c>
      <c r="D192" s="53">
        <v>532.28</v>
      </c>
      <c r="E192" s="53">
        <v>852.86</v>
      </c>
      <c r="F192" s="53">
        <v>866.55</v>
      </c>
      <c r="G192" s="54">
        <v>880.2</v>
      </c>
      <c r="H192" s="54">
        <v>893.89</v>
      </c>
      <c r="I192" s="54">
        <v>907.54</v>
      </c>
      <c r="J192" s="54">
        <v>921.23</v>
      </c>
      <c r="K192" s="54">
        <v>1006.65</v>
      </c>
      <c r="L192" s="54">
        <v>1142.18</v>
      </c>
      <c r="M192" s="54">
        <v>1217.74</v>
      </c>
      <c r="N192" s="54">
        <v>1293.26</v>
      </c>
      <c r="O192" s="54">
        <v>1367.63</v>
      </c>
      <c r="P192" s="53"/>
      <c r="Q192" s="53"/>
      <c r="R192" s="53"/>
      <c r="S192" s="53"/>
    </row>
    <row r="193" spans="1:19" x14ac:dyDescent="0.3">
      <c r="A193" s="48">
        <v>5000</v>
      </c>
      <c r="B193" s="44"/>
      <c r="C193" s="52">
        <v>531.38</v>
      </c>
      <c r="D193" s="53">
        <v>545.03</v>
      </c>
      <c r="E193" s="53">
        <v>877.61</v>
      </c>
      <c r="F193" s="53">
        <v>891.26</v>
      </c>
      <c r="G193" s="54">
        <v>904.95</v>
      </c>
      <c r="H193" s="54">
        <v>918.64</v>
      </c>
      <c r="I193" s="54">
        <v>932.29</v>
      </c>
      <c r="J193" s="54">
        <v>945.98</v>
      </c>
      <c r="K193" s="54">
        <v>1032.5999999999999</v>
      </c>
      <c r="L193" s="54">
        <v>1170.53</v>
      </c>
      <c r="M193" s="54">
        <v>1247.25</v>
      </c>
      <c r="N193" s="54">
        <v>1325.21</v>
      </c>
      <c r="O193" s="54">
        <v>1401.94</v>
      </c>
      <c r="P193" s="53"/>
      <c r="Q193" s="53"/>
      <c r="R193" s="53"/>
      <c r="S193" s="53"/>
    </row>
    <row r="194" spans="1:19" x14ac:dyDescent="0.3">
      <c r="A194" s="48">
        <v>5200</v>
      </c>
      <c r="B194" s="44"/>
      <c r="C194" s="52">
        <v>544.13</v>
      </c>
      <c r="D194" s="53">
        <v>557.78</v>
      </c>
      <c r="E194" s="53">
        <v>902.36</v>
      </c>
      <c r="F194" s="54">
        <v>916.01</v>
      </c>
      <c r="G194" s="54">
        <v>929.7</v>
      </c>
      <c r="H194" s="54">
        <v>943.35</v>
      </c>
      <c r="I194" s="54">
        <v>957.04</v>
      </c>
      <c r="J194" s="54">
        <v>970.73</v>
      </c>
      <c r="K194" s="54">
        <v>1118.51</v>
      </c>
      <c r="L194" s="54">
        <v>1197.6400000000001</v>
      </c>
      <c r="M194" s="54">
        <v>1276.8</v>
      </c>
      <c r="N194" s="54">
        <v>1357.13</v>
      </c>
      <c r="O194" s="53"/>
      <c r="P194" s="53"/>
      <c r="Q194" s="53"/>
      <c r="R194" s="53"/>
      <c r="S194" s="53"/>
    </row>
    <row r="195" spans="1:19" x14ac:dyDescent="0.3">
      <c r="A195" s="48">
        <v>5400</v>
      </c>
      <c r="B195" s="44"/>
      <c r="C195" s="52">
        <v>582.11</v>
      </c>
      <c r="D195" s="53">
        <v>599.80999999999995</v>
      </c>
      <c r="E195" s="53">
        <v>961.61</v>
      </c>
      <c r="F195" s="54">
        <v>979.35</v>
      </c>
      <c r="G195" s="54">
        <v>997.05</v>
      </c>
      <c r="H195" s="54">
        <v>1014.75</v>
      </c>
      <c r="I195" s="54">
        <v>1032.49</v>
      </c>
      <c r="J195" s="54">
        <v>1050.19</v>
      </c>
      <c r="K195" s="54">
        <v>1144.46</v>
      </c>
      <c r="L195" s="54">
        <v>1225.99</v>
      </c>
      <c r="M195" s="54">
        <v>1307.55</v>
      </c>
      <c r="N195" s="53"/>
      <c r="O195" s="53"/>
      <c r="P195" s="53"/>
      <c r="Q195" s="53"/>
      <c r="R195" s="53"/>
      <c r="S195" s="53"/>
    </row>
    <row r="196" spans="1:19" x14ac:dyDescent="0.3">
      <c r="A196" s="48">
        <v>5600</v>
      </c>
      <c r="B196" s="44"/>
      <c r="C196" s="52">
        <v>594.86</v>
      </c>
      <c r="D196" s="53">
        <v>612.55999999999995</v>
      </c>
      <c r="E196" s="53">
        <v>986.36</v>
      </c>
      <c r="F196" s="54">
        <v>1004.06</v>
      </c>
      <c r="G196" s="54">
        <v>1021.8</v>
      </c>
      <c r="H196" s="54">
        <v>1039.5</v>
      </c>
      <c r="I196" s="54">
        <v>1057.24</v>
      </c>
      <c r="J196" s="54">
        <v>1074.94</v>
      </c>
      <c r="K196" s="54">
        <v>1170.4100000000001</v>
      </c>
      <c r="L196" s="54">
        <v>1253.1400000000001</v>
      </c>
      <c r="M196" s="54">
        <v>1337.06</v>
      </c>
      <c r="N196" s="53"/>
      <c r="O196" s="53"/>
      <c r="P196" s="53"/>
      <c r="Q196" s="53"/>
      <c r="R196" s="53"/>
      <c r="S196" s="53"/>
    </row>
    <row r="197" spans="1:19" x14ac:dyDescent="0.3">
      <c r="A197" s="48">
        <v>5800</v>
      </c>
      <c r="B197" s="44"/>
      <c r="C197" s="52">
        <v>607.61</v>
      </c>
      <c r="D197" s="53">
        <v>625.35</v>
      </c>
      <c r="E197" s="54">
        <v>1011.11</v>
      </c>
      <c r="F197" s="54">
        <v>1028.81</v>
      </c>
      <c r="G197" s="54">
        <v>1046.55</v>
      </c>
      <c r="H197" s="54">
        <v>1064.25</v>
      </c>
      <c r="I197" s="54">
        <v>1081.95</v>
      </c>
      <c r="J197" s="54">
        <v>1099.69</v>
      </c>
      <c r="K197" s="54">
        <v>1196.33</v>
      </c>
      <c r="L197" s="54">
        <v>1281.49</v>
      </c>
      <c r="M197" s="53"/>
      <c r="N197" s="53"/>
      <c r="O197" s="53"/>
      <c r="P197" s="53"/>
      <c r="Q197" s="53"/>
      <c r="R197" s="53"/>
      <c r="S197" s="53"/>
    </row>
    <row r="198" spans="1:19" x14ac:dyDescent="0.3">
      <c r="A198" s="48">
        <v>6000</v>
      </c>
      <c r="B198" s="44"/>
      <c r="C198" s="52">
        <v>620.36</v>
      </c>
      <c r="D198" s="53">
        <v>638.1</v>
      </c>
      <c r="E198" s="54">
        <v>1035.8599999999999</v>
      </c>
      <c r="F198" s="54">
        <v>1053.56</v>
      </c>
      <c r="G198" s="54">
        <v>1071.26</v>
      </c>
      <c r="H198" s="54">
        <v>1089</v>
      </c>
      <c r="I198" s="54">
        <v>1106.7</v>
      </c>
      <c r="J198" s="54">
        <v>1124.44</v>
      </c>
      <c r="K198" s="54">
        <v>1221.08</v>
      </c>
      <c r="L198" s="54">
        <v>1309.8</v>
      </c>
      <c r="M198" s="53"/>
      <c r="N198" s="53"/>
      <c r="O198" s="53"/>
      <c r="P198" s="53"/>
      <c r="Q198" s="53"/>
      <c r="R198" s="53"/>
      <c r="S198" s="53"/>
    </row>
    <row r="199" spans="1:19" x14ac:dyDescent="0.3">
      <c r="A199" s="65" t="s">
        <v>75</v>
      </c>
      <c r="B199" s="65"/>
      <c r="C199" s="65"/>
      <c r="D199" s="65"/>
      <c r="E199" s="65"/>
      <c r="F199" s="65"/>
      <c r="G199" s="65"/>
      <c r="H199" s="65"/>
      <c r="I199" s="65"/>
      <c r="J199" s="65"/>
      <c r="K199" s="65"/>
      <c r="L199" s="65"/>
      <c r="M199" s="65"/>
      <c r="N199" s="65"/>
      <c r="O199" s="65"/>
      <c r="P199" s="65"/>
      <c r="Q199" s="65"/>
      <c r="R199" s="65"/>
      <c r="S199" s="65"/>
    </row>
    <row r="201" spans="1:19" ht="15.5" x14ac:dyDescent="0.3">
      <c r="A201" s="37" t="s">
        <v>45</v>
      </c>
      <c r="B201" s="37"/>
      <c r="C201" s="37"/>
      <c r="D201" s="37"/>
      <c r="E201" s="37"/>
      <c r="F201" s="37"/>
      <c r="G201" s="37"/>
      <c r="H201" s="37"/>
      <c r="I201" s="37"/>
      <c r="J201" s="37"/>
      <c r="K201" s="37"/>
      <c r="L201" s="37"/>
      <c r="M201" s="37"/>
      <c r="N201" s="37"/>
      <c r="O201" s="37"/>
      <c r="P201" s="37"/>
      <c r="Q201" s="37"/>
      <c r="R201" s="37"/>
      <c r="S201" s="37"/>
    </row>
    <row r="202" spans="1:19" x14ac:dyDescent="0.3">
      <c r="A202" s="38" t="s">
        <v>53</v>
      </c>
      <c r="B202" s="38"/>
      <c r="C202" s="38"/>
      <c r="D202" s="38"/>
      <c r="E202" s="38"/>
      <c r="F202" s="38"/>
      <c r="G202" s="38"/>
      <c r="H202" s="38"/>
      <c r="I202" s="38"/>
      <c r="J202" s="38"/>
      <c r="K202" s="38"/>
      <c r="L202" s="38"/>
      <c r="M202" s="38"/>
      <c r="N202" s="38"/>
      <c r="O202" s="38"/>
      <c r="P202" s="38"/>
      <c r="Q202" s="38"/>
      <c r="R202" s="38"/>
      <c r="S202" s="38"/>
    </row>
    <row r="203" spans="1:19" s="39" customFormat="1" ht="6" customHeight="1" x14ac:dyDescent="0.3">
      <c r="C203" s="40"/>
      <c r="D203" s="40"/>
      <c r="E203" s="40"/>
      <c r="F203" s="40"/>
      <c r="G203" s="40"/>
      <c r="H203" s="40"/>
      <c r="I203" s="40"/>
      <c r="J203" s="40"/>
      <c r="K203" s="40"/>
      <c r="L203" s="40"/>
      <c r="M203" s="40"/>
      <c r="N203" s="40"/>
      <c r="O203" s="40"/>
      <c r="P203" s="40"/>
      <c r="Q203" s="40"/>
      <c r="R203" s="40"/>
      <c r="S203" s="40"/>
    </row>
    <row r="204" spans="1:19" ht="14.5" thickBot="1" x14ac:dyDescent="0.35">
      <c r="A204" s="41"/>
      <c r="B204" s="41"/>
      <c r="C204" s="42">
        <v>800</v>
      </c>
      <c r="D204" s="42">
        <v>1000</v>
      </c>
      <c r="E204" s="42">
        <v>1200</v>
      </c>
      <c r="F204" s="42">
        <v>1400</v>
      </c>
      <c r="G204" s="42">
        <v>1600</v>
      </c>
      <c r="H204" s="42">
        <v>1800</v>
      </c>
      <c r="I204" s="42">
        <v>2000</v>
      </c>
      <c r="J204" s="42">
        <v>2200</v>
      </c>
      <c r="K204" s="42">
        <v>2400</v>
      </c>
      <c r="L204" s="42">
        <v>2600</v>
      </c>
      <c r="M204" s="42">
        <v>2800</v>
      </c>
      <c r="N204" s="42">
        <v>3000</v>
      </c>
      <c r="O204" s="42">
        <v>3200</v>
      </c>
      <c r="P204" s="42">
        <v>3400</v>
      </c>
      <c r="Q204" s="42">
        <v>3600</v>
      </c>
      <c r="R204" s="42">
        <v>3800</v>
      </c>
      <c r="S204" s="42">
        <v>4000</v>
      </c>
    </row>
    <row r="205" spans="1:19" x14ac:dyDescent="0.3">
      <c r="A205" s="43">
        <v>800</v>
      </c>
      <c r="B205" s="44"/>
      <c r="C205" s="45">
        <v>227.06</v>
      </c>
      <c r="D205" s="46">
        <v>235.2</v>
      </c>
      <c r="E205" s="46">
        <v>309.60000000000002</v>
      </c>
      <c r="F205" s="46">
        <v>317.74</v>
      </c>
      <c r="G205" s="46">
        <v>325.88</v>
      </c>
      <c r="H205" s="46">
        <v>334.01</v>
      </c>
      <c r="I205" s="46">
        <v>342.15</v>
      </c>
      <c r="J205" s="46">
        <v>350.29</v>
      </c>
      <c r="K205" s="46">
        <v>358.43</v>
      </c>
      <c r="L205" s="46">
        <v>366.56</v>
      </c>
      <c r="M205" s="46">
        <v>374.7</v>
      </c>
      <c r="N205" s="46">
        <v>428.21</v>
      </c>
      <c r="O205" s="46">
        <v>505.88</v>
      </c>
      <c r="P205" s="46">
        <v>519.55999999999995</v>
      </c>
      <c r="Q205" s="46">
        <v>533.25</v>
      </c>
      <c r="R205" s="46">
        <v>634.39</v>
      </c>
      <c r="S205" s="46">
        <v>652.09</v>
      </c>
    </row>
    <row r="206" spans="1:19" x14ac:dyDescent="0.3">
      <c r="A206" s="48">
        <v>1000</v>
      </c>
      <c r="B206" s="44"/>
      <c r="C206" s="52">
        <v>240.83</v>
      </c>
      <c r="D206" s="53">
        <v>248.96</v>
      </c>
      <c r="E206" s="53">
        <v>336.38</v>
      </c>
      <c r="F206" s="53">
        <v>344.51</v>
      </c>
      <c r="G206" s="53">
        <v>352.65</v>
      </c>
      <c r="H206" s="53">
        <v>360.79</v>
      </c>
      <c r="I206" s="53">
        <v>368.93</v>
      </c>
      <c r="J206" s="53">
        <v>377.06</v>
      </c>
      <c r="K206" s="53">
        <v>385.2</v>
      </c>
      <c r="L206" s="53">
        <v>393.34</v>
      </c>
      <c r="M206" s="53">
        <v>401.48</v>
      </c>
      <c r="N206" s="53">
        <v>454.95</v>
      </c>
      <c r="O206" s="53">
        <v>532.65</v>
      </c>
      <c r="P206" s="53">
        <v>546.29999999999995</v>
      </c>
      <c r="Q206" s="53">
        <v>559.99</v>
      </c>
      <c r="R206" s="53">
        <v>661.13</v>
      </c>
      <c r="S206" s="53">
        <v>678.86</v>
      </c>
    </row>
    <row r="207" spans="1:19" x14ac:dyDescent="0.3">
      <c r="A207" s="48">
        <v>1200</v>
      </c>
      <c r="B207" s="44"/>
      <c r="C207" s="52">
        <v>254.59</v>
      </c>
      <c r="D207" s="53">
        <v>262.73</v>
      </c>
      <c r="E207" s="53">
        <v>363.11</v>
      </c>
      <c r="F207" s="53">
        <v>371.25</v>
      </c>
      <c r="G207" s="53">
        <v>379.39</v>
      </c>
      <c r="H207" s="53">
        <v>387.53</v>
      </c>
      <c r="I207" s="53">
        <v>395.66</v>
      </c>
      <c r="J207" s="53">
        <v>403.8</v>
      </c>
      <c r="K207" s="53">
        <v>411.94</v>
      </c>
      <c r="L207" s="53">
        <v>420.08</v>
      </c>
      <c r="M207" s="53">
        <v>428.21</v>
      </c>
      <c r="N207" s="53">
        <v>481.73</v>
      </c>
      <c r="O207" s="53">
        <v>559.39</v>
      </c>
      <c r="P207" s="53">
        <v>573.08000000000004</v>
      </c>
      <c r="Q207" s="53">
        <v>586.73</v>
      </c>
      <c r="R207" s="53">
        <v>687.9</v>
      </c>
      <c r="S207" s="53">
        <v>705.6</v>
      </c>
    </row>
    <row r="208" spans="1:19" x14ac:dyDescent="0.3">
      <c r="A208" s="48">
        <v>1400</v>
      </c>
      <c r="B208" s="44"/>
      <c r="C208" s="52">
        <v>268.35000000000002</v>
      </c>
      <c r="D208" s="53">
        <v>276.49</v>
      </c>
      <c r="E208" s="53">
        <v>389.89</v>
      </c>
      <c r="F208" s="53">
        <v>398.03</v>
      </c>
      <c r="G208" s="53">
        <v>406.16</v>
      </c>
      <c r="H208" s="53">
        <v>414.3</v>
      </c>
      <c r="I208" s="53">
        <v>422.44</v>
      </c>
      <c r="J208" s="53">
        <v>430.58</v>
      </c>
      <c r="K208" s="53">
        <v>438.71</v>
      </c>
      <c r="L208" s="53">
        <v>446.85</v>
      </c>
      <c r="M208" s="53">
        <v>454.99</v>
      </c>
      <c r="N208" s="53">
        <v>508.46</v>
      </c>
      <c r="O208" s="53">
        <v>586.16</v>
      </c>
      <c r="P208" s="53">
        <v>599.80999999999995</v>
      </c>
      <c r="Q208" s="53">
        <v>613.5</v>
      </c>
      <c r="R208" s="53">
        <v>714.64</v>
      </c>
      <c r="S208" s="53">
        <v>732.38</v>
      </c>
    </row>
    <row r="209" spans="1:19" x14ac:dyDescent="0.3">
      <c r="A209" s="48">
        <v>1600</v>
      </c>
      <c r="B209" s="44"/>
      <c r="C209" s="52">
        <v>282.11</v>
      </c>
      <c r="D209" s="53">
        <v>290.25</v>
      </c>
      <c r="E209" s="53">
        <v>416.63</v>
      </c>
      <c r="F209" s="53">
        <v>424.76</v>
      </c>
      <c r="G209" s="53">
        <v>432.9</v>
      </c>
      <c r="H209" s="53">
        <v>441.04</v>
      </c>
      <c r="I209" s="53">
        <v>449.18</v>
      </c>
      <c r="J209" s="53">
        <v>457.31</v>
      </c>
      <c r="K209" s="53">
        <v>465.45</v>
      </c>
      <c r="L209" s="53">
        <v>473.59</v>
      </c>
      <c r="M209" s="53">
        <v>481.73</v>
      </c>
      <c r="N209" s="53">
        <v>535.24</v>
      </c>
      <c r="O209" s="53">
        <v>612.9</v>
      </c>
      <c r="P209" s="53">
        <v>626.59</v>
      </c>
      <c r="Q209" s="53">
        <v>640.24</v>
      </c>
      <c r="R209" s="53">
        <v>741.41</v>
      </c>
      <c r="S209" s="53">
        <v>759.11</v>
      </c>
    </row>
    <row r="210" spans="1:19" x14ac:dyDescent="0.3">
      <c r="A210" s="48">
        <v>1800</v>
      </c>
      <c r="B210" s="44"/>
      <c r="C210" s="52">
        <v>295.88</v>
      </c>
      <c r="D210" s="53">
        <v>304.01</v>
      </c>
      <c r="E210" s="53">
        <v>443.36</v>
      </c>
      <c r="F210" s="53">
        <v>451.5</v>
      </c>
      <c r="G210" s="53">
        <v>459.64</v>
      </c>
      <c r="H210" s="53">
        <v>467.78</v>
      </c>
      <c r="I210" s="53">
        <v>475.91</v>
      </c>
      <c r="J210" s="53">
        <v>484.05</v>
      </c>
      <c r="K210" s="53">
        <v>492.19</v>
      </c>
      <c r="L210" s="53">
        <v>500.33</v>
      </c>
      <c r="M210" s="53">
        <v>508.46</v>
      </c>
      <c r="N210" s="53">
        <v>714.53</v>
      </c>
      <c r="O210" s="53">
        <v>825.34</v>
      </c>
      <c r="P210" s="53">
        <v>868.24</v>
      </c>
      <c r="Q210" s="53">
        <v>909.83</v>
      </c>
      <c r="R210" s="53">
        <v>1046.7</v>
      </c>
      <c r="S210" s="53">
        <v>1093.6500000000001</v>
      </c>
    </row>
    <row r="211" spans="1:19" x14ac:dyDescent="0.3">
      <c r="A211" s="48">
        <v>2000</v>
      </c>
      <c r="B211" s="44"/>
      <c r="C211" s="52">
        <v>309.64</v>
      </c>
      <c r="D211" s="53">
        <v>317.77999999999997</v>
      </c>
      <c r="E211" s="53">
        <v>470.14</v>
      </c>
      <c r="F211" s="53">
        <v>478.28</v>
      </c>
      <c r="G211" s="53">
        <v>486.41</v>
      </c>
      <c r="H211" s="53">
        <v>494.55</v>
      </c>
      <c r="I211" s="53">
        <v>502.69</v>
      </c>
      <c r="J211" s="53">
        <v>554.25</v>
      </c>
      <c r="K211" s="53">
        <v>591.64</v>
      </c>
      <c r="L211" s="53">
        <v>630.29999999999995</v>
      </c>
      <c r="M211" s="53">
        <v>668.96</v>
      </c>
      <c r="N211" s="53">
        <v>754.28</v>
      </c>
      <c r="O211" s="53">
        <v>866.36</v>
      </c>
      <c r="P211" s="53">
        <v>911.89</v>
      </c>
      <c r="Q211" s="53">
        <v>957.38</v>
      </c>
      <c r="R211" s="54">
        <v>1095.56</v>
      </c>
      <c r="S211" s="54">
        <v>1145.0999999999999</v>
      </c>
    </row>
    <row r="212" spans="1:19" x14ac:dyDescent="0.3">
      <c r="A212" s="48">
        <v>2200</v>
      </c>
      <c r="B212" s="44"/>
      <c r="C212" s="52">
        <v>323.39999999999998</v>
      </c>
      <c r="D212" s="53">
        <v>331.54</v>
      </c>
      <c r="E212" s="53">
        <v>496.88</v>
      </c>
      <c r="F212" s="53">
        <v>505.01</v>
      </c>
      <c r="G212" s="53">
        <v>513.15</v>
      </c>
      <c r="H212" s="53">
        <v>521.29</v>
      </c>
      <c r="I212" s="53">
        <v>529.42999999999995</v>
      </c>
      <c r="J212" s="53">
        <v>582.29999999999995</v>
      </c>
      <c r="K212" s="53">
        <v>623.59</v>
      </c>
      <c r="L212" s="53">
        <v>664.84</v>
      </c>
      <c r="M212" s="53">
        <v>704.81</v>
      </c>
      <c r="N212" s="53">
        <v>792.71</v>
      </c>
      <c r="O212" s="53">
        <v>908.74</v>
      </c>
      <c r="P212" s="54">
        <v>955.54</v>
      </c>
      <c r="Q212" s="54">
        <v>1003.61</v>
      </c>
      <c r="R212" s="54">
        <v>1144.3900000000001</v>
      </c>
      <c r="S212" s="54">
        <v>1196.55</v>
      </c>
    </row>
    <row r="213" spans="1:19" x14ac:dyDescent="0.3">
      <c r="A213" s="48">
        <v>2400</v>
      </c>
      <c r="B213" s="44"/>
      <c r="C213" s="52">
        <v>337.16</v>
      </c>
      <c r="D213" s="53">
        <v>345.3</v>
      </c>
      <c r="E213" s="53">
        <v>523.65</v>
      </c>
      <c r="F213" s="53">
        <v>531.79</v>
      </c>
      <c r="G213" s="53">
        <v>539.92999999999995</v>
      </c>
      <c r="H213" s="53">
        <v>548.05999999999995</v>
      </c>
      <c r="I213" s="53">
        <v>556.20000000000005</v>
      </c>
      <c r="J213" s="53">
        <v>611.66</v>
      </c>
      <c r="K213" s="53">
        <v>654.23</v>
      </c>
      <c r="L213" s="53">
        <v>698.1</v>
      </c>
      <c r="M213" s="53">
        <v>741.94</v>
      </c>
      <c r="N213" s="53">
        <v>832.46</v>
      </c>
      <c r="O213" s="71">
        <v>949.76</v>
      </c>
      <c r="P213" s="71">
        <v>1000.46</v>
      </c>
      <c r="Q213" s="71">
        <v>1049.8499999999999</v>
      </c>
      <c r="R213" s="71">
        <v>1193.25</v>
      </c>
      <c r="S213" s="71">
        <v>1247.96</v>
      </c>
    </row>
    <row r="214" spans="1:19" x14ac:dyDescent="0.3">
      <c r="A214" s="48">
        <v>2600</v>
      </c>
      <c r="B214" s="44"/>
      <c r="C214" s="52">
        <v>350.89</v>
      </c>
      <c r="D214" s="53">
        <v>359.03</v>
      </c>
      <c r="E214" s="53">
        <v>550.39</v>
      </c>
      <c r="F214" s="53">
        <v>558.53</v>
      </c>
      <c r="G214" s="53">
        <v>566.66</v>
      </c>
      <c r="H214" s="53">
        <v>574.79999999999995</v>
      </c>
      <c r="I214" s="53">
        <v>582.94000000000005</v>
      </c>
      <c r="J214" s="53">
        <v>639.71</v>
      </c>
      <c r="K214" s="53">
        <v>686.18</v>
      </c>
      <c r="L214" s="53">
        <v>731.33</v>
      </c>
      <c r="M214" s="53">
        <v>777.79</v>
      </c>
      <c r="N214" s="54">
        <v>870.9</v>
      </c>
      <c r="O214" s="54">
        <v>990.83</v>
      </c>
      <c r="P214" s="54">
        <v>1044.1099999999999</v>
      </c>
      <c r="Q214" s="54">
        <v>1096.0899999999999</v>
      </c>
      <c r="R214" s="54">
        <v>1243.3900000000001</v>
      </c>
      <c r="S214" s="54">
        <v>1300.73</v>
      </c>
    </row>
    <row r="215" spans="1:19" x14ac:dyDescent="0.3">
      <c r="A215" s="48">
        <v>2800</v>
      </c>
      <c r="B215" s="44"/>
      <c r="C215" s="52">
        <v>364.65</v>
      </c>
      <c r="D215" s="53">
        <v>372.79</v>
      </c>
      <c r="E215" s="53">
        <v>577.13</v>
      </c>
      <c r="F215" s="53">
        <v>585.26</v>
      </c>
      <c r="G215" s="53">
        <v>593.4</v>
      </c>
      <c r="H215" s="53">
        <v>601.54</v>
      </c>
      <c r="I215" s="53">
        <v>609.67999999999995</v>
      </c>
      <c r="J215" s="53">
        <v>669.08</v>
      </c>
      <c r="K215" s="53">
        <v>716.81</v>
      </c>
      <c r="L215" s="53">
        <v>765.86</v>
      </c>
      <c r="M215" s="54">
        <v>813.64</v>
      </c>
      <c r="N215" s="54">
        <v>909.38</v>
      </c>
      <c r="O215" s="54">
        <v>1033.1600000000001</v>
      </c>
      <c r="P215" s="54">
        <v>1087.76</v>
      </c>
      <c r="Q215" s="54">
        <v>1143.6400000000001</v>
      </c>
      <c r="R215" s="54">
        <v>1292.21</v>
      </c>
      <c r="S215" s="54">
        <v>1352.14</v>
      </c>
    </row>
    <row r="216" spans="1:19" x14ac:dyDescent="0.3">
      <c r="A216" s="48">
        <v>3000</v>
      </c>
      <c r="B216" s="44"/>
      <c r="C216" s="52">
        <v>378.41</v>
      </c>
      <c r="D216" s="53">
        <v>386.55</v>
      </c>
      <c r="E216" s="53">
        <v>603.9</v>
      </c>
      <c r="F216" s="53">
        <v>612.04</v>
      </c>
      <c r="G216" s="53">
        <v>620.17999999999995</v>
      </c>
      <c r="H216" s="53">
        <v>628.30999999999995</v>
      </c>
      <c r="I216" s="53">
        <v>636.45000000000005</v>
      </c>
      <c r="J216" s="53">
        <v>698.4</v>
      </c>
      <c r="K216" s="53">
        <v>748.76</v>
      </c>
      <c r="L216" s="54">
        <v>799.13</v>
      </c>
      <c r="M216" s="54">
        <v>894.94</v>
      </c>
      <c r="N216" s="54">
        <v>949.09</v>
      </c>
      <c r="O216" s="54">
        <v>1074.19</v>
      </c>
      <c r="P216" s="54">
        <v>1132.69</v>
      </c>
      <c r="Q216" s="54">
        <v>1189.8800000000001</v>
      </c>
      <c r="R216" s="54">
        <v>1341.08</v>
      </c>
      <c r="S216" s="54">
        <v>1403.59</v>
      </c>
    </row>
    <row r="217" spans="1:19" x14ac:dyDescent="0.3">
      <c r="A217" s="48">
        <v>3200</v>
      </c>
      <c r="B217" s="44"/>
      <c r="C217" s="52">
        <v>392.18</v>
      </c>
      <c r="D217" s="53">
        <v>400.31</v>
      </c>
      <c r="E217" s="53">
        <v>630.64</v>
      </c>
      <c r="F217" s="53">
        <v>638.78</v>
      </c>
      <c r="G217" s="53">
        <v>646.91</v>
      </c>
      <c r="H217" s="53">
        <v>655.04999999999995</v>
      </c>
      <c r="I217" s="53">
        <v>663.19</v>
      </c>
      <c r="J217" s="53">
        <v>726.45</v>
      </c>
      <c r="K217" s="54">
        <v>779.44</v>
      </c>
      <c r="L217" s="54">
        <v>875.33</v>
      </c>
      <c r="M217" s="54">
        <v>930.79</v>
      </c>
      <c r="N217" s="54">
        <v>987.56</v>
      </c>
      <c r="O217" s="54">
        <v>1115.25</v>
      </c>
      <c r="P217" s="54">
        <v>1176.3399999999999</v>
      </c>
      <c r="Q217" s="54">
        <v>1236.1500000000001</v>
      </c>
      <c r="R217" s="54">
        <v>1389.9</v>
      </c>
      <c r="S217" s="54">
        <v>1455.04</v>
      </c>
    </row>
    <row r="218" spans="1:19" x14ac:dyDescent="0.3">
      <c r="A218" s="48">
        <v>3400</v>
      </c>
      <c r="B218" s="44"/>
      <c r="C218" s="52">
        <v>405.94</v>
      </c>
      <c r="D218" s="53">
        <v>414.08</v>
      </c>
      <c r="E218" s="53">
        <v>657.41</v>
      </c>
      <c r="F218" s="53">
        <v>665.55</v>
      </c>
      <c r="G218" s="53">
        <v>673.69</v>
      </c>
      <c r="H218" s="53">
        <v>681.83</v>
      </c>
      <c r="I218" s="53">
        <v>689.96</v>
      </c>
      <c r="J218" s="54">
        <v>755.81</v>
      </c>
      <c r="K218" s="54">
        <v>849.23</v>
      </c>
      <c r="L218" s="54">
        <v>908.59</v>
      </c>
      <c r="M218" s="54">
        <v>967.95</v>
      </c>
      <c r="N218" s="54">
        <v>1027.31</v>
      </c>
      <c r="O218" s="54">
        <v>1157.5899999999999</v>
      </c>
      <c r="P218" s="54">
        <v>1219.99</v>
      </c>
      <c r="Q218" s="54">
        <v>1372.31</v>
      </c>
      <c r="R218" s="54">
        <v>1438.73</v>
      </c>
      <c r="S218" s="54">
        <v>1506.49</v>
      </c>
    </row>
    <row r="219" spans="1:19" x14ac:dyDescent="0.3">
      <c r="A219" s="48">
        <v>3600</v>
      </c>
      <c r="B219" s="44"/>
      <c r="C219" s="52">
        <v>435</v>
      </c>
      <c r="D219" s="53">
        <v>445.61</v>
      </c>
      <c r="E219" s="53">
        <v>707.03</v>
      </c>
      <c r="F219" s="53">
        <v>717.68</v>
      </c>
      <c r="G219" s="53">
        <v>728.29</v>
      </c>
      <c r="H219" s="53">
        <v>738.94</v>
      </c>
      <c r="I219" s="53">
        <v>749.59</v>
      </c>
      <c r="J219" s="54">
        <v>819.23</v>
      </c>
      <c r="K219" s="54">
        <v>881.18</v>
      </c>
      <c r="L219" s="54">
        <v>943.13</v>
      </c>
      <c r="M219" s="54">
        <v>1003.8</v>
      </c>
      <c r="N219" s="54">
        <v>1065.75</v>
      </c>
      <c r="O219" s="54">
        <v>1198.6500000000001</v>
      </c>
      <c r="P219" s="54">
        <v>1348.24</v>
      </c>
      <c r="Q219" s="54">
        <v>1418.55</v>
      </c>
      <c r="R219" s="54">
        <v>1488.9</v>
      </c>
      <c r="S219" s="54">
        <v>1557.9</v>
      </c>
    </row>
    <row r="220" spans="1:19" x14ac:dyDescent="0.3">
      <c r="A220" s="48">
        <v>3800</v>
      </c>
      <c r="B220" s="44"/>
      <c r="C220" s="52">
        <v>448.76</v>
      </c>
      <c r="D220" s="53">
        <v>459.38</v>
      </c>
      <c r="E220" s="53">
        <v>733.8</v>
      </c>
      <c r="F220" s="53">
        <v>744.41</v>
      </c>
      <c r="G220" s="53">
        <v>755.06</v>
      </c>
      <c r="H220" s="53">
        <v>765.68</v>
      </c>
      <c r="I220" s="54">
        <v>776.33</v>
      </c>
      <c r="J220" s="54">
        <v>848.59</v>
      </c>
      <c r="K220" s="54">
        <v>911.85</v>
      </c>
      <c r="L220" s="54">
        <v>976.39</v>
      </c>
      <c r="M220" s="54">
        <v>1040.93</v>
      </c>
      <c r="N220" s="54">
        <v>1104.19</v>
      </c>
      <c r="O220" s="54">
        <v>1351.28</v>
      </c>
      <c r="P220" s="54">
        <v>1426.16</v>
      </c>
      <c r="Q220" s="54">
        <v>1499.74</v>
      </c>
      <c r="R220" s="54">
        <v>1574.59</v>
      </c>
      <c r="S220" s="54">
        <v>1649.48</v>
      </c>
    </row>
    <row r="221" spans="1:19" x14ac:dyDescent="0.3">
      <c r="A221" s="48">
        <v>4000</v>
      </c>
      <c r="B221" s="44"/>
      <c r="C221" s="52">
        <v>462.49</v>
      </c>
      <c r="D221" s="53">
        <v>473.14</v>
      </c>
      <c r="E221" s="53">
        <v>760.54</v>
      </c>
      <c r="F221" s="53">
        <v>771.19</v>
      </c>
      <c r="G221" s="53">
        <v>781.8</v>
      </c>
      <c r="H221" s="53">
        <v>792.45</v>
      </c>
      <c r="I221" s="54">
        <v>803.06</v>
      </c>
      <c r="J221" s="54">
        <v>897.98</v>
      </c>
      <c r="K221" s="54">
        <v>967.09</v>
      </c>
      <c r="L221" s="54">
        <v>1036.1600000000001</v>
      </c>
      <c r="M221" s="54">
        <v>1103.96</v>
      </c>
      <c r="N221" s="54">
        <v>1173.04</v>
      </c>
      <c r="O221" s="54">
        <v>1392.34</v>
      </c>
      <c r="P221" s="54">
        <v>1469.81</v>
      </c>
      <c r="Q221" s="54">
        <v>1545.98</v>
      </c>
      <c r="R221" s="54">
        <v>1623.45</v>
      </c>
      <c r="S221" s="54">
        <v>1700.93</v>
      </c>
    </row>
    <row r="222" spans="1:19" x14ac:dyDescent="0.3">
      <c r="A222" s="48">
        <v>4200</v>
      </c>
      <c r="B222" s="44"/>
      <c r="C222" s="52">
        <v>476.25</v>
      </c>
      <c r="D222" s="53">
        <v>486.9</v>
      </c>
      <c r="E222" s="53">
        <v>787.28</v>
      </c>
      <c r="F222" s="53">
        <v>797.93</v>
      </c>
      <c r="G222" s="53">
        <v>808.58</v>
      </c>
      <c r="H222" s="54">
        <v>819.19</v>
      </c>
      <c r="I222" s="54">
        <v>829.84</v>
      </c>
      <c r="J222" s="54">
        <v>927.34</v>
      </c>
      <c r="K222" s="54">
        <v>997.73</v>
      </c>
      <c r="L222" s="54">
        <v>1069.43</v>
      </c>
      <c r="M222" s="54">
        <v>1141.0899999999999</v>
      </c>
      <c r="N222" s="54">
        <v>1354.61</v>
      </c>
      <c r="O222" s="54">
        <v>1434.68</v>
      </c>
      <c r="P222" s="54">
        <v>1513.46</v>
      </c>
      <c r="Q222" s="54">
        <v>1593.53</v>
      </c>
      <c r="R222" s="54">
        <v>1672.28</v>
      </c>
      <c r="S222" s="53"/>
    </row>
    <row r="223" spans="1:19" x14ac:dyDescent="0.3">
      <c r="A223" s="48">
        <v>4400</v>
      </c>
      <c r="B223" s="44"/>
      <c r="C223" s="52">
        <v>516.71</v>
      </c>
      <c r="D223" s="53">
        <v>530.4</v>
      </c>
      <c r="E223" s="53">
        <v>850.73</v>
      </c>
      <c r="F223" s="53">
        <v>864.38</v>
      </c>
      <c r="G223" s="53">
        <v>878.06</v>
      </c>
      <c r="H223" s="54">
        <v>891.75</v>
      </c>
      <c r="I223" s="54">
        <v>905.4</v>
      </c>
      <c r="J223" s="54">
        <v>1008.56</v>
      </c>
      <c r="K223" s="54">
        <v>1085.8900000000001</v>
      </c>
      <c r="L223" s="54">
        <v>1163.21</v>
      </c>
      <c r="M223" s="54">
        <v>1311.68</v>
      </c>
      <c r="N223" s="54">
        <v>1393.05</v>
      </c>
      <c r="O223" s="54">
        <v>1475.74</v>
      </c>
      <c r="P223" s="54">
        <v>1557.08</v>
      </c>
      <c r="Q223" s="54">
        <v>1639.76</v>
      </c>
      <c r="R223" s="53"/>
      <c r="S223" s="53"/>
    </row>
    <row r="224" spans="1:19" x14ac:dyDescent="0.3">
      <c r="A224" s="48">
        <v>4600</v>
      </c>
      <c r="B224" s="44"/>
      <c r="C224" s="52">
        <v>530.48</v>
      </c>
      <c r="D224" s="53">
        <v>544.16</v>
      </c>
      <c r="E224" s="53">
        <v>877.46</v>
      </c>
      <c r="F224" s="53">
        <v>891.15</v>
      </c>
      <c r="G224" s="54">
        <v>904.8</v>
      </c>
      <c r="H224" s="54">
        <v>918.49</v>
      </c>
      <c r="I224" s="54">
        <v>932.18</v>
      </c>
      <c r="J224" s="54">
        <v>1037.8900000000001</v>
      </c>
      <c r="K224" s="54">
        <v>1117.8399999999999</v>
      </c>
      <c r="L224" s="54">
        <v>1197.75</v>
      </c>
      <c r="M224" s="54">
        <v>1347.53</v>
      </c>
      <c r="N224" s="54">
        <v>1432.8</v>
      </c>
      <c r="O224" s="54">
        <v>1516.76</v>
      </c>
      <c r="P224" s="54">
        <v>1602.04</v>
      </c>
      <c r="Q224" s="53"/>
      <c r="R224" s="53"/>
      <c r="S224" s="53"/>
    </row>
    <row r="225" spans="1:19" x14ac:dyDescent="0.3">
      <c r="A225" s="48">
        <v>4800</v>
      </c>
      <c r="B225" s="44"/>
      <c r="C225" s="52">
        <v>544.24</v>
      </c>
      <c r="D225" s="53">
        <v>557.92999999999995</v>
      </c>
      <c r="E225" s="53">
        <v>904.24</v>
      </c>
      <c r="F225" s="53">
        <v>917.89</v>
      </c>
      <c r="G225" s="54">
        <v>931.58</v>
      </c>
      <c r="H225" s="54">
        <v>945.23</v>
      </c>
      <c r="I225" s="54">
        <v>958.91</v>
      </c>
      <c r="J225" s="54">
        <v>1065.94</v>
      </c>
      <c r="K225" s="54">
        <v>1148.48</v>
      </c>
      <c r="L225" s="54">
        <v>1296.83</v>
      </c>
      <c r="M225" s="54">
        <v>1384.69</v>
      </c>
      <c r="N225" s="54">
        <v>1471.24</v>
      </c>
      <c r="O225" s="54">
        <v>1559.1</v>
      </c>
      <c r="P225" s="53"/>
      <c r="Q225" s="53"/>
      <c r="R225" s="53"/>
      <c r="S225" s="53"/>
    </row>
    <row r="226" spans="1:19" x14ac:dyDescent="0.3">
      <c r="A226" s="48">
        <v>5000</v>
      </c>
      <c r="B226" s="44"/>
      <c r="C226" s="52">
        <v>558</v>
      </c>
      <c r="D226" s="53">
        <v>571.65</v>
      </c>
      <c r="E226" s="53">
        <v>930.98</v>
      </c>
      <c r="F226" s="53">
        <v>944.66</v>
      </c>
      <c r="G226" s="54">
        <v>958.31</v>
      </c>
      <c r="H226" s="54">
        <v>972</v>
      </c>
      <c r="I226" s="54">
        <v>985.65</v>
      </c>
      <c r="J226" s="54">
        <v>1095.3</v>
      </c>
      <c r="K226" s="54">
        <v>1180.43</v>
      </c>
      <c r="L226" s="54">
        <v>1331.36</v>
      </c>
      <c r="M226" s="54">
        <v>1420.54</v>
      </c>
      <c r="N226" s="54">
        <v>1509.71</v>
      </c>
      <c r="O226" s="54">
        <v>1600.16</v>
      </c>
      <c r="P226" s="53"/>
      <c r="Q226" s="53"/>
      <c r="R226" s="53"/>
      <c r="S226" s="53"/>
    </row>
    <row r="227" spans="1:19" x14ac:dyDescent="0.3">
      <c r="A227" s="48">
        <v>5200</v>
      </c>
      <c r="B227" s="44"/>
      <c r="C227" s="52">
        <v>571.76</v>
      </c>
      <c r="D227" s="53">
        <v>585.41</v>
      </c>
      <c r="E227" s="53">
        <v>957.71</v>
      </c>
      <c r="F227" s="54">
        <v>971.4</v>
      </c>
      <c r="G227" s="54">
        <v>985.09</v>
      </c>
      <c r="H227" s="54">
        <v>998.74</v>
      </c>
      <c r="I227" s="54">
        <v>1012.43</v>
      </c>
      <c r="J227" s="54">
        <v>1123.3499999999999</v>
      </c>
      <c r="K227" s="54">
        <v>1272.8599999999999</v>
      </c>
      <c r="L227" s="54">
        <v>1364.63</v>
      </c>
      <c r="M227" s="54">
        <v>1456.39</v>
      </c>
      <c r="N227" s="54">
        <v>1549.43</v>
      </c>
      <c r="O227" s="53"/>
      <c r="P227" s="53"/>
      <c r="Q227" s="53"/>
      <c r="R227" s="53"/>
      <c r="S227" s="53"/>
    </row>
    <row r="228" spans="1:19" x14ac:dyDescent="0.3">
      <c r="A228" s="48">
        <v>5400</v>
      </c>
      <c r="B228" s="44"/>
      <c r="C228" s="52">
        <v>611.05999999999995</v>
      </c>
      <c r="D228" s="53">
        <v>628.76</v>
      </c>
      <c r="E228" s="53">
        <v>1019.4</v>
      </c>
      <c r="F228" s="54">
        <v>1037.1400000000001</v>
      </c>
      <c r="G228" s="54">
        <v>1054.8399999999999</v>
      </c>
      <c r="H228" s="54">
        <v>1072.54</v>
      </c>
      <c r="I228" s="54">
        <v>1090.28</v>
      </c>
      <c r="J228" s="54">
        <v>1209.1500000000001</v>
      </c>
      <c r="K228" s="54">
        <v>1303.5</v>
      </c>
      <c r="L228" s="54">
        <v>1399.16</v>
      </c>
      <c r="M228" s="54">
        <v>1493.51</v>
      </c>
      <c r="N228" s="53"/>
      <c r="O228" s="53"/>
      <c r="P228" s="53"/>
      <c r="Q228" s="53"/>
      <c r="R228" s="53"/>
      <c r="S228" s="53"/>
    </row>
    <row r="229" spans="1:19" x14ac:dyDescent="0.3">
      <c r="A229" s="48">
        <v>5600</v>
      </c>
      <c r="B229" s="44"/>
      <c r="C229" s="52">
        <v>624.83000000000004</v>
      </c>
      <c r="D229" s="53">
        <v>642.53</v>
      </c>
      <c r="E229" s="53">
        <v>1046.18</v>
      </c>
      <c r="F229" s="54">
        <v>1063.8800000000001</v>
      </c>
      <c r="G229" s="54">
        <v>1081.58</v>
      </c>
      <c r="H229" s="54">
        <v>1099.31</v>
      </c>
      <c r="I229" s="54">
        <v>1117.01</v>
      </c>
      <c r="J229" s="54">
        <v>1237.2</v>
      </c>
      <c r="K229" s="54">
        <v>1335.45</v>
      </c>
      <c r="L229" s="54">
        <v>1432.43</v>
      </c>
      <c r="M229" s="54">
        <v>1529.36</v>
      </c>
      <c r="N229" s="53"/>
      <c r="O229" s="53"/>
      <c r="P229" s="53"/>
      <c r="Q229" s="53"/>
      <c r="R229" s="53"/>
      <c r="S229" s="53"/>
    </row>
    <row r="230" spans="1:19" x14ac:dyDescent="0.3">
      <c r="A230" s="48">
        <v>5800</v>
      </c>
      <c r="B230" s="44"/>
      <c r="C230" s="52">
        <v>638.59</v>
      </c>
      <c r="D230" s="53">
        <v>656.29</v>
      </c>
      <c r="E230" s="54">
        <v>1072.9100000000001</v>
      </c>
      <c r="F230" s="54">
        <v>1090.6099999999999</v>
      </c>
      <c r="G230" s="54">
        <v>1108.3499999999999</v>
      </c>
      <c r="H230" s="54">
        <v>1126.05</v>
      </c>
      <c r="I230" s="54">
        <v>1143.79</v>
      </c>
      <c r="J230" s="54">
        <v>1287.9000000000001</v>
      </c>
      <c r="K230" s="54">
        <v>1389.41</v>
      </c>
      <c r="L230" s="54">
        <v>1490.89</v>
      </c>
      <c r="M230" s="53"/>
      <c r="N230" s="53"/>
      <c r="O230" s="53"/>
      <c r="P230" s="53"/>
      <c r="Q230" s="53"/>
      <c r="R230" s="53"/>
      <c r="S230" s="53"/>
    </row>
    <row r="231" spans="1:19" x14ac:dyDescent="0.3">
      <c r="A231" s="48">
        <v>6000</v>
      </c>
      <c r="B231" s="44"/>
      <c r="C231" s="52">
        <v>652.35</v>
      </c>
      <c r="D231" s="53">
        <v>670.05</v>
      </c>
      <c r="E231" s="54">
        <v>1099.6500000000001</v>
      </c>
      <c r="F231" s="54">
        <v>1117.3900000000001</v>
      </c>
      <c r="G231" s="54">
        <v>1135.0899999999999</v>
      </c>
      <c r="H231" s="54">
        <v>1152.83</v>
      </c>
      <c r="I231" s="54">
        <v>1170.53</v>
      </c>
      <c r="J231" s="54">
        <v>1317.26</v>
      </c>
      <c r="K231" s="54">
        <v>1421.36</v>
      </c>
      <c r="L231" s="54">
        <v>1525.43</v>
      </c>
      <c r="M231" s="53"/>
      <c r="N231" s="53"/>
      <c r="O231" s="53"/>
      <c r="P231" s="53"/>
      <c r="Q231" s="53"/>
      <c r="R231" s="53"/>
      <c r="S231" s="53"/>
    </row>
    <row r="232" spans="1:19" x14ac:dyDescent="0.3">
      <c r="A232" s="65" t="s">
        <v>75</v>
      </c>
      <c r="B232" s="65"/>
      <c r="C232" s="65"/>
      <c r="D232" s="65"/>
      <c r="E232" s="65"/>
      <c r="F232" s="65"/>
      <c r="G232" s="65"/>
      <c r="H232" s="65"/>
      <c r="I232" s="65"/>
      <c r="J232" s="65"/>
      <c r="K232" s="65"/>
      <c r="L232" s="65"/>
      <c r="M232" s="65"/>
      <c r="N232" s="65"/>
      <c r="O232" s="65"/>
      <c r="P232" s="65"/>
      <c r="Q232" s="65"/>
      <c r="R232" s="65"/>
      <c r="S232" s="65"/>
    </row>
    <row r="234" spans="1:19" ht="15.5" x14ac:dyDescent="0.3">
      <c r="A234" s="37" t="s">
        <v>158</v>
      </c>
    </row>
    <row r="235" spans="1:19" x14ac:dyDescent="0.3">
      <c r="A235" s="84">
        <v>4.72</v>
      </c>
    </row>
    <row r="237" spans="1:19" ht="15.5" x14ac:dyDescent="0.3">
      <c r="A237" s="37" t="s">
        <v>140</v>
      </c>
      <c r="B237" s="37"/>
      <c r="C237" s="37"/>
      <c r="D237" s="37"/>
      <c r="E237" s="37"/>
      <c r="F237" s="37"/>
      <c r="G237" s="37"/>
      <c r="H237" s="37"/>
      <c r="I237" s="37"/>
      <c r="J237" s="37"/>
      <c r="K237" s="37"/>
      <c r="L237" s="37"/>
      <c r="M237" s="37"/>
      <c r="N237" s="37"/>
      <c r="O237" s="37"/>
      <c r="P237" s="37"/>
      <c r="Q237" s="37"/>
      <c r="R237" s="37"/>
      <c r="S237" s="37"/>
    </row>
    <row r="238" spans="1:19" x14ac:dyDescent="0.3">
      <c r="A238" s="38" t="s">
        <v>141</v>
      </c>
      <c r="B238" s="38"/>
      <c r="C238" s="38"/>
      <c r="D238" s="38"/>
      <c r="E238" s="38"/>
      <c r="F238" s="38"/>
      <c r="G238" s="38"/>
      <c r="H238" s="38"/>
      <c r="I238" s="38"/>
      <c r="J238" s="38"/>
      <c r="K238" s="38"/>
      <c r="L238" s="38"/>
      <c r="M238" s="38"/>
      <c r="N238" s="38"/>
      <c r="O238" s="38"/>
      <c r="P238" s="38"/>
      <c r="Q238" s="38"/>
      <c r="R238" s="38"/>
      <c r="S238" s="38"/>
    </row>
    <row r="239" spans="1:19" s="39" customFormat="1" ht="6" customHeight="1" x14ac:dyDescent="0.3">
      <c r="C239" s="40" t="s">
        <v>79</v>
      </c>
      <c r="D239" s="40"/>
      <c r="E239" s="40"/>
      <c r="F239" s="40"/>
      <c r="G239" s="40"/>
      <c r="H239" s="40"/>
      <c r="I239" s="40"/>
      <c r="J239" s="40"/>
      <c r="K239" s="40"/>
      <c r="L239" s="40"/>
      <c r="M239" s="40"/>
      <c r="N239" s="40"/>
      <c r="O239" s="40"/>
      <c r="P239" s="40"/>
      <c r="Q239" s="40"/>
      <c r="R239" s="40"/>
      <c r="S239" s="40"/>
    </row>
    <row r="240" spans="1:19" ht="14.5" thickBot="1" x14ac:dyDescent="0.35">
      <c r="A240" s="41"/>
      <c r="B240" s="41"/>
      <c r="C240" s="42">
        <v>800</v>
      </c>
      <c r="D240" s="42">
        <v>1000</v>
      </c>
      <c r="E240" s="42">
        <v>1200</v>
      </c>
      <c r="F240" s="42">
        <v>1400</v>
      </c>
      <c r="G240" s="42">
        <v>1600</v>
      </c>
      <c r="H240" s="42">
        <v>1800</v>
      </c>
      <c r="I240" s="42">
        <v>2000</v>
      </c>
      <c r="J240" s="42">
        <v>2200</v>
      </c>
      <c r="K240" s="42">
        <v>2400</v>
      </c>
      <c r="L240" s="42">
        <v>2600</v>
      </c>
      <c r="M240" s="42">
        <v>2800</v>
      </c>
      <c r="N240" s="42">
        <v>3000</v>
      </c>
      <c r="O240" s="42">
        <v>3200</v>
      </c>
      <c r="P240" s="42">
        <v>3400</v>
      </c>
      <c r="Q240" s="42">
        <v>3600</v>
      </c>
      <c r="R240" s="42">
        <v>3800</v>
      </c>
      <c r="S240" s="42">
        <v>4000</v>
      </c>
    </row>
    <row r="241" spans="1:19" x14ac:dyDescent="0.3">
      <c r="A241" s="43" t="s">
        <v>142</v>
      </c>
      <c r="B241" s="44"/>
      <c r="C241" s="45">
        <v>109.80000000000001</v>
      </c>
      <c r="D241" s="46">
        <v>111.67000000000002</v>
      </c>
      <c r="E241" s="46">
        <v>113.58000000000001</v>
      </c>
      <c r="F241" s="46">
        <v>115.05000000000001</v>
      </c>
      <c r="G241" s="46">
        <v>116.96000000000004</v>
      </c>
      <c r="H241" s="46">
        <v>118.86999999999998</v>
      </c>
      <c r="I241" s="46">
        <v>120.78999999999999</v>
      </c>
      <c r="J241" s="46">
        <v>122.69999999999999</v>
      </c>
      <c r="K241" s="46">
        <v>124.57</v>
      </c>
      <c r="L241" s="46">
        <v>126.48000000000002</v>
      </c>
      <c r="M241" s="46">
        <v>128.40000000000003</v>
      </c>
      <c r="N241" s="46">
        <v>154.32</v>
      </c>
      <c r="O241" s="46">
        <v>156.67000000000002</v>
      </c>
      <c r="P241" s="46">
        <v>159.03999999999996</v>
      </c>
      <c r="Q241" s="46">
        <v>161.44</v>
      </c>
      <c r="R241" s="46">
        <v>163.80000000000007</v>
      </c>
      <c r="S241" s="46">
        <v>166.20000000000005</v>
      </c>
    </row>
    <row r="243" spans="1:19" ht="15.5" x14ac:dyDescent="0.3">
      <c r="A243" s="37" t="s">
        <v>118</v>
      </c>
      <c r="B243" s="37"/>
      <c r="C243" s="37"/>
      <c r="D243" s="37"/>
      <c r="E243" s="37"/>
      <c r="F243" s="37"/>
      <c r="G243" s="37"/>
      <c r="H243" s="37"/>
      <c r="I243" s="37"/>
      <c r="J243" s="37"/>
      <c r="K243" s="37"/>
      <c r="L243" s="37"/>
      <c r="M243" s="37"/>
      <c r="N243" s="37"/>
      <c r="O243" s="37"/>
      <c r="P243" s="37"/>
      <c r="Q243" s="37"/>
      <c r="R243" s="37"/>
      <c r="S243" s="37"/>
    </row>
    <row r="244" spans="1:19" x14ac:dyDescent="0.3">
      <c r="A244" s="38" t="s">
        <v>119</v>
      </c>
      <c r="B244" s="38"/>
      <c r="C244" s="38"/>
      <c r="D244" s="38"/>
      <c r="E244" s="38"/>
      <c r="F244" s="38"/>
      <c r="G244" s="38"/>
      <c r="H244" s="38"/>
      <c r="I244" s="38"/>
      <c r="J244" s="38"/>
      <c r="K244" s="38"/>
      <c r="L244" s="38"/>
      <c r="M244" s="38"/>
      <c r="N244" s="38"/>
      <c r="O244" s="38"/>
      <c r="P244" s="38"/>
      <c r="Q244" s="38"/>
      <c r="R244" s="38"/>
      <c r="S244" s="38"/>
    </row>
    <row r="245" spans="1:19" ht="15.5" x14ac:dyDescent="0.3">
      <c r="A245" s="39"/>
      <c r="B245" s="39"/>
      <c r="C245" s="40" t="s">
        <v>79</v>
      </c>
      <c r="D245" s="40"/>
      <c r="E245" s="40"/>
      <c r="F245" s="40"/>
      <c r="G245" s="40"/>
      <c r="H245" s="40"/>
      <c r="I245" s="40"/>
      <c r="J245" s="40"/>
      <c r="K245" s="40"/>
      <c r="L245" s="40"/>
      <c r="M245" s="40"/>
      <c r="N245" s="40"/>
      <c r="O245" s="40"/>
      <c r="P245" s="40"/>
      <c r="Q245" s="40"/>
      <c r="R245" s="40"/>
      <c r="S245" s="40"/>
    </row>
    <row r="246" spans="1:19" ht="14.5" thickBot="1" x14ac:dyDescent="0.35">
      <c r="A246" s="41"/>
      <c r="B246" s="41"/>
      <c r="C246" s="42">
        <v>800</v>
      </c>
      <c r="D246" s="42">
        <v>1000</v>
      </c>
      <c r="E246" s="42">
        <v>1200</v>
      </c>
      <c r="F246" s="42">
        <v>1400</v>
      </c>
      <c r="G246" s="42">
        <v>1600</v>
      </c>
      <c r="H246" s="42">
        <v>1800</v>
      </c>
      <c r="I246" s="42">
        <v>2000</v>
      </c>
      <c r="J246" s="42">
        <v>2200</v>
      </c>
      <c r="K246" s="42">
        <v>2400</v>
      </c>
      <c r="L246" s="42">
        <v>2600</v>
      </c>
      <c r="M246" s="42">
        <v>2800</v>
      </c>
      <c r="N246" s="42">
        <v>3000</v>
      </c>
      <c r="O246" s="42">
        <v>3200</v>
      </c>
      <c r="P246" s="42">
        <v>3400</v>
      </c>
      <c r="Q246" s="42">
        <v>3600</v>
      </c>
      <c r="R246" s="42">
        <v>3800</v>
      </c>
      <c r="S246" s="42">
        <v>4000</v>
      </c>
    </row>
    <row r="247" spans="1:19" s="39" customFormat="1" x14ac:dyDescent="0.3">
      <c r="A247" s="43" t="s">
        <v>120</v>
      </c>
      <c r="B247" s="44"/>
      <c r="C247" s="45">
        <v>-30.490000000000009</v>
      </c>
      <c r="D247" s="46">
        <v>-33.22999999999999</v>
      </c>
      <c r="E247" s="46">
        <v>-35.930000000000007</v>
      </c>
      <c r="F247" s="46">
        <v>-39.069999999999993</v>
      </c>
      <c r="G247" s="46">
        <v>-41.779999999999973</v>
      </c>
      <c r="H247" s="46">
        <v>-44.52000000000001</v>
      </c>
      <c r="I247" s="46">
        <v>-47.210000000000008</v>
      </c>
      <c r="J247" s="46">
        <v>-49.950000000000017</v>
      </c>
      <c r="K247" s="46">
        <v>-52.650000000000006</v>
      </c>
      <c r="L247" s="46">
        <v>-55.349999999999994</v>
      </c>
      <c r="M247" s="46">
        <v>-58.079999999999984</v>
      </c>
      <c r="N247" s="46">
        <v>-36.78000000000003</v>
      </c>
      <c r="O247" s="54"/>
      <c r="P247" s="54"/>
      <c r="Q247" s="54"/>
      <c r="R247" s="54"/>
      <c r="S247" s="54"/>
    </row>
    <row r="248" spans="1:19" x14ac:dyDescent="0.3">
      <c r="A248" s="55"/>
      <c r="B248" s="61"/>
      <c r="C248" s="62"/>
      <c r="D248" s="62"/>
      <c r="E248" s="62"/>
      <c r="F248" s="62"/>
      <c r="G248" s="62"/>
      <c r="H248" s="62"/>
      <c r="I248" s="62"/>
      <c r="J248" s="62"/>
      <c r="K248" s="62"/>
      <c r="L248" s="62"/>
      <c r="M248" s="62"/>
      <c r="N248" s="62"/>
      <c r="O248" s="62"/>
      <c r="P248" s="62"/>
      <c r="Q248" s="62"/>
      <c r="R248" s="62"/>
      <c r="S248" s="62"/>
    </row>
    <row r="249" spans="1:19" ht="15.5" x14ac:dyDescent="0.3">
      <c r="A249" s="37" t="s">
        <v>322</v>
      </c>
      <c r="B249" s="37"/>
      <c r="C249" s="37"/>
      <c r="D249" s="37"/>
      <c r="E249" s="37"/>
      <c r="F249" s="37"/>
      <c r="G249" s="37"/>
      <c r="H249" s="37"/>
      <c r="I249" s="37"/>
      <c r="J249" s="37"/>
      <c r="K249" s="37"/>
      <c r="L249" s="37"/>
      <c r="M249" s="37"/>
      <c r="N249" s="37"/>
      <c r="O249" s="37"/>
      <c r="P249" s="37"/>
      <c r="Q249" s="37"/>
      <c r="R249" s="37"/>
      <c r="S249" s="37"/>
    </row>
    <row r="250" spans="1:19" x14ac:dyDescent="0.3">
      <c r="A250" s="38" t="s">
        <v>323</v>
      </c>
      <c r="B250" s="38"/>
      <c r="C250" s="38"/>
      <c r="D250" s="38"/>
      <c r="E250" s="38"/>
      <c r="F250" s="38"/>
      <c r="G250" s="38"/>
      <c r="H250" s="38"/>
      <c r="I250" s="38"/>
      <c r="J250" s="38"/>
      <c r="K250" s="38"/>
      <c r="L250" s="38"/>
      <c r="M250" s="38"/>
      <c r="N250" s="38"/>
      <c r="O250" s="38"/>
      <c r="P250" s="38"/>
      <c r="Q250" s="38"/>
      <c r="R250" s="38"/>
      <c r="S250" s="38"/>
    </row>
    <row r="251" spans="1:19" ht="15.5" x14ac:dyDescent="0.3">
      <c r="A251" s="39"/>
      <c r="B251" s="39"/>
      <c r="C251" s="40" t="s">
        <v>79</v>
      </c>
      <c r="D251" s="40"/>
      <c r="E251" s="40"/>
      <c r="F251" s="40"/>
      <c r="G251" s="40"/>
      <c r="H251" s="40"/>
      <c r="I251" s="40"/>
      <c r="J251" s="40"/>
      <c r="K251" s="40"/>
      <c r="L251" s="40"/>
      <c r="M251" s="40"/>
      <c r="N251" s="40"/>
      <c r="O251" s="40"/>
      <c r="P251" s="40"/>
      <c r="Q251" s="40"/>
      <c r="R251" s="40"/>
      <c r="S251" s="40"/>
    </row>
    <row r="252" spans="1:19" s="39" customFormat="1" ht="14.5" thickBot="1" x14ac:dyDescent="0.35">
      <c r="A252" s="41"/>
      <c r="B252" s="41"/>
      <c r="C252" s="42">
        <v>800</v>
      </c>
      <c r="D252" s="42">
        <v>1000</v>
      </c>
      <c r="E252" s="42">
        <v>1200</v>
      </c>
      <c r="F252" s="42">
        <v>1400</v>
      </c>
      <c r="G252" s="42">
        <v>1600</v>
      </c>
      <c r="H252" s="42">
        <v>1800</v>
      </c>
      <c r="I252" s="42">
        <v>2000</v>
      </c>
      <c r="J252" s="42">
        <v>2200</v>
      </c>
      <c r="K252" s="42">
        <v>2400</v>
      </c>
      <c r="L252" s="42">
        <v>2600</v>
      </c>
      <c r="M252" s="42">
        <v>2800</v>
      </c>
      <c r="N252" s="42">
        <v>3000</v>
      </c>
      <c r="O252" s="42">
        <v>3200</v>
      </c>
      <c r="P252" s="42">
        <v>3400</v>
      </c>
      <c r="Q252" s="42">
        <v>3600</v>
      </c>
      <c r="R252" s="42">
        <v>3800</v>
      </c>
      <c r="S252" s="42">
        <v>4000</v>
      </c>
    </row>
    <row r="253" spans="1:19" x14ac:dyDescent="0.3">
      <c r="A253" s="43" t="s">
        <v>325</v>
      </c>
      <c r="B253" s="44"/>
      <c r="C253" s="45">
        <v>33</v>
      </c>
      <c r="D253" s="46">
        <v>41.700000000000017</v>
      </c>
      <c r="E253" s="46">
        <v>66.41</v>
      </c>
      <c r="F253" s="46">
        <v>53.660000000000025</v>
      </c>
      <c r="G253" s="46">
        <v>62.25</v>
      </c>
      <c r="H253" s="46">
        <v>70.830000000000013</v>
      </c>
      <c r="I253" s="46">
        <v>79.429999999999978</v>
      </c>
      <c r="J253" s="46">
        <v>125.63</v>
      </c>
      <c r="K253" s="46">
        <v>140.55000000000001</v>
      </c>
      <c r="L253" s="46">
        <v>155.47000000000003</v>
      </c>
      <c r="M253" s="46">
        <v>170.37</v>
      </c>
      <c r="N253" s="46">
        <v>180.94</v>
      </c>
      <c r="O253" s="74"/>
      <c r="P253" s="74"/>
      <c r="Q253" s="74"/>
      <c r="R253" s="74"/>
      <c r="S253" s="74"/>
    </row>
    <row r="254" spans="1:19" x14ac:dyDescent="0.3">
      <c r="A254" s="75" t="s">
        <v>326</v>
      </c>
      <c r="B254" s="76"/>
      <c r="C254" s="52">
        <v>33.110000000000014</v>
      </c>
      <c r="D254" s="53">
        <v>41.700000000000017</v>
      </c>
      <c r="E254" s="53">
        <v>66.41</v>
      </c>
      <c r="F254" s="53">
        <v>53.660000000000025</v>
      </c>
      <c r="G254" s="53">
        <v>62.25</v>
      </c>
      <c r="H254" s="53">
        <v>70.830000000000013</v>
      </c>
      <c r="I254" s="53">
        <v>79.429999999999978</v>
      </c>
      <c r="J254" s="53">
        <v>125.63</v>
      </c>
      <c r="K254" s="53">
        <v>140.55000000000001</v>
      </c>
      <c r="L254" s="53">
        <v>155.47000000000003</v>
      </c>
      <c r="M254" s="53">
        <v>170.37</v>
      </c>
      <c r="N254" s="53">
        <v>180.94</v>
      </c>
      <c r="O254" s="53">
        <v>196.01000000000005</v>
      </c>
      <c r="P254" s="53">
        <v>210.89999999999998</v>
      </c>
      <c r="Q254" s="53">
        <v>225.82999999999998</v>
      </c>
      <c r="R254" s="53">
        <v>239.07000000000005</v>
      </c>
      <c r="S254" s="53">
        <v>253.99</v>
      </c>
    </row>
    <row r="255" spans="1:19" x14ac:dyDescent="0.3">
      <c r="A255" s="77" t="s">
        <v>327</v>
      </c>
      <c r="B255" s="78"/>
      <c r="C255" s="52">
        <v>39.53</v>
      </c>
      <c r="D255" s="53">
        <v>48.49</v>
      </c>
      <c r="E255" s="53">
        <v>73.609999999999985</v>
      </c>
      <c r="F255" s="53">
        <v>61.240000000000009</v>
      </c>
      <c r="G255" s="53">
        <v>70.199999999999989</v>
      </c>
      <c r="H255" s="53">
        <v>79.200000000000017</v>
      </c>
      <c r="I255" s="53">
        <v>88.169999999999987</v>
      </c>
      <c r="J255" s="53">
        <v>134.77999999999997</v>
      </c>
      <c r="K255" s="53">
        <v>150.07</v>
      </c>
      <c r="L255" s="53">
        <v>165.37</v>
      </c>
      <c r="M255" s="53">
        <v>180.68</v>
      </c>
      <c r="N255" s="53">
        <v>191.62999999999994</v>
      </c>
      <c r="O255" s="53">
        <v>207.07</v>
      </c>
      <c r="P255" s="53">
        <v>222.38</v>
      </c>
      <c r="Q255" s="53">
        <v>237.71999999999997</v>
      </c>
      <c r="R255" s="53">
        <v>251.29000000000008</v>
      </c>
      <c r="S255" s="53">
        <v>266.63</v>
      </c>
    </row>
    <row r="257" spans="1:19" ht="15.5" x14ac:dyDescent="0.3">
      <c r="A257" s="37" t="s">
        <v>77</v>
      </c>
      <c r="B257" s="37"/>
      <c r="C257" s="37"/>
      <c r="D257" s="37"/>
      <c r="E257" s="37"/>
      <c r="F257" s="37"/>
      <c r="G257" s="37"/>
      <c r="H257" s="37"/>
      <c r="I257" s="37"/>
      <c r="J257" s="37"/>
      <c r="K257" s="37"/>
      <c r="L257" s="37"/>
      <c r="M257" s="37"/>
      <c r="N257" s="37"/>
      <c r="O257" s="37"/>
      <c r="P257" s="37"/>
      <c r="Q257" s="37"/>
      <c r="R257" s="37"/>
      <c r="S257" s="37"/>
    </row>
    <row r="258" spans="1:19" x14ac:dyDescent="0.3">
      <c r="A258" s="38" t="s">
        <v>78</v>
      </c>
      <c r="B258" s="38"/>
      <c r="C258" s="38"/>
      <c r="D258" s="38"/>
      <c r="E258" s="38"/>
      <c r="F258" s="38"/>
      <c r="G258" s="38"/>
      <c r="H258" s="38"/>
      <c r="I258" s="38"/>
      <c r="J258" s="38"/>
      <c r="K258" s="38"/>
      <c r="L258" s="38"/>
      <c r="M258" s="38"/>
      <c r="N258" s="38"/>
      <c r="O258" s="38"/>
      <c r="P258" s="38"/>
      <c r="Q258" s="38"/>
      <c r="R258" s="38"/>
      <c r="S258" s="38"/>
    </row>
    <row r="259" spans="1:19" ht="15.5" x14ac:dyDescent="0.3">
      <c r="A259" s="39"/>
      <c r="B259" s="39"/>
      <c r="C259" s="40" t="s">
        <v>79</v>
      </c>
      <c r="D259" s="40"/>
      <c r="E259" s="40"/>
      <c r="F259" s="40"/>
      <c r="G259" s="40"/>
      <c r="H259" s="40"/>
      <c r="I259" s="40"/>
      <c r="J259" s="40"/>
      <c r="K259" s="40"/>
      <c r="L259" s="40"/>
      <c r="M259" s="40"/>
      <c r="N259" s="40"/>
      <c r="O259" s="40"/>
      <c r="P259" s="40"/>
      <c r="Q259" s="40"/>
      <c r="R259" s="40"/>
      <c r="S259" s="40"/>
    </row>
    <row r="260" spans="1:19" s="39" customFormat="1" ht="14.5" thickBot="1" x14ac:dyDescent="0.35">
      <c r="A260" s="41"/>
      <c r="B260" s="41"/>
      <c r="C260" s="42">
        <v>800</v>
      </c>
      <c r="D260" s="42">
        <v>1000</v>
      </c>
      <c r="E260" s="42">
        <v>1200</v>
      </c>
      <c r="F260" s="42">
        <v>1400</v>
      </c>
      <c r="G260" s="42">
        <v>1600</v>
      </c>
      <c r="H260" s="42">
        <v>1800</v>
      </c>
      <c r="I260" s="42">
        <v>2000</v>
      </c>
      <c r="J260" s="42">
        <v>2200</v>
      </c>
      <c r="K260" s="42">
        <v>2400</v>
      </c>
      <c r="L260" s="42">
        <v>2600</v>
      </c>
      <c r="M260" s="42">
        <v>2800</v>
      </c>
      <c r="N260" s="42">
        <v>3000</v>
      </c>
      <c r="O260" s="42">
        <v>3200</v>
      </c>
      <c r="P260" s="42">
        <v>3400</v>
      </c>
      <c r="Q260" s="42">
        <v>3600</v>
      </c>
      <c r="R260" s="42">
        <v>3800</v>
      </c>
      <c r="S260" s="42">
        <v>4000</v>
      </c>
    </row>
    <row r="261" spans="1:19" x14ac:dyDescent="0.3">
      <c r="A261" s="43" t="s">
        <v>80</v>
      </c>
      <c r="B261" s="44"/>
      <c r="C261" s="45">
        <v>339.49</v>
      </c>
      <c r="D261" s="46">
        <v>367.91</v>
      </c>
      <c r="E261" s="46">
        <v>396.34</v>
      </c>
      <c r="F261" s="46">
        <v>445.69</v>
      </c>
      <c r="G261" s="46">
        <v>474.11</v>
      </c>
      <c r="H261" s="46">
        <v>502.54</v>
      </c>
      <c r="I261" s="46">
        <v>530.96</v>
      </c>
      <c r="J261" s="46">
        <v>559.39</v>
      </c>
      <c r="K261" s="46">
        <v>587.85</v>
      </c>
      <c r="L261" s="46">
        <v>616.28</v>
      </c>
      <c r="M261" s="46">
        <v>644.70000000000005</v>
      </c>
      <c r="N261" s="46">
        <v>673.13</v>
      </c>
      <c r="O261" s="74"/>
      <c r="P261" s="74"/>
      <c r="Q261" s="74"/>
      <c r="R261" s="74"/>
      <c r="S261" s="74"/>
    </row>
    <row r="262" spans="1:19" x14ac:dyDescent="0.3">
      <c r="A262" s="75" t="s">
        <v>81</v>
      </c>
      <c r="B262" s="76"/>
      <c r="C262" s="52">
        <v>336.94</v>
      </c>
      <c r="D262" s="53">
        <v>365.74</v>
      </c>
      <c r="E262" s="53">
        <v>394.58</v>
      </c>
      <c r="F262" s="53">
        <v>444.3</v>
      </c>
      <c r="G262" s="53">
        <v>473.14</v>
      </c>
      <c r="H262" s="53">
        <v>501.98</v>
      </c>
      <c r="I262" s="53">
        <v>530.78</v>
      </c>
      <c r="J262" s="53">
        <v>559.61</v>
      </c>
      <c r="K262" s="53">
        <v>588.45000000000005</v>
      </c>
      <c r="L262" s="53">
        <v>617.25</v>
      </c>
      <c r="M262" s="53">
        <v>646.09</v>
      </c>
      <c r="N262" s="53">
        <v>738.08</v>
      </c>
      <c r="O262" s="53">
        <v>834.3</v>
      </c>
      <c r="P262" s="53">
        <v>869.14</v>
      </c>
      <c r="Q262" s="53">
        <v>903.98</v>
      </c>
      <c r="R262" s="53">
        <v>1022.78</v>
      </c>
      <c r="S262" s="53">
        <v>1061.6600000000001</v>
      </c>
    </row>
    <row r="263" spans="1:19" x14ac:dyDescent="0.3">
      <c r="A263" s="77" t="s">
        <v>82</v>
      </c>
      <c r="B263" s="78"/>
      <c r="C263" s="52">
        <v>360.6</v>
      </c>
      <c r="D263" s="53">
        <v>393.86</v>
      </c>
      <c r="E263" s="53">
        <v>427.16</v>
      </c>
      <c r="F263" s="53">
        <v>481.35</v>
      </c>
      <c r="G263" s="53">
        <v>514.65</v>
      </c>
      <c r="H263" s="53">
        <v>547.95000000000005</v>
      </c>
      <c r="I263" s="53">
        <v>581.21</v>
      </c>
      <c r="J263" s="53">
        <v>614.51</v>
      </c>
      <c r="K263" s="53">
        <v>647.80999999999995</v>
      </c>
      <c r="L263" s="53">
        <v>681.08</v>
      </c>
      <c r="M263" s="53">
        <v>714.38</v>
      </c>
      <c r="N263" s="53">
        <v>810.83</v>
      </c>
      <c r="O263" s="53">
        <v>911.51</v>
      </c>
      <c r="P263" s="53">
        <v>950.81</v>
      </c>
      <c r="Q263" s="53">
        <v>990.11</v>
      </c>
      <c r="R263" s="53">
        <v>1113.3800000000001</v>
      </c>
      <c r="S263" s="53">
        <v>1156.73</v>
      </c>
    </row>
    <row r="265" spans="1:19" ht="15.5" x14ac:dyDescent="0.3">
      <c r="A265" s="37" t="s">
        <v>21</v>
      </c>
      <c r="B265" s="37"/>
      <c r="C265" s="37"/>
      <c r="D265" s="37"/>
      <c r="E265" s="37"/>
      <c r="F265" s="37"/>
      <c r="G265" s="37"/>
      <c r="H265" s="37"/>
      <c r="I265" s="37"/>
      <c r="J265" s="37"/>
      <c r="K265" s="37"/>
      <c r="L265" s="37"/>
      <c r="M265" s="37"/>
      <c r="N265" s="37"/>
      <c r="O265" s="37"/>
      <c r="P265" s="37"/>
      <c r="Q265" s="37"/>
      <c r="R265" s="37"/>
      <c r="S265" s="37"/>
    </row>
    <row r="266" spans="1:19" x14ac:dyDescent="0.3">
      <c r="A266" s="38" t="s">
        <v>332</v>
      </c>
      <c r="B266" s="38"/>
      <c r="C266" s="38"/>
      <c r="D266" s="38"/>
      <c r="E266" s="38"/>
      <c r="F266" s="38"/>
      <c r="G266" s="38"/>
      <c r="H266" s="38"/>
      <c r="I266" s="38"/>
      <c r="J266" s="38"/>
      <c r="K266" s="38"/>
      <c r="L266" s="38"/>
      <c r="M266" s="38"/>
      <c r="N266" s="38"/>
      <c r="O266" s="38"/>
      <c r="P266" s="38"/>
      <c r="Q266" s="38"/>
      <c r="R266" s="38"/>
      <c r="S266" s="38"/>
    </row>
    <row r="267" spans="1:19" ht="15.5" x14ac:dyDescent="0.3">
      <c r="A267" s="39"/>
      <c r="B267" s="39"/>
      <c r="C267" s="40" t="s">
        <v>79</v>
      </c>
      <c r="D267" s="40"/>
      <c r="E267" s="40"/>
      <c r="F267" s="40"/>
      <c r="G267" s="40"/>
      <c r="H267" s="40"/>
      <c r="I267" s="40"/>
      <c r="J267" s="40"/>
      <c r="K267" s="40"/>
      <c r="L267" s="40"/>
      <c r="M267" s="40"/>
      <c r="N267" s="40"/>
      <c r="O267" s="40"/>
      <c r="P267" s="40"/>
      <c r="Q267" s="40"/>
      <c r="R267" s="40"/>
      <c r="S267" s="40"/>
    </row>
    <row r="268" spans="1:19" ht="14.5" thickBot="1" x14ac:dyDescent="0.35">
      <c r="A268" s="41"/>
      <c r="B268" s="41"/>
      <c r="C268" s="42">
        <v>800</v>
      </c>
      <c r="D268" s="42">
        <v>1000</v>
      </c>
      <c r="E268" s="42">
        <v>1200</v>
      </c>
      <c r="F268" s="42">
        <v>1400</v>
      </c>
      <c r="G268" s="42">
        <v>1600</v>
      </c>
      <c r="H268" s="42">
        <v>1800</v>
      </c>
      <c r="I268" s="42">
        <v>2000</v>
      </c>
      <c r="J268" s="42">
        <v>2200</v>
      </c>
      <c r="K268" s="42">
        <v>2400</v>
      </c>
      <c r="L268" s="42">
        <v>2600</v>
      </c>
      <c r="M268" s="42">
        <v>2800</v>
      </c>
      <c r="N268" s="42">
        <v>3000</v>
      </c>
      <c r="O268" s="42">
        <v>3200</v>
      </c>
      <c r="P268" s="42">
        <v>3400</v>
      </c>
      <c r="Q268" s="42">
        <v>3600</v>
      </c>
      <c r="R268" s="42">
        <v>3800</v>
      </c>
      <c r="S268" s="42">
        <v>4000</v>
      </c>
    </row>
    <row r="269" spans="1:19" x14ac:dyDescent="0.3">
      <c r="A269" s="43" t="s">
        <v>83</v>
      </c>
      <c r="B269" s="44"/>
      <c r="C269" s="45">
        <v>30</v>
      </c>
      <c r="D269" s="46">
        <v>34.569999999999993</v>
      </c>
      <c r="E269" s="46">
        <v>39.110000000000014</v>
      </c>
      <c r="F269" s="46">
        <v>43.69</v>
      </c>
      <c r="G269" s="46">
        <v>48.220000000000027</v>
      </c>
      <c r="H269" s="46">
        <v>52.799999999999955</v>
      </c>
      <c r="I269" s="46">
        <v>57.370000000000005</v>
      </c>
      <c r="J269" s="46">
        <v>61.919999999999959</v>
      </c>
      <c r="K269" s="46">
        <v>66.449999999999932</v>
      </c>
      <c r="L269" s="46">
        <v>71.029999999999973</v>
      </c>
      <c r="M269" s="46">
        <v>75.600000000000023</v>
      </c>
      <c r="N269" s="46">
        <v>80.13</v>
      </c>
      <c r="O269" s="46">
        <v>84.710000000000036</v>
      </c>
      <c r="P269" s="46">
        <v>89.25</v>
      </c>
      <c r="Q269" s="46">
        <v>93.819999999999936</v>
      </c>
      <c r="R269" s="46">
        <v>98.360000000000127</v>
      </c>
      <c r="S269" s="46">
        <v>102.89999999999986</v>
      </c>
    </row>
    <row r="271" spans="1:19" ht="15.5" x14ac:dyDescent="0.3">
      <c r="A271" s="37" t="s">
        <v>329</v>
      </c>
      <c r="B271" s="37"/>
      <c r="C271" s="37"/>
      <c r="D271" s="37"/>
      <c r="E271" s="37"/>
      <c r="F271" s="37"/>
      <c r="G271" s="37"/>
      <c r="H271" s="37"/>
      <c r="I271" s="37"/>
      <c r="J271" s="37"/>
      <c r="K271" s="37"/>
      <c r="L271" s="37"/>
      <c r="M271" s="37"/>
      <c r="N271" s="37"/>
      <c r="O271" s="37"/>
      <c r="P271" s="37"/>
      <c r="Q271" s="37"/>
      <c r="R271" s="37"/>
      <c r="S271" s="37"/>
    </row>
    <row r="272" spans="1:19" ht="15.5" x14ac:dyDescent="0.3">
      <c r="A272" s="39"/>
      <c r="B272" s="39"/>
      <c r="C272" s="40"/>
      <c r="D272" s="40"/>
      <c r="E272" s="40"/>
      <c r="F272" s="40"/>
      <c r="G272" s="40"/>
      <c r="H272" s="40"/>
      <c r="I272" s="40"/>
      <c r="J272" s="40"/>
      <c r="K272" s="40"/>
      <c r="L272" s="40"/>
      <c r="M272" s="40"/>
      <c r="N272" s="40"/>
      <c r="O272" s="40"/>
      <c r="P272" s="40"/>
      <c r="Q272" s="40"/>
      <c r="R272" s="40"/>
      <c r="S272" s="40"/>
    </row>
    <row r="273" spans="1:19" ht="14.5" thickBot="1" x14ac:dyDescent="0.35">
      <c r="A273" s="41"/>
      <c r="B273" s="41"/>
      <c r="C273" s="42">
        <v>800</v>
      </c>
      <c r="D273" s="42">
        <v>1000</v>
      </c>
      <c r="E273" s="42">
        <v>1200</v>
      </c>
      <c r="F273" s="42">
        <v>1400</v>
      </c>
      <c r="G273" s="42">
        <v>1600</v>
      </c>
      <c r="H273" s="42">
        <v>1800</v>
      </c>
      <c r="I273" s="42">
        <v>2000</v>
      </c>
      <c r="J273" s="42">
        <v>2200</v>
      </c>
      <c r="K273" s="42">
        <v>2400</v>
      </c>
      <c r="L273" s="42">
        <v>2600</v>
      </c>
      <c r="M273" s="42">
        <v>2800</v>
      </c>
      <c r="N273" s="42">
        <v>3000</v>
      </c>
      <c r="O273" s="42">
        <v>3200</v>
      </c>
      <c r="P273" s="42">
        <v>3400</v>
      </c>
      <c r="Q273" s="42">
        <v>3600</v>
      </c>
      <c r="R273" s="42">
        <v>3800</v>
      </c>
      <c r="S273" s="42">
        <v>4000</v>
      </c>
    </row>
    <row r="274" spans="1:19" x14ac:dyDescent="0.3">
      <c r="A274" s="43">
        <v>800</v>
      </c>
      <c r="B274" s="44"/>
      <c r="C274" s="45">
        <v>80</v>
      </c>
      <c r="D274" s="46">
        <v>80</v>
      </c>
      <c r="E274" s="46">
        <v>80</v>
      </c>
      <c r="F274" s="46">
        <v>80</v>
      </c>
      <c r="G274" s="46">
        <v>80</v>
      </c>
      <c r="H274" s="46">
        <v>80</v>
      </c>
      <c r="I274" s="46">
        <v>80</v>
      </c>
      <c r="J274" s="46">
        <v>80</v>
      </c>
      <c r="K274" s="46">
        <v>80</v>
      </c>
      <c r="L274" s="46">
        <v>80</v>
      </c>
      <c r="M274" s="46">
        <v>80</v>
      </c>
      <c r="N274" s="46">
        <v>80</v>
      </c>
      <c r="O274" s="47">
        <v>100</v>
      </c>
      <c r="P274" s="47">
        <v>100</v>
      </c>
      <c r="Q274" s="47">
        <v>100</v>
      </c>
      <c r="R274" s="47">
        <v>100</v>
      </c>
      <c r="S274" s="47">
        <v>100</v>
      </c>
    </row>
    <row r="275" spans="1:19" x14ac:dyDescent="0.3">
      <c r="A275" s="48">
        <v>1000</v>
      </c>
      <c r="B275" s="44"/>
      <c r="C275" s="52">
        <v>80</v>
      </c>
      <c r="D275" s="53">
        <v>80</v>
      </c>
      <c r="E275" s="53">
        <v>80</v>
      </c>
      <c r="F275" s="53">
        <v>80</v>
      </c>
      <c r="G275" s="53">
        <v>80</v>
      </c>
      <c r="H275" s="53">
        <v>80</v>
      </c>
      <c r="I275" s="53">
        <v>80</v>
      </c>
      <c r="J275" s="53">
        <v>80</v>
      </c>
      <c r="K275" s="53">
        <v>80</v>
      </c>
      <c r="L275" s="53">
        <v>80</v>
      </c>
      <c r="M275" s="53">
        <v>80</v>
      </c>
      <c r="N275" s="53">
        <v>80</v>
      </c>
      <c r="O275" s="54">
        <v>100</v>
      </c>
      <c r="P275" s="54">
        <v>100</v>
      </c>
      <c r="Q275" s="54">
        <v>100</v>
      </c>
      <c r="R275" s="54">
        <v>100</v>
      </c>
      <c r="S275" s="54">
        <v>100</v>
      </c>
    </row>
    <row r="276" spans="1:19" x14ac:dyDescent="0.3">
      <c r="A276" s="48">
        <v>1200</v>
      </c>
      <c r="B276" s="44"/>
      <c r="C276" s="52">
        <v>80</v>
      </c>
      <c r="D276" s="53">
        <v>80</v>
      </c>
      <c r="E276" s="53">
        <v>80</v>
      </c>
      <c r="F276" s="53">
        <v>80</v>
      </c>
      <c r="G276" s="53">
        <v>80</v>
      </c>
      <c r="H276" s="53">
        <v>80</v>
      </c>
      <c r="I276" s="53">
        <v>80</v>
      </c>
      <c r="J276" s="53">
        <v>80</v>
      </c>
      <c r="K276" s="53">
        <v>80</v>
      </c>
      <c r="L276" s="53">
        <v>80</v>
      </c>
      <c r="M276" s="53">
        <v>80</v>
      </c>
      <c r="N276" s="53">
        <v>80</v>
      </c>
      <c r="O276" s="54">
        <v>100</v>
      </c>
      <c r="P276" s="54">
        <v>100</v>
      </c>
      <c r="Q276" s="54">
        <v>100</v>
      </c>
      <c r="R276" s="54">
        <v>100</v>
      </c>
      <c r="S276" s="54">
        <v>100</v>
      </c>
    </row>
    <row r="277" spans="1:19" x14ac:dyDescent="0.3">
      <c r="A277" s="48">
        <v>1400</v>
      </c>
      <c r="B277" s="44"/>
      <c r="C277" s="52">
        <v>80</v>
      </c>
      <c r="D277" s="53">
        <v>80</v>
      </c>
      <c r="E277" s="53">
        <v>80</v>
      </c>
      <c r="F277" s="53">
        <v>80</v>
      </c>
      <c r="G277" s="53">
        <v>80</v>
      </c>
      <c r="H277" s="53">
        <v>80</v>
      </c>
      <c r="I277" s="53">
        <v>80</v>
      </c>
      <c r="J277" s="53">
        <v>80</v>
      </c>
      <c r="K277" s="53">
        <v>80</v>
      </c>
      <c r="L277" s="53">
        <v>80</v>
      </c>
      <c r="M277" s="53">
        <v>80</v>
      </c>
      <c r="N277" s="53">
        <v>80</v>
      </c>
      <c r="O277" s="54">
        <v>100</v>
      </c>
      <c r="P277" s="54">
        <v>100</v>
      </c>
      <c r="Q277" s="54">
        <v>100</v>
      </c>
      <c r="R277" s="54">
        <v>100</v>
      </c>
      <c r="S277" s="54">
        <v>100</v>
      </c>
    </row>
    <row r="278" spans="1:19" x14ac:dyDescent="0.3">
      <c r="A278" s="48">
        <v>1600</v>
      </c>
      <c r="B278" s="44"/>
      <c r="C278" s="52">
        <v>80</v>
      </c>
      <c r="D278" s="53">
        <v>80</v>
      </c>
      <c r="E278" s="53">
        <v>80</v>
      </c>
      <c r="F278" s="53">
        <v>80</v>
      </c>
      <c r="G278" s="53">
        <v>80</v>
      </c>
      <c r="H278" s="53">
        <v>80</v>
      </c>
      <c r="I278" s="53">
        <v>80</v>
      </c>
      <c r="J278" s="53">
        <v>80</v>
      </c>
      <c r="K278" s="53">
        <v>80</v>
      </c>
      <c r="L278" s="53">
        <v>80</v>
      </c>
      <c r="M278" s="53">
        <v>80</v>
      </c>
      <c r="N278" s="53">
        <v>80</v>
      </c>
      <c r="O278" s="54">
        <v>100</v>
      </c>
      <c r="P278" s="54">
        <v>100</v>
      </c>
      <c r="Q278" s="54">
        <v>100</v>
      </c>
      <c r="R278" s="54">
        <v>100</v>
      </c>
      <c r="S278" s="54">
        <v>100</v>
      </c>
    </row>
    <row r="279" spans="1:19" x14ac:dyDescent="0.3">
      <c r="A279" s="48">
        <v>1800</v>
      </c>
      <c r="B279" s="44"/>
      <c r="C279" s="52">
        <v>80</v>
      </c>
      <c r="D279" s="53">
        <v>80</v>
      </c>
      <c r="E279" s="53">
        <v>80</v>
      </c>
      <c r="F279" s="53">
        <v>80</v>
      </c>
      <c r="G279" s="53">
        <v>80</v>
      </c>
      <c r="H279" s="53">
        <v>80</v>
      </c>
      <c r="I279" s="53">
        <v>80</v>
      </c>
      <c r="J279" s="53">
        <v>80</v>
      </c>
      <c r="K279" s="53">
        <v>80</v>
      </c>
      <c r="L279" s="53">
        <v>80</v>
      </c>
      <c r="M279" s="53">
        <v>80</v>
      </c>
      <c r="N279" s="53">
        <v>80</v>
      </c>
      <c r="O279" s="54">
        <v>100</v>
      </c>
      <c r="P279" s="54">
        <v>100</v>
      </c>
      <c r="Q279" s="54">
        <v>100</v>
      </c>
      <c r="R279" s="54">
        <v>100</v>
      </c>
      <c r="S279" s="54">
        <v>100</v>
      </c>
    </row>
    <row r="280" spans="1:19" x14ac:dyDescent="0.3">
      <c r="A280" s="48">
        <v>2000</v>
      </c>
      <c r="B280" s="44"/>
      <c r="C280" s="52">
        <v>80</v>
      </c>
      <c r="D280" s="53">
        <v>80</v>
      </c>
      <c r="E280" s="53">
        <v>80</v>
      </c>
      <c r="F280" s="53">
        <v>80</v>
      </c>
      <c r="G280" s="53">
        <v>80</v>
      </c>
      <c r="H280" s="53">
        <v>80</v>
      </c>
      <c r="I280" s="53">
        <v>80</v>
      </c>
      <c r="J280" s="53">
        <v>80</v>
      </c>
      <c r="K280" s="53">
        <v>80</v>
      </c>
      <c r="L280" s="53">
        <v>80</v>
      </c>
      <c r="M280" s="53">
        <v>80</v>
      </c>
      <c r="N280" s="53">
        <v>80</v>
      </c>
      <c r="O280" s="54">
        <v>100</v>
      </c>
      <c r="P280" s="54">
        <v>100</v>
      </c>
      <c r="Q280" s="54">
        <v>100</v>
      </c>
      <c r="R280" s="54">
        <v>100</v>
      </c>
      <c r="S280" s="54">
        <v>100</v>
      </c>
    </row>
    <row r="281" spans="1:19" x14ac:dyDescent="0.3">
      <c r="A281" s="48">
        <v>2200</v>
      </c>
      <c r="B281" s="44"/>
      <c r="C281" s="52">
        <v>80</v>
      </c>
      <c r="D281" s="53">
        <v>80</v>
      </c>
      <c r="E281" s="53">
        <v>80</v>
      </c>
      <c r="F281" s="53">
        <v>80</v>
      </c>
      <c r="G281" s="53">
        <v>80</v>
      </c>
      <c r="H281" s="53">
        <v>80</v>
      </c>
      <c r="I281" s="53">
        <v>80</v>
      </c>
      <c r="J281" s="53">
        <v>80</v>
      </c>
      <c r="K281" s="53">
        <v>80</v>
      </c>
      <c r="L281" s="53">
        <v>80</v>
      </c>
      <c r="M281" s="54">
        <v>100</v>
      </c>
      <c r="N281" s="54">
        <v>100</v>
      </c>
      <c r="O281" s="54">
        <v>100</v>
      </c>
      <c r="P281" s="54">
        <v>100</v>
      </c>
      <c r="Q281" s="54">
        <v>100</v>
      </c>
      <c r="R281" s="54">
        <v>100</v>
      </c>
      <c r="S281" s="54">
        <v>100</v>
      </c>
    </row>
    <row r="282" spans="1:19" x14ac:dyDescent="0.3">
      <c r="A282" s="48">
        <v>2400</v>
      </c>
      <c r="B282" s="44"/>
      <c r="C282" s="52">
        <v>80</v>
      </c>
      <c r="D282" s="53">
        <v>80</v>
      </c>
      <c r="E282" s="53">
        <v>80</v>
      </c>
      <c r="F282" s="53">
        <v>80</v>
      </c>
      <c r="G282" s="53">
        <v>80</v>
      </c>
      <c r="H282" s="53">
        <v>80</v>
      </c>
      <c r="I282" s="53">
        <v>80</v>
      </c>
      <c r="J282" s="53">
        <v>80</v>
      </c>
      <c r="K282" s="53">
        <v>80</v>
      </c>
      <c r="L282" s="54">
        <v>100</v>
      </c>
      <c r="M282" s="54">
        <v>100</v>
      </c>
      <c r="N282" s="54">
        <v>100</v>
      </c>
      <c r="O282" s="54">
        <v>100</v>
      </c>
      <c r="P282" s="54">
        <v>100</v>
      </c>
      <c r="Q282" s="54">
        <v>100</v>
      </c>
      <c r="R282" s="54">
        <v>100</v>
      </c>
      <c r="S282" s="54">
        <v>100</v>
      </c>
    </row>
    <row r="283" spans="1:19" x14ac:dyDescent="0.3">
      <c r="A283" s="48">
        <v>2600</v>
      </c>
      <c r="B283" s="44"/>
      <c r="C283" s="52">
        <v>80</v>
      </c>
      <c r="D283" s="53">
        <v>80</v>
      </c>
      <c r="E283" s="53">
        <v>80</v>
      </c>
      <c r="F283" s="53">
        <v>80</v>
      </c>
      <c r="G283" s="53">
        <v>80</v>
      </c>
      <c r="H283" s="53">
        <v>80</v>
      </c>
      <c r="I283" s="53">
        <v>80</v>
      </c>
      <c r="J283" s="53">
        <v>80</v>
      </c>
      <c r="K283" s="54">
        <v>100</v>
      </c>
      <c r="L283" s="54">
        <v>100</v>
      </c>
      <c r="M283" s="54">
        <v>100</v>
      </c>
      <c r="N283" s="54">
        <v>100</v>
      </c>
      <c r="O283" s="54">
        <v>100</v>
      </c>
      <c r="P283" s="54">
        <v>100</v>
      </c>
      <c r="Q283" s="54">
        <v>100</v>
      </c>
      <c r="R283" s="54">
        <v>100</v>
      </c>
      <c r="S283" s="54">
        <v>100</v>
      </c>
    </row>
    <row r="284" spans="1:19" x14ac:dyDescent="0.3">
      <c r="A284" s="48">
        <v>2800</v>
      </c>
      <c r="B284" s="44"/>
      <c r="C284" s="52">
        <v>80</v>
      </c>
      <c r="D284" s="53">
        <v>80</v>
      </c>
      <c r="E284" s="53">
        <v>80</v>
      </c>
      <c r="F284" s="53">
        <v>80</v>
      </c>
      <c r="G284" s="53">
        <v>80</v>
      </c>
      <c r="H284" s="53">
        <v>80</v>
      </c>
      <c r="I284" s="53">
        <v>80</v>
      </c>
      <c r="J284" s="54">
        <v>100</v>
      </c>
      <c r="K284" s="54">
        <v>100</v>
      </c>
      <c r="L284" s="54">
        <v>100</v>
      </c>
      <c r="M284" s="54">
        <v>100</v>
      </c>
      <c r="N284" s="54">
        <v>100</v>
      </c>
      <c r="O284" s="54">
        <v>100</v>
      </c>
      <c r="P284" s="54">
        <v>100</v>
      </c>
      <c r="Q284" s="54">
        <v>100</v>
      </c>
      <c r="R284" s="54">
        <v>100</v>
      </c>
      <c r="S284" s="54">
        <v>100</v>
      </c>
    </row>
    <row r="285" spans="1:19" x14ac:dyDescent="0.3">
      <c r="A285" s="48">
        <v>3000</v>
      </c>
      <c r="B285" s="44"/>
      <c r="C285" s="52">
        <v>80</v>
      </c>
      <c r="D285" s="53">
        <v>80</v>
      </c>
      <c r="E285" s="53">
        <v>80</v>
      </c>
      <c r="F285" s="53">
        <v>80</v>
      </c>
      <c r="G285" s="53">
        <v>80</v>
      </c>
      <c r="H285" s="53">
        <v>80</v>
      </c>
      <c r="I285" s="53">
        <v>80</v>
      </c>
      <c r="J285" s="54">
        <v>100</v>
      </c>
      <c r="K285" s="54">
        <v>100</v>
      </c>
      <c r="L285" s="54">
        <v>100</v>
      </c>
      <c r="M285" s="54">
        <v>100</v>
      </c>
      <c r="N285" s="54">
        <v>100</v>
      </c>
      <c r="O285" s="54">
        <v>100</v>
      </c>
      <c r="P285" s="54">
        <v>100</v>
      </c>
      <c r="Q285" s="54">
        <v>100</v>
      </c>
      <c r="R285" s="54">
        <v>100</v>
      </c>
      <c r="S285" s="54">
        <v>100</v>
      </c>
    </row>
    <row r="286" spans="1:19" x14ac:dyDescent="0.3">
      <c r="A286" s="48">
        <v>3200</v>
      </c>
      <c r="B286" s="44"/>
      <c r="C286" s="54">
        <v>100</v>
      </c>
      <c r="D286" s="54">
        <v>100</v>
      </c>
      <c r="E286" s="54">
        <v>100</v>
      </c>
      <c r="F286" s="54">
        <v>100</v>
      </c>
      <c r="G286" s="54">
        <v>100</v>
      </c>
      <c r="H286" s="54">
        <v>100</v>
      </c>
      <c r="I286" s="54">
        <v>100</v>
      </c>
      <c r="J286" s="54">
        <v>100</v>
      </c>
      <c r="K286" s="54">
        <v>100</v>
      </c>
      <c r="L286" s="54">
        <v>100</v>
      </c>
      <c r="M286" s="54">
        <v>100</v>
      </c>
      <c r="N286" s="54">
        <v>100</v>
      </c>
      <c r="O286" s="54">
        <v>100</v>
      </c>
      <c r="P286" s="54">
        <v>100</v>
      </c>
      <c r="Q286" s="54">
        <v>100</v>
      </c>
      <c r="R286" s="54">
        <v>100</v>
      </c>
      <c r="S286" s="54">
        <v>100</v>
      </c>
    </row>
    <row r="287" spans="1:19" x14ac:dyDescent="0.3">
      <c r="A287" s="48">
        <v>3400</v>
      </c>
      <c r="B287" s="44"/>
      <c r="C287" s="54">
        <v>100</v>
      </c>
      <c r="D287" s="54">
        <v>100</v>
      </c>
      <c r="E287" s="54">
        <v>100</v>
      </c>
      <c r="F287" s="54">
        <v>100</v>
      </c>
      <c r="G287" s="54">
        <v>100</v>
      </c>
      <c r="H287" s="54">
        <v>100</v>
      </c>
      <c r="I287" s="54">
        <v>100</v>
      </c>
      <c r="J287" s="54">
        <v>100</v>
      </c>
      <c r="K287" s="54">
        <v>100</v>
      </c>
      <c r="L287" s="54">
        <v>100</v>
      </c>
      <c r="M287" s="54">
        <v>100</v>
      </c>
      <c r="N287" s="54">
        <v>100</v>
      </c>
      <c r="O287" s="54">
        <v>100</v>
      </c>
      <c r="P287" s="54">
        <v>100</v>
      </c>
      <c r="Q287" s="54">
        <v>100</v>
      </c>
      <c r="R287" s="54">
        <v>100</v>
      </c>
      <c r="S287" s="54">
        <v>100</v>
      </c>
    </row>
    <row r="288" spans="1:19" x14ac:dyDescent="0.3">
      <c r="A288" s="48">
        <v>3600</v>
      </c>
      <c r="B288" s="44"/>
      <c r="C288" s="54">
        <v>100</v>
      </c>
      <c r="D288" s="54">
        <v>100</v>
      </c>
      <c r="E288" s="54">
        <v>100</v>
      </c>
      <c r="F288" s="54">
        <v>100</v>
      </c>
      <c r="G288" s="54">
        <v>100</v>
      </c>
      <c r="H288" s="54">
        <v>100</v>
      </c>
      <c r="I288" s="54">
        <v>100</v>
      </c>
      <c r="J288" s="54">
        <v>100</v>
      </c>
      <c r="K288" s="54">
        <v>100</v>
      </c>
      <c r="L288" s="54">
        <v>100</v>
      </c>
      <c r="M288" s="54">
        <v>100</v>
      </c>
      <c r="N288" s="54">
        <v>100</v>
      </c>
      <c r="O288" s="54">
        <v>100</v>
      </c>
      <c r="P288" s="54">
        <v>100</v>
      </c>
      <c r="Q288" s="54">
        <v>100</v>
      </c>
      <c r="R288" s="54">
        <v>100</v>
      </c>
      <c r="S288" s="54">
        <v>100</v>
      </c>
    </row>
    <row r="289" spans="1:19" x14ac:dyDescent="0.3">
      <c r="A289" s="48">
        <v>3800</v>
      </c>
      <c r="B289" s="44"/>
      <c r="C289" s="72">
        <v>125</v>
      </c>
      <c r="D289" s="73">
        <v>125</v>
      </c>
      <c r="E289" s="73">
        <v>125</v>
      </c>
      <c r="F289" s="73">
        <v>125</v>
      </c>
      <c r="G289" s="73">
        <v>125</v>
      </c>
      <c r="H289" s="73">
        <v>125</v>
      </c>
      <c r="I289" s="73">
        <v>125</v>
      </c>
      <c r="J289" s="73">
        <v>125</v>
      </c>
      <c r="K289" s="73">
        <v>125</v>
      </c>
      <c r="L289" s="73">
        <v>125</v>
      </c>
      <c r="M289" s="73">
        <v>125</v>
      </c>
      <c r="N289" s="73">
        <v>125</v>
      </c>
      <c r="O289" s="73">
        <v>125</v>
      </c>
      <c r="P289" s="73">
        <v>125</v>
      </c>
      <c r="Q289" s="73">
        <v>125</v>
      </c>
      <c r="R289" s="73">
        <v>125</v>
      </c>
      <c r="S289" s="73">
        <v>125</v>
      </c>
    </row>
    <row r="290" spans="1:19" x14ac:dyDescent="0.3">
      <c r="A290" s="48">
        <v>4000</v>
      </c>
      <c r="B290" s="44"/>
      <c r="C290" s="72">
        <v>125</v>
      </c>
      <c r="D290" s="73">
        <v>125</v>
      </c>
      <c r="E290" s="73">
        <v>125</v>
      </c>
      <c r="F290" s="73">
        <v>125</v>
      </c>
      <c r="G290" s="73">
        <v>125</v>
      </c>
      <c r="H290" s="73">
        <v>125</v>
      </c>
      <c r="I290" s="73">
        <v>125</v>
      </c>
      <c r="J290" s="73">
        <v>125</v>
      </c>
      <c r="K290" s="73">
        <v>125</v>
      </c>
      <c r="L290" s="73">
        <v>125</v>
      </c>
      <c r="M290" s="73">
        <v>125</v>
      </c>
      <c r="N290" s="73">
        <v>125</v>
      </c>
      <c r="O290" s="73">
        <v>125</v>
      </c>
      <c r="P290" s="73">
        <v>125</v>
      </c>
      <c r="Q290" s="73">
        <v>125</v>
      </c>
      <c r="R290" s="73">
        <v>125</v>
      </c>
      <c r="S290" s="73">
        <v>125</v>
      </c>
    </row>
    <row r="291" spans="1:19" hidden="1" x14ac:dyDescent="0.3">
      <c r="A291" s="48">
        <v>4200</v>
      </c>
      <c r="B291" s="44"/>
      <c r="C291" s="72">
        <v>125</v>
      </c>
      <c r="D291" s="73">
        <v>125</v>
      </c>
      <c r="E291" s="73">
        <v>125</v>
      </c>
      <c r="F291" s="73">
        <v>125</v>
      </c>
      <c r="G291" s="73">
        <v>125</v>
      </c>
      <c r="H291" s="73">
        <v>125</v>
      </c>
      <c r="I291" s="73">
        <v>125</v>
      </c>
      <c r="J291" s="73">
        <v>125</v>
      </c>
      <c r="K291" s="73">
        <v>125</v>
      </c>
      <c r="L291" s="73">
        <v>125</v>
      </c>
      <c r="M291" s="73">
        <v>125</v>
      </c>
      <c r="N291" s="73">
        <v>125</v>
      </c>
      <c r="O291" s="73">
        <v>125</v>
      </c>
      <c r="P291" s="73">
        <v>125</v>
      </c>
      <c r="Q291" s="73">
        <v>125</v>
      </c>
      <c r="R291" s="73">
        <v>125</v>
      </c>
      <c r="S291" s="73">
        <v>125</v>
      </c>
    </row>
    <row r="292" spans="1:19" x14ac:dyDescent="0.3">
      <c r="A292" s="48">
        <v>4400</v>
      </c>
      <c r="B292" s="44"/>
      <c r="C292" s="72">
        <v>125</v>
      </c>
      <c r="D292" s="73">
        <v>125</v>
      </c>
      <c r="E292" s="73">
        <v>125</v>
      </c>
      <c r="F292" s="73">
        <v>125</v>
      </c>
      <c r="G292" s="73">
        <v>125</v>
      </c>
      <c r="H292" s="73">
        <v>125</v>
      </c>
      <c r="I292" s="73">
        <v>125</v>
      </c>
      <c r="J292" s="73">
        <v>125</v>
      </c>
      <c r="K292" s="73">
        <v>125</v>
      </c>
      <c r="L292" s="73">
        <v>125</v>
      </c>
      <c r="M292" s="73">
        <v>125</v>
      </c>
      <c r="N292" s="73">
        <v>125</v>
      </c>
      <c r="O292" s="73">
        <v>125</v>
      </c>
      <c r="P292" s="73">
        <v>125</v>
      </c>
      <c r="Q292" s="73">
        <v>125</v>
      </c>
      <c r="R292" s="73">
        <v>125</v>
      </c>
      <c r="S292" s="73">
        <v>125</v>
      </c>
    </row>
    <row r="293" spans="1:19" x14ac:dyDescent="0.3">
      <c r="A293" s="48">
        <v>4600</v>
      </c>
      <c r="B293" s="44"/>
      <c r="C293" s="72">
        <v>125</v>
      </c>
      <c r="D293" s="73">
        <v>125</v>
      </c>
      <c r="E293" s="73">
        <v>125</v>
      </c>
      <c r="F293" s="73">
        <v>125</v>
      </c>
      <c r="G293" s="73">
        <v>125</v>
      </c>
      <c r="H293" s="73">
        <v>125</v>
      </c>
      <c r="I293" s="73">
        <v>125</v>
      </c>
      <c r="J293" s="73">
        <v>125</v>
      </c>
      <c r="K293" s="73">
        <v>125</v>
      </c>
      <c r="L293" s="73">
        <v>125</v>
      </c>
      <c r="M293" s="73">
        <v>125</v>
      </c>
      <c r="N293" s="73">
        <v>125</v>
      </c>
      <c r="O293" s="73">
        <v>125</v>
      </c>
      <c r="P293" s="73">
        <v>125</v>
      </c>
      <c r="Q293" s="73">
        <v>125</v>
      </c>
      <c r="R293" s="73">
        <v>125</v>
      </c>
      <c r="S293" s="73">
        <v>125</v>
      </c>
    </row>
    <row r="294" spans="1:19" x14ac:dyDescent="0.3">
      <c r="A294" s="48">
        <v>4800</v>
      </c>
      <c r="B294" s="44"/>
      <c r="C294" s="72">
        <v>125</v>
      </c>
      <c r="D294" s="73">
        <v>125</v>
      </c>
      <c r="E294" s="73">
        <v>125</v>
      </c>
      <c r="F294" s="73">
        <v>125</v>
      </c>
      <c r="G294" s="73">
        <v>125</v>
      </c>
      <c r="H294" s="73">
        <v>125</v>
      </c>
      <c r="I294" s="73">
        <v>125</v>
      </c>
      <c r="J294" s="73">
        <v>125</v>
      </c>
      <c r="K294" s="73">
        <v>125</v>
      </c>
      <c r="L294" s="73">
        <v>125</v>
      </c>
      <c r="M294" s="73">
        <v>125</v>
      </c>
      <c r="N294" s="73">
        <v>125</v>
      </c>
      <c r="O294" s="73">
        <v>125</v>
      </c>
      <c r="P294" s="73">
        <v>125</v>
      </c>
      <c r="Q294" s="73">
        <v>125</v>
      </c>
      <c r="R294" s="73">
        <v>125</v>
      </c>
      <c r="S294" s="73">
        <v>125</v>
      </c>
    </row>
    <row r="295" spans="1:19" x14ac:dyDescent="0.3">
      <c r="A295" s="48">
        <v>5000</v>
      </c>
      <c r="B295" s="44"/>
      <c r="C295" s="72">
        <v>125</v>
      </c>
      <c r="D295" s="73">
        <v>125</v>
      </c>
      <c r="E295" s="73">
        <v>125</v>
      </c>
      <c r="F295" s="73">
        <v>125</v>
      </c>
      <c r="G295" s="73">
        <v>125</v>
      </c>
      <c r="H295" s="73">
        <v>125</v>
      </c>
      <c r="I295" s="73">
        <v>125</v>
      </c>
      <c r="J295" s="73">
        <v>125</v>
      </c>
      <c r="K295" s="73">
        <v>125</v>
      </c>
      <c r="L295" s="73">
        <v>125</v>
      </c>
      <c r="M295" s="73">
        <v>125</v>
      </c>
      <c r="N295" s="73">
        <v>125</v>
      </c>
      <c r="O295" s="73">
        <v>125</v>
      </c>
      <c r="P295" s="73">
        <v>125</v>
      </c>
      <c r="Q295" s="73">
        <v>125</v>
      </c>
      <c r="R295" s="73">
        <v>125</v>
      </c>
      <c r="S295" s="73">
        <v>125</v>
      </c>
    </row>
    <row r="296" spans="1:19" x14ac:dyDescent="0.3">
      <c r="A296" s="48">
        <v>5200</v>
      </c>
      <c r="B296" s="44"/>
      <c r="C296" s="72">
        <v>125</v>
      </c>
      <c r="D296" s="73">
        <v>125</v>
      </c>
      <c r="E296" s="73">
        <v>125</v>
      </c>
      <c r="F296" s="73">
        <v>125</v>
      </c>
      <c r="G296" s="73">
        <v>125</v>
      </c>
      <c r="H296" s="73">
        <v>125</v>
      </c>
      <c r="I296" s="73">
        <v>125</v>
      </c>
      <c r="J296" s="73">
        <v>125</v>
      </c>
      <c r="K296" s="73">
        <v>125</v>
      </c>
      <c r="L296" s="73">
        <v>125</v>
      </c>
      <c r="M296" s="73">
        <v>125</v>
      </c>
      <c r="N296" s="73">
        <v>125</v>
      </c>
      <c r="O296" s="73">
        <v>125</v>
      </c>
      <c r="P296" s="73">
        <v>125</v>
      </c>
      <c r="Q296" s="73">
        <v>125</v>
      </c>
      <c r="R296" s="73">
        <v>125</v>
      </c>
      <c r="S296" s="73">
        <v>125</v>
      </c>
    </row>
    <row r="297" spans="1:19" x14ac:dyDescent="0.3">
      <c r="A297" s="48">
        <v>5400</v>
      </c>
      <c r="B297" s="44"/>
      <c r="C297" s="72">
        <v>125</v>
      </c>
      <c r="D297" s="73">
        <v>125</v>
      </c>
      <c r="E297" s="73">
        <v>125</v>
      </c>
      <c r="F297" s="73">
        <v>125</v>
      </c>
      <c r="G297" s="73">
        <v>125</v>
      </c>
      <c r="H297" s="73">
        <v>125</v>
      </c>
      <c r="I297" s="73">
        <v>125</v>
      </c>
      <c r="J297" s="73">
        <v>125</v>
      </c>
      <c r="K297" s="73">
        <v>125</v>
      </c>
      <c r="L297" s="73">
        <v>125</v>
      </c>
      <c r="M297" s="73">
        <v>125</v>
      </c>
      <c r="N297" s="73">
        <v>125</v>
      </c>
      <c r="O297" s="73">
        <v>125</v>
      </c>
      <c r="P297" s="73">
        <v>125</v>
      </c>
      <c r="Q297" s="73">
        <v>125</v>
      </c>
      <c r="R297" s="73">
        <v>125</v>
      </c>
      <c r="S297" s="73">
        <v>125</v>
      </c>
    </row>
    <row r="298" spans="1:19" x14ac:dyDescent="0.3">
      <c r="A298" s="48">
        <v>5600</v>
      </c>
      <c r="B298" s="44"/>
      <c r="C298" s="72">
        <v>125</v>
      </c>
      <c r="D298" s="73">
        <v>125</v>
      </c>
      <c r="E298" s="73">
        <v>125</v>
      </c>
      <c r="F298" s="73">
        <v>125</v>
      </c>
      <c r="G298" s="73">
        <v>125</v>
      </c>
      <c r="H298" s="73">
        <v>125</v>
      </c>
      <c r="I298" s="73">
        <v>125</v>
      </c>
      <c r="J298" s="73">
        <v>125</v>
      </c>
      <c r="K298" s="73">
        <v>125</v>
      </c>
      <c r="L298" s="73">
        <v>125</v>
      </c>
      <c r="M298" s="73">
        <v>125</v>
      </c>
      <c r="N298" s="73">
        <v>125</v>
      </c>
      <c r="O298" s="73">
        <v>125</v>
      </c>
      <c r="P298" s="73">
        <v>125</v>
      </c>
      <c r="Q298" s="73">
        <v>125</v>
      </c>
      <c r="R298" s="73">
        <v>125</v>
      </c>
      <c r="S298" s="73">
        <v>125</v>
      </c>
    </row>
    <row r="299" spans="1:19" x14ac:dyDescent="0.3">
      <c r="A299" s="48">
        <v>5800</v>
      </c>
      <c r="B299" s="44"/>
      <c r="C299" s="72">
        <v>125</v>
      </c>
      <c r="D299" s="73">
        <v>125</v>
      </c>
      <c r="E299" s="73">
        <v>125</v>
      </c>
      <c r="F299" s="73">
        <v>125</v>
      </c>
      <c r="G299" s="73">
        <v>125</v>
      </c>
      <c r="H299" s="73">
        <v>125</v>
      </c>
      <c r="I299" s="73">
        <v>125</v>
      </c>
      <c r="J299" s="73">
        <v>125</v>
      </c>
      <c r="K299" s="73">
        <v>125</v>
      </c>
      <c r="L299" s="73">
        <v>125</v>
      </c>
      <c r="M299" s="73">
        <v>125</v>
      </c>
      <c r="N299" s="73">
        <v>125</v>
      </c>
      <c r="O299" s="73">
        <v>125</v>
      </c>
      <c r="P299" s="73">
        <v>125</v>
      </c>
      <c r="Q299" s="73">
        <v>125</v>
      </c>
      <c r="R299" s="73">
        <v>125</v>
      </c>
      <c r="S299" s="73">
        <v>125</v>
      </c>
    </row>
    <row r="300" spans="1:19" x14ac:dyDescent="0.3">
      <c r="A300" s="48">
        <v>6000</v>
      </c>
      <c r="B300" s="44"/>
      <c r="C300" s="72">
        <v>125</v>
      </c>
      <c r="D300" s="73">
        <v>125</v>
      </c>
      <c r="E300" s="73">
        <v>125</v>
      </c>
      <c r="F300" s="73">
        <v>125</v>
      </c>
      <c r="G300" s="73">
        <v>125</v>
      </c>
      <c r="H300" s="73">
        <v>125</v>
      </c>
      <c r="I300" s="73">
        <v>125</v>
      </c>
      <c r="J300" s="73">
        <v>125</v>
      </c>
      <c r="K300" s="73">
        <v>125</v>
      </c>
      <c r="L300" s="73">
        <v>125</v>
      </c>
      <c r="M300" s="73">
        <v>125</v>
      </c>
      <c r="N300" s="73">
        <v>125</v>
      </c>
      <c r="O300" s="73">
        <v>125</v>
      </c>
      <c r="P300" s="73">
        <v>125</v>
      </c>
      <c r="Q300" s="73">
        <v>125</v>
      </c>
      <c r="R300" s="73">
        <v>125</v>
      </c>
      <c r="S300" s="73">
        <v>125</v>
      </c>
    </row>
    <row r="302" spans="1:19" ht="15.5" x14ac:dyDescent="0.3">
      <c r="A302" s="63" t="s">
        <v>55</v>
      </c>
      <c r="B302" s="63"/>
      <c r="C302" s="63"/>
      <c r="D302" s="63"/>
      <c r="E302" s="63"/>
      <c r="F302" s="63"/>
      <c r="G302" s="63"/>
      <c r="H302" s="63"/>
      <c r="I302" s="63"/>
      <c r="J302" s="63"/>
      <c r="K302" s="63"/>
      <c r="L302" s="63"/>
      <c r="M302" s="63"/>
      <c r="N302" s="63"/>
      <c r="O302" s="63"/>
      <c r="P302" s="63"/>
      <c r="Q302" s="63"/>
      <c r="R302" s="64" t="s">
        <v>56</v>
      </c>
      <c r="S302" s="63"/>
    </row>
    <row r="303" spans="1:19" x14ac:dyDescent="0.3">
      <c r="A303" s="38" t="s">
        <v>306</v>
      </c>
      <c r="B303" s="38"/>
      <c r="C303" s="38"/>
      <c r="D303" s="38"/>
      <c r="E303" s="38"/>
      <c r="F303" s="38"/>
      <c r="G303" s="38"/>
      <c r="H303" s="38"/>
      <c r="I303" s="38"/>
      <c r="J303" s="38"/>
      <c r="K303" s="38"/>
      <c r="L303" s="38"/>
      <c r="M303" s="38"/>
      <c r="N303" s="38"/>
      <c r="O303" s="38"/>
      <c r="P303" s="38"/>
      <c r="Q303" s="38"/>
      <c r="R303" s="68">
        <v>0</v>
      </c>
      <c r="S303" s="87"/>
    </row>
    <row r="304" spans="1:19" x14ac:dyDescent="0.3">
      <c r="A304" s="58" t="s">
        <v>57</v>
      </c>
      <c r="B304" s="58"/>
      <c r="C304" s="58"/>
      <c r="D304" s="58"/>
      <c r="E304" s="58"/>
      <c r="F304" s="58"/>
      <c r="G304" s="58"/>
      <c r="H304" s="58"/>
      <c r="I304" s="58"/>
      <c r="J304" s="58"/>
      <c r="K304" s="58"/>
      <c r="L304" s="58"/>
      <c r="M304" s="58"/>
      <c r="N304" s="58"/>
      <c r="O304" s="58"/>
      <c r="P304" s="58"/>
      <c r="Q304" s="58"/>
      <c r="R304" s="59">
        <v>12.75</v>
      </c>
      <c r="S304" s="67"/>
    </row>
    <row r="305" spans="1:19" x14ac:dyDescent="0.3">
      <c r="A305" s="58" t="s">
        <v>58</v>
      </c>
      <c r="B305" s="58"/>
      <c r="C305" s="58"/>
      <c r="D305" s="58"/>
      <c r="E305" s="58"/>
      <c r="F305" s="58"/>
      <c r="G305" s="58"/>
      <c r="H305" s="58"/>
      <c r="I305" s="58"/>
      <c r="J305" s="58"/>
      <c r="K305" s="58"/>
      <c r="L305" s="58"/>
      <c r="M305" s="58"/>
      <c r="N305" s="58"/>
      <c r="O305" s="58"/>
      <c r="P305" s="58"/>
      <c r="Q305" s="58"/>
      <c r="R305" s="59">
        <v>74.319999999999993</v>
      </c>
      <c r="S305" s="67"/>
    </row>
    <row r="306" spans="1:19" x14ac:dyDescent="0.3">
      <c r="A306" s="60" t="s">
        <v>59</v>
      </c>
      <c r="B306" s="60"/>
      <c r="C306" s="60"/>
      <c r="D306" s="60"/>
      <c r="E306" s="60"/>
      <c r="F306" s="60"/>
      <c r="G306" s="60"/>
      <c r="H306" s="60"/>
      <c r="I306" s="60"/>
      <c r="J306" s="60"/>
      <c r="K306" s="60"/>
      <c r="L306" s="60"/>
      <c r="M306" s="60"/>
      <c r="N306" s="60"/>
      <c r="O306" s="60"/>
      <c r="P306" s="60"/>
      <c r="Q306" s="60"/>
      <c r="R306" s="59">
        <v>136.05000000000001</v>
      </c>
      <c r="S306" s="67"/>
    </row>
    <row r="307" spans="1:19" x14ac:dyDescent="0.3">
      <c r="A307" s="60" t="s">
        <v>60</v>
      </c>
      <c r="B307" s="60"/>
      <c r="C307" s="60"/>
      <c r="D307" s="60"/>
      <c r="E307" s="60"/>
      <c r="F307" s="60"/>
      <c r="G307" s="60"/>
      <c r="H307" s="60"/>
      <c r="I307" s="60"/>
      <c r="J307" s="60"/>
      <c r="K307" s="60"/>
      <c r="L307" s="60"/>
      <c r="M307" s="60"/>
      <c r="N307" s="60"/>
      <c r="O307" s="60"/>
      <c r="P307" s="60"/>
      <c r="Q307" s="60"/>
      <c r="R307" s="59">
        <v>115.12</v>
      </c>
      <c r="S307" s="67"/>
    </row>
    <row r="308" spans="1:19" x14ac:dyDescent="0.3">
      <c r="A308" s="60" t="s">
        <v>61</v>
      </c>
      <c r="B308" s="60"/>
      <c r="C308" s="60"/>
      <c r="D308" s="60"/>
      <c r="E308" s="60"/>
      <c r="F308" s="60"/>
      <c r="G308" s="60"/>
      <c r="H308" s="60"/>
      <c r="I308" s="60"/>
      <c r="J308" s="60"/>
      <c r="K308" s="60"/>
      <c r="L308" s="60"/>
      <c r="M308" s="60"/>
      <c r="N308" s="60"/>
      <c r="O308" s="60"/>
      <c r="P308" s="60"/>
      <c r="Q308" s="60"/>
      <c r="R308" s="59">
        <v>316.8</v>
      </c>
      <c r="S308" s="67"/>
    </row>
    <row r="309" spans="1:19" x14ac:dyDescent="0.3">
      <c r="A309" s="60" t="s">
        <v>62</v>
      </c>
      <c r="B309" s="60"/>
      <c r="C309" s="60"/>
      <c r="D309" s="60"/>
      <c r="E309" s="60"/>
      <c r="F309" s="60"/>
      <c r="G309" s="60"/>
      <c r="H309" s="60"/>
      <c r="I309" s="60"/>
      <c r="J309" s="60"/>
      <c r="K309" s="60"/>
      <c r="L309" s="60"/>
      <c r="M309" s="60"/>
      <c r="N309" s="60"/>
      <c r="O309" s="60"/>
      <c r="P309" s="60"/>
      <c r="Q309" s="60"/>
      <c r="R309" s="59">
        <v>366.9</v>
      </c>
      <c r="S309" s="67"/>
    </row>
    <row r="310" spans="1:19" x14ac:dyDescent="0.3">
      <c r="A310" s="58" t="s">
        <v>63</v>
      </c>
      <c r="B310" s="58"/>
      <c r="C310" s="58"/>
      <c r="D310" s="58"/>
      <c r="E310" s="58"/>
      <c r="F310" s="58"/>
      <c r="G310" s="58"/>
      <c r="H310" s="58"/>
      <c r="I310" s="58"/>
      <c r="J310" s="58"/>
      <c r="K310" s="58"/>
      <c r="L310" s="58"/>
      <c r="M310" s="58"/>
      <c r="N310" s="58"/>
      <c r="O310" s="58"/>
      <c r="P310" s="58"/>
      <c r="Q310" s="58"/>
      <c r="R310" s="59">
        <v>335.96</v>
      </c>
      <c r="S310" s="67"/>
    </row>
    <row r="311" spans="1:19" x14ac:dyDescent="0.3">
      <c r="A311" s="58" t="s">
        <v>121</v>
      </c>
      <c r="B311" s="58"/>
      <c r="C311" s="58"/>
      <c r="D311" s="58"/>
      <c r="E311" s="58"/>
      <c r="F311" s="58"/>
      <c r="G311" s="58"/>
      <c r="H311" s="58"/>
      <c r="I311" s="58"/>
      <c r="J311" s="58"/>
      <c r="K311" s="58"/>
      <c r="L311" s="58"/>
      <c r="M311" s="58"/>
      <c r="N311" s="58"/>
      <c r="O311" s="58"/>
      <c r="P311" s="58"/>
      <c r="Q311" s="58"/>
      <c r="R311" s="59">
        <v>477.04</v>
      </c>
      <c r="S311" s="67"/>
    </row>
    <row r="312" spans="1:19" x14ac:dyDescent="0.3">
      <c r="A312" s="60" t="s">
        <v>64</v>
      </c>
      <c r="B312" s="60"/>
      <c r="C312" s="60"/>
      <c r="D312" s="60"/>
      <c r="E312" s="60"/>
      <c r="F312" s="60"/>
      <c r="G312" s="60"/>
      <c r="H312" s="60"/>
      <c r="I312" s="60"/>
      <c r="J312" s="60"/>
      <c r="K312" s="60"/>
      <c r="L312" s="60"/>
      <c r="M312" s="60"/>
      <c r="N312" s="60"/>
      <c r="O312" s="60"/>
      <c r="P312" s="60"/>
      <c r="Q312" s="60"/>
      <c r="R312" s="59">
        <v>579.22</v>
      </c>
      <c r="S312" s="67"/>
    </row>
    <row r="313" spans="1:19" x14ac:dyDescent="0.3">
      <c r="A313" s="60" t="s">
        <v>65</v>
      </c>
      <c r="B313" s="60"/>
      <c r="C313" s="60"/>
      <c r="D313" s="60"/>
      <c r="E313" s="60"/>
      <c r="F313" s="60"/>
      <c r="G313" s="60"/>
      <c r="H313" s="60"/>
      <c r="I313" s="60"/>
      <c r="J313" s="60"/>
      <c r="K313" s="60"/>
      <c r="L313" s="60"/>
      <c r="M313" s="60"/>
      <c r="N313" s="60"/>
      <c r="O313" s="60"/>
      <c r="P313" s="60"/>
      <c r="Q313" s="60"/>
      <c r="R313" s="59">
        <v>565.01</v>
      </c>
      <c r="S313" s="67"/>
    </row>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7001F1-CA70-4C7B-A72C-AD5085E520C0}">
  <dimension ref="A1:R289"/>
  <sheetViews>
    <sheetView showGridLines="0" topLeftCell="A122" workbookViewId="0">
      <selection activeCell="A140" sqref="A140"/>
    </sheetView>
  </sheetViews>
  <sheetFormatPr defaultColWidth="9.1796875" defaultRowHeight="14" x14ac:dyDescent="0.3"/>
  <cols>
    <col min="1" max="1" width="8.1796875" style="32" customWidth="1"/>
    <col min="2" max="2" width="1.453125" style="32" customWidth="1"/>
    <col min="3" max="18" width="5.54296875" style="32" customWidth="1"/>
    <col min="19" max="16384" width="9.1796875" style="32"/>
  </cols>
  <sheetData>
    <row r="1" spans="1:18" ht="30" customHeight="1" x14ac:dyDescent="0.3">
      <c r="A1" s="35" t="s">
        <v>143</v>
      </c>
      <c r="B1" s="36"/>
      <c r="C1" s="36"/>
      <c r="D1" s="36"/>
    </row>
    <row r="3" spans="1:18" ht="15.5" x14ac:dyDescent="0.3">
      <c r="A3" s="37" t="s">
        <v>41</v>
      </c>
      <c r="B3" s="37"/>
      <c r="C3" s="37"/>
      <c r="D3" s="37"/>
      <c r="E3" s="37"/>
      <c r="F3" s="37"/>
      <c r="G3" s="37"/>
      <c r="H3" s="37"/>
      <c r="I3" s="37"/>
      <c r="J3" s="37"/>
      <c r="K3" s="37"/>
      <c r="L3" s="37"/>
      <c r="M3" s="37"/>
      <c r="N3" s="37"/>
      <c r="O3" s="37"/>
      <c r="P3" s="37"/>
      <c r="Q3" s="37"/>
      <c r="R3" s="37"/>
    </row>
    <row r="4" spans="1:18" x14ac:dyDescent="0.3">
      <c r="A4" s="38" t="s">
        <v>144</v>
      </c>
      <c r="B4" s="38"/>
      <c r="C4" s="38"/>
      <c r="D4" s="38"/>
      <c r="E4" s="38"/>
      <c r="F4" s="38"/>
      <c r="G4" s="38"/>
      <c r="H4" s="38"/>
      <c r="I4" s="38"/>
      <c r="J4" s="38"/>
      <c r="K4" s="38"/>
      <c r="L4" s="38"/>
      <c r="M4" s="38"/>
      <c r="N4" s="38"/>
      <c r="O4" s="38"/>
      <c r="P4" s="38"/>
      <c r="Q4" s="38"/>
      <c r="R4" s="38"/>
    </row>
    <row r="5" spans="1:18" s="39" customFormat="1" ht="6" customHeight="1" x14ac:dyDescent="0.3">
      <c r="C5" s="40"/>
      <c r="D5" s="40"/>
      <c r="E5" s="40"/>
      <c r="F5" s="40"/>
      <c r="G5" s="40"/>
      <c r="H5" s="40"/>
      <c r="I5" s="40"/>
      <c r="J5" s="40"/>
      <c r="K5" s="40"/>
      <c r="L5" s="40"/>
      <c r="M5" s="40"/>
      <c r="N5" s="40"/>
      <c r="O5" s="40"/>
      <c r="P5" s="40"/>
      <c r="Q5" s="40"/>
      <c r="R5" s="40"/>
    </row>
    <row r="6" spans="1:18" ht="14.5" thickBot="1" x14ac:dyDescent="0.35">
      <c r="A6" s="41"/>
      <c r="B6" s="41"/>
      <c r="C6" s="42">
        <v>2000</v>
      </c>
      <c r="D6" s="42">
        <v>2200</v>
      </c>
      <c r="E6" s="42">
        <v>2400</v>
      </c>
      <c r="F6" s="42">
        <v>2600</v>
      </c>
      <c r="G6" s="42">
        <v>2800</v>
      </c>
      <c r="H6" s="42">
        <v>3000</v>
      </c>
      <c r="I6" s="42">
        <v>3200</v>
      </c>
      <c r="J6" s="42">
        <v>3400</v>
      </c>
      <c r="K6" s="42">
        <v>3600</v>
      </c>
      <c r="L6" s="42">
        <v>3800</v>
      </c>
      <c r="M6" s="42">
        <v>4000</v>
      </c>
      <c r="N6" s="42">
        <v>4200</v>
      </c>
      <c r="O6" s="42">
        <v>4400</v>
      </c>
      <c r="P6" s="42">
        <v>4600</v>
      </c>
      <c r="Q6" s="42">
        <v>4800</v>
      </c>
      <c r="R6" s="42">
        <v>5000</v>
      </c>
    </row>
    <row r="7" spans="1:18" x14ac:dyDescent="0.3">
      <c r="A7" s="43">
        <v>800</v>
      </c>
      <c r="B7" s="44"/>
      <c r="C7" s="45">
        <v>1002.41</v>
      </c>
      <c r="D7" s="46">
        <v>1043.25</v>
      </c>
      <c r="E7" s="46">
        <v>1084.1300000000001</v>
      </c>
      <c r="F7" s="46">
        <v>1124.96</v>
      </c>
      <c r="G7" s="46">
        <v>1165.8</v>
      </c>
      <c r="H7" s="46">
        <v>1206.6400000000001</v>
      </c>
      <c r="I7" s="46">
        <v>1291.01</v>
      </c>
      <c r="J7" s="46">
        <v>1364.1</v>
      </c>
      <c r="K7" s="46">
        <v>1437.19</v>
      </c>
      <c r="L7" s="46">
        <v>1510.28</v>
      </c>
      <c r="M7" s="46">
        <v>1583.4</v>
      </c>
      <c r="N7" s="46">
        <v>2044.58</v>
      </c>
      <c r="O7" s="46">
        <v>2160.23</v>
      </c>
      <c r="P7" s="46">
        <v>2275.84</v>
      </c>
      <c r="Q7" s="46">
        <v>2391.4899999999998</v>
      </c>
      <c r="R7" s="46">
        <v>2507.1</v>
      </c>
    </row>
    <row r="8" spans="1:18" x14ac:dyDescent="0.3">
      <c r="A8" s="48">
        <v>1000</v>
      </c>
      <c r="B8" s="44"/>
      <c r="C8" s="52">
        <v>1015.16</v>
      </c>
      <c r="D8" s="53">
        <v>1056</v>
      </c>
      <c r="E8" s="53">
        <v>1096.8399999999999</v>
      </c>
      <c r="F8" s="53">
        <v>1137.71</v>
      </c>
      <c r="G8" s="53">
        <v>1178.55</v>
      </c>
      <c r="H8" s="53">
        <v>1219.3900000000001</v>
      </c>
      <c r="I8" s="53">
        <v>1303.73</v>
      </c>
      <c r="J8" s="53">
        <v>1376.85</v>
      </c>
      <c r="K8" s="53">
        <v>1449.94</v>
      </c>
      <c r="L8" s="53">
        <v>1523.03</v>
      </c>
      <c r="M8" s="53">
        <v>1596.15</v>
      </c>
      <c r="N8" s="53">
        <v>2057.33</v>
      </c>
      <c r="O8" s="53">
        <v>2172.94</v>
      </c>
      <c r="P8" s="53">
        <v>2288.59</v>
      </c>
      <c r="Q8" s="53">
        <v>2404.1999999999998</v>
      </c>
      <c r="R8" s="53">
        <v>2519.85</v>
      </c>
    </row>
    <row r="9" spans="1:18" x14ac:dyDescent="0.3">
      <c r="A9" s="48">
        <v>1200</v>
      </c>
      <c r="B9" s="44"/>
      <c r="C9" s="52">
        <v>1027.9100000000001</v>
      </c>
      <c r="D9" s="53">
        <v>1068.75</v>
      </c>
      <c r="E9" s="53">
        <v>1109.5899999999999</v>
      </c>
      <c r="F9" s="53">
        <v>1150.43</v>
      </c>
      <c r="G9" s="53">
        <v>1191.3</v>
      </c>
      <c r="H9" s="53">
        <v>1232.1400000000001</v>
      </c>
      <c r="I9" s="53">
        <v>1316.48</v>
      </c>
      <c r="J9" s="53">
        <v>1389.56</v>
      </c>
      <c r="K9" s="53">
        <v>1462.69</v>
      </c>
      <c r="L9" s="53">
        <v>1535.78</v>
      </c>
      <c r="M9" s="53">
        <v>1608.86</v>
      </c>
      <c r="N9" s="53">
        <v>2070.08</v>
      </c>
      <c r="O9" s="53">
        <v>2185.69</v>
      </c>
      <c r="P9" s="53">
        <v>2301.34</v>
      </c>
      <c r="Q9" s="53">
        <v>2416.9499999999998</v>
      </c>
      <c r="R9" s="53">
        <v>2532.6</v>
      </c>
    </row>
    <row r="10" spans="1:18" x14ac:dyDescent="0.3">
      <c r="A10" s="48">
        <v>1400</v>
      </c>
      <c r="B10" s="44"/>
      <c r="C10" s="52">
        <v>1040.6300000000001</v>
      </c>
      <c r="D10" s="53">
        <v>1081.5</v>
      </c>
      <c r="E10" s="53">
        <v>1122.3399999999999</v>
      </c>
      <c r="F10" s="53">
        <v>1163.18</v>
      </c>
      <c r="G10" s="53">
        <v>1204.01</v>
      </c>
      <c r="H10" s="53">
        <v>1244.8900000000001</v>
      </c>
      <c r="I10" s="53">
        <v>1329.23</v>
      </c>
      <c r="J10" s="53">
        <v>1402.31</v>
      </c>
      <c r="K10" s="53">
        <v>1475.44</v>
      </c>
      <c r="L10" s="53">
        <v>1548.53</v>
      </c>
      <c r="M10" s="53">
        <v>1621.61</v>
      </c>
      <c r="N10" s="53">
        <v>2082.83</v>
      </c>
      <c r="O10" s="53">
        <v>2198.44</v>
      </c>
      <c r="P10" s="53">
        <v>2314.09</v>
      </c>
      <c r="Q10" s="53">
        <v>2429.6999999999998</v>
      </c>
      <c r="R10" s="53">
        <v>2545.31</v>
      </c>
    </row>
    <row r="11" spans="1:18" x14ac:dyDescent="0.3">
      <c r="A11" s="48">
        <v>1600</v>
      </c>
      <c r="B11" s="44"/>
      <c r="C11" s="52">
        <v>1053.3800000000001</v>
      </c>
      <c r="D11" s="53">
        <v>1094.21</v>
      </c>
      <c r="E11" s="53">
        <v>1135.0899999999999</v>
      </c>
      <c r="F11" s="53">
        <v>1175.93</v>
      </c>
      <c r="G11" s="53">
        <v>1216.76</v>
      </c>
      <c r="H11" s="53">
        <v>1257.6400000000001</v>
      </c>
      <c r="I11" s="53">
        <v>1341.98</v>
      </c>
      <c r="J11" s="53">
        <v>1415.06</v>
      </c>
      <c r="K11" s="53">
        <v>1488.15</v>
      </c>
      <c r="L11" s="53">
        <v>1561.28</v>
      </c>
      <c r="M11" s="53">
        <v>1634.36</v>
      </c>
      <c r="N11" s="53">
        <v>2095.54</v>
      </c>
      <c r="O11" s="53">
        <v>2211.19</v>
      </c>
      <c r="P11" s="53">
        <v>2326.8000000000002</v>
      </c>
      <c r="Q11" s="53">
        <v>2442.4499999999998</v>
      </c>
      <c r="R11" s="53">
        <v>2558.06</v>
      </c>
    </row>
    <row r="12" spans="1:18" x14ac:dyDescent="0.3">
      <c r="A12" s="48">
        <v>1800</v>
      </c>
      <c r="B12" s="44"/>
      <c r="C12" s="52">
        <v>1066.1300000000001</v>
      </c>
      <c r="D12" s="53">
        <v>1106.96</v>
      </c>
      <c r="E12" s="53">
        <v>1147.8399999999999</v>
      </c>
      <c r="F12" s="53">
        <v>1188.68</v>
      </c>
      <c r="G12" s="53">
        <v>1229.51</v>
      </c>
      <c r="H12" s="53">
        <v>1270.3499999999999</v>
      </c>
      <c r="I12" s="53">
        <v>1354.73</v>
      </c>
      <c r="J12" s="53">
        <v>1427.81</v>
      </c>
      <c r="K12" s="53">
        <v>1500.9</v>
      </c>
      <c r="L12" s="53">
        <v>1573.99</v>
      </c>
      <c r="M12" s="53">
        <v>1647.11</v>
      </c>
      <c r="N12" s="53">
        <v>2108.29</v>
      </c>
      <c r="O12" s="53">
        <v>2223.94</v>
      </c>
      <c r="P12" s="53">
        <v>2339.5500000000002</v>
      </c>
      <c r="Q12" s="53">
        <v>2455.1999999999998</v>
      </c>
      <c r="R12" s="53">
        <v>2570.81</v>
      </c>
    </row>
    <row r="13" spans="1:18" x14ac:dyDescent="0.3">
      <c r="A13" s="48">
        <v>2000</v>
      </c>
      <c r="B13" s="44"/>
      <c r="C13" s="52">
        <v>1078.8800000000001</v>
      </c>
      <c r="D13" s="53">
        <v>1119.71</v>
      </c>
      <c r="E13" s="53">
        <v>1160.55</v>
      </c>
      <c r="F13" s="53">
        <v>1201.43</v>
      </c>
      <c r="G13" s="53">
        <v>1242.26</v>
      </c>
      <c r="H13" s="53">
        <v>1283.0999999999999</v>
      </c>
      <c r="I13" s="53">
        <v>1367.44</v>
      </c>
      <c r="J13" s="53">
        <v>1440.56</v>
      </c>
      <c r="K13" s="53">
        <v>1513.65</v>
      </c>
      <c r="L13" s="53">
        <v>1586.74</v>
      </c>
      <c r="M13" s="53">
        <v>1659.86</v>
      </c>
      <c r="N13" s="53">
        <v>2121.04</v>
      </c>
      <c r="O13" s="53">
        <v>2236.65</v>
      </c>
      <c r="P13" s="53">
        <v>2352.3000000000002</v>
      </c>
      <c r="Q13" s="53">
        <v>2467.91</v>
      </c>
      <c r="R13" s="53">
        <v>2583.56</v>
      </c>
    </row>
    <row r="14" spans="1:18" x14ac:dyDescent="0.3">
      <c r="A14" s="48">
        <v>2200</v>
      </c>
      <c r="B14" s="44"/>
      <c r="C14" s="52">
        <v>1091.6300000000001</v>
      </c>
      <c r="D14" s="53">
        <v>1132.46</v>
      </c>
      <c r="E14" s="53">
        <v>1202.96</v>
      </c>
      <c r="F14" s="53">
        <v>1259.1400000000001</v>
      </c>
      <c r="G14" s="53">
        <v>1315.31</v>
      </c>
      <c r="H14" s="53">
        <v>1371.45</v>
      </c>
      <c r="I14" s="53">
        <v>1471.13</v>
      </c>
      <c r="J14" s="53">
        <v>1559.55</v>
      </c>
      <c r="K14" s="53">
        <v>1647.34</v>
      </c>
      <c r="L14" s="53">
        <v>1735.76</v>
      </c>
      <c r="M14" s="53">
        <v>1824.19</v>
      </c>
      <c r="N14" s="53">
        <v>2300.6999999999998</v>
      </c>
      <c r="O14" s="53">
        <v>2431.65</v>
      </c>
      <c r="P14" s="53"/>
      <c r="Q14" s="53"/>
      <c r="R14" s="53"/>
    </row>
    <row r="15" spans="1:18" x14ac:dyDescent="0.3">
      <c r="A15" s="48">
        <v>2400</v>
      </c>
      <c r="B15" s="44"/>
      <c r="C15" s="52">
        <v>1104.3399999999999</v>
      </c>
      <c r="D15" s="53">
        <v>1145.21</v>
      </c>
      <c r="E15" s="53">
        <v>1216.3499999999999</v>
      </c>
      <c r="F15" s="53">
        <v>1273.1600000000001</v>
      </c>
      <c r="G15" s="53">
        <v>1330.58</v>
      </c>
      <c r="H15" s="53">
        <v>1388.03</v>
      </c>
      <c r="I15" s="53">
        <v>1488.34</v>
      </c>
      <c r="J15" s="53">
        <v>1578.04</v>
      </c>
      <c r="K15" s="53">
        <v>1667.74</v>
      </c>
      <c r="L15" s="53">
        <v>1756.76</v>
      </c>
      <c r="M15" s="53">
        <v>1846.46</v>
      </c>
      <c r="N15" s="53"/>
      <c r="O15" s="53"/>
      <c r="P15" s="53"/>
      <c r="Q15" s="53"/>
      <c r="R15" s="53"/>
    </row>
    <row r="16" spans="1:18" x14ac:dyDescent="0.3">
      <c r="A16" s="48">
        <v>2600</v>
      </c>
      <c r="B16" s="44"/>
      <c r="C16" s="52">
        <v>1117.0899999999999</v>
      </c>
      <c r="D16" s="53">
        <v>1157.93</v>
      </c>
      <c r="E16" s="53">
        <v>1229.74</v>
      </c>
      <c r="F16" s="53">
        <v>1287.79</v>
      </c>
      <c r="G16" s="53">
        <v>1345.88</v>
      </c>
      <c r="H16" s="53">
        <v>1404.6</v>
      </c>
      <c r="I16" s="53">
        <v>1506.19</v>
      </c>
      <c r="J16" s="53">
        <v>1597.13</v>
      </c>
      <c r="K16" s="53">
        <v>1687.46</v>
      </c>
      <c r="L16" s="53">
        <v>1777.8</v>
      </c>
      <c r="M16" s="53"/>
      <c r="N16" s="53"/>
      <c r="O16" s="53"/>
      <c r="P16" s="53"/>
      <c r="Q16" s="53"/>
      <c r="R16" s="53"/>
    </row>
    <row r="17" spans="1:18" x14ac:dyDescent="0.3">
      <c r="A17" s="48">
        <v>2800</v>
      </c>
      <c r="B17" s="44"/>
      <c r="C17" s="52">
        <v>1129.8399999999999</v>
      </c>
      <c r="D17" s="53">
        <v>1170.68</v>
      </c>
      <c r="E17" s="53">
        <v>1243.0899999999999</v>
      </c>
      <c r="F17" s="53">
        <v>1302.45</v>
      </c>
      <c r="G17" s="53">
        <v>1361.81</v>
      </c>
      <c r="H17" s="53">
        <v>1421.18</v>
      </c>
      <c r="I17" s="53">
        <v>1524</v>
      </c>
      <c r="J17" s="53">
        <v>1615.61</v>
      </c>
      <c r="K17" s="53"/>
      <c r="L17" s="53"/>
      <c r="M17" s="53"/>
      <c r="N17" s="53"/>
      <c r="O17" s="53"/>
      <c r="P17" s="53"/>
      <c r="Q17" s="53"/>
      <c r="R17" s="53"/>
    </row>
    <row r="18" spans="1:18" x14ac:dyDescent="0.3">
      <c r="A18" s="48">
        <v>3000</v>
      </c>
      <c r="B18" s="44"/>
      <c r="C18" s="52">
        <v>1142.5899999999999</v>
      </c>
      <c r="D18" s="53">
        <v>1183.43</v>
      </c>
      <c r="E18" s="53">
        <v>1255.8399999999999</v>
      </c>
      <c r="F18" s="53">
        <v>1316.48</v>
      </c>
      <c r="G18" s="53">
        <v>1377.11</v>
      </c>
      <c r="H18" s="53">
        <v>1437.71</v>
      </c>
      <c r="I18" s="53">
        <v>1541.85</v>
      </c>
      <c r="J18" s="53"/>
      <c r="K18" s="53"/>
      <c r="L18" s="53"/>
      <c r="M18" s="53"/>
      <c r="N18" s="53"/>
      <c r="O18" s="53"/>
      <c r="P18" s="53"/>
      <c r="Q18" s="53"/>
      <c r="R18" s="53"/>
    </row>
    <row r="19" spans="1:18" x14ac:dyDescent="0.3">
      <c r="A19" s="48">
        <v>3200</v>
      </c>
      <c r="B19" s="44"/>
      <c r="C19" s="52">
        <v>1155.3399999999999</v>
      </c>
      <c r="D19" s="53">
        <v>1196.18</v>
      </c>
      <c r="E19" s="53">
        <v>1269.23</v>
      </c>
      <c r="F19" s="53">
        <v>1331.14</v>
      </c>
      <c r="G19" s="53">
        <v>1392.38</v>
      </c>
      <c r="H19" s="53">
        <v>1454.29</v>
      </c>
      <c r="I19" s="53"/>
      <c r="J19" s="53"/>
      <c r="K19" s="53"/>
      <c r="L19" s="53"/>
      <c r="M19" s="53"/>
      <c r="N19" s="53"/>
      <c r="O19" s="53"/>
      <c r="P19" s="53"/>
      <c r="Q19" s="53"/>
      <c r="R19" s="53"/>
    </row>
    <row r="20" spans="1:18" x14ac:dyDescent="0.3">
      <c r="A20" s="48">
        <v>3400</v>
      </c>
      <c r="B20" s="44"/>
      <c r="C20" s="52">
        <v>1168.05</v>
      </c>
      <c r="D20" s="53">
        <v>1208.93</v>
      </c>
      <c r="E20" s="53">
        <v>1282.6099999999999</v>
      </c>
      <c r="F20" s="53">
        <v>1345.13</v>
      </c>
      <c r="G20" s="53">
        <v>1408.31</v>
      </c>
      <c r="H20" s="53"/>
      <c r="I20" s="53"/>
      <c r="J20" s="53"/>
      <c r="K20" s="53"/>
      <c r="L20" s="53"/>
      <c r="M20" s="53"/>
      <c r="N20" s="53"/>
      <c r="O20" s="53"/>
      <c r="P20" s="53"/>
      <c r="Q20" s="53"/>
      <c r="R20" s="53"/>
    </row>
    <row r="21" spans="1:18" x14ac:dyDescent="0.3">
      <c r="A21" s="48">
        <v>3600</v>
      </c>
      <c r="B21" s="44"/>
      <c r="C21" s="52">
        <v>1212.4100000000001</v>
      </c>
      <c r="D21" s="53">
        <v>1255.8800000000001</v>
      </c>
      <c r="E21" s="53">
        <v>1332.86</v>
      </c>
      <c r="F21" s="53">
        <v>1399.31</v>
      </c>
      <c r="G21" s="53"/>
      <c r="H21" s="53"/>
      <c r="I21" s="53"/>
      <c r="J21" s="53"/>
      <c r="K21" s="53"/>
      <c r="L21" s="53"/>
      <c r="M21" s="53"/>
      <c r="N21" s="53"/>
      <c r="O21" s="53"/>
      <c r="P21" s="53"/>
      <c r="Q21" s="53"/>
      <c r="R21" s="53"/>
    </row>
    <row r="22" spans="1:18" x14ac:dyDescent="0.3">
      <c r="A22" s="48">
        <v>3800</v>
      </c>
      <c r="B22" s="44"/>
      <c r="C22" s="52">
        <v>1225.1600000000001</v>
      </c>
      <c r="D22" s="53">
        <v>1268.6300000000001</v>
      </c>
      <c r="E22" s="53">
        <v>1346.25</v>
      </c>
      <c r="F22" s="53">
        <v>1413.94</v>
      </c>
      <c r="G22" s="53"/>
      <c r="H22" s="53"/>
      <c r="I22" s="53"/>
      <c r="J22" s="53"/>
      <c r="K22" s="53"/>
      <c r="L22" s="53"/>
      <c r="M22" s="53"/>
      <c r="N22" s="53"/>
      <c r="O22" s="53"/>
      <c r="P22" s="53"/>
      <c r="Q22" s="53"/>
      <c r="R22" s="53"/>
    </row>
    <row r="23" spans="1:18" x14ac:dyDescent="0.3">
      <c r="A23" s="48">
        <v>4000</v>
      </c>
      <c r="B23" s="44"/>
      <c r="C23" s="52">
        <v>1237.8800000000001</v>
      </c>
      <c r="D23" s="53">
        <v>1281.3800000000001</v>
      </c>
      <c r="E23" s="53">
        <v>1359.6</v>
      </c>
      <c r="F23" s="53"/>
      <c r="G23" s="53"/>
      <c r="H23" s="53"/>
      <c r="I23" s="53"/>
      <c r="J23" s="53"/>
      <c r="K23" s="53"/>
      <c r="L23" s="53"/>
      <c r="M23" s="53"/>
      <c r="N23" s="53"/>
      <c r="O23" s="53"/>
      <c r="P23" s="53"/>
      <c r="Q23" s="53"/>
      <c r="R23" s="53"/>
    </row>
    <row r="24" spans="1:18" x14ac:dyDescent="0.3">
      <c r="A24" s="48">
        <v>4200</v>
      </c>
      <c r="B24" s="44"/>
      <c r="C24" s="52">
        <v>1250.6300000000001</v>
      </c>
      <c r="D24" s="53">
        <v>1294.1300000000001</v>
      </c>
      <c r="E24" s="53"/>
      <c r="F24" s="53"/>
      <c r="G24" s="53"/>
      <c r="H24" s="53"/>
      <c r="I24" s="53"/>
      <c r="J24" s="53"/>
      <c r="K24" s="53"/>
      <c r="L24" s="53"/>
      <c r="M24" s="53"/>
      <c r="N24" s="53"/>
      <c r="O24" s="53"/>
      <c r="P24" s="53"/>
      <c r="Q24" s="53"/>
      <c r="R24" s="53"/>
    </row>
    <row r="25" spans="1:18" x14ac:dyDescent="0.3">
      <c r="A25" s="79" t="s">
        <v>145</v>
      </c>
      <c r="B25" s="79"/>
      <c r="C25" s="79"/>
      <c r="D25" s="79"/>
      <c r="E25" s="79"/>
      <c r="F25" s="79"/>
      <c r="G25" s="79"/>
      <c r="H25" s="79"/>
      <c r="I25" s="79"/>
      <c r="J25" s="79"/>
      <c r="K25" s="79"/>
      <c r="L25" s="79"/>
      <c r="M25" s="79"/>
      <c r="N25" s="79"/>
      <c r="O25" s="79"/>
      <c r="P25" s="79"/>
      <c r="Q25" s="79"/>
      <c r="R25" s="79"/>
    </row>
    <row r="27" spans="1:18" ht="15.5" x14ac:dyDescent="0.3">
      <c r="A27" s="37" t="s">
        <v>40</v>
      </c>
      <c r="B27" s="37"/>
      <c r="C27" s="37"/>
      <c r="D27" s="37"/>
      <c r="E27" s="37"/>
      <c r="F27" s="37"/>
      <c r="G27" s="37"/>
      <c r="H27" s="37"/>
      <c r="I27" s="37"/>
      <c r="J27" s="37"/>
      <c r="K27" s="37"/>
      <c r="L27" s="37"/>
      <c r="M27" s="37"/>
      <c r="N27" s="37"/>
      <c r="O27" s="37"/>
      <c r="P27" s="37"/>
      <c r="Q27" s="37"/>
      <c r="R27" s="37"/>
    </row>
    <row r="28" spans="1:18" x14ac:dyDescent="0.3">
      <c r="A28" s="38" t="s">
        <v>146</v>
      </c>
      <c r="B28" s="38"/>
      <c r="C28" s="38"/>
      <c r="D28" s="38"/>
      <c r="E28" s="38"/>
      <c r="F28" s="38"/>
      <c r="G28" s="38"/>
      <c r="H28" s="38"/>
      <c r="I28" s="38"/>
      <c r="J28" s="38"/>
      <c r="K28" s="38"/>
      <c r="L28" s="38"/>
      <c r="M28" s="38"/>
      <c r="N28" s="38"/>
      <c r="O28" s="38"/>
      <c r="P28" s="38"/>
      <c r="Q28" s="38"/>
      <c r="R28" s="38"/>
    </row>
    <row r="29" spans="1:18" x14ac:dyDescent="0.3">
      <c r="A29" s="38"/>
      <c r="B29" s="38"/>
      <c r="C29" s="38"/>
      <c r="D29" s="38"/>
      <c r="E29" s="38"/>
      <c r="F29" s="38"/>
      <c r="G29" s="38"/>
      <c r="H29" s="38"/>
      <c r="I29" s="38"/>
      <c r="J29" s="38"/>
      <c r="K29" s="38"/>
      <c r="L29" s="38"/>
      <c r="M29" s="38"/>
      <c r="N29" s="38"/>
      <c r="O29" s="38"/>
      <c r="P29" s="38"/>
      <c r="Q29" s="38"/>
      <c r="R29" s="38"/>
    </row>
    <row r="30" spans="1:18" ht="14.5" thickBot="1" x14ac:dyDescent="0.35">
      <c r="A30" s="41"/>
      <c r="B30" s="41"/>
      <c r="C30" s="42">
        <v>2000</v>
      </c>
      <c r="D30" s="42">
        <v>2200</v>
      </c>
      <c r="E30" s="42">
        <v>2400</v>
      </c>
      <c r="F30" s="42">
        <v>2600</v>
      </c>
      <c r="G30" s="42">
        <v>2800</v>
      </c>
      <c r="H30" s="42">
        <v>3000</v>
      </c>
      <c r="I30" s="42">
        <v>3200</v>
      </c>
      <c r="J30" s="42">
        <v>3400</v>
      </c>
      <c r="K30" s="42">
        <v>3600</v>
      </c>
      <c r="L30" s="42">
        <v>3800</v>
      </c>
      <c r="M30" s="42">
        <v>4000</v>
      </c>
      <c r="N30" s="42">
        <v>4200</v>
      </c>
      <c r="O30" s="42">
        <v>4400</v>
      </c>
      <c r="P30" s="42">
        <v>4600</v>
      </c>
      <c r="Q30" s="42">
        <v>4800</v>
      </c>
      <c r="R30" s="42">
        <v>5000</v>
      </c>
    </row>
    <row r="31" spans="1:18" x14ac:dyDescent="0.3">
      <c r="A31" s="43">
        <v>800</v>
      </c>
      <c r="B31" s="44"/>
      <c r="C31" s="45">
        <v>1017</v>
      </c>
      <c r="D31" s="46">
        <v>1057.8399999999999</v>
      </c>
      <c r="E31" s="46">
        <v>1098.68</v>
      </c>
      <c r="F31" s="46">
        <v>1139.55</v>
      </c>
      <c r="G31" s="46">
        <v>1180.3900000000001</v>
      </c>
      <c r="H31" s="46">
        <v>1221.23</v>
      </c>
      <c r="I31" s="46">
        <v>1305.56</v>
      </c>
      <c r="J31" s="46">
        <v>1378.69</v>
      </c>
      <c r="K31" s="46">
        <v>1451.78</v>
      </c>
      <c r="L31" s="46">
        <v>1524.86</v>
      </c>
      <c r="M31" s="46">
        <v>1597.99</v>
      </c>
      <c r="N31" s="46">
        <v>2059.16</v>
      </c>
      <c r="O31" s="46">
        <v>2174.7800000000002</v>
      </c>
      <c r="P31" s="46">
        <v>2290.4299999999998</v>
      </c>
      <c r="Q31" s="46">
        <v>2406.04</v>
      </c>
      <c r="R31" s="46">
        <v>2521.69</v>
      </c>
    </row>
    <row r="32" spans="1:18" x14ac:dyDescent="0.3">
      <c r="A32" s="48">
        <v>1000</v>
      </c>
      <c r="B32" s="44"/>
      <c r="C32" s="52">
        <v>1032.6400000000001</v>
      </c>
      <c r="D32" s="53">
        <v>1073.48</v>
      </c>
      <c r="E32" s="53">
        <v>1114.31</v>
      </c>
      <c r="F32" s="53">
        <v>1155.1500000000001</v>
      </c>
      <c r="G32" s="53">
        <v>1196.03</v>
      </c>
      <c r="H32" s="53">
        <v>1236.8599999999999</v>
      </c>
      <c r="I32" s="53">
        <v>1321.2</v>
      </c>
      <c r="J32" s="53">
        <v>1394.33</v>
      </c>
      <c r="K32" s="53">
        <v>1467.41</v>
      </c>
      <c r="L32" s="53">
        <v>1540.5</v>
      </c>
      <c r="M32" s="53">
        <v>1613.59</v>
      </c>
      <c r="N32" s="53">
        <v>2074.8000000000002</v>
      </c>
      <c r="O32" s="53">
        <v>2190.41</v>
      </c>
      <c r="P32" s="53">
        <v>2306.06</v>
      </c>
      <c r="Q32" s="53">
        <v>2421.6799999999998</v>
      </c>
      <c r="R32" s="53">
        <v>2537.33</v>
      </c>
    </row>
    <row r="33" spans="1:18" x14ac:dyDescent="0.3">
      <c r="A33" s="48">
        <v>1200</v>
      </c>
      <c r="B33" s="44"/>
      <c r="C33" s="52">
        <v>1048.24</v>
      </c>
      <c r="D33" s="53">
        <v>1089.1099999999999</v>
      </c>
      <c r="E33" s="53">
        <v>1129.95</v>
      </c>
      <c r="F33" s="53">
        <v>1170.79</v>
      </c>
      <c r="G33" s="53">
        <v>1211.6600000000001</v>
      </c>
      <c r="H33" s="53">
        <v>1252.5</v>
      </c>
      <c r="I33" s="53">
        <v>1336.84</v>
      </c>
      <c r="J33" s="53">
        <v>1409.93</v>
      </c>
      <c r="K33" s="53">
        <v>1483.05</v>
      </c>
      <c r="L33" s="53">
        <v>1556.14</v>
      </c>
      <c r="M33" s="53">
        <v>1629.23</v>
      </c>
      <c r="N33" s="53">
        <v>2090.44</v>
      </c>
      <c r="O33" s="53">
        <v>2206.0500000000002</v>
      </c>
      <c r="P33" s="53">
        <v>2321.6999999999998</v>
      </c>
      <c r="Q33" s="53">
        <v>2437.31</v>
      </c>
      <c r="R33" s="53">
        <v>2552.96</v>
      </c>
    </row>
    <row r="34" spans="1:18" x14ac:dyDescent="0.3">
      <c r="A34" s="48">
        <v>1400</v>
      </c>
      <c r="B34" s="44"/>
      <c r="C34" s="52">
        <v>1063.8800000000001</v>
      </c>
      <c r="D34" s="53">
        <v>1104.71</v>
      </c>
      <c r="E34" s="53">
        <v>1145.5899999999999</v>
      </c>
      <c r="F34" s="53">
        <v>1186.43</v>
      </c>
      <c r="G34" s="53">
        <v>1227.26</v>
      </c>
      <c r="H34" s="53">
        <v>1268.1400000000001</v>
      </c>
      <c r="I34" s="53">
        <v>1352.48</v>
      </c>
      <c r="J34" s="53">
        <v>1425.56</v>
      </c>
      <c r="K34" s="53">
        <v>1498.65</v>
      </c>
      <c r="L34" s="53">
        <v>1571.78</v>
      </c>
      <c r="M34" s="53">
        <v>1644.86</v>
      </c>
      <c r="N34" s="53">
        <v>2106.04</v>
      </c>
      <c r="O34" s="53">
        <v>2221.69</v>
      </c>
      <c r="P34" s="53">
        <v>2337.3000000000002</v>
      </c>
      <c r="Q34" s="53">
        <v>2452.9499999999998</v>
      </c>
      <c r="R34" s="53">
        <v>2568.56</v>
      </c>
    </row>
    <row r="35" spans="1:18" x14ac:dyDescent="0.3">
      <c r="A35" s="48">
        <v>1600</v>
      </c>
      <c r="B35" s="44"/>
      <c r="C35" s="52">
        <v>1079.51</v>
      </c>
      <c r="D35" s="53">
        <v>1120.3499999999999</v>
      </c>
      <c r="E35" s="53">
        <v>1161.23</v>
      </c>
      <c r="F35" s="53">
        <v>1202.06</v>
      </c>
      <c r="G35" s="53">
        <v>1242.9000000000001</v>
      </c>
      <c r="H35" s="53">
        <v>1283.74</v>
      </c>
      <c r="I35" s="53">
        <v>1368.11</v>
      </c>
      <c r="J35" s="53">
        <v>1441.2</v>
      </c>
      <c r="K35" s="53">
        <v>1514.29</v>
      </c>
      <c r="L35" s="53">
        <v>1587.38</v>
      </c>
      <c r="M35" s="53">
        <v>1660.5</v>
      </c>
      <c r="N35" s="53">
        <v>2121.6799999999998</v>
      </c>
      <c r="O35" s="53">
        <v>2237.33</v>
      </c>
      <c r="P35" s="53">
        <v>2352.94</v>
      </c>
      <c r="Q35" s="53">
        <v>2468.59</v>
      </c>
      <c r="R35" s="53">
        <v>2584.1999999999998</v>
      </c>
    </row>
    <row r="36" spans="1:18" x14ac:dyDescent="0.3">
      <c r="A36" s="48">
        <v>1800</v>
      </c>
      <c r="B36" s="44"/>
      <c r="C36" s="52">
        <v>1095.1500000000001</v>
      </c>
      <c r="D36" s="53">
        <v>1135.99</v>
      </c>
      <c r="E36" s="53">
        <v>1176.83</v>
      </c>
      <c r="F36" s="53">
        <v>1217.7</v>
      </c>
      <c r="G36" s="53">
        <v>1258.54</v>
      </c>
      <c r="H36" s="53">
        <v>1299.3800000000001</v>
      </c>
      <c r="I36" s="53">
        <v>1383.71</v>
      </c>
      <c r="J36" s="53">
        <v>1456.84</v>
      </c>
      <c r="K36" s="53">
        <v>1529.93</v>
      </c>
      <c r="L36" s="53">
        <v>1603.01</v>
      </c>
      <c r="M36" s="53">
        <v>1676.14</v>
      </c>
      <c r="N36" s="53">
        <v>2137.31</v>
      </c>
      <c r="O36" s="53">
        <v>2252.9299999999998</v>
      </c>
      <c r="P36" s="53">
        <v>2368.58</v>
      </c>
      <c r="Q36" s="53">
        <v>2484.19</v>
      </c>
      <c r="R36" s="53">
        <v>2599.84</v>
      </c>
    </row>
    <row r="37" spans="1:18" x14ac:dyDescent="0.3">
      <c r="A37" s="48">
        <v>2000</v>
      </c>
      <c r="B37" s="44"/>
      <c r="C37" s="52">
        <v>1110.79</v>
      </c>
      <c r="D37" s="53">
        <v>1151.6300000000001</v>
      </c>
      <c r="E37" s="53">
        <v>1192.46</v>
      </c>
      <c r="F37" s="53">
        <v>1233.3</v>
      </c>
      <c r="G37" s="53">
        <v>1274.18</v>
      </c>
      <c r="H37" s="53">
        <v>1315.01</v>
      </c>
      <c r="I37" s="53">
        <v>1399.35</v>
      </c>
      <c r="J37" s="53">
        <v>1472.48</v>
      </c>
      <c r="K37" s="53">
        <v>1545.56</v>
      </c>
      <c r="L37" s="53">
        <v>1618.65</v>
      </c>
      <c r="M37" s="53">
        <v>1691.74</v>
      </c>
      <c r="N37" s="53">
        <v>2152.9499999999998</v>
      </c>
      <c r="O37" s="53">
        <v>2268.56</v>
      </c>
      <c r="P37" s="53">
        <v>2384.21</v>
      </c>
      <c r="Q37" s="53">
        <v>2499.83</v>
      </c>
      <c r="R37" s="53">
        <v>2615.48</v>
      </c>
    </row>
    <row r="38" spans="1:18" s="39" customFormat="1" ht="14.25" customHeight="1" x14ac:dyDescent="0.3">
      <c r="A38" s="48">
        <v>2200</v>
      </c>
      <c r="B38" s="44"/>
      <c r="C38" s="52">
        <v>1126.3900000000001</v>
      </c>
      <c r="D38" s="53">
        <v>1167.26</v>
      </c>
      <c r="E38" s="53">
        <v>1208.0999999999999</v>
      </c>
      <c r="F38" s="53">
        <v>1248.94</v>
      </c>
      <c r="G38" s="53">
        <v>1289.81</v>
      </c>
      <c r="H38" s="53">
        <v>1330.65</v>
      </c>
      <c r="I38" s="53">
        <v>1414.99</v>
      </c>
      <c r="J38" s="53">
        <v>1488.08</v>
      </c>
      <c r="K38" s="53">
        <v>1561.2</v>
      </c>
      <c r="L38" s="53">
        <v>1634.29</v>
      </c>
      <c r="M38" s="53">
        <v>1707.38</v>
      </c>
      <c r="N38" s="53">
        <v>2168.59</v>
      </c>
      <c r="O38" s="53">
        <v>2284.1999999999998</v>
      </c>
      <c r="P38" s="53"/>
      <c r="Q38" s="53"/>
      <c r="R38" s="53"/>
    </row>
    <row r="39" spans="1:18" x14ac:dyDescent="0.3">
      <c r="A39" s="48">
        <v>2400</v>
      </c>
      <c r="B39" s="44"/>
      <c r="C39" s="52">
        <v>1142.03</v>
      </c>
      <c r="D39" s="53">
        <v>1182.8599999999999</v>
      </c>
      <c r="E39" s="53">
        <v>1223.74</v>
      </c>
      <c r="F39" s="53">
        <v>1297.6099999999999</v>
      </c>
      <c r="G39" s="53">
        <v>1356.83</v>
      </c>
      <c r="H39" s="53">
        <v>1416.04</v>
      </c>
      <c r="I39" s="53">
        <v>1517.93</v>
      </c>
      <c r="J39" s="53">
        <v>1609.39</v>
      </c>
      <c r="K39" s="53">
        <v>1700.85</v>
      </c>
      <c r="L39" s="53">
        <v>1792.28</v>
      </c>
      <c r="M39" s="53">
        <v>1883.74</v>
      </c>
      <c r="N39" s="53"/>
      <c r="O39" s="53"/>
      <c r="P39" s="53"/>
      <c r="Q39" s="53"/>
      <c r="R39" s="53"/>
    </row>
    <row r="40" spans="1:18" x14ac:dyDescent="0.3">
      <c r="A40" s="48">
        <v>2600</v>
      </c>
      <c r="B40" s="44"/>
      <c r="C40" s="52">
        <v>1157.6600000000001</v>
      </c>
      <c r="D40" s="53">
        <v>1198.5</v>
      </c>
      <c r="E40" s="53">
        <v>1239.3800000000001</v>
      </c>
      <c r="F40" s="53">
        <v>1314.04</v>
      </c>
      <c r="G40" s="53">
        <v>1374</v>
      </c>
      <c r="H40" s="53">
        <v>1434.79</v>
      </c>
      <c r="I40" s="53">
        <v>1538.25</v>
      </c>
      <c r="J40" s="53">
        <v>1630.5</v>
      </c>
      <c r="K40" s="53">
        <v>1723.5</v>
      </c>
      <c r="L40" s="53">
        <v>1815.75</v>
      </c>
      <c r="M40" s="53"/>
      <c r="N40" s="53"/>
      <c r="O40" s="53"/>
      <c r="P40" s="53"/>
      <c r="Q40" s="53"/>
      <c r="R40" s="53"/>
    </row>
    <row r="41" spans="1:18" x14ac:dyDescent="0.3">
      <c r="A41" s="48">
        <v>2800</v>
      </c>
      <c r="B41" s="44"/>
      <c r="C41" s="52">
        <v>1173.3</v>
      </c>
      <c r="D41" s="53">
        <v>1214.1400000000001</v>
      </c>
      <c r="E41" s="53">
        <v>1254.98</v>
      </c>
      <c r="F41" s="53">
        <v>1330.43</v>
      </c>
      <c r="G41" s="53">
        <v>1392</v>
      </c>
      <c r="H41" s="53">
        <v>1453.54</v>
      </c>
      <c r="I41" s="53">
        <v>1558.58</v>
      </c>
      <c r="J41" s="53">
        <v>1652.36</v>
      </c>
      <c r="K41" s="53"/>
      <c r="L41" s="53"/>
      <c r="M41" s="53"/>
      <c r="N41" s="53"/>
      <c r="O41" s="53"/>
      <c r="P41" s="53"/>
      <c r="Q41" s="53"/>
      <c r="R41" s="53"/>
    </row>
    <row r="42" spans="1:18" x14ac:dyDescent="0.3">
      <c r="A42" s="48">
        <v>3000</v>
      </c>
      <c r="B42" s="44"/>
      <c r="C42" s="52">
        <v>1188.94</v>
      </c>
      <c r="D42" s="53">
        <v>1229.78</v>
      </c>
      <c r="E42" s="53">
        <v>1270.6099999999999</v>
      </c>
      <c r="F42" s="53">
        <v>1346.06</v>
      </c>
      <c r="G42" s="53">
        <v>1409.18</v>
      </c>
      <c r="H42" s="53">
        <v>1472.29</v>
      </c>
      <c r="I42" s="53">
        <v>1578.11</v>
      </c>
      <c r="J42" s="53"/>
      <c r="K42" s="53"/>
      <c r="L42" s="53"/>
      <c r="M42" s="53"/>
      <c r="N42" s="53"/>
      <c r="O42" s="53"/>
      <c r="P42" s="53"/>
      <c r="Q42" s="53"/>
      <c r="R42" s="53"/>
    </row>
    <row r="43" spans="1:18" x14ac:dyDescent="0.3">
      <c r="A43" s="48">
        <v>3200</v>
      </c>
      <c r="B43" s="44"/>
      <c r="C43" s="52">
        <v>1204.54</v>
      </c>
      <c r="D43" s="53">
        <v>1245.4100000000001</v>
      </c>
      <c r="E43" s="53">
        <v>1286.25</v>
      </c>
      <c r="F43" s="53">
        <v>1362.49</v>
      </c>
      <c r="G43" s="53">
        <v>1426.39</v>
      </c>
      <c r="H43" s="53">
        <v>1491.04</v>
      </c>
      <c r="I43" s="53"/>
      <c r="J43" s="53"/>
      <c r="K43" s="53"/>
      <c r="L43" s="53"/>
      <c r="M43" s="53"/>
      <c r="N43" s="53"/>
      <c r="O43" s="53"/>
      <c r="P43" s="53"/>
      <c r="Q43" s="53"/>
      <c r="R43" s="53"/>
    </row>
    <row r="44" spans="1:18" x14ac:dyDescent="0.3">
      <c r="A44" s="48">
        <v>3400</v>
      </c>
      <c r="B44" s="44"/>
      <c r="C44" s="52">
        <v>1220.18</v>
      </c>
      <c r="D44" s="53">
        <v>1261.01</v>
      </c>
      <c r="E44" s="53">
        <v>1301.8900000000001</v>
      </c>
      <c r="F44" s="53">
        <v>1378.91</v>
      </c>
      <c r="G44" s="53">
        <v>1444.35</v>
      </c>
      <c r="H44" s="53"/>
      <c r="I44" s="53"/>
      <c r="J44" s="53"/>
      <c r="K44" s="53"/>
      <c r="L44" s="53"/>
      <c r="M44" s="53"/>
      <c r="N44" s="53"/>
      <c r="O44" s="53"/>
      <c r="P44" s="53"/>
      <c r="Q44" s="53"/>
      <c r="R44" s="53"/>
    </row>
    <row r="45" spans="1:18" x14ac:dyDescent="0.3">
      <c r="A45" s="48">
        <v>3600</v>
      </c>
      <c r="B45" s="44"/>
      <c r="C45" s="52">
        <v>1267.99</v>
      </c>
      <c r="D45" s="53">
        <v>1311.49</v>
      </c>
      <c r="E45" s="53">
        <v>1354.95</v>
      </c>
      <c r="F45" s="53">
        <v>1435.39</v>
      </c>
      <c r="G45" s="53"/>
      <c r="H45" s="53"/>
      <c r="I45" s="53"/>
      <c r="J45" s="53"/>
      <c r="K45" s="53"/>
      <c r="L45" s="53"/>
      <c r="M45" s="53"/>
      <c r="N45" s="53"/>
      <c r="O45" s="53"/>
      <c r="P45" s="53"/>
      <c r="Q45" s="53"/>
      <c r="R45" s="53"/>
    </row>
    <row r="46" spans="1:18" x14ac:dyDescent="0.3">
      <c r="A46" s="48">
        <v>3800</v>
      </c>
      <c r="B46" s="44"/>
      <c r="C46" s="52">
        <v>1283.6300000000001</v>
      </c>
      <c r="D46" s="53">
        <v>1327.09</v>
      </c>
      <c r="E46" s="53">
        <v>1370.59</v>
      </c>
      <c r="F46" s="53">
        <v>1451.03</v>
      </c>
      <c r="G46" s="53"/>
      <c r="H46" s="53"/>
      <c r="I46" s="53"/>
      <c r="J46" s="53"/>
      <c r="K46" s="53"/>
      <c r="L46" s="53"/>
      <c r="M46" s="53"/>
      <c r="N46" s="53"/>
      <c r="O46" s="53"/>
      <c r="P46" s="53"/>
      <c r="Q46" s="53"/>
      <c r="R46" s="53"/>
    </row>
    <row r="47" spans="1:18" x14ac:dyDescent="0.3">
      <c r="A47" s="48">
        <v>4000</v>
      </c>
      <c r="B47" s="44"/>
      <c r="C47" s="52">
        <v>1299.26</v>
      </c>
      <c r="D47" s="53">
        <v>1342.73</v>
      </c>
      <c r="E47" s="53">
        <v>1386.23</v>
      </c>
      <c r="F47" s="53"/>
      <c r="G47" s="53"/>
      <c r="H47" s="53"/>
      <c r="I47" s="53"/>
      <c r="J47" s="53"/>
      <c r="K47" s="53"/>
      <c r="L47" s="53"/>
      <c r="M47" s="53"/>
      <c r="N47" s="53"/>
      <c r="O47" s="53"/>
      <c r="P47" s="53"/>
      <c r="Q47" s="53"/>
      <c r="R47" s="53"/>
    </row>
    <row r="48" spans="1:18" x14ac:dyDescent="0.3">
      <c r="A48" s="48">
        <v>4200</v>
      </c>
      <c r="B48" s="44"/>
      <c r="C48" s="52">
        <v>1314.86</v>
      </c>
      <c r="D48" s="53">
        <v>1146</v>
      </c>
      <c r="E48" s="53"/>
      <c r="F48" s="53"/>
      <c r="G48" s="53"/>
      <c r="H48" s="53"/>
      <c r="I48" s="53"/>
      <c r="J48" s="53"/>
      <c r="K48" s="53"/>
      <c r="L48" s="53"/>
      <c r="M48" s="53"/>
      <c r="N48" s="53"/>
      <c r="O48" s="53"/>
      <c r="P48" s="53"/>
      <c r="Q48" s="53"/>
      <c r="R48" s="53"/>
    </row>
    <row r="49" spans="1:18" x14ac:dyDescent="0.3">
      <c r="A49" s="79" t="s">
        <v>145</v>
      </c>
      <c r="B49" s="79"/>
      <c r="C49" s="79"/>
      <c r="D49" s="79"/>
      <c r="E49" s="79"/>
      <c r="F49" s="79"/>
      <c r="G49" s="79"/>
      <c r="H49" s="79"/>
      <c r="I49" s="79"/>
      <c r="J49" s="79"/>
      <c r="K49" s="79"/>
      <c r="L49" s="79"/>
      <c r="M49" s="79"/>
      <c r="N49" s="79"/>
      <c r="O49" s="79"/>
      <c r="P49" s="79"/>
      <c r="Q49" s="79"/>
      <c r="R49" s="79"/>
    </row>
    <row r="51" spans="1:18" ht="15.5" x14ac:dyDescent="0.3">
      <c r="A51" s="37" t="s">
        <v>42</v>
      </c>
      <c r="B51" s="37"/>
      <c r="C51" s="37"/>
      <c r="D51" s="37"/>
      <c r="E51" s="37"/>
      <c r="F51" s="37"/>
      <c r="G51" s="37"/>
      <c r="H51" s="37"/>
      <c r="I51" s="37"/>
      <c r="J51" s="37"/>
      <c r="K51" s="37"/>
      <c r="L51" s="37"/>
      <c r="M51" s="37"/>
      <c r="N51" s="37"/>
      <c r="O51" s="37"/>
      <c r="P51" s="37"/>
      <c r="Q51" s="37"/>
      <c r="R51" s="37"/>
    </row>
    <row r="52" spans="1:18" x14ac:dyDescent="0.3">
      <c r="A52" s="38" t="s">
        <v>147</v>
      </c>
      <c r="B52" s="38"/>
      <c r="C52" s="38"/>
      <c r="D52" s="38"/>
      <c r="E52" s="38"/>
      <c r="F52" s="38"/>
      <c r="G52" s="38"/>
      <c r="H52" s="38"/>
      <c r="I52" s="38"/>
      <c r="J52" s="38"/>
      <c r="K52" s="38"/>
      <c r="L52" s="38"/>
      <c r="M52" s="38"/>
      <c r="N52" s="38"/>
      <c r="O52" s="38"/>
      <c r="P52" s="38"/>
      <c r="Q52" s="38"/>
      <c r="R52" s="38"/>
    </row>
    <row r="53" spans="1:18" ht="15.5" x14ac:dyDescent="0.3">
      <c r="A53" s="39"/>
      <c r="B53" s="39"/>
      <c r="C53" s="40"/>
      <c r="D53" s="40"/>
      <c r="E53" s="40"/>
      <c r="F53" s="40"/>
      <c r="G53" s="40"/>
      <c r="H53" s="40"/>
      <c r="I53" s="40"/>
      <c r="J53" s="40"/>
      <c r="K53" s="40"/>
      <c r="L53" s="40"/>
      <c r="M53" s="40"/>
      <c r="N53" s="40"/>
      <c r="O53" s="40"/>
      <c r="P53" s="40"/>
      <c r="Q53" s="40"/>
      <c r="R53" s="40"/>
    </row>
    <row r="54" spans="1:18" ht="14.5" thickBot="1" x14ac:dyDescent="0.35">
      <c r="A54" s="41"/>
      <c r="B54" s="41"/>
      <c r="C54" s="42">
        <v>2000</v>
      </c>
      <c r="D54" s="42">
        <v>2200</v>
      </c>
      <c r="E54" s="42">
        <v>2400</v>
      </c>
      <c r="F54" s="42">
        <v>2600</v>
      </c>
      <c r="G54" s="42">
        <v>2800</v>
      </c>
      <c r="H54" s="42">
        <v>3000</v>
      </c>
      <c r="I54" s="42">
        <v>3200</v>
      </c>
      <c r="J54" s="42">
        <v>3400</v>
      </c>
      <c r="K54" s="42">
        <v>3600</v>
      </c>
      <c r="L54" s="42">
        <v>3800</v>
      </c>
      <c r="M54" s="42">
        <v>4000</v>
      </c>
      <c r="N54" s="42">
        <v>4200</v>
      </c>
      <c r="O54" s="42">
        <v>4400</v>
      </c>
      <c r="P54" s="42">
        <v>4600</v>
      </c>
      <c r="Q54" s="42">
        <v>4800</v>
      </c>
      <c r="R54" s="42">
        <v>5000</v>
      </c>
    </row>
    <row r="55" spans="1:18" x14ac:dyDescent="0.3">
      <c r="A55" s="43">
        <v>800</v>
      </c>
      <c r="B55" s="44"/>
      <c r="C55" s="45">
        <v>1056.19</v>
      </c>
      <c r="D55" s="46">
        <v>1097.03</v>
      </c>
      <c r="E55" s="46">
        <v>1137.9000000000001</v>
      </c>
      <c r="F55" s="46">
        <v>1178.74</v>
      </c>
      <c r="G55" s="46">
        <v>1219.58</v>
      </c>
      <c r="H55" s="46">
        <v>1260.45</v>
      </c>
      <c r="I55" s="46">
        <v>1344.79</v>
      </c>
      <c r="J55" s="46">
        <v>1417.88</v>
      </c>
      <c r="K55" s="46">
        <v>1490.96</v>
      </c>
      <c r="L55" s="46">
        <v>1564.09</v>
      </c>
      <c r="M55" s="46">
        <v>1637.18</v>
      </c>
      <c r="N55" s="46">
        <v>2098.35</v>
      </c>
      <c r="O55" s="46">
        <v>2214</v>
      </c>
      <c r="P55" s="46">
        <v>2329.61</v>
      </c>
      <c r="Q55" s="46">
        <v>2445.2600000000002</v>
      </c>
      <c r="R55" s="46">
        <v>2560.88</v>
      </c>
    </row>
    <row r="56" spans="1:18" x14ac:dyDescent="0.3">
      <c r="A56" s="48">
        <v>1000</v>
      </c>
      <c r="B56" s="44"/>
      <c r="C56" s="52">
        <v>1079.5899999999999</v>
      </c>
      <c r="D56" s="53">
        <v>1120.43</v>
      </c>
      <c r="E56" s="53">
        <v>1161.3</v>
      </c>
      <c r="F56" s="53">
        <v>1202.1400000000001</v>
      </c>
      <c r="G56" s="53">
        <v>1242.98</v>
      </c>
      <c r="H56" s="53">
        <v>1283.81</v>
      </c>
      <c r="I56" s="53">
        <v>1368.19</v>
      </c>
      <c r="J56" s="53">
        <v>1441.28</v>
      </c>
      <c r="K56" s="53">
        <v>1514.36</v>
      </c>
      <c r="L56" s="53">
        <v>1587.45</v>
      </c>
      <c r="M56" s="53">
        <v>1660.58</v>
      </c>
      <c r="N56" s="53">
        <v>2121.75</v>
      </c>
      <c r="O56" s="53">
        <v>2237.4</v>
      </c>
      <c r="P56" s="53">
        <v>2353.0100000000002</v>
      </c>
      <c r="Q56" s="53">
        <v>2468.66</v>
      </c>
      <c r="R56" s="53">
        <v>2584.2800000000002</v>
      </c>
    </row>
    <row r="57" spans="1:18" x14ac:dyDescent="0.3">
      <c r="A57" s="48">
        <v>1200</v>
      </c>
      <c r="B57" s="44"/>
      <c r="C57" s="52">
        <v>1102.99</v>
      </c>
      <c r="D57" s="53">
        <v>1143.83</v>
      </c>
      <c r="E57" s="53">
        <v>1184.6600000000001</v>
      </c>
      <c r="F57" s="53">
        <v>1225.54</v>
      </c>
      <c r="G57" s="53">
        <v>1266.3800000000001</v>
      </c>
      <c r="H57" s="53">
        <v>1307.21</v>
      </c>
      <c r="I57" s="53">
        <v>1391.55</v>
      </c>
      <c r="J57" s="53">
        <v>1464.68</v>
      </c>
      <c r="K57" s="53">
        <v>1537.76</v>
      </c>
      <c r="L57" s="53">
        <v>1610.85</v>
      </c>
      <c r="M57" s="53">
        <v>1683.98</v>
      </c>
      <c r="N57" s="53">
        <v>2145.15</v>
      </c>
      <c r="O57" s="53">
        <v>2260.7600000000002</v>
      </c>
      <c r="P57" s="53">
        <v>2376.41</v>
      </c>
      <c r="Q57" s="53">
        <v>2492.0300000000002</v>
      </c>
      <c r="R57" s="53">
        <v>2607.6799999999998</v>
      </c>
    </row>
    <row r="58" spans="1:18" x14ac:dyDescent="0.3">
      <c r="A58" s="48">
        <v>1400</v>
      </c>
      <c r="B58" s="44"/>
      <c r="C58" s="52">
        <v>1126.3900000000001</v>
      </c>
      <c r="D58" s="53">
        <v>1167.23</v>
      </c>
      <c r="E58" s="53">
        <v>1208.06</v>
      </c>
      <c r="F58" s="53">
        <v>1248.9000000000001</v>
      </c>
      <c r="G58" s="53">
        <v>1289.78</v>
      </c>
      <c r="H58" s="53">
        <v>1330.61</v>
      </c>
      <c r="I58" s="53">
        <v>1414.95</v>
      </c>
      <c r="J58" s="53">
        <v>1488.04</v>
      </c>
      <c r="K58" s="53">
        <v>1561.16</v>
      </c>
      <c r="L58" s="53">
        <v>1634.25</v>
      </c>
      <c r="M58" s="53">
        <v>1707.34</v>
      </c>
      <c r="N58" s="53">
        <v>2168.5500000000002</v>
      </c>
      <c r="O58" s="53">
        <v>2284.16</v>
      </c>
      <c r="P58" s="53">
        <v>2399.81</v>
      </c>
      <c r="Q58" s="53">
        <v>2515.4299999999998</v>
      </c>
      <c r="R58" s="53">
        <v>2631.08</v>
      </c>
    </row>
    <row r="59" spans="1:18" x14ac:dyDescent="0.3">
      <c r="A59" s="48">
        <v>1600</v>
      </c>
      <c r="B59" s="44"/>
      <c r="C59" s="52">
        <v>1149.75</v>
      </c>
      <c r="D59" s="53">
        <v>1190.6300000000001</v>
      </c>
      <c r="E59" s="53">
        <v>1231.46</v>
      </c>
      <c r="F59" s="53">
        <v>1272.3</v>
      </c>
      <c r="G59" s="53">
        <v>1313.14</v>
      </c>
      <c r="H59" s="53">
        <v>1354.01</v>
      </c>
      <c r="I59" s="53">
        <v>1438.35</v>
      </c>
      <c r="J59" s="53">
        <v>1511.44</v>
      </c>
      <c r="K59" s="53">
        <v>1584.56</v>
      </c>
      <c r="L59" s="53">
        <v>1657.65</v>
      </c>
      <c r="M59" s="53">
        <v>1730.74</v>
      </c>
      <c r="N59" s="53">
        <v>2191.9499999999998</v>
      </c>
      <c r="O59" s="53">
        <v>2307.56</v>
      </c>
      <c r="P59" s="53">
        <v>2423.21</v>
      </c>
      <c r="Q59" s="53">
        <v>2538.83</v>
      </c>
      <c r="R59" s="53">
        <v>2654.44</v>
      </c>
    </row>
    <row r="60" spans="1:18" x14ac:dyDescent="0.3">
      <c r="A60" s="48">
        <v>1800</v>
      </c>
      <c r="B60" s="44"/>
      <c r="C60" s="52">
        <v>1173.1500000000001</v>
      </c>
      <c r="D60" s="53">
        <v>1213.99</v>
      </c>
      <c r="E60" s="53">
        <v>1254.8599999999999</v>
      </c>
      <c r="F60" s="53">
        <v>1295.7</v>
      </c>
      <c r="G60" s="53">
        <v>1336.54</v>
      </c>
      <c r="H60" s="53">
        <v>1377.41</v>
      </c>
      <c r="I60" s="53">
        <v>1461.75</v>
      </c>
      <c r="J60" s="53">
        <v>1534.84</v>
      </c>
      <c r="K60" s="53">
        <v>1607.93</v>
      </c>
      <c r="L60" s="53">
        <v>1681.05</v>
      </c>
      <c r="M60" s="53">
        <v>1754.14</v>
      </c>
      <c r="N60" s="53">
        <v>2215.31</v>
      </c>
      <c r="O60" s="53">
        <v>2330.96</v>
      </c>
      <c r="P60" s="53">
        <v>2446.58</v>
      </c>
      <c r="Q60" s="53">
        <v>2562.23</v>
      </c>
      <c r="R60" s="53">
        <v>2677.84</v>
      </c>
    </row>
    <row r="61" spans="1:18" x14ac:dyDescent="0.3">
      <c r="A61" s="48">
        <v>2000</v>
      </c>
      <c r="B61" s="44"/>
      <c r="C61" s="52">
        <v>1196.55</v>
      </c>
      <c r="D61" s="53">
        <v>1237.3900000000001</v>
      </c>
      <c r="E61" s="53">
        <v>1278.26</v>
      </c>
      <c r="F61" s="53">
        <v>1319.1</v>
      </c>
      <c r="G61" s="53">
        <v>1359.94</v>
      </c>
      <c r="H61" s="53">
        <v>1400.78</v>
      </c>
      <c r="I61" s="53">
        <v>1485.15</v>
      </c>
      <c r="J61" s="53">
        <v>1558.24</v>
      </c>
      <c r="K61" s="53">
        <v>1631.33</v>
      </c>
      <c r="L61" s="53">
        <v>1704.41</v>
      </c>
      <c r="M61" s="53">
        <v>1777.54</v>
      </c>
      <c r="N61" s="53">
        <v>2238.71</v>
      </c>
      <c r="O61" s="53">
        <v>2354.36</v>
      </c>
      <c r="P61" s="53">
        <v>2469.98</v>
      </c>
      <c r="Q61" s="53">
        <v>2585.63</v>
      </c>
      <c r="R61" s="53">
        <v>2701.24</v>
      </c>
    </row>
    <row r="62" spans="1:18" x14ac:dyDescent="0.3">
      <c r="A62" s="48">
        <v>2200</v>
      </c>
      <c r="B62" s="44"/>
      <c r="C62" s="52">
        <v>1219.95</v>
      </c>
      <c r="D62" s="53">
        <v>1260.79</v>
      </c>
      <c r="E62" s="53">
        <v>1301.6300000000001</v>
      </c>
      <c r="F62" s="53">
        <v>1342.5</v>
      </c>
      <c r="G62" s="53">
        <v>1383.34</v>
      </c>
      <c r="H62" s="53">
        <v>1424.18</v>
      </c>
      <c r="I62" s="53">
        <v>1508.51</v>
      </c>
      <c r="J62" s="53">
        <v>1581.64</v>
      </c>
      <c r="K62" s="53">
        <v>1654.73</v>
      </c>
      <c r="L62" s="53">
        <v>1727.81</v>
      </c>
      <c r="M62" s="53">
        <v>1800.94</v>
      </c>
      <c r="N62" s="53">
        <v>2262.11</v>
      </c>
      <c r="O62" s="53">
        <v>2377.73</v>
      </c>
      <c r="P62" s="53"/>
      <c r="Q62" s="53"/>
      <c r="R62" s="53"/>
    </row>
    <row r="63" spans="1:18" x14ac:dyDescent="0.3">
      <c r="A63" s="48">
        <v>2400</v>
      </c>
      <c r="B63" s="44"/>
      <c r="C63" s="52">
        <v>1243.3499999999999</v>
      </c>
      <c r="D63" s="53">
        <v>1284.19</v>
      </c>
      <c r="E63" s="53">
        <v>1325.03</v>
      </c>
      <c r="F63" s="53">
        <v>1365.86</v>
      </c>
      <c r="G63" s="53">
        <v>1406.74</v>
      </c>
      <c r="H63" s="53">
        <v>1447.58</v>
      </c>
      <c r="I63" s="53">
        <v>1531.91</v>
      </c>
      <c r="J63" s="53">
        <v>1605</v>
      </c>
      <c r="K63" s="53">
        <v>1678.13</v>
      </c>
      <c r="L63" s="53">
        <v>1751.21</v>
      </c>
      <c r="M63" s="53">
        <v>1824.3</v>
      </c>
      <c r="N63" s="53"/>
      <c r="O63" s="53"/>
      <c r="P63" s="53"/>
      <c r="Q63" s="53"/>
      <c r="R63" s="53"/>
    </row>
    <row r="64" spans="1:18" x14ac:dyDescent="0.3">
      <c r="A64" s="48">
        <v>2600</v>
      </c>
      <c r="B64" s="44"/>
      <c r="C64" s="52">
        <v>1266.71</v>
      </c>
      <c r="D64" s="53">
        <v>1307.5899999999999</v>
      </c>
      <c r="E64" s="53">
        <v>1348.43</v>
      </c>
      <c r="F64" s="53">
        <v>1389.26</v>
      </c>
      <c r="G64" s="53">
        <v>1430.1</v>
      </c>
      <c r="H64" s="53">
        <v>1470.98</v>
      </c>
      <c r="I64" s="53">
        <v>1555.31</v>
      </c>
      <c r="J64" s="53">
        <v>1628.4</v>
      </c>
      <c r="K64" s="53">
        <v>1701.53</v>
      </c>
      <c r="L64" s="53">
        <v>1774.61</v>
      </c>
      <c r="M64" s="53"/>
      <c r="N64" s="53"/>
      <c r="O64" s="53"/>
      <c r="P64" s="53"/>
      <c r="Q64" s="53"/>
      <c r="R64" s="53"/>
    </row>
    <row r="65" spans="1:18" x14ac:dyDescent="0.3">
      <c r="A65" s="48">
        <v>2800</v>
      </c>
      <c r="B65" s="44"/>
      <c r="C65" s="52">
        <v>1290.1099999999999</v>
      </c>
      <c r="D65" s="53">
        <v>1330.95</v>
      </c>
      <c r="E65" s="53">
        <v>1371.83</v>
      </c>
      <c r="F65" s="53">
        <v>1412.66</v>
      </c>
      <c r="G65" s="53">
        <v>1453.5</v>
      </c>
      <c r="H65" s="53">
        <v>1494.38</v>
      </c>
      <c r="I65" s="53">
        <v>1578.71</v>
      </c>
      <c r="J65" s="53">
        <v>1651.8</v>
      </c>
      <c r="K65" s="53"/>
      <c r="L65" s="53"/>
      <c r="M65" s="53"/>
      <c r="N65" s="53"/>
      <c r="O65" s="53"/>
      <c r="P65" s="53"/>
      <c r="Q65" s="53"/>
      <c r="R65" s="53"/>
    </row>
    <row r="66" spans="1:18" x14ac:dyDescent="0.3">
      <c r="A66" s="48">
        <v>3000</v>
      </c>
      <c r="B66" s="44"/>
      <c r="C66" s="52">
        <v>1313.51</v>
      </c>
      <c r="D66" s="53">
        <v>1354.35</v>
      </c>
      <c r="E66" s="53">
        <v>1395.23</v>
      </c>
      <c r="F66" s="53">
        <v>1436.06</v>
      </c>
      <c r="G66" s="53">
        <v>1476.9</v>
      </c>
      <c r="H66" s="53">
        <v>1517.74</v>
      </c>
      <c r="I66" s="53">
        <v>1644.86</v>
      </c>
      <c r="J66" s="53"/>
      <c r="K66" s="53"/>
      <c r="L66" s="53"/>
      <c r="M66" s="53"/>
      <c r="N66" s="53"/>
      <c r="O66" s="53"/>
      <c r="P66" s="53"/>
      <c r="Q66" s="53"/>
      <c r="R66" s="53"/>
    </row>
    <row r="67" spans="1:18" x14ac:dyDescent="0.3">
      <c r="A67" s="48">
        <v>3200</v>
      </c>
      <c r="B67" s="44"/>
      <c r="C67" s="52">
        <v>1336.91</v>
      </c>
      <c r="D67" s="53">
        <v>1377.75</v>
      </c>
      <c r="E67" s="53">
        <v>1418.59</v>
      </c>
      <c r="F67" s="53">
        <v>1459.46</v>
      </c>
      <c r="G67" s="53">
        <v>1500.3</v>
      </c>
      <c r="H67" s="53">
        <v>1541.14</v>
      </c>
      <c r="I67" s="53"/>
      <c r="J67" s="53"/>
      <c r="K67" s="53"/>
      <c r="L67" s="53"/>
      <c r="M67" s="53"/>
      <c r="N67" s="53"/>
      <c r="O67" s="53"/>
      <c r="P67" s="53"/>
      <c r="Q67" s="53"/>
      <c r="R67" s="53"/>
    </row>
    <row r="68" spans="1:18" x14ac:dyDescent="0.3">
      <c r="A68" s="48">
        <v>3400</v>
      </c>
      <c r="B68" s="44"/>
      <c r="C68" s="52">
        <v>1360.31</v>
      </c>
      <c r="D68" s="53">
        <v>1401.15</v>
      </c>
      <c r="E68" s="53">
        <v>1441.99</v>
      </c>
      <c r="F68" s="53">
        <v>1482.83</v>
      </c>
      <c r="G68" s="53">
        <v>1523.7</v>
      </c>
      <c r="H68" s="53"/>
      <c r="I68" s="53"/>
      <c r="J68" s="53"/>
      <c r="K68" s="53"/>
      <c r="L68" s="53"/>
      <c r="M68" s="53"/>
      <c r="N68" s="53"/>
      <c r="O68" s="53"/>
      <c r="P68" s="53"/>
      <c r="Q68" s="53"/>
      <c r="R68" s="53"/>
    </row>
    <row r="69" spans="1:18" x14ac:dyDescent="0.3">
      <c r="A69" s="48">
        <v>3600</v>
      </c>
      <c r="B69" s="44"/>
      <c r="C69" s="52">
        <v>1417.43</v>
      </c>
      <c r="D69" s="53">
        <v>1460.89</v>
      </c>
      <c r="E69" s="53">
        <v>1504.39</v>
      </c>
      <c r="F69" s="53">
        <v>1547.85</v>
      </c>
      <c r="G69" s="53"/>
      <c r="H69" s="53"/>
      <c r="I69" s="53"/>
      <c r="J69" s="53"/>
      <c r="K69" s="53"/>
      <c r="L69" s="53"/>
      <c r="M69" s="53"/>
      <c r="N69" s="53"/>
      <c r="O69" s="53"/>
      <c r="P69" s="53"/>
      <c r="Q69" s="53"/>
      <c r="R69" s="53"/>
    </row>
    <row r="70" spans="1:18" x14ac:dyDescent="0.3">
      <c r="A70" s="48">
        <v>3800</v>
      </c>
      <c r="B70" s="44"/>
      <c r="C70" s="52">
        <v>1440.83</v>
      </c>
      <c r="D70" s="53">
        <v>1484.29</v>
      </c>
      <c r="E70" s="53">
        <v>1527.79</v>
      </c>
      <c r="F70" s="53">
        <v>1571.25</v>
      </c>
      <c r="G70" s="53"/>
      <c r="H70" s="53"/>
      <c r="I70" s="53"/>
      <c r="J70" s="53"/>
      <c r="K70" s="53"/>
      <c r="L70" s="53"/>
      <c r="M70" s="53"/>
      <c r="N70" s="53"/>
      <c r="O70" s="53"/>
      <c r="P70" s="53"/>
      <c r="Q70" s="53"/>
      <c r="R70" s="53"/>
    </row>
    <row r="71" spans="1:18" s="39" customFormat="1" x14ac:dyDescent="0.3">
      <c r="A71" s="48">
        <v>4000</v>
      </c>
      <c r="B71" s="44"/>
      <c r="C71" s="52">
        <v>1464.19</v>
      </c>
      <c r="D71" s="53">
        <v>1507.69</v>
      </c>
      <c r="E71" s="53">
        <v>1551.15</v>
      </c>
      <c r="F71" s="53"/>
      <c r="G71" s="53"/>
      <c r="H71" s="53"/>
      <c r="I71" s="53"/>
      <c r="J71" s="53"/>
      <c r="K71" s="53"/>
      <c r="L71" s="53"/>
      <c r="M71" s="53"/>
      <c r="N71" s="53"/>
      <c r="O71" s="53"/>
      <c r="P71" s="53"/>
      <c r="Q71" s="53"/>
      <c r="R71" s="53"/>
    </row>
    <row r="72" spans="1:18" x14ac:dyDescent="0.3">
      <c r="A72" s="48">
        <v>4200</v>
      </c>
      <c r="B72" s="44"/>
      <c r="C72" s="52">
        <v>1487.59</v>
      </c>
      <c r="D72" s="53">
        <v>1531.09</v>
      </c>
      <c r="E72" s="53"/>
      <c r="F72" s="53"/>
      <c r="G72" s="53"/>
      <c r="H72" s="53"/>
      <c r="I72" s="53"/>
      <c r="J72" s="53"/>
      <c r="K72" s="53"/>
      <c r="L72" s="53"/>
      <c r="M72" s="53"/>
      <c r="N72" s="53"/>
      <c r="O72" s="53"/>
      <c r="P72" s="53"/>
      <c r="Q72" s="53"/>
      <c r="R72" s="53"/>
    </row>
    <row r="73" spans="1:18" x14ac:dyDescent="0.3">
      <c r="A73" s="79" t="s">
        <v>145</v>
      </c>
      <c r="B73" s="79"/>
      <c r="C73" s="79"/>
      <c r="D73" s="79"/>
      <c r="E73" s="79"/>
      <c r="F73" s="79"/>
      <c r="G73" s="79"/>
      <c r="H73" s="79"/>
      <c r="I73" s="79"/>
      <c r="J73" s="79"/>
      <c r="K73" s="79"/>
      <c r="L73" s="79"/>
      <c r="M73" s="79"/>
      <c r="N73" s="79"/>
      <c r="O73" s="79"/>
      <c r="P73" s="79"/>
      <c r="Q73" s="79"/>
      <c r="R73" s="79"/>
    </row>
    <row r="75" spans="1:18" ht="15.5" x14ac:dyDescent="0.3">
      <c r="A75" s="37" t="s">
        <v>43</v>
      </c>
      <c r="B75" s="37"/>
      <c r="C75" s="37"/>
      <c r="D75" s="37"/>
      <c r="E75" s="37"/>
      <c r="F75" s="37"/>
      <c r="G75" s="37"/>
      <c r="H75" s="37"/>
      <c r="I75" s="37"/>
      <c r="J75" s="37"/>
      <c r="K75" s="37"/>
      <c r="L75" s="37"/>
      <c r="M75" s="37"/>
      <c r="N75" s="37"/>
      <c r="O75" s="37"/>
      <c r="P75" s="37"/>
      <c r="Q75" s="37"/>
      <c r="R75" s="37"/>
    </row>
    <row r="76" spans="1:18" x14ac:dyDescent="0.3">
      <c r="A76" s="38" t="s">
        <v>148</v>
      </c>
      <c r="B76" s="38"/>
      <c r="C76" s="38"/>
      <c r="D76" s="38"/>
      <c r="E76" s="38"/>
      <c r="F76" s="38"/>
      <c r="G76" s="38"/>
      <c r="H76" s="38"/>
      <c r="I76" s="38"/>
      <c r="J76" s="38"/>
      <c r="K76" s="38"/>
      <c r="L76" s="38"/>
      <c r="M76" s="38"/>
      <c r="N76" s="38"/>
      <c r="O76" s="38"/>
      <c r="P76" s="38"/>
      <c r="Q76" s="38"/>
      <c r="R76" s="38"/>
    </row>
    <row r="77" spans="1:18" ht="15.5" x14ac:dyDescent="0.3">
      <c r="A77" s="39"/>
      <c r="B77" s="39"/>
      <c r="C77" s="40"/>
      <c r="D77" s="40"/>
      <c r="E77" s="40"/>
      <c r="F77" s="40"/>
      <c r="G77" s="40"/>
      <c r="H77" s="40"/>
      <c r="I77" s="40"/>
      <c r="J77" s="40"/>
      <c r="K77" s="40"/>
      <c r="L77" s="40"/>
      <c r="M77" s="40"/>
      <c r="N77" s="40"/>
      <c r="O77" s="40"/>
      <c r="P77" s="40"/>
      <c r="Q77" s="40"/>
      <c r="R77" s="40"/>
    </row>
    <row r="78" spans="1:18" ht="14.5" thickBot="1" x14ac:dyDescent="0.35">
      <c r="A78" s="41"/>
      <c r="B78" s="41"/>
      <c r="C78" s="42">
        <v>2000</v>
      </c>
      <c r="D78" s="42">
        <v>2200</v>
      </c>
      <c r="E78" s="42">
        <v>2400</v>
      </c>
      <c r="F78" s="42">
        <v>2600</v>
      </c>
      <c r="G78" s="42">
        <v>2800</v>
      </c>
      <c r="H78" s="42">
        <v>3000</v>
      </c>
      <c r="I78" s="42">
        <v>3200</v>
      </c>
      <c r="J78" s="42">
        <v>3400</v>
      </c>
      <c r="K78" s="42">
        <v>3600</v>
      </c>
      <c r="L78" s="42">
        <v>3800</v>
      </c>
      <c r="M78" s="42">
        <v>4000</v>
      </c>
      <c r="N78" s="42">
        <v>4200</v>
      </c>
      <c r="O78" s="42">
        <v>4400</v>
      </c>
      <c r="P78" s="42">
        <v>4600</v>
      </c>
      <c r="Q78" s="42">
        <v>4800</v>
      </c>
      <c r="R78" s="42">
        <v>5000</v>
      </c>
    </row>
    <row r="79" spans="1:18" x14ac:dyDescent="0.3">
      <c r="A79" s="43">
        <v>800</v>
      </c>
      <c r="B79" s="44"/>
      <c r="C79" s="45">
        <v>1071.5999999999999</v>
      </c>
      <c r="D79" s="46">
        <v>1112.48</v>
      </c>
      <c r="E79" s="46">
        <v>1153.31</v>
      </c>
      <c r="F79" s="46">
        <v>1194.1500000000001</v>
      </c>
      <c r="G79" s="46">
        <v>1234.99</v>
      </c>
      <c r="H79" s="46">
        <v>1275.8599999999999</v>
      </c>
      <c r="I79" s="46">
        <v>1360.2</v>
      </c>
      <c r="J79" s="46">
        <v>1433.29</v>
      </c>
      <c r="K79" s="46">
        <v>1506.38</v>
      </c>
      <c r="L79" s="46">
        <v>1579.5</v>
      </c>
      <c r="M79" s="46">
        <v>1652.59</v>
      </c>
      <c r="N79" s="46">
        <v>2113.7600000000002</v>
      </c>
      <c r="O79" s="46">
        <v>2229.41</v>
      </c>
      <c r="P79" s="46">
        <v>2345.0300000000002</v>
      </c>
      <c r="Q79" s="46">
        <v>2460.6799999999998</v>
      </c>
      <c r="R79" s="46">
        <v>2576.29</v>
      </c>
    </row>
    <row r="80" spans="1:18" x14ac:dyDescent="0.3">
      <c r="A80" s="48">
        <v>1000</v>
      </c>
      <c r="B80" s="44"/>
      <c r="C80" s="52">
        <v>1098.04</v>
      </c>
      <c r="D80" s="53">
        <v>1138.9100000000001</v>
      </c>
      <c r="E80" s="53">
        <v>1179.75</v>
      </c>
      <c r="F80" s="53">
        <v>1220.5899999999999</v>
      </c>
      <c r="G80" s="53">
        <v>1261.46</v>
      </c>
      <c r="H80" s="53">
        <v>1302.3</v>
      </c>
      <c r="I80" s="53">
        <v>1386.64</v>
      </c>
      <c r="J80" s="53">
        <v>1459.73</v>
      </c>
      <c r="K80" s="53">
        <v>1532.85</v>
      </c>
      <c r="L80" s="53">
        <v>1605.94</v>
      </c>
      <c r="M80" s="53">
        <v>1679.03</v>
      </c>
      <c r="N80" s="53">
        <v>2140.2399999999998</v>
      </c>
      <c r="O80" s="53">
        <v>2255.85</v>
      </c>
      <c r="P80" s="53">
        <v>2371.5</v>
      </c>
      <c r="Q80" s="53">
        <v>2487.11</v>
      </c>
      <c r="R80" s="53">
        <v>2602.7600000000002</v>
      </c>
    </row>
    <row r="81" spans="1:18" x14ac:dyDescent="0.3">
      <c r="A81" s="48">
        <v>1200</v>
      </c>
      <c r="B81" s="44"/>
      <c r="C81" s="52">
        <v>1124.51</v>
      </c>
      <c r="D81" s="53">
        <v>1165.3499999999999</v>
      </c>
      <c r="E81" s="53">
        <v>1206.19</v>
      </c>
      <c r="F81" s="53">
        <v>1247.03</v>
      </c>
      <c r="G81" s="53">
        <v>1287.9000000000001</v>
      </c>
      <c r="H81" s="53">
        <v>1328.74</v>
      </c>
      <c r="I81" s="53">
        <v>1413.08</v>
      </c>
      <c r="J81" s="53">
        <v>1486.2</v>
      </c>
      <c r="K81" s="53">
        <v>1559.29</v>
      </c>
      <c r="L81" s="53">
        <v>1632.38</v>
      </c>
      <c r="M81" s="53">
        <v>1705.46</v>
      </c>
      <c r="N81" s="53">
        <v>2166.6799999999998</v>
      </c>
      <c r="O81" s="53">
        <v>2282.29</v>
      </c>
      <c r="P81" s="53">
        <v>2397.94</v>
      </c>
      <c r="Q81" s="53">
        <v>2513.5500000000002</v>
      </c>
      <c r="R81" s="53">
        <v>2629.2</v>
      </c>
    </row>
    <row r="82" spans="1:18" x14ac:dyDescent="0.3">
      <c r="A82" s="48">
        <v>1400</v>
      </c>
      <c r="B82" s="44"/>
      <c r="C82" s="52">
        <v>1150.95</v>
      </c>
      <c r="D82" s="53">
        <v>1191.79</v>
      </c>
      <c r="E82" s="53">
        <v>1232.6300000000001</v>
      </c>
      <c r="F82" s="53">
        <v>1273.5</v>
      </c>
      <c r="G82" s="53">
        <v>1314.34</v>
      </c>
      <c r="H82" s="53">
        <v>1355.18</v>
      </c>
      <c r="I82" s="53">
        <v>1439.51</v>
      </c>
      <c r="J82" s="53">
        <v>1512.64</v>
      </c>
      <c r="K82" s="53">
        <v>1585.73</v>
      </c>
      <c r="L82" s="53">
        <v>1658.81</v>
      </c>
      <c r="M82" s="53">
        <v>1731.94</v>
      </c>
      <c r="N82" s="53">
        <v>2193.11</v>
      </c>
      <c r="O82" s="53">
        <v>2308.7600000000002</v>
      </c>
      <c r="P82" s="53">
        <v>2424.38</v>
      </c>
      <c r="Q82" s="53">
        <v>2539.9899999999998</v>
      </c>
      <c r="R82" s="53">
        <v>2655.64</v>
      </c>
    </row>
    <row r="83" spans="1:18" x14ac:dyDescent="0.3">
      <c r="A83" s="48">
        <v>1600</v>
      </c>
      <c r="B83" s="44"/>
      <c r="C83" s="52">
        <v>1177.3900000000001</v>
      </c>
      <c r="D83" s="53">
        <v>1218.23</v>
      </c>
      <c r="E83" s="53">
        <v>1259.0999999999999</v>
      </c>
      <c r="F83" s="53">
        <v>1299.94</v>
      </c>
      <c r="G83" s="53">
        <v>1340.78</v>
      </c>
      <c r="H83" s="53">
        <v>1381.61</v>
      </c>
      <c r="I83" s="53">
        <v>1465.99</v>
      </c>
      <c r="J83" s="53">
        <v>1539.08</v>
      </c>
      <c r="K83" s="53">
        <v>1612.16</v>
      </c>
      <c r="L83" s="53">
        <v>1685.25</v>
      </c>
      <c r="M83" s="53">
        <v>1758.38</v>
      </c>
      <c r="N83" s="53">
        <v>2219.5500000000002</v>
      </c>
      <c r="O83" s="53">
        <v>2335.1999999999998</v>
      </c>
      <c r="P83" s="53">
        <v>2450.81</v>
      </c>
      <c r="Q83" s="53">
        <v>2566.46</v>
      </c>
      <c r="R83" s="53">
        <v>2682.08</v>
      </c>
    </row>
    <row r="84" spans="1:18" x14ac:dyDescent="0.3">
      <c r="A84" s="48">
        <v>1800</v>
      </c>
      <c r="B84" s="44"/>
      <c r="C84" s="52">
        <v>1203.83</v>
      </c>
      <c r="D84" s="53">
        <v>1244.7</v>
      </c>
      <c r="E84" s="53">
        <v>1285.54</v>
      </c>
      <c r="F84" s="53">
        <v>1326.38</v>
      </c>
      <c r="G84" s="53">
        <v>1367.21</v>
      </c>
      <c r="H84" s="53">
        <v>1408.09</v>
      </c>
      <c r="I84" s="53">
        <v>1492.43</v>
      </c>
      <c r="J84" s="53">
        <v>1565.51</v>
      </c>
      <c r="K84" s="53">
        <v>1638.6</v>
      </c>
      <c r="L84" s="53">
        <v>1711.73</v>
      </c>
      <c r="M84" s="53">
        <v>1784.81</v>
      </c>
      <c r="N84" s="53">
        <v>2245.9899999999998</v>
      </c>
      <c r="O84" s="53">
        <v>2361.64</v>
      </c>
      <c r="P84" s="53">
        <v>2477.25</v>
      </c>
      <c r="Q84" s="53">
        <v>2592.9</v>
      </c>
      <c r="R84" s="53">
        <v>2708.51</v>
      </c>
    </row>
    <row r="85" spans="1:18" x14ac:dyDescent="0.3">
      <c r="A85" s="48">
        <v>2000</v>
      </c>
      <c r="B85" s="44"/>
      <c r="C85" s="52">
        <v>1230.26</v>
      </c>
      <c r="D85" s="53">
        <v>1271.1400000000001</v>
      </c>
      <c r="E85" s="53">
        <v>1311.98</v>
      </c>
      <c r="F85" s="53">
        <v>1352.81</v>
      </c>
      <c r="G85" s="53">
        <v>1393.69</v>
      </c>
      <c r="H85" s="53">
        <v>1434.53</v>
      </c>
      <c r="I85" s="53">
        <v>1518.86</v>
      </c>
      <c r="J85" s="53">
        <v>1591.95</v>
      </c>
      <c r="K85" s="53">
        <v>1665.08</v>
      </c>
      <c r="L85" s="53">
        <v>1738.16</v>
      </c>
      <c r="M85" s="53">
        <v>1811.25</v>
      </c>
      <c r="N85" s="53">
        <v>2272.46</v>
      </c>
      <c r="O85" s="53">
        <v>2388.08</v>
      </c>
      <c r="P85" s="53">
        <v>2503.73</v>
      </c>
      <c r="Q85" s="53">
        <v>2619.34</v>
      </c>
      <c r="R85" s="53">
        <v>2734.99</v>
      </c>
    </row>
    <row r="86" spans="1:18" x14ac:dyDescent="0.3">
      <c r="A86" s="48">
        <v>2200</v>
      </c>
      <c r="B86" s="44"/>
      <c r="C86" s="52">
        <v>1256.74</v>
      </c>
      <c r="D86" s="53">
        <v>1297.58</v>
      </c>
      <c r="E86" s="53">
        <v>1338.41</v>
      </c>
      <c r="F86" s="53">
        <v>1379.25</v>
      </c>
      <c r="G86" s="53">
        <v>1420.13</v>
      </c>
      <c r="H86" s="53">
        <v>1460.96</v>
      </c>
      <c r="I86" s="53">
        <v>1545.3</v>
      </c>
      <c r="J86" s="53">
        <v>1618.43</v>
      </c>
      <c r="K86" s="53">
        <v>1691.51</v>
      </c>
      <c r="L86" s="53">
        <v>1764.6</v>
      </c>
      <c r="M86" s="53">
        <v>1837.69</v>
      </c>
      <c r="N86" s="53">
        <v>2298.9</v>
      </c>
      <c r="O86" s="53">
        <v>2414.5100000000002</v>
      </c>
      <c r="P86" s="53"/>
      <c r="Q86" s="53"/>
      <c r="R86" s="53"/>
    </row>
    <row r="87" spans="1:18" x14ac:dyDescent="0.3">
      <c r="A87" s="48">
        <v>2400</v>
      </c>
      <c r="B87" s="44"/>
      <c r="C87" s="52">
        <v>1283.18</v>
      </c>
      <c r="D87" s="53">
        <v>1324.01</v>
      </c>
      <c r="E87" s="53">
        <v>1364.85</v>
      </c>
      <c r="F87" s="53">
        <v>1405.73</v>
      </c>
      <c r="G87" s="53">
        <v>1446.56</v>
      </c>
      <c r="H87" s="53">
        <v>1487.4</v>
      </c>
      <c r="I87" s="53">
        <v>1571.74</v>
      </c>
      <c r="J87" s="53">
        <v>1644.86</v>
      </c>
      <c r="K87" s="53">
        <v>1717.95</v>
      </c>
      <c r="L87" s="53">
        <v>1791.04</v>
      </c>
      <c r="M87" s="53">
        <v>1864.16</v>
      </c>
      <c r="N87" s="53"/>
      <c r="O87" s="53"/>
      <c r="P87" s="53"/>
      <c r="Q87" s="53"/>
      <c r="R87" s="53"/>
    </row>
    <row r="88" spans="1:18" x14ac:dyDescent="0.3">
      <c r="A88" s="48">
        <v>2600</v>
      </c>
      <c r="B88" s="44"/>
      <c r="C88" s="52">
        <v>1309.6099999999999</v>
      </c>
      <c r="D88" s="53">
        <v>1350.45</v>
      </c>
      <c r="E88" s="53">
        <v>1391.33</v>
      </c>
      <c r="F88" s="53">
        <v>1432.16</v>
      </c>
      <c r="G88" s="53">
        <v>1473</v>
      </c>
      <c r="H88" s="53">
        <v>1513.84</v>
      </c>
      <c r="I88" s="53">
        <v>1598.21</v>
      </c>
      <c r="J88" s="53">
        <v>1671.3</v>
      </c>
      <c r="K88" s="53">
        <v>1744.39</v>
      </c>
      <c r="L88" s="53">
        <v>1817.48</v>
      </c>
      <c r="M88" s="53"/>
      <c r="N88" s="53"/>
      <c r="O88" s="53"/>
      <c r="P88" s="53"/>
      <c r="Q88" s="53"/>
      <c r="R88" s="53"/>
    </row>
    <row r="89" spans="1:18" x14ac:dyDescent="0.3">
      <c r="A89" s="48">
        <v>2800</v>
      </c>
      <c r="B89" s="44"/>
      <c r="C89" s="52">
        <v>1336.05</v>
      </c>
      <c r="D89" s="53">
        <v>1376.93</v>
      </c>
      <c r="E89" s="53">
        <v>1417.76</v>
      </c>
      <c r="F89" s="53">
        <v>1458.6</v>
      </c>
      <c r="G89" s="53">
        <v>1499.44</v>
      </c>
      <c r="H89" s="53">
        <v>1582.61</v>
      </c>
      <c r="I89" s="53">
        <v>1696.69</v>
      </c>
      <c r="J89" s="53">
        <v>1798.16</v>
      </c>
      <c r="K89" s="53"/>
      <c r="L89" s="53"/>
      <c r="M89" s="53"/>
      <c r="N89" s="53"/>
      <c r="O89" s="53"/>
      <c r="P89" s="53"/>
      <c r="Q89" s="53"/>
      <c r="R89" s="53"/>
    </row>
    <row r="90" spans="1:18" x14ac:dyDescent="0.3">
      <c r="A90" s="48">
        <v>3000</v>
      </c>
      <c r="B90" s="44"/>
      <c r="C90" s="52">
        <v>1362.49</v>
      </c>
      <c r="D90" s="53">
        <v>1403.36</v>
      </c>
      <c r="E90" s="53">
        <v>1444.2</v>
      </c>
      <c r="F90" s="53">
        <v>1485.04</v>
      </c>
      <c r="G90" s="53">
        <v>1525.91</v>
      </c>
      <c r="H90" s="53">
        <v>1610.4</v>
      </c>
      <c r="I90" s="53">
        <v>1725.79</v>
      </c>
      <c r="J90" s="53"/>
      <c r="K90" s="53"/>
      <c r="L90" s="53"/>
      <c r="M90" s="53"/>
      <c r="N90" s="53"/>
      <c r="O90" s="53"/>
      <c r="P90" s="53"/>
      <c r="Q90" s="53"/>
      <c r="R90" s="53"/>
    </row>
    <row r="91" spans="1:18" x14ac:dyDescent="0.3">
      <c r="A91" s="48">
        <v>3200</v>
      </c>
      <c r="B91" s="44"/>
      <c r="C91" s="52">
        <v>1388.96</v>
      </c>
      <c r="D91" s="53">
        <v>1429.8</v>
      </c>
      <c r="E91" s="53">
        <v>1470.64</v>
      </c>
      <c r="F91" s="53">
        <v>1511.48</v>
      </c>
      <c r="G91" s="53">
        <v>1552.35</v>
      </c>
      <c r="H91" s="53">
        <v>1636.84</v>
      </c>
      <c r="I91" s="53"/>
      <c r="J91" s="53"/>
      <c r="K91" s="53"/>
      <c r="L91" s="53"/>
      <c r="M91" s="53"/>
      <c r="N91" s="53"/>
      <c r="O91" s="53"/>
      <c r="P91" s="53"/>
      <c r="Q91" s="53"/>
      <c r="R91" s="53"/>
    </row>
    <row r="92" spans="1:18" x14ac:dyDescent="0.3">
      <c r="A92" s="48">
        <v>3400</v>
      </c>
      <c r="B92" s="44"/>
      <c r="C92" s="52">
        <v>1415.4</v>
      </c>
      <c r="D92" s="53">
        <v>1456.24</v>
      </c>
      <c r="E92" s="53">
        <v>1497.08</v>
      </c>
      <c r="F92" s="53">
        <v>1537.95</v>
      </c>
      <c r="G92" s="53">
        <v>1578.79</v>
      </c>
      <c r="H92" s="53"/>
      <c r="I92" s="53"/>
      <c r="J92" s="53"/>
      <c r="K92" s="53"/>
      <c r="L92" s="53"/>
      <c r="M92" s="53"/>
      <c r="N92" s="53"/>
      <c r="O92" s="53"/>
      <c r="P92" s="53"/>
      <c r="Q92" s="53"/>
      <c r="R92" s="53"/>
    </row>
    <row r="93" spans="1:18" x14ac:dyDescent="0.3">
      <c r="A93" s="48">
        <v>3600</v>
      </c>
      <c r="B93" s="44"/>
      <c r="C93" s="52">
        <v>1476.19</v>
      </c>
      <c r="D93" s="53">
        <v>1519.65</v>
      </c>
      <c r="E93" s="53">
        <v>1563.15</v>
      </c>
      <c r="F93" s="53">
        <v>1606.61</v>
      </c>
      <c r="G93" s="53"/>
      <c r="H93" s="53"/>
      <c r="I93" s="53"/>
      <c r="J93" s="53"/>
      <c r="K93" s="53"/>
      <c r="L93" s="53"/>
      <c r="M93" s="53"/>
      <c r="N93" s="53"/>
      <c r="O93" s="53"/>
      <c r="P93" s="53"/>
      <c r="Q93" s="53"/>
      <c r="R93" s="53"/>
    </row>
    <row r="94" spans="1:18" x14ac:dyDescent="0.3">
      <c r="A94" s="48">
        <v>3800</v>
      </c>
      <c r="B94" s="44"/>
      <c r="C94" s="52">
        <v>1502.63</v>
      </c>
      <c r="D94" s="53">
        <v>1546.09</v>
      </c>
      <c r="E94" s="53">
        <v>1589.59</v>
      </c>
      <c r="F94" s="53">
        <v>1633.09</v>
      </c>
      <c r="G94" s="53"/>
      <c r="H94" s="53"/>
      <c r="I94" s="53"/>
      <c r="J94" s="53"/>
      <c r="K94" s="53"/>
      <c r="L94" s="53"/>
      <c r="M94" s="53"/>
      <c r="N94" s="53"/>
      <c r="O94" s="53"/>
      <c r="P94" s="53"/>
      <c r="Q94" s="53"/>
      <c r="R94" s="53"/>
    </row>
    <row r="95" spans="1:18" x14ac:dyDescent="0.3">
      <c r="A95" s="48">
        <v>4000</v>
      </c>
      <c r="B95" s="44"/>
      <c r="C95" s="52">
        <v>1529.06</v>
      </c>
      <c r="D95" s="53">
        <v>1572.56</v>
      </c>
      <c r="E95" s="53">
        <v>1616.03</v>
      </c>
      <c r="F95" s="53"/>
      <c r="G95" s="53"/>
      <c r="H95" s="53"/>
      <c r="I95" s="53"/>
      <c r="J95" s="53"/>
      <c r="K95" s="53"/>
      <c r="L95" s="53"/>
      <c r="M95" s="53"/>
      <c r="N95" s="53"/>
      <c r="O95" s="53"/>
      <c r="P95" s="53"/>
      <c r="Q95" s="53"/>
      <c r="R95" s="53"/>
    </row>
    <row r="96" spans="1:18" x14ac:dyDescent="0.3">
      <c r="A96" s="48">
        <v>4200</v>
      </c>
      <c r="B96" s="44"/>
      <c r="C96" s="52">
        <v>1555.5</v>
      </c>
      <c r="D96" s="53">
        <v>1599</v>
      </c>
      <c r="E96" s="53"/>
      <c r="F96" s="53"/>
      <c r="G96" s="53"/>
      <c r="H96" s="53"/>
      <c r="I96" s="53"/>
      <c r="J96" s="53"/>
      <c r="K96" s="53"/>
      <c r="L96" s="53"/>
      <c r="M96" s="53"/>
      <c r="N96" s="53"/>
      <c r="O96" s="53"/>
      <c r="P96" s="53"/>
      <c r="Q96" s="53"/>
      <c r="R96" s="53"/>
    </row>
    <row r="97" spans="1:18" x14ac:dyDescent="0.3">
      <c r="A97" s="79" t="s">
        <v>145</v>
      </c>
      <c r="B97" s="79"/>
      <c r="C97" s="79"/>
      <c r="D97" s="79"/>
      <c r="E97" s="79"/>
      <c r="F97" s="79"/>
      <c r="G97" s="79"/>
      <c r="H97" s="79"/>
      <c r="I97" s="79"/>
      <c r="J97" s="79"/>
      <c r="K97" s="79"/>
      <c r="L97" s="79"/>
      <c r="M97" s="79"/>
      <c r="N97" s="79"/>
      <c r="O97" s="79"/>
      <c r="P97" s="79"/>
      <c r="Q97" s="79"/>
      <c r="R97" s="79"/>
    </row>
    <row r="99" spans="1:18" ht="15.5" x14ac:dyDescent="0.3">
      <c r="A99" s="37" t="s">
        <v>44</v>
      </c>
      <c r="B99" s="37"/>
      <c r="C99" s="37"/>
      <c r="D99" s="37"/>
      <c r="E99" s="37"/>
      <c r="F99" s="37"/>
      <c r="G99" s="37"/>
      <c r="H99" s="37"/>
      <c r="I99" s="37"/>
      <c r="J99" s="37"/>
      <c r="K99" s="37"/>
      <c r="L99" s="37"/>
      <c r="M99" s="37"/>
      <c r="N99" s="37"/>
      <c r="O99" s="37"/>
      <c r="P99" s="37"/>
      <c r="Q99" s="37"/>
      <c r="R99" s="37"/>
    </row>
    <row r="100" spans="1:18" x14ac:dyDescent="0.3">
      <c r="A100" s="38" t="s">
        <v>149</v>
      </c>
      <c r="B100" s="38"/>
      <c r="C100" s="38"/>
      <c r="D100" s="38"/>
      <c r="E100" s="38"/>
      <c r="F100" s="38"/>
      <c r="G100" s="38"/>
      <c r="H100" s="38"/>
      <c r="I100" s="38"/>
      <c r="J100" s="38"/>
      <c r="K100" s="38"/>
      <c r="L100" s="38"/>
      <c r="M100" s="38"/>
      <c r="N100" s="38"/>
      <c r="O100" s="38"/>
      <c r="P100" s="38"/>
      <c r="Q100" s="38"/>
      <c r="R100" s="38"/>
    </row>
    <row r="101" spans="1:18" ht="15.5" x14ac:dyDescent="0.3">
      <c r="A101" s="39"/>
      <c r="B101" s="39"/>
      <c r="C101" s="40"/>
      <c r="D101" s="40"/>
      <c r="E101" s="40"/>
      <c r="F101" s="40"/>
      <c r="G101" s="40"/>
      <c r="H101" s="40"/>
      <c r="I101" s="40"/>
      <c r="J101" s="40"/>
      <c r="K101" s="40"/>
      <c r="L101" s="40"/>
      <c r="M101" s="40"/>
      <c r="N101" s="40"/>
      <c r="O101" s="40"/>
      <c r="P101" s="40"/>
      <c r="Q101" s="40"/>
      <c r="R101" s="40"/>
    </row>
    <row r="102" spans="1:18" ht="14.5" thickBot="1" x14ac:dyDescent="0.35">
      <c r="A102" s="41"/>
      <c r="B102" s="41"/>
      <c r="C102" s="42">
        <v>2000</v>
      </c>
      <c r="D102" s="42">
        <v>2200</v>
      </c>
      <c r="E102" s="42">
        <v>2400</v>
      </c>
      <c r="F102" s="42">
        <v>2600</v>
      </c>
      <c r="G102" s="42">
        <v>2800</v>
      </c>
      <c r="H102" s="42">
        <v>3000</v>
      </c>
      <c r="I102" s="42">
        <v>3200</v>
      </c>
      <c r="J102" s="42">
        <v>3400</v>
      </c>
      <c r="K102" s="42">
        <v>3600</v>
      </c>
      <c r="L102" s="42">
        <v>3800</v>
      </c>
      <c r="M102" s="42">
        <v>4000</v>
      </c>
      <c r="N102" s="42">
        <v>4200</v>
      </c>
      <c r="O102" s="42">
        <v>4400</v>
      </c>
      <c r="P102" s="42">
        <v>4600</v>
      </c>
      <c r="Q102" s="42">
        <v>4800</v>
      </c>
      <c r="R102" s="42">
        <v>5000</v>
      </c>
    </row>
    <row r="103" spans="1:18" x14ac:dyDescent="0.3">
      <c r="A103" s="43">
        <v>800</v>
      </c>
      <c r="B103" s="44"/>
      <c r="C103" s="45">
        <v>1079.44</v>
      </c>
      <c r="D103" s="46">
        <v>1120.31</v>
      </c>
      <c r="E103" s="46">
        <v>1161.1500000000001</v>
      </c>
      <c r="F103" s="46">
        <v>1201.99</v>
      </c>
      <c r="G103" s="46">
        <v>1242.83</v>
      </c>
      <c r="H103" s="46">
        <v>1283.7</v>
      </c>
      <c r="I103" s="46">
        <v>1368.04</v>
      </c>
      <c r="J103" s="46">
        <v>1441.13</v>
      </c>
      <c r="K103" s="46">
        <v>1514.21</v>
      </c>
      <c r="L103" s="46">
        <v>1587.34</v>
      </c>
      <c r="M103" s="46">
        <v>1660.43</v>
      </c>
      <c r="N103" s="46">
        <v>2121.64</v>
      </c>
      <c r="O103" s="46">
        <v>2237.25</v>
      </c>
      <c r="P103" s="46">
        <v>2352.86</v>
      </c>
      <c r="Q103" s="46">
        <v>2468.5100000000002</v>
      </c>
      <c r="R103" s="46">
        <v>2584.13</v>
      </c>
    </row>
    <row r="104" spans="1:18" s="39" customFormat="1" x14ac:dyDescent="0.3">
      <c r="A104" s="48">
        <v>1000</v>
      </c>
      <c r="B104" s="44"/>
      <c r="C104" s="52">
        <v>1107.45</v>
      </c>
      <c r="D104" s="53">
        <v>1148.29</v>
      </c>
      <c r="E104" s="53">
        <v>1189.1300000000001</v>
      </c>
      <c r="F104" s="53">
        <v>1230</v>
      </c>
      <c r="G104" s="53">
        <v>1270.8399999999999</v>
      </c>
      <c r="H104" s="53">
        <v>1311.68</v>
      </c>
      <c r="I104" s="53">
        <v>1396.05</v>
      </c>
      <c r="J104" s="53">
        <v>1469.14</v>
      </c>
      <c r="K104" s="53">
        <v>1542.23</v>
      </c>
      <c r="L104" s="53">
        <v>1615.31</v>
      </c>
      <c r="M104" s="53">
        <v>1688.44</v>
      </c>
      <c r="N104" s="53">
        <v>2149.61</v>
      </c>
      <c r="O104" s="53">
        <v>2265.2600000000002</v>
      </c>
      <c r="P104" s="53">
        <v>2380.88</v>
      </c>
      <c r="Q104" s="53">
        <v>2496.5300000000002</v>
      </c>
      <c r="R104" s="53">
        <v>2612.14</v>
      </c>
    </row>
    <row r="105" spans="1:18" x14ac:dyDescent="0.3">
      <c r="A105" s="48">
        <v>1200</v>
      </c>
      <c r="B105" s="44"/>
      <c r="C105" s="52">
        <v>1135.46</v>
      </c>
      <c r="D105" s="53">
        <v>1176.3</v>
      </c>
      <c r="E105" s="53">
        <v>1217.1400000000001</v>
      </c>
      <c r="F105" s="53">
        <v>1257.98</v>
      </c>
      <c r="G105" s="53">
        <v>1298.8499999999999</v>
      </c>
      <c r="H105" s="53">
        <v>1339.69</v>
      </c>
      <c r="I105" s="53">
        <v>1424.03</v>
      </c>
      <c r="J105" s="53">
        <v>1497.11</v>
      </c>
      <c r="K105" s="53">
        <v>1570.24</v>
      </c>
      <c r="L105" s="53">
        <v>1643.33</v>
      </c>
      <c r="M105" s="53">
        <v>1716.41</v>
      </c>
      <c r="N105" s="53">
        <v>2177.63</v>
      </c>
      <c r="O105" s="53">
        <v>2293.2399999999998</v>
      </c>
      <c r="P105" s="53">
        <v>2408.89</v>
      </c>
      <c r="Q105" s="53">
        <v>2524.5</v>
      </c>
      <c r="R105" s="53">
        <v>2640.15</v>
      </c>
    </row>
    <row r="106" spans="1:18" x14ac:dyDescent="0.3">
      <c r="A106" s="48">
        <v>1400</v>
      </c>
      <c r="B106" s="44"/>
      <c r="C106" s="52">
        <v>1163.44</v>
      </c>
      <c r="D106" s="53">
        <v>1204.28</v>
      </c>
      <c r="E106" s="53">
        <v>1245.1500000000001</v>
      </c>
      <c r="F106" s="53">
        <v>1285.99</v>
      </c>
      <c r="G106" s="53">
        <v>1326.83</v>
      </c>
      <c r="H106" s="53">
        <v>1367.66</v>
      </c>
      <c r="I106" s="53">
        <v>1452.04</v>
      </c>
      <c r="J106" s="53">
        <v>1525.13</v>
      </c>
      <c r="K106" s="53">
        <v>1598.21</v>
      </c>
      <c r="L106" s="53">
        <v>1671.34</v>
      </c>
      <c r="M106" s="53">
        <v>1744.43</v>
      </c>
      <c r="N106" s="53">
        <v>2205.6</v>
      </c>
      <c r="O106" s="53">
        <v>2321.25</v>
      </c>
      <c r="P106" s="53">
        <v>2436.86</v>
      </c>
      <c r="Q106" s="53">
        <v>2552.5100000000002</v>
      </c>
      <c r="R106" s="53">
        <v>2668.13</v>
      </c>
    </row>
    <row r="107" spans="1:18" x14ac:dyDescent="0.3">
      <c r="A107" s="48">
        <v>1600</v>
      </c>
      <c r="B107" s="44"/>
      <c r="C107" s="52">
        <v>1191.45</v>
      </c>
      <c r="D107" s="53">
        <v>1232.29</v>
      </c>
      <c r="E107" s="53">
        <v>1273.1300000000001</v>
      </c>
      <c r="F107" s="53">
        <v>1314</v>
      </c>
      <c r="G107" s="53">
        <v>1354.84</v>
      </c>
      <c r="H107" s="53">
        <v>1395.68</v>
      </c>
      <c r="I107" s="53">
        <v>1480.01</v>
      </c>
      <c r="J107" s="53">
        <v>1553.14</v>
      </c>
      <c r="K107" s="53">
        <v>1626.23</v>
      </c>
      <c r="L107" s="53">
        <v>1699.31</v>
      </c>
      <c r="M107" s="53">
        <v>1772.4</v>
      </c>
      <c r="N107" s="53">
        <v>2233.61</v>
      </c>
      <c r="O107" s="53">
        <v>2349.23</v>
      </c>
      <c r="P107" s="53">
        <v>2464.88</v>
      </c>
      <c r="Q107" s="53">
        <v>2580.4899999999998</v>
      </c>
      <c r="R107" s="53">
        <v>2696.14</v>
      </c>
    </row>
    <row r="108" spans="1:18" x14ac:dyDescent="0.3">
      <c r="A108" s="48">
        <v>1800</v>
      </c>
      <c r="B108" s="44"/>
      <c r="C108" s="52">
        <v>1219.43</v>
      </c>
      <c r="D108" s="53">
        <v>1260.3</v>
      </c>
      <c r="E108" s="53">
        <v>1301.1400000000001</v>
      </c>
      <c r="F108" s="53">
        <v>1341.98</v>
      </c>
      <c r="G108" s="53">
        <v>1382.81</v>
      </c>
      <c r="H108" s="53">
        <v>1423.69</v>
      </c>
      <c r="I108" s="53">
        <v>1508.03</v>
      </c>
      <c r="J108" s="53">
        <v>1581.11</v>
      </c>
      <c r="K108" s="53">
        <v>1654.2</v>
      </c>
      <c r="L108" s="53">
        <v>1727.33</v>
      </c>
      <c r="M108" s="53">
        <v>1800.41</v>
      </c>
      <c r="N108" s="53">
        <v>2261.63</v>
      </c>
      <c r="O108" s="53">
        <v>2377.2399999999998</v>
      </c>
      <c r="P108" s="53">
        <v>2492.85</v>
      </c>
      <c r="Q108" s="53">
        <v>2608.5</v>
      </c>
      <c r="R108" s="53">
        <v>2724.11</v>
      </c>
    </row>
    <row r="109" spans="1:18" x14ac:dyDescent="0.3">
      <c r="A109" s="48">
        <v>2000</v>
      </c>
      <c r="B109" s="44"/>
      <c r="C109" s="52">
        <v>1247.44</v>
      </c>
      <c r="D109" s="53">
        <v>1288.28</v>
      </c>
      <c r="E109" s="53">
        <v>1329.11</v>
      </c>
      <c r="F109" s="53">
        <v>1369.99</v>
      </c>
      <c r="G109" s="53">
        <v>1410.83</v>
      </c>
      <c r="H109" s="53">
        <v>1451.66</v>
      </c>
      <c r="I109" s="53">
        <v>1536.04</v>
      </c>
      <c r="J109" s="53">
        <v>1609.13</v>
      </c>
      <c r="K109" s="53">
        <v>1682.21</v>
      </c>
      <c r="L109" s="53">
        <v>1755.3</v>
      </c>
      <c r="M109" s="53">
        <v>1828.43</v>
      </c>
      <c r="N109" s="53">
        <v>2289.6</v>
      </c>
      <c r="O109" s="53">
        <v>2405.25</v>
      </c>
      <c r="P109" s="53">
        <v>2520.86</v>
      </c>
      <c r="Q109" s="53">
        <v>2636.51</v>
      </c>
      <c r="R109" s="53">
        <v>2752.13</v>
      </c>
    </row>
    <row r="110" spans="1:18" x14ac:dyDescent="0.3">
      <c r="A110" s="48">
        <v>2200</v>
      </c>
      <c r="B110" s="44"/>
      <c r="C110" s="52">
        <v>1275.45</v>
      </c>
      <c r="D110" s="53">
        <v>1316.29</v>
      </c>
      <c r="E110" s="53">
        <v>1357.13</v>
      </c>
      <c r="F110" s="53">
        <v>1397.96</v>
      </c>
      <c r="G110" s="53">
        <v>1438.84</v>
      </c>
      <c r="H110" s="53">
        <v>1479.68</v>
      </c>
      <c r="I110" s="53">
        <v>1564.01</v>
      </c>
      <c r="J110" s="53">
        <v>1637.1</v>
      </c>
      <c r="K110" s="53">
        <v>1710.23</v>
      </c>
      <c r="L110" s="53">
        <v>1783.31</v>
      </c>
      <c r="M110" s="53">
        <v>1856.4</v>
      </c>
      <c r="N110" s="53">
        <v>2317.61</v>
      </c>
      <c r="O110" s="53">
        <v>2433.23</v>
      </c>
      <c r="P110" s="53"/>
      <c r="Q110" s="53"/>
      <c r="R110" s="53"/>
    </row>
    <row r="111" spans="1:18" x14ac:dyDescent="0.3">
      <c r="A111" s="48">
        <v>2400</v>
      </c>
      <c r="B111" s="44"/>
      <c r="C111" s="52">
        <v>1303.43</v>
      </c>
      <c r="D111" s="53">
        <v>1344.26</v>
      </c>
      <c r="E111" s="53">
        <v>1385.14</v>
      </c>
      <c r="F111" s="53">
        <v>1425.98</v>
      </c>
      <c r="G111" s="53">
        <v>1466.81</v>
      </c>
      <c r="H111" s="53">
        <v>1507.65</v>
      </c>
      <c r="I111" s="53">
        <v>1592.03</v>
      </c>
      <c r="J111" s="53">
        <v>1665.11</v>
      </c>
      <c r="K111" s="53">
        <v>1738.2</v>
      </c>
      <c r="L111" s="53">
        <v>1811.33</v>
      </c>
      <c r="M111" s="53">
        <v>1884.41</v>
      </c>
      <c r="N111" s="53"/>
      <c r="O111" s="53"/>
      <c r="P111" s="53"/>
      <c r="Q111" s="53"/>
      <c r="R111" s="53"/>
    </row>
    <row r="112" spans="1:18" x14ac:dyDescent="0.3">
      <c r="A112" s="48">
        <v>2600</v>
      </c>
      <c r="B112" s="44"/>
      <c r="C112" s="52">
        <v>1331.44</v>
      </c>
      <c r="D112" s="53">
        <v>1372.28</v>
      </c>
      <c r="E112" s="53">
        <v>1413.11</v>
      </c>
      <c r="F112" s="53">
        <v>1453.99</v>
      </c>
      <c r="G112" s="53">
        <v>1494.83</v>
      </c>
      <c r="H112" s="53">
        <v>1535.66</v>
      </c>
      <c r="I112" s="53">
        <v>1620</v>
      </c>
      <c r="J112" s="53">
        <v>1693.13</v>
      </c>
      <c r="K112" s="53">
        <v>1766.21</v>
      </c>
      <c r="L112" s="53">
        <v>1839.3</v>
      </c>
      <c r="M112" s="53"/>
      <c r="N112" s="53"/>
      <c r="O112" s="53"/>
      <c r="P112" s="53"/>
      <c r="Q112" s="53"/>
      <c r="R112" s="53"/>
    </row>
    <row r="113" spans="1:18" x14ac:dyDescent="0.3">
      <c r="A113" s="48">
        <v>2800</v>
      </c>
      <c r="B113" s="44"/>
      <c r="C113" s="52">
        <v>1359.41</v>
      </c>
      <c r="D113" s="53">
        <v>1400.29</v>
      </c>
      <c r="E113" s="53">
        <v>1441.13</v>
      </c>
      <c r="F113" s="53">
        <v>1481.96</v>
      </c>
      <c r="G113" s="53">
        <v>1522.8</v>
      </c>
      <c r="H113" s="53">
        <v>1563.68</v>
      </c>
      <c r="I113" s="53">
        <v>1707.08</v>
      </c>
      <c r="J113" s="53">
        <v>1810.09</v>
      </c>
      <c r="K113" s="53"/>
      <c r="L113" s="53"/>
      <c r="M113" s="53"/>
      <c r="N113" s="53"/>
      <c r="O113" s="53"/>
      <c r="P113" s="53"/>
      <c r="Q113" s="53"/>
      <c r="R113" s="53"/>
    </row>
    <row r="114" spans="1:18" x14ac:dyDescent="0.3">
      <c r="A114" s="48">
        <v>3000</v>
      </c>
      <c r="B114" s="44"/>
      <c r="C114" s="52">
        <v>1387.43</v>
      </c>
      <c r="D114" s="53">
        <v>1428.26</v>
      </c>
      <c r="E114" s="53">
        <v>1469.1</v>
      </c>
      <c r="F114" s="53">
        <v>1509.98</v>
      </c>
      <c r="G114" s="53">
        <v>1550.81</v>
      </c>
      <c r="H114" s="53">
        <v>1591.65</v>
      </c>
      <c r="I114" s="53">
        <v>1736.44</v>
      </c>
      <c r="J114" s="53"/>
      <c r="K114" s="53"/>
      <c r="L114" s="53"/>
      <c r="M114" s="53"/>
      <c r="N114" s="53"/>
      <c r="O114" s="53"/>
      <c r="P114" s="53"/>
      <c r="Q114" s="53"/>
      <c r="R114" s="53"/>
    </row>
    <row r="115" spans="1:18" x14ac:dyDescent="0.3">
      <c r="A115" s="48">
        <v>3200</v>
      </c>
      <c r="B115" s="44"/>
      <c r="C115" s="52">
        <v>1415.44</v>
      </c>
      <c r="D115" s="53">
        <v>1456.28</v>
      </c>
      <c r="E115" s="53">
        <v>1497.11</v>
      </c>
      <c r="F115" s="53">
        <v>1537.95</v>
      </c>
      <c r="G115" s="53">
        <v>1578.83</v>
      </c>
      <c r="H115" s="53">
        <v>1619.66</v>
      </c>
      <c r="I115" s="53"/>
      <c r="J115" s="53"/>
      <c r="K115" s="53"/>
      <c r="L115" s="53"/>
      <c r="M115" s="53"/>
      <c r="N115" s="53"/>
      <c r="O115" s="53"/>
      <c r="P115" s="53"/>
      <c r="Q115" s="53"/>
      <c r="R115" s="53"/>
    </row>
    <row r="116" spans="1:18" x14ac:dyDescent="0.3">
      <c r="A116" s="48">
        <v>3400</v>
      </c>
      <c r="B116" s="44"/>
      <c r="C116" s="52">
        <v>1443.41</v>
      </c>
      <c r="D116" s="53">
        <v>1484.25</v>
      </c>
      <c r="E116" s="53">
        <v>1525.13</v>
      </c>
      <c r="F116" s="53">
        <v>1565.96</v>
      </c>
      <c r="G116" s="53">
        <v>1606.8</v>
      </c>
      <c r="H116" s="53"/>
      <c r="I116" s="53"/>
      <c r="J116" s="53"/>
      <c r="K116" s="53"/>
      <c r="L116" s="53"/>
      <c r="M116" s="53"/>
      <c r="N116" s="53"/>
      <c r="O116" s="53"/>
      <c r="P116" s="53"/>
      <c r="Q116" s="53"/>
      <c r="R116" s="53"/>
    </row>
    <row r="117" spans="1:18" x14ac:dyDescent="0.3">
      <c r="A117" s="48">
        <v>3600</v>
      </c>
      <c r="B117" s="44"/>
      <c r="C117" s="52">
        <v>1506.08</v>
      </c>
      <c r="D117" s="53">
        <v>1549.54</v>
      </c>
      <c r="E117" s="53">
        <v>1593.04</v>
      </c>
      <c r="F117" s="53">
        <v>1636.5</v>
      </c>
      <c r="G117" s="53"/>
      <c r="H117" s="53"/>
      <c r="I117" s="53"/>
      <c r="J117" s="53"/>
      <c r="K117" s="53"/>
      <c r="L117" s="53"/>
      <c r="M117" s="53"/>
      <c r="N117" s="53"/>
      <c r="O117" s="53"/>
      <c r="P117" s="53"/>
      <c r="Q117" s="53"/>
      <c r="R117" s="53"/>
    </row>
    <row r="118" spans="1:18" x14ac:dyDescent="0.3">
      <c r="A118" s="48">
        <v>3800</v>
      </c>
      <c r="B118" s="44"/>
      <c r="C118" s="52">
        <v>1534.05</v>
      </c>
      <c r="D118" s="53">
        <v>1577.55</v>
      </c>
      <c r="E118" s="53">
        <v>1621.01</v>
      </c>
      <c r="F118" s="53">
        <v>1664.51</v>
      </c>
      <c r="G118" s="53"/>
      <c r="H118" s="53"/>
      <c r="I118" s="53"/>
      <c r="J118" s="53"/>
      <c r="K118" s="53"/>
      <c r="L118" s="53"/>
      <c r="M118" s="53"/>
      <c r="N118" s="53"/>
      <c r="O118" s="53"/>
      <c r="P118" s="53"/>
      <c r="Q118" s="53"/>
      <c r="R118" s="53"/>
    </row>
    <row r="119" spans="1:18" x14ac:dyDescent="0.3">
      <c r="A119" s="48">
        <v>4000</v>
      </c>
      <c r="B119" s="44"/>
      <c r="C119" s="52">
        <v>1562.06</v>
      </c>
      <c r="D119" s="53">
        <v>1605.53</v>
      </c>
      <c r="E119" s="53">
        <v>1649.03</v>
      </c>
      <c r="F119" s="53"/>
      <c r="G119" s="53"/>
      <c r="H119" s="53"/>
      <c r="I119" s="53"/>
      <c r="J119" s="53"/>
      <c r="K119" s="53"/>
      <c r="L119" s="53"/>
      <c r="M119" s="53"/>
      <c r="N119" s="53"/>
      <c r="O119" s="53"/>
      <c r="P119" s="53"/>
      <c r="Q119" s="53"/>
      <c r="R119" s="53"/>
    </row>
    <row r="120" spans="1:18" x14ac:dyDescent="0.3">
      <c r="A120" s="48">
        <v>4200</v>
      </c>
      <c r="B120" s="44"/>
      <c r="C120" s="52">
        <v>1590.08</v>
      </c>
      <c r="D120" s="53">
        <v>1633.54</v>
      </c>
      <c r="E120" s="53"/>
      <c r="F120" s="53"/>
      <c r="G120" s="53"/>
      <c r="H120" s="53"/>
      <c r="I120" s="53"/>
      <c r="J120" s="53"/>
      <c r="K120" s="53"/>
      <c r="L120" s="53"/>
      <c r="M120" s="53"/>
      <c r="N120" s="53"/>
      <c r="O120" s="53"/>
      <c r="P120" s="53"/>
      <c r="Q120" s="53"/>
      <c r="R120" s="53"/>
    </row>
    <row r="121" spans="1:18" x14ac:dyDescent="0.3">
      <c r="A121" s="79" t="s">
        <v>145</v>
      </c>
      <c r="B121" s="79"/>
      <c r="C121" s="79"/>
      <c r="D121" s="79"/>
      <c r="E121" s="79"/>
      <c r="F121" s="79"/>
      <c r="G121" s="79"/>
      <c r="H121" s="79"/>
      <c r="I121" s="79"/>
      <c r="J121" s="79"/>
      <c r="K121" s="79"/>
      <c r="L121" s="79"/>
      <c r="M121" s="79"/>
      <c r="N121" s="79"/>
      <c r="O121" s="79"/>
      <c r="P121" s="79"/>
      <c r="Q121" s="79"/>
      <c r="R121" s="79"/>
    </row>
    <row r="123" spans="1:18" ht="15.5" x14ac:dyDescent="0.3">
      <c r="A123" s="37" t="s">
        <v>322</v>
      </c>
      <c r="B123" s="37"/>
      <c r="C123" s="37"/>
      <c r="D123" s="37"/>
      <c r="E123" s="37"/>
      <c r="F123" s="37"/>
      <c r="G123" s="37"/>
      <c r="H123" s="37"/>
      <c r="I123" s="37"/>
      <c r="J123" s="37"/>
      <c r="K123" s="37"/>
      <c r="L123" s="37"/>
      <c r="M123" s="37"/>
      <c r="N123" s="37"/>
      <c r="O123" s="37"/>
      <c r="P123" s="37"/>
      <c r="Q123" s="37"/>
      <c r="R123" s="37"/>
    </row>
    <row r="124" spans="1:18" x14ac:dyDescent="0.3">
      <c r="A124" s="38" t="s">
        <v>330</v>
      </c>
      <c r="B124" s="38"/>
      <c r="C124" s="38"/>
      <c r="D124" s="38"/>
      <c r="E124" s="38"/>
      <c r="F124" s="38"/>
      <c r="G124" s="38"/>
      <c r="H124" s="38"/>
      <c r="I124" s="38"/>
      <c r="J124" s="38"/>
      <c r="K124" s="38"/>
      <c r="L124" s="38"/>
      <c r="M124" s="38"/>
      <c r="N124" s="38"/>
      <c r="O124" s="38"/>
      <c r="P124" s="38"/>
      <c r="Q124" s="38"/>
      <c r="R124" s="38"/>
    </row>
    <row r="125" spans="1:18" ht="15.5" x14ac:dyDescent="0.3">
      <c r="A125" s="39"/>
      <c r="B125" s="39"/>
      <c r="C125" s="40" t="s">
        <v>79</v>
      </c>
      <c r="D125" s="40"/>
      <c r="E125" s="40"/>
      <c r="F125" s="40"/>
      <c r="G125" s="40"/>
      <c r="H125" s="40"/>
      <c r="I125" s="40"/>
      <c r="J125" s="40"/>
      <c r="K125" s="40"/>
      <c r="L125" s="40"/>
      <c r="M125" s="40"/>
      <c r="N125" s="40"/>
      <c r="O125" s="40"/>
      <c r="P125" s="40"/>
      <c r="Q125" s="40"/>
      <c r="R125" s="40"/>
    </row>
    <row r="126" spans="1:18" ht="14.5" thickBot="1" x14ac:dyDescent="0.35">
      <c r="A126" s="41"/>
      <c r="B126" s="41"/>
      <c r="C126" s="42">
        <v>2000</v>
      </c>
      <c r="D126" s="42">
        <v>2200</v>
      </c>
      <c r="E126" s="42">
        <v>2400</v>
      </c>
      <c r="F126" s="42">
        <v>2600</v>
      </c>
      <c r="G126" s="42">
        <v>2800</v>
      </c>
      <c r="H126" s="42">
        <v>3000</v>
      </c>
      <c r="I126" s="42">
        <v>3200</v>
      </c>
      <c r="J126" s="42">
        <v>3400</v>
      </c>
      <c r="K126" s="42">
        <v>3600</v>
      </c>
      <c r="L126" s="42">
        <v>3800</v>
      </c>
      <c r="M126" s="42">
        <v>4000</v>
      </c>
      <c r="N126" s="42">
        <v>4200</v>
      </c>
      <c r="O126" s="42">
        <v>4400</v>
      </c>
      <c r="P126" s="42">
        <v>4600</v>
      </c>
      <c r="Q126" s="42">
        <v>4800</v>
      </c>
      <c r="R126" s="42">
        <v>5000</v>
      </c>
    </row>
    <row r="127" spans="1:18" x14ac:dyDescent="0.3">
      <c r="A127" s="43" t="s">
        <v>325</v>
      </c>
      <c r="B127" s="44"/>
      <c r="C127" s="45">
        <v>79.44</v>
      </c>
      <c r="D127" s="46">
        <v>87.384</v>
      </c>
      <c r="E127" s="46">
        <v>95.327999999999989</v>
      </c>
      <c r="F127" s="46">
        <v>103.27200000000001</v>
      </c>
      <c r="G127" s="46">
        <v>111.21599999999999</v>
      </c>
      <c r="H127" s="46">
        <v>119.16</v>
      </c>
      <c r="I127" s="46">
        <v>127.104</v>
      </c>
      <c r="J127" s="46">
        <v>135.048</v>
      </c>
      <c r="K127" s="46">
        <v>142.99199999999999</v>
      </c>
      <c r="L127" s="46">
        <v>150.93599999999998</v>
      </c>
      <c r="M127" s="46">
        <v>158.88</v>
      </c>
      <c r="N127" s="46">
        <v>166.82400000000001</v>
      </c>
      <c r="O127" s="46">
        <v>174.768</v>
      </c>
      <c r="P127" s="46">
        <v>182.71199999999999</v>
      </c>
      <c r="Q127" s="46">
        <v>190.65599999999998</v>
      </c>
      <c r="R127" s="46">
        <v>198.6</v>
      </c>
    </row>
    <row r="128" spans="1:18" x14ac:dyDescent="0.3">
      <c r="A128" s="75" t="s">
        <v>326</v>
      </c>
      <c r="B128" s="76"/>
      <c r="C128" s="52">
        <v>79.44</v>
      </c>
      <c r="D128" s="53">
        <v>87.384</v>
      </c>
      <c r="E128" s="53">
        <v>95.327999999999989</v>
      </c>
      <c r="F128" s="53">
        <v>103.27200000000001</v>
      </c>
      <c r="G128" s="53">
        <v>111.21599999999999</v>
      </c>
      <c r="H128" s="53">
        <v>119.16</v>
      </c>
      <c r="I128" s="53">
        <v>127.104</v>
      </c>
      <c r="J128" s="53">
        <v>135.048</v>
      </c>
      <c r="K128" s="53">
        <v>142.99199999999999</v>
      </c>
      <c r="L128" s="53">
        <v>150.93599999999998</v>
      </c>
      <c r="M128" s="53">
        <v>158.88</v>
      </c>
      <c r="N128" s="53">
        <v>166.82400000000001</v>
      </c>
      <c r="O128" s="53">
        <v>174.768</v>
      </c>
      <c r="P128" s="53">
        <v>182.71199999999999</v>
      </c>
      <c r="Q128" s="53">
        <v>190.65599999999998</v>
      </c>
      <c r="R128" s="53">
        <v>198.6</v>
      </c>
    </row>
    <row r="129" spans="1:18" x14ac:dyDescent="0.3">
      <c r="A129" s="77" t="s">
        <v>327</v>
      </c>
      <c r="B129" s="78"/>
      <c r="C129" s="52">
        <v>96.98</v>
      </c>
      <c r="D129" s="53">
        <v>106.67800000000001</v>
      </c>
      <c r="E129" s="53">
        <v>116.376</v>
      </c>
      <c r="F129" s="53">
        <v>126.07400000000001</v>
      </c>
      <c r="G129" s="53">
        <v>135.77199999999999</v>
      </c>
      <c r="H129" s="53">
        <v>145.47</v>
      </c>
      <c r="I129" s="53">
        <v>155.16800000000001</v>
      </c>
      <c r="J129" s="53">
        <v>164.86600000000001</v>
      </c>
      <c r="K129" s="53">
        <v>174.56400000000002</v>
      </c>
      <c r="L129" s="53">
        <v>184.262</v>
      </c>
      <c r="M129" s="53">
        <v>193.96</v>
      </c>
      <c r="N129" s="53">
        <v>203.65800000000002</v>
      </c>
      <c r="O129" s="53">
        <v>213.35600000000002</v>
      </c>
      <c r="P129" s="53">
        <v>223.054</v>
      </c>
      <c r="Q129" s="53">
        <v>232.75200000000001</v>
      </c>
      <c r="R129" s="53">
        <v>242.45000000000002</v>
      </c>
    </row>
    <row r="131" spans="1:18" ht="15.5" x14ac:dyDescent="0.3">
      <c r="A131" s="37" t="s">
        <v>77</v>
      </c>
      <c r="B131" s="37"/>
      <c r="C131" s="37"/>
      <c r="D131" s="37"/>
      <c r="E131" s="37"/>
      <c r="F131" s="37"/>
      <c r="G131" s="37"/>
      <c r="H131" s="37"/>
      <c r="I131" s="37"/>
      <c r="J131" s="37"/>
      <c r="K131" s="37"/>
      <c r="L131" s="37"/>
      <c r="M131" s="37"/>
      <c r="N131" s="37"/>
      <c r="O131" s="37"/>
      <c r="P131" s="37"/>
      <c r="Q131" s="37"/>
      <c r="R131" s="37"/>
    </row>
    <row r="132" spans="1:18" x14ac:dyDescent="0.3">
      <c r="A132" s="38" t="s">
        <v>150</v>
      </c>
      <c r="B132" s="38"/>
      <c r="C132" s="38"/>
      <c r="D132" s="38"/>
      <c r="E132" s="38"/>
      <c r="F132" s="38"/>
      <c r="G132" s="38"/>
      <c r="H132" s="38"/>
      <c r="I132" s="38"/>
      <c r="J132" s="38"/>
      <c r="K132" s="38"/>
      <c r="L132" s="38"/>
      <c r="M132" s="38"/>
      <c r="N132" s="38"/>
      <c r="O132" s="38"/>
      <c r="P132" s="38"/>
      <c r="Q132" s="38"/>
      <c r="R132" s="38"/>
    </row>
    <row r="133" spans="1:18" ht="15.5" x14ac:dyDescent="0.3">
      <c r="A133" s="39"/>
      <c r="B133" s="39"/>
      <c r="C133" s="40" t="s">
        <v>79</v>
      </c>
      <c r="D133" s="40"/>
      <c r="E133" s="40"/>
      <c r="F133" s="40"/>
      <c r="G133" s="40"/>
      <c r="H133" s="40"/>
      <c r="I133" s="40"/>
      <c r="J133" s="40"/>
      <c r="K133" s="40"/>
      <c r="L133" s="40"/>
      <c r="M133" s="40"/>
      <c r="N133" s="40"/>
      <c r="O133" s="40"/>
      <c r="P133" s="40"/>
      <c r="Q133" s="40"/>
      <c r="R133" s="40"/>
    </row>
    <row r="134" spans="1:18" ht="14.5" thickBot="1" x14ac:dyDescent="0.35">
      <c r="A134" s="41"/>
      <c r="B134" s="41"/>
      <c r="C134" s="42">
        <v>2000</v>
      </c>
      <c r="D134" s="42">
        <v>2200</v>
      </c>
      <c r="E134" s="42">
        <v>2400</v>
      </c>
      <c r="F134" s="42">
        <v>2600</v>
      </c>
      <c r="G134" s="42">
        <v>2800</v>
      </c>
      <c r="H134" s="42">
        <v>3000</v>
      </c>
      <c r="I134" s="42">
        <v>3200</v>
      </c>
      <c r="J134" s="42">
        <v>3400</v>
      </c>
      <c r="K134" s="42">
        <v>3600</v>
      </c>
      <c r="L134" s="42">
        <v>3800</v>
      </c>
      <c r="M134" s="42">
        <v>4000</v>
      </c>
      <c r="N134" s="42">
        <v>4200</v>
      </c>
      <c r="O134" s="42">
        <v>4400</v>
      </c>
      <c r="P134" s="42">
        <v>4600</v>
      </c>
      <c r="Q134" s="42">
        <v>4800</v>
      </c>
      <c r="R134" s="42">
        <v>5000</v>
      </c>
    </row>
    <row r="135" spans="1:18" x14ac:dyDescent="0.3">
      <c r="A135" s="43" t="s">
        <v>80</v>
      </c>
      <c r="B135" s="44"/>
      <c r="C135" s="45">
        <v>324.04000000000008</v>
      </c>
      <c r="D135" s="46">
        <v>344.80999999999995</v>
      </c>
      <c r="E135" s="46">
        <v>454.11999999999989</v>
      </c>
      <c r="F135" s="46">
        <v>487.64999999999986</v>
      </c>
      <c r="G135" s="46">
        <v>521.18000000000006</v>
      </c>
      <c r="H135" s="46">
        <v>554.65999999999985</v>
      </c>
      <c r="I135" s="46">
        <v>588.15000000000009</v>
      </c>
      <c r="J135" s="46">
        <v>621.68000000000006</v>
      </c>
      <c r="K135" s="46">
        <v>655.19999999999982</v>
      </c>
      <c r="L135" s="46">
        <v>688.72</v>
      </c>
      <c r="M135" s="46">
        <v>722.17999999999984</v>
      </c>
      <c r="N135" s="46">
        <v>809.25</v>
      </c>
      <c r="O135" s="46">
        <v>845.2800000000002</v>
      </c>
      <c r="P135" s="46">
        <v>881.35999999999967</v>
      </c>
      <c r="Q135" s="46">
        <v>917.40000000000009</v>
      </c>
      <c r="R135" s="46">
        <v>953.48</v>
      </c>
    </row>
    <row r="136" spans="1:18" x14ac:dyDescent="0.3">
      <c r="A136" s="75" t="s">
        <v>81</v>
      </c>
      <c r="B136" s="76"/>
      <c r="C136" s="52">
        <v>311.59000000000003</v>
      </c>
      <c r="D136" s="53">
        <v>332.78</v>
      </c>
      <c r="E136" s="53">
        <v>442.45999999999981</v>
      </c>
      <c r="F136" s="53">
        <v>476.39999999999986</v>
      </c>
      <c r="G136" s="53">
        <v>510.29999999999995</v>
      </c>
      <c r="H136" s="53">
        <v>544.19999999999982</v>
      </c>
      <c r="I136" s="53">
        <v>578.09999999999991</v>
      </c>
      <c r="J136" s="53">
        <v>612</v>
      </c>
      <c r="K136" s="53">
        <v>645.94000000000005</v>
      </c>
      <c r="L136" s="53">
        <v>679.83000000000015</v>
      </c>
      <c r="M136" s="53">
        <v>713.69999999999982</v>
      </c>
      <c r="N136" s="53">
        <v>801.18000000000029</v>
      </c>
      <c r="O136" s="53">
        <v>837.63000000000011</v>
      </c>
      <c r="P136" s="53">
        <v>874.08999999999969</v>
      </c>
      <c r="Q136" s="53">
        <v>910.54000000000042</v>
      </c>
      <c r="R136" s="53">
        <v>946.99000000000024</v>
      </c>
    </row>
    <row r="137" spans="1:18" x14ac:dyDescent="0.3">
      <c r="A137" s="77" t="s">
        <v>82</v>
      </c>
      <c r="B137" s="78"/>
      <c r="C137" s="52">
        <v>361.39</v>
      </c>
      <c r="D137" s="53">
        <v>387.03999999999996</v>
      </c>
      <c r="E137" s="53">
        <v>501.17999999999984</v>
      </c>
      <c r="F137" s="53">
        <v>539.58999999999992</v>
      </c>
      <c r="G137" s="53">
        <v>577.95000000000005</v>
      </c>
      <c r="H137" s="53">
        <v>616.30999999999995</v>
      </c>
      <c r="I137" s="53">
        <v>654.68000000000006</v>
      </c>
      <c r="J137" s="53">
        <v>693.04</v>
      </c>
      <c r="K137" s="53">
        <v>731.44</v>
      </c>
      <c r="L137" s="53">
        <v>769.8</v>
      </c>
      <c r="M137" s="53">
        <v>808.13000000000011</v>
      </c>
      <c r="N137" s="53">
        <v>900.07000000000016</v>
      </c>
      <c r="O137" s="53">
        <v>940.98</v>
      </c>
      <c r="P137" s="53">
        <v>981.89999999999964</v>
      </c>
      <c r="Q137" s="53">
        <v>1022.8100000000004</v>
      </c>
      <c r="R137" s="53">
        <v>1063.73</v>
      </c>
    </row>
    <row r="139" spans="1:18" ht="15.5" x14ac:dyDescent="0.3">
      <c r="A139" s="37" t="s">
        <v>21</v>
      </c>
      <c r="B139" s="37"/>
      <c r="C139" s="37"/>
      <c r="D139" s="37"/>
      <c r="E139" s="37"/>
      <c r="F139" s="37"/>
      <c r="G139" s="37"/>
      <c r="H139" s="37"/>
      <c r="I139" s="37"/>
      <c r="J139" s="37"/>
      <c r="K139" s="37"/>
      <c r="L139" s="37"/>
      <c r="M139" s="37"/>
      <c r="N139" s="37"/>
      <c r="O139" s="37"/>
      <c r="P139" s="37"/>
      <c r="Q139" s="37"/>
      <c r="R139" s="37"/>
    </row>
    <row r="140" spans="1:18" x14ac:dyDescent="0.3">
      <c r="A140" s="38" t="s">
        <v>332</v>
      </c>
      <c r="B140" s="38"/>
      <c r="C140" s="38"/>
      <c r="D140" s="38"/>
      <c r="E140" s="38"/>
      <c r="F140" s="38"/>
      <c r="G140" s="38"/>
      <c r="H140" s="38"/>
      <c r="I140" s="38"/>
      <c r="J140" s="38"/>
      <c r="K140" s="38"/>
      <c r="L140" s="38"/>
      <c r="M140" s="38"/>
      <c r="N140" s="38"/>
      <c r="O140" s="38"/>
      <c r="P140" s="38"/>
      <c r="Q140" s="38"/>
      <c r="R140" s="38"/>
    </row>
    <row r="141" spans="1:18" ht="15.5" x14ac:dyDescent="0.3">
      <c r="A141" s="39"/>
      <c r="B141" s="39"/>
      <c r="C141" s="40" t="s">
        <v>79</v>
      </c>
      <c r="D141" s="40"/>
      <c r="E141" s="40"/>
      <c r="F141" s="40"/>
      <c r="G141" s="40"/>
      <c r="H141" s="40"/>
      <c r="I141" s="40"/>
      <c r="J141" s="40"/>
      <c r="K141" s="40"/>
      <c r="L141" s="40"/>
      <c r="M141" s="40"/>
      <c r="N141" s="40"/>
      <c r="O141" s="40"/>
      <c r="P141" s="40"/>
      <c r="Q141" s="40"/>
      <c r="R141" s="40"/>
    </row>
    <row r="142" spans="1:18" ht="14.5" thickBot="1" x14ac:dyDescent="0.35">
      <c r="A142" s="41"/>
      <c r="B142" s="41"/>
      <c r="C142" s="42">
        <v>2000</v>
      </c>
      <c r="D142" s="42">
        <v>2200</v>
      </c>
      <c r="E142" s="42">
        <v>2400</v>
      </c>
      <c r="F142" s="42">
        <v>2600</v>
      </c>
      <c r="G142" s="42">
        <v>2800</v>
      </c>
      <c r="H142" s="42">
        <v>3000</v>
      </c>
      <c r="I142" s="42">
        <v>3200</v>
      </c>
      <c r="J142" s="42">
        <v>3400</v>
      </c>
      <c r="K142" s="42">
        <v>3600</v>
      </c>
      <c r="L142" s="42">
        <v>3800</v>
      </c>
      <c r="M142" s="42">
        <v>4000</v>
      </c>
      <c r="N142" s="42">
        <v>4200</v>
      </c>
      <c r="O142" s="42">
        <v>4400</v>
      </c>
      <c r="P142" s="42">
        <v>4600</v>
      </c>
      <c r="Q142" s="42">
        <v>4800</v>
      </c>
      <c r="R142" s="42">
        <v>5000</v>
      </c>
    </row>
    <row r="143" spans="1:18" x14ac:dyDescent="0.3">
      <c r="A143" s="43" t="s">
        <v>83</v>
      </c>
      <c r="B143" s="44"/>
      <c r="C143" s="45">
        <v>124.00999999999999</v>
      </c>
      <c r="D143" s="46">
        <v>133.12000000000012</v>
      </c>
      <c r="E143" s="46">
        <v>142.24</v>
      </c>
      <c r="F143" s="46">
        <v>151.35000000000014</v>
      </c>
      <c r="G143" s="46">
        <v>160.46000000000004</v>
      </c>
      <c r="H143" s="46">
        <v>169.57000000000016</v>
      </c>
      <c r="I143" s="46">
        <v>178.69000000000005</v>
      </c>
      <c r="J143" s="46">
        <v>187.80000000000018</v>
      </c>
      <c r="K143" s="46">
        <v>196.90999999999985</v>
      </c>
      <c r="L143" s="46">
        <v>206.02999999999975</v>
      </c>
      <c r="M143" s="46">
        <v>215.13999999999987</v>
      </c>
      <c r="N143" s="46">
        <v>224.25</v>
      </c>
      <c r="O143" s="46">
        <v>233.36999999999989</v>
      </c>
      <c r="P143" s="46">
        <v>242.47000000000025</v>
      </c>
      <c r="Q143" s="46">
        <v>251.57999999999993</v>
      </c>
      <c r="R143" s="46">
        <v>260.69999999999982</v>
      </c>
    </row>
    <row r="145" spans="1:18" s="39" customFormat="1" ht="15.5" x14ac:dyDescent="0.3">
      <c r="A145" s="63" t="s">
        <v>55</v>
      </c>
      <c r="B145" s="63"/>
      <c r="C145" s="63"/>
      <c r="D145" s="63"/>
      <c r="E145" s="63"/>
      <c r="F145" s="63"/>
      <c r="G145" s="63"/>
      <c r="H145" s="63"/>
      <c r="I145" s="63"/>
      <c r="J145" s="63"/>
      <c r="K145" s="63"/>
      <c r="L145" s="63"/>
      <c r="M145" s="63"/>
      <c r="N145" s="63"/>
      <c r="O145" s="63"/>
      <c r="P145" s="56" t="s">
        <v>56</v>
      </c>
      <c r="Q145" s="56"/>
      <c r="R145" s="56"/>
    </row>
    <row r="146" spans="1:18" x14ac:dyDescent="0.3">
      <c r="A146" s="38" t="s">
        <v>62</v>
      </c>
      <c r="B146" s="38"/>
      <c r="C146" s="38"/>
      <c r="D146" s="38"/>
      <c r="E146" s="38"/>
      <c r="F146" s="38"/>
      <c r="G146" s="38"/>
      <c r="H146" s="38"/>
      <c r="I146" s="38"/>
      <c r="J146" s="38"/>
      <c r="K146" s="38"/>
      <c r="L146" s="38"/>
      <c r="M146" s="38"/>
      <c r="N146" s="38"/>
      <c r="O146" s="38"/>
      <c r="P146" s="58"/>
      <c r="Q146" s="88">
        <v>0</v>
      </c>
      <c r="R146" s="58"/>
    </row>
    <row r="147" spans="1:18" x14ac:dyDescent="0.3">
      <c r="A147" s="60" t="s">
        <v>61</v>
      </c>
      <c r="B147" s="60"/>
      <c r="C147" s="60"/>
      <c r="D147" s="60"/>
      <c r="E147" s="60"/>
      <c r="F147" s="60"/>
      <c r="G147" s="60"/>
      <c r="H147" s="60"/>
      <c r="I147" s="60"/>
      <c r="J147" s="60"/>
      <c r="K147" s="60"/>
      <c r="L147" s="60"/>
      <c r="M147" s="60"/>
      <c r="N147" s="60"/>
      <c r="O147" s="60"/>
      <c r="P147" s="60"/>
      <c r="Q147" s="80">
        <v>-50.099999999999909</v>
      </c>
      <c r="R147" s="60"/>
    </row>
    <row r="148" spans="1:18" x14ac:dyDescent="0.3">
      <c r="A148" s="58" t="s">
        <v>121</v>
      </c>
      <c r="B148" s="58"/>
      <c r="C148" s="58"/>
      <c r="D148" s="58"/>
      <c r="E148" s="58"/>
      <c r="F148" s="58"/>
      <c r="G148" s="58"/>
      <c r="H148" s="58"/>
      <c r="I148" s="58"/>
      <c r="J148" s="58"/>
      <c r="K148" s="58"/>
      <c r="L148" s="58"/>
      <c r="M148" s="58"/>
      <c r="N148" s="58"/>
      <c r="O148" s="58"/>
      <c r="P148" s="58"/>
      <c r="Q148" s="80">
        <v>105.68000000000006</v>
      </c>
      <c r="R148" s="59"/>
    </row>
    <row r="149" spans="1:18" x14ac:dyDescent="0.3">
      <c r="A149" s="60" t="s">
        <v>64</v>
      </c>
      <c r="B149" s="60"/>
      <c r="C149" s="60"/>
      <c r="D149" s="60"/>
      <c r="E149" s="60"/>
      <c r="F149" s="60"/>
      <c r="G149" s="60"/>
      <c r="H149" s="60"/>
      <c r="I149" s="60"/>
      <c r="J149" s="60"/>
      <c r="K149" s="60"/>
      <c r="L149" s="60"/>
      <c r="M149" s="60"/>
      <c r="N149" s="60"/>
      <c r="O149" s="60"/>
      <c r="P149" s="60"/>
      <c r="Q149" s="80">
        <v>212.28999999999996</v>
      </c>
      <c r="R149" s="59"/>
    </row>
    <row r="150" spans="1:18" x14ac:dyDescent="0.3">
      <c r="A150" s="60" t="s">
        <v>65</v>
      </c>
      <c r="B150" s="60"/>
      <c r="C150" s="60"/>
      <c r="D150" s="60"/>
      <c r="E150" s="60"/>
      <c r="F150" s="60"/>
      <c r="G150" s="60"/>
      <c r="H150" s="60"/>
      <c r="I150" s="60"/>
      <c r="J150" s="60"/>
      <c r="K150" s="60"/>
      <c r="L150" s="60"/>
      <c r="M150" s="60"/>
      <c r="N150" s="60"/>
      <c r="O150" s="60"/>
      <c r="P150" s="60"/>
      <c r="Q150" s="80">
        <v>198.11000000000013</v>
      </c>
      <c r="R150" s="59"/>
    </row>
    <row r="179" spans="1:18" s="39" customFormat="1" ht="6" customHeight="1" x14ac:dyDescent="0.3">
      <c r="A179" s="32"/>
      <c r="B179" s="32"/>
      <c r="C179" s="32"/>
      <c r="D179" s="32"/>
      <c r="E179" s="32"/>
      <c r="F179" s="32"/>
      <c r="G179" s="32"/>
      <c r="H179" s="32"/>
      <c r="I179" s="32"/>
      <c r="J179" s="32"/>
      <c r="K179" s="32"/>
      <c r="L179" s="32"/>
      <c r="M179" s="32"/>
      <c r="N179" s="32"/>
      <c r="O179" s="32"/>
      <c r="P179" s="32"/>
      <c r="Q179" s="32"/>
      <c r="R179" s="32"/>
    </row>
    <row r="212" spans="1:18" s="39" customFormat="1" ht="6" customHeight="1" x14ac:dyDescent="0.3">
      <c r="A212" s="32"/>
      <c r="B212" s="32"/>
      <c r="C212" s="32"/>
      <c r="D212" s="32"/>
      <c r="E212" s="32"/>
      <c r="F212" s="32"/>
      <c r="G212" s="32"/>
      <c r="H212" s="32"/>
      <c r="I212" s="32"/>
      <c r="J212" s="32"/>
      <c r="K212" s="32"/>
      <c r="L212" s="32"/>
      <c r="M212" s="32"/>
      <c r="N212" s="32"/>
      <c r="O212" s="32"/>
      <c r="P212" s="32"/>
      <c r="Q212" s="32"/>
      <c r="R212" s="32"/>
    </row>
    <row r="245" spans="1:18" s="39" customFormat="1" ht="6" customHeight="1" x14ac:dyDescent="0.3">
      <c r="A245" s="32"/>
      <c r="B245" s="32"/>
      <c r="C245" s="32"/>
      <c r="D245" s="32"/>
      <c r="E245" s="32"/>
      <c r="F245" s="32"/>
      <c r="G245" s="32"/>
      <c r="H245" s="32"/>
      <c r="I245" s="32"/>
      <c r="J245" s="32"/>
      <c r="K245" s="32"/>
      <c r="L245" s="32"/>
      <c r="M245" s="32"/>
      <c r="N245" s="32"/>
      <c r="O245" s="32"/>
      <c r="P245" s="32"/>
      <c r="Q245" s="32"/>
      <c r="R245" s="32"/>
    </row>
    <row r="253" spans="1:18" s="39" customFormat="1" x14ac:dyDescent="0.3">
      <c r="A253" s="32"/>
      <c r="B253" s="32"/>
      <c r="C253" s="32"/>
      <c r="D253" s="32"/>
      <c r="E253" s="32"/>
      <c r="F253" s="32"/>
      <c r="G253" s="32"/>
      <c r="H253" s="32"/>
      <c r="I253" s="32"/>
      <c r="J253" s="32"/>
      <c r="K253" s="32"/>
      <c r="L253" s="32"/>
      <c r="M253" s="32"/>
      <c r="N253" s="32"/>
      <c r="O253" s="32"/>
      <c r="P253" s="32"/>
      <c r="Q253" s="32"/>
      <c r="R253" s="32"/>
    </row>
    <row r="258" spans="1:18" s="39" customFormat="1" x14ac:dyDescent="0.3">
      <c r="A258" s="32"/>
      <c r="B258" s="32"/>
      <c r="C258" s="32"/>
      <c r="D258" s="32"/>
      <c r="E258" s="32"/>
      <c r="F258" s="32"/>
      <c r="G258" s="32"/>
      <c r="H258" s="32"/>
      <c r="I258" s="32"/>
      <c r="J258" s="32"/>
      <c r="K258" s="32"/>
      <c r="L258" s="32"/>
      <c r="M258" s="32"/>
      <c r="N258" s="32"/>
      <c r="O258" s="32"/>
      <c r="P258" s="32"/>
      <c r="Q258" s="32"/>
      <c r="R258" s="32"/>
    </row>
    <row r="289" ht="14.25" hidden="1" customHeight="1" x14ac:dyDescent="0.3"/>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C6FF6A-1E25-486C-8A40-DBE9444CA5E6}">
  <dimension ref="A1:S245"/>
  <sheetViews>
    <sheetView showGridLines="0" topLeftCell="A218" workbookViewId="0">
      <selection activeCell="A236" sqref="A236:A245"/>
    </sheetView>
  </sheetViews>
  <sheetFormatPr defaultColWidth="9.1796875" defaultRowHeight="14" x14ac:dyDescent="0.3"/>
  <cols>
    <col min="1" max="1" width="8.453125" style="32" customWidth="1"/>
    <col min="2" max="2" width="1.453125" style="32" customWidth="1"/>
    <col min="3" max="19" width="5.54296875" style="32" customWidth="1"/>
    <col min="20" max="16384" width="9.1796875" style="32"/>
  </cols>
  <sheetData>
    <row r="1" spans="1:19" ht="30" customHeight="1" x14ac:dyDescent="0.3">
      <c r="A1" s="35" t="s">
        <v>151</v>
      </c>
      <c r="B1" s="36"/>
      <c r="C1" s="36"/>
      <c r="D1" s="36"/>
    </row>
    <row r="3" spans="1:19" ht="15.5" x14ac:dyDescent="0.3">
      <c r="A3" s="37" t="s">
        <v>39</v>
      </c>
      <c r="B3" s="37"/>
      <c r="C3" s="37"/>
      <c r="D3" s="37"/>
      <c r="E3" s="37"/>
      <c r="F3" s="37"/>
      <c r="G3" s="37"/>
      <c r="H3" s="37"/>
      <c r="I3" s="37"/>
      <c r="J3" s="37"/>
      <c r="K3" s="37"/>
      <c r="L3" s="37"/>
      <c r="M3" s="37"/>
      <c r="N3" s="37"/>
      <c r="O3" s="37"/>
      <c r="P3" s="37"/>
      <c r="Q3" s="37"/>
      <c r="R3" s="37"/>
      <c r="S3" s="37"/>
    </row>
    <row r="4" spans="1:19" x14ac:dyDescent="0.3">
      <c r="A4" s="38" t="s">
        <v>46</v>
      </c>
      <c r="B4" s="38"/>
      <c r="C4" s="38"/>
      <c r="D4" s="38"/>
      <c r="E4" s="38"/>
      <c r="F4" s="38"/>
      <c r="G4" s="38"/>
      <c r="H4" s="38"/>
      <c r="I4" s="38"/>
      <c r="J4" s="38"/>
      <c r="K4" s="38"/>
      <c r="L4" s="38"/>
      <c r="M4" s="38"/>
      <c r="N4" s="38"/>
      <c r="O4" s="38"/>
      <c r="P4" s="38"/>
      <c r="Q4" s="38"/>
      <c r="R4" s="38"/>
      <c r="S4" s="38"/>
    </row>
    <row r="5" spans="1:19" s="39" customFormat="1" ht="6" customHeight="1" x14ac:dyDescent="0.3">
      <c r="C5" s="40"/>
      <c r="D5" s="40"/>
      <c r="E5" s="40"/>
      <c r="F5" s="40"/>
      <c r="G5" s="40"/>
      <c r="H5" s="40"/>
      <c r="I5" s="40"/>
      <c r="J5" s="40"/>
      <c r="K5" s="40"/>
      <c r="L5" s="40"/>
      <c r="M5" s="40"/>
      <c r="N5" s="40"/>
      <c r="O5" s="40"/>
      <c r="P5" s="40"/>
      <c r="Q5" s="40"/>
      <c r="R5" s="40"/>
      <c r="S5" s="40"/>
    </row>
    <row r="6" spans="1:19" ht="14.5" thickBot="1" x14ac:dyDescent="0.35">
      <c r="A6" s="41"/>
      <c r="B6" s="41"/>
      <c r="C6" s="42">
        <v>800</v>
      </c>
      <c r="D6" s="42">
        <v>1000</v>
      </c>
      <c r="E6" s="42">
        <v>1200</v>
      </c>
      <c r="F6" s="42">
        <v>1400</v>
      </c>
      <c r="G6" s="42">
        <v>1600</v>
      </c>
      <c r="H6" s="42">
        <v>1800</v>
      </c>
      <c r="I6" s="42">
        <v>2000</v>
      </c>
      <c r="J6" s="42">
        <v>2200</v>
      </c>
      <c r="K6" s="42">
        <v>2400</v>
      </c>
      <c r="L6" s="42">
        <v>2600</v>
      </c>
      <c r="M6" s="42">
        <v>2800</v>
      </c>
      <c r="N6" s="42">
        <v>3000</v>
      </c>
      <c r="O6" s="42">
        <v>3200</v>
      </c>
      <c r="P6" s="42">
        <v>3400</v>
      </c>
      <c r="Q6" s="42">
        <v>3600</v>
      </c>
      <c r="R6" s="42">
        <v>3800</v>
      </c>
      <c r="S6" s="42">
        <v>4000</v>
      </c>
    </row>
    <row r="7" spans="1:19" x14ac:dyDescent="0.3">
      <c r="A7" s="43">
        <v>800</v>
      </c>
      <c r="B7" s="44"/>
      <c r="C7" s="45">
        <v>183</v>
      </c>
      <c r="D7" s="46">
        <v>191.14</v>
      </c>
      <c r="E7" s="46">
        <v>199.28</v>
      </c>
      <c r="F7" s="46">
        <v>228.75</v>
      </c>
      <c r="G7" s="46">
        <v>236.89</v>
      </c>
      <c r="H7" s="46">
        <v>245.03</v>
      </c>
      <c r="I7" s="46">
        <v>253.16</v>
      </c>
      <c r="J7" s="46">
        <v>261.3</v>
      </c>
      <c r="K7" s="46">
        <v>269.44</v>
      </c>
      <c r="L7" s="46">
        <v>277.58</v>
      </c>
      <c r="M7" s="46">
        <v>285.70999999999998</v>
      </c>
      <c r="N7" s="46">
        <v>335.66</v>
      </c>
      <c r="O7" s="46">
        <v>408.08</v>
      </c>
      <c r="P7" s="46">
        <v>421.76</v>
      </c>
      <c r="Q7" s="46">
        <v>435.41</v>
      </c>
      <c r="R7" s="46">
        <v>533.05999999999995</v>
      </c>
      <c r="S7" s="46">
        <v>550.76</v>
      </c>
    </row>
    <row r="8" spans="1:19" x14ac:dyDescent="0.3">
      <c r="A8" s="48">
        <v>1000</v>
      </c>
      <c r="B8" s="44"/>
      <c r="C8" s="52">
        <v>187.95</v>
      </c>
      <c r="D8" s="53">
        <v>196.09</v>
      </c>
      <c r="E8" s="53">
        <v>204.23</v>
      </c>
      <c r="F8" s="53">
        <v>237.86</v>
      </c>
      <c r="G8" s="53">
        <v>246</v>
      </c>
      <c r="H8" s="53">
        <v>254.14</v>
      </c>
      <c r="I8" s="53">
        <v>262.27999999999997</v>
      </c>
      <c r="J8" s="53">
        <v>270.41000000000003</v>
      </c>
      <c r="K8" s="53">
        <v>278.55</v>
      </c>
      <c r="L8" s="53">
        <v>286.69</v>
      </c>
      <c r="M8" s="53">
        <v>294.83</v>
      </c>
      <c r="N8" s="53">
        <v>344.81</v>
      </c>
      <c r="O8" s="53">
        <v>417.19</v>
      </c>
      <c r="P8" s="53">
        <v>430.88</v>
      </c>
      <c r="Q8" s="53">
        <v>444.56</v>
      </c>
      <c r="R8" s="53">
        <v>542.17999999999995</v>
      </c>
      <c r="S8" s="53">
        <v>559.88</v>
      </c>
    </row>
    <row r="9" spans="1:19" x14ac:dyDescent="0.3">
      <c r="A9" s="48">
        <v>1200</v>
      </c>
      <c r="B9" s="44"/>
      <c r="C9" s="52">
        <v>192.9</v>
      </c>
      <c r="D9" s="53">
        <v>201.04</v>
      </c>
      <c r="E9" s="53">
        <v>209.18</v>
      </c>
      <c r="F9" s="53">
        <v>247.01</v>
      </c>
      <c r="G9" s="53">
        <v>255.15</v>
      </c>
      <c r="H9" s="53">
        <v>263.29000000000002</v>
      </c>
      <c r="I9" s="53">
        <v>271.43</v>
      </c>
      <c r="J9" s="53">
        <v>279.56</v>
      </c>
      <c r="K9" s="53">
        <v>287.7</v>
      </c>
      <c r="L9" s="53">
        <v>295.83999999999997</v>
      </c>
      <c r="M9" s="53">
        <v>303.98</v>
      </c>
      <c r="N9" s="53">
        <v>353.93</v>
      </c>
      <c r="O9" s="53">
        <v>426.34</v>
      </c>
      <c r="P9" s="53">
        <v>439.99</v>
      </c>
      <c r="Q9" s="53">
        <v>453.68</v>
      </c>
      <c r="R9" s="53">
        <v>551.29</v>
      </c>
      <c r="S9" s="53">
        <v>569.03</v>
      </c>
    </row>
    <row r="10" spans="1:19" x14ac:dyDescent="0.3">
      <c r="A10" s="48">
        <v>1400</v>
      </c>
      <c r="B10" s="44"/>
      <c r="C10" s="52">
        <v>197.85</v>
      </c>
      <c r="D10" s="53">
        <v>205.99</v>
      </c>
      <c r="E10" s="53">
        <v>214.13</v>
      </c>
      <c r="F10" s="53">
        <v>256.13</v>
      </c>
      <c r="G10" s="53">
        <v>264.26</v>
      </c>
      <c r="H10" s="53">
        <v>272.39999999999998</v>
      </c>
      <c r="I10" s="53">
        <v>280.54000000000002</v>
      </c>
      <c r="J10" s="53">
        <v>288.68</v>
      </c>
      <c r="K10" s="53">
        <v>296.81</v>
      </c>
      <c r="L10" s="53">
        <v>304.95</v>
      </c>
      <c r="M10" s="53">
        <v>313.08999999999997</v>
      </c>
      <c r="N10" s="53">
        <v>363.08</v>
      </c>
      <c r="O10" s="53">
        <v>435.45</v>
      </c>
      <c r="P10" s="53">
        <v>449.14</v>
      </c>
      <c r="Q10" s="53">
        <v>462.79</v>
      </c>
      <c r="R10" s="53">
        <v>560.44000000000005</v>
      </c>
      <c r="S10" s="53">
        <v>578.14</v>
      </c>
    </row>
    <row r="11" spans="1:19" x14ac:dyDescent="0.3">
      <c r="A11" s="48">
        <v>1600</v>
      </c>
      <c r="B11" s="44"/>
      <c r="C11" s="52">
        <v>202.8</v>
      </c>
      <c r="D11" s="53">
        <v>210.94</v>
      </c>
      <c r="E11" s="53">
        <v>219.08</v>
      </c>
      <c r="F11" s="53">
        <v>265.27999999999997</v>
      </c>
      <c r="G11" s="53">
        <v>273.41000000000003</v>
      </c>
      <c r="H11" s="53">
        <v>281.55</v>
      </c>
      <c r="I11" s="53">
        <v>289.69</v>
      </c>
      <c r="J11" s="53">
        <v>297.83</v>
      </c>
      <c r="K11" s="53">
        <v>305.95999999999998</v>
      </c>
      <c r="L11" s="53">
        <v>314.10000000000002</v>
      </c>
      <c r="M11" s="53">
        <v>322.2</v>
      </c>
      <c r="N11" s="53">
        <v>372.19</v>
      </c>
      <c r="O11" s="53">
        <v>444.6</v>
      </c>
      <c r="P11" s="53">
        <v>458.25</v>
      </c>
      <c r="Q11" s="53">
        <v>471.94</v>
      </c>
      <c r="R11" s="53">
        <v>569.54999999999995</v>
      </c>
      <c r="S11" s="53">
        <v>587.29</v>
      </c>
    </row>
    <row r="12" spans="1:19" x14ac:dyDescent="0.3">
      <c r="A12" s="48">
        <v>1800</v>
      </c>
      <c r="B12" s="44"/>
      <c r="C12" s="52">
        <v>207.75</v>
      </c>
      <c r="D12" s="53">
        <v>215.89</v>
      </c>
      <c r="E12" s="53">
        <v>224.03</v>
      </c>
      <c r="F12" s="53">
        <v>274.39</v>
      </c>
      <c r="G12" s="53">
        <v>282.52999999999997</v>
      </c>
      <c r="H12" s="53">
        <v>290.66000000000003</v>
      </c>
      <c r="I12" s="53">
        <v>298.8</v>
      </c>
      <c r="J12" s="53">
        <v>306.94</v>
      </c>
      <c r="K12" s="53">
        <v>315.08</v>
      </c>
      <c r="L12" s="53">
        <v>323.20999999999998</v>
      </c>
      <c r="M12" s="53">
        <v>331.35</v>
      </c>
      <c r="N12" s="53">
        <v>381.3</v>
      </c>
      <c r="O12" s="53">
        <v>453.71</v>
      </c>
      <c r="P12" s="53">
        <v>467.4</v>
      </c>
      <c r="Q12" s="53">
        <v>481.05</v>
      </c>
      <c r="R12" s="53">
        <v>578.70000000000005</v>
      </c>
      <c r="S12" s="53">
        <v>596.4</v>
      </c>
    </row>
    <row r="13" spans="1:19" x14ac:dyDescent="0.3">
      <c r="A13" s="48">
        <v>2000</v>
      </c>
      <c r="B13" s="44"/>
      <c r="C13" s="52">
        <v>212.7</v>
      </c>
      <c r="D13" s="53">
        <v>220.84</v>
      </c>
      <c r="E13" s="53">
        <v>228.98</v>
      </c>
      <c r="F13" s="53">
        <v>283.5</v>
      </c>
      <c r="G13" s="53">
        <v>291.64</v>
      </c>
      <c r="H13" s="53">
        <v>299.77999999999997</v>
      </c>
      <c r="I13" s="53">
        <v>307.91000000000003</v>
      </c>
      <c r="J13" s="53">
        <v>316.05</v>
      </c>
      <c r="K13" s="53">
        <v>324.19</v>
      </c>
      <c r="L13" s="53">
        <v>332.33</v>
      </c>
      <c r="M13" s="53">
        <v>340.46</v>
      </c>
      <c r="N13" s="53">
        <v>390.45</v>
      </c>
      <c r="O13" s="53">
        <v>462.83</v>
      </c>
      <c r="P13" s="53">
        <v>476.51</v>
      </c>
      <c r="Q13" s="53">
        <v>490.2</v>
      </c>
      <c r="R13" s="54">
        <v>587.80999999999995</v>
      </c>
      <c r="S13" s="54">
        <v>605.51</v>
      </c>
    </row>
    <row r="14" spans="1:19" x14ac:dyDescent="0.3">
      <c r="A14" s="48">
        <v>2200</v>
      </c>
      <c r="B14" s="44"/>
      <c r="C14" s="52">
        <v>217.65</v>
      </c>
      <c r="D14" s="53">
        <v>225.79</v>
      </c>
      <c r="E14" s="53">
        <v>233.93</v>
      </c>
      <c r="F14" s="53">
        <v>292.64999999999998</v>
      </c>
      <c r="G14" s="53">
        <v>300.79000000000002</v>
      </c>
      <c r="H14" s="53">
        <v>308.93</v>
      </c>
      <c r="I14" s="53">
        <v>317.06</v>
      </c>
      <c r="J14" s="53">
        <v>325.2</v>
      </c>
      <c r="K14" s="53">
        <v>333.34</v>
      </c>
      <c r="L14" s="53">
        <v>375.04</v>
      </c>
      <c r="M14" s="53">
        <v>393.49</v>
      </c>
      <c r="N14" s="53">
        <v>453.79</v>
      </c>
      <c r="O14" s="53">
        <v>537.71</v>
      </c>
      <c r="P14" s="54">
        <v>562.13</v>
      </c>
      <c r="Q14" s="54">
        <v>586.5</v>
      </c>
      <c r="R14" s="54">
        <v>696.11</v>
      </c>
      <c r="S14" s="54">
        <v>724.54</v>
      </c>
    </row>
    <row r="15" spans="1:19" x14ac:dyDescent="0.3">
      <c r="A15" s="48">
        <v>2400</v>
      </c>
      <c r="B15" s="44"/>
      <c r="C15" s="52">
        <v>222.6</v>
      </c>
      <c r="D15" s="53">
        <v>230.74</v>
      </c>
      <c r="E15" s="53">
        <v>238.84</v>
      </c>
      <c r="F15" s="53">
        <v>301.76</v>
      </c>
      <c r="G15" s="53">
        <v>309.89999999999998</v>
      </c>
      <c r="H15" s="53">
        <v>318.04000000000002</v>
      </c>
      <c r="I15" s="53">
        <v>326.18</v>
      </c>
      <c r="J15" s="53">
        <v>334.31</v>
      </c>
      <c r="K15" s="53">
        <v>342.45</v>
      </c>
      <c r="L15" s="53">
        <v>384.6</v>
      </c>
      <c r="M15" s="53">
        <v>403.88</v>
      </c>
      <c r="N15" s="53">
        <v>465</v>
      </c>
      <c r="O15" s="71">
        <v>549.79</v>
      </c>
      <c r="P15" s="71">
        <v>574.58000000000004</v>
      </c>
      <c r="Q15" s="71">
        <v>599.80999999999995</v>
      </c>
      <c r="R15" s="71">
        <v>710.25</v>
      </c>
      <c r="S15" s="71">
        <v>739.54</v>
      </c>
    </row>
    <row r="16" spans="1:19" x14ac:dyDescent="0.3">
      <c r="A16" s="48">
        <v>2600</v>
      </c>
      <c r="B16" s="44"/>
      <c r="C16" s="52">
        <v>227.51</v>
      </c>
      <c r="D16" s="53">
        <v>235.65</v>
      </c>
      <c r="E16" s="53">
        <v>243.79</v>
      </c>
      <c r="F16" s="53">
        <v>310.91000000000003</v>
      </c>
      <c r="G16" s="53">
        <v>319.05</v>
      </c>
      <c r="H16" s="53">
        <v>327.19</v>
      </c>
      <c r="I16" s="53">
        <v>335.33</v>
      </c>
      <c r="J16" s="53">
        <v>343.46</v>
      </c>
      <c r="K16" s="53">
        <v>351.6</v>
      </c>
      <c r="L16" s="53">
        <v>394.58</v>
      </c>
      <c r="M16" s="53">
        <v>414.26</v>
      </c>
      <c r="N16" s="54">
        <v>476.21</v>
      </c>
      <c r="O16" s="54">
        <v>561.41</v>
      </c>
      <c r="P16" s="54">
        <v>587.05999999999995</v>
      </c>
      <c r="Q16" s="54">
        <v>613.13</v>
      </c>
      <c r="R16" s="54">
        <v>723.98</v>
      </c>
      <c r="S16" s="54">
        <v>754.09</v>
      </c>
    </row>
    <row r="17" spans="1:19" x14ac:dyDescent="0.3">
      <c r="A17" s="48">
        <v>2800</v>
      </c>
      <c r="B17" s="44"/>
      <c r="C17" s="52">
        <v>232.46</v>
      </c>
      <c r="D17" s="53">
        <v>240.6</v>
      </c>
      <c r="E17" s="53">
        <v>248.74</v>
      </c>
      <c r="F17" s="53">
        <v>320.02999999999997</v>
      </c>
      <c r="G17" s="53">
        <v>328.16</v>
      </c>
      <c r="H17" s="53">
        <v>336.3</v>
      </c>
      <c r="I17" s="53">
        <v>344.44</v>
      </c>
      <c r="J17" s="53">
        <v>352.58</v>
      </c>
      <c r="K17" s="53">
        <v>360.71</v>
      </c>
      <c r="L17" s="53">
        <v>404.51</v>
      </c>
      <c r="M17" s="54">
        <v>425.06</v>
      </c>
      <c r="N17" s="54">
        <v>487.43</v>
      </c>
      <c r="O17" s="54">
        <v>573.45000000000005</v>
      </c>
      <c r="P17" s="54">
        <v>599.96</v>
      </c>
      <c r="Q17" s="54">
        <v>626.44000000000005</v>
      </c>
      <c r="R17" s="54">
        <v>738.11</v>
      </c>
      <c r="S17" s="54">
        <v>768.64</v>
      </c>
    </row>
    <row r="18" spans="1:19" x14ac:dyDescent="0.3">
      <c r="A18" s="48">
        <v>3000</v>
      </c>
      <c r="B18" s="44"/>
      <c r="C18" s="52">
        <v>237.41</v>
      </c>
      <c r="D18" s="53">
        <v>245.55</v>
      </c>
      <c r="E18" s="53">
        <v>253.69</v>
      </c>
      <c r="F18" s="53">
        <v>329.14</v>
      </c>
      <c r="G18" s="53">
        <v>337.28</v>
      </c>
      <c r="H18" s="53">
        <v>345.41</v>
      </c>
      <c r="I18" s="53">
        <v>353.55</v>
      </c>
      <c r="J18" s="53">
        <v>361.69</v>
      </c>
      <c r="K18" s="53">
        <v>369.83</v>
      </c>
      <c r="L18" s="54">
        <v>414.08</v>
      </c>
      <c r="M18" s="54">
        <v>474.79</v>
      </c>
      <c r="N18" s="54">
        <v>498.64</v>
      </c>
      <c r="O18" s="54">
        <v>585.11</v>
      </c>
      <c r="P18" s="54">
        <v>612.41</v>
      </c>
      <c r="Q18" s="54">
        <v>639.75</v>
      </c>
      <c r="R18" s="54">
        <v>752.29</v>
      </c>
      <c r="S18" s="54">
        <v>783.23</v>
      </c>
    </row>
    <row r="19" spans="1:19" x14ac:dyDescent="0.3">
      <c r="A19" s="48">
        <v>3200</v>
      </c>
      <c r="B19" s="44"/>
      <c r="C19" s="52">
        <v>242.36</v>
      </c>
      <c r="D19" s="53">
        <v>250.5</v>
      </c>
      <c r="E19" s="53">
        <v>258.64</v>
      </c>
      <c r="F19" s="53">
        <v>338.29</v>
      </c>
      <c r="G19" s="53">
        <v>346.43</v>
      </c>
      <c r="H19" s="53">
        <v>354.56</v>
      </c>
      <c r="I19" s="53">
        <v>362.7</v>
      </c>
      <c r="J19" s="53">
        <v>370.84</v>
      </c>
      <c r="K19" s="54">
        <v>378.98</v>
      </c>
      <c r="L19" s="54">
        <v>460.88</v>
      </c>
      <c r="M19" s="54">
        <v>485.59</v>
      </c>
      <c r="N19" s="54">
        <v>509.85</v>
      </c>
      <c r="O19" s="54">
        <v>597.15</v>
      </c>
      <c r="P19" s="54">
        <v>624.9</v>
      </c>
      <c r="Q19" s="54">
        <v>653.05999999999995</v>
      </c>
      <c r="R19" s="54">
        <v>766.01</v>
      </c>
      <c r="S19" s="54">
        <v>798.19</v>
      </c>
    </row>
    <row r="20" spans="1:19" x14ac:dyDescent="0.3">
      <c r="A20" s="48">
        <v>3400</v>
      </c>
      <c r="B20" s="44"/>
      <c r="C20" s="52">
        <v>247.31</v>
      </c>
      <c r="D20" s="53">
        <v>255.45</v>
      </c>
      <c r="E20" s="53">
        <v>263.58999999999997</v>
      </c>
      <c r="F20" s="53">
        <v>347.4</v>
      </c>
      <c r="G20" s="53">
        <v>355.54</v>
      </c>
      <c r="H20" s="53">
        <v>363.68</v>
      </c>
      <c r="I20" s="53">
        <v>371.81</v>
      </c>
      <c r="J20" s="54">
        <v>379.95</v>
      </c>
      <c r="K20" s="54">
        <v>422.44</v>
      </c>
      <c r="L20" s="54">
        <v>470.85</v>
      </c>
      <c r="M20" s="54">
        <v>495.98</v>
      </c>
      <c r="N20" s="54">
        <v>521.05999999999995</v>
      </c>
      <c r="O20" s="54">
        <v>609.23</v>
      </c>
      <c r="P20" s="54">
        <v>637.79999999999995</v>
      </c>
      <c r="Q20" s="54">
        <v>747.53</v>
      </c>
      <c r="R20" s="54">
        <v>780.15</v>
      </c>
      <c r="S20" s="54">
        <v>812.78</v>
      </c>
    </row>
    <row r="21" spans="1:19" x14ac:dyDescent="0.3">
      <c r="A21" s="48">
        <v>3600</v>
      </c>
      <c r="B21" s="44"/>
      <c r="C21" s="52">
        <v>265.8</v>
      </c>
      <c r="D21" s="53">
        <v>276.41000000000003</v>
      </c>
      <c r="E21" s="53">
        <v>287.06</v>
      </c>
      <c r="F21" s="53">
        <v>378.38</v>
      </c>
      <c r="G21" s="53">
        <v>389.03</v>
      </c>
      <c r="H21" s="53">
        <v>399.68</v>
      </c>
      <c r="I21" s="53">
        <v>410.29</v>
      </c>
      <c r="J21" s="54">
        <v>420.94</v>
      </c>
      <c r="K21" s="54">
        <v>431.55</v>
      </c>
      <c r="L21" s="54">
        <v>480.38</v>
      </c>
      <c r="M21" s="54">
        <v>506.33</v>
      </c>
      <c r="N21" s="54">
        <v>532.30999999999995</v>
      </c>
      <c r="O21" s="54">
        <v>620.85</v>
      </c>
      <c r="P21" s="54">
        <v>727.39</v>
      </c>
      <c r="Q21" s="54">
        <v>760.84</v>
      </c>
      <c r="R21" s="54">
        <v>793.88</v>
      </c>
      <c r="S21" s="54">
        <v>827.33</v>
      </c>
    </row>
    <row r="22" spans="1:19" x14ac:dyDescent="0.3">
      <c r="A22" s="48">
        <v>3800</v>
      </c>
      <c r="B22" s="44"/>
      <c r="C22" s="52">
        <v>270.75</v>
      </c>
      <c r="D22" s="53">
        <v>281.36</v>
      </c>
      <c r="E22" s="53">
        <v>292.01</v>
      </c>
      <c r="F22" s="53">
        <v>387.53</v>
      </c>
      <c r="G22" s="53">
        <v>398.14</v>
      </c>
      <c r="H22" s="53">
        <v>408.79</v>
      </c>
      <c r="I22" s="54">
        <v>419.44</v>
      </c>
      <c r="J22" s="54">
        <v>430.05</v>
      </c>
      <c r="K22" s="54">
        <v>440.7</v>
      </c>
      <c r="L22" s="54">
        <v>490.35</v>
      </c>
      <c r="M22" s="54">
        <v>517.13</v>
      </c>
      <c r="N22" s="54">
        <v>543.53</v>
      </c>
      <c r="O22" s="54">
        <v>705.56</v>
      </c>
      <c r="P22" s="54">
        <v>739.84</v>
      </c>
      <c r="Q22" s="54">
        <v>773.74</v>
      </c>
      <c r="R22" s="54">
        <v>808.01</v>
      </c>
      <c r="S22" s="54">
        <v>842.33</v>
      </c>
    </row>
    <row r="23" spans="1:19" x14ac:dyDescent="0.3">
      <c r="A23" s="48">
        <v>4000</v>
      </c>
      <c r="B23" s="44"/>
      <c r="C23" s="52">
        <v>275.66000000000003</v>
      </c>
      <c r="D23" s="53">
        <v>286.31</v>
      </c>
      <c r="E23" s="53">
        <v>296.95999999999998</v>
      </c>
      <c r="F23" s="53">
        <v>396.64</v>
      </c>
      <c r="G23" s="53">
        <v>407.29</v>
      </c>
      <c r="H23" s="53">
        <v>417.9</v>
      </c>
      <c r="I23" s="54">
        <v>428.55</v>
      </c>
      <c r="J23" s="54">
        <v>439.2</v>
      </c>
      <c r="K23" s="54">
        <v>449.81</v>
      </c>
      <c r="L23" s="54">
        <v>499.91</v>
      </c>
      <c r="M23" s="54">
        <v>527.51</v>
      </c>
      <c r="N23" s="54">
        <v>554.74</v>
      </c>
      <c r="O23" s="54">
        <v>717.64</v>
      </c>
      <c r="P23" s="54">
        <v>752.33</v>
      </c>
      <c r="Q23" s="54">
        <v>787.05</v>
      </c>
      <c r="R23" s="54">
        <v>822.15</v>
      </c>
      <c r="S23" s="54">
        <v>856.88</v>
      </c>
    </row>
    <row r="24" spans="1:19" x14ac:dyDescent="0.3">
      <c r="A24" s="48">
        <v>4200</v>
      </c>
      <c r="B24" s="44"/>
      <c r="C24" s="52">
        <v>280.61</v>
      </c>
      <c r="D24" s="53">
        <v>291.26</v>
      </c>
      <c r="E24" s="53">
        <v>301.88</v>
      </c>
      <c r="F24" s="53">
        <v>405.79</v>
      </c>
      <c r="G24" s="53">
        <v>416.4</v>
      </c>
      <c r="H24" s="54">
        <v>427.05</v>
      </c>
      <c r="I24" s="54">
        <v>437.66</v>
      </c>
      <c r="J24" s="54">
        <v>448.31</v>
      </c>
      <c r="K24" s="54">
        <v>458.96</v>
      </c>
      <c r="L24" s="54">
        <v>509.85</v>
      </c>
      <c r="M24" s="54">
        <v>537.9</v>
      </c>
      <c r="N24" s="54">
        <v>694.13</v>
      </c>
      <c r="O24" s="54">
        <v>729.68</v>
      </c>
      <c r="P24" s="54">
        <v>765.23</v>
      </c>
      <c r="Q24" s="54">
        <v>800.36</v>
      </c>
      <c r="R24" s="54">
        <v>835.88</v>
      </c>
      <c r="S24" s="53"/>
    </row>
    <row r="25" spans="1:19" x14ac:dyDescent="0.3">
      <c r="A25" s="48">
        <v>4400</v>
      </c>
      <c r="B25" s="44"/>
      <c r="C25" s="52">
        <v>309.64</v>
      </c>
      <c r="D25" s="53">
        <v>323.29000000000002</v>
      </c>
      <c r="E25" s="53">
        <v>336.98</v>
      </c>
      <c r="F25" s="53">
        <v>449.33</v>
      </c>
      <c r="G25" s="53">
        <v>462.98</v>
      </c>
      <c r="H25" s="54">
        <v>476.66</v>
      </c>
      <c r="I25" s="54">
        <v>490.35</v>
      </c>
      <c r="J25" s="54">
        <v>504</v>
      </c>
      <c r="K25" s="54">
        <v>517.69000000000005</v>
      </c>
      <c r="L25" s="54">
        <v>572.48</v>
      </c>
      <c r="M25" s="54">
        <v>668.96</v>
      </c>
      <c r="N25" s="54">
        <v>705.34</v>
      </c>
      <c r="O25" s="54">
        <v>741.3</v>
      </c>
      <c r="P25" s="54">
        <v>777.68</v>
      </c>
      <c r="Q25" s="54">
        <v>813.64</v>
      </c>
      <c r="R25" s="53"/>
      <c r="S25" s="53"/>
    </row>
    <row r="26" spans="1:19" x14ac:dyDescent="0.3">
      <c r="A26" s="48">
        <v>4600</v>
      </c>
      <c r="B26" s="44"/>
      <c r="C26" s="52">
        <v>314.58999999999997</v>
      </c>
      <c r="D26" s="53">
        <v>328.24</v>
      </c>
      <c r="E26" s="53">
        <v>341.93</v>
      </c>
      <c r="F26" s="53">
        <v>458.44</v>
      </c>
      <c r="G26" s="54">
        <v>472.13</v>
      </c>
      <c r="H26" s="54">
        <v>485.78</v>
      </c>
      <c r="I26" s="54">
        <v>499.46</v>
      </c>
      <c r="J26" s="54">
        <v>513.15</v>
      </c>
      <c r="K26" s="54">
        <v>526.79999999999995</v>
      </c>
      <c r="L26" s="54">
        <v>607.65</v>
      </c>
      <c r="M26" s="54">
        <v>706.5</v>
      </c>
      <c r="N26" s="54">
        <v>745.69</v>
      </c>
      <c r="O26" s="54">
        <v>784.43</v>
      </c>
      <c r="P26" s="54">
        <v>823.16</v>
      </c>
      <c r="Q26" s="53"/>
      <c r="R26" s="53"/>
      <c r="S26" s="53"/>
    </row>
    <row r="27" spans="1:19" x14ac:dyDescent="0.3">
      <c r="A27" s="48">
        <v>4800</v>
      </c>
      <c r="B27" s="44"/>
      <c r="C27" s="52">
        <v>319.5</v>
      </c>
      <c r="D27" s="53">
        <v>333.19</v>
      </c>
      <c r="E27" s="53">
        <v>346.88</v>
      </c>
      <c r="F27" s="53">
        <v>467.59</v>
      </c>
      <c r="G27" s="54">
        <v>481.24</v>
      </c>
      <c r="H27" s="54">
        <v>494.93</v>
      </c>
      <c r="I27" s="54">
        <v>508.58</v>
      </c>
      <c r="J27" s="54">
        <v>522.26</v>
      </c>
      <c r="K27" s="54">
        <v>535.95000000000005</v>
      </c>
      <c r="L27" s="54">
        <v>677.74</v>
      </c>
      <c r="M27" s="54">
        <v>717.3</v>
      </c>
      <c r="N27" s="54">
        <v>756.9</v>
      </c>
      <c r="O27" s="54">
        <v>796.46</v>
      </c>
      <c r="P27" s="53"/>
      <c r="Q27" s="53"/>
      <c r="R27" s="53"/>
      <c r="S27" s="53"/>
    </row>
    <row r="28" spans="1:19" x14ac:dyDescent="0.3">
      <c r="A28" s="48">
        <v>5000</v>
      </c>
      <c r="B28" s="44"/>
      <c r="C28" s="52">
        <v>324.45</v>
      </c>
      <c r="D28" s="53">
        <v>338.14</v>
      </c>
      <c r="E28" s="53">
        <v>351.83</v>
      </c>
      <c r="F28" s="53">
        <v>476.7</v>
      </c>
      <c r="G28" s="54">
        <v>490.39</v>
      </c>
      <c r="H28" s="54">
        <v>504.04</v>
      </c>
      <c r="I28" s="54">
        <v>517.73</v>
      </c>
      <c r="J28" s="54">
        <v>531.38</v>
      </c>
      <c r="K28" s="54">
        <v>545.05999999999995</v>
      </c>
      <c r="L28" s="54">
        <v>687.3</v>
      </c>
      <c r="M28" s="54">
        <v>727.69</v>
      </c>
      <c r="N28" s="54">
        <v>768.11</v>
      </c>
      <c r="O28" s="54">
        <v>808.09</v>
      </c>
      <c r="P28" s="53"/>
      <c r="Q28" s="53"/>
      <c r="R28" s="53"/>
      <c r="S28" s="53"/>
    </row>
    <row r="29" spans="1:19" x14ac:dyDescent="0.3">
      <c r="A29" s="48">
        <v>5200</v>
      </c>
      <c r="B29" s="44"/>
      <c r="C29" s="52">
        <v>329.4</v>
      </c>
      <c r="D29" s="53">
        <v>343.09</v>
      </c>
      <c r="E29" s="53">
        <v>356.74</v>
      </c>
      <c r="F29" s="54">
        <v>485.81</v>
      </c>
      <c r="G29" s="54">
        <v>499.5</v>
      </c>
      <c r="H29" s="54">
        <v>513.19000000000005</v>
      </c>
      <c r="I29" s="54">
        <v>526.84</v>
      </c>
      <c r="J29" s="54">
        <v>540.53</v>
      </c>
      <c r="K29" s="54">
        <v>609.86</v>
      </c>
      <c r="L29" s="54">
        <v>697.24</v>
      </c>
      <c r="M29" s="54">
        <v>738.08</v>
      </c>
      <c r="N29" s="54">
        <v>779.33</v>
      </c>
      <c r="O29" s="53"/>
      <c r="P29" s="53"/>
      <c r="Q29" s="53"/>
      <c r="R29" s="53"/>
      <c r="S29" s="53"/>
    </row>
    <row r="30" spans="1:19" x14ac:dyDescent="0.3">
      <c r="A30" s="48">
        <v>5400</v>
      </c>
      <c r="B30" s="44"/>
      <c r="C30" s="52">
        <v>357.26</v>
      </c>
      <c r="D30" s="53">
        <v>374.96</v>
      </c>
      <c r="E30" s="53">
        <v>392.7</v>
      </c>
      <c r="F30" s="54">
        <v>530.4</v>
      </c>
      <c r="G30" s="54">
        <v>548.1</v>
      </c>
      <c r="H30" s="54">
        <v>565.84</v>
      </c>
      <c r="I30" s="54">
        <v>583.54</v>
      </c>
      <c r="J30" s="54">
        <v>601.28</v>
      </c>
      <c r="K30" s="54">
        <v>618.98</v>
      </c>
      <c r="L30" s="54">
        <v>707.21</v>
      </c>
      <c r="M30" s="54">
        <v>748.88</v>
      </c>
      <c r="N30" s="53"/>
      <c r="O30" s="53"/>
      <c r="P30" s="53"/>
      <c r="Q30" s="53"/>
      <c r="R30" s="53"/>
      <c r="S30" s="53"/>
    </row>
    <row r="31" spans="1:19" x14ac:dyDescent="0.3">
      <c r="A31" s="48">
        <v>5600</v>
      </c>
      <c r="B31" s="44"/>
      <c r="C31" s="52">
        <v>362.21</v>
      </c>
      <c r="D31" s="53">
        <v>379.91</v>
      </c>
      <c r="E31" s="53">
        <v>397.61</v>
      </c>
      <c r="F31" s="54">
        <v>539.51</v>
      </c>
      <c r="G31" s="54">
        <v>557.25</v>
      </c>
      <c r="H31" s="54">
        <v>574.95000000000005</v>
      </c>
      <c r="I31" s="54">
        <v>592.69000000000005</v>
      </c>
      <c r="J31" s="54">
        <v>610.39</v>
      </c>
      <c r="K31" s="54">
        <v>628.09</v>
      </c>
      <c r="L31" s="54">
        <v>716.78</v>
      </c>
      <c r="M31" s="54">
        <v>759.26</v>
      </c>
      <c r="N31" s="53"/>
      <c r="O31" s="53"/>
      <c r="P31" s="53"/>
      <c r="Q31" s="53"/>
      <c r="R31" s="53"/>
      <c r="S31" s="53"/>
    </row>
    <row r="32" spans="1:19" x14ac:dyDescent="0.3">
      <c r="A32" s="48">
        <v>5800</v>
      </c>
      <c r="B32" s="44"/>
      <c r="C32" s="52">
        <v>367.16</v>
      </c>
      <c r="D32" s="53">
        <v>384.86</v>
      </c>
      <c r="E32" s="54">
        <v>402.56</v>
      </c>
      <c r="F32" s="54">
        <v>548.66</v>
      </c>
      <c r="G32" s="54">
        <v>566.36</v>
      </c>
      <c r="H32" s="54">
        <v>584.1</v>
      </c>
      <c r="I32" s="54">
        <v>601.79999999999995</v>
      </c>
      <c r="J32" s="54">
        <v>619.5</v>
      </c>
      <c r="K32" s="54">
        <v>637.24</v>
      </c>
      <c r="L32" s="54">
        <v>726.71</v>
      </c>
      <c r="M32" s="53"/>
      <c r="N32" s="53"/>
      <c r="O32" s="53"/>
      <c r="P32" s="53"/>
      <c r="Q32" s="53"/>
      <c r="R32" s="53"/>
      <c r="S32" s="53"/>
    </row>
    <row r="33" spans="1:19" x14ac:dyDescent="0.3">
      <c r="A33" s="48">
        <v>6000</v>
      </c>
      <c r="B33" s="44"/>
      <c r="C33" s="52">
        <v>372.11</v>
      </c>
      <c r="D33" s="53">
        <v>389.81</v>
      </c>
      <c r="E33" s="54">
        <v>407.51</v>
      </c>
      <c r="F33" s="54">
        <v>557.78</v>
      </c>
      <c r="G33" s="54">
        <v>575.51</v>
      </c>
      <c r="H33" s="54">
        <v>593.21</v>
      </c>
      <c r="I33" s="54">
        <v>610.91</v>
      </c>
      <c r="J33" s="54">
        <v>628.65</v>
      </c>
      <c r="K33" s="54">
        <v>646.35</v>
      </c>
      <c r="L33" s="54">
        <v>736.69</v>
      </c>
      <c r="M33" s="53"/>
      <c r="N33" s="53"/>
      <c r="O33" s="53"/>
      <c r="P33" s="53"/>
      <c r="Q33" s="53"/>
      <c r="R33" s="53"/>
      <c r="S33" s="53"/>
    </row>
    <row r="34" spans="1:19" x14ac:dyDescent="0.3">
      <c r="A34" s="65" t="s">
        <v>75</v>
      </c>
      <c r="B34" s="65"/>
      <c r="C34" s="65"/>
      <c r="D34" s="65"/>
      <c r="E34" s="65"/>
      <c r="F34" s="65"/>
      <c r="G34" s="65"/>
      <c r="H34" s="65"/>
      <c r="I34" s="65"/>
      <c r="J34" s="65"/>
      <c r="K34" s="65"/>
      <c r="L34" s="65"/>
      <c r="M34" s="65"/>
      <c r="N34" s="65"/>
      <c r="O34" s="65"/>
      <c r="P34" s="65"/>
      <c r="Q34" s="65"/>
      <c r="R34" s="65"/>
      <c r="S34" s="65"/>
    </row>
    <row r="36" spans="1:19" ht="15.5" x14ac:dyDescent="0.3">
      <c r="A36" s="37" t="s">
        <v>41</v>
      </c>
      <c r="B36" s="37"/>
      <c r="C36" s="37"/>
      <c r="D36" s="37"/>
      <c r="E36" s="37"/>
      <c r="F36" s="37"/>
      <c r="G36" s="37"/>
      <c r="H36" s="37"/>
      <c r="I36" s="37"/>
      <c r="J36" s="37"/>
      <c r="K36" s="37"/>
      <c r="L36" s="37"/>
      <c r="M36" s="37"/>
      <c r="N36" s="37"/>
      <c r="O36" s="37"/>
      <c r="P36" s="37"/>
      <c r="Q36" s="37"/>
      <c r="R36" s="37"/>
      <c r="S36" s="37"/>
    </row>
    <row r="37" spans="1:19" x14ac:dyDescent="0.3">
      <c r="A37" s="38" t="s">
        <v>48</v>
      </c>
      <c r="B37" s="38"/>
      <c r="C37" s="38"/>
      <c r="D37" s="38"/>
      <c r="E37" s="38"/>
      <c r="F37" s="38"/>
      <c r="G37" s="38"/>
      <c r="H37" s="38"/>
      <c r="I37" s="38"/>
      <c r="J37" s="38"/>
      <c r="K37" s="38"/>
      <c r="L37" s="38"/>
      <c r="M37" s="38"/>
      <c r="N37" s="38"/>
      <c r="O37" s="38"/>
      <c r="P37" s="38"/>
      <c r="Q37" s="38"/>
      <c r="R37" s="38"/>
      <c r="S37" s="38"/>
    </row>
    <row r="38" spans="1:19" s="39" customFormat="1" ht="6" customHeight="1" x14ac:dyDescent="0.3">
      <c r="C38" s="40"/>
      <c r="D38" s="40"/>
      <c r="E38" s="40"/>
      <c r="F38" s="40"/>
      <c r="G38" s="40"/>
      <c r="H38" s="40"/>
      <c r="I38" s="40"/>
      <c r="J38" s="40"/>
      <c r="K38" s="40"/>
      <c r="L38" s="40"/>
      <c r="M38" s="40"/>
      <c r="N38" s="40"/>
      <c r="O38" s="40"/>
      <c r="P38" s="40"/>
      <c r="Q38" s="40"/>
      <c r="R38" s="40"/>
      <c r="S38" s="40"/>
    </row>
    <row r="39" spans="1:19" ht="14.5" thickBot="1" x14ac:dyDescent="0.35">
      <c r="A39" s="41"/>
      <c r="B39" s="41"/>
      <c r="C39" s="42">
        <v>800</v>
      </c>
      <c r="D39" s="42">
        <v>1000</v>
      </c>
      <c r="E39" s="42">
        <v>1200</v>
      </c>
      <c r="F39" s="42">
        <v>1400</v>
      </c>
      <c r="G39" s="42">
        <v>1600</v>
      </c>
      <c r="H39" s="42">
        <v>1800</v>
      </c>
      <c r="I39" s="42">
        <v>2000</v>
      </c>
      <c r="J39" s="42">
        <v>2200</v>
      </c>
      <c r="K39" s="42">
        <v>2400</v>
      </c>
      <c r="L39" s="42">
        <v>2600</v>
      </c>
      <c r="M39" s="42">
        <v>2800</v>
      </c>
      <c r="N39" s="42">
        <v>3000</v>
      </c>
      <c r="O39" s="42">
        <v>3200</v>
      </c>
      <c r="P39" s="42">
        <v>3400</v>
      </c>
      <c r="Q39" s="42">
        <v>3600</v>
      </c>
      <c r="R39" s="42">
        <v>3800</v>
      </c>
      <c r="S39" s="42">
        <v>4000</v>
      </c>
    </row>
    <row r="40" spans="1:19" x14ac:dyDescent="0.3">
      <c r="A40" s="43">
        <v>800</v>
      </c>
      <c r="B40" s="44"/>
      <c r="C40" s="45">
        <v>193.95</v>
      </c>
      <c r="D40" s="46">
        <v>202.09</v>
      </c>
      <c r="E40" s="46">
        <v>242.74</v>
      </c>
      <c r="F40" s="46">
        <v>250.88</v>
      </c>
      <c r="G40" s="46">
        <v>259.01</v>
      </c>
      <c r="H40" s="46">
        <v>267.14999999999998</v>
      </c>
      <c r="I40" s="46">
        <v>275.29000000000002</v>
      </c>
      <c r="J40" s="46">
        <v>283.43</v>
      </c>
      <c r="K40" s="46">
        <v>291.56</v>
      </c>
      <c r="L40" s="46">
        <v>299.7</v>
      </c>
      <c r="M40" s="46">
        <v>307.83999999999997</v>
      </c>
      <c r="N40" s="46">
        <v>358.69</v>
      </c>
      <c r="O40" s="46">
        <v>432.38</v>
      </c>
      <c r="P40" s="46">
        <v>446.06</v>
      </c>
      <c r="Q40" s="46">
        <v>459.71</v>
      </c>
      <c r="R40" s="46">
        <v>558.23</v>
      </c>
      <c r="S40" s="46">
        <v>575.96</v>
      </c>
    </row>
    <row r="41" spans="1:19" x14ac:dyDescent="0.3">
      <c r="A41" s="48">
        <v>1000</v>
      </c>
      <c r="B41" s="44"/>
      <c r="C41" s="52">
        <v>201.11</v>
      </c>
      <c r="D41" s="53">
        <v>209.25</v>
      </c>
      <c r="E41" s="53">
        <v>256.24</v>
      </c>
      <c r="F41" s="53">
        <v>264.38</v>
      </c>
      <c r="G41" s="53">
        <v>272.51</v>
      </c>
      <c r="H41" s="53">
        <v>280.64999999999998</v>
      </c>
      <c r="I41" s="53">
        <v>288.79000000000002</v>
      </c>
      <c r="J41" s="53">
        <v>296.93</v>
      </c>
      <c r="K41" s="53">
        <v>305.06</v>
      </c>
      <c r="L41" s="53">
        <v>313.2</v>
      </c>
      <c r="M41" s="53">
        <v>321.33999999999997</v>
      </c>
      <c r="N41" s="53">
        <v>372.19</v>
      </c>
      <c r="O41" s="53">
        <v>445.88</v>
      </c>
      <c r="P41" s="53">
        <v>459.56</v>
      </c>
      <c r="Q41" s="53">
        <v>473.25</v>
      </c>
      <c r="R41" s="53">
        <v>571.73</v>
      </c>
      <c r="S41" s="53">
        <v>589.46</v>
      </c>
    </row>
    <row r="42" spans="1:19" x14ac:dyDescent="0.3">
      <c r="A42" s="48">
        <v>1200</v>
      </c>
      <c r="B42" s="44"/>
      <c r="C42" s="52">
        <v>208.24</v>
      </c>
      <c r="D42" s="53">
        <v>216.38</v>
      </c>
      <c r="E42" s="53">
        <v>269.74</v>
      </c>
      <c r="F42" s="53">
        <v>277.88</v>
      </c>
      <c r="G42" s="53">
        <v>286.01</v>
      </c>
      <c r="H42" s="53">
        <v>294.14999999999998</v>
      </c>
      <c r="I42" s="53">
        <v>302.29000000000002</v>
      </c>
      <c r="J42" s="53">
        <v>310.43</v>
      </c>
      <c r="K42" s="53">
        <v>318.56</v>
      </c>
      <c r="L42" s="53">
        <v>326.7</v>
      </c>
      <c r="M42" s="53">
        <v>334.84</v>
      </c>
      <c r="N42" s="53">
        <v>385.69</v>
      </c>
      <c r="O42" s="53">
        <v>459.41</v>
      </c>
      <c r="P42" s="53">
        <v>473.06</v>
      </c>
      <c r="Q42" s="53">
        <v>486.75</v>
      </c>
      <c r="R42" s="53">
        <v>585.26</v>
      </c>
      <c r="S42" s="53">
        <v>602.96</v>
      </c>
    </row>
    <row r="43" spans="1:19" x14ac:dyDescent="0.3">
      <c r="A43" s="48">
        <v>1400</v>
      </c>
      <c r="B43" s="44"/>
      <c r="C43" s="52">
        <v>215.36</v>
      </c>
      <c r="D43" s="53">
        <v>223.5</v>
      </c>
      <c r="E43" s="53">
        <v>283.24</v>
      </c>
      <c r="F43" s="53">
        <v>291.38</v>
      </c>
      <c r="G43" s="53">
        <v>299.51</v>
      </c>
      <c r="H43" s="53">
        <v>307.64999999999998</v>
      </c>
      <c r="I43" s="53">
        <v>315.79000000000002</v>
      </c>
      <c r="J43" s="53">
        <v>323.93</v>
      </c>
      <c r="K43" s="53">
        <v>332.06</v>
      </c>
      <c r="L43" s="53">
        <v>340.2</v>
      </c>
      <c r="M43" s="53">
        <v>348.34</v>
      </c>
      <c r="N43" s="53">
        <v>399.19</v>
      </c>
      <c r="O43" s="53">
        <v>472.91</v>
      </c>
      <c r="P43" s="53">
        <v>486.56</v>
      </c>
      <c r="Q43" s="53">
        <v>500.25</v>
      </c>
      <c r="R43" s="53">
        <v>598.76</v>
      </c>
      <c r="S43" s="53">
        <v>616.46</v>
      </c>
    </row>
    <row r="44" spans="1:19" x14ac:dyDescent="0.3">
      <c r="A44" s="48">
        <v>1600</v>
      </c>
      <c r="B44" s="44"/>
      <c r="C44" s="52">
        <v>222.53</v>
      </c>
      <c r="D44" s="53">
        <v>230.66</v>
      </c>
      <c r="E44" s="53">
        <v>296.77999999999997</v>
      </c>
      <c r="F44" s="53">
        <v>304.91000000000003</v>
      </c>
      <c r="G44" s="53">
        <v>313.05</v>
      </c>
      <c r="H44" s="53">
        <v>321.19</v>
      </c>
      <c r="I44" s="53">
        <v>329.33</v>
      </c>
      <c r="J44" s="53">
        <v>337.46</v>
      </c>
      <c r="K44" s="53">
        <v>345.6</v>
      </c>
      <c r="L44" s="53">
        <v>353.74</v>
      </c>
      <c r="M44" s="53">
        <v>361.88</v>
      </c>
      <c r="N44" s="53">
        <v>412.69</v>
      </c>
      <c r="O44" s="53">
        <v>486.41</v>
      </c>
      <c r="P44" s="53">
        <v>500.1</v>
      </c>
      <c r="Q44" s="53">
        <v>513.75</v>
      </c>
      <c r="R44" s="53">
        <v>612.26</v>
      </c>
      <c r="S44" s="53">
        <v>629.96</v>
      </c>
    </row>
    <row r="45" spans="1:19" x14ac:dyDescent="0.3">
      <c r="A45" s="48">
        <v>1800</v>
      </c>
      <c r="B45" s="44"/>
      <c r="C45" s="52">
        <v>229.65</v>
      </c>
      <c r="D45" s="53">
        <v>237.79</v>
      </c>
      <c r="E45" s="53">
        <v>310.27999999999997</v>
      </c>
      <c r="F45" s="53">
        <v>318.41000000000003</v>
      </c>
      <c r="G45" s="53">
        <v>326.55</v>
      </c>
      <c r="H45" s="53">
        <v>334.69</v>
      </c>
      <c r="I45" s="53">
        <v>342.83</v>
      </c>
      <c r="J45" s="53">
        <v>350.96</v>
      </c>
      <c r="K45" s="53">
        <v>359.1</v>
      </c>
      <c r="L45" s="53">
        <v>367.24</v>
      </c>
      <c r="M45" s="53">
        <v>375.38</v>
      </c>
      <c r="N45" s="53">
        <v>426.23</v>
      </c>
      <c r="O45" s="53">
        <v>499.91</v>
      </c>
      <c r="P45" s="53">
        <v>513.6</v>
      </c>
      <c r="Q45" s="53">
        <v>527.25</v>
      </c>
      <c r="R45" s="53">
        <v>625.76</v>
      </c>
      <c r="S45" s="53">
        <v>643.5</v>
      </c>
    </row>
    <row r="46" spans="1:19" x14ac:dyDescent="0.3">
      <c r="A46" s="48">
        <v>2000</v>
      </c>
      <c r="B46" s="44"/>
      <c r="C46" s="52">
        <v>236.78</v>
      </c>
      <c r="D46" s="53">
        <v>244.91</v>
      </c>
      <c r="E46" s="53">
        <v>323.77999999999997</v>
      </c>
      <c r="F46" s="53">
        <v>331.91</v>
      </c>
      <c r="G46" s="53">
        <v>340.05</v>
      </c>
      <c r="H46" s="53">
        <v>348.19</v>
      </c>
      <c r="I46" s="53">
        <v>356.33</v>
      </c>
      <c r="J46" s="53">
        <v>364.46</v>
      </c>
      <c r="K46" s="53">
        <v>372.6</v>
      </c>
      <c r="L46" s="53">
        <v>380.74</v>
      </c>
      <c r="M46" s="53">
        <v>388.88</v>
      </c>
      <c r="N46" s="53">
        <v>439.73</v>
      </c>
      <c r="O46" s="53">
        <v>601.84</v>
      </c>
      <c r="P46" s="53">
        <v>630.19000000000005</v>
      </c>
      <c r="Q46" s="53">
        <v>658.54</v>
      </c>
      <c r="R46" s="54">
        <v>773.63</v>
      </c>
      <c r="S46" s="54">
        <v>806.66</v>
      </c>
    </row>
    <row r="47" spans="1:19" x14ac:dyDescent="0.3">
      <c r="A47" s="48">
        <v>2200</v>
      </c>
      <c r="B47" s="44"/>
      <c r="C47" s="52">
        <v>243.9</v>
      </c>
      <c r="D47" s="53">
        <v>252.04</v>
      </c>
      <c r="E47" s="53">
        <v>337.28</v>
      </c>
      <c r="F47" s="53">
        <v>345.41</v>
      </c>
      <c r="G47" s="53">
        <v>353.55</v>
      </c>
      <c r="H47" s="53">
        <v>361.69</v>
      </c>
      <c r="I47" s="53">
        <v>369.83</v>
      </c>
      <c r="J47" s="53">
        <v>377.96</v>
      </c>
      <c r="K47" s="53">
        <v>415.76</v>
      </c>
      <c r="L47" s="53">
        <v>439.24</v>
      </c>
      <c r="M47" s="53">
        <v>462.68</v>
      </c>
      <c r="N47" s="53">
        <v>529.5</v>
      </c>
      <c r="O47" s="53">
        <v>619.79999999999995</v>
      </c>
      <c r="P47" s="54">
        <v>649.42999999999995</v>
      </c>
      <c r="Q47" s="54">
        <v>679.05</v>
      </c>
      <c r="R47" s="54">
        <v>796.05</v>
      </c>
      <c r="S47" s="54">
        <v>829.73</v>
      </c>
    </row>
    <row r="48" spans="1:19" x14ac:dyDescent="0.3">
      <c r="A48" s="48">
        <v>2400</v>
      </c>
      <c r="B48" s="44"/>
      <c r="C48" s="52">
        <v>251.06</v>
      </c>
      <c r="D48" s="53">
        <v>259.2</v>
      </c>
      <c r="E48" s="53">
        <v>350.78</v>
      </c>
      <c r="F48" s="53">
        <v>358.91</v>
      </c>
      <c r="G48" s="53">
        <v>367.05</v>
      </c>
      <c r="H48" s="53">
        <v>375.19</v>
      </c>
      <c r="I48" s="53">
        <v>383.33</v>
      </c>
      <c r="J48" s="53">
        <v>391.46</v>
      </c>
      <c r="K48" s="53">
        <v>429.9</v>
      </c>
      <c r="L48" s="53">
        <v>454.01</v>
      </c>
      <c r="M48" s="53">
        <v>478.73</v>
      </c>
      <c r="N48" s="53">
        <v>546.83000000000004</v>
      </c>
      <c r="O48" s="71">
        <v>638.4</v>
      </c>
      <c r="P48" s="71">
        <v>669.3</v>
      </c>
      <c r="Q48" s="71">
        <v>699.56</v>
      </c>
      <c r="R48" s="71">
        <v>817.84</v>
      </c>
      <c r="S48" s="71">
        <v>852.15</v>
      </c>
    </row>
    <row r="49" spans="1:19" x14ac:dyDescent="0.3">
      <c r="A49" s="48">
        <v>2600</v>
      </c>
      <c r="B49" s="44"/>
      <c r="C49" s="52">
        <v>258.19</v>
      </c>
      <c r="D49" s="53">
        <v>266.33</v>
      </c>
      <c r="E49" s="53">
        <v>364.31</v>
      </c>
      <c r="F49" s="53">
        <v>372.45</v>
      </c>
      <c r="G49" s="53">
        <v>380.59</v>
      </c>
      <c r="H49" s="53">
        <v>388.73</v>
      </c>
      <c r="I49" s="53">
        <v>396.86</v>
      </c>
      <c r="J49" s="53">
        <v>405</v>
      </c>
      <c r="K49" s="53">
        <v>444.04</v>
      </c>
      <c r="L49" s="53">
        <v>469.43</v>
      </c>
      <c r="M49" s="53">
        <v>494.78</v>
      </c>
      <c r="N49" s="54">
        <v>564.15</v>
      </c>
      <c r="O49" s="54">
        <v>657</v>
      </c>
      <c r="P49" s="54">
        <v>688.54</v>
      </c>
      <c r="Q49" s="54">
        <v>720.71</v>
      </c>
      <c r="R49" s="54">
        <v>839.63</v>
      </c>
      <c r="S49" s="54">
        <v>875.21</v>
      </c>
    </row>
    <row r="50" spans="1:19" x14ac:dyDescent="0.3">
      <c r="A50" s="48">
        <v>2800</v>
      </c>
      <c r="B50" s="44"/>
      <c r="C50" s="52">
        <v>265.31</v>
      </c>
      <c r="D50" s="53">
        <v>273.45</v>
      </c>
      <c r="E50" s="53">
        <v>377.81</v>
      </c>
      <c r="F50" s="53">
        <v>385.95</v>
      </c>
      <c r="G50" s="53">
        <v>394.09</v>
      </c>
      <c r="H50" s="53">
        <v>402.23</v>
      </c>
      <c r="I50" s="53">
        <v>410.36</v>
      </c>
      <c r="J50" s="53">
        <v>418.5</v>
      </c>
      <c r="K50" s="53">
        <v>458.21</v>
      </c>
      <c r="L50" s="53">
        <v>484.84</v>
      </c>
      <c r="M50" s="54">
        <v>511.5</v>
      </c>
      <c r="N50" s="54">
        <v>581.48</v>
      </c>
      <c r="O50" s="54">
        <v>675.6</v>
      </c>
      <c r="P50" s="54">
        <v>708.41</v>
      </c>
      <c r="Q50" s="54">
        <v>741.23</v>
      </c>
      <c r="R50" s="54">
        <v>861.41</v>
      </c>
      <c r="S50" s="54">
        <v>898.28</v>
      </c>
    </row>
    <row r="51" spans="1:19" x14ac:dyDescent="0.3">
      <c r="A51" s="48">
        <v>3000</v>
      </c>
      <c r="B51" s="44"/>
      <c r="C51" s="52">
        <v>272.48</v>
      </c>
      <c r="D51" s="53">
        <v>280.61</v>
      </c>
      <c r="E51" s="53">
        <v>391.31</v>
      </c>
      <c r="F51" s="53">
        <v>399.45</v>
      </c>
      <c r="G51" s="53">
        <v>407.59</v>
      </c>
      <c r="H51" s="53">
        <v>415.73</v>
      </c>
      <c r="I51" s="53">
        <v>423.86</v>
      </c>
      <c r="J51" s="53">
        <v>432</v>
      </c>
      <c r="K51" s="53">
        <v>471.71</v>
      </c>
      <c r="L51" s="54">
        <v>499.61</v>
      </c>
      <c r="M51" s="54">
        <v>568.39</v>
      </c>
      <c r="N51" s="54">
        <v>598.79999999999995</v>
      </c>
      <c r="O51" s="54">
        <v>694.2</v>
      </c>
      <c r="P51" s="54">
        <v>727.65</v>
      </c>
      <c r="Q51" s="54">
        <v>761.74</v>
      </c>
      <c r="R51" s="54">
        <v>883.2</v>
      </c>
      <c r="S51" s="54">
        <v>921.34</v>
      </c>
    </row>
    <row r="52" spans="1:19" x14ac:dyDescent="0.3">
      <c r="A52" s="48">
        <v>3200</v>
      </c>
      <c r="B52" s="44"/>
      <c r="C52" s="52">
        <v>279.60000000000002</v>
      </c>
      <c r="D52" s="53">
        <v>287.74</v>
      </c>
      <c r="E52" s="53">
        <v>404.81</v>
      </c>
      <c r="F52" s="53">
        <v>412.95</v>
      </c>
      <c r="G52" s="53">
        <v>421.09</v>
      </c>
      <c r="H52" s="53">
        <v>429.23</v>
      </c>
      <c r="I52" s="53">
        <v>437.36</v>
      </c>
      <c r="J52" s="53">
        <v>445.5</v>
      </c>
      <c r="K52" s="54">
        <v>485.85</v>
      </c>
      <c r="L52" s="54">
        <v>552.75</v>
      </c>
      <c r="M52" s="54">
        <v>584.44000000000005</v>
      </c>
      <c r="N52" s="54">
        <v>616.13</v>
      </c>
      <c r="O52" s="54">
        <v>712.16</v>
      </c>
      <c r="P52" s="54">
        <v>747.53</v>
      </c>
      <c r="Q52" s="54">
        <v>782.25</v>
      </c>
      <c r="R52" s="54">
        <v>904.99</v>
      </c>
      <c r="S52" s="54">
        <v>943.76</v>
      </c>
    </row>
    <row r="53" spans="1:19" x14ac:dyDescent="0.3">
      <c r="A53" s="48">
        <v>3400</v>
      </c>
      <c r="B53" s="44"/>
      <c r="C53" s="52">
        <v>286.73</v>
      </c>
      <c r="D53" s="53">
        <v>294.86</v>
      </c>
      <c r="E53" s="53">
        <v>418.31</v>
      </c>
      <c r="F53" s="53">
        <v>426.45</v>
      </c>
      <c r="G53" s="53">
        <v>434.59</v>
      </c>
      <c r="H53" s="53">
        <v>442.73</v>
      </c>
      <c r="I53" s="53">
        <v>450.86</v>
      </c>
      <c r="J53" s="54">
        <v>459</v>
      </c>
      <c r="K53" s="54">
        <v>535.20000000000005</v>
      </c>
      <c r="L53" s="54">
        <v>568.16</v>
      </c>
      <c r="M53" s="54">
        <v>600.49</v>
      </c>
      <c r="N53" s="54">
        <v>633.45000000000005</v>
      </c>
      <c r="O53" s="54">
        <v>730.76</v>
      </c>
      <c r="P53" s="54">
        <v>766.76</v>
      </c>
      <c r="Q53" s="54">
        <v>886.13</v>
      </c>
      <c r="R53" s="54">
        <v>926.81</v>
      </c>
      <c r="S53" s="54">
        <v>966.83</v>
      </c>
    </row>
    <row r="54" spans="1:19" x14ac:dyDescent="0.3">
      <c r="A54" s="48">
        <v>3600</v>
      </c>
      <c r="B54" s="44"/>
      <c r="C54" s="52">
        <v>307.83999999999997</v>
      </c>
      <c r="D54" s="53">
        <v>318.45</v>
      </c>
      <c r="E54" s="53">
        <v>452.06</v>
      </c>
      <c r="F54" s="53">
        <v>462.71</v>
      </c>
      <c r="G54" s="53">
        <v>473.33</v>
      </c>
      <c r="H54" s="53">
        <v>483.98</v>
      </c>
      <c r="I54" s="53">
        <v>494.63</v>
      </c>
      <c r="J54" s="54">
        <v>505.24</v>
      </c>
      <c r="K54" s="54">
        <v>549.38</v>
      </c>
      <c r="L54" s="54">
        <v>582.98</v>
      </c>
      <c r="M54" s="54">
        <v>617.21</v>
      </c>
      <c r="N54" s="54">
        <v>650.80999999999995</v>
      </c>
      <c r="O54" s="54">
        <v>749.4</v>
      </c>
      <c r="P54" s="54">
        <v>865.31</v>
      </c>
      <c r="Q54" s="54">
        <v>906.64</v>
      </c>
      <c r="R54" s="54">
        <v>948.6</v>
      </c>
      <c r="S54" s="54">
        <v>989.89</v>
      </c>
    </row>
    <row r="55" spans="1:19" x14ac:dyDescent="0.3">
      <c r="A55" s="48">
        <v>3800</v>
      </c>
      <c r="B55" s="44"/>
      <c r="C55" s="52">
        <v>314.95999999999998</v>
      </c>
      <c r="D55" s="53">
        <v>325.61</v>
      </c>
      <c r="E55" s="53">
        <v>465.56</v>
      </c>
      <c r="F55" s="53">
        <v>476.21</v>
      </c>
      <c r="G55" s="53">
        <v>486.86</v>
      </c>
      <c r="H55" s="53">
        <v>497.48</v>
      </c>
      <c r="I55" s="54">
        <v>508.13</v>
      </c>
      <c r="J55" s="54">
        <v>518.74</v>
      </c>
      <c r="K55" s="54">
        <v>563.51</v>
      </c>
      <c r="L55" s="54">
        <v>598.39</v>
      </c>
      <c r="M55" s="54">
        <v>633.26</v>
      </c>
      <c r="N55" s="54">
        <v>668.14</v>
      </c>
      <c r="O55" s="54">
        <v>841.95</v>
      </c>
      <c r="P55" s="54">
        <v>884.55</v>
      </c>
      <c r="Q55" s="54">
        <v>927.79</v>
      </c>
      <c r="R55" s="54">
        <v>970.39</v>
      </c>
      <c r="S55" s="54">
        <v>1012.95</v>
      </c>
    </row>
    <row r="56" spans="1:19" x14ac:dyDescent="0.3">
      <c r="A56" s="48">
        <v>4000</v>
      </c>
      <c r="B56" s="44"/>
      <c r="C56" s="52">
        <v>322.08999999999997</v>
      </c>
      <c r="D56" s="53">
        <v>332.74</v>
      </c>
      <c r="E56" s="53">
        <v>479.1</v>
      </c>
      <c r="F56" s="53">
        <v>489.71</v>
      </c>
      <c r="G56" s="53">
        <v>500.36</v>
      </c>
      <c r="H56" s="53">
        <v>510.98</v>
      </c>
      <c r="I56" s="54">
        <v>521.63</v>
      </c>
      <c r="J56" s="54">
        <v>532.28</v>
      </c>
      <c r="K56" s="54">
        <v>577.65</v>
      </c>
      <c r="L56" s="54">
        <v>613.16</v>
      </c>
      <c r="M56" s="54">
        <v>649.30999999999995</v>
      </c>
      <c r="N56" s="54">
        <v>685.46</v>
      </c>
      <c r="O56" s="54">
        <v>860.55</v>
      </c>
      <c r="P56" s="54">
        <v>904.43</v>
      </c>
      <c r="Q56" s="54">
        <v>948.3</v>
      </c>
      <c r="R56" s="54">
        <v>992.18</v>
      </c>
      <c r="S56" s="54">
        <v>1035.4100000000001</v>
      </c>
    </row>
    <row r="57" spans="1:19" x14ac:dyDescent="0.3">
      <c r="A57" s="48">
        <v>4200</v>
      </c>
      <c r="B57" s="44"/>
      <c r="C57" s="52">
        <v>329.25</v>
      </c>
      <c r="D57" s="53">
        <v>339.86</v>
      </c>
      <c r="E57" s="53">
        <v>492.6</v>
      </c>
      <c r="F57" s="53">
        <v>503.21</v>
      </c>
      <c r="G57" s="53">
        <v>513.86</v>
      </c>
      <c r="H57" s="54">
        <v>524.51</v>
      </c>
      <c r="I57" s="54">
        <v>535.13</v>
      </c>
      <c r="J57" s="54">
        <v>545.78</v>
      </c>
      <c r="K57" s="54">
        <v>591.15</v>
      </c>
      <c r="L57" s="54">
        <v>628.58000000000004</v>
      </c>
      <c r="M57" s="54">
        <v>666</v>
      </c>
      <c r="N57" s="54">
        <v>834.04</v>
      </c>
      <c r="O57" s="54">
        <v>879.19</v>
      </c>
      <c r="P57" s="54">
        <v>924.3</v>
      </c>
      <c r="Q57" s="54">
        <v>968.81</v>
      </c>
      <c r="R57" s="54">
        <v>1013.96</v>
      </c>
      <c r="S57" s="53"/>
    </row>
    <row r="58" spans="1:19" x14ac:dyDescent="0.3">
      <c r="A58" s="48">
        <v>4400</v>
      </c>
      <c r="B58" s="44"/>
      <c r="C58" s="52">
        <v>361.09</v>
      </c>
      <c r="D58" s="53">
        <v>374.78</v>
      </c>
      <c r="E58" s="53">
        <v>538.79999999999995</v>
      </c>
      <c r="F58" s="53">
        <v>552.45000000000005</v>
      </c>
      <c r="G58" s="53">
        <v>566.14</v>
      </c>
      <c r="H58" s="54">
        <v>579.83000000000004</v>
      </c>
      <c r="I58" s="54">
        <v>593.48</v>
      </c>
      <c r="J58" s="54">
        <v>607.16</v>
      </c>
      <c r="K58" s="54">
        <v>680.14</v>
      </c>
      <c r="L58" s="54">
        <v>723.83</v>
      </c>
      <c r="M58" s="54">
        <v>832.76</v>
      </c>
      <c r="N58" s="54">
        <v>880.46</v>
      </c>
      <c r="O58" s="54">
        <v>928.84</v>
      </c>
      <c r="P58" s="54">
        <v>976.54</v>
      </c>
      <c r="Q58" s="54">
        <v>1024.28</v>
      </c>
      <c r="R58" s="53"/>
      <c r="S58" s="53"/>
    </row>
    <row r="59" spans="1:19" x14ac:dyDescent="0.3">
      <c r="A59" s="48">
        <v>4600</v>
      </c>
      <c r="B59" s="44"/>
      <c r="C59" s="52">
        <v>368.21</v>
      </c>
      <c r="D59" s="53">
        <v>381.9</v>
      </c>
      <c r="E59" s="53">
        <v>552.29999999999995</v>
      </c>
      <c r="F59" s="53">
        <v>565.99</v>
      </c>
      <c r="G59" s="54">
        <v>579.64</v>
      </c>
      <c r="H59" s="54">
        <v>593.33000000000004</v>
      </c>
      <c r="I59" s="54">
        <v>606.98</v>
      </c>
      <c r="J59" s="54">
        <v>620.66</v>
      </c>
      <c r="K59" s="54">
        <v>694.28</v>
      </c>
      <c r="L59" s="54">
        <v>738.6</v>
      </c>
      <c r="M59" s="54">
        <v>849.45</v>
      </c>
      <c r="N59" s="54">
        <v>898.43</v>
      </c>
      <c r="O59" s="54">
        <v>947.44</v>
      </c>
      <c r="P59" s="54">
        <v>996.41</v>
      </c>
      <c r="Q59" s="53"/>
      <c r="R59" s="53"/>
      <c r="S59" s="53"/>
    </row>
    <row r="60" spans="1:19" x14ac:dyDescent="0.3">
      <c r="A60" s="48">
        <v>4800</v>
      </c>
      <c r="B60" s="44"/>
      <c r="C60" s="52">
        <v>375.38</v>
      </c>
      <c r="D60" s="53">
        <v>389.03</v>
      </c>
      <c r="E60" s="53">
        <v>565.79999999999995</v>
      </c>
      <c r="F60" s="53">
        <v>579.49</v>
      </c>
      <c r="G60" s="54">
        <v>593.14</v>
      </c>
      <c r="H60" s="54">
        <v>606.83000000000004</v>
      </c>
      <c r="I60" s="54">
        <v>620.51</v>
      </c>
      <c r="J60" s="54">
        <v>634.16</v>
      </c>
      <c r="K60" s="54">
        <v>707.81</v>
      </c>
      <c r="L60" s="54">
        <v>815.25</v>
      </c>
      <c r="M60" s="54">
        <v>865.5</v>
      </c>
      <c r="N60" s="54">
        <v>915.79</v>
      </c>
      <c r="O60" s="54">
        <v>965.4</v>
      </c>
      <c r="P60" s="53"/>
      <c r="Q60" s="53"/>
      <c r="R60" s="53"/>
      <c r="S60" s="53"/>
    </row>
    <row r="61" spans="1:19" x14ac:dyDescent="0.3">
      <c r="A61" s="48">
        <v>5000</v>
      </c>
      <c r="B61" s="44"/>
      <c r="C61" s="52">
        <v>382.5</v>
      </c>
      <c r="D61" s="53">
        <v>396.19</v>
      </c>
      <c r="E61" s="53">
        <v>579.29999999999995</v>
      </c>
      <c r="F61" s="53">
        <v>592.99</v>
      </c>
      <c r="G61" s="54">
        <v>606.67999999999995</v>
      </c>
      <c r="H61" s="54">
        <v>620.33000000000004</v>
      </c>
      <c r="I61" s="54">
        <v>634.01</v>
      </c>
      <c r="J61" s="54">
        <v>647.66</v>
      </c>
      <c r="K61" s="54">
        <v>721.95</v>
      </c>
      <c r="L61" s="54">
        <v>830.66</v>
      </c>
      <c r="M61" s="54">
        <v>881.55</v>
      </c>
      <c r="N61" s="54">
        <v>933.11</v>
      </c>
      <c r="O61" s="54">
        <v>984</v>
      </c>
      <c r="P61" s="53"/>
      <c r="Q61" s="53"/>
      <c r="R61" s="53"/>
      <c r="S61" s="53"/>
    </row>
    <row r="62" spans="1:19" x14ac:dyDescent="0.3">
      <c r="A62" s="48">
        <v>5200</v>
      </c>
      <c r="B62" s="44"/>
      <c r="C62" s="52">
        <v>389.63</v>
      </c>
      <c r="D62" s="53">
        <v>403.31</v>
      </c>
      <c r="E62" s="53">
        <v>592.84</v>
      </c>
      <c r="F62" s="54">
        <v>606.49</v>
      </c>
      <c r="G62" s="54">
        <v>620.17999999999995</v>
      </c>
      <c r="H62" s="54">
        <v>633.83000000000004</v>
      </c>
      <c r="I62" s="54">
        <v>647.51</v>
      </c>
      <c r="J62" s="54">
        <v>661.2</v>
      </c>
      <c r="K62" s="54">
        <v>793.28</v>
      </c>
      <c r="L62" s="54">
        <v>845.44</v>
      </c>
      <c r="M62" s="54">
        <v>897.6</v>
      </c>
      <c r="N62" s="54">
        <v>950.44</v>
      </c>
      <c r="O62" s="53"/>
      <c r="P62" s="53"/>
      <c r="Q62" s="53"/>
      <c r="R62" s="53"/>
      <c r="S62" s="53"/>
    </row>
    <row r="63" spans="1:19" x14ac:dyDescent="0.3">
      <c r="A63" s="48">
        <v>5400</v>
      </c>
      <c r="B63" s="44"/>
      <c r="C63" s="52">
        <v>420.34</v>
      </c>
      <c r="D63" s="53">
        <v>438.04</v>
      </c>
      <c r="E63" s="53">
        <v>638.63</v>
      </c>
      <c r="F63" s="54">
        <v>656.33</v>
      </c>
      <c r="G63" s="54">
        <v>674.03</v>
      </c>
      <c r="H63" s="54">
        <v>691.76</v>
      </c>
      <c r="I63" s="54">
        <v>709.46</v>
      </c>
      <c r="J63" s="54">
        <v>727.2</v>
      </c>
      <c r="K63" s="54">
        <v>807.41</v>
      </c>
      <c r="L63" s="54">
        <v>860.85</v>
      </c>
      <c r="M63" s="54">
        <v>914.33</v>
      </c>
      <c r="N63" s="53"/>
      <c r="O63" s="53"/>
      <c r="P63" s="53"/>
      <c r="Q63" s="53"/>
      <c r="R63" s="53"/>
      <c r="S63" s="53"/>
    </row>
    <row r="64" spans="1:19" x14ac:dyDescent="0.3">
      <c r="A64" s="48">
        <v>5600</v>
      </c>
      <c r="B64" s="44"/>
      <c r="C64" s="52">
        <v>427.46</v>
      </c>
      <c r="D64" s="53">
        <v>445.16</v>
      </c>
      <c r="E64" s="53">
        <v>652.13</v>
      </c>
      <c r="F64" s="54">
        <v>669.83</v>
      </c>
      <c r="G64" s="54">
        <v>687.56</v>
      </c>
      <c r="H64" s="54">
        <v>705.26</v>
      </c>
      <c r="I64" s="54">
        <v>722.96</v>
      </c>
      <c r="J64" s="54">
        <v>740.7</v>
      </c>
      <c r="K64" s="54">
        <v>821.55</v>
      </c>
      <c r="L64" s="54">
        <v>875.63</v>
      </c>
      <c r="M64" s="54">
        <v>930.38</v>
      </c>
      <c r="N64" s="53"/>
      <c r="O64" s="53"/>
      <c r="P64" s="53"/>
      <c r="Q64" s="53"/>
      <c r="R64" s="53"/>
      <c r="S64" s="53"/>
    </row>
    <row r="65" spans="1:19" x14ac:dyDescent="0.3">
      <c r="A65" s="48">
        <v>5800</v>
      </c>
      <c r="B65" s="44"/>
      <c r="C65" s="52">
        <v>434.59</v>
      </c>
      <c r="D65" s="53">
        <v>452.33</v>
      </c>
      <c r="E65" s="54">
        <v>665.63</v>
      </c>
      <c r="F65" s="54">
        <v>683.33</v>
      </c>
      <c r="G65" s="54">
        <v>701.06</v>
      </c>
      <c r="H65" s="54">
        <v>718.76</v>
      </c>
      <c r="I65" s="54">
        <v>736.5</v>
      </c>
      <c r="J65" s="54">
        <v>754.2</v>
      </c>
      <c r="K65" s="54">
        <v>835.69</v>
      </c>
      <c r="L65" s="54">
        <v>891.08</v>
      </c>
      <c r="M65" s="53"/>
      <c r="N65" s="53"/>
      <c r="O65" s="53"/>
      <c r="P65" s="53"/>
      <c r="Q65" s="53"/>
      <c r="R65" s="53"/>
      <c r="S65" s="53"/>
    </row>
    <row r="66" spans="1:19" x14ac:dyDescent="0.3">
      <c r="A66" s="48">
        <v>6000</v>
      </c>
      <c r="B66" s="44"/>
      <c r="C66" s="52">
        <v>441.75</v>
      </c>
      <c r="D66" s="53">
        <v>459.45</v>
      </c>
      <c r="E66" s="54">
        <v>679.13</v>
      </c>
      <c r="F66" s="54">
        <v>696.86</v>
      </c>
      <c r="G66" s="54">
        <v>714.56</v>
      </c>
      <c r="H66" s="54">
        <v>732.26</v>
      </c>
      <c r="I66" s="54">
        <v>750</v>
      </c>
      <c r="J66" s="54">
        <v>767.7</v>
      </c>
      <c r="K66" s="54">
        <v>849.19</v>
      </c>
      <c r="L66" s="54">
        <v>906.49</v>
      </c>
      <c r="M66" s="53"/>
      <c r="N66" s="53"/>
      <c r="O66" s="53"/>
      <c r="P66" s="53"/>
      <c r="Q66" s="53"/>
      <c r="R66" s="53"/>
      <c r="S66" s="53"/>
    </row>
    <row r="67" spans="1:19" x14ac:dyDescent="0.3">
      <c r="A67" s="65" t="s">
        <v>75</v>
      </c>
      <c r="B67" s="65"/>
      <c r="C67" s="65"/>
      <c r="D67" s="65"/>
      <c r="E67" s="65"/>
      <c r="F67" s="65"/>
      <c r="G67" s="65"/>
      <c r="H67" s="65"/>
      <c r="I67" s="65"/>
      <c r="J67" s="65"/>
      <c r="K67" s="65"/>
      <c r="L67" s="65"/>
      <c r="M67" s="65"/>
      <c r="N67" s="65"/>
      <c r="O67" s="65"/>
      <c r="P67" s="65"/>
      <c r="Q67" s="65"/>
      <c r="R67" s="65"/>
      <c r="S67" s="65"/>
    </row>
    <row r="69" spans="1:19" ht="15.5" x14ac:dyDescent="0.3">
      <c r="A69" s="37" t="s">
        <v>40</v>
      </c>
      <c r="B69" s="37"/>
      <c r="C69" s="37"/>
      <c r="D69" s="37"/>
      <c r="E69" s="37"/>
      <c r="F69" s="37"/>
      <c r="G69" s="37"/>
      <c r="H69" s="37"/>
      <c r="I69" s="37"/>
      <c r="J69" s="37"/>
      <c r="K69" s="37"/>
      <c r="L69" s="37"/>
      <c r="M69" s="37"/>
      <c r="N69" s="37"/>
      <c r="O69" s="37"/>
      <c r="P69" s="37"/>
      <c r="Q69" s="37"/>
      <c r="R69" s="37"/>
      <c r="S69" s="37"/>
    </row>
    <row r="70" spans="1:19" x14ac:dyDescent="0.3">
      <c r="A70" s="38" t="s">
        <v>49</v>
      </c>
      <c r="B70" s="38"/>
      <c r="C70" s="38"/>
      <c r="D70" s="38"/>
      <c r="E70" s="38"/>
      <c r="F70" s="38"/>
      <c r="G70" s="38"/>
      <c r="H70" s="38"/>
      <c r="I70" s="38"/>
      <c r="J70" s="38"/>
      <c r="K70" s="38"/>
      <c r="L70" s="38"/>
      <c r="M70" s="38"/>
      <c r="N70" s="38"/>
      <c r="O70" s="38"/>
      <c r="P70" s="38"/>
      <c r="Q70" s="38"/>
      <c r="R70" s="38"/>
      <c r="S70" s="38"/>
    </row>
    <row r="71" spans="1:19" s="39" customFormat="1" ht="6" customHeight="1" x14ac:dyDescent="0.3">
      <c r="A71" s="38"/>
      <c r="B71" s="38"/>
      <c r="C71" s="38"/>
      <c r="D71" s="38"/>
      <c r="E71" s="38"/>
      <c r="F71" s="38"/>
      <c r="G71" s="38"/>
      <c r="H71" s="38"/>
      <c r="I71" s="38"/>
      <c r="J71" s="38"/>
      <c r="K71" s="38"/>
      <c r="L71" s="38"/>
      <c r="M71" s="38"/>
      <c r="N71" s="38"/>
      <c r="O71" s="38"/>
      <c r="P71" s="38"/>
      <c r="Q71" s="38"/>
      <c r="R71" s="38"/>
      <c r="S71" s="38"/>
    </row>
    <row r="72" spans="1:19" ht="14.5" thickBot="1" x14ac:dyDescent="0.35">
      <c r="A72" s="41"/>
      <c r="B72" s="41"/>
      <c r="C72" s="42">
        <v>800</v>
      </c>
      <c r="D72" s="42">
        <v>1000</v>
      </c>
      <c r="E72" s="42">
        <v>1200</v>
      </c>
      <c r="F72" s="42">
        <v>1400</v>
      </c>
      <c r="G72" s="42">
        <v>1600</v>
      </c>
      <c r="H72" s="42">
        <v>1800</v>
      </c>
      <c r="I72" s="42">
        <v>2000</v>
      </c>
      <c r="J72" s="42">
        <v>2200</v>
      </c>
      <c r="K72" s="42">
        <v>2400</v>
      </c>
      <c r="L72" s="42">
        <v>2600</v>
      </c>
      <c r="M72" s="42">
        <v>2800</v>
      </c>
      <c r="N72" s="42">
        <v>3000</v>
      </c>
      <c r="O72" s="42">
        <v>3200</v>
      </c>
      <c r="P72" s="42">
        <v>3400</v>
      </c>
      <c r="Q72" s="42">
        <v>3600</v>
      </c>
      <c r="R72" s="42">
        <v>3800</v>
      </c>
      <c r="S72" s="42">
        <v>4000</v>
      </c>
    </row>
    <row r="73" spans="1:19" x14ac:dyDescent="0.3">
      <c r="A73" s="43">
        <v>800</v>
      </c>
      <c r="B73" s="44"/>
      <c r="C73" s="45">
        <v>201.86</v>
      </c>
      <c r="D73" s="46">
        <v>210.6</v>
      </c>
      <c r="E73" s="46">
        <v>219.34</v>
      </c>
      <c r="F73" s="46">
        <v>266.33</v>
      </c>
      <c r="G73" s="46">
        <v>275.06</v>
      </c>
      <c r="H73" s="46">
        <v>283.8</v>
      </c>
      <c r="I73" s="46">
        <v>292.5</v>
      </c>
      <c r="J73" s="46">
        <v>301.24</v>
      </c>
      <c r="K73" s="46">
        <v>309.98</v>
      </c>
      <c r="L73" s="46">
        <v>337.35</v>
      </c>
      <c r="M73" s="46">
        <v>347.4</v>
      </c>
      <c r="N73" s="46">
        <v>410.96</v>
      </c>
      <c r="O73" s="46">
        <v>489.38</v>
      </c>
      <c r="P73" s="46">
        <v>505.76</v>
      </c>
      <c r="Q73" s="46">
        <v>522.15</v>
      </c>
      <c r="R73" s="46">
        <v>626.17999999999995</v>
      </c>
      <c r="S73" s="46">
        <v>646.69000000000005</v>
      </c>
    </row>
    <row r="74" spans="1:19" x14ac:dyDescent="0.3">
      <c r="A74" s="48">
        <v>1000</v>
      </c>
      <c r="B74" s="44"/>
      <c r="C74" s="52">
        <v>211.2</v>
      </c>
      <c r="D74" s="53">
        <v>219.94</v>
      </c>
      <c r="E74" s="53">
        <v>228.68</v>
      </c>
      <c r="F74" s="53">
        <v>283.5</v>
      </c>
      <c r="G74" s="53">
        <v>292.24</v>
      </c>
      <c r="H74" s="53">
        <v>300.94</v>
      </c>
      <c r="I74" s="53">
        <v>309.68</v>
      </c>
      <c r="J74" s="53">
        <v>318.41000000000003</v>
      </c>
      <c r="K74" s="53">
        <v>327.11</v>
      </c>
      <c r="L74" s="53">
        <v>354.53</v>
      </c>
      <c r="M74" s="53">
        <v>364.58</v>
      </c>
      <c r="N74" s="53">
        <v>428.14</v>
      </c>
      <c r="O74" s="53">
        <v>506.55</v>
      </c>
      <c r="P74" s="53">
        <v>522.94000000000005</v>
      </c>
      <c r="Q74" s="53">
        <v>539.29</v>
      </c>
      <c r="R74" s="53">
        <v>643.30999999999995</v>
      </c>
      <c r="S74" s="53">
        <v>663.86</v>
      </c>
    </row>
    <row r="75" spans="1:19" x14ac:dyDescent="0.3">
      <c r="A75" s="48">
        <v>1200</v>
      </c>
      <c r="B75" s="44"/>
      <c r="C75" s="52">
        <v>220.58</v>
      </c>
      <c r="D75" s="53">
        <v>229.28</v>
      </c>
      <c r="E75" s="53">
        <v>238.01</v>
      </c>
      <c r="F75" s="53">
        <v>300.68</v>
      </c>
      <c r="G75" s="53">
        <v>309.38</v>
      </c>
      <c r="H75" s="53">
        <v>318.11</v>
      </c>
      <c r="I75" s="53">
        <v>326.85000000000002</v>
      </c>
      <c r="J75" s="53">
        <v>335.55</v>
      </c>
      <c r="K75" s="53">
        <v>344.29</v>
      </c>
      <c r="L75" s="53">
        <v>371.7</v>
      </c>
      <c r="M75" s="53">
        <v>381.71</v>
      </c>
      <c r="N75" s="53">
        <v>445.28</v>
      </c>
      <c r="O75" s="53">
        <v>523.73</v>
      </c>
      <c r="P75" s="53">
        <v>540.08000000000004</v>
      </c>
      <c r="Q75" s="53">
        <v>556.46</v>
      </c>
      <c r="R75" s="53">
        <v>660.49</v>
      </c>
      <c r="S75" s="53">
        <v>681</v>
      </c>
    </row>
    <row r="76" spans="1:19" x14ac:dyDescent="0.3">
      <c r="A76" s="48">
        <v>1400</v>
      </c>
      <c r="B76" s="44"/>
      <c r="C76" s="52">
        <v>229.91</v>
      </c>
      <c r="D76" s="53">
        <v>238.65</v>
      </c>
      <c r="E76" s="53">
        <v>247.35</v>
      </c>
      <c r="F76" s="53">
        <v>317.81</v>
      </c>
      <c r="G76" s="53">
        <v>326.55</v>
      </c>
      <c r="H76" s="53">
        <v>335.29</v>
      </c>
      <c r="I76" s="53">
        <v>343.99</v>
      </c>
      <c r="J76" s="53">
        <v>352.73</v>
      </c>
      <c r="K76" s="53">
        <v>361.46</v>
      </c>
      <c r="L76" s="53">
        <v>388.84</v>
      </c>
      <c r="M76" s="53">
        <v>398.89</v>
      </c>
      <c r="N76" s="53">
        <v>462.45</v>
      </c>
      <c r="O76" s="53">
        <v>540.86</v>
      </c>
      <c r="P76" s="53">
        <v>557.25</v>
      </c>
      <c r="Q76" s="53">
        <v>573.6</v>
      </c>
      <c r="R76" s="53">
        <v>677.63</v>
      </c>
      <c r="S76" s="53">
        <v>698.18</v>
      </c>
    </row>
    <row r="77" spans="1:19" x14ac:dyDescent="0.3">
      <c r="A77" s="48">
        <v>1600</v>
      </c>
      <c r="B77" s="44"/>
      <c r="C77" s="52">
        <v>239.25</v>
      </c>
      <c r="D77" s="53">
        <v>247.99</v>
      </c>
      <c r="E77" s="53">
        <v>256.69</v>
      </c>
      <c r="F77" s="53">
        <v>334.99</v>
      </c>
      <c r="G77" s="53">
        <v>343.73</v>
      </c>
      <c r="H77" s="53">
        <v>352.43</v>
      </c>
      <c r="I77" s="53">
        <v>361.16</v>
      </c>
      <c r="J77" s="53">
        <v>369.9</v>
      </c>
      <c r="K77" s="53">
        <v>378.6</v>
      </c>
      <c r="L77" s="53">
        <v>406.01</v>
      </c>
      <c r="M77" s="53">
        <v>416.06</v>
      </c>
      <c r="N77" s="53">
        <v>479.63</v>
      </c>
      <c r="O77" s="53">
        <v>558.04</v>
      </c>
      <c r="P77" s="53">
        <v>574.39</v>
      </c>
      <c r="Q77" s="53">
        <v>590.78</v>
      </c>
      <c r="R77" s="53">
        <v>694.8</v>
      </c>
      <c r="S77" s="53">
        <v>715.35</v>
      </c>
    </row>
    <row r="78" spans="1:19" x14ac:dyDescent="0.3">
      <c r="A78" s="48">
        <v>1800</v>
      </c>
      <c r="B78" s="44"/>
      <c r="C78" s="52">
        <v>248.59</v>
      </c>
      <c r="D78" s="53">
        <v>257.33</v>
      </c>
      <c r="E78" s="53">
        <v>266.06</v>
      </c>
      <c r="F78" s="53">
        <v>352.13</v>
      </c>
      <c r="G78" s="53">
        <v>360.86</v>
      </c>
      <c r="H78" s="53">
        <v>369.6</v>
      </c>
      <c r="I78" s="53">
        <v>378.3</v>
      </c>
      <c r="J78" s="53">
        <v>387.04</v>
      </c>
      <c r="K78" s="53">
        <v>395.78</v>
      </c>
      <c r="L78" s="53">
        <v>423.15</v>
      </c>
      <c r="M78" s="53">
        <v>433.2</v>
      </c>
      <c r="N78" s="53">
        <v>496.76</v>
      </c>
      <c r="O78" s="53">
        <v>575.17999999999995</v>
      </c>
      <c r="P78" s="53">
        <v>591.55999999999995</v>
      </c>
      <c r="Q78" s="53">
        <v>607.95000000000005</v>
      </c>
      <c r="R78" s="53">
        <v>711.98</v>
      </c>
      <c r="S78" s="53">
        <v>732.49</v>
      </c>
    </row>
    <row r="79" spans="1:19" x14ac:dyDescent="0.3">
      <c r="A79" s="48">
        <v>2000</v>
      </c>
      <c r="B79" s="44"/>
      <c r="C79" s="52">
        <v>257.93</v>
      </c>
      <c r="D79" s="53">
        <v>266.66000000000003</v>
      </c>
      <c r="E79" s="53">
        <v>275.39999999999998</v>
      </c>
      <c r="F79" s="53">
        <v>369.3</v>
      </c>
      <c r="G79" s="53">
        <v>378.04</v>
      </c>
      <c r="H79" s="53">
        <v>386.74</v>
      </c>
      <c r="I79" s="53">
        <v>395.48</v>
      </c>
      <c r="J79" s="53">
        <v>404.21</v>
      </c>
      <c r="K79" s="53">
        <v>412.91</v>
      </c>
      <c r="L79" s="53">
        <v>440.33</v>
      </c>
      <c r="M79" s="53">
        <v>450.38</v>
      </c>
      <c r="N79" s="53">
        <v>513.94000000000005</v>
      </c>
      <c r="O79" s="53">
        <v>592.35</v>
      </c>
      <c r="P79" s="53">
        <v>608.74</v>
      </c>
      <c r="Q79" s="53">
        <v>625.09</v>
      </c>
      <c r="R79" s="54">
        <v>729.11</v>
      </c>
      <c r="S79" s="54">
        <v>749.66</v>
      </c>
    </row>
    <row r="80" spans="1:19" x14ac:dyDescent="0.3">
      <c r="A80" s="48">
        <v>2200</v>
      </c>
      <c r="B80" s="44"/>
      <c r="C80" s="52">
        <v>267.3</v>
      </c>
      <c r="D80" s="53">
        <v>276</v>
      </c>
      <c r="E80" s="53">
        <v>284.74</v>
      </c>
      <c r="F80" s="53">
        <v>386.48</v>
      </c>
      <c r="G80" s="53">
        <v>395.18</v>
      </c>
      <c r="H80" s="53">
        <v>403.91</v>
      </c>
      <c r="I80" s="53">
        <v>412.65</v>
      </c>
      <c r="J80" s="53">
        <v>421.35</v>
      </c>
      <c r="K80" s="53">
        <v>430.09</v>
      </c>
      <c r="L80" s="53">
        <v>457.5</v>
      </c>
      <c r="M80" s="53">
        <v>467.51</v>
      </c>
      <c r="N80" s="53">
        <v>531.08000000000004</v>
      </c>
      <c r="O80" s="53">
        <v>695.25</v>
      </c>
      <c r="P80" s="54">
        <v>729.23</v>
      </c>
      <c r="Q80" s="54">
        <v>763.16</v>
      </c>
      <c r="R80" s="54">
        <v>887.1</v>
      </c>
      <c r="S80" s="54">
        <v>925.2</v>
      </c>
    </row>
    <row r="81" spans="1:19" x14ac:dyDescent="0.3">
      <c r="A81" s="48">
        <v>2400</v>
      </c>
      <c r="B81" s="44"/>
      <c r="C81" s="52">
        <v>276.64</v>
      </c>
      <c r="D81" s="53">
        <v>285.38</v>
      </c>
      <c r="E81" s="53">
        <v>294.08</v>
      </c>
      <c r="F81" s="53">
        <v>403.61</v>
      </c>
      <c r="G81" s="53">
        <v>412.35</v>
      </c>
      <c r="H81" s="53">
        <v>421.09</v>
      </c>
      <c r="I81" s="53">
        <v>429.79</v>
      </c>
      <c r="J81" s="53">
        <v>438.53</v>
      </c>
      <c r="K81" s="53">
        <v>447.26</v>
      </c>
      <c r="L81" s="53">
        <v>507.68</v>
      </c>
      <c r="M81" s="53">
        <v>536.05999999999995</v>
      </c>
      <c r="N81" s="53">
        <v>618</v>
      </c>
      <c r="O81" s="71">
        <v>716.33</v>
      </c>
      <c r="P81" s="71">
        <v>751.84</v>
      </c>
      <c r="Q81" s="71">
        <v>786.56</v>
      </c>
      <c r="R81" s="71">
        <v>912.08</v>
      </c>
      <c r="S81" s="71">
        <v>951.75</v>
      </c>
    </row>
    <row r="82" spans="1:19" x14ac:dyDescent="0.3">
      <c r="A82" s="48">
        <v>2600</v>
      </c>
      <c r="B82" s="44"/>
      <c r="C82" s="52">
        <v>285.98</v>
      </c>
      <c r="D82" s="53">
        <v>294.70999999999998</v>
      </c>
      <c r="E82" s="53">
        <v>303.41000000000003</v>
      </c>
      <c r="F82" s="53">
        <v>420.79</v>
      </c>
      <c r="G82" s="53">
        <v>429.53</v>
      </c>
      <c r="H82" s="53">
        <v>438.23</v>
      </c>
      <c r="I82" s="53">
        <v>446.96</v>
      </c>
      <c r="J82" s="53">
        <v>455.7</v>
      </c>
      <c r="K82" s="53">
        <v>481.76</v>
      </c>
      <c r="L82" s="53">
        <v>525.64</v>
      </c>
      <c r="M82" s="53">
        <v>555.6</v>
      </c>
      <c r="N82" s="54">
        <v>638.29</v>
      </c>
      <c r="O82" s="54">
        <v>738.19</v>
      </c>
      <c r="P82" s="54">
        <v>774.49</v>
      </c>
      <c r="Q82" s="54">
        <v>810.75</v>
      </c>
      <c r="R82" s="54">
        <v>937.84</v>
      </c>
      <c r="S82" s="54">
        <v>978.26</v>
      </c>
    </row>
    <row r="83" spans="1:19" x14ac:dyDescent="0.3">
      <c r="A83" s="48">
        <v>2800</v>
      </c>
      <c r="B83" s="44"/>
      <c r="C83" s="52">
        <v>295.31</v>
      </c>
      <c r="D83" s="53">
        <v>304.05</v>
      </c>
      <c r="E83" s="53">
        <v>312.79000000000002</v>
      </c>
      <c r="F83" s="53">
        <v>437.93</v>
      </c>
      <c r="G83" s="53">
        <v>446.66</v>
      </c>
      <c r="H83" s="53">
        <v>455.4</v>
      </c>
      <c r="I83" s="53">
        <v>464.1</v>
      </c>
      <c r="J83" s="53">
        <v>488.89</v>
      </c>
      <c r="K83" s="53">
        <v>498.94</v>
      </c>
      <c r="L83" s="53">
        <v>543.55999999999995</v>
      </c>
      <c r="M83" s="54">
        <v>574.30999999999995</v>
      </c>
      <c r="N83" s="54">
        <v>658.58</v>
      </c>
      <c r="O83" s="54">
        <v>759.26</v>
      </c>
      <c r="P83" s="54">
        <v>797.1</v>
      </c>
      <c r="Q83" s="54">
        <v>834.94</v>
      </c>
      <c r="R83" s="54">
        <v>962.81</v>
      </c>
      <c r="S83" s="54">
        <v>1004.81</v>
      </c>
    </row>
    <row r="84" spans="1:19" x14ac:dyDescent="0.3">
      <c r="A84" s="48">
        <v>3000</v>
      </c>
      <c r="B84" s="44"/>
      <c r="C84" s="52">
        <v>304.64999999999998</v>
      </c>
      <c r="D84" s="53">
        <v>313.39</v>
      </c>
      <c r="E84" s="53">
        <v>322.13</v>
      </c>
      <c r="F84" s="53">
        <v>455.1</v>
      </c>
      <c r="G84" s="53">
        <v>463.84</v>
      </c>
      <c r="H84" s="53">
        <v>472.54</v>
      </c>
      <c r="I84" s="53">
        <v>481.28</v>
      </c>
      <c r="J84" s="53">
        <v>506.03</v>
      </c>
      <c r="K84" s="53">
        <v>516.08000000000004</v>
      </c>
      <c r="L84" s="54">
        <v>561.53</v>
      </c>
      <c r="M84" s="54">
        <v>643.46</v>
      </c>
      <c r="N84" s="54">
        <v>678.86</v>
      </c>
      <c r="O84" s="54">
        <v>781.09</v>
      </c>
      <c r="P84" s="54">
        <v>819.75</v>
      </c>
      <c r="Q84" s="54">
        <v>859.16</v>
      </c>
      <c r="R84" s="54">
        <v>987.79</v>
      </c>
      <c r="S84" s="54">
        <v>1031.3599999999999</v>
      </c>
    </row>
    <row r="85" spans="1:19" x14ac:dyDescent="0.3">
      <c r="A85" s="48">
        <v>3200</v>
      </c>
      <c r="B85" s="44"/>
      <c r="C85" s="52">
        <v>320.06</v>
      </c>
      <c r="D85" s="53">
        <v>330.11</v>
      </c>
      <c r="E85" s="53">
        <v>340.13</v>
      </c>
      <c r="F85" s="53">
        <v>483.04</v>
      </c>
      <c r="G85" s="53">
        <v>493.09</v>
      </c>
      <c r="H85" s="53">
        <v>503.14</v>
      </c>
      <c r="I85" s="53">
        <v>513.15</v>
      </c>
      <c r="J85" s="53">
        <v>523.20000000000005</v>
      </c>
      <c r="K85" s="54">
        <v>533.25</v>
      </c>
      <c r="L85" s="54">
        <v>625.99</v>
      </c>
      <c r="M85" s="54">
        <v>662.96</v>
      </c>
      <c r="N85" s="54">
        <v>699.15</v>
      </c>
      <c r="O85" s="54">
        <v>802.16</v>
      </c>
      <c r="P85" s="54">
        <v>842.36</v>
      </c>
      <c r="Q85" s="54">
        <v>883.35</v>
      </c>
      <c r="R85" s="54">
        <v>1013.51</v>
      </c>
      <c r="S85" s="54">
        <v>1057.8800000000001</v>
      </c>
    </row>
    <row r="86" spans="1:19" x14ac:dyDescent="0.3">
      <c r="A86" s="48">
        <v>3400</v>
      </c>
      <c r="B86" s="44"/>
      <c r="C86" s="52">
        <v>329.4</v>
      </c>
      <c r="D86" s="53">
        <v>339.45</v>
      </c>
      <c r="E86" s="53">
        <v>349.5</v>
      </c>
      <c r="F86" s="53">
        <v>500.21</v>
      </c>
      <c r="G86" s="53">
        <v>510.23</v>
      </c>
      <c r="H86" s="53">
        <v>520.28</v>
      </c>
      <c r="I86" s="53">
        <v>530.33000000000004</v>
      </c>
      <c r="J86" s="54">
        <v>540.38</v>
      </c>
      <c r="K86" s="54">
        <v>594.6</v>
      </c>
      <c r="L86" s="54">
        <v>643.91</v>
      </c>
      <c r="M86" s="54">
        <v>681.68</v>
      </c>
      <c r="N86" s="54">
        <v>719.44</v>
      </c>
      <c r="O86" s="54">
        <v>824.03</v>
      </c>
      <c r="P86" s="54">
        <v>865.76</v>
      </c>
      <c r="Q86" s="54">
        <v>992.59</v>
      </c>
      <c r="R86" s="54">
        <v>1038.49</v>
      </c>
      <c r="S86" s="54">
        <v>1084.43</v>
      </c>
    </row>
    <row r="87" spans="1:19" x14ac:dyDescent="0.3">
      <c r="A87" s="48">
        <v>3600</v>
      </c>
      <c r="B87" s="44"/>
      <c r="C87" s="52">
        <v>355.73</v>
      </c>
      <c r="D87" s="53">
        <v>368.89</v>
      </c>
      <c r="E87" s="53">
        <v>382.05</v>
      </c>
      <c r="F87" s="53">
        <v>546</v>
      </c>
      <c r="G87" s="53">
        <v>559.16</v>
      </c>
      <c r="H87" s="53">
        <v>572.33000000000004</v>
      </c>
      <c r="I87" s="53">
        <v>585.45000000000005</v>
      </c>
      <c r="J87" s="54">
        <v>598.61</v>
      </c>
      <c r="K87" s="54">
        <v>611.78</v>
      </c>
      <c r="L87" s="54">
        <v>661.88</v>
      </c>
      <c r="M87" s="54">
        <v>700.39</v>
      </c>
      <c r="N87" s="54">
        <v>739.73</v>
      </c>
      <c r="O87" s="54">
        <v>845.85</v>
      </c>
      <c r="P87" s="54">
        <v>969.3</v>
      </c>
      <c r="Q87" s="54">
        <v>1016.78</v>
      </c>
      <c r="R87" s="54">
        <v>1063.46</v>
      </c>
      <c r="S87" s="54">
        <v>1110.98</v>
      </c>
    </row>
    <row r="88" spans="1:19" x14ac:dyDescent="0.3">
      <c r="A88" s="48">
        <v>3800</v>
      </c>
      <c r="B88" s="44"/>
      <c r="C88" s="52">
        <v>365.1</v>
      </c>
      <c r="D88" s="53">
        <v>378.23</v>
      </c>
      <c r="E88" s="53">
        <v>391.39</v>
      </c>
      <c r="F88" s="53">
        <v>563.17999999999995</v>
      </c>
      <c r="G88" s="53">
        <v>576.34</v>
      </c>
      <c r="H88" s="53">
        <v>589.46</v>
      </c>
      <c r="I88" s="54">
        <v>602.63</v>
      </c>
      <c r="J88" s="54">
        <v>615.79</v>
      </c>
      <c r="K88" s="54">
        <v>628.91</v>
      </c>
      <c r="L88" s="54">
        <v>679.01</v>
      </c>
      <c r="M88" s="54">
        <v>719.89</v>
      </c>
      <c r="N88" s="54">
        <v>760.01</v>
      </c>
      <c r="O88" s="54">
        <v>943.65</v>
      </c>
      <c r="P88" s="54">
        <v>991.91</v>
      </c>
      <c r="Q88" s="54">
        <v>1040.96</v>
      </c>
      <c r="R88" s="54">
        <v>1089.23</v>
      </c>
      <c r="S88" s="54">
        <v>1137.49</v>
      </c>
    </row>
    <row r="89" spans="1:19" x14ac:dyDescent="0.3">
      <c r="A89" s="48">
        <v>4000</v>
      </c>
      <c r="B89" s="44"/>
      <c r="C89" s="52">
        <v>374.44</v>
      </c>
      <c r="D89" s="53">
        <v>387.56</v>
      </c>
      <c r="E89" s="53">
        <v>400.73</v>
      </c>
      <c r="F89" s="53">
        <v>580.35</v>
      </c>
      <c r="G89" s="53">
        <v>593.48</v>
      </c>
      <c r="H89" s="53">
        <v>606.64</v>
      </c>
      <c r="I89" s="54">
        <v>619.79999999999995</v>
      </c>
      <c r="J89" s="54">
        <v>632.92999999999995</v>
      </c>
      <c r="K89" s="54">
        <v>646.09</v>
      </c>
      <c r="L89" s="54">
        <v>696.98</v>
      </c>
      <c r="M89" s="54">
        <v>738.64</v>
      </c>
      <c r="N89" s="54">
        <v>780.3</v>
      </c>
      <c r="O89" s="54">
        <v>965.51</v>
      </c>
      <c r="P89" s="54">
        <v>1015.35</v>
      </c>
      <c r="Q89" s="54">
        <v>1064.4000000000001</v>
      </c>
      <c r="R89" s="54">
        <v>1114.2</v>
      </c>
      <c r="S89" s="54">
        <v>1164.04</v>
      </c>
    </row>
    <row r="90" spans="1:19" x14ac:dyDescent="0.3">
      <c r="A90" s="48">
        <v>4200</v>
      </c>
      <c r="B90" s="44"/>
      <c r="C90" s="52">
        <v>383.78</v>
      </c>
      <c r="D90" s="53">
        <v>396.94</v>
      </c>
      <c r="E90" s="53">
        <v>410.06</v>
      </c>
      <c r="F90" s="53">
        <v>597.49</v>
      </c>
      <c r="G90" s="53">
        <v>610.65</v>
      </c>
      <c r="H90" s="54">
        <v>623.80999999999995</v>
      </c>
      <c r="I90" s="54">
        <v>636.94000000000005</v>
      </c>
      <c r="J90" s="54">
        <v>650.1</v>
      </c>
      <c r="K90" s="54">
        <v>663.23</v>
      </c>
      <c r="L90" s="54">
        <v>714.9</v>
      </c>
      <c r="M90" s="54">
        <v>757.35</v>
      </c>
      <c r="N90" s="54">
        <v>935.96</v>
      </c>
      <c r="O90" s="54">
        <v>986.59</v>
      </c>
      <c r="P90" s="54">
        <v>1037.96</v>
      </c>
      <c r="Q90" s="54">
        <v>1088.5899999999999</v>
      </c>
      <c r="R90" s="54">
        <v>1139.96</v>
      </c>
      <c r="S90" s="53"/>
    </row>
    <row r="91" spans="1:19" x14ac:dyDescent="0.3">
      <c r="A91" s="48">
        <v>4400</v>
      </c>
      <c r="B91" s="44"/>
      <c r="C91" s="52">
        <v>417.38</v>
      </c>
      <c r="D91" s="53">
        <v>433.73</v>
      </c>
      <c r="E91" s="53">
        <v>450.11</v>
      </c>
      <c r="F91" s="53">
        <v>650.92999999999995</v>
      </c>
      <c r="G91" s="53">
        <v>667.28</v>
      </c>
      <c r="H91" s="54">
        <v>683.66</v>
      </c>
      <c r="I91" s="54">
        <v>700.05</v>
      </c>
      <c r="J91" s="54">
        <v>716.4</v>
      </c>
      <c r="K91" s="54">
        <v>732.79</v>
      </c>
      <c r="L91" s="54">
        <v>788.44</v>
      </c>
      <c r="M91" s="54">
        <v>904.09</v>
      </c>
      <c r="N91" s="54">
        <v>956.25</v>
      </c>
      <c r="O91" s="54">
        <v>1008.41</v>
      </c>
      <c r="P91" s="54">
        <v>1060.6099999999999</v>
      </c>
      <c r="Q91" s="54">
        <v>1112.78</v>
      </c>
      <c r="R91" s="53"/>
      <c r="S91" s="53"/>
    </row>
    <row r="92" spans="1:19" x14ac:dyDescent="0.3">
      <c r="A92" s="48">
        <v>4600</v>
      </c>
      <c r="B92" s="44"/>
      <c r="C92" s="52">
        <v>426.71</v>
      </c>
      <c r="D92" s="53">
        <v>443.06</v>
      </c>
      <c r="E92" s="53">
        <v>459.45</v>
      </c>
      <c r="F92" s="53">
        <v>668.06</v>
      </c>
      <c r="G92" s="54">
        <v>684.45</v>
      </c>
      <c r="H92" s="54">
        <v>700.84</v>
      </c>
      <c r="I92" s="54">
        <v>717.19</v>
      </c>
      <c r="J92" s="54">
        <v>733.58</v>
      </c>
      <c r="K92" s="54">
        <v>749.93</v>
      </c>
      <c r="L92" s="54">
        <v>806.4</v>
      </c>
      <c r="M92" s="54">
        <v>922.8</v>
      </c>
      <c r="N92" s="54">
        <v>976.54</v>
      </c>
      <c r="O92" s="54">
        <v>1030.28</v>
      </c>
      <c r="P92" s="54">
        <v>1083.23</v>
      </c>
      <c r="Q92" s="53"/>
      <c r="R92" s="53"/>
      <c r="S92" s="53"/>
    </row>
    <row r="93" spans="1:19" x14ac:dyDescent="0.3">
      <c r="A93" s="48">
        <v>4800</v>
      </c>
      <c r="B93" s="44"/>
      <c r="C93" s="52">
        <v>436.05</v>
      </c>
      <c r="D93" s="53">
        <v>452.44</v>
      </c>
      <c r="E93" s="53">
        <v>468.79</v>
      </c>
      <c r="F93" s="53">
        <v>685.24</v>
      </c>
      <c r="G93" s="54">
        <v>701.63</v>
      </c>
      <c r="H93" s="54">
        <v>717.98</v>
      </c>
      <c r="I93" s="54">
        <v>734.36</v>
      </c>
      <c r="J93" s="54">
        <v>750.71</v>
      </c>
      <c r="K93" s="54">
        <v>767.1</v>
      </c>
      <c r="L93" s="54">
        <v>913.01</v>
      </c>
      <c r="M93" s="54">
        <v>969.49</v>
      </c>
      <c r="N93" s="54">
        <v>1025.93</v>
      </c>
      <c r="O93" s="54">
        <v>1082.4000000000001</v>
      </c>
      <c r="P93" s="53"/>
      <c r="Q93" s="53"/>
      <c r="R93" s="53"/>
      <c r="S93" s="53"/>
    </row>
    <row r="94" spans="1:19" x14ac:dyDescent="0.3">
      <c r="A94" s="48">
        <v>5000</v>
      </c>
      <c r="B94" s="44"/>
      <c r="C94" s="52">
        <v>445.39</v>
      </c>
      <c r="D94" s="53">
        <v>461.78</v>
      </c>
      <c r="E94" s="53">
        <v>478.16</v>
      </c>
      <c r="F94" s="53">
        <v>702.41</v>
      </c>
      <c r="G94" s="54">
        <v>718.76</v>
      </c>
      <c r="H94" s="54">
        <v>735.15</v>
      </c>
      <c r="I94" s="54">
        <v>751.5</v>
      </c>
      <c r="J94" s="54">
        <v>767.89</v>
      </c>
      <c r="K94" s="54">
        <v>784.28</v>
      </c>
      <c r="L94" s="54">
        <v>930.19</v>
      </c>
      <c r="M94" s="54">
        <v>988.2</v>
      </c>
      <c r="N94" s="54">
        <v>1046.21</v>
      </c>
      <c r="O94" s="54">
        <v>1104.26</v>
      </c>
      <c r="P94" s="53"/>
      <c r="Q94" s="53"/>
      <c r="R94" s="53"/>
      <c r="S94" s="53"/>
    </row>
    <row r="95" spans="1:19" x14ac:dyDescent="0.3">
      <c r="A95" s="48">
        <v>5200</v>
      </c>
      <c r="B95" s="44"/>
      <c r="C95" s="52">
        <v>454.73</v>
      </c>
      <c r="D95" s="53">
        <v>471.11</v>
      </c>
      <c r="E95" s="53">
        <v>487.5</v>
      </c>
      <c r="F95" s="54">
        <v>719.55</v>
      </c>
      <c r="G95" s="54">
        <v>735.94</v>
      </c>
      <c r="H95" s="54">
        <v>752.29</v>
      </c>
      <c r="I95" s="54">
        <v>768.68</v>
      </c>
      <c r="J95" s="54">
        <v>785.06</v>
      </c>
      <c r="K95" s="54">
        <v>859.95</v>
      </c>
      <c r="L95" s="54">
        <v>948.11</v>
      </c>
      <c r="M95" s="54">
        <v>1006.91</v>
      </c>
      <c r="N95" s="54">
        <v>1066.5</v>
      </c>
      <c r="O95" s="53"/>
      <c r="P95" s="53"/>
      <c r="Q95" s="53"/>
      <c r="R95" s="53"/>
      <c r="S95" s="53"/>
    </row>
    <row r="96" spans="1:19" x14ac:dyDescent="0.3">
      <c r="A96" s="48">
        <v>5400</v>
      </c>
      <c r="B96" s="44"/>
      <c r="C96" s="52">
        <v>488.55</v>
      </c>
      <c r="D96" s="53">
        <v>509.1</v>
      </c>
      <c r="E96" s="53">
        <v>529.61</v>
      </c>
      <c r="F96" s="54">
        <v>774.45</v>
      </c>
      <c r="G96" s="54">
        <v>794.96</v>
      </c>
      <c r="H96" s="54">
        <v>815.51</v>
      </c>
      <c r="I96" s="54">
        <v>836.03</v>
      </c>
      <c r="J96" s="54">
        <v>856.58</v>
      </c>
      <c r="K96" s="54">
        <v>877.13</v>
      </c>
      <c r="L96" s="54">
        <v>966.08</v>
      </c>
      <c r="M96" s="54">
        <v>1026.45</v>
      </c>
      <c r="N96" s="53"/>
      <c r="O96" s="53"/>
      <c r="P96" s="53"/>
      <c r="Q96" s="53"/>
      <c r="R96" s="53"/>
      <c r="S96" s="53"/>
    </row>
    <row r="97" spans="1:19" x14ac:dyDescent="0.3">
      <c r="A97" s="48">
        <v>5600</v>
      </c>
      <c r="B97" s="44"/>
      <c r="C97" s="52">
        <v>497.89</v>
      </c>
      <c r="D97" s="53">
        <v>518.44000000000005</v>
      </c>
      <c r="E97" s="53">
        <v>538.95000000000005</v>
      </c>
      <c r="F97" s="54">
        <v>791.59</v>
      </c>
      <c r="G97" s="54">
        <v>812.14</v>
      </c>
      <c r="H97" s="54">
        <v>832.65</v>
      </c>
      <c r="I97" s="54">
        <v>853.2</v>
      </c>
      <c r="J97" s="54">
        <v>873.75</v>
      </c>
      <c r="K97" s="54">
        <v>894.26</v>
      </c>
      <c r="L97" s="54">
        <v>984</v>
      </c>
      <c r="M97" s="54">
        <v>1045.1600000000001</v>
      </c>
      <c r="N97" s="53"/>
      <c r="O97" s="53"/>
      <c r="P97" s="53"/>
      <c r="Q97" s="53"/>
      <c r="R97" s="53"/>
      <c r="S97" s="53"/>
    </row>
    <row r="98" spans="1:19" x14ac:dyDescent="0.3">
      <c r="A98" s="48">
        <v>5800</v>
      </c>
      <c r="B98" s="44"/>
      <c r="C98" s="52">
        <v>507.23</v>
      </c>
      <c r="D98" s="53">
        <v>527.78</v>
      </c>
      <c r="E98" s="54">
        <v>548.29</v>
      </c>
      <c r="F98" s="54">
        <v>808.76</v>
      </c>
      <c r="G98" s="54">
        <v>829.28</v>
      </c>
      <c r="H98" s="54">
        <v>849.83</v>
      </c>
      <c r="I98" s="54">
        <v>870.38</v>
      </c>
      <c r="J98" s="54">
        <v>890.89</v>
      </c>
      <c r="K98" s="54">
        <v>911.44</v>
      </c>
      <c r="L98" s="54">
        <v>1001.18</v>
      </c>
      <c r="M98" s="53"/>
      <c r="N98" s="53"/>
      <c r="O98" s="53"/>
      <c r="P98" s="53"/>
      <c r="Q98" s="53"/>
      <c r="R98" s="53"/>
      <c r="S98" s="53"/>
    </row>
    <row r="99" spans="1:19" x14ac:dyDescent="0.3">
      <c r="A99" s="48">
        <v>6000</v>
      </c>
      <c r="B99" s="44"/>
      <c r="C99" s="52">
        <v>516.6</v>
      </c>
      <c r="D99" s="53">
        <v>537.11</v>
      </c>
      <c r="E99" s="54">
        <v>557.66</v>
      </c>
      <c r="F99" s="54">
        <v>825.94</v>
      </c>
      <c r="G99" s="54">
        <v>846.45</v>
      </c>
      <c r="H99" s="54">
        <v>867</v>
      </c>
      <c r="I99" s="54">
        <v>887.51</v>
      </c>
      <c r="J99" s="54">
        <v>908.06</v>
      </c>
      <c r="K99" s="54">
        <v>928.58</v>
      </c>
      <c r="L99" s="54">
        <v>1019.1</v>
      </c>
      <c r="M99" s="53"/>
      <c r="N99" s="53"/>
      <c r="O99" s="53"/>
      <c r="P99" s="53"/>
      <c r="Q99" s="53"/>
      <c r="R99" s="53"/>
      <c r="S99" s="53"/>
    </row>
    <row r="100" spans="1:19" x14ac:dyDescent="0.3">
      <c r="A100" s="65" t="s">
        <v>75</v>
      </c>
      <c r="B100" s="65"/>
      <c r="C100" s="65"/>
      <c r="D100" s="65"/>
      <c r="E100" s="65"/>
      <c r="F100" s="65"/>
      <c r="G100" s="65"/>
      <c r="H100" s="65"/>
      <c r="I100" s="65"/>
      <c r="J100" s="65"/>
      <c r="K100" s="65"/>
      <c r="L100" s="65"/>
      <c r="M100" s="65"/>
      <c r="N100" s="65"/>
      <c r="O100" s="65"/>
      <c r="P100" s="65"/>
      <c r="Q100" s="65"/>
      <c r="R100" s="65"/>
      <c r="S100" s="65"/>
    </row>
    <row r="102" spans="1:19" ht="15.5" x14ac:dyDescent="0.3">
      <c r="A102" s="37" t="s">
        <v>42</v>
      </c>
      <c r="B102" s="37"/>
      <c r="C102" s="37"/>
      <c r="D102" s="37"/>
      <c r="E102" s="37"/>
      <c r="F102" s="37"/>
      <c r="G102" s="37"/>
      <c r="H102" s="37"/>
      <c r="I102" s="37"/>
      <c r="J102" s="37"/>
      <c r="K102" s="37"/>
      <c r="L102" s="37"/>
      <c r="M102" s="37"/>
      <c r="N102" s="37"/>
      <c r="O102" s="37"/>
      <c r="P102" s="37"/>
      <c r="Q102" s="37"/>
      <c r="R102" s="37"/>
      <c r="S102" s="37"/>
    </row>
    <row r="103" spans="1:19" x14ac:dyDescent="0.3">
      <c r="A103" s="38" t="s">
        <v>50</v>
      </c>
      <c r="B103" s="38"/>
      <c r="C103" s="38"/>
      <c r="D103" s="38"/>
      <c r="E103" s="38"/>
      <c r="F103" s="38"/>
      <c r="G103" s="38"/>
      <c r="H103" s="38"/>
      <c r="I103" s="38"/>
      <c r="J103" s="38"/>
      <c r="K103" s="38"/>
      <c r="L103" s="38"/>
      <c r="M103" s="38"/>
      <c r="N103" s="38"/>
      <c r="O103" s="38"/>
      <c r="P103" s="38"/>
      <c r="Q103" s="38"/>
      <c r="R103" s="38"/>
      <c r="S103" s="38"/>
    </row>
    <row r="104" spans="1:19" s="39" customFormat="1" ht="6" customHeight="1" x14ac:dyDescent="0.3">
      <c r="C104" s="40"/>
      <c r="D104" s="40"/>
      <c r="E104" s="40"/>
      <c r="F104" s="40"/>
      <c r="G104" s="40"/>
      <c r="H104" s="40"/>
      <c r="I104" s="40"/>
      <c r="J104" s="40"/>
      <c r="K104" s="40"/>
      <c r="L104" s="40"/>
      <c r="M104" s="40"/>
      <c r="N104" s="40"/>
      <c r="O104" s="40"/>
      <c r="P104" s="40"/>
      <c r="Q104" s="40"/>
      <c r="R104" s="40"/>
      <c r="S104" s="40"/>
    </row>
    <row r="105" spans="1:19" ht="14.5" thickBot="1" x14ac:dyDescent="0.35">
      <c r="A105" s="41"/>
      <c r="B105" s="41"/>
      <c r="C105" s="42">
        <v>800</v>
      </c>
      <c r="D105" s="42">
        <v>1000</v>
      </c>
      <c r="E105" s="42">
        <v>1200</v>
      </c>
      <c r="F105" s="42">
        <v>1400</v>
      </c>
      <c r="G105" s="42">
        <v>1600</v>
      </c>
      <c r="H105" s="42">
        <v>1800</v>
      </c>
      <c r="I105" s="42">
        <v>2000</v>
      </c>
      <c r="J105" s="42">
        <v>2200</v>
      </c>
      <c r="K105" s="42">
        <v>2400</v>
      </c>
      <c r="L105" s="42">
        <v>2600</v>
      </c>
      <c r="M105" s="42">
        <v>2800</v>
      </c>
      <c r="N105" s="42">
        <v>3000</v>
      </c>
      <c r="O105" s="42">
        <v>3200</v>
      </c>
      <c r="P105" s="42">
        <v>3400</v>
      </c>
      <c r="Q105" s="42">
        <v>3600</v>
      </c>
      <c r="R105" s="42">
        <v>3800</v>
      </c>
      <c r="S105" s="42">
        <v>4000</v>
      </c>
    </row>
    <row r="106" spans="1:19" x14ac:dyDescent="0.3">
      <c r="A106" s="43">
        <v>800</v>
      </c>
      <c r="B106" s="44"/>
      <c r="C106" s="45">
        <v>800</v>
      </c>
      <c r="D106" s="46">
        <v>229.61</v>
      </c>
      <c r="E106" s="46">
        <v>238.35</v>
      </c>
      <c r="F106" s="46">
        <v>247.05</v>
      </c>
      <c r="G106" s="46">
        <v>313.08999999999997</v>
      </c>
      <c r="H106" s="46">
        <v>321.83</v>
      </c>
      <c r="I106" s="46">
        <v>330.56</v>
      </c>
      <c r="J106" s="46">
        <v>339.26</v>
      </c>
      <c r="K106" s="46">
        <v>348</v>
      </c>
      <c r="L106" s="46">
        <v>376.16</v>
      </c>
      <c r="M106" s="46">
        <v>386.21</v>
      </c>
      <c r="N106" s="46">
        <v>451.73</v>
      </c>
      <c r="O106" s="46">
        <v>532.46</v>
      </c>
      <c r="P106" s="46">
        <v>548.85</v>
      </c>
      <c r="Q106" s="46">
        <v>565.24</v>
      </c>
      <c r="R106" s="46">
        <v>670.8</v>
      </c>
      <c r="S106" s="46">
        <v>691.31</v>
      </c>
    </row>
    <row r="107" spans="1:19" x14ac:dyDescent="0.3">
      <c r="A107" s="48">
        <v>1000</v>
      </c>
      <c r="B107" s="44"/>
      <c r="C107" s="52">
        <v>234.11</v>
      </c>
      <c r="D107" s="53">
        <v>242.85</v>
      </c>
      <c r="E107" s="53">
        <v>251.55</v>
      </c>
      <c r="F107" s="53">
        <v>260.29000000000002</v>
      </c>
      <c r="G107" s="53">
        <v>338.03</v>
      </c>
      <c r="H107" s="53">
        <v>346.76</v>
      </c>
      <c r="I107" s="53">
        <v>355.46</v>
      </c>
      <c r="J107" s="53">
        <v>364.2</v>
      </c>
      <c r="K107" s="53">
        <v>372.94</v>
      </c>
      <c r="L107" s="53">
        <v>401.1</v>
      </c>
      <c r="M107" s="53">
        <v>411.15</v>
      </c>
      <c r="N107" s="53">
        <v>476.63</v>
      </c>
      <c r="O107" s="53">
        <v>557.4</v>
      </c>
      <c r="P107" s="53">
        <v>573.79</v>
      </c>
      <c r="Q107" s="53">
        <v>590.14</v>
      </c>
      <c r="R107" s="53">
        <v>695.7</v>
      </c>
      <c r="S107" s="53">
        <v>716.25</v>
      </c>
    </row>
    <row r="108" spans="1:19" x14ac:dyDescent="0.3">
      <c r="A108" s="48">
        <v>1200</v>
      </c>
      <c r="B108" s="44"/>
      <c r="C108" s="52">
        <v>247.35</v>
      </c>
      <c r="D108" s="53">
        <v>256.05</v>
      </c>
      <c r="E108" s="53">
        <v>264.79000000000002</v>
      </c>
      <c r="F108" s="53">
        <v>273.52999999999997</v>
      </c>
      <c r="G108" s="53">
        <v>362.96</v>
      </c>
      <c r="H108" s="53">
        <v>371.66</v>
      </c>
      <c r="I108" s="53">
        <v>380.4</v>
      </c>
      <c r="J108" s="53">
        <v>389.14</v>
      </c>
      <c r="K108" s="53">
        <v>397.84</v>
      </c>
      <c r="L108" s="53">
        <v>426.04</v>
      </c>
      <c r="M108" s="53">
        <v>436.05</v>
      </c>
      <c r="N108" s="53">
        <v>501.56</v>
      </c>
      <c r="O108" s="53">
        <v>582.34</v>
      </c>
      <c r="P108" s="53">
        <v>598.69000000000005</v>
      </c>
      <c r="Q108" s="53">
        <v>615.08000000000004</v>
      </c>
      <c r="R108" s="53">
        <v>720.64</v>
      </c>
      <c r="S108" s="53">
        <v>741.19</v>
      </c>
    </row>
    <row r="109" spans="1:19" x14ac:dyDescent="0.3">
      <c r="A109" s="48">
        <v>1400</v>
      </c>
      <c r="B109" s="44"/>
      <c r="C109" s="52">
        <v>260.58999999999997</v>
      </c>
      <c r="D109" s="53">
        <v>269.29000000000002</v>
      </c>
      <c r="E109" s="53">
        <v>278.02999999999997</v>
      </c>
      <c r="F109" s="53">
        <v>286.76</v>
      </c>
      <c r="G109" s="53">
        <v>387.86</v>
      </c>
      <c r="H109" s="53">
        <v>396.6</v>
      </c>
      <c r="I109" s="53">
        <v>405.34</v>
      </c>
      <c r="J109" s="53">
        <v>414.04</v>
      </c>
      <c r="K109" s="53">
        <v>422.78</v>
      </c>
      <c r="L109" s="53">
        <v>450.94</v>
      </c>
      <c r="M109" s="53">
        <v>460.99</v>
      </c>
      <c r="N109" s="53">
        <v>526.5</v>
      </c>
      <c r="O109" s="53">
        <v>607.24</v>
      </c>
      <c r="P109" s="53">
        <v>623.63</v>
      </c>
      <c r="Q109" s="53">
        <v>639.98</v>
      </c>
      <c r="R109" s="53">
        <v>745.58</v>
      </c>
      <c r="S109" s="53">
        <v>766.09</v>
      </c>
    </row>
    <row r="110" spans="1:19" x14ac:dyDescent="0.3">
      <c r="A110" s="48">
        <v>1600</v>
      </c>
      <c r="B110" s="44"/>
      <c r="C110" s="52">
        <v>273.79000000000002</v>
      </c>
      <c r="D110" s="53">
        <v>282.52999999999997</v>
      </c>
      <c r="E110" s="53">
        <v>291.26</v>
      </c>
      <c r="F110" s="53">
        <v>299.95999999999998</v>
      </c>
      <c r="G110" s="53">
        <v>412.8</v>
      </c>
      <c r="H110" s="53">
        <v>421.5</v>
      </c>
      <c r="I110" s="53">
        <v>430.24</v>
      </c>
      <c r="J110" s="53">
        <v>438.98</v>
      </c>
      <c r="K110" s="53">
        <v>447.68</v>
      </c>
      <c r="L110" s="53">
        <v>475.88</v>
      </c>
      <c r="M110" s="53">
        <v>485.93</v>
      </c>
      <c r="N110" s="53">
        <v>551.4</v>
      </c>
      <c r="O110" s="53">
        <v>632.17999999999995</v>
      </c>
      <c r="P110" s="53">
        <v>648.53</v>
      </c>
      <c r="Q110" s="53">
        <v>664.91</v>
      </c>
      <c r="R110" s="53">
        <v>770.48</v>
      </c>
      <c r="S110" s="53">
        <v>791.03</v>
      </c>
    </row>
    <row r="111" spans="1:19" x14ac:dyDescent="0.3">
      <c r="A111" s="48">
        <v>1800</v>
      </c>
      <c r="B111" s="44"/>
      <c r="C111" s="52">
        <v>287.02999999999997</v>
      </c>
      <c r="D111" s="53">
        <v>295.76</v>
      </c>
      <c r="E111" s="53">
        <v>304.45999999999998</v>
      </c>
      <c r="F111" s="53">
        <v>313.2</v>
      </c>
      <c r="G111" s="53">
        <v>437.7</v>
      </c>
      <c r="H111" s="53">
        <v>446.44</v>
      </c>
      <c r="I111" s="53">
        <v>455.18</v>
      </c>
      <c r="J111" s="53">
        <v>463.88</v>
      </c>
      <c r="K111" s="53">
        <v>472.61</v>
      </c>
      <c r="L111" s="53">
        <v>500.78</v>
      </c>
      <c r="M111" s="53">
        <v>510.83</v>
      </c>
      <c r="N111" s="53">
        <v>576.34</v>
      </c>
      <c r="O111" s="53">
        <v>657.08</v>
      </c>
      <c r="P111" s="53">
        <v>673.46</v>
      </c>
      <c r="Q111" s="53">
        <v>689.85</v>
      </c>
      <c r="R111" s="53">
        <v>795.41</v>
      </c>
      <c r="S111" s="53">
        <v>815.93</v>
      </c>
    </row>
    <row r="112" spans="1:19" x14ac:dyDescent="0.3">
      <c r="A112" s="48">
        <v>2000</v>
      </c>
      <c r="B112" s="44"/>
      <c r="C112" s="52">
        <v>300.26</v>
      </c>
      <c r="D112" s="53">
        <v>308.95999999999998</v>
      </c>
      <c r="E112" s="53">
        <v>317.7</v>
      </c>
      <c r="F112" s="53">
        <v>326.44</v>
      </c>
      <c r="G112" s="53">
        <v>462.64</v>
      </c>
      <c r="H112" s="53">
        <v>471.38</v>
      </c>
      <c r="I112" s="53">
        <v>480.08</v>
      </c>
      <c r="J112" s="53">
        <v>488.81</v>
      </c>
      <c r="K112" s="53">
        <v>497.55</v>
      </c>
      <c r="L112" s="53">
        <v>525.71</v>
      </c>
      <c r="M112" s="53">
        <v>535.76</v>
      </c>
      <c r="N112" s="53">
        <v>601.24</v>
      </c>
      <c r="O112" s="53">
        <v>682.01</v>
      </c>
      <c r="P112" s="53">
        <v>698.4</v>
      </c>
      <c r="Q112" s="53">
        <v>714.75</v>
      </c>
      <c r="R112" s="54">
        <v>820.31</v>
      </c>
      <c r="S112" s="54">
        <v>840.86</v>
      </c>
    </row>
    <row r="113" spans="1:19" x14ac:dyDescent="0.3">
      <c r="A113" s="48">
        <v>2200</v>
      </c>
      <c r="B113" s="44"/>
      <c r="C113" s="52">
        <v>313.45999999999998</v>
      </c>
      <c r="D113" s="53">
        <v>322.2</v>
      </c>
      <c r="E113" s="53">
        <v>330.94</v>
      </c>
      <c r="F113" s="53">
        <v>339.64</v>
      </c>
      <c r="G113" s="53">
        <v>487.58</v>
      </c>
      <c r="H113" s="53">
        <v>496.28</v>
      </c>
      <c r="I113" s="53">
        <v>505.01</v>
      </c>
      <c r="J113" s="53">
        <v>513.75</v>
      </c>
      <c r="K113" s="53">
        <v>522.45000000000005</v>
      </c>
      <c r="L113" s="53">
        <v>550.65</v>
      </c>
      <c r="M113" s="53">
        <v>560.66</v>
      </c>
      <c r="N113" s="53">
        <v>626.17999999999995</v>
      </c>
      <c r="O113" s="53">
        <v>706.95</v>
      </c>
      <c r="P113" s="54">
        <v>723.3</v>
      </c>
      <c r="Q113" s="54">
        <v>739.69</v>
      </c>
      <c r="R113" s="54">
        <v>845.25</v>
      </c>
      <c r="S113" s="54">
        <v>865.8</v>
      </c>
    </row>
    <row r="114" spans="1:19" x14ac:dyDescent="0.3">
      <c r="A114" s="48">
        <v>2400</v>
      </c>
      <c r="B114" s="44"/>
      <c r="C114" s="52">
        <v>326.7</v>
      </c>
      <c r="D114" s="53">
        <v>335.44</v>
      </c>
      <c r="E114" s="53">
        <v>344.14</v>
      </c>
      <c r="F114" s="53">
        <v>352.88</v>
      </c>
      <c r="G114" s="53">
        <v>512.48</v>
      </c>
      <c r="H114" s="53">
        <v>521.21</v>
      </c>
      <c r="I114" s="53">
        <v>529.95000000000005</v>
      </c>
      <c r="J114" s="53">
        <v>538.65</v>
      </c>
      <c r="K114" s="53">
        <v>547.39</v>
      </c>
      <c r="L114" s="53">
        <v>575.54999999999995</v>
      </c>
      <c r="M114" s="53">
        <v>585.6</v>
      </c>
      <c r="N114" s="53">
        <v>651.11</v>
      </c>
      <c r="O114" s="71">
        <v>731.85</v>
      </c>
      <c r="P114" s="71">
        <v>748.24</v>
      </c>
      <c r="Q114" s="71">
        <v>764.59</v>
      </c>
      <c r="R114" s="71">
        <v>870.19</v>
      </c>
      <c r="S114" s="71">
        <v>890.7</v>
      </c>
    </row>
    <row r="115" spans="1:19" x14ac:dyDescent="0.3">
      <c r="A115" s="48">
        <v>2600</v>
      </c>
      <c r="B115" s="44"/>
      <c r="C115" s="52">
        <v>339.94</v>
      </c>
      <c r="D115" s="53">
        <v>348.64</v>
      </c>
      <c r="E115" s="53">
        <v>357.38</v>
      </c>
      <c r="F115" s="53">
        <v>366.11</v>
      </c>
      <c r="G115" s="53">
        <v>537.41</v>
      </c>
      <c r="H115" s="53">
        <v>546.11</v>
      </c>
      <c r="I115" s="53">
        <v>554.85</v>
      </c>
      <c r="J115" s="53">
        <v>563.59</v>
      </c>
      <c r="K115" s="53">
        <v>590.44000000000005</v>
      </c>
      <c r="L115" s="53">
        <v>600.49</v>
      </c>
      <c r="M115" s="53">
        <v>610.54</v>
      </c>
      <c r="N115" s="54">
        <v>676.01</v>
      </c>
      <c r="O115" s="54">
        <v>756.79</v>
      </c>
      <c r="P115" s="54">
        <v>773.14</v>
      </c>
      <c r="Q115" s="54">
        <v>789.53</v>
      </c>
      <c r="R115" s="54">
        <v>895.09</v>
      </c>
      <c r="S115" s="54">
        <v>915.64</v>
      </c>
    </row>
    <row r="116" spans="1:19" x14ac:dyDescent="0.3">
      <c r="A116" s="48">
        <v>2800</v>
      </c>
      <c r="B116" s="44"/>
      <c r="C116" s="52">
        <v>353.14</v>
      </c>
      <c r="D116" s="53">
        <v>361.88</v>
      </c>
      <c r="E116" s="53">
        <v>370.61</v>
      </c>
      <c r="F116" s="53">
        <v>379.31</v>
      </c>
      <c r="G116" s="53">
        <v>562.30999999999995</v>
      </c>
      <c r="H116" s="53">
        <v>571.04999999999995</v>
      </c>
      <c r="I116" s="53">
        <v>579.79</v>
      </c>
      <c r="J116" s="53">
        <v>605.33000000000004</v>
      </c>
      <c r="K116" s="53">
        <v>615.38</v>
      </c>
      <c r="L116" s="53">
        <v>625.39</v>
      </c>
      <c r="M116" s="54">
        <v>635.44000000000005</v>
      </c>
      <c r="N116" s="54">
        <v>700.95</v>
      </c>
      <c r="O116" s="54">
        <v>823.28</v>
      </c>
      <c r="P116" s="54">
        <v>864.98</v>
      </c>
      <c r="Q116" s="54">
        <v>906.68</v>
      </c>
      <c r="R116" s="54">
        <v>1039.95</v>
      </c>
      <c r="S116" s="54">
        <v>1086.98</v>
      </c>
    </row>
    <row r="117" spans="1:19" x14ac:dyDescent="0.3">
      <c r="A117" s="48">
        <v>3000</v>
      </c>
      <c r="B117" s="44"/>
      <c r="C117" s="52">
        <v>366.38</v>
      </c>
      <c r="D117" s="53">
        <v>375.11</v>
      </c>
      <c r="E117" s="53">
        <v>383.81</v>
      </c>
      <c r="F117" s="53">
        <v>392.55</v>
      </c>
      <c r="G117" s="53">
        <v>587.25</v>
      </c>
      <c r="H117" s="53">
        <v>595.99</v>
      </c>
      <c r="I117" s="53">
        <v>604.69000000000005</v>
      </c>
      <c r="J117" s="53">
        <v>630.23</v>
      </c>
      <c r="K117" s="53">
        <v>640.28</v>
      </c>
      <c r="L117" s="54">
        <v>650.33000000000004</v>
      </c>
      <c r="M117" s="54">
        <v>712.73</v>
      </c>
      <c r="N117" s="54">
        <v>725.85</v>
      </c>
      <c r="O117" s="54">
        <v>849.38</v>
      </c>
      <c r="P117" s="54">
        <v>892.24</v>
      </c>
      <c r="Q117" s="54">
        <v>936.3</v>
      </c>
      <c r="R117" s="54">
        <v>1070.7</v>
      </c>
      <c r="S117" s="54">
        <v>1117.73</v>
      </c>
    </row>
    <row r="118" spans="1:19" x14ac:dyDescent="0.3">
      <c r="A118" s="48">
        <v>3200</v>
      </c>
      <c r="B118" s="44"/>
      <c r="C118" s="52">
        <v>386.03</v>
      </c>
      <c r="D118" s="53">
        <v>396.08</v>
      </c>
      <c r="E118" s="53">
        <v>406.13</v>
      </c>
      <c r="F118" s="53">
        <v>416.18</v>
      </c>
      <c r="G118" s="53">
        <v>625.04999999999995</v>
      </c>
      <c r="H118" s="53">
        <v>635.1</v>
      </c>
      <c r="I118" s="53">
        <v>645.11</v>
      </c>
      <c r="J118" s="53">
        <v>655.16</v>
      </c>
      <c r="K118" s="54">
        <v>665.21</v>
      </c>
      <c r="L118" s="54">
        <v>724.5</v>
      </c>
      <c r="M118" s="54">
        <v>737.63</v>
      </c>
      <c r="N118" s="54">
        <v>750.79</v>
      </c>
      <c r="O118" s="54">
        <v>875.48</v>
      </c>
      <c r="P118" s="54">
        <v>919.5</v>
      </c>
      <c r="Q118" s="54">
        <v>964.73</v>
      </c>
      <c r="R118" s="54">
        <v>1100.29</v>
      </c>
      <c r="S118" s="54">
        <v>1149.68</v>
      </c>
    </row>
    <row r="119" spans="1:19" x14ac:dyDescent="0.3">
      <c r="A119" s="48">
        <v>3400</v>
      </c>
      <c r="B119" s="44"/>
      <c r="C119" s="52">
        <v>399.26</v>
      </c>
      <c r="D119" s="53">
        <v>409.31</v>
      </c>
      <c r="E119" s="53">
        <v>419.36</v>
      </c>
      <c r="F119" s="53">
        <v>429.38</v>
      </c>
      <c r="G119" s="53">
        <v>649.95000000000005</v>
      </c>
      <c r="H119" s="53">
        <v>660</v>
      </c>
      <c r="I119" s="53">
        <v>670.05</v>
      </c>
      <c r="J119" s="54">
        <v>680.1</v>
      </c>
      <c r="K119" s="54">
        <v>736.28</v>
      </c>
      <c r="L119" s="54">
        <v>749.4</v>
      </c>
      <c r="M119" s="54">
        <v>762.56</v>
      </c>
      <c r="N119" s="54">
        <v>775.73</v>
      </c>
      <c r="O119" s="54">
        <v>900.38</v>
      </c>
      <c r="P119" s="54">
        <v>946.76</v>
      </c>
      <c r="Q119" s="54">
        <v>1080.53</v>
      </c>
      <c r="R119" s="54">
        <v>1131.08</v>
      </c>
      <c r="S119" s="54">
        <v>1181.6300000000001</v>
      </c>
    </row>
    <row r="120" spans="1:19" x14ac:dyDescent="0.3">
      <c r="A120" s="48">
        <v>3600</v>
      </c>
      <c r="B120" s="44"/>
      <c r="C120" s="52">
        <v>430.28</v>
      </c>
      <c r="D120" s="53">
        <v>443.4</v>
      </c>
      <c r="E120" s="53">
        <v>456.56</v>
      </c>
      <c r="F120" s="53">
        <v>469.73</v>
      </c>
      <c r="G120" s="53">
        <v>708.6</v>
      </c>
      <c r="H120" s="53">
        <v>721.73</v>
      </c>
      <c r="I120" s="53">
        <v>734.89</v>
      </c>
      <c r="J120" s="54">
        <v>748.05</v>
      </c>
      <c r="K120" s="54">
        <v>761.18</v>
      </c>
      <c r="L120" s="54">
        <v>774.34</v>
      </c>
      <c r="M120" s="54">
        <v>787.5</v>
      </c>
      <c r="N120" s="54">
        <v>800.63</v>
      </c>
      <c r="O120" s="54">
        <v>926.48</v>
      </c>
      <c r="P120" s="54">
        <v>1056.08</v>
      </c>
      <c r="Q120" s="54">
        <v>1108.95</v>
      </c>
      <c r="R120" s="54">
        <v>1160.6600000000001</v>
      </c>
      <c r="S120" s="54">
        <v>1213.58</v>
      </c>
    </row>
    <row r="121" spans="1:19" x14ac:dyDescent="0.3">
      <c r="A121" s="48">
        <v>3800</v>
      </c>
      <c r="B121" s="44"/>
      <c r="C121" s="52">
        <v>443.48</v>
      </c>
      <c r="D121" s="53">
        <v>456.64</v>
      </c>
      <c r="E121" s="53">
        <v>469.8</v>
      </c>
      <c r="F121" s="53">
        <v>482.93</v>
      </c>
      <c r="G121" s="53">
        <v>733.5</v>
      </c>
      <c r="H121" s="53">
        <v>746.66</v>
      </c>
      <c r="I121" s="54">
        <v>759.83</v>
      </c>
      <c r="J121" s="54">
        <v>772.95</v>
      </c>
      <c r="K121" s="54">
        <v>786.11</v>
      </c>
      <c r="L121" s="54">
        <v>799.28</v>
      </c>
      <c r="M121" s="54">
        <v>812.4</v>
      </c>
      <c r="N121" s="54">
        <v>825.56</v>
      </c>
      <c r="O121" s="54">
        <v>1029.3</v>
      </c>
      <c r="P121" s="54">
        <v>1083.3399999999999</v>
      </c>
      <c r="Q121" s="54">
        <v>1137.4100000000001</v>
      </c>
      <c r="R121" s="54">
        <v>1191.45</v>
      </c>
      <c r="S121" s="54">
        <v>1245.49</v>
      </c>
    </row>
    <row r="122" spans="1:19" x14ac:dyDescent="0.3">
      <c r="A122" s="48">
        <v>4000</v>
      </c>
      <c r="B122" s="44"/>
      <c r="C122" s="52">
        <v>456.71</v>
      </c>
      <c r="D122" s="53">
        <v>469.88</v>
      </c>
      <c r="E122" s="53">
        <v>483</v>
      </c>
      <c r="F122" s="53">
        <v>496.16</v>
      </c>
      <c r="G122" s="53">
        <v>758.44</v>
      </c>
      <c r="H122" s="53">
        <v>771.6</v>
      </c>
      <c r="I122" s="54">
        <v>784.73</v>
      </c>
      <c r="J122" s="54">
        <v>797.89</v>
      </c>
      <c r="K122" s="54">
        <v>811.05</v>
      </c>
      <c r="L122" s="54">
        <v>824.18</v>
      </c>
      <c r="M122" s="54">
        <v>837.34</v>
      </c>
      <c r="N122" s="54">
        <v>850.46</v>
      </c>
      <c r="O122" s="54">
        <v>1055.3599999999999</v>
      </c>
      <c r="P122" s="54">
        <v>1110.5999999999999</v>
      </c>
      <c r="Q122" s="54">
        <v>1165.8399999999999</v>
      </c>
      <c r="R122" s="54">
        <v>1221.04</v>
      </c>
      <c r="S122" s="54">
        <v>1276.28</v>
      </c>
    </row>
    <row r="123" spans="1:19" x14ac:dyDescent="0.3">
      <c r="A123" s="48">
        <v>4200</v>
      </c>
      <c r="B123" s="44"/>
      <c r="C123" s="52">
        <v>469.95</v>
      </c>
      <c r="D123" s="53">
        <v>483.08</v>
      </c>
      <c r="E123" s="53">
        <v>496.24</v>
      </c>
      <c r="F123" s="53">
        <v>509.4</v>
      </c>
      <c r="G123" s="53">
        <v>783.38</v>
      </c>
      <c r="H123" s="54">
        <v>796.5</v>
      </c>
      <c r="I123" s="54">
        <v>809.66</v>
      </c>
      <c r="J123" s="54">
        <v>822.83</v>
      </c>
      <c r="K123" s="54">
        <v>835.95</v>
      </c>
      <c r="L123" s="54">
        <v>849.11</v>
      </c>
      <c r="M123" s="54">
        <v>862.24</v>
      </c>
      <c r="N123" s="54">
        <v>1012.35</v>
      </c>
      <c r="O123" s="54">
        <v>1081.46</v>
      </c>
      <c r="P123" s="54">
        <v>1137.8599999999999</v>
      </c>
      <c r="Q123" s="54">
        <v>1194.26</v>
      </c>
      <c r="R123" s="54">
        <v>1251.83</v>
      </c>
      <c r="S123" s="53"/>
    </row>
    <row r="124" spans="1:19" x14ac:dyDescent="0.3">
      <c r="A124" s="48">
        <v>4400</v>
      </c>
      <c r="B124" s="44"/>
      <c r="C124" s="52">
        <v>508.58</v>
      </c>
      <c r="D124" s="53">
        <v>524.96</v>
      </c>
      <c r="E124" s="53">
        <v>541.30999999999995</v>
      </c>
      <c r="F124" s="53">
        <v>557.70000000000005</v>
      </c>
      <c r="G124" s="53">
        <v>850.09</v>
      </c>
      <c r="H124" s="54">
        <v>866.48</v>
      </c>
      <c r="I124" s="54">
        <v>882.83</v>
      </c>
      <c r="J124" s="54">
        <v>899.21</v>
      </c>
      <c r="K124" s="54">
        <v>915.6</v>
      </c>
      <c r="L124" s="54">
        <v>931.95</v>
      </c>
      <c r="M124" s="54">
        <v>1016.74</v>
      </c>
      <c r="N124" s="54">
        <v>1037.25</v>
      </c>
      <c r="O124" s="54">
        <v>1106.4000000000001</v>
      </c>
      <c r="P124" s="54">
        <v>1165.1300000000001</v>
      </c>
      <c r="Q124" s="54">
        <v>1223.8499999999999</v>
      </c>
      <c r="R124" s="53"/>
      <c r="S124" s="53"/>
    </row>
    <row r="125" spans="1:19" x14ac:dyDescent="0.3">
      <c r="A125" s="48">
        <v>4600</v>
      </c>
      <c r="B125" s="44"/>
      <c r="C125" s="52">
        <v>521.80999999999995</v>
      </c>
      <c r="D125" s="53">
        <v>538.16</v>
      </c>
      <c r="E125" s="53">
        <v>554.54999999999995</v>
      </c>
      <c r="F125" s="53">
        <v>570.9</v>
      </c>
      <c r="G125" s="54">
        <v>875.03</v>
      </c>
      <c r="H125" s="54">
        <v>891.38</v>
      </c>
      <c r="I125" s="54">
        <v>907.76</v>
      </c>
      <c r="J125" s="54">
        <v>924.15</v>
      </c>
      <c r="K125" s="54">
        <v>940.5</v>
      </c>
      <c r="L125" s="54">
        <v>956.89</v>
      </c>
      <c r="M125" s="54">
        <v>1041.6400000000001</v>
      </c>
      <c r="N125" s="54">
        <v>1062.19</v>
      </c>
      <c r="O125" s="54">
        <v>1132.5</v>
      </c>
      <c r="P125" s="54">
        <v>1192.3900000000001</v>
      </c>
      <c r="Q125" s="53"/>
      <c r="R125" s="53"/>
      <c r="S125" s="53"/>
    </row>
    <row r="126" spans="1:19" x14ac:dyDescent="0.3">
      <c r="A126" s="48">
        <v>4800</v>
      </c>
      <c r="B126" s="44"/>
      <c r="C126" s="52">
        <v>535.01</v>
      </c>
      <c r="D126" s="53">
        <v>551.4</v>
      </c>
      <c r="E126" s="53">
        <v>567.79</v>
      </c>
      <c r="F126" s="53">
        <v>584.14</v>
      </c>
      <c r="G126" s="54">
        <v>899.93</v>
      </c>
      <c r="H126" s="54">
        <v>916.31</v>
      </c>
      <c r="I126" s="54">
        <v>932.7</v>
      </c>
      <c r="J126" s="54">
        <v>949.05</v>
      </c>
      <c r="K126" s="54">
        <v>965.44</v>
      </c>
      <c r="L126" s="54">
        <v>1046.06</v>
      </c>
      <c r="M126" s="54">
        <v>1066.58</v>
      </c>
      <c r="N126" s="54">
        <v>1087.1300000000001</v>
      </c>
      <c r="O126" s="54">
        <v>1158.56</v>
      </c>
      <c r="P126" s="53"/>
      <c r="Q126" s="53"/>
      <c r="R126" s="53"/>
      <c r="S126" s="53"/>
    </row>
    <row r="127" spans="1:19" x14ac:dyDescent="0.3">
      <c r="A127" s="48">
        <v>5000</v>
      </c>
      <c r="B127" s="44"/>
      <c r="C127" s="52">
        <v>548.25</v>
      </c>
      <c r="D127" s="53">
        <v>564.64</v>
      </c>
      <c r="E127" s="53">
        <v>580.99</v>
      </c>
      <c r="F127" s="53">
        <v>597.38</v>
      </c>
      <c r="G127" s="54">
        <v>924.86</v>
      </c>
      <c r="H127" s="54">
        <v>941.25</v>
      </c>
      <c r="I127" s="54">
        <v>957.6</v>
      </c>
      <c r="J127" s="54">
        <v>973.99</v>
      </c>
      <c r="K127" s="54">
        <v>990.34</v>
      </c>
      <c r="L127" s="54">
        <v>1070.96</v>
      </c>
      <c r="M127" s="54">
        <v>1091.51</v>
      </c>
      <c r="N127" s="54">
        <v>1112.03</v>
      </c>
      <c r="O127" s="54">
        <v>1183.5</v>
      </c>
      <c r="P127" s="53"/>
      <c r="Q127" s="53"/>
      <c r="R127" s="53"/>
      <c r="S127" s="53"/>
    </row>
    <row r="128" spans="1:19" x14ac:dyDescent="0.3">
      <c r="A128" s="48">
        <v>5200</v>
      </c>
      <c r="B128" s="44"/>
      <c r="C128" s="52">
        <v>561.49</v>
      </c>
      <c r="D128" s="53">
        <v>577.84</v>
      </c>
      <c r="E128" s="53">
        <v>594.23</v>
      </c>
      <c r="F128" s="54">
        <v>610.61</v>
      </c>
      <c r="G128" s="54">
        <v>949.8</v>
      </c>
      <c r="H128" s="54">
        <v>966.15</v>
      </c>
      <c r="I128" s="54">
        <v>982.54</v>
      </c>
      <c r="J128" s="54">
        <v>998.89</v>
      </c>
      <c r="K128" s="54">
        <v>1075.3499999999999</v>
      </c>
      <c r="L128" s="54">
        <v>1095.9000000000001</v>
      </c>
      <c r="M128" s="54">
        <v>1116.4100000000001</v>
      </c>
      <c r="N128" s="54">
        <v>1136.96</v>
      </c>
      <c r="O128" s="53"/>
      <c r="P128" s="53"/>
      <c r="Q128" s="53"/>
      <c r="R128" s="53"/>
      <c r="S128" s="53"/>
    </row>
    <row r="129" spans="1:19" x14ac:dyDescent="0.3">
      <c r="A129" s="48">
        <v>5400</v>
      </c>
      <c r="B129" s="44"/>
      <c r="C129" s="52">
        <v>600.34</v>
      </c>
      <c r="D129" s="53">
        <v>620.85</v>
      </c>
      <c r="E129" s="53">
        <v>641.4</v>
      </c>
      <c r="F129" s="54">
        <v>661.91</v>
      </c>
      <c r="G129" s="54">
        <v>1018.16</v>
      </c>
      <c r="H129" s="54">
        <v>1038.68</v>
      </c>
      <c r="I129" s="54">
        <v>1059.23</v>
      </c>
      <c r="J129" s="54">
        <v>1079.74</v>
      </c>
      <c r="K129" s="54">
        <v>1100.29</v>
      </c>
      <c r="L129" s="54">
        <v>1120.8</v>
      </c>
      <c r="M129" s="54">
        <v>1141.3499999999999</v>
      </c>
      <c r="N129" s="53"/>
      <c r="O129" s="53"/>
      <c r="P129" s="53"/>
      <c r="Q129" s="53"/>
      <c r="R129" s="53"/>
      <c r="S129" s="53"/>
    </row>
    <row r="130" spans="1:19" x14ac:dyDescent="0.3">
      <c r="A130" s="48">
        <v>5600</v>
      </c>
      <c r="B130" s="44"/>
      <c r="C130" s="52">
        <v>613.54</v>
      </c>
      <c r="D130" s="53">
        <v>634.09</v>
      </c>
      <c r="E130" s="53">
        <v>654.64</v>
      </c>
      <c r="F130" s="54">
        <v>675.15</v>
      </c>
      <c r="G130" s="54">
        <v>1043.06</v>
      </c>
      <c r="H130" s="54">
        <v>1063.6099999999999</v>
      </c>
      <c r="I130" s="54">
        <v>1084.1300000000001</v>
      </c>
      <c r="J130" s="54">
        <v>1104.68</v>
      </c>
      <c r="K130" s="54">
        <v>1125.19</v>
      </c>
      <c r="L130" s="54">
        <v>1145.74</v>
      </c>
      <c r="M130" s="54">
        <v>1166.25</v>
      </c>
      <c r="N130" s="53"/>
      <c r="O130" s="53"/>
      <c r="P130" s="53"/>
      <c r="Q130" s="53"/>
      <c r="R130" s="53"/>
      <c r="S130" s="53"/>
    </row>
    <row r="131" spans="1:19" x14ac:dyDescent="0.3">
      <c r="A131" s="48">
        <v>5800</v>
      </c>
      <c r="B131" s="44"/>
      <c r="C131" s="52">
        <v>626.78</v>
      </c>
      <c r="D131" s="53">
        <v>647.33000000000004</v>
      </c>
      <c r="E131" s="54">
        <v>667.84</v>
      </c>
      <c r="F131" s="54">
        <v>688.39</v>
      </c>
      <c r="G131" s="54">
        <v>1068</v>
      </c>
      <c r="H131" s="54">
        <v>1088.51</v>
      </c>
      <c r="I131" s="54">
        <v>1109.06</v>
      </c>
      <c r="J131" s="54">
        <v>1129.58</v>
      </c>
      <c r="K131" s="54">
        <v>1150.1300000000001</v>
      </c>
      <c r="L131" s="54">
        <v>1170.68</v>
      </c>
      <c r="M131" s="53"/>
      <c r="N131" s="53"/>
      <c r="O131" s="53"/>
      <c r="P131" s="53"/>
      <c r="Q131" s="53"/>
      <c r="R131" s="53"/>
      <c r="S131" s="53"/>
    </row>
    <row r="132" spans="1:19" x14ac:dyDescent="0.3">
      <c r="A132" s="48">
        <v>6000</v>
      </c>
      <c r="B132" s="44"/>
      <c r="C132" s="52">
        <v>640.01</v>
      </c>
      <c r="D132" s="53">
        <v>660.53</v>
      </c>
      <c r="E132" s="54">
        <v>681.08</v>
      </c>
      <c r="F132" s="54">
        <v>701.63</v>
      </c>
      <c r="G132" s="54">
        <v>1092.9000000000001</v>
      </c>
      <c r="H132" s="54">
        <v>1113.45</v>
      </c>
      <c r="I132" s="54">
        <v>1133.96</v>
      </c>
      <c r="J132" s="54">
        <v>1154.51</v>
      </c>
      <c r="K132" s="54">
        <v>1175.06</v>
      </c>
      <c r="L132" s="54">
        <v>1195.58</v>
      </c>
      <c r="M132" s="53"/>
      <c r="N132" s="53"/>
      <c r="O132" s="53"/>
      <c r="P132" s="53"/>
      <c r="Q132" s="53"/>
      <c r="R132" s="53"/>
      <c r="S132" s="53"/>
    </row>
    <row r="133" spans="1:19" x14ac:dyDescent="0.3">
      <c r="A133" s="65" t="s">
        <v>75</v>
      </c>
      <c r="B133" s="65"/>
      <c r="C133" s="65"/>
      <c r="D133" s="65"/>
      <c r="E133" s="65"/>
      <c r="F133" s="65"/>
      <c r="G133" s="65"/>
      <c r="H133" s="65"/>
      <c r="I133" s="65"/>
      <c r="J133" s="65"/>
      <c r="K133" s="65"/>
      <c r="L133" s="65"/>
      <c r="M133" s="65"/>
      <c r="N133" s="65"/>
      <c r="O133" s="65"/>
      <c r="P133" s="65"/>
      <c r="Q133" s="65"/>
      <c r="R133" s="65"/>
      <c r="S133" s="65"/>
    </row>
    <row r="135" spans="1:19" ht="15.5" x14ac:dyDescent="0.3">
      <c r="A135" s="37" t="s">
        <v>43</v>
      </c>
      <c r="B135" s="37"/>
      <c r="C135" s="37"/>
      <c r="D135" s="37"/>
      <c r="E135" s="37"/>
      <c r="F135" s="37"/>
      <c r="G135" s="37"/>
      <c r="H135" s="37"/>
      <c r="I135" s="37"/>
      <c r="J135" s="37"/>
      <c r="K135" s="37"/>
      <c r="L135" s="37"/>
      <c r="M135" s="37"/>
      <c r="N135" s="37"/>
      <c r="O135" s="37"/>
      <c r="P135" s="37"/>
      <c r="Q135" s="37"/>
      <c r="R135" s="37"/>
      <c r="S135" s="37"/>
    </row>
    <row r="136" spans="1:19" x14ac:dyDescent="0.3">
      <c r="A136" s="38" t="s">
        <v>51</v>
      </c>
      <c r="B136" s="38"/>
      <c r="C136" s="38"/>
      <c r="D136" s="38"/>
      <c r="E136" s="38"/>
      <c r="F136" s="38"/>
      <c r="G136" s="38"/>
      <c r="H136" s="38"/>
      <c r="I136" s="38"/>
      <c r="J136" s="38"/>
      <c r="K136" s="38"/>
      <c r="L136" s="38"/>
      <c r="M136" s="38"/>
      <c r="N136" s="38"/>
      <c r="O136" s="38"/>
      <c r="P136" s="38"/>
      <c r="Q136" s="38"/>
      <c r="R136" s="38"/>
      <c r="S136" s="38"/>
    </row>
    <row r="137" spans="1:19" s="39" customFormat="1" ht="6" customHeight="1" x14ac:dyDescent="0.3">
      <c r="C137" s="40"/>
      <c r="D137" s="40"/>
      <c r="E137" s="40"/>
      <c r="F137" s="40"/>
      <c r="G137" s="40"/>
      <c r="H137" s="40"/>
      <c r="I137" s="40"/>
      <c r="J137" s="40"/>
      <c r="K137" s="40"/>
      <c r="L137" s="40"/>
      <c r="M137" s="40"/>
      <c r="N137" s="40"/>
      <c r="O137" s="40"/>
      <c r="P137" s="40"/>
      <c r="Q137" s="40"/>
      <c r="R137" s="40"/>
      <c r="S137" s="40"/>
    </row>
    <row r="138" spans="1:19" ht="14.5" thickBot="1" x14ac:dyDescent="0.35">
      <c r="A138" s="41"/>
      <c r="B138" s="41"/>
      <c r="C138" s="42">
        <v>800</v>
      </c>
      <c r="D138" s="42">
        <v>1000</v>
      </c>
      <c r="E138" s="42">
        <v>1200</v>
      </c>
      <c r="F138" s="42">
        <v>1400</v>
      </c>
      <c r="G138" s="42">
        <v>1600</v>
      </c>
      <c r="H138" s="42">
        <v>1800</v>
      </c>
      <c r="I138" s="42">
        <v>2000</v>
      </c>
      <c r="J138" s="42">
        <v>2200</v>
      </c>
      <c r="K138" s="42">
        <v>2400</v>
      </c>
      <c r="L138" s="42">
        <v>2600</v>
      </c>
      <c r="M138" s="42">
        <v>2800</v>
      </c>
      <c r="N138" s="42">
        <v>3000</v>
      </c>
      <c r="O138" s="42">
        <v>3200</v>
      </c>
      <c r="P138" s="42">
        <v>3400</v>
      </c>
      <c r="Q138" s="42">
        <v>3600</v>
      </c>
      <c r="R138" s="42">
        <v>3800</v>
      </c>
      <c r="S138" s="42">
        <v>4000</v>
      </c>
    </row>
    <row r="139" spans="1:19" x14ac:dyDescent="0.3">
      <c r="A139" s="43">
        <v>800</v>
      </c>
      <c r="B139" s="44"/>
      <c r="C139" s="45">
        <v>224.96</v>
      </c>
      <c r="D139" s="46">
        <v>233.66</v>
      </c>
      <c r="E139" s="46">
        <v>242.4</v>
      </c>
      <c r="F139" s="46">
        <v>312.49</v>
      </c>
      <c r="G139" s="46">
        <v>321.23</v>
      </c>
      <c r="H139" s="46">
        <v>329.96</v>
      </c>
      <c r="I139" s="46">
        <v>338.66</v>
      </c>
      <c r="J139" s="46">
        <v>347.4</v>
      </c>
      <c r="K139" s="46">
        <v>356.14</v>
      </c>
      <c r="L139" s="46">
        <v>384.45</v>
      </c>
      <c r="M139" s="46">
        <v>394.5</v>
      </c>
      <c r="N139" s="46">
        <v>460.43</v>
      </c>
      <c r="O139" s="46">
        <v>541.69000000000005</v>
      </c>
      <c r="P139" s="46">
        <v>558.04</v>
      </c>
      <c r="Q139" s="46">
        <v>574.42999999999995</v>
      </c>
      <c r="R139" s="46">
        <v>680.33</v>
      </c>
      <c r="S139" s="46">
        <v>700.88</v>
      </c>
    </row>
    <row r="140" spans="1:19" x14ac:dyDescent="0.3">
      <c r="A140" s="48">
        <v>1000</v>
      </c>
      <c r="B140" s="44"/>
      <c r="C140" s="52">
        <v>239.03</v>
      </c>
      <c r="D140" s="53">
        <v>247.73</v>
      </c>
      <c r="E140" s="53">
        <v>256.45999999999998</v>
      </c>
      <c r="F140" s="53">
        <v>339.08</v>
      </c>
      <c r="G140" s="53">
        <v>347.81</v>
      </c>
      <c r="H140" s="53">
        <v>356.51</v>
      </c>
      <c r="I140" s="53">
        <v>365.25</v>
      </c>
      <c r="J140" s="53">
        <v>373.99</v>
      </c>
      <c r="K140" s="53">
        <v>382.69</v>
      </c>
      <c r="L140" s="53">
        <v>411.04</v>
      </c>
      <c r="M140" s="53">
        <v>421.09</v>
      </c>
      <c r="N140" s="53">
        <v>487.01</v>
      </c>
      <c r="O140" s="53">
        <v>568.24</v>
      </c>
      <c r="P140" s="53">
        <v>584.63</v>
      </c>
      <c r="Q140" s="53">
        <v>601.01</v>
      </c>
      <c r="R140" s="53">
        <v>706.91</v>
      </c>
      <c r="S140" s="53">
        <v>727.43</v>
      </c>
    </row>
    <row r="141" spans="1:19" x14ac:dyDescent="0.3">
      <c r="A141" s="48">
        <v>1200</v>
      </c>
      <c r="B141" s="44"/>
      <c r="C141" s="52">
        <v>253.05</v>
      </c>
      <c r="D141" s="53">
        <v>261.79000000000002</v>
      </c>
      <c r="E141" s="53">
        <v>270.52999999999997</v>
      </c>
      <c r="F141" s="53">
        <v>365.66</v>
      </c>
      <c r="G141" s="53">
        <v>374.4</v>
      </c>
      <c r="H141" s="53">
        <v>383.1</v>
      </c>
      <c r="I141" s="53">
        <v>391.84</v>
      </c>
      <c r="J141" s="53">
        <v>400.58</v>
      </c>
      <c r="K141" s="53">
        <v>409.28</v>
      </c>
      <c r="L141" s="53">
        <v>437.63</v>
      </c>
      <c r="M141" s="53">
        <v>447.68</v>
      </c>
      <c r="N141" s="53">
        <v>513.6</v>
      </c>
      <c r="O141" s="53">
        <v>594.83000000000004</v>
      </c>
      <c r="P141" s="53">
        <v>611.21</v>
      </c>
      <c r="Q141" s="53">
        <v>627.55999999999995</v>
      </c>
      <c r="R141" s="53">
        <v>733.5</v>
      </c>
      <c r="S141" s="53">
        <v>754.01</v>
      </c>
    </row>
    <row r="142" spans="1:19" x14ac:dyDescent="0.3">
      <c r="A142" s="48">
        <v>1400</v>
      </c>
      <c r="B142" s="44"/>
      <c r="C142" s="52">
        <v>267.11</v>
      </c>
      <c r="D142" s="53">
        <v>275.85000000000002</v>
      </c>
      <c r="E142" s="53">
        <v>284.55</v>
      </c>
      <c r="F142" s="53">
        <v>392.25</v>
      </c>
      <c r="G142" s="53">
        <v>400.95</v>
      </c>
      <c r="H142" s="53">
        <v>409.69</v>
      </c>
      <c r="I142" s="53">
        <v>418.43</v>
      </c>
      <c r="J142" s="53">
        <v>427.13</v>
      </c>
      <c r="K142" s="53">
        <v>435.86</v>
      </c>
      <c r="L142" s="53">
        <v>464.21</v>
      </c>
      <c r="M142" s="53">
        <v>474.26</v>
      </c>
      <c r="N142" s="53">
        <v>540.15</v>
      </c>
      <c r="O142" s="53">
        <v>621.41</v>
      </c>
      <c r="P142" s="53">
        <v>637.79999999999995</v>
      </c>
      <c r="Q142" s="53">
        <v>654.15</v>
      </c>
      <c r="R142" s="53">
        <v>760.05</v>
      </c>
      <c r="S142" s="53">
        <v>780.6</v>
      </c>
    </row>
    <row r="143" spans="1:19" x14ac:dyDescent="0.3">
      <c r="A143" s="48">
        <v>1600</v>
      </c>
      <c r="B143" s="44"/>
      <c r="C143" s="52">
        <v>281.18</v>
      </c>
      <c r="D143" s="53">
        <v>289.91000000000003</v>
      </c>
      <c r="E143" s="53">
        <v>298.61</v>
      </c>
      <c r="F143" s="53">
        <v>418.84</v>
      </c>
      <c r="G143" s="53">
        <v>427.54</v>
      </c>
      <c r="H143" s="53">
        <v>436.28</v>
      </c>
      <c r="I143" s="53">
        <v>445.01</v>
      </c>
      <c r="J143" s="53">
        <v>453.71</v>
      </c>
      <c r="K143" s="53">
        <v>462.45</v>
      </c>
      <c r="L143" s="53">
        <v>490.8</v>
      </c>
      <c r="M143" s="53">
        <v>500.81</v>
      </c>
      <c r="N143" s="53">
        <v>566.74</v>
      </c>
      <c r="O143" s="53">
        <v>648</v>
      </c>
      <c r="P143" s="53">
        <v>664.35</v>
      </c>
      <c r="Q143" s="53">
        <v>680.74</v>
      </c>
      <c r="R143" s="53">
        <v>786.64</v>
      </c>
      <c r="S143" s="53">
        <v>807.19</v>
      </c>
    </row>
    <row r="144" spans="1:19" x14ac:dyDescent="0.3">
      <c r="A144" s="48">
        <v>1800</v>
      </c>
      <c r="B144" s="44"/>
      <c r="C144" s="52">
        <v>295.24</v>
      </c>
      <c r="D144" s="53">
        <v>303.94</v>
      </c>
      <c r="E144" s="53">
        <v>312.68</v>
      </c>
      <c r="F144" s="53">
        <v>445.39</v>
      </c>
      <c r="G144" s="53">
        <v>454.13</v>
      </c>
      <c r="H144" s="53">
        <v>462.86</v>
      </c>
      <c r="I144" s="53">
        <v>471.56</v>
      </c>
      <c r="J144" s="53">
        <v>480.3</v>
      </c>
      <c r="K144" s="53">
        <v>489.04</v>
      </c>
      <c r="L144" s="53">
        <v>517.35</v>
      </c>
      <c r="M144" s="53">
        <v>527.4</v>
      </c>
      <c r="N144" s="53">
        <v>593.33000000000004</v>
      </c>
      <c r="O144" s="53">
        <v>674.59</v>
      </c>
      <c r="P144" s="53">
        <v>690.94</v>
      </c>
      <c r="Q144" s="53">
        <v>707.33</v>
      </c>
      <c r="R144" s="53">
        <v>813.23</v>
      </c>
      <c r="S144" s="53">
        <v>833.78</v>
      </c>
    </row>
    <row r="145" spans="1:19" x14ac:dyDescent="0.3">
      <c r="A145" s="48">
        <v>2000</v>
      </c>
      <c r="B145" s="44"/>
      <c r="C145" s="52">
        <v>309.3</v>
      </c>
      <c r="D145" s="53">
        <v>318</v>
      </c>
      <c r="E145" s="53">
        <v>326.74</v>
      </c>
      <c r="F145" s="53">
        <v>471.98</v>
      </c>
      <c r="G145" s="53">
        <v>480.71</v>
      </c>
      <c r="H145" s="53">
        <v>489.41</v>
      </c>
      <c r="I145" s="53">
        <v>498.15</v>
      </c>
      <c r="J145" s="53">
        <v>506.89</v>
      </c>
      <c r="K145" s="53">
        <v>515.59</v>
      </c>
      <c r="L145" s="53">
        <v>543.94000000000005</v>
      </c>
      <c r="M145" s="53">
        <v>553.99</v>
      </c>
      <c r="N145" s="53">
        <v>619.91</v>
      </c>
      <c r="O145" s="53">
        <v>701.14</v>
      </c>
      <c r="P145" s="53">
        <v>717.53</v>
      </c>
      <c r="Q145" s="53">
        <v>733.91</v>
      </c>
      <c r="R145" s="54">
        <v>839.81</v>
      </c>
      <c r="S145" s="54">
        <v>860.33</v>
      </c>
    </row>
    <row r="146" spans="1:19" x14ac:dyDescent="0.3">
      <c r="A146" s="48">
        <v>2200</v>
      </c>
      <c r="B146" s="44"/>
      <c r="C146" s="52">
        <v>323.33</v>
      </c>
      <c r="D146" s="53">
        <v>332.06</v>
      </c>
      <c r="E146" s="53">
        <v>340.8</v>
      </c>
      <c r="F146" s="53">
        <v>498.56</v>
      </c>
      <c r="G146" s="53">
        <v>507.3</v>
      </c>
      <c r="H146" s="53">
        <v>516</v>
      </c>
      <c r="I146" s="53">
        <v>524.74</v>
      </c>
      <c r="J146" s="53">
        <v>533.48</v>
      </c>
      <c r="K146" s="53">
        <v>542.17999999999995</v>
      </c>
      <c r="L146" s="53">
        <v>570.53</v>
      </c>
      <c r="M146" s="53">
        <v>580.58000000000004</v>
      </c>
      <c r="N146" s="53">
        <v>646.5</v>
      </c>
      <c r="O146" s="53">
        <v>727.73</v>
      </c>
      <c r="P146" s="54">
        <v>744.11</v>
      </c>
      <c r="Q146" s="54">
        <v>760.46</v>
      </c>
      <c r="R146" s="54">
        <v>866.4</v>
      </c>
      <c r="S146" s="54">
        <v>886.91</v>
      </c>
    </row>
    <row r="147" spans="1:19" x14ac:dyDescent="0.3">
      <c r="A147" s="48">
        <v>2400</v>
      </c>
      <c r="B147" s="44"/>
      <c r="C147" s="52">
        <v>337.39</v>
      </c>
      <c r="D147" s="53">
        <v>346.13</v>
      </c>
      <c r="E147" s="53">
        <v>354.83</v>
      </c>
      <c r="F147" s="53">
        <v>525.15</v>
      </c>
      <c r="G147" s="53">
        <v>533.85</v>
      </c>
      <c r="H147" s="53">
        <v>542.59</v>
      </c>
      <c r="I147" s="53">
        <v>551.33000000000004</v>
      </c>
      <c r="J147" s="53">
        <v>560.03</v>
      </c>
      <c r="K147" s="53">
        <v>568.76</v>
      </c>
      <c r="L147" s="53">
        <v>597.11</v>
      </c>
      <c r="M147" s="53">
        <v>607.16</v>
      </c>
      <c r="N147" s="53">
        <v>673.05</v>
      </c>
      <c r="O147" s="71">
        <v>847.99</v>
      </c>
      <c r="P147" s="71">
        <v>891.34</v>
      </c>
      <c r="Q147" s="71">
        <v>934.73</v>
      </c>
      <c r="R147" s="71">
        <v>1070.0999999999999</v>
      </c>
      <c r="S147" s="71">
        <v>1118.8900000000001</v>
      </c>
    </row>
    <row r="148" spans="1:19" x14ac:dyDescent="0.3">
      <c r="A148" s="48">
        <v>2600</v>
      </c>
      <c r="B148" s="44"/>
      <c r="C148" s="52">
        <v>351.45</v>
      </c>
      <c r="D148" s="53">
        <v>360.19</v>
      </c>
      <c r="E148" s="53">
        <v>368.89</v>
      </c>
      <c r="F148" s="53">
        <v>551.74</v>
      </c>
      <c r="G148" s="53">
        <v>560.44000000000005</v>
      </c>
      <c r="H148" s="53">
        <v>569.17999999999995</v>
      </c>
      <c r="I148" s="53">
        <v>577.91</v>
      </c>
      <c r="J148" s="53">
        <v>586.61</v>
      </c>
      <c r="K148" s="53">
        <v>613.65</v>
      </c>
      <c r="L148" s="53">
        <v>623.70000000000005</v>
      </c>
      <c r="M148" s="53">
        <v>673.43</v>
      </c>
      <c r="N148" s="54">
        <v>767.59</v>
      </c>
      <c r="O148" s="54">
        <v>878.33</v>
      </c>
      <c r="P148" s="54">
        <v>924.19</v>
      </c>
      <c r="Q148" s="54">
        <v>968.81</v>
      </c>
      <c r="R148" s="54">
        <v>1106.7</v>
      </c>
      <c r="S148" s="54">
        <v>1156.76</v>
      </c>
    </row>
    <row r="149" spans="1:19" x14ac:dyDescent="0.3">
      <c r="A149" s="48">
        <v>2800</v>
      </c>
      <c r="B149" s="44"/>
      <c r="C149" s="52">
        <v>365.51</v>
      </c>
      <c r="D149" s="53">
        <v>374.21</v>
      </c>
      <c r="E149" s="53">
        <v>382.95</v>
      </c>
      <c r="F149" s="53">
        <v>578.29</v>
      </c>
      <c r="G149" s="53">
        <v>587.03</v>
      </c>
      <c r="H149" s="53">
        <v>595.76</v>
      </c>
      <c r="I149" s="53">
        <v>604.46</v>
      </c>
      <c r="J149" s="53">
        <v>630.19000000000005</v>
      </c>
      <c r="K149" s="53">
        <v>640.24</v>
      </c>
      <c r="L149" s="53">
        <v>650.25</v>
      </c>
      <c r="M149" s="54">
        <v>701.25</v>
      </c>
      <c r="N149" s="54">
        <v>796.65</v>
      </c>
      <c r="O149" s="54">
        <v>909.9</v>
      </c>
      <c r="P149" s="54">
        <v>957.04</v>
      </c>
      <c r="Q149" s="54">
        <v>1004.18</v>
      </c>
      <c r="R149" s="54">
        <v>1143.3</v>
      </c>
      <c r="S149" s="54">
        <v>1195.8399999999999</v>
      </c>
    </row>
    <row r="150" spans="1:19" x14ac:dyDescent="0.3">
      <c r="A150" s="48">
        <v>3000</v>
      </c>
      <c r="B150" s="44"/>
      <c r="C150" s="52">
        <v>379.58</v>
      </c>
      <c r="D150" s="53">
        <v>388.28</v>
      </c>
      <c r="E150" s="53">
        <v>397.01</v>
      </c>
      <c r="F150" s="53">
        <v>604.88</v>
      </c>
      <c r="G150" s="53">
        <v>613.61</v>
      </c>
      <c r="H150" s="53">
        <v>622.30999999999995</v>
      </c>
      <c r="I150" s="53">
        <v>631.04999999999995</v>
      </c>
      <c r="J150" s="53">
        <v>656.78</v>
      </c>
      <c r="K150" s="53">
        <v>666.79</v>
      </c>
      <c r="L150" s="54">
        <v>676.84</v>
      </c>
      <c r="M150" s="54">
        <v>780.6</v>
      </c>
      <c r="N150" s="54">
        <v>825.75</v>
      </c>
      <c r="O150" s="54">
        <v>941.51</v>
      </c>
      <c r="P150" s="54">
        <v>989.89</v>
      </c>
      <c r="Q150" s="54">
        <v>1039.5</v>
      </c>
      <c r="R150" s="54">
        <v>1181.18</v>
      </c>
      <c r="S150" s="54">
        <v>1233.71</v>
      </c>
    </row>
    <row r="151" spans="1:19" x14ac:dyDescent="0.3">
      <c r="A151" s="48">
        <v>3200</v>
      </c>
      <c r="B151" s="44"/>
      <c r="C151" s="52">
        <v>400.13</v>
      </c>
      <c r="D151" s="53">
        <v>410.18</v>
      </c>
      <c r="E151" s="53">
        <v>420.23</v>
      </c>
      <c r="F151" s="53">
        <v>643.16</v>
      </c>
      <c r="G151" s="53">
        <v>653.21</v>
      </c>
      <c r="H151" s="53">
        <v>663.26</v>
      </c>
      <c r="I151" s="53">
        <v>673.31</v>
      </c>
      <c r="J151" s="53">
        <v>683.33</v>
      </c>
      <c r="K151" s="54">
        <v>693.38</v>
      </c>
      <c r="L151" s="54">
        <v>753.08</v>
      </c>
      <c r="M151" s="54">
        <v>808.43</v>
      </c>
      <c r="N151" s="54">
        <v>854.85</v>
      </c>
      <c r="O151" s="54">
        <v>971.85</v>
      </c>
      <c r="P151" s="54">
        <v>1022.74</v>
      </c>
      <c r="Q151" s="54">
        <v>1073.5899999999999</v>
      </c>
      <c r="R151" s="54">
        <v>1217.78</v>
      </c>
      <c r="S151" s="54">
        <v>1272.83</v>
      </c>
    </row>
    <row r="152" spans="1:19" x14ac:dyDescent="0.3">
      <c r="A152" s="48">
        <v>3400</v>
      </c>
      <c r="B152" s="44"/>
      <c r="C152" s="52">
        <v>414.19</v>
      </c>
      <c r="D152" s="53">
        <v>424.24</v>
      </c>
      <c r="E152" s="53">
        <v>434.25</v>
      </c>
      <c r="F152" s="53">
        <v>669.75</v>
      </c>
      <c r="G152" s="53">
        <v>679.8</v>
      </c>
      <c r="H152" s="53">
        <v>689.85</v>
      </c>
      <c r="I152" s="53">
        <v>699.86</v>
      </c>
      <c r="J152" s="54">
        <v>709.91</v>
      </c>
      <c r="K152" s="54">
        <v>766.5</v>
      </c>
      <c r="L152" s="54">
        <v>779.66</v>
      </c>
      <c r="M152" s="54">
        <v>836.25</v>
      </c>
      <c r="N152" s="54">
        <v>885.19</v>
      </c>
      <c r="O152" s="54">
        <v>1003.43</v>
      </c>
      <c r="P152" s="54">
        <v>1055.55</v>
      </c>
      <c r="Q152" s="54">
        <v>1196.81</v>
      </c>
      <c r="R152" s="54">
        <v>1254.3800000000001</v>
      </c>
      <c r="S152" s="54">
        <v>1311.9</v>
      </c>
    </row>
    <row r="153" spans="1:19" x14ac:dyDescent="0.3">
      <c r="A153" s="48">
        <v>3600</v>
      </c>
      <c r="B153" s="44"/>
      <c r="C153" s="52">
        <v>446.18</v>
      </c>
      <c r="D153" s="53">
        <v>459.34</v>
      </c>
      <c r="E153" s="53">
        <v>472.46</v>
      </c>
      <c r="F153" s="53">
        <v>727.35</v>
      </c>
      <c r="G153" s="53">
        <v>740.51</v>
      </c>
      <c r="H153" s="53">
        <v>753.64</v>
      </c>
      <c r="I153" s="53">
        <v>766.8</v>
      </c>
      <c r="J153" s="54">
        <v>779.96</v>
      </c>
      <c r="K153" s="54">
        <v>793.09</v>
      </c>
      <c r="L153" s="54">
        <v>806.25</v>
      </c>
      <c r="M153" s="54">
        <v>862.84</v>
      </c>
      <c r="N153" s="54">
        <v>914.25</v>
      </c>
      <c r="O153" s="54">
        <v>1035.04</v>
      </c>
      <c r="P153" s="54">
        <v>1172.1400000000001</v>
      </c>
      <c r="Q153" s="54">
        <v>1232.18</v>
      </c>
      <c r="R153" s="54">
        <v>1290.98</v>
      </c>
      <c r="S153" s="54">
        <v>1349.78</v>
      </c>
    </row>
    <row r="154" spans="1:19" x14ac:dyDescent="0.3">
      <c r="A154" s="48">
        <v>3800</v>
      </c>
      <c r="B154" s="44"/>
      <c r="C154" s="52">
        <v>460.24</v>
      </c>
      <c r="D154" s="53">
        <v>473.36</v>
      </c>
      <c r="E154" s="53">
        <v>486.53</v>
      </c>
      <c r="F154" s="53">
        <v>753.94</v>
      </c>
      <c r="G154" s="53">
        <v>767.1</v>
      </c>
      <c r="H154" s="53">
        <v>780.23</v>
      </c>
      <c r="I154" s="54">
        <v>793.39</v>
      </c>
      <c r="J154" s="54">
        <v>806.51</v>
      </c>
      <c r="K154" s="54">
        <v>819.68</v>
      </c>
      <c r="L154" s="54">
        <v>832.84</v>
      </c>
      <c r="M154" s="54">
        <v>890.66</v>
      </c>
      <c r="N154" s="54">
        <v>943.35</v>
      </c>
      <c r="O154" s="54">
        <v>1144.9100000000001</v>
      </c>
      <c r="P154" s="54">
        <v>1206.23</v>
      </c>
      <c r="Q154" s="54">
        <v>1266.26</v>
      </c>
      <c r="R154" s="54">
        <v>1327.58</v>
      </c>
      <c r="S154" s="54">
        <v>1388.89</v>
      </c>
    </row>
    <row r="155" spans="1:19" x14ac:dyDescent="0.3">
      <c r="A155" s="48">
        <v>4000</v>
      </c>
      <c r="B155" s="44"/>
      <c r="C155" s="52">
        <v>474.3</v>
      </c>
      <c r="D155" s="53">
        <v>487.43</v>
      </c>
      <c r="E155" s="53">
        <v>500.59</v>
      </c>
      <c r="F155" s="53">
        <v>780.53</v>
      </c>
      <c r="G155" s="53">
        <v>793.65</v>
      </c>
      <c r="H155" s="53">
        <v>806.81</v>
      </c>
      <c r="I155" s="54">
        <v>819.98</v>
      </c>
      <c r="J155" s="54">
        <v>833.1</v>
      </c>
      <c r="K155" s="54">
        <v>846.26</v>
      </c>
      <c r="L155" s="54">
        <v>859.39</v>
      </c>
      <c r="M155" s="54">
        <v>918.53</v>
      </c>
      <c r="N155" s="54">
        <v>972.41</v>
      </c>
      <c r="O155" s="54">
        <v>1176.53</v>
      </c>
      <c r="P155" s="54">
        <v>1239.08</v>
      </c>
      <c r="Q155" s="54">
        <v>1301.6300000000001</v>
      </c>
      <c r="R155" s="54">
        <v>1364.18</v>
      </c>
      <c r="S155" s="54">
        <v>1426.73</v>
      </c>
    </row>
    <row r="156" spans="1:19" x14ac:dyDescent="0.3">
      <c r="A156" s="48">
        <v>4200</v>
      </c>
      <c r="B156" s="44"/>
      <c r="C156" s="52">
        <v>488.33</v>
      </c>
      <c r="D156" s="53">
        <v>501.49</v>
      </c>
      <c r="E156" s="53">
        <v>514.65</v>
      </c>
      <c r="F156" s="53">
        <v>807.08</v>
      </c>
      <c r="G156" s="53">
        <v>820.24</v>
      </c>
      <c r="H156" s="54">
        <v>833.4</v>
      </c>
      <c r="I156" s="54">
        <v>846.53</v>
      </c>
      <c r="J156" s="54">
        <v>859.69</v>
      </c>
      <c r="K156" s="54">
        <v>872.85</v>
      </c>
      <c r="L156" s="54">
        <v>885.98</v>
      </c>
      <c r="M156" s="54">
        <v>946.35</v>
      </c>
      <c r="N156" s="54">
        <v>1143.04</v>
      </c>
      <c r="O156" s="54">
        <v>1206.8599999999999</v>
      </c>
      <c r="P156" s="54">
        <v>1271.8900000000001</v>
      </c>
      <c r="Q156" s="54">
        <v>1336.95</v>
      </c>
      <c r="R156" s="54">
        <v>1400.78</v>
      </c>
      <c r="S156" s="53"/>
    </row>
    <row r="157" spans="1:19" x14ac:dyDescent="0.3">
      <c r="A157" s="48">
        <v>4400</v>
      </c>
      <c r="B157" s="44"/>
      <c r="C157" s="52">
        <v>528.04</v>
      </c>
      <c r="D157" s="53">
        <v>544.42999999999995</v>
      </c>
      <c r="E157" s="53">
        <v>560.80999999999995</v>
      </c>
      <c r="F157" s="53">
        <v>872.78</v>
      </c>
      <c r="G157" s="53">
        <v>889.13</v>
      </c>
      <c r="H157" s="54">
        <v>905.51</v>
      </c>
      <c r="I157" s="54">
        <v>921.86</v>
      </c>
      <c r="J157" s="54">
        <v>938.25</v>
      </c>
      <c r="K157" s="54">
        <v>954.64</v>
      </c>
      <c r="L157" s="54">
        <v>970.99</v>
      </c>
      <c r="M157" s="54">
        <v>1105.8</v>
      </c>
      <c r="N157" s="54">
        <v>1172.1400000000001</v>
      </c>
      <c r="O157" s="54">
        <v>1238.44</v>
      </c>
      <c r="P157" s="54">
        <v>1304.74</v>
      </c>
      <c r="Q157" s="54">
        <v>1371.08</v>
      </c>
      <c r="R157" s="53"/>
      <c r="S157" s="53"/>
    </row>
    <row r="158" spans="1:19" x14ac:dyDescent="0.3">
      <c r="A158" s="48">
        <v>4600</v>
      </c>
      <c r="B158" s="44"/>
      <c r="C158" s="52">
        <v>542.1</v>
      </c>
      <c r="D158" s="53">
        <v>558.49</v>
      </c>
      <c r="E158" s="53">
        <v>574.84</v>
      </c>
      <c r="F158" s="53">
        <v>899.33</v>
      </c>
      <c r="G158" s="54">
        <v>915.71</v>
      </c>
      <c r="H158" s="54">
        <v>932.1</v>
      </c>
      <c r="I158" s="54">
        <v>948.45</v>
      </c>
      <c r="J158" s="54">
        <v>964.84</v>
      </c>
      <c r="K158" s="54">
        <v>981.19</v>
      </c>
      <c r="L158" s="54">
        <v>997.58</v>
      </c>
      <c r="M158" s="54">
        <v>1132.3900000000001</v>
      </c>
      <c r="N158" s="54">
        <v>1201.2</v>
      </c>
      <c r="O158" s="54">
        <v>1270.01</v>
      </c>
      <c r="P158" s="54">
        <v>1337.59</v>
      </c>
      <c r="Q158" s="53"/>
      <c r="R158" s="53"/>
      <c r="S158" s="53"/>
    </row>
    <row r="159" spans="1:19" x14ac:dyDescent="0.3">
      <c r="A159" s="48">
        <v>4800</v>
      </c>
      <c r="B159" s="44"/>
      <c r="C159" s="52">
        <v>556.16</v>
      </c>
      <c r="D159" s="53">
        <v>572.51</v>
      </c>
      <c r="E159" s="53">
        <v>588.9</v>
      </c>
      <c r="F159" s="53">
        <v>925.91</v>
      </c>
      <c r="G159" s="54">
        <v>942.3</v>
      </c>
      <c r="H159" s="54">
        <v>958.65</v>
      </c>
      <c r="I159" s="54">
        <v>975.04</v>
      </c>
      <c r="J159" s="54">
        <v>991.43</v>
      </c>
      <c r="K159" s="54">
        <v>1007.78</v>
      </c>
      <c r="L159" s="54">
        <v>1088.74</v>
      </c>
      <c r="M159" s="54">
        <v>1160.21</v>
      </c>
      <c r="N159" s="54">
        <v>1230.3</v>
      </c>
      <c r="O159" s="54">
        <v>1300.3499999999999</v>
      </c>
      <c r="P159" s="53"/>
      <c r="Q159" s="53"/>
      <c r="R159" s="53"/>
      <c r="S159" s="53"/>
    </row>
    <row r="160" spans="1:19" x14ac:dyDescent="0.3">
      <c r="A160" s="48">
        <v>5000</v>
      </c>
      <c r="B160" s="44"/>
      <c r="C160" s="52">
        <v>570.23</v>
      </c>
      <c r="D160" s="53">
        <v>586.58000000000004</v>
      </c>
      <c r="E160" s="53">
        <v>602.96</v>
      </c>
      <c r="F160" s="53">
        <v>952.5</v>
      </c>
      <c r="G160" s="54">
        <v>968.89</v>
      </c>
      <c r="H160" s="54">
        <v>985.24</v>
      </c>
      <c r="I160" s="54">
        <v>1001.63</v>
      </c>
      <c r="J160" s="54">
        <v>1017.98</v>
      </c>
      <c r="K160" s="54">
        <v>1034.3599999999999</v>
      </c>
      <c r="L160" s="54">
        <v>1115.29</v>
      </c>
      <c r="M160" s="54">
        <v>1188.08</v>
      </c>
      <c r="N160" s="54">
        <v>1259.3599999999999</v>
      </c>
      <c r="O160" s="54">
        <v>1331.96</v>
      </c>
      <c r="P160" s="53"/>
      <c r="Q160" s="53"/>
      <c r="R160" s="53"/>
      <c r="S160" s="53"/>
    </row>
    <row r="161" spans="1:19" x14ac:dyDescent="0.3">
      <c r="A161" s="48">
        <v>5200</v>
      </c>
      <c r="B161" s="44"/>
      <c r="C161" s="52">
        <v>584.25</v>
      </c>
      <c r="D161" s="53">
        <v>600.64</v>
      </c>
      <c r="E161" s="53">
        <v>617.03</v>
      </c>
      <c r="F161" s="54">
        <v>979.09</v>
      </c>
      <c r="G161" s="54">
        <v>995.44</v>
      </c>
      <c r="H161" s="54">
        <v>1011.83</v>
      </c>
      <c r="I161" s="54">
        <v>1028.21</v>
      </c>
      <c r="J161" s="54">
        <v>1044.56</v>
      </c>
      <c r="K161" s="54">
        <v>1121.3599999999999</v>
      </c>
      <c r="L161" s="54">
        <v>1141.8800000000001</v>
      </c>
      <c r="M161" s="54">
        <v>1241.81</v>
      </c>
      <c r="N161" s="54">
        <v>1318.84</v>
      </c>
      <c r="O161" s="53"/>
      <c r="P161" s="53"/>
      <c r="Q161" s="53"/>
      <c r="R161" s="53"/>
      <c r="S161" s="53"/>
    </row>
    <row r="162" spans="1:19" x14ac:dyDescent="0.3">
      <c r="A162" s="48">
        <v>5400</v>
      </c>
      <c r="B162" s="44"/>
      <c r="C162" s="52">
        <v>624.19000000000005</v>
      </c>
      <c r="D162" s="53">
        <v>644.74</v>
      </c>
      <c r="E162" s="53">
        <v>665.25</v>
      </c>
      <c r="F162" s="54">
        <v>1045.28</v>
      </c>
      <c r="G162" s="54">
        <v>1065.79</v>
      </c>
      <c r="H162" s="54">
        <v>1086.3399999999999</v>
      </c>
      <c r="I162" s="54">
        <v>1106.8499999999999</v>
      </c>
      <c r="J162" s="54">
        <v>1127.4000000000001</v>
      </c>
      <c r="K162" s="54">
        <v>1147.95</v>
      </c>
      <c r="L162" s="54">
        <v>1168.46</v>
      </c>
      <c r="M162" s="54">
        <v>1269.6400000000001</v>
      </c>
      <c r="N162" s="53"/>
      <c r="O162" s="53"/>
      <c r="P162" s="53"/>
      <c r="Q162" s="53"/>
      <c r="R162" s="53"/>
      <c r="S162" s="53"/>
    </row>
    <row r="163" spans="1:19" x14ac:dyDescent="0.3">
      <c r="A163" s="48">
        <v>5600</v>
      </c>
      <c r="B163" s="44"/>
      <c r="C163" s="52">
        <v>638.25</v>
      </c>
      <c r="D163" s="53">
        <v>658.8</v>
      </c>
      <c r="E163" s="53">
        <v>679.31</v>
      </c>
      <c r="F163" s="54">
        <v>1071.8599999999999</v>
      </c>
      <c r="G163" s="54">
        <v>1092.3800000000001</v>
      </c>
      <c r="H163" s="54">
        <v>1112.93</v>
      </c>
      <c r="I163" s="54">
        <v>1133.44</v>
      </c>
      <c r="J163" s="54">
        <v>1153.99</v>
      </c>
      <c r="K163" s="54">
        <v>1174.5</v>
      </c>
      <c r="L163" s="54">
        <v>1195.05</v>
      </c>
      <c r="M163" s="54">
        <v>1297.46</v>
      </c>
      <c r="N163" s="53"/>
      <c r="O163" s="53"/>
      <c r="P163" s="53"/>
      <c r="Q163" s="53"/>
      <c r="R163" s="53"/>
      <c r="S163" s="53"/>
    </row>
    <row r="164" spans="1:19" x14ac:dyDescent="0.3">
      <c r="A164" s="48">
        <v>5800</v>
      </c>
      <c r="B164" s="44"/>
      <c r="C164" s="52">
        <v>652.30999999999995</v>
      </c>
      <c r="D164" s="53">
        <v>672.83</v>
      </c>
      <c r="E164" s="54">
        <v>693.38</v>
      </c>
      <c r="F164" s="54">
        <v>1098.4100000000001</v>
      </c>
      <c r="G164" s="54">
        <v>1118.96</v>
      </c>
      <c r="H164" s="54">
        <v>1139.48</v>
      </c>
      <c r="I164" s="54">
        <v>1160.03</v>
      </c>
      <c r="J164" s="54">
        <v>1180.58</v>
      </c>
      <c r="K164" s="54">
        <v>1201.0899999999999</v>
      </c>
      <c r="L164" s="54">
        <v>1221.6400000000001</v>
      </c>
      <c r="M164" s="53"/>
      <c r="N164" s="53"/>
      <c r="O164" s="53"/>
      <c r="P164" s="53"/>
      <c r="Q164" s="53"/>
      <c r="R164" s="53"/>
      <c r="S164" s="53"/>
    </row>
    <row r="165" spans="1:19" x14ac:dyDescent="0.3">
      <c r="A165" s="48">
        <v>6000</v>
      </c>
      <c r="B165" s="44"/>
      <c r="C165" s="52">
        <v>666.38</v>
      </c>
      <c r="D165" s="53">
        <v>686.89</v>
      </c>
      <c r="E165" s="54">
        <v>707.44</v>
      </c>
      <c r="F165" s="54">
        <v>1125</v>
      </c>
      <c r="G165" s="54">
        <v>1145.55</v>
      </c>
      <c r="H165" s="54">
        <v>1166.06</v>
      </c>
      <c r="I165" s="54">
        <v>1186.6099999999999</v>
      </c>
      <c r="J165" s="54">
        <v>1207.1300000000001</v>
      </c>
      <c r="K165" s="54">
        <v>1227.68</v>
      </c>
      <c r="L165" s="54">
        <v>1248.19</v>
      </c>
      <c r="M165" s="53"/>
      <c r="N165" s="53"/>
      <c r="O165" s="53"/>
      <c r="P165" s="53"/>
      <c r="Q165" s="53"/>
      <c r="R165" s="53"/>
      <c r="S165" s="53"/>
    </row>
    <row r="166" spans="1:19" x14ac:dyDescent="0.3">
      <c r="A166" s="65" t="s">
        <v>75</v>
      </c>
      <c r="B166" s="65"/>
      <c r="C166" s="65"/>
      <c r="D166" s="65"/>
      <c r="E166" s="65"/>
      <c r="F166" s="65"/>
      <c r="G166" s="65"/>
      <c r="H166" s="65"/>
      <c r="I166" s="65"/>
      <c r="J166" s="65"/>
      <c r="K166" s="65"/>
      <c r="L166" s="65"/>
      <c r="M166" s="65"/>
      <c r="N166" s="65"/>
      <c r="O166" s="65"/>
      <c r="P166" s="65"/>
      <c r="Q166" s="65"/>
      <c r="R166" s="65"/>
      <c r="S166" s="65"/>
    </row>
    <row r="168" spans="1:19" ht="15.5" x14ac:dyDescent="0.3">
      <c r="A168" s="37" t="s">
        <v>44</v>
      </c>
      <c r="B168" s="37"/>
      <c r="C168" s="37"/>
      <c r="D168" s="37"/>
      <c r="E168" s="37"/>
      <c r="F168" s="37"/>
      <c r="G168" s="37"/>
      <c r="H168" s="37"/>
      <c r="I168" s="37"/>
      <c r="J168" s="37"/>
      <c r="K168" s="37"/>
      <c r="L168" s="37"/>
      <c r="M168" s="37"/>
      <c r="N168" s="37"/>
      <c r="O168" s="37"/>
      <c r="P168" s="37"/>
      <c r="Q168" s="37"/>
      <c r="R168" s="37"/>
      <c r="S168" s="37"/>
    </row>
    <row r="169" spans="1:19" x14ac:dyDescent="0.3">
      <c r="A169" s="38" t="s">
        <v>76</v>
      </c>
      <c r="B169" s="38"/>
      <c r="C169" s="38"/>
      <c r="D169" s="38"/>
      <c r="E169" s="38"/>
      <c r="F169" s="38"/>
      <c r="G169" s="38"/>
      <c r="H169" s="38"/>
      <c r="I169" s="38"/>
      <c r="J169" s="38"/>
      <c r="K169" s="38"/>
      <c r="L169" s="38"/>
      <c r="M169" s="38"/>
      <c r="N169" s="38"/>
      <c r="O169" s="38"/>
      <c r="P169" s="38"/>
      <c r="Q169" s="38"/>
      <c r="R169" s="38"/>
      <c r="S169" s="38"/>
    </row>
    <row r="170" spans="1:19" s="39" customFormat="1" ht="6" customHeight="1" x14ac:dyDescent="0.3">
      <c r="C170" s="40"/>
      <c r="D170" s="40"/>
      <c r="E170" s="40"/>
      <c r="F170" s="40"/>
      <c r="G170" s="40"/>
      <c r="H170" s="40"/>
      <c r="I170" s="40"/>
      <c r="J170" s="40"/>
      <c r="K170" s="40"/>
      <c r="L170" s="40"/>
      <c r="M170" s="40"/>
      <c r="N170" s="40"/>
      <c r="O170" s="40"/>
      <c r="P170" s="40"/>
      <c r="Q170" s="40"/>
      <c r="R170" s="40"/>
      <c r="S170" s="40"/>
    </row>
    <row r="171" spans="1:19" ht="14.5" thickBot="1" x14ac:dyDescent="0.35">
      <c r="A171" s="41"/>
      <c r="B171" s="41"/>
      <c r="C171" s="42">
        <v>800</v>
      </c>
      <c r="D171" s="42">
        <v>1000</v>
      </c>
      <c r="E171" s="42">
        <v>1200</v>
      </c>
      <c r="F171" s="42">
        <v>1400</v>
      </c>
      <c r="G171" s="42">
        <v>1600</v>
      </c>
      <c r="H171" s="42">
        <v>1800</v>
      </c>
      <c r="I171" s="42">
        <v>2000</v>
      </c>
      <c r="J171" s="42">
        <v>2200</v>
      </c>
      <c r="K171" s="42">
        <v>2400</v>
      </c>
      <c r="L171" s="42">
        <v>2600</v>
      </c>
      <c r="M171" s="42">
        <v>2800</v>
      </c>
      <c r="N171" s="42">
        <v>3000</v>
      </c>
      <c r="O171" s="42">
        <v>3200</v>
      </c>
      <c r="P171" s="42">
        <v>3400</v>
      </c>
      <c r="Q171" s="42">
        <v>3600</v>
      </c>
      <c r="R171" s="42">
        <v>3800</v>
      </c>
      <c r="S171" s="42">
        <v>4000</v>
      </c>
    </row>
    <row r="172" spans="1:19" x14ac:dyDescent="0.3">
      <c r="A172" s="43">
        <v>800</v>
      </c>
      <c r="B172" s="44"/>
      <c r="C172" s="45">
        <v>222.34</v>
      </c>
      <c r="D172" s="46">
        <v>231.04</v>
      </c>
      <c r="E172" s="46">
        <v>298.54000000000002</v>
      </c>
      <c r="F172" s="46">
        <v>307.24</v>
      </c>
      <c r="G172" s="46">
        <v>315.98</v>
      </c>
      <c r="H172" s="46">
        <v>324.70999999999998</v>
      </c>
      <c r="I172" s="46">
        <v>333.41</v>
      </c>
      <c r="J172" s="46">
        <v>342.15</v>
      </c>
      <c r="K172" s="46">
        <v>350.89</v>
      </c>
      <c r="L172" s="46">
        <v>379.09</v>
      </c>
      <c r="M172" s="46">
        <v>389.14</v>
      </c>
      <c r="N172" s="46">
        <v>454.8</v>
      </c>
      <c r="O172" s="46">
        <v>535.73</v>
      </c>
      <c r="P172" s="46">
        <v>552.11</v>
      </c>
      <c r="Q172" s="46">
        <v>568.46</v>
      </c>
      <c r="R172" s="46">
        <v>674.18</v>
      </c>
      <c r="S172" s="46">
        <v>694.69</v>
      </c>
    </row>
    <row r="173" spans="1:19" x14ac:dyDescent="0.3">
      <c r="A173" s="48">
        <v>1000</v>
      </c>
      <c r="B173" s="44"/>
      <c r="C173" s="52">
        <v>235.84</v>
      </c>
      <c r="D173" s="53">
        <v>244.58</v>
      </c>
      <c r="E173" s="53">
        <v>324.04000000000002</v>
      </c>
      <c r="F173" s="53">
        <v>332.74</v>
      </c>
      <c r="G173" s="53">
        <v>341.48</v>
      </c>
      <c r="H173" s="53">
        <v>350.21</v>
      </c>
      <c r="I173" s="53">
        <v>358.91</v>
      </c>
      <c r="J173" s="53">
        <v>367.65</v>
      </c>
      <c r="K173" s="53">
        <v>376.39</v>
      </c>
      <c r="L173" s="53">
        <v>404.63</v>
      </c>
      <c r="M173" s="53">
        <v>414.64</v>
      </c>
      <c r="N173" s="53">
        <v>480.3</v>
      </c>
      <c r="O173" s="53">
        <v>561.23</v>
      </c>
      <c r="P173" s="53">
        <v>577.61</v>
      </c>
      <c r="Q173" s="53">
        <v>593.96</v>
      </c>
      <c r="R173" s="53">
        <v>699.68</v>
      </c>
      <c r="S173" s="53">
        <v>720.19</v>
      </c>
    </row>
    <row r="174" spans="1:19" x14ac:dyDescent="0.3">
      <c r="A174" s="48">
        <v>1200</v>
      </c>
      <c r="B174" s="44"/>
      <c r="C174" s="52">
        <v>249.38</v>
      </c>
      <c r="D174" s="53">
        <v>258.08</v>
      </c>
      <c r="E174" s="53">
        <v>349.54</v>
      </c>
      <c r="F174" s="53">
        <v>358.28</v>
      </c>
      <c r="G174" s="53">
        <v>366.98</v>
      </c>
      <c r="H174" s="53">
        <v>375.71</v>
      </c>
      <c r="I174" s="53">
        <v>384.45</v>
      </c>
      <c r="J174" s="53">
        <v>393.15</v>
      </c>
      <c r="K174" s="53">
        <v>401.89</v>
      </c>
      <c r="L174" s="53">
        <v>430.13</v>
      </c>
      <c r="M174" s="53">
        <v>440.18</v>
      </c>
      <c r="N174" s="53">
        <v>505.8</v>
      </c>
      <c r="O174" s="53">
        <v>586.73</v>
      </c>
      <c r="P174" s="53">
        <v>603.11</v>
      </c>
      <c r="Q174" s="53">
        <v>619.5</v>
      </c>
      <c r="R174" s="53">
        <v>725.18</v>
      </c>
      <c r="S174" s="53">
        <v>745.73</v>
      </c>
    </row>
    <row r="175" spans="1:19" x14ac:dyDescent="0.3">
      <c r="A175" s="48">
        <v>1400</v>
      </c>
      <c r="B175" s="44"/>
      <c r="C175" s="52">
        <v>262.88</v>
      </c>
      <c r="D175" s="53">
        <v>271.61</v>
      </c>
      <c r="E175" s="53">
        <v>375.04</v>
      </c>
      <c r="F175" s="53">
        <v>383.78</v>
      </c>
      <c r="G175" s="53">
        <v>392.48</v>
      </c>
      <c r="H175" s="53">
        <v>401.21</v>
      </c>
      <c r="I175" s="53">
        <v>409.95</v>
      </c>
      <c r="J175" s="53">
        <v>418.65</v>
      </c>
      <c r="K175" s="53">
        <v>427.39</v>
      </c>
      <c r="L175" s="53">
        <v>455.63</v>
      </c>
      <c r="M175" s="53">
        <v>465.68</v>
      </c>
      <c r="N175" s="53">
        <v>531.29999999999995</v>
      </c>
      <c r="O175" s="53">
        <v>612.23</v>
      </c>
      <c r="P175" s="53">
        <v>628.61</v>
      </c>
      <c r="Q175" s="53">
        <v>645</v>
      </c>
      <c r="R175" s="53">
        <v>750.68</v>
      </c>
      <c r="S175" s="53">
        <v>771.23</v>
      </c>
    </row>
    <row r="176" spans="1:19" x14ac:dyDescent="0.3">
      <c r="A176" s="48">
        <v>1600</v>
      </c>
      <c r="B176" s="44"/>
      <c r="C176" s="52">
        <v>276.41000000000003</v>
      </c>
      <c r="D176" s="53">
        <v>285.11</v>
      </c>
      <c r="E176" s="53">
        <v>400.54</v>
      </c>
      <c r="F176" s="53">
        <v>409.28</v>
      </c>
      <c r="G176" s="53">
        <v>418.01</v>
      </c>
      <c r="H176" s="53">
        <v>426.71</v>
      </c>
      <c r="I176" s="53">
        <v>435.45</v>
      </c>
      <c r="J176" s="53">
        <v>444.19</v>
      </c>
      <c r="K176" s="53">
        <v>452.89</v>
      </c>
      <c r="L176" s="53">
        <v>481.13</v>
      </c>
      <c r="M176" s="53">
        <v>491.18</v>
      </c>
      <c r="N176" s="53">
        <v>556.84</v>
      </c>
      <c r="O176" s="53">
        <v>637.76</v>
      </c>
      <c r="P176" s="53">
        <v>654.11</v>
      </c>
      <c r="Q176" s="53">
        <v>670.5</v>
      </c>
      <c r="R176" s="53">
        <v>776.18</v>
      </c>
      <c r="S176" s="53">
        <v>796.73</v>
      </c>
    </row>
    <row r="177" spans="1:19" x14ac:dyDescent="0.3">
      <c r="A177" s="48">
        <v>1800</v>
      </c>
      <c r="B177" s="44"/>
      <c r="C177" s="52">
        <v>289.91000000000003</v>
      </c>
      <c r="D177" s="53">
        <v>298.64999999999998</v>
      </c>
      <c r="E177" s="53">
        <v>426.08</v>
      </c>
      <c r="F177" s="53">
        <v>434.78</v>
      </c>
      <c r="G177" s="53">
        <v>443.51</v>
      </c>
      <c r="H177" s="53">
        <v>452.25</v>
      </c>
      <c r="I177" s="53">
        <v>460.95</v>
      </c>
      <c r="J177" s="53">
        <v>469.69</v>
      </c>
      <c r="K177" s="53">
        <v>478.43</v>
      </c>
      <c r="L177" s="53">
        <v>506.63</v>
      </c>
      <c r="M177" s="53">
        <v>516.67999999999995</v>
      </c>
      <c r="N177" s="53">
        <v>582.34</v>
      </c>
      <c r="O177" s="53">
        <v>663.26</v>
      </c>
      <c r="P177" s="53">
        <v>679.65</v>
      </c>
      <c r="Q177" s="53">
        <v>696</v>
      </c>
      <c r="R177" s="53">
        <v>801.71</v>
      </c>
      <c r="S177" s="53">
        <v>822.23</v>
      </c>
    </row>
    <row r="178" spans="1:19" x14ac:dyDescent="0.3">
      <c r="A178" s="48">
        <v>2000</v>
      </c>
      <c r="B178" s="44"/>
      <c r="C178" s="52">
        <v>303.45</v>
      </c>
      <c r="D178" s="53">
        <v>312.14999999999998</v>
      </c>
      <c r="E178" s="53">
        <v>451.58</v>
      </c>
      <c r="F178" s="53">
        <v>460.28</v>
      </c>
      <c r="G178" s="53">
        <v>469.01</v>
      </c>
      <c r="H178" s="53">
        <v>477.75</v>
      </c>
      <c r="I178" s="53">
        <v>486.45</v>
      </c>
      <c r="J178" s="53">
        <v>495.19</v>
      </c>
      <c r="K178" s="53">
        <v>503.93</v>
      </c>
      <c r="L178" s="53">
        <v>532.16</v>
      </c>
      <c r="M178" s="53">
        <v>542.17999999999995</v>
      </c>
      <c r="N178" s="53">
        <v>607.84</v>
      </c>
      <c r="O178" s="53">
        <v>827.7</v>
      </c>
      <c r="P178" s="53">
        <v>870</v>
      </c>
      <c r="Q178" s="53">
        <v>912.3</v>
      </c>
      <c r="R178" s="54">
        <v>1047.49</v>
      </c>
      <c r="S178" s="54">
        <v>1095.1500000000001</v>
      </c>
    </row>
    <row r="179" spans="1:19" x14ac:dyDescent="0.3">
      <c r="A179" s="48">
        <v>2200</v>
      </c>
      <c r="B179" s="44"/>
      <c r="C179" s="52">
        <v>316.95</v>
      </c>
      <c r="D179" s="53">
        <v>325.69</v>
      </c>
      <c r="E179" s="53">
        <v>477.08</v>
      </c>
      <c r="F179" s="53">
        <v>485.81</v>
      </c>
      <c r="G179" s="53">
        <v>494.51</v>
      </c>
      <c r="H179" s="53">
        <v>503.25</v>
      </c>
      <c r="I179" s="53">
        <v>511.99</v>
      </c>
      <c r="J179" s="53">
        <v>520.69000000000005</v>
      </c>
      <c r="K179" s="53">
        <v>564.71</v>
      </c>
      <c r="L179" s="53">
        <v>620.05999999999995</v>
      </c>
      <c r="M179" s="53">
        <v>657.19</v>
      </c>
      <c r="N179" s="53">
        <v>751.16</v>
      </c>
      <c r="O179" s="53">
        <v>861.6</v>
      </c>
      <c r="P179" s="54">
        <v>906.3</v>
      </c>
      <c r="Q179" s="54">
        <v>951</v>
      </c>
      <c r="R179" s="54">
        <v>1089.79</v>
      </c>
      <c r="S179" s="54">
        <v>1138.6500000000001</v>
      </c>
    </row>
    <row r="180" spans="1:19" x14ac:dyDescent="0.3">
      <c r="A180" s="48">
        <v>2400</v>
      </c>
      <c r="B180" s="44"/>
      <c r="C180" s="52">
        <v>330.49</v>
      </c>
      <c r="D180" s="53">
        <v>339.19</v>
      </c>
      <c r="E180" s="53">
        <v>502.58</v>
      </c>
      <c r="F180" s="53">
        <v>511.31</v>
      </c>
      <c r="G180" s="53">
        <v>520.01</v>
      </c>
      <c r="H180" s="53">
        <v>528.75</v>
      </c>
      <c r="I180" s="53">
        <v>537.49</v>
      </c>
      <c r="J180" s="53">
        <v>546.19000000000005</v>
      </c>
      <c r="K180" s="53">
        <v>591.41</v>
      </c>
      <c r="L180" s="53">
        <v>649.16</v>
      </c>
      <c r="M180" s="53">
        <v>688.73</v>
      </c>
      <c r="N180" s="53">
        <v>783.86</v>
      </c>
      <c r="O180" s="71">
        <v>896.7</v>
      </c>
      <c r="P180" s="71">
        <v>943.8</v>
      </c>
      <c r="Q180" s="71">
        <v>989.7</v>
      </c>
      <c r="R180" s="71">
        <v>1130.8900000000001</v>
      </c>
      <c r="S180" s="71">
        <v>1180.95</v>
      </c>
    </row>
    <row r="181" spans="1:19" x14ac:dyDescent="0.3">
      <c r="A181" s="48">
        <v>2600</v>
      </c>
      <c r="B181" s="44"/>
      <c r="C181" s="52">
        <v>343.99</v>
      </c>
      <c r="D181" s="53">
        <v>352.73</v>
      </c>
      <c r="E181" s="53">
        <v>528.08000000000004</v>
      </c>
      <c r="F181" s="53">
        <v>536.80999999999995</v>
      </c>
      <c r="G181" s="53">
        <v>545.54999999999995</v>
      </c>
      <c r="H181" s="53">
        <v>554.25</v>
      </c>
      <c r="I181" s="53">
        <v>562.99</v>
      </c>
      <c r="J181" s="53">
        <v>571.73</v>
      </c>
      <c r="K181" s="53">
        <v>636.29999999999995</v>
      </c>
      <c r="L181" s="53">
        <v>678.26</v>
      </c>
      <c r="M181" s="53">
        <v>719.03</v>
      </c>
      <c r="N181" s="54">
        <v>816.56</v>
      </c>
      <c r="O181" s="54">
        <v>931.8</v>
      </c>
      <c r="P181" s="54">
        <v>980.1</v>
      </c>
      <c r="Q181" s="54">
        <v>1029.56</v>
      </c>
      <c r="R181" s="54">
        <v>1171.99</v>
      </c>
      <c r="S181" s="54">
        <v>1224.4100000000001</v>
      </c>
    </row>
    <row r="182" spans="1:19" x14ac:dyDescent="0.3">
      <c r="A182" s="48">
        <v>2800</v>
      </c>
      <c r="B182" s="44"/>
      <c r="C182" s="52">
        <v>357.53</v>
      </c>
      <c r="D182" s="53">
        <v>366.23</v>
      </c>
      <c r="E182" s="53">
        <v>553.61</v>
      </c>
      <c r="F182" s="53">
        <v>562.30999999999995</v>
      </c>
      <c r="G182" s="53">
        <v>571.04999999999995</v>
      </c>
      <c r="H182" s="53">
        <v>579.79</v>
      </c>
      <c r="I182" s="53">
        <v>588.49</v>
      </c>
      <c r="J182" s="53">
        <v>614.1</v>
      </c>
      <c r="K182" s="53">
        <v>663</v>
      </c>
      <c r="L182" s="53">
        <v>706.16</v>
      </c>
      <c r="M182" s="54">
        <v>749.33</v>
      </c>
      <c r="N182" s="54">
        <v>849.26</v>
      </c>
      <c r="O182" s="54">
        <v>966.9</v>
      </c>
      <c r="P182" s="54">
        <v>1017.6</v>
      </c>
      <c r="Q182" s="54">
        <v>1068.26</v>
      </c>
      <c r="R182" s="54">
        <v>1213.0899999999999</v>
      </c>
      <c r="S182" s="54">
        <v>1267.9100000000001</v>
      </c>
    </row>
    <row r="183" spans="1:19" x14ac:dyDescent="0.3">
      <c r="A183" s="48">
        <v>3000</v>
      </c>
      <c r="B183" s="44"/>
      <c r="C183" s="52">
        <v>371.03</v>
      </c>
      <c r="D183" s="53">
        <v>379.76</v>
      </c>
      <c r="E183" s="53">
        <v>579.11</v>
      </c>
      <c r="F183" s="53">
        <v>587.80999999999995</v>
      </c>
      <c r="G183" s="53">
        <v>596.54999999999995</v>
      </c>
      <c r="H183" s="53">
        <v>605.29</v>
      </c>
      <c r="I183" s="53">
        <v>613.99</v>
      </c>
      <c r="J183" s="53">
        <v>639.6</v>
      </c>
      <c r="K183" s="53">
        <v>689.7</v>
      </c>
      <c r="L183" s="54">
        <v>735.26</v>
      </c>
      <c r="M183" s="54">
        <v>833.33</v>
      </c>
      <c r="N183" s="54">
        <v>881.96</v>
      </c>
      <c r="O183" s="54">
        <v>1002</v>
      </c>
      <c r="P183" s="54">
        <v>1053.9000000000001</v>
      </c>
      <c r="Q183" s="54">
        <v>1106.96</v>
      </c>
      <c r="R183" s="54">
        <v>1254.1500000000001</v>
      </c>
      <c r="S183" s="54">
        <v>1311.41</v>
      </c>
    </row>
    <row r="184" spans="1:19" x14ac:dyDescent="0.3">
      <c r="A184" s="48">
        <v>3200</v>
      </c>
      <c r="B184" s="44"/>
      <c r="C184" s="52">
        <v>391.01</v>
      </c>
      <c r="D184" s="53">
        <v>401.06</v>
      </c>
      <c r="E184" s="53">
        <v>614.89</v>
      </c>
      <c r="F184" s="53">
        <v>624.94000000000005</v>
      </c>
      <c r="G184" s="53">
        <v>634.99</v>
      </c>
      <c r="H184" s="53">
        <v>645.04</v>
      </c>
      <c r="I184" s="53">
        <v>655.04999999999995</v>
      </c>
      <c r="J184" s="53">
        <v>665.1</v>
      </c>
      <c r="K184" s="54">
        <v>716.44</v>
      </c>
      <c r="L184" s="54">
        <v>812.55</v>
      </c>
      <c r="M184" s="54">
        <v>863.63</v>
      </c>
      <c r="N184" s="54">
        <v>914.66</v>
      </c>
      <c r="O184" s="54">
        <v>1035.9000000000001</v>
      </c>
      <c r="P184" s="54">
        <v>1091.4000000000001</v>
      </c>
      <c r="Q184" s="54">
        <v>1145.6600000000001</v>
      </c>
      <c r="R184" s="54">
        <v>1295.25</v>
      </c>
      <c r="S184" s="54">
        <v>1353.71</v>
      </c>
    </row>
    <row r="185" spans="1:19" x14ac:dyDescent="0.3">
      <c r="A185" s="48">
        <v>3400</v>
      </c>
      <c r="B185" s="44"/>
      <c r="C185" s="52">
        <v>404.51</v>
      </c>
      <c r="D185" s="53">
        <v>414.56</v>
      </c>
      <c r="E185" s="53">
        <v>640.42999999999995</v>
      </c>
      <c r="F185" s="53">
        <v>650.44000000000005</v>
      </c>
      <c r="G185" s="53">
        <v>660.49</v>
      </c>
      <c r="H185" s="53">
        <v>670.54</v>
      </c>
      <c r="I185" s="53">
        <v>680.59</v>
      </c>
      <c r="J185" s="54">
        <v>690.6</v>
      </c>
      <c r="K185" s="54">
        <v>788.21</v>
      </c>
      <c r="L185" s="54">
        <v>841.65</v>
      </c>
      <c r="M185" s="54">
        <v>893.93</v>
      </c>
      <c r="N185" s="54">
        <v>947.36</v>
      </c>
      <c r="O185" s="54">
        <v>1071</v>
      </c>
      <c r="P185" s="54">
        <v>1127.7</v>
      </c>
      <c r="Q185" s="54">
        <v>1274.33</v>
      </c>
      <c r="R185" s="54">
        <v>1336.35</v>
      </c>
      <c r="S185" s="54">
        <v>1397.18</v>
      </c>
    </row>
    <row r="186" spans="1:19" x14ac:dyDescent="0.3">
      <c r="A186" s="48">
        <v>3600</v>
      </c>
      <c r="B186" s="44"/>
      <c r="C186" s="52">
        <v>435.86</v>
      </c>
      <c r="D186" s="53">
        <v>449.03</v>
      </c>
      <c r="E186" s="53">
        <v>693.56</v>
      </c>
      <c r="F186" s="53">
        <v>706.73</v>
      </c>
      <c r="G186" s="53">
        <v>719.85</v>
      </c>
      <c r="H186" s="53">
        <v>733.01</v>
      </c>
      <c r="I186" s="53">
        <v>746.14</v>
      </c>
      <c r="J186" s="54">
        <v>759.3</v>
      </c>
      <c r="K186" s="54">
        <v>814.91</v>
      </c>
      <c r="L186" s="54">
        <v>869.59</v>
      </c>
      <c r="M186" s="54">
        <v>925.43</v>
      </c>
      <c r="N186" s="54">
        <v>980.06</v>
      </c>
      <c r="O186" s="54">
        <v>1106.0999999999999</v>
      </c>
      <c r="P186" s="54">
        <v>1249.76</v>
      </c>
      <c r="Q186" s="54">
        <v>1313.03</v>
      </c>
      <c r="R186" s="54">
        <v>1377.45</v>
      </c>
      <c r="S186" s="54">
        <v>1440.68</v>
      </c>
    </row>
    <row r="187" spans="1:19" x14ac:dyDescent="0.3">
      <c r="A187" s="48">
        <v>3800</v>
      </c>
      <c r="B187" s="44"/>
      <c r="C187" s="52">
        <v>449.4</v>
      </c>
      <c r="D187" s="53">
        <v>462.56</v>
      </c>
      <c r="E187" s="53">
        <v>719.06</v>
      </c>
      <c r="F187" s="53">
        <v>732.23</v>
      </c>
      <c r="G187" s="53">
        <v>745.35</v>
      </c>
      <c r="H187" s="53">
        <v>758.51</v>
      </c>
      <c r="I187" s="54">
        <v>771.68</v>
      </c>
      <c r="J187" s="54">
        <v>784.8</v>
      </c>
      <c r="K187" s="54">
        <v>841.61</v>
      </c>
      <c r="L187" s="54">
        <v>898.69</v>
      </c>
      <c r="M187" s="54">
        <v>955.73</v>
      </c>
      <c r="N187" s="54">
        <v>1012.76</v>
      </c>
      <c r="O187" s="54">
        <v>1220.44</v>
      </c>
      <c r="P187" s="54">
        <v>1286.06</v>
      </c>
      <c r="Q187" s="54">
        <v>1352.89</v>
      </c>
      <c r="R187" s="54">
        <v>1418.55</v>
      </c>
      <c r="S187" s="54">
        <v>1484.18</v>
      </c>
    </row>
    <row r="188" spans="1:19" x14ac:dyDescent="0.3">
      <c r="A188" s="48">
        <v>4000</v>
      </c>
      <c r="B188" s="44"/>
      <c r="C188" s="52">
        <v>462.9</v>
      </c>
      <c r="D188" s="53">
        <v>476.06</v>
      </c>
      <c r="E188" s="53">
        <v>744.56</v>
      </c>
      <c r="F188" s="53">
        <v>757.73</v>
      </c>
      <c r="G188" s="53">
        <v>770.89</v>
      </c>
      <c r="H188" s="53">
        <v>784.01</v>
      </c>
      <c r="I188" s="54">
        <v>797.18</v>
      </c>
      <c r="J188" s="54">
        <v>810.3</v>
      </c>
      <c r="K188" s="54">
        <v>868.35</v>
      </c>
      <c r="L188" s="54">
        <v>926.59</v>
      </c>
      <c r="M188" s="54">
        <v>986.03</v>
      </c>
      <c r="N188" s="54">
        <v>1045.46</v>
      </c>
      <c r="O188" s="54">
        <v>1255.54</v>
      </c>
      <c r="P188" s="54">
        <v>1323.56</v>
      </c>
      <c r="Q188" s="54">
        <v>1391.59</v>
      </c>
      <c r="R188" s="54">
        <v>1459.61</v>
      </c>
      <c r="S188" s="54">
        <v>1526.48</v>
      </c>
    </row>
    <row r="189" spans="1:19" x14ac:dyDescent="0.3">
      <c r="A189" s="48">
        <v>4200</v>
      </c>
      <c r="B189" s="44"/>
      <c r="C189" s="52">
        <v>476.44</v>
      </c>
      <c r="D189" s="53">
        <v>489.6</v>
      </c>
      <c r="E189" s="53">
        <v>770.06</v>
      </c>
      <c r="F189" s="53">
        <v>783.23</v>
      </c>
      <c r="G189" s="53">
        <v>796.39</v>
      </c>
      <c r="H189" s="54">
        <v>809.51</v>
      </c>
      <c r="I189" s="54">
        <v>822.68</v>
      </c>
      <c r="J189" s="54">
        <v>835.84</v>
      </c>
      <c r="K189" s="54">
        <v>893.85</v>
      </c>
      <c r="L189" s="54">
        <v>955.69</v>
      </c>
      <c r="M189" s="54">
        <v>1017.53</v>
      </c>
      <c r="N189" s="54">
        <v>1220.21</v>
      </c>
      <c r="O189" s="54">
        <v>1290.6400000000001</v>
      </c>
      <c r="P189" s="54">
        <v>1361.06</v>
      </c>
      <c r="Q189" s="54">
        <v>1430.29</v>
      </c>
      <c r="R189" s="54">
        <v>1500.71</v>
      </c>
      <c r="S189" s="53"/>
    </row>
    <row r="190" spans="1:19" x14ac:dyDescent="0.3">
      <c r="A190" s="48">
        <v>4400</v>
      </c>
      <c r="B190" s="44"/>
      <c r="C190" s="52">
        <v>515.44000000000005</v>
      </c>
      <c r="D190" s="53">
        <v>531.83000000000004</v>
      </c>
      <c r="E190" s="53">
        <v>831.11</v>
      </c>
      <c r="F190" s="53">
        <v>847.5</v>
      </c>
      <c r="G190" s="53">
        <v>863.89</v>
      </c>
      <c r="H190" s="54">
        <v>880.24</v>
      </c>
      <c r="I190" s="54">
        <v>896.63</v>
      </c>
      <c r="J190" s="54">
        <v>912.98</v>
      </c>
      <c r="K190" s="54">
        <v>999.9</v>
      </c>
      <c r="L190" s="54">
        <v>1069.31</v>
      </c>
      <c r="M190" s="54">
        <v>1208.44</v>
      </c>
      <c r="N190" s="54">
        <v>1282.01</v>
      </c>
      <c r="O190" s="54">
        <v>1356.79</v>
      </c>
      <c r="P190" s="54">
        <v>1430.36</v>
      </c>
      <c r="Q190" s="54">
        <v>1503.94</v>
      </c>
      <c r="R190" s="53"/>
      <c r="S190" s="53"/>
    </row>
    <row r="191" spans="1:19" x14ac:dyDescent="0.3">
      <c r="A191" s="48">
        <v>4600</v>
      </c>
      <c r="B191" s="44"/>
      <c r="C191" s="52">
        <v>528.98</v>
      </c>
      <c r="D191" s="53">
        <v>545.33000000000004</v>
      </c>
      <c r="E191" s="53">
        <v>856.65</v>
      </c>
      <c r="F191" s="53">
        <v>873</v>
      </c>
      <c r="G191" s="54">
        <v>889.39</v>
      </c>
      <c r="H191" s="54">
        <v>905.74</v>
      </c>
      <c r="I191" s="54">
        <v>922.13</v>
      </c>
      <c r="J191" s="54">
        <v>938.51</v>
      </c>
      <c r="K191" s="54">
        <v>1026.6400000000001</v>
      </c>
      <c r="L191" s="54">
        <v>1097.21</v>
      </c>
      <c r="M191" s="54">
        <v>1239.94</v>
      </c>
      <c r="N191" s="54">
        <v>1315.91</v>
      </c>
      <c r="O191" s="54">
        <v>1391.89</v>
      </c>
      <c r="P191" s="54">
        <v>1467.86</v>
      </c>
      <c r="Q191" s="53"/>
      <c r="R191" s="53"/>
      <c r="S191" s="53"/>
    </row>
    <row r="192" spans="1:19" x14ac:dyDescent="0.3">
      <c r="A192" s="48">
        <v>4800</v>
      </c>
      <c r="B192" s="44"/>
      <c r="C192" s="52">
        <v>542.48</v>
      </c>
      <c r="D192" s="53">
        <v>558.86</v>
      </c>
      <c r="E192" s="53">
        <v>882.15</v>
      </c>
      <c r="F192" s="53">
        <v>898.5</v>
      </c>
      <c r="G192" s="54">
        <v>914.89</v>
      </c>
      <c r="H192" s="54">
        <v>931.28</v>
      </c>
      <c r="I192" s="54">
        <v>947.63</v>
      </c>
      <c r="J192" s="54">
        <v>964.01</v>
      </c>
      <c r="K192" s="54">
        <v>1052.1400000000001</v>
      </c>
      <c r="L192" s="54">
        <v>1191.9000000000001</v>
      </c>
      <c r="M192" s="54">
        <v>1270.24</v>
      </c>
      <c r="N192" s="54">
        <v>1348.61</v>
      </c>
      <c r="O192" s="54">
        <v>1425.79</v>
      </c>
      <c r="P192" s="53"/>
      <c r="Q192" s="53"/>
      <c r="R192" s="53"/>
      <c r="S192" s="53"/>
    </row>
    <row r="193" spans="1:19" x14ac:dyDescent="0.3">
      <c r="A193" s="48">
        <v>5000</v>
      </c>
      <c r="B193" s="44"/>
      <c r="C193" s="52">
        <v>556.01</v>
      </c>
      <c r="D193" s="53">
        <v>572.36</v>
      </c>
      <c r="E193" s="53">
        <v>907.65</v>
      </c>
      <c r="F193" s="53">
        <v>924.04</v>
      </c>
      <c r="G193" s="54">
        <v>940.39</v>
      </c>
      <c r="H193" s="54">
        <v>956.78</v>
      </c>
      <c r="I193" s="54">
        <v>973.13</v>
      </c>
      <c r="J193" s="54">
        <v>989.51</v>
      </c>
      <c r="K193" s="54">
        <v>1078.8399999999999</v>
      </c>
      <c r="L193" s="54">
        <v>1221</v>
      </c>
      <c r="M193" s="54">
        <v>1300.54</v>
      </c>
      <c r="N193" s="54">
        <v>1381.31</v>
      </c>
      <c r="O193" s="54">
        <v>1460.89</v>
      </c>
      <c r="P193" s="53"/>
      <c r="Q193" s="53"/>
      <c r="R193" s="53"/>
      <c r="S193" s="53"/>
    </row>
    <row r="194" spans="1:19" x14ac:dyDescent="0.3">
      <c r="A194" s="48">
        <v>5200</v>
      </c>
      <c r="B194" s="44"/>
      <c r="C194" s="52">
        <v>569.51</v>
      </c>
      <c r="D194" s="53">
        <v>585.9</v>
      </c>
      <c r="E194" s="53">
        <v>933.15</v>
      </c>
      <c r="F194" s="54">
        <v>949.54</v>
      </c>
      <c r="G194" s="54">
        <v>965.89</v>
      </c>
      <c r="H194" s="54">
        <v>982.28</v>
      </c>
      <c r="I194" s="54">
        <v>998.66</v>
      </c>
      <c r="J194" s="54">
        <v>1015.01</v>
      </c>
      <c r="K194" s="54">
        <v>1166.93</v>
      </c>
      <c r="L194" s="54">
        <v>1248.9000000000001</v>
      </c>
      <c r="M194" s="54">
        <v>1330.88</v>
      </c>
      <c r="N194" s="54">
        <v>1414.01</v>
      </c>
      <c r="O194" s="53"/>
      <c r="P194" s="53"/>
      <c r="Q194" s="53"/>
      <c r="R194" s="53"/>
      <c r="S194" s="53"/>
    </row>
    <row r="195" spans="1:19" x14ac:dyDescent="0.3">
      <c r="A195" s="48">
        <v>5400</v>
      </c>
      <c r="B195" s="44"/>
      <c r="C195" s="52">
        <v>608.74</v>
      </c>
      <c r="D195" s="53">
        <v>629.29</v>
      </c>
      <c r="E195" s="53">
        <v>993.9</v>
      </c>
      <c r="F195" s="54">
        <v>1014.41</v>
      </c>
      <c r="G195" s="54">
        <v>1034.96</v>
      </c>
      <c r="H195" s="54">
        <v>1055.51</v>
      </c>
      <c r="I195" s="54">
        <v>1076.03</v>
      </c>
      <c r="J195" s="54">
        <v>1096.58</v>
      </c>
      <c r="K195" s="54">
        <v>1193.6600000000001</v>
      </c>
      <c r="L195" s="54">
        <v>1278</v>
      </c>
      <c r="M195" s="54">
        <v>1362.38</v>
      </c>
      <c r="N195" s="53"/>
      <c r="O195" s="53"/>
      <c r="P195" s="53"/>
      <c r="Q195" s="53"/>
      <c r="R195" s="53"/>
      <c r="S195" s="53"/>
    </row>
    <row r="196" spans="1:19" x14ac:dyDescent="0.3">
      <c r="A196" s="48">
        <v>5600</v>
      </c>
      <c r="B196" s="44"/>
      <c r="C196" s="52">
        <v>622.28</v>
      </c>
      <c r="D196" s="53">
        <v>642.79</v>
      </c>
      <c r="E196" s="53">
        <v>1019.4</v>
      </c>
      <c r="F196" s="54">
        <v>1039.95</v>
      </c>
      <c r="G196" s="54">
        <v>1060.46</v>
      </c>
      <c r="H196" s="54">
        <v>1081.01</v>
      </c>
      <c r="I196" s="54">
        <v>1101.53</v>
      </c>
      <c r="J196" s="54">
        <v>1122.08</v>
      </c>
      <c r="K196" s="54">
        <v>1220.3599999999999</v>
      </c>
      <c r="L196" s="54">
        <v>1305.9000000000001</v>
      </c>
      <c r="M196" s="54">
        <v>1392.68</v>
      </c>
      <c r="N196" s="53"/>
      <c r="O196" s="53"/>
      <c r="P196" s="53"/>
      <c r="Q196" s="53"/>
      <c r="R196" s="53"/>
      <c r="S196" s="53"/>
    </row>
    <row r="197" spans="1:19" x14ac:dyDescent="0.3">
      <c r="A197" s="48">
        <v>5800</v>
      </c>
      <c r="B197" s="44"/>
      <c r="C197" s="52">
        <v>635.78</v>
      </c>
      <c r="D197" s="53">
        <v>656.33</v>
      </c>
      <c r="E197" s="54">
        <v>1044.9000000000001</v>
      </c>
      <c r="F197" s="54">
        <v>1065.45</v>
      </c>
      <c r="G197" s="54">
        <v>1085.96</v>
      </c>
      <c r="H197" s="54">
        <v>1106.51</v>
      </c>
      <c r="I197" s="54">
        <v>1127.06</v>
      </c>
      <c r="J197" s="54">
        <v>1147.58</v>
      </c>
      <c r="K197" s="54">
        <v>1247.06</v>
      </c>
      <c r="L197" s="54">
        <v>1335</v>
      </c>
      <c r="M197" s="53"/>
      <c r="N197" s="53"/>
      <c r="O197" s="53"/>
      <c r="P197" s="53"/>
      <c r="Q197" s="53"/>
      <c r="R197" s="53"/>
      <c r="S197" s="53"/>
    </row>
    <row r="198" spans="1:19" x14ac:dyDescent="0.3">
      <c r="A198" s="48">
        <v>6000</v>
      </c>
      <c r="B198" s="44"/>
      <c r="C198" s="52">
        <v>649.30999999999995</v>
      </c>
      <c r="D198" s="53">
        <v>669.83</v>
      </c>
      <c r="E198" s="54">
        <v>1070.44</v>
      </c>
      <c r="F198" s="54">
        <v>1090.95</v>
      </c>
      <c r="G198" s="54">
        <v>1111.5</v>
      </c>
      <c r="H198" s="54">
        <v>1132.01</v>
      </c>
      <c r="I198" s="54">
        <v>1152.56</v>
      </c>
      <c r="J198" s="54">
        <v>1173.08</v>
      </c>
      <c r="K198" s="54">
        <v>1272.56</v>
      </c>
      <c r="L198" s="54">
        <v>1364.1</v>
      </c>
      <c r="M198" s="53"/>
      <c r="N198" s="53"/>
      <c r="O198" s="53"/>
      <c r="P198" s="53"/>
      <c r="Q198" s="53"/>
      <c r="R198" s="53"/>
      <c r="S198" s="53"/>
    </row>
    <row r="199" spans="1:19" x14ac:dyDescent="0.3">
      <c r="A199" s="65" t="s">
        <v>75</v>
      </c>
      <c r="B199" s="65"/>
      <c r="C199" s="65"/>
      <c r="D199" s="65"/>
      <c r="E199" s="65"/>
      <c r="F199" s="65"/>
      <c r="G199" s="65"/>
      <c r="H199" s="65"/>
      <c r="I199" s="65"/>
      <c r="J199" s="65"/>
      <c r="K199" s="65"/>
      <c r="L199" s="65"/>
      <c r="M199" s="65"/>
      <c r="N199" s="65"/>
      <c r="O199" s="65"/>
      <c r="P199" s="65"/>
      <c r="Q199" s="65"/>
      <c r="R199" s="65"/>
      <c r="S199" s="65"/>
    </row>
    <row r="201" spans="1:19" ht="15.5" x14ac:dyDescent="0.3">
      <c r="A201" s="37" t="s">
        <v>45</v>
      </c>
      <c r="B201" s="37"/>
      <c r="C201" s="37"/>
      <c r="D201" s="37"/>
      <c r="E201" s="37"/>
      <c r="F201" s="37"/>
      <c r="G201" s="37"/>
      <c r="H201" s="37"/>
      <c r="I201" s="37"/>
      <c r="J201" s="37"/>
      <c r="K201" s="37"/>
      <c r="L201" s="37"/>
      <c r="M201" s="37"/>
      <c r="N201" s="37"/>
      <c r="O201" s="37"/>
      <c r="P201" s="37"/>
      <c r="Q201" s="37"/>
      <c r="R201" s="37"/>
      <c r="S201" s="37"/>
    </row>
    <row r="202" spans="1:19" x14ac:dyDescent="0.3">
      <c r="A202" s="38" t="s">
        <v>53</v>
      </c>
      <c r="B202" s="38"/>
      <c r="C202" s="38"/>
      <c r="D202" s="38"/>
      <c r="E202" s="38"/>
      <c r="F202" s="38"/>
      <c r="G202" s="38"/>
      <c r="H202" s="38"/>
      <c r="I202" s="38"/>
      <c r="J202" s="38"/>
      <c r="K202" s="38"/>
      <c r="L202" s="38"/>
      <c r="M202" s="38"/>
      <c r="N202" s="38"/>
      <c r="O202" s="38"/>
      <c r="P202" s="38"/>
      <c r="Q202" s="38"/>
      <c r="R202" s="38"/>
      <c r="S202" s="38"/>
    </row>
    <row r="203" spans="1:19" s="39" customFormat="1" ht="6" customHeight="1" x14ac:dyDescent="0.3">
      <c r="C203" s="40"/>
      <c r="D203" s="40"/>
      <c r="E203" s="40"/>
      <c r="F203" s="40"/>
      <c r="G203" s="40"/>
      <c r="H203" s="40"/>
      <c r="I203" s="40"/>
      <c r="J203" s="40"/>
      <c r="K203" s="40"/>
      <c r="L203" s="40"/>
      <c r="M203" s="40"/>
      <c r="N203" s="40"/>
      <c r="O203" s="40"/>
      <c r="P203" s="40"/>
      <c r="Q203" s="40"/>
      <c r="R203" s="40"/>
      <c r="S203" s="40"/>
    </row>
    <row r="204" spans="1:19" ht="14.5" thickBot="1" x14ac:dyDescent="0.35">
      <c r="A204" s="41"/>
      <c r="B204" s="41"/>
      <c r="C204" s="42">
        <v>800</v>
      </c>
      <c r="D204" s="42">
        <v>1000</v>
      </c>
      <c r="E204" s="42">
        <v>1200</v>
      </c>
      <c r="F204" s="42">
        <v>1400</v>
      </c>
      <c r="G204" s="42">
        <v>1600</v>
      </c>
      <c r="H204" s="42">
        <v>1800</v>
      </c>
      <c r="I204" s="42">
        <v>2000</v>
      </c>
      <c r="J204" s="42">
        <v>2200</v>
      </c>
      <c r="K204" s="42">
        <v>2400</v>
      </c>
      <c r="L204" s="42">
        <v>2600</v>
      </c>
      <c r="M204" s="42">
        <v>2800</v>
      </c>
      <c r="N204" s="42">
        <v>3000</v>
      </c>
      <c r="O204" s="42">
        <v>3200</v>
      </c>
      <c r="P204" s="42">
        <v>3400</v>
      </c>
      <c r="Q204" s="42">
        <v>3600</v>
      </c>
      <c r="R204" s="42">
        <v>3800</v>
      </c>
      <c r="S204" s="42">
        <v>4000</v>
      </c>
    </row>
    <row r="205" spans="1:19" x14ac:dyDescent="0.3">
      <c r="A205" s="43">
        <v>800</v>
      </c>
      <c r="B205" s="44"/>
      <c r="C205" s="45">
        <v>227.25</v>
      </c>
      <c r="D205" s="46">
        <v>235.99</v>
      </c>
      <c r="E205" s="46">
        <v>308.36</v>
      </c>
      <c r="F205" s="46">
        <v>317.10000000000002</v>
      </c>
      <c r="G205" s="46">
        <v>325.8</v>
      </c>
      <c r="H205" s="46">
        <v>334.54</v>
      </c>
      <c r="I205" s="46">
        <v>343.28</v>
      </c>
      <c r="J205" s="46">
        <v>352.01</v>
      </c>
      <c r="K205" s="46">
        <v>360.71</v>
      </c>
      <c r="L205" s="46">
        <v>389.14</v>
      </c>
      <c r="M205" s="46">
        <v>399.19</v>
      </c>
      <c r="N205" s="46">
        <v>465.34</v>
      </c>
      <c r="O205" s="46">
        <v>546.86</v>
      </c>
      <c r="P205" s="46">
        <v>563.25</v>
      </c>
      <c r="Q205" s="46">
        <v>579.64</v>
      </c>
      <c r="R205" s="46">
        <v>685.73</v>
      </c>
      <c r="S205" s="46">
        <v>706.24</v>
      </c>
    </row>
    <row r="206" spans="1:19" x14ac:dyDescent="0.3">
      <c r="A206" s="48">
        <v>1000</v>
      </c>
      <c r="B206" s="44"/>
      <c r="C206" s="52">
        <v>241.76</v>
      </c>
      <c r="D206" s="53">
        <v>250.5</v>
      </c>
      <c r="E206" s="53">
        <v>335.89</v>
      </c>
      <c r="F206" s="53">
        <v>344.63</v>
      </c>
      <c r="G206" s="53">
        <v>353.33</v>
      </c>
      <c r="H206" s="53">
        <v>362.06</v>
      </c>
      <c r="I206" s="53">
        <v>370.8</v>
      </c>
      <c r="J206" s="53">
        <v>379.5</v>
      </c>
      <c r="K206" s="53">
        <v>388.24</v>
      </c>
      <c r="L206" s="53">
        <v>416.66</v>
      </c>
      <c r="M206" s="53">
        <v>426.71</v>
      </c>
      <c r="N206" s="53">
        <v>492.86</v>
      </c>
      <c r="O206" s="53">
        <v>574.39</v>
      </c>
      <c r="P206" s="53">
        <v>590.78</v>
      </c>
      <c r="Q206" s="53">
        <v>607.13</v>
      </c>
      <c r="R206" s="53">
        <v>713.25</v>
      </c>
      <c r="S206" s="53">
        <v>733.76</v>
      </c>
    </row>
    <row r="207" spans="1:19" x14ac:dyDescent="0.3">
      <c r="A207" s="48">
        <v>1200</v>
      </c>
      <c r="B207" s="44"/>
      <c r="C207" s="52">
        <v>256.31</v>
      </c>
      <c r="D207" s="53">
        <v>265.01</v>
      </c>
      <c r="E207" s="53">
        <v>363.41</v>
      </c>
      <c r="F207" s="53">
        <v>372.11</v>
      </c>
      <c r="G207" s="53">
        <v>380.85</v>
      </c>
      <c r="H207" s="53">
        <v>389.59</v>
      </c>
      <c r="I207" s="53">
        <v>398.29</v>
      </c>
      <c r="J207" s="53">
        <v>407.03</v>
      </c>
      <c r="K207" s="53">
        <v>415.76</v>
      </c>
      <c r="L207" s="53">
        <v>444.19</v>
      </c>
      <c r="M207" s="53">
        <v>454.24</v>
      </c>
      <c r="N207" s="53">
        <v>520.39</v>
      </c>
      <c r="O207" s="53">
        <v>601.91</v>
      </c>
      <c r="P207" s="53">
        <v>618.29999999999995</v>
      </c>
      <c r="Q207" s="53">
        <v>634.65</v>
      </c>
      <c r="R207" s="53">
        <v>740.74</v>
      </c>
      <c r="S207" s="53">
        <v>761.29</v>
      </c>
    </row>
    <row r="208" spans="1:19" x14ac:dyDescent="0.3">
      <c r="A208" s="48">
        <v>1400</v>
      </c>
      <c r="B208" s="44"/>
      <c r="C208" s="52">
        <v>270.83</v>
      </c>
      <c r="D208" s="53">
        <v>279.56</v>
      </c>
      <c r="E208" s="53">
        <v>390.94</v>
      </c>
      <c r="F208" s="53">
        <v>399.64</v>
      </c>
      <c r="G208" s="53">
        <v>408.38</v>
      </c>
      <c r="H208" s="53">
        <v>417.11</v>
      </c>
      <c r="I208" s="53">
        <v>425.81</v>
      </c>
      <c r="J208" s="53">
        <v>434.55</v>
      </c>
      <c r="K208" s="53">
        <v>443.29</v>
      </c>
      <c r="L208" s="53">
        <v>471.71</v>
      </c>
      <c r="M208" s="53">
        <v>481.76</v>
      </c>
      <c r="N208" s="53">
        <v>547.91</v>
      </c>
      <c r="O208" s="53">
        <v>629.44000000000005</v>
      </c>
      <c r="P208" s="53">
        <v>645.79</v>
      </c>
      <c r="Q208" s="53">
        <v>662.18</v>
      </c>
      <c r="R208" s="53">
        <v>768.26</v>
      </c>
      <c r="S208" s="53">
        <v>788.81</v>
      </c>
    </row>
    <row r="209" spans="1:19" x14ac:dyDescent="0.3">
      <c r="A209" s="48">
        <v>1600</v>
      </c>
      <c r="B209" s="44"/>
      <c r="C209" s="52">
        <v>285.33999999999997</v>
      </c>
      <c r="D209" s="53">
        <v>294.08</v>
      </c>
      <c r="E209" s="53">
        <v>418.43</v>
      </c>
      <c r="F209" s="53">
        <v>427.16</v>
      </c>
      <c r="G209" s="53">
        <v>435.9</v>
      </c>
      <c r="H209" s="53">
        <v>444.6</v>
      </c>
      <c r="I209" s="53">
        <v>453.34</v>
      </c>
      <c r="J209" s="53">
        <v>462.08</v>
      </c>
      <c r="K209" s="53">
        <v>470.78</v>
      </c>
      <c r="L209" s="53">
        <v>499.24</v>
      </c>
      <c r="M209" s="53">
        <v>509.25</v>
      </c>
      <c r="N209" s="53">
        <v>575.4</v>
      </c>
      <c r="O209" s="53">
        <v>656.96</v>
      </c>
      <c r="P209" s="53">
        <v>673.31</v>
      </c>
      <c r="Q209" s="53">
        <v>689.7</v>
      </c>
      <c r="R209" s="53">
        <v>795.79</v>
      </c>
      <c r="S209" s="53">
        <v>816.34</v>
      </c>
    </row>
    <row r="210" spans="1:19" x14ac:dyDescent="0.3">
      <c r="A210" s="48">
        <v>1800</v>
      </c>
      <c r="B210" s="44"/>
      <c r="C210" s="52">
        <v>299.85000000000002</v>
      </c>
      <c r="D210" s="53">
        <v>308.58999999999997</v>
      </c>
      <c r="E210" s="53">
        <v>445.95</v>
      </c>
      <c r="F210" s="53">
        <v>454.69</v>
      </c>
      <c r="G210" s="53">
        <v>463.39</v>
      </c>
      <c r="H210" s="53">
        <v>472.13</v>
      </c>
      <c r="I210" s="53">
        <v>480.86</v>
      </c>
      <c r="J210" s="53">
        <v>489.6</v>
      </c>
      <c r="K210" s="53">
        <v>498.3</v>
      </c>
      <c r="L210" s="53">
        <v>526.73</v>
      </c>
      <c r="M210" s="53">
        <v>536.78</v>
      </c>
      <c r="N210" s="53">
        <v>755.48</v>
      </c>
      <c r="O210" s="53">
        <v>870.15</v>
      </c>
      <c r="P210" s="53">
        <v>915.75</v>
      </c>
      <c r="Q210" s="53">
        <v>960.04</v>
      </c>
      <c r="R210" s="53">
        <v>1101.8599999999999</v>
      </c>
      <c r="S210" s="53">
        <v>1151.6300000000001</v>
      </c>
    </row>
    <row r="211" spans="1:19" x14ac:dyDescent="0.3">
      <c r="A211" s="48">
        <v>2000</v>
      </c>
      <c r="B211" s="44"/>
      <c r="C211" s="52">
        <v>314.39999999999998</v>
      </c>
      <c r="D211" s="53">
        <v>323.10000000000002</v>
      </c>
      <c r="E211" s="53">
        <v>473.48</v>
      </c>
      <c r="F211" s="53">
        <v>482.21</v>
      </c>
      <c r="G211" s="53">
        <v>490.91</v>
      </c>
      <c r="H211" s="53">
        <v>499.65</v>
      </c>
      <c r="I211" s="53">
        <v>508.39</v>
      </c>
      <c r="J211" s="53">
        <v>560.54999999999995</v>
      </c>
      <c r="K211" s="53">
        <v>598.5</v>
      </c>
      <c r="L211" s="53">
        <v>657.45</v>
      </c>
      <c r="M211" s="53">
        <v>698.03</v>
      </c>
      <c r="N211" s="53">
        <v>795.98</v>
      </c>
      <c r="O211" s="53">
        <v>911.96</v>
      </c>
      <c r="P211" s="53">
        <v>960.15</v>
      </c>
      <c r="Q211" s="53">
        <v>1008.34</v>
      </c>
      <c r="R211" s="54">
        <v>1151.48</v>
      </c>
      <c r="S211" s="54">
        <v>1203.83</v>
      </c>
    </row>
    <row r="212" spans="1:19" x14ac:dyDescent="0.3">
      <c r="A212" s="48">
        <v>2200</v>
      </c>
      <c r="B212" s="44"/>
      <c r="C212" s="52">
        <v>328.91</v>
      </c>
      <c r="D212" s="53">
        <v>337.65</v>
      </c>
      <c r="E212" s="53">
        <v>501</v>
      </c>
      <c r="F212" s="53">
        <v>509.7</v>
      </c>
      <c r="G212" s="53">
        <v>518.44000000000005</v>
      </c>
      <c r="H212" s="53">
        <v>527.17999999999995</v>
      </c>
      <c r="I212" s="53">
        <v>535.88</v>
      </c>
      <c r="J212" s="53">
        <v>589.35</v>
      </c>
      <c r="K212" s="53">
        <v>631.20000000000005</v>
      </c>
      <c r="L212" s="53">
        <v>692.78</v>
      </c>
      <c r="M212" s="53">
        <v>734.63</v>
      </c>
      <c r="N212" s="53">
        <v>835.2</v>
      </c>
      <c r="O212" s="53">
        <v>955.05</v>
      </c>
      <c r="P212" s="54">
        <v>1004.55</v>
      </c>
      <c r="Q212" s="54">
        <v>1055.3599999999999</v>
      </c>
      <c r="R212" s="54">
        <v>1201.0899999999999</v>
      </c>
      <c r="S212" s="54">
        <v>1256.03</v>
      </c>
    </row>
    <row r="213" spans="1:19" x14ac:dyDescent="0.3">
      <c r="A213" s="48">
        <v>2400</v>
      </c>
      <c r="B213" s="44"/>
      <c r="C213" s="52">
        <v>343.43</v>
      </c>
      <c r="D213" s="53">
        <v>352.16</v>
      </c>
      <c r="E213" s="53">
        <v>528.53</v>
      </c>
      <c r="F213" s="53">
        <v>537.23</v>
      </c>
      <c r="G213" s="53">
        <v>545.96</v>
      </c>
      <c r="H213" s="53">
        <v>554.70000000000005</v>
      </c>
      <c r="I213" s="53">
        <v>563.4</v>
      </c>
      <c r="J213" s="53">
        <v>619.46</v>
      </c>
      <c r="K213" s="53">
        <v>662.63</v>
      </c>
      <c r="L213" s="53">
        <v>726.79</v>
      </c>
      <c r="M213" s="53">
        <v>772.54</v>
      </c>
      <c r="N213" s="53">
        <v>875.7</v>
      </c>
      <c r="O213" s="71">
        <v>996.86</v>
      </c>
      <c r="P213" s="71">
        <v>1050.26</v>
      </c>
      <c r="Q213" s="71">
        <v>1102.3499999999999</v>
      </c>
      <c r="R213" s="71">
        <v>1250.6600000000001</v>
      </c>
      <c r="S213" s="71">
        <v>1308.23</v>
      </c>
    </row>
    <row r="214" spans="1:19" x14ac:dyDescent="0.3">
      <c r="A214" s="48">
        <v>2600</v>
      </c>
      <c r="B214" s="44"/>
      <c r="C214" s="52">
        <v>357.98</v>
      </c>
      <c r="D214" s="53">
        <v>366.68</v>
      </c>
      <c r="E214" s="53">
        <v>556.01</v>
      </c>
      <c r="F214" s="53">
        <v>564.75</v>
      </c>
      <c r="G214" s="53">
        <v>573.49</v>
      </c>
      <c r="H214" s="53">
        <v>582.19000000000005</v>
      </c>
      <c r="I214" s="53">
        <v>590.92999999999995</v>
      </c>
      <c r="J214" s="53">
        <v>648.29999999999995</v>
      </c>
      <c r="K214" s="53">
        <v>713.74</v>
      </c>
      <c r="L214" s="53">
        <v>762.08</v>
      </c>
      <c r="M214" s="53">
        <v>809.14</v>
      </c>
      <c r="N214" s="54">
        <v>914.93</v>
      </c>
      <c r="O214" s="54">
        <v>1038.68</v>
      </c>
      <c r="P214" s="54">
        <v>1094.6600000000001</v>
      </c>
      <c r="Q214" s="54">
        <v>1149.3800000000001</v>
      </c>
      <c r="R214" s="54">
        <v>1301.5899999999999</v>
      </c>
      <c r="S214" s="54">
        <v>1361.74</v>
      </c>
    </row>
    <row r="215" spans="1:19" x14ac:dyDescent="0.3">
      <c r="A215" s="48">
        <v>2800</v>
      </c>
      <c r="B215" s="44"/>
      <c r="C215" s="52">
        <v>372.49</v>
      </c>
      <c r="D215" s="53">
        <v>381.23</v>
      </c>
      <c r="E215" s="53">
        <v>583.54</v>
      </c>
      <c r="F215" s="53">
        <v>592.28</v>
      </c>
      <c r="G215" s="53">
        <v>600.98</v>
      </c>
      <c r="H215" s="53">
        <v>609.71</v>
      </c>
      <c r="I215" s="53">
        <v>618.45000000000005</v>
      </c>
      <c r="J215" s="53">
        <v>695.48</v>
      </c>
      <c r="K215" s="53">
        <v>746.44</v>
      </c>
      <c r="L215" s="53">
        <v>796.09</v>
      </c>
      <c r="M215" s="54">
        <v>847.05</v>
      </c>
      <c r="N215" s="54">
        <v>954.15</v>
      </c>
      <c r="O215" s="54">
        <v>1081.8</v>
      </c>
      <c r="P215" s="54">
        <v>1139.0999999999999</v>
      </c>
      <c r="Q215" s="54">
        <v>1197.68</v>
      </c>
      <c r="R215" s="54">
        <v>1351.2</v>
      </c>
      <c r="S215" s="54">
        <v>1413.94</v>
      </c>
    </row>
    <row r="216" spans="1:19" x14ac:dyDescent="0.3">
      <c r="A216" s="48">
        <v>3000</v>
      </c>
      <c r="B216" s="44"/>
      <c r="C216" s="52">
        <v>387</v>
      </c>
      <c r="D216" s="53">
        <v>395.74</v>
      </c>
      <c r="E216" s="53">
        <v>611.05999999999995</v>
      </c>
      <c r="F216" s="53">
        <v>619.79999999999995</v>
      </c>
      <c r="G216" s="53">
        <v>628.5</v>
      </c>
      <c r="H216" s="53">
        <v>637.24</v>
      </c>
      <c r="I216" s="53">
        <v>645.98</v>
      </c>
      <c r="J216" s="53">
        <v>725.59</v>
      </c>
      <c r="K216" s="53">
        <v>777.86</v>
      </c>
      <c r="L216" s="54">
        <v>831.41</v>
      </c>
      <c r="M216" s="54">
        <v>937.99</v>
      </c>
      <c r="N216" s="54">
        <v>994.65</v>
      </c>
      <c r="O216" s="54">
        <v>1123.6099999999999</v>
      </c>
      <c r="P216" s="54">
        <v>1184.81</v>
      </c>
      <c r="Q216" s="54">
        <v>1244.7</v>
      </c>
      <c r="R216" s="54">
        <v>1400.81</v>
      </c>
      <c r="S216" s="54">
        <v>1466.14</v>
      </c>
    </row>
    <row r="217" spans="1:19" x14ac:dyDescent="0.3">
      <c r="A217" s="48">
        <v>3200</v>
      </c>
      <c r="B217" s="44"/>
      <c r="C217" s="52">
        <v>408.11</v>
      </c>
      <c r="D217" s="53">
        <v>418.13</v>
      </c>
      <c r="E217" s="53">
        <v>649.09</v>
      </c>
      <c r="F217" s="53">
        <v>659.1</v>
      </c>
      <c r="G217" s="53">
        <v>669.15</v>
      </c>
      <c r="H217" s="53">
        <v>679.2</v>
      </c>
      <c r="I217" s="53">
        <v>689.25</v>
      </c>
      <c r="J217" s="53">
        <v>755.7</v>
      </c>
      <c r="K217" s="54">
        <v>810.56</v>
      </c>
      <c r="L217" s="54">
        <v>916.61</v>
      </c>
      <c r="M217" s="54">
        <v>974.59</v>
      </c>
      <c r="N217" s="54">
        <v>1033.8800000000001</v>
      </c>
      <c r="O217" s="54">
        <v>1165.43</v>
      </c>
      <c r="P217" s="54">
        <v>1229.21</v>
      </c>
      <c r="Q217" s="54">
        <v>1291.69</v>
      </c>
      <c r="R217" s="54">
        <v>1450.39</v>
      </c>
      <c r="S217" s="54">
        <v>1518.38</v>
      </c>
    </row>
    <row r="218" spans="1:19" x14ac:dyDescent="0.3">
      <c r="A218" s="48">
        <v>3400</v>
      </c>
      <c r="B218" s="44"/>
      <c r="C218" s="52">
        <v>422.63</v>
      </c>
      <c r="D218" s="53">
        <v>432.68</v>
      </c>
      <c r="E218" s="53">
        <v>676.58</v>
      </c>
      <c r="F218" s="53">
        <v>686.63</v>
      </c>
      <c r="G218" s="53">
        <v>696.68</v>
      </c>
      <c r="H218" s="53">
        <v>706.73</v>
      </c>
      <c r="I218" s="53">
        <v>716.74</v>
      </c>
      <c r="J218" s="54">
        <v>784.54</v>
      </c>
      <c r="K218" s="54">
        <v>888.79</v>
      </c>
      <c r="L218" s="54">
        <v>950.63</v>
      </c>
      <c r="M218" s="54">
        <v>1012.5</v>
      </c>
      <c r="N218" s="54">
        <v>1074.3800000000001</v>
      </c>
      <c r="O218" s="54">
        <v>1208.51</v>
      </c>
      <c r="P218" s="54">
        <v>1273.6099999999999</v>
      </c>
      <c r="Q218" s="54">
        <v>1430.78</v>
      </c>
      <c r="R218" s="54">
        <v>1500</v>
      </c>
      <c r="S218" s="54">
        <v>1570.58</v>
      </c>
    </row>
    <row r="219" spans="1:19" x14ac:dyDescent="0.3">
      <c r="A219" s="48">
        <v>3600</v>
      </c>
      <c r="B219" s="44"/>
      <c r="C219" s="52">
        <v>455.18</v>
      </c>
      <c r="D219" s="53">
        <v>468.34</v>
      </c>
      <c r="E219" s="53">
        <v>732.26</v>
      </c>
      <c r="F219" s="53">
        <v>745.39</v>
      </c>
      <c r="G219" s="53">
        <v>758.55</v>
      </c>
      <c r="H219" s="53">
        <v>771.71</v>
      </c>
      <c r="I219" s="53">
        <v>784.84</v>
      </c>
      <c r="J219" s="54">
        <v>857.03</v>
      </c>
      <c r="K219" s="54">
        <v>921.49</v>
      </c>
      <c r="L219" s="54">
        <v>985.95</v>
      </c>
      <c r="M219" s="54">
        <v>1049.1400000000001</v>
      </c>
      <c r="N219" s="54">
        <v>1113.5999999999999</v>
      </c>
      <c r="O219" s="54">
        <v>1250.33</v>
      </c>
      <c r="P219" s="54">
        <v>1404.64</v>
      </c>
      <c r="Q219" s="54">
        <v>1477.76</v>
      </c>
      <c r="R219" s="54">
        <v>1550.93</v>
      </c>
      <c r="S219" s="54">
        <v>1622.78</v>
      </c>
    </row>
    <row r="220" spans="1:19" x14ac:dyDescent="0.3">
      <c r="A220" s="48">
        <v>3800</v>
      </c>
      <c r="B220" s="44"/>
      <c r="C220" s="52">
        <v>469.69</v>
      </c>
      <c r="D220" s="53">
        <v>482.85</v>
      </c>
      <c r="E220" s="53">
        <v>759.75</v>
      </c>
      <c r="F220" s="53">
        <v>772.91</v>
      </c>
      <c r="G220" s="53">
        <v>786.08</v>
      </c>
      <c r="H220" s="53">
        <v>799.2</v>
      </c>
      <c r="I220" s="54">
        <v>812.36</v>
      </c>
      <c r="J220" s="54">
        <v>887.14</v>
      </c>
      <c r="K220" s="54">
        <v>952.91</v>
      </c>
      <c r="L220" s="54">
        <v>1019.96</v>
      </c>
      <c r="M220" s="54">
        <v>1087.05</v>
      </c>
      <c r="N220" s="54">
        <v>1152.79</v>
      </c>
      <c r="O220" s="54">
        <v>1405.61</v>
      </c>
      <c r="P220" s="54">
        <v>1483.31</v>
      </c>
      <c r="Q220" s="54">
        <v>1559.7</v>
      </c>
      <c r="R220" s="54">
        <v>1637.4</v>
      </c>
      <c r="S220" s="54">
        <v>1715.1</v>
      </c>
    </row>
    <row r="221" spans="1:19" x14ac:dyDescent="0.3">
      <c r="A221" s="48">
        <v>4000</v>
      </c>
      <c r="B221" s="44"/>
      <c r="C221" s="52">
        <v>484.24</v>
      </c>
      <c r="D221" s="53">
        <v>497.36</v>
      </c>
      <c r="E221" s="53">
        <v>787.28</v>
      </c>
      <c r="F221" s="53">
        <v>800.44</v>
      </c>
      <c r="G221" s="53">
        <v>813.6</v>
      </c>
      <c r="H221" s="53">
        <v>826.73</v>
      </c>
      <c r="I221" s="54">
        <v>839.89</v>
      </c>
      <c r="J221" s="54">
        <v>937.31</v>
      </c>
      <c r="K221" s="54">
        <v>1008.9</v>
      </c>
      <c r="L221" s="54">
        <v>1080.53</v>
      </c>
      <c r="M221" s="54">
        <v>1150.8</v>
      </c>
      <c r="N221" s="54">
        <v>1222.43</v>
      </c>
      <c r="O221" s="54">
        <v>1447.43</v>
      </c>
      <c r="P221" s="54">
        <v>1527.71</v>
      </c>
      <c r="Q221" s="54">
        <v>1606.73</v>
      </c>
      <c r="R221" s="54">
        <v>1687.01</v>
      </c>
      <c r="S221" s="54">
        <v>1767.3</v>
      </c>
    </row>
    <row r="222" spans="1:19" x14ac:dyDescent="0.3">
      <c r="A222" s="48">
        <v>4200</v>
      </c>
      <c r="B222" s="44"/>
      <c r="C222" s="52">
        <v>498.75</v>
      </c>
      <c r="D222" s="53">
        <v>511.91</v>
      </c>
      <c r="E222" s="53">
        <v>814.8</v>
      </c>
      <c r="F222" s="53">
        <v>827.96</v>
      </c>
      <c r="G222" s="53">
        <v>841.09</v>
      </c>
      <c r="H222" s="54">
        <v>854.25</v>
      </c>
      <c r="I222" s="54">
        <v>867.41</v>
      </c>
      <c r="J222" s="54">
        <v>967.43</v>
      </c>
      <c r="K222" s="54">
        <v>1040.33</v>
      </c>
      <c r="L222" s="54">
        <v>1114.54</v>
      </c>
      <c r="M222" s="54">
        <v>1188.71</v>
      </c>
      <c r="N222" s="54">
        <v>1407.68</v>
      </c>
      <c r="O222" s="54">
        <v>1490.55</v>
      </c>
      <c r="P222" s="54">
        <v>1572.15</v>
      </c>
      <c r="Q222" s="54">
        <v>1655.03</v>
      </c>
      <c r="R222" s="54">
        <v>1736.63</v>
      </c>
      <c r="S222" s="53"/>
    </row>
    <row r="223" spans="1:19" x14ac:dyDescent="0.3">
      <c r="A223" s="48">
        <v>4400</v>
      </c>
      <c r="B223" s="44"/>
      <c r="C223" s="52">
        <v>539.05999999999995</v>
      </c>
      <c r="D223" s="53">
        <v>555.45000000000005</v>
      </c>
      <c r="E223" s="53">
        <v>878.48</v>
      </c>
      <c r="F223" s="53">
        <v>894.83</v>
      </c>
      <c r="G223" s="53">
        <v>911.21</v>
      </c>
      <c r="H223" s="54">
        <v>927.56</v>
      </c>
      <c r="I223" s="54">
        <v>943.95</v>
      </c>
      <c r="J223" s="54">
        <v>1049.81</v>
      </c>
      <c r="K223" s="54">
        <v>1129.8399999999999</v>
      </c>
      <c r="L223" s="54">
        <v>1209.8599999999999</v>
      </c>
      <c r="M223" s="54">
        <v>1362.68</v>
      </c>
      <c r="N223" s="54">
        <v>1446.86</v>
      </c>
      <c r="O223" s="54">
        <v>1532.36</v>
      </c>
      <c r="P223" s="54">
        <v>1616.55</v>
      </c>
      <c r="Q223" s="54">
        <v>1702.05</v>
      </c>
      <c r="R223" s="53"/>
      <c r="S223" s="53"/>
    </row>
    <row r="224" spans="1:19" x14ac:dyDescent="0.3">
      <c r="A224" s="48">
        <v>4600</v>
      </c>
      <c r="B224" s="44"/>
      <c r="C224" s="52">
        <v>553.58000000000004</v>
      </c>
      <c r="D224" s="53">
        <v>569.96</v>
      </c>
      <c r="E224" s="53">
        <v>905.96</v>
      </c>
      <c r="F224" s="53">
        <v>922.35</v>
      </c>
      <c r="G224" s="54">
        <v>938.74</v>
      </c>
      <c r="H224" s="54">
        <v>955.09</v>
      </c>
      <c r="I224" s="54">
        <v>971.48</v>
      </c>
      <c r="J224" s="54">
        <v>1079.93</v>
      </c>
      <c r="K224" s="54">
        <v>1162.54</v>
      </c>
      <c r="L224" s="54">
        <v>1245.1500000000001</v>
      </c>
      <c r="M224" s="54">
        <v>1399.31</v>
      </c>
      <c r="N224" s="54">
        <v>1487.4</v>
      </c>
      <c r="O224" s="54">
        <v>1574.18</v>
      </c>
      <c r="P224" s="54">
        <v>1662.26</v>
      </c>
      <c r="Q224" s="53"/>
      <c r="R224" s="53"/>
      <c r="S224" s="53"/>
    </row>
    <row r="225" spans="1:19" x14ac:dyDescent="0.3">
      <c r="A225" s="48">
        <v>4800</v>
      </c>
      <c r="B225" s="44"/>
      <c r="C225" s="52">
        <v>568.13</v>
      </c>
      <c r="D225" s="53">
        <v>584.48</v>
      </c>
      <c r="E225" s="53">
        <v>933.49</v>
      </c>
      <c r="F225" s="53">
        <v>949.88</v>
      </c>
      <c r="G225" s="54">
        <v>966.23</v>
      </c>
      <c r="H225" s="54">
        <v>982.61</v>
      </c>
      <c r="I225" s="54">
        <v>999</v>
      </c>
      <c r="J225" s="54">
        <v>1108.73</v>
      </c>
      <c r="K225" s="54">
        <v>1193.96</v>
      </c>
      <c r="L225" s="54">
        <v>1346.55</v>
      </c>
      <c r="M225" s="54">
        <v>1437.23</v>
      </c>
      <c r="N225" s="54">
        <v>1526.59</v>
      </c>
      <c r="O225" s="54">
        <v>1617.3</v>
      </c>
      <c r="P225" s="53"/>
      <c r="Q225" s="53"/>
      <c r="R225" s="53"/>
      <c r="S225" s="53"/>
    </row>
    <row r="226" spans="1:19" x14ac:dyDescent="0.3">
      <c r="A226" s="48">
        <v>5000</v>
      </c>
      <c r="B226" s="44"/>
      <c r="C226" s="52">
        <v>582.64</v>
      </c>
      <c r="D226" s="53">
        <v>599.03</v>
      </c>
      <c r="E226" s="53">
        <v>961.01</v>
      </c>
      <c r="F226" s="53">
        <v>977.4</v>
      </c>
      <c r="G226" s="54">
        <v>993.75</v>
      </c>
      <c r="H226" s="54">
        <v>1010.14</v>
      </c>
      <c r="I226" s="54">
        <v>1026.53</v>
      </c>
      <c r="J226" s="54">
        <v>1138.8399999999999</v>
      </c>
      <c r="K226" s="54">
        <v>1226.6600000000001</v>
      </c>
      <c r="L226" s="54">
        <v>1381.84</v>
      </c>
      <c r="M226" s="54">
        <v>1473.83</v>
      </c>
      <c r="N226" s="54">
        <v>1565.81</v>
      </c>
      <c r="O226" s="54">
        <v>1659.08</v>
      </c>
      <c r="P226" s="53"/>
      <c r="Q226" s="53"/>
      <c r="R226" s="53"/>
      <c r="S226" s="53"/>
    </row>
    <row r="227" spans="1:19" x14ac:dyDescent="0.3">
      <c r="A227" s="48">
        <v>5200</v>
      </c>
      <c r="B227" s="44"/>
      <c r="C227" s="52">
        <v>597.15</v>
      </c>
      <c r="D227" s="53">
        <v>613.54</v>
      </c>
      <c r="E227" s="53">
        <v>988.54</v>
      </c>
      <c r="F227" s="54">
        <v>1004.89</v>
      </c>
      <c r="G227" s="54">
        <v>1021.28</v>
      </c>
      <c r="H227" s="54">
        <v>1037.6600000000001</v>
      </c>
      <c r="I227" s="54">
        <v>1054.01</v>
      </c>
      <c r="J227" s="54">
        <v>1167.68</v>
      </c>
      <c r="K227" s="54">
        <v>1321.28</v>
      </c>
      <c r="L227" s="54">
        <v>1415.85</v>
      </c>
      <c r="M227" s="54">
        <v>1510.43</v>
      </c>
      <c r="N227" s="54">
        <v>1606.31</v>
      </c>
      <c r="O227" s="53"/>
      <c r="P227" s="53"/>
      <c r="Q227" s="53"/>
      <c r="R227" s="53"/>
      <c r="S227" s="53"/>
    </row>
    <row r="228" spans="1:19" x14ac:dyDescent="0.3">
      <c r="A228" s="48">
        <v>5400</v>
      </c>
      <c r="B228" s="44"/>
      <c r="C228" s="52">
        <v>637.69000000000005</v>
      </c>
      <c r="D228" s="53">
        <v>658.24</v>
      </c>
      <c r="E228" s="53">
        <v>1051.69</v>
      </c>
      <c r="F228" s="54">
        <v>1072.2</v>
      </c>
      <c r="G228" s="54">
        <v>1092.75</v>
      </c>
      <c r="H228" s="54">
        <v>1113.3</v>
      </c>
      <c r="I228" s="54">
        <v>1133.81</v>
      </c>
      <c r="J228" s="54">
        <v>1255.5</v>
      </c>
      <c r="K228" s="54">
        <v>1352.7</v>
      </c>
      <c r="L228" s="54">
        <v>1451.18</v>
      </c>
      <c r="M228" s="54">
        <v>1548.34</v>
      </c>
      <c r="N228" s="53"/>
      <c r="O228" s="53"/>
      <c r="P228" s="53"/>
      <c r="Q228" s="53"/>
      <c r="R228" s="53"/>
      <c r="S228" s="53"/>
    </row>
    <row r="229" spans="1:19" x14ac:dyDescent="0.3">
      <c r="A229" s="48">
        <v>5600</v>
      </c>
      <c r="B229" s="44"/>
      <c r="C229" s="52">
        <v>652.24</v>
      </c>
      <c r="D229" s="53">
        <v>672.75</v>
      </c>
      <c r="E229" s="53">
        <v>1079.21</v>
      </c>
      <c r="F229" s="54">
        <v>1099.73</v>
      </c>
      <c r="G229" s="54">
        <v>1120.28</v>
      </c>
      <c r="H229" s="54">
        <v>1140.79</v>
      </c>
      <c r="I229" s="54">
        <v>1161.3399999999999</v>
      </c>
      <c r="J229" s="54">
        <v>1284.3399999999999</v>
      </c>
      <c r="K229" s="54">
        <v>1385.4</v>
      </c>
      <c r="L229" s="54">
        <v>1485.19</v>
      </c>
      <c r="M229" s="54">
        <v>1584.98</v>
      </c>
      <c r="N229" s="53"/>
      <c r="O229" s="53"/>
      <c r="P229" s="53"/>
      <c r="Q229" s="53"/>
      <c r="R229" s="53"/>
      <c r="S229" s="53"/>
    </row>
    <row r="230" spans="1:19" x14ac:dyDescent="0.3">
      <c r="A230" s="48">
        <v>5800</v>
      </c>
      <c r="B230" s="44"/>
      <c r="C230" s="52">
        <v>666.75</v>
      </c>
      <c r="D230" s="53">
        <v>687.26</v>
      </c>
      <c r="E230" s="54">
        <v>1106.74</v>
      </c>
      <c r="F230" s="54">
        <v>1127.25</v>
      </c>
      <c r="G230" s="54">
        <v>1147.8</v>
      </c>
      <c r="H230" s="54">
        <v>1168.31</v>
      </c>
      <c r="I230" s="54">
        <v>1188.8599999999999</v>
      </c>
      <c r="J230" s="54">
        <v>1335.79</v>
      </c>
      <c r="K230" s="54">
        <v>1440.11</v>
      </c>
      <c r="L230" s="54">
        <v>1544.44</v>
      </c>
      <c r="M230" s="53"/>
      <c r="N230" s="53"/>
      <c r="O230" s="53"/>
      <c r="P230" s="53"/>
      <c r="Q230" s="53"/>
      <c r="R230" s="53"/>
      <c r="S230" s="53"/>
    </row>
    <row r="231" spans="1:19" x14ac:dyDescent="0.3">
      <c r="A231" s="48">
        <v>6000</v>
      </c>
      <c r="B231" s="44"/>
      <c r="C231" s="52">
        <v>681.26</v>
      </c>
      <c r="D231" s="53">
        <v>701.81</v>
      </c>
      <c r="E231" s="54">
        <v>1134.23</v>
      </c>
      <c r="F231" s="54">
        <v>1154.78</v>
      </c>
      <c r="G231" s="54">
        <v>1175.29</v>
      </c>
      <c r="H231" s="54">
        <v>1195.8399999999999</v>
      </c>
      <c r="I231" s="54">
        <v>1216.3900000000001</v>
      </c>
      <c r="J231" s="54">
        <v>1365.9</v>
      </c>
      <c r="K231" s="54">
        <v>1472.81</v>
      </c>
      <c r="L231" s="54">
        <v>1579.76</v>
      </c>
      <c r="M231" s="53"/>
      <c r="N231" s="53"/>
      <c r="O231" s="53"/>
      <c r="P231" s="53"/>
      <c r="Q231" s="53"/>
      <c r="R231" s="53"/>
      <c r="S231" s="53"/>
    </row>
    <row r="232" spans="1:19" x14ac:dyDescent="0.3">
      <c r="A232" s="65" t="s">
        <v>75</v>
      </c>
      <c r="B232" s="65"/>
      <c r="C232" s="65"/>
      <c r="D232" s="65"/>
      <c r="E232" s="65"/>
      <c r="F232" s="65"/>
      <c r="G232" s="65"/>
      <c r="H232" s="65"/>
      <c r="I232" s="65"/>
      <c r="J232" s="65"/>
      <c r="K232" s="65"/>
      <c r="L232" s="65"/>
      <c r="M232" s="65"/>
      <c r="N232" s="65"/>
      <c r="O232" s="65"/>
      <c r="P232" s="65"/>
      <c r="Q232" s="65"/>
      <c r="R232" s="65"/>
      <c r="S232" s="65"/>
    </row>
    <row r="234" spans="1:19" ht="15.5" x14ac:dyDescent="0.3">
      <c r="A234" s="66" t="s">
        <v>55</v>
      </c>
      <c r="B234" s="66"/>
      <c r="C234" s="66"/>
      <c r="D234" s="66"/>
      <c r="E234" s="66"/>
      <c r="F234" s="66"/>
      <c r="G234" s="66"/>
      <c r="H234" s="66"/>
      <c r="I234" s="66"/>
      <c r="J234" s="66"/>
      <c r="K234" s="66"/>
      <c r="L234" s="66"/>
      <c r="M234" s="66"/>
      <c r="N234" s="66"/>
      <c r="O234" s="66"/>
      <c r="P234" s="66"/>
      <c r="Q234" s="57" t="s">
        <v>56</v>
      </c>
      <c r="R234" s="57"/>
      <c r="S234" s="57"/>
    </row>
    <row r="235" spans="1:19" x14ac:dyDescent="0.3">
      <c r="A235" s="58" t="s">
        <v>306</v>
      </c>
      <c r="B235" s="58"/>
      <c r="C235" s="58"/>
      <c r="D235" s="58"/>
      <c r="E235" s="58"/>
      <c r="F235" s="58"/>
      <c r="G235" s="58"/>
      <c r="H235" s="58"/>
      <c r="I235" s="58"/>
      <c r="J235" s="58"/>
      <c r="K235" s="58"/>
      <c r="L235" s="58"/>
      <c r="M235" s="58"/>
      <c r="N235" s="58"/>
      <c r="O235" s="58"/>
      <c r="P235" s="58"/>
      <c r="Q235" s="58"/>
      <c r="R235" s="59">
        <v>0</v>
      </c>
      <c r="S235" s="67"/>
    </row>
    <row r="236" spans="1:19" x14ac:dyDescent="0.3">
      <c r="A236" s="58" t="s">
        <v>57</v>
      </c>
      <c r="B236" s="58"/>
      <c r="C236" s="58"/>
      <c r="D236" s="58"/>
      <c r="E236" s="58"/>
      <c r="F236" s="58"/>
      <c r="G236" s="58"/>
      <c r="H236" s="58"/>
      <c r="I236" s="58"/>
      <c r="J236" s="58"/>
      <c r="K236" s="58"/>
      <c r="L236" s="58"/>
      <c r="M236" s="58"/>
      <c r="N236" s="58"/>
      <c r="O236" s="58"/>
      <c r="P236" s="58"/>
      <c r="Q236" s="58"/>
      <c r="R236" s="59">
        <v>19.829999999999984</v>
      </c>
      <c r="S236" s="67"/>
    </row>
    <row r="237" spans="1:19" x14ac:dyDescent="0.3">
      <c r="A237" s="58" t="s">
        <v>58</v>
      </c>
      <c r="B237" s="58"/>
      <c r="C237" s="58"/>
      <c r="D237" s="58"/>
      <c r="E237" s="58"/>
      <c r="F237" s="58"/>
      <c r="G237" s="58"/>
      <c r="H237" s="58"/>
      <c r="I237" s="58"/>
      <c r="J237" s="58"/>
      <c r="K237" s="58"/>
      <c r="L237" s="58"/>
      <c r="M237" s="58"/>
      <c r="N237" s="58"/>
      <c r="O237" s="58"/>
      <c r="P237" s="58"/>
      <c r="Q237" s="58"/>
      <c r="R237" s="59">
        <v>65.06</v>
      </c>
      <c r="S237" s="67"/>
    </row>
    <row r="238" spans="1:19" x14ac:dyDescent="0.3">
      <c r="A238" s="58" t="s">
        <v>59</v>
      </c>
      <c r="B238" s="58"/>
      <c r="C238" s="58"/>
      <c r="D238" s="58"/>
      <c r="E238" s="58"/>
      <c r="F238" s="58"/>
      <c r="G238" s="58"/>
      <c r="H238" s="58"/>
      <c r="I238" s="58"/>
      <c r="J238" s="58"/>
      <c r="K238" s="58"/>
      <c r="L238" s="58"/>
      <c r="M238" s="58"/>
      <c r="N238" s="58"/>
      <c r="O238" s="58"/>
      <c r="P238" s="58"/>
      <c r="Q238" s="58"/>
      <c r="R238" s="59">
        <v>124.19999999999999</v>
      </c>
      <c r="S238" s="67"/>
    </row>
    <row r="239" spans="1:19" x14ac:dyDescent="0.3">
      <c r="A239" s="60" t="s">
        <v>60</v>
      </c>
      <c r="B239" s="60"/>
      <c r="C239" s="60"/>
      <c r="D239" s="60"/>
      <c r="E239" s="60"/>
      <c r="F239" s="60"/>
      <c r="G239" s="60"/>
      <c r="H239" s="60"/>
      <c r="I239" s="60"/>
      <c r="J239" s="60"/>
      <c r="K239" s="60"/>
      <c r="L239" s="60"/>
      <c r="M239" s="60"/>
      <c r="N239" s="60"/>
      <c r="O239" s="60"/>
      <c r="P239" s="60"/>
      <c r="Q239" s="60"/>
      <c r="R239" s="59">
        <v>103.26999999999998</v>
      </c>
      <c r="S239" s="67"/>
    </row>
    <row r="240" spans="1:19" x14ac:dyDescent="0.3">
      <c r="A240" s="60" t="s">
        <v>61</v>
      </c>
      <c r="B240" s="60"/>
      <c r="C240" s="60"/>
      <c r="D240" s="60"/>
      <c r="E240" s="60"/>
      <c r="F240" s="60"/>
      <c r="G240" s="60"/>
      <c r="H240" s="60"/>
      <c r="I240" s="60"/>
      <c r="J240" s="60"/>
      <c r="K240" s="60"/>
      <c r="L240" s="60"/>
      <c r="M240" s="60"/>
      <c r="N240" s="60"/>
      <c r="O240" s="60"/>
      <c r="P240" s="60"/>
      <c r="Q240" s="60"/>
      <c r="R240" s="59">
        <v>296.09999999999997</v>
      </c>
      <c r="S240" s="67"/>
    </row>
    <row r="241" spans="1:19" x14ac:dyDescent="0.3">
      <c r="A241" s="60" t="s">
        <v>62</v>
      </c>
      <c r="B241" s="60"/>
      <c r="C241" s="60"/>
      <c r="D241" s="60"/>
      <c r="E241" s="60"/>
      <c r="F241" s="60"/>
      <c r="G241" s="60"/>
      <c r="H241" s="60"/>
      <c r="I241" s="60"/>
      <c r="J241" s="60"/>
      <c r="K241" s="60"/>
      <c r="L241" s="60"/>
      <c r="M241" s="60"/>
      <c r="N241" s="60"/>
      <c r="O241" s="60"/>
      <c r="P241" s="60"/>
      <c r="Q241" s="60"/>
      <c r="R241" s="59">
        <v>346.2</v>
      </c>
      <c r="S241" s="67"/>
    </row>
    <row r="242" spans="1:19" x14ac:dyDescent="0.3">
      <c r="A242" s="60" t="s">
        <v>63</v>
      </c>
      <c r="B242" s="60"/>
      <c r="C242" s="60"/>
      <c r="D242" s="60"/>
      <c r="E242" s="60"/>
      <c r="F242" s="60"/>
      <c r="G242" s="60"/>
      <c r="H242" s="60"/>
      <c r="I242" s="60"/>
      <c r="J242" s="60"/>
      <c r="K242" s="60"/>
      <c r="L242" s="60"/>
      <c r="M242" s="60"/>
      <c r="N242" s="60"/>
      <c r="O242" s="60"/>
      <c r="P242" s="60"/>
      <c r="Q242" s="60"/>
      <c r="R242" s="59">
        <v>319.16000000000003</v>
      </c>
      <c r="S242" s="67"/>
    </row>
    <row r="243" spans="1:19" x14ac:dyDescent="0.3">
      <c r="A243" s="58" t="s">
        <v>121</v>
      </c>
      <c r="B243" s="58"/>
      <c r="C243" s="58"/>
      <c r="D243" s="58"/>
      <c r="E243" s="58"/>
      <c r="F243" s="58"/>
      <c r="G243" s="58"/>
      <c r="H243" s="58"/>
      <c r="I243" s="58"/>
      <c r="J243" s="58"/>
      <c r="K243" s="58"/>
      <c r="L243" s="58"/>
      <c r="M243" s="58"/>
      <c r="N243" s="58"/>
      <c r="O243" s="58"/>
      <c r="P243" s="58"/>
      <c r="Q243" s="58"/>
      <c r="R243" s="59">
        <v>456.33</v>
      </c>
      <c r="S243" s="67"/>
    </row>
    <row r="244" spans="1:19" x14ac:dyDescent="0.3">
      <c r="A244" s="60" t="s">
        <v>64</v>
      </c>
      <c r="B244" s="60"/>
      <c r="C244" s="60"/>
      <c r="D244" s="60"/>
      <c r="E244" s="60"/>
      <c r="F244" s="60"/>
      <c r="G244" s="60"/>
      <c r="H244" s="60"/>
      <c r="I244" s="60"/>
      <c r="J244" s="60"/>
      <c r="K244" s="60"/>
      <c r="L244" s="60"/>
      <c r="M244" s="60"/>
      <c r="N244" s="60"/>
      <c r="O244" s="60"/>
      <c r="P244" s="60"/>
      <c r="Q244" s="60"/>
      <c r="R244" s="59">
        <v>568.6099999999999</v>
      </c>
      <c r="S244" s="67"/>
    </row>
    <row r="245" spans="1:19" x14ac:dyDescent="0.3">
      <c r="A245" s="60" t="s">
        <v>65</v>
      </c>
      <c r="B245" s="60"/>
      <c r="C245" s="60"/>
      <c r="D245" s="60"/>
      <c r="E245" s="60"/>
      <c r="F245" s="60"/>
      <c r="G245" s="60"/>
      <c r="H245" s="60"/>
      <c r="I245" s="60"/>
      <c r="J245" s="60"/>
      <c r="K245" s="60"/>
      <c r="L245" s="60"/>
      <c r="M245" s="60"/>
      <c r="N245" s="60"/>
      <c r="O245" s="60"/>
      <c r="P245" s="60"/>
      <c r="Q245" s="60"/>
      <c r="R245" s="59">
        <v>554.40000000000009</v>
      </c>
      <c r="S245" s="67"/>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9B2A28-9DE2-42BF-AAF1-16ADDB119541}">
  <sheetPr>
    <pageSetUpPr fitToPage="1"/>
  </sheetPr>
  <dimension ref="A1:BF1002"/>
  <sheetViews>
    <sheetView tabSelected="1" zoomScaleNormal="100" workbookViewId="0">
      <pane ySplit="3" topLeftCell="A4" activePane="bottomLeft" state="frozen"/>
      <selection activeCell="F1" sqref="F1"/>
      <selection pane="bottomLeft" activeCell="K15" sqref="K15"/>
    </sheetView>
  </sheetViews>
  <sheetFormatPr defaultColWidth="8.453125" defaultRowHeight="13" x14ac:dyDescent="0.3"/>
  <cols>
    <col min="1" max="1" width="3.453125" style="1" bestFit="1" customWidth="1"/>
    <col min="2" max="2" width="23.81640625" style="1" customWidth="1"/>
    <col min="3" max="5" width="6.54296875" style="1" customWidth="1"/>
    <col min="6" max="6" width="21.453125" style="1" bestFit="1" customWidth="1"/>
    <col min="7" max="8" width="21.453125" style="1" customWidth="1"/>
    <col min="9" max="9" width="52.54296875" style="1" bestFit="1" customWidth="1"/>
    <col min="10" max="10" width="7.54296875" style="1" customWidth="1"/>
    <col min="11" max="13" width="10.453125" style="6" customWidth="1"/>
    <col min="14" max="14" width="9.54296875" style="5" hidden="1" customWidth="1"/>
    <col min="15" max="15" width="7.453125" style="4" customWidth="1"/>
    <col min="16" max="17" width="9.54296875" style="3" customWidth="1"/>
    <col min="18" max="18" width="1.453125" style="2" customWidth="1"/>
    <col min="19" max="19" width="13" style="1" hidden="1" customWidth="1"/>
    <col min="20" max="20" width="11.81640625" style="1" hidden="1" customWidth="1"/>
    <col min="21" max="21" width="15.54296875" style="1" hidden="1" customWidth="1"/>
    <col min="22" max="22" width="12.54296875" style="1" hidden="1" customWidth="1"/>
    <col min="23" max="23" width="14.1796875" style="1" hidden="1" customWidth="1"/>
    <col min="24" max="24" width="15.453125" style="1" hidden="1" customWidth="1"/>
    <col min="25" max="25" width="13" style="1" hidden="1" customWidth="1"/>
    <col min="26" max="26" width="12.81640625" style="1" hidden="1" customWidth="1"/>
    <col min="27" max="27" width="9.1796875" style="1" hidden="1" customWidth="1"/>
    <col min="28" max="28" width="11" style="1" hidden="1" customWidth="1"/>
    <col min="29" max="29" width="9.81640625" style="1" hidden="1" customWidth="1"/>
    <col min="30" max="30" width="7" style="1" hidden="1" customWidth="1"/>
    <col min="31" max="32" width="5.1796875" style="1" hidden="1" customWidth="1"/>
    <col min="33" max="33" width="6.81640625" style="1" hidden="1" customWidth="1"/>
    <col min="34" max="34" width="4.81640625" style="1" hidden="1" customWidth="1"/>
    <col min="35" max="35" width="7" style="1" hidden="1" customWidth="1"/>
    <col min="36" max="36" width="5.54296875" style="1" hidden="1" customWidth="1"/>
    <col min="37" max="37" width="6.1796875" style="1" hidden="1" customWidth="1"/>
    <col min="38" max="38" width="7.453125" style="1" hidden="1" customWidth="1"/>
    <col min="39" max="39" width="5.81640625" style="1" hidden="1" customWidth="1"/>
    <col min="40" max="40" width="8.1796875" style="1" hidden="1" customWidth="1"/>
    <col min="41" max="41" width="5.1796875" style="1" hidden="1" customWidth="1"/>
    <col min="42" max="42" width="7.54296875" style="1" hidden="1" customWidth="1"/>
    <col min="43" max="43" width="7" style="1" hidden="1" customWidth="1"/>
    <col min="44" max="45" width="6.81640625" style="1" hidden="1" customWidth="1"/>
    <col min="46" max="46" width="6.453125" style="1" hidden="1" customWidth="1"/>
    <col min="47" max="47" width="7.81640625" style="1" hidden="1" customWidth="1"/>
    <col min="48" max="48" width="4.81640625" style="1" hidden="1" customWidth="1"/>
    <col min="49" max="50" width="5.1796875" style="1" hidden="1" customWidth="1"/>
    <col min="51" max="51" width="4.81640625" style="1" hidden="1" customWidth="1"/>
    <col min="52" max="52" width="7.81640625" style="1" hidden="1" customWidth="1"/>
    <col min="53" max="54" width="6.81640625" style="1" hidden="1" customWidth="1"/>
    <col min="55" max="16384" width="8.453125" style="1"/>
  </cols>
  <sheetData>
    <row r="1" spans="1:58" ht="25.5" customHeight="1" x14ac:dyDescent="0.3">
      <c r="D1" s="97" t="s">
        <v>1</v>
      </c>
      <c r="E1" s="97"/>
      <c r="F1" s="97"/>
      <c r="G1" s="89"/>
      <c r="H1" s="89"/>
      <c r="I1" s="99" t="str">
        <f>IF(COUNTIF(BA:BA,"min"),"WARNING:  One or more of the specified widths is below the minimum for this system and/or control type.  Please check the Size Capacities tab and try again.",IF(COUNTIF(BA:BA,"max"),"WARNING:  One or more of the specified sizes is above the maximum for this system and/or control type.  Please check the Size Capacites tab and try again.",IF(COUNTIF(AE:AE,"Warn"),"WARNING:  One or more of the drop sizes you have entered will be over the maximum roll diameter for the cassette size on some fabrics.  Please check the Roll-Up Matrix on the next tab to be sure.",IF(COUNTIF(AD:AD,"True"),"WARNING:  One or more of the sizes you have entered is over the maximum recommended size for your chosen cassette or fascia.  Please check the Evolve Cassette or Fascia reference chart and try again",""))))</f>
        <v/>
      </c>
      <c r="J1" s="99" t="str">
        <f>IF(COUNTIF(BB:BB,"max"),"WARNING:  The specified width is above the maximum (3m) for the Linear 25 hembar.  Please choose a different hembar option.","")</f>
        <v/>
      </c>
      <c r="K1" s="99"/>
      <c r="L1" s="99"/>
      <c r="M1" s="26"/>
      <c r="N1" s="3"/>
      <c r="O1" s="95" t="s">
        <v>2</v>
      </c>
      <c r="P1" s="95"/>
      <c r="Q1" s="95"/>
    </row>
    <row r="2" spans="1:58" ht="44.25" customHeight="1" x14ac:dyDescent="0.3">
      <c r="D2" s="98"/>
      <c r="E2" s="98"/>
      <c r="F2" s="98"/>
      <c r="G2" s="90"/>
      <c r="H2" s="90"/>
      <c r="I2" s="100"/>
      <c r="J2" s="99"/>
      <c r="K2" s="99"/>
      <c r="L2" s="99"/>
      <c r="M2" s="26"/>
      <c r="N2" s="3"/>
      <c r="O2" s="96">
        <f ca="1">SUM(Q4:Q1001)</f>
        <v>467.23159999999996</v>
      </c>
      <c r="P2" s="96"/>
      <c r="Q2" s="96"/>
      <c r="R2" s="13"/>
      <c r="S2" s="86"/>
      <c r="T2" s="24"/>
      <c r="U2" s="24"/>
      <c r="V2" s="23"/>
      <c r="W2" s="23"/>
      <c r="BC2" s="94"/>
      <c r="BD2" s="94"/>
      <c r="BE2" s="94"/>
      <c r="BF2" s="25"/>
    </row>
    <row r="3" spans="1:58" s="11" customFormat="1" ht="57.75" customHeight="1" x14ac:dyDescent="0.35">
      <c r="A3" s="21" t="s">
        <v>3</v>
      </c>
      <c r="B3" s="19" t="s">
        <v>4</v>
      </c>
      <c r="C3" s="20" t="s">
        <v>5</v>
      </c>
      <c r="D3" s="20" t="s">
        <v>6</v>
      </c>
      <c r="E3" s="20" t="s">
        <v>7</v>
      </c>
      <c r="F3" s="19" t="s">
        <v>8</v>
      </c>
      <c r="G3" s="19" t="s">
        <v>163</v>
      </c>
      <c r="H3" s="19" t="s">
        <v>324</v>
      </c>
      <c r="I3" s="19" t="s">
        <v>9</v>
      </c>
      <c r="J3" s="18" t="s">
        <v>10</v>
      </c>
      <c r="K3" s="17" t="s">
        <v>11</v>
      </c>
      <c r="L3" s="17" t="s">
        <v>12</v>
      </c>
      <c r="M3" s="16" t="s">
        <v>312</v>
      </c>
      <c r="N3" s="16" t="s">
        <v>179</v>
      </c>
      <c r="O3" s="15" t="s">
        <v>13</v>
      </c>
      <c r="P3" s="14" t="s">
        <v>14</v>
      </c>
      <c r="Q3" s="14" t="s">
        <v>15</v>
      </c>
      <c r="R3" s="13"/>
      <c r="S3" s="22" t="s">
        <v>16</v>
      </c>
      <c r="T3" s="22" t="s">
        <v>17</v>
      </c>
      <c r="U3" s="22" t="s">
        <v>18</v>
      </c>
      <c r="V3" s="22" t="s">
        <v>19</v>
      </c>
      <c r="W3" s="22" t="s">
        <v>20</v>
      </c>
      <c r="X3" s="22" t="s">
        <v>21</v>
      </c>
      <c r="Y3" s="22" t="s">
        <v>22</v>
      </c>
      <c r="Z3" s="12" t="s">
        <v>321</v>
      </c>
      <c r="AA3" s="12" t="s">
        <v>331</v>
      </c>
      <c r="AB3" s="12" t="s">
        <v>23</v>
      </c>
      <c r="AC3" s="12" t="s">
        <v>24</v>
      </c>
      <c r="AD3" s="12" t="s">
        <v>25</v>
      </c>
      <c r="AE3" s="27" t="s">
        <v>97</v>
      </c>
      <c r="AF3" s="27" t="s">
        <v>114</v>
      </c>
      <c r="AG3" s="27" t="s">
        <v>159</v>
      </c>
      <c r="AH3" s="27" t="s">
        <v>164</v>
      </c>
      <c r="AI3" s="27" t="s">
        <v>165</v>
      </c>
      <c r="AJ3" s="27" t="s">
        <v>166</v>
      </c>
      <c r="AK3" s="27" t="s">
        <v>167</v>
      </c>
      <c r="AL3" s="27" t="s">
        <v>168</v>
      </c>
      <c r="AM3" s="27" t="s">
        <v>169</v>
      </c>
      <c r="AN3" s="27" t="s">
        <v>170</v>
      </c>
      <c r="AO3" s="27" t="s">
        <v>171</v>
      </c>
      <c r="AP3" s="27" t="s">
        <v>172</v>
      </c>
      <c r="AQ3" s="27" t="s">
        <v>173</v>
      </c>
      <c r="AR3" s="27" t="s">
        <v>177</v>
      </c>
      <c r="AS3" s="27" t="s">
        <v>176</v>
      </c>
      <c r="AT3" s="27" t="s">
        <v>178</v>
      </c>
      <c r="AU3" s="27" t="s">
        <v>180</v>
      </c>
      <c r="AV3" s="27" t="s">
        <v>297</v>
      </c>
      <c r="AW3" s="27" t="s">
        <v>181</v>
      </c>
      <c r="AX3" s="27" t="s">
        <v>182</v>
      </c>
      <c r="AY3" s="27" t="s">
        <v>99</v>
      </c>
      <c r="AZ3" s="27" t="s">
        <v>183</v>
      </c>
      <c r="BA3" s="27" t="s">
        <v>307</v>
      </c>
      <c r="BB3" s="27" t="s">
        <v>310</v>
      </c>
      <c r="BC3" s="94"/>
      <c r="BD3" s="94"/>
      <c r="BE3" s="94"/>
    </row>
    <row r="4" spans="1:58" x14ac:dyDescent="0.3">
      <c r="A4" s="7">
        <v>1</v>
      </c>
      <c r="B4" s="91"/>
      <c r="C4" s="91">
        <v>1</v>
      </c>
      <c r="D4" s="91">
        <v>1266</v>
      </c>
      <c r="E4" s="91">
        <v>2151</v>
      </c>
      <c r="F4" s="92" t="s">
        <v>27</v>
      </c>
      <c r="G4" s="92" t="s">
        <v>313</v>
      </c>
      <c r="H4" s="92"/>
      <c r="I4" s="92" t="s">
        <v>57</v>
      </c>
      <c r="J4" s="92" t="s">
        <v>43</v>
      </c>
      <c r="K4" s="92"/>
      <c r="L4" s="92"/>
      <c r="M4" s="9">
        <f t="shared" ref="M4:M67" ca="1" si="0">IF($N4=0,0,$N4+$V4+$X4+$Y4+$AA4+$AS4+$AT4+$Z4)</f>
        <v>1061.8900000000001</v>
      </c>
      <c r="N4" s="10" cm="1">
        <f t="array" aca="1" ref="N4" ca="1">IF(ISBLANK(C4),0,IF(F4="Flow",AP4,IF(F4="Cascade",AQ4,IF(OR(ISBLANK(F4),ISBLANK(G4),ISBLANK(I4),ISBLANK(J4)),0,(_xlfn.XLOOKUP(S4,INDIRECT(U4&amp;W4&amp;"W"),_xlfn.XLOOKUP(T4,INDIRECT(U4&amp;W4&amp;"D"),INDIRECT(U4&amp;W4))))))))</f>
        <v>1061.8900000000001</v>
      </c>
      <c r="O4" s="93">
        <v>0.56000000000000005</v>
      </c>
      <c r="P4" s="9">
        <f t="shared" ref="P4:P67" ca="1" si="1">AU4-(AU4*O4)</f>
        <v>467.23159999999996</v>
      </c>
      <c r="Q4" s="9">
        <f ca="1">IF(C4*(NOT(ISBLANK(C4))),P4*C4,0)</f>
        <v>467.23159999999996</v>
      </c>
      <c r="S4" s="7">
        <f>IF(AND(F4="Evolve Zero",D4&lt;2000),2000,IF(D4&lt;800,800,CEILING(D4,200)))</f>
        <v>1400</v>
      </c>
      <c r="T4" s="7">
        <f t="shared" ref="T4:T35" si="2">IF(E4&lt;800,800,CEILING(E4,200))</f>
        <v>2200</v>
      </c>
      <c r="U4" s="8" t="str">
        <f>IF(ISNUMBER(SEARCH("Evolve Cassette",F4)),SUBSTITUTE(SUBSTITUTE(SUBSTITUTE(F4," Cassette 80","")," Cassette 100","")," Cassette 125",""),IF(F4="ExtraLok 100","KuroLok100",IF(F4="ExtraLok 125","KuroLok125",SUBSTITUTE(SUBSTITUTE(F4," ",""),"&amp;",""))))</f>
        <v>KuroLok100</v>
      </c>
      <c r="V4" s="7" cm="1">
        <f t="array" aca="1" ref="V4" ca="1">IF(ISBLANK(I4),0,_xlfn.XLOOKUP(I4,INDIRECT(U4&amp;"Controls"),INDIRECT(U4&amp;"ControlsAddon")))</f>
        <v>0</v>
      </c>
      <c r="W4" s="7" t="str">
        <f t="shared" ref="W4:W35" si="3">SUBSTITUTE(J4," ","")</f>
        <v>BandE</v>
      </c>
      <c r="X4" s="7" cm="1">
        <f t="array" aca="1" ref="X4" ca="1">IF(AND(K4="y",NOT(ISBLANK(H4))),_xlfn.XLOOKUP(S4,ralcassette,ralcassettecost),IF(K4="Y",_xlfn.XLOOKUP(S4,INDIRECT(U4&amp;"RALW"),_xlfn.XLOOKUP(T4,INDIRECT(U4&amp;"RALD"),INDIRECT(U4&amp;"RAL"))),0))</f>
        <v>0</v>
      </c>
      <c r="Y4" s="7">
        <f t="shared" ref="Y4:Y35" si="4">IF(L4="Y",((D4/1000*2)*69.97)+(((E4*2-230)/1000)*34.28),0)</f>
        <v>0</v>
      </c>
      <c r="Z4" s="7">
        <f>IF(AND(K4="Y",L4="Y"),33+(D4*14.3),0)</f>
        <v>0</v>
      </c>
      <c r="AA4" s="7" cm="1">
        <f t="array" ref="AA4">IF(ISNUMBER(SEARCH("cassette",H4)),_xlfn.XLOOKUP(S4,cassettewidth,_xlfn.XLOOKUP(H4,cassettetype,cassette)),IF(ISNUMBER(SEARCH("fascia",H4)),_xlfn.XLOOKUP(S4,fasciawidth,_xlfn.XLOOKUP(H4,fasciatype,fascia)),0))</f>
        <v>0</v>
      </c>
      <c r="AB4" s="7" t="str">
        <f>SUBSTITUTE(SUBSTITUTE(H4,"Fascia ",""),"Cassette ","")</f>
        <v/>
      </c>
      <c r="AC4" s="7" t="str" cm="1">
        <f t="array" ref="AC4">IF(NOT(ISBLANK(H4)),_xlfn.XLOOKUP(S4,cassetterefwidth,_xlfn.XLOOKUP(T4,cassetterefdrop,cassetteref)),"")</f>
        <v/>
      </c>
      <c r="AD4" s="1" t="b">
        <f>_xlfn.NUMBERVALUE(AB4)&lt;_xlfn.NUMBERVALUE(AC4)</f>
        <v>0</v>
      </c>
      <c r="AE4" s="1" t="b">
        <f t="shared" ref="AE4:AE67" si="5">IF(OR(AND(F4="KuroLok 80",E4&gt;800),AND(OR(F4="KuroLok 100",F4="KuroLok 100 RL"),E4&gt;2400),AND(OR(F4="KuroLok 125",F4="KuroLok 125 RL"),E4&gt;5200)),"Warn")</f>
        <v>0</v>
      </c>
      <c r="AF4" s="10" cm="1">
        <f t="array" aca="1" ref="AF4" ca="1">(_xlfn.XLOOKUP($S4,INDIRECT($U4&amp;$W4&amp;"W"),_xlfn.XLOOKUP($T4,INDIRECT($U4&amp;$W4&amp;"D"),INDIRECT($U4&amp;$W4))))</f>
        <v>1061.8900000000001</v>
      </c>
      <c r="AG4" s="9"/>
      <c r="AH4" s="9"/>
      <c r="AI4" s="9"/>
      <c r="AJ4" s="9"/>
      <c r="AK4" s="9"/>
      <c r="AL4" s="7">
        <f t="shared" ref="AL4:AL67" si="6">IF(D4&lt;500,500,CEILING(D4,500))</f>
        <v>1500</v>
      </c>
      <c r="AM4" s="7" t="str">
        <f>SUBSTITUTE(SUBSTITUTE(AH4," way","")," draw","")</f>
        <v/>
      </c>
      <c r="AN4" s="7">
        <f t="shared" ref="AN4:AN67" si="7">IF(F4="Flow",AJ4*385,0)</f>
        <v>0</v>
      </c>
      <c r="AO4" s="7">
        <f t="shared" ref="AO4:AO67" si="8">IF(AND(F4="Flow",AK4="Y"),641,0)</f>
        <v>0</v>
      </c>
      <c r="AP4" s="9" cm="1">
        <f t="array" aca="1" ref="AP4" ca="1">IF(F4="Flow",_xlfn.XLOOKUP(AL4,INDIRECT(F4&amp;AM4&amp;"W"),_xlfn.XLOOKUP(AI4,INDIRECT(F4&amp;AM4&amp;"H"),INDIRECT(F4&amp;AM4))),0)</f>
        <v>0</v>
      </c>
      <c r="AQ4" s="9">
        <f>IF(F4="Cascade",_xlfn.XLOOKUP(S4,Cascade!$C$4:$S$4,Cascade!$C$5:$S$5),0)</f>
        <v>0</v>
      </c>
      <c r="AR4" s="9" t="b">
        <f t="shared" ref="AR4:AR67" si="9">IF(G4="Linear 25","lin",IF(G4="Luxury 39","lux"))</f>
        <v>0</v>
      </c>
      <c r="AS4" s="9" cm="1">
        <f t="array" aca="1" ref="AS4" ca="1">IF(OR(G4="Ellipse 43",G4="Luxury 46",G4="Type 2",G4="Type D",G4="Type Z",ISBLANK(G4)),0,_xlfn.XLOOKUP(S4,INDIRECT(U4&amp;AR4&amp;"w"),INDIRECT(U4&amp;AR4)))</f>
        <v>0</v>
      </c>
      <c r="AT4" s="9" cm="1">
        <f t="array" ref="AT4">IF(F4="ExtraLok 100",_xlfn.XLOOKUP(S4,'ExtraLok 100'!$C$6:$S$6,_xlfn.XLOOKUP('Pricing Tool'!T4,'ExtraLok 100'!$A$7:$A$21,'ExtraLok 100'!$C$7:$S$21)),IF(F4="ExtraLok 125",_xlfn.XLOOKUP('Pricing Tool'!S4,'ExtraLok 125'!$C$6:$S$6,_xlfn.XLOOKUP('Pricing Tool'!T4,'ExtraLok 125'!$A$7:$A$33,'ExtraLok 125'!$C$7:$S$33)),0))</f>
        <v>0</v>
      </c>
      <c r="AU4" s="9">
        <f ca="1">IF($N4=0,0,$N4+$V4+$X4+$Y4+$AA4+$AS4+$AT4)</f>
        <v>1061.8900000000001</v>
      </c>
      <c r="AV4" s="9" t="str">
        <f t="shared" ref="AV4:AV67" si="10">F4&amp;I4</f>
        <v>KuroLok 100Metal chain with spring assist</v>
      </c>
      <c r="AW4" s="85">
        <f>_xlfn.XLOOKUP($AV4,'Size capacities'!$A$2:$A$120,'Size capacities'!D$2:D$120)</f>
        <v>200</v>
      </c>
      <c r="AX4" s="85">
        <f>_xlfn.XLOOKUP($AV4,'Size capacities'!$A$2:$A$120,'Size capacities'!E$2:E$120)</f>
        <v>2600</v>
      </c>
      <c r="AY4" s="85">
        <f>_xlfn.XLOOKUP($AV4,'Size capacities'!$A$2:$A$120,'Size capacities'!F$2:F$120)</f>
        <v>3600</v>
      </c>
      <c r="AZ4" s="85">
        <f>_xlfn.XLOOKUP($AV4,'Size capacities'!$A$2:$A$120,'Size capacities'!G$2:G$120)</f>
        <v>9000</v>
      </c>
      <c r="BA4" s="85">
        <f t="shared" ref="BA4:BA67" si="11">IF(OR(ISBLANK(D4),ISBLANK(F4),ISBLANK(I4)),0,IF(D4&lt;AW4,"min",IF(OR(D4&gt;AX4,E4&gt;AY4,(((D4/1000)*(E4/1000))*1000)&gt;AZ4),"max",0)))</f>
        <v>0</v>
      </c>
      <c r="BB4" s="85">
        <f t="shared" ref="BB4:BB67" si="12">IF(OR(ISBLANK(D4),ISBLANK(G4)),0,IF(AND(D4&gt;3000,G4="Linear 25"),"max",0))</f>
        <v>0</v>
      </c>
    </row>
    <row r="5" spans="1:58" x14ac:dyDescent="0.3">
      <c r="A5" s="7">
        <v>2</v>
      </c>
      <c r="B5" s="91"/>
      <c r="C5" s="91"/>
      <c r="D5" s="91"/>
      <c r="E5" s="91"/>
      <c r="F5" s="92"/>
      <c r="G5" s="92"/>
      <c r="H5" s="92"/>
      <c r="I5" s="92"/>
      <c r="J5" s="92"/>
      <c r="K5" s="92"/>
      <c r="L5" s="92"/>
      <c r="M5" s="9">
        <f t="shared" ca="1" si="0"/>
        <v>0</v>
      </c>
      <c r="N5" s="10" cm="1">
        <f t="array" aca="1" ref="N5" ca="1">IF(ISBLANK(C5),0,IF(F5="Flow",AP5,IF(F5="Cascade",AQ5,IF(OR(ISBLANK(F5),ISBLANK(G5),ISBLANK(I5),ISBLANK(J5)),0,(_xlfn.XLOOKUP(S5,INDIRECT(U5&amp;W5&amp;"W"),_xlfn.XLOOKUP(T5,INDIRECT(U5&amp;W5&amp;"D"),INDIRECT(U5&amp;W5))))))))</f>
        <v>0</v>
      </c>
      <c r="O5" s="93"/>
      <c r="P5" s="9">
        <f t="shared" ca="1" si="1"/>
        <v>0</v>
      </c>
      <c r="Q5" s="9">
        <f t="shared" ref="Q5:Q68" si="13">IF(C5*(NOT(ISBLANK(C5))),P5*C5,0)</f>
        <v>0</v>
      </c>
      <c r="S5" s="7">
        <f>IF(D5&lt;800,800,CEILING(D5,200))</f>
        <v>800</v>
      </c>
      <c r="T5" s="7">
        <f>IF(E5&lt;800,800,CEILING(E5,200))</f>
        <v>800</v>
      </c>
      <c r="U5" s="8" t="str">
        <f t="shared" ref="U5:U68" si="14">IF(ISNUMBER(SEARCH("Evolve Cassette",F5)),SUBSTITUTE(SUBSTITUTE(SUBSTITUTE(F5," Cassette 80","")," Cassette 100","")," Cassette 125",""),IF(F5="ExtraLok 100","KuroLok100",IF(F5="ExtraLok 125","KuroLok125",SUBSTITUTE(SUBSTITUTE(F5," ",""),"&amp;",""))))</f>
        <v/>
      </c>
      <c r="V5" s="7" cm="1">
        <f t="array" aca="1" ref="V5" ca="1">IF(ISBLANK(I5),0,_xlfn.XLOOKUP(I5,INDIRECT(U5&amp;"Controls"),INDIRECT(U5&amp;"ControlsAddon")))</f>
        <v>0</v>
      </c>
      <c r="W5" s="7" t="str">
        <f t="shared" si="3"/>
        <v/>
      </c>
      <c r="X5" s="7" cm="1">
        <f t="array" aca="1" ref="X5" ca="1">IF(AND(K5="y",NOT(ISBLANK(H5))),_xlfn.XLOOKUP(S5,ralcassette,ralcassettecost),IF(K5="Y",_xlfn.XLOOKUP(S5,INDIRECT(U5&amp;"RALW"),_xlfn.XLOOKUP(T5,INDIRECT(U5&amp;"RALD"),INDIRECT(U5&amp;"RAL"))),0))</f>
        <v>0</v>
      </c>
      <c r="Y5" s="7">
        <f>IF(L5="Y",((D5/1000*2)*69.97)+(((E5*2-230)/1000)*34.28),0)</f>
        <v>0</v>
      </c>
      <c r="Z5" s="7">
        <f t="shared" ref="Z5:Z68" si="15">IF(AND(K5="Y",L5="Y"),33+(D5*14.3),0)</f>
        <v>0</v>
      </c>
      <c r="AA5" s="7" cm="1">
        <f t="array" ref="AA5">IF(ISNUMBER(SEARCH("cassette",H5)),_xlfn.XLOOKUP(S5,cassettewidth,_xlfn.XLOOKUP(H5,cassettetype,cassette)),IF(ISNUMBER(SEARCH("fascia",H5)),_xlfn.XLOOKUP(S5,fasciawidth,_xlfn.XLOOKUP(H5,fasciatype,fascia)),0))</f>
        <v>0</v>
      </c>
      <c r="AB5" s="7" t="str">
        <f t="shared" ref="AB5:AB68" si="16">SUBSTITUTE(SUBSTITUTE(H5,"Fascia ",""),"Cassette ","")</f>
        <v/>
      </c>
      <c r="AC5" s="7" t="str" cm="1">
        <f t="array" ref="AC5">IF(NOT(ISBLANK(H5)),_xlfn.XLOOKUP(S5,cassetterefwidth,_xlfn.XLOOKUP(T5,cassetterefdrop,cassetteref)),"")</f>
        <v/>
      </c>
      <c r="AD5" s="1" t="b">
        <f t="shared" ref="AD5:AD68" si="17">_xlfn.NUMBERVALUE(AB5)&lt;_xlfn.NUMBERVALUE(AC5)</f>
        <v>0</v>
      </c>
      <c r="AE5" s="1" t="b">
        <f t="shared" si="5"/>
        <v>0</v>
      </c>
      <c r="AF5" s="10" t="e" cm="1">
        <f t="array" aca="1" ref="AF5" ca="1">(_xlfn.XLOOKUP($S5,INDIRECT($U5&amp;$W5&amp;"W"),_xlfn.XLOOKUP($T5,INDIRECT($U5&amp;$W5&amp;"D"),INDIRECT($U5&amp;$W5))))</f>
        <v>#REF!</v>
      </c>
      <c r="AG5" s="9"/>
      <c r="AH5" s="9"/>
      <c r="AI5" s="9"/>
      <c r="AJ5" s="9"/>
      <c r="AK5" s="9"/>
      <c r="AL5" s="7">
        <f t="shared" si="6"/>
        <v>500</v>
      </c>
      <c r="AM5" s="7" t="str">
        <f t="shared" ref="AM5:AM68" si="18">SUBSTITUTE(SUBSTITUTE(AH5," way","")," draw","")</f>
        <v/>
      </c>
      <c r="AN5" s="7">
        <f t="shared" si="7"/>
        <v>0</v>
      </c>
      <c r="AO5" s="7">
        <f t="shared" si="8"/>
        <v>0</v>
      </c>
      <c r="AP5" s="9" cm="1">
        <f t="array" aca="1" ref="AP5" ca="1">IF(F5="Flow",_xlfn.XLOOKUP(AL5,INDIRECT(F5&amp;AM5&amp;"W"),_xlfn.XLOOKUP(AI5,INDIRECT(F5&amp;AM5&amp;"H"),INDIRECT(F5&amp;AM5))),0)</f>
        <v>0</v>
      </c>
      <c r="AQ5" s="9">
        <f>IF(F5="Cascade",_xlfn.XLOOKUP(S5,Cascade!$C$4:$S$4,Cascade!$C$5:$S$5),0)</f>
        <v>0</v>
      </c>
      <c r="AR5" s="9" t="b">
        <f t="shared" si="9"/>
        <v>0</v>
      </c>
      <c r="AS5" s="9" cm="1">
        <f t="array" aca="1" ref="AS5" ca="1">IF(OR(G5="Ellipse 43",G5="Luxury 46",G5="Type 2",G5="Type D",G5="Type Z",ISBLANK(G5)),0,_xlfn.XLOOKUP(S5,INDIRECT(U5&amp;AR5&amp;"w"),INDIRECT(U5&amp;AR5)))</f>
        <v>0</v>
      </c>
      <c r="AT5" s="9" cm="1">
        <f t="array" ref="AT5">IF(F5="ExtraLok 100",_xlfn.XLOOKUP(S5,'ExtraLok 100'!$C$6:$S$6,_xlfn.XLOOKUP('Pricing Tool'!T5,'ExtraLok 100'!$A$7:$A$21,'ExtraLok 100'!$C$7:$S$21)),IF(F5="ExtraLok 125",_xlfn.XLOOKUP('Pricing Tool'!S5,'ExtraLok 125'!$C$6:$S$6,_xlfn.XLOOKUP('Pricing Tool'!T5,'ExtraLok 125'!$A$7:$A$33,'ExtraLok 125'!$C$7:$S$33)),0))</f>
        <v>0</v>
      </c>
      <c r="AU5" s="9">
        <f t="shared" ref="AU5:AU68" ca="1" si="19">IF(N5=0,0,N5+V5+X5+Y5+AA5+AS5+AT5)</f>
        <v>0</v>
      </c>
      <c r="AV5" s="9" t="str">
        <f t="shared" si="10"/>
        <v/>
      </c>
      <c r="AW5" s="85" t="e">
        <f>_xlfn.XLOOKUP($AV5,'Size capacities'!$A$2:$A$120,'Size capacities'!D$2:D$120)</f>
        <v>#N/A</v>
      </c>
      <c r="AX5" s="85" t="e">
        <f>_xlfn.XLOOKUP($AV5,'Size capacities'!$A$2:$A$120,'Size capacities'!E$2:E$120)</f>
        <v>#N/A</v>
      </c>
      <c r="AY5" s="85" t="e">
        <f>_xlfn.XLOOKUP($AV5,'Size capacities'!$A$2:$A$120,'Size capacities'!F$2:F$120)</f>
        <v>#N/A</v>
      </c>
      <c r="AZ5" s="85" t="e">
        <f>_xlfn.XLOOKUP($AV5,'Size capacities'!$A$2:$A$120,'Size capacities'!G$2:G$120)</f>
        <v>#N/A</v>
      </c>
      <c r="BA5" s="85">
        <f t="shared" si="11"/>
        <v>0</v>
      </c>
      <c r="BB5" s="85">
        <f t="shared" si="12"/>
        <v>0</v>
      </c>
    </row>
    <row r="6" spans="1:58" x14ac:dyDescent="0.3">
      <c r="A6" s="7">
        <v>3</v>
      </c>
      <c r="B6" s="91"/>
      <c r="C6" s="91"/>
      <c r="D6" s="91"/>
      <c r="E6" s="91"/>
      <c r="F6" s="92"/>
      <c r="G6" s="92"/>
      <c r="H6" s="92"/>
      <c r="I6" s="92"/>
      <c r="J6" s="92"/>
      <c r="K6" s="92"/>
      <c r="L6" s="92"/>
      <c r="M6" s="9">
        <f t="shared" ca="1" si="0"/>
        <v>0</v>
      </c>
      <c r="N6" s="10" cm="1">
        <f t="array" aca="1" ref="N6" ca="1">IF(ISBLANK(C6),0,IF(F6="Flow",AP6,IF(F6="Cascade",AQ6,IF(OR(ISBLANK(F6),ISBLANK(G6),ISBLANK(I6),ISBLANK(J6)),0,(_xlfn.XLOOKUP(S6,INDIRECT(U6&amp;W6&amp;"W"),_xlfn.XLOOKUP(T6,INDIRECT(U6&amp;W6&amp;"D"),INDIRECT(U6&amp;W6))))))))</f>
        <v>0</v>
      </c>
      <c r="O6" s="93"/>
      <c r="P6" s="9">
        <f t="shared" ca="1" si="1"/>
        <v>0</v>
      </c>
      <c r="Q6" s="9">
        <f t="shared" si="13"/>
        <v>0</v>
      </c>
      <c r="S6" s="7">
        <f t="shared" ref="S6:S35" si="20">IF(D6&lt;800,800,CEILING(D6,200))</f>
        <v>800</v>
      </c>
      <c r="T6" s="7">
        <f t="shared" si="2"/>
        <v>800</v>
      </c>
      <c r="U6" s="8" t="str">
        <f t="shared" si="14"/>
        <v/>
      </c>
      <c r="V6" s="7" cm="1">
        <f t="array" aca="1" ref="V6" ca="1">IF(ISBLANK(I6),0,_xlfn.XLOOKUP(I6,INDIRECT(U6&amp;"Controls"),INDIRECT(U6&amp;"ControlsAddon")))</f>
        <v>0</v>
      </c>
      <c r="W6" s="7" t="str">
        <f t="shared" si="3"/>
        <v/>
      </c>
      <c r="X6" s="7" cm="1">
        <f t="array" aca="1" ref="X6" ca="1">IF(AND(K6="y",NOT(ISBLANK(H6))),_xlfn.XLOOKUP(S6,ralcassette,ralcassettecost),IF(K6="Y",_xlfn.XLOOKUP(S6,INDIRECT(U6&amp;"RALW"),_xlfn.XLOOKUP(T6,INDIRECT(U6&amp;"RALD"),INDIRECT(U6&amp;"RAL"))),0))</f>
        <v>0</v>
      </c>
      <c r="Y6" s="7">
        <f t="shared" si="4"/>
        <v>0</v>
      </c>
      <c r="Z6" s="7">
        <f t="shared" si="15"/>
        <v>0</v>
      </c>
      <c r="AA6" s="7" cm="1">
        <f t="array" ref="AA6">IF(ISNUMBER(SEARCH("cassette",H6)),_xlfn.XLOOKUP(S6,cassettewidth,_xlfn.XLOOKUP(H6,cassettetype,cassette)),IF(ISNUMBER(SEARCH("fascia",H6)),_xlfn.XLOOKUP(S6,fasciawidth,_xlfn.XLOOKUP(H6,fasciatype,fascia)),0))</f>
        <v>0</v>
      </c>
      <c r="AB6" s="7" t="str">
        <f t="shared" si="16"/>
        <v/>
      </c>
      <c r="AC6" s="7" t="str" cm="1">
        <f t="array" ref="AC6">IF(NOT(ISBLANK(H6)),_xlfn.XLOOKUP(S6,cassetterefwidth,_xlfn.XLOOKUP(T6,cassetterefdrop,cassetteref)),"")</f>
        <v/>
      </c>
      <c r="AD6" s="1" t="b">
        <f t="shared" si="17"/>
        <v>0</v>
      </c>
      <c r="AE6" s="1" t="b">
        <f t="shared" si="5"/>
        <v>0</v>
      </c>
      <c r="AF6" s="10" t="e" cm="1">
        <f t="array" aca="1" ref="AF6" ca="1">(_xlfn.XLOOKUP($S6,INDIRECT($U6&amp;$W6&amp;"W"),_xlfn.XLOOKUP($T6,INDIRECT($U6&amp;$W6&amp;"D"),INDIRECT($U6&amp;$W6))))</f>
        <v>#REF!</v>
      </c>
      <c r="AG6" s="9"/>
      <c r="AH6" s="9"/>
      <c r="AI6" s="9"/>
      <c r="AJ6" s="9"/>
      <c r="AK6" s="9"/>
      <c r="AL6" s="7">
        <f t="shared" si="6"/>
        <v>500</v>
      </c>
      <c r="AM6" s="7" t="str">
        <f t="shared" si="18"/>
        <v/>
      </c>
      <c r="AN6" s="7">
        <f t="shared" si="7"/>
        <v>0</v>
      </c>
      <c r="AO6" s="7">
        <f t="shared" si="8"/>
        <v>0</v>
      </c>
      <c r="AP6" s="9" cm="1">
        <f t="array" aca="1" ref="AP6" ca="1">IF(F6="Flow",_xlfn.XLOOKUP(AL6,INDIRECT(F6&amp;AM6&amp;"W"),_xlfn.XLOOKUP(AI6,INDIRECT(F6&amp;AM6&amp;"H"),INDIRECT(F6&amp;AM6))),0)</f>
        <v>0</v>
      </c>
      <c r="AQ6" s="9">
        <f>IF(F6="Cascade",_xlfn.XLOOKUP(S6,Cascade!$C$4:$S$4,Cascade!$C$5:$S$5),0)</f>
        <v>0</v>
      </c>
      <c r="AR6" s="9" t="b">
        <f t="shared" si="9"/>
        <v>0</v>
      </c>
      <c r="AS6" s="9" cm="1">
        <f t="array" aca="1" ref="AS6" ca="1">IF(OR(G6="Ellipse 43",G6="Luxury 46",G6="Type 2",G6="Type D",G6="Type Z",ISBLANK(G6)),0,_xlfn.XLOOKUP(S6,INDIRECT(U6&amp;AR6&amp;"w"),INDIRECT(U6&amp;AR6)))</f>
        <v>0</v>
      </c>
      <c r="AT6" s="9" cm="1">
        <f t="array" ref="AT6">IF(F6="ExtraLok 100",_xlfn.XLOOKUP(S6,'ExtraLok 100'!$C$6:$S$6,_xlfn.XLOOKUP('Pricing Tool'!T6,'ExtraLok 100'!$A$7:$A$21,'ExtraLok 100'!$C$7:$S$21)),IF(F6="ExtraLok 125",_xlfn.XLOOKUP('Pricing Tool'!S6,'ExtraLok 125'!$C$6:$S$6,_xlfn.XLOOKUP('Pricing Tool'!T6,'ExtraLok 125'!$A$7:$A$33,'ExtraLok 125'!$C$7:$S$33)),0))</f>
        <v>0</v>
      </c>
      <c r="AU6" s="9">
        <f t="shared" ca="1" si="19"/>
        <v>0</v>
      </c>
      <c r="AV6" s="9" t="str">
        <f t="shared" si="10"/>
        <v/>
      </c>
      <c r="AW6" s="85" t="e">
        <f>_xlfn.XLOOKUP($AV6,'Size capacities'!$A$2:$A$120,'Size capacities'!D$2:D$120)</f>
        <v>#N/A</v>
      </c>
      <c r="AX6" s="85" t="e">
        <f>_xlfn.XLOOKUP($AV6,'Size capacities'!$A$2:$A$120,'Size capacities'!E$2:E$120)</f>
        <v>#N/A</v>
      </c>
      <c r="AY6" s="85" t="e">
        <f>_xlfn.XLOOKUP($AV6,'Size capacities'!$A$2:$A$120,'Size capacities'!F$2:F$120)</f>
        <v>#N/A</v>
      </c>
      <c r="AZ6" s="85" t="e">
        <f>_xlfn.XLOOKUP($AV6,'Size capacities'!$A$2:$A$120,'Size capacities'!G$2:G$120)</f>
        <v>#N/A</v>
      </c>
      <c r="BA6" s="85">
        <f t="shared" si="11"/>
        <v>0</v>
      </c>
      <c r="BB6" s="85">
        <f t="shared" si="12"/>
        <v>0</v>
      </c>
    </row>
    <row r="7" spans="1:58" x14ac:dyDescent="0.3">
      <c r="A7" s="7">
        <v>4</v>
      </c>
      <c r="B7" s="91"/>
      <c r="C7" s="91"/>
      <c r="D7" s="91"/>
      <c r="E7" s="91"/>
      <c r="F7" s="92"/>
      <c r="G7" s="92"/>
      <c r="H7" s="92"/>
      <c r="I7" s="92"/>
      <c r="J7" s="92"/>
      <c r="K7" s="92"/>
      <c r="L7" s="92"/>
      <c r="M7" s="9">
        <f t="shared" ca="1" si="0"/>
        <v>0</v>
      </c>
      <c r="N7" s="10" cm="1">
        <f t="array" aca="1" ref="N7" ca="1">IF(ISBLANK(C7),0,IF(F7="Flow",AP7,IF(F7="Cascade",AQ7,IF(OR(ISBLANK(F7),ISBLANK(G7),ISBLANK(I7),ISBLANK(J7)),0,(_xlfn.XLOOKUP(S7,INDIRECT(U7&amp;W7&amp;"W"),_xlfn.XLOOKUP(T7,INDIRECT(U7&amp;W7&amp;"D"),INDIRECT(U7&amp;W7))))))))</f>
        <v>0</v>
      </c>
      <c r="O7" s="93"/>
      <c r="P7" s="9">
        <f t="shared" ca="1" si="1"/>
        <v>0</v>
      </c>
      <c r="Q7" s="9">
        <f t="shared" si="13"/>
        <v>0</v>
      </c>
      <c r="S7" s="7">
        <f t="shared" si="20"/>
        <v>800</v>
      </c>
      <c r="T7" s="7">
        <f t="shared" si="2"/>
        <v>800</v>
      </c>
      <c r="U7" s="8" t="str">
        <f t="shared" si="14"/>
        <v/>
      </c>
      <c r="V7" s="7" cm="1">
        <f t="array" aca="1" ref="V7" ca="1">IF(ISBLANK(I7),0,_xlfn.XLOOKUP(I7,INDIRECT(U7&amp;"Controls"),INDIRECT(U7&amp;"ControlsAddon")))</f>
        <v>0</v>
      </c>
      <c r="W7" s="7" t="str">
        <f t="shared" si="3"/>
        <v/>
      </c>
      <c r="X7" s="7" cm="1">
        <f t="array" aca="1" ref="X7" ca="1">IF(AND(K7="y",NOT(ISBLANK(H7))),_xlfn.XLOOKUP(S7,ralcassette,ralcassettecost),IF(K7="Y",_xlfn.XLOOKUP(S7,INDIRECT(U7&amp;"RALW"),_xlfn.XLOOKUP(T7,INDIRECT(U7&amp;"RALD"),INDIRECT(U7&amp;"RAL"))),0))</f>
        <v>0</v>
      </c>
      <c r="Y7" s="7">
        <f t="shared" si="4"/>
        <v>0</v>
      </c>
      <c r="Z7" s="7">
        <f t="shared" si="15"/>
        <v>0</v>
      </c>
      <c r="AA7" s="7" cm="1">
        <f t="array" ref="AA7">IF(ISNUMBER(SEARCH("cassette",H7)),_xlfn.XLOOKUP(S7,cassettewidth,_xlfn.XLOOKUP(H7,cassettetype,cassette)),IF(ISNUMBER(SEARCH("fascia",H7)),_xlfn.XLOOKUP(S7,fasciawidth,_xlfn.XLOOKUP(H7,fasciatype,fascia)),0))</f>
        <v>0</v>
      </c>
      <c r="AB7" s="7" t="str">
        <f t="shared" si="16"/>
        <v/>
      </c>
      <c r="AC7" s="7" t="str" cm="1">
        <f t="array" ref="AC7">IF(NOT(ISBLANK(H7)),_xlfn.XLOOKUP(S7,cassetterefwidth,_xlfn.XLOOKUP(T7,cassetterefdrop,cassetteref)),"")</f>
        <v/>
      </c>
      <c r="AD7" s="1" t="b">
        <f t="shared" si="17"/>
        <v>0</v>
      </c>
      <c r="AE7" s="1" t="b">
        <f t="shared" si="5"/>
        <v>0</v>
      </c>
      <c r="AF7" s="10" t="e" cm="1">
        <f t="array" aca="1" ref="AF7" ca="1">(_xlfn.XLOOKUP($S7,INDIRECT($U7&amp;$W7&amp;"W"),_xlfn.XLOOKUP($T7,INDIRECT($U7&amp;$W7&amp;"D"),INDIRECT($U7&amp;$W7))))</f>
        <v>#REF!</v>
      </c>
      <c r="AG7" s="9"/>
      <c r="AH7" s="9"/>
      <c r="AI7" s="9"/>
      <c r="AJ7" s="9"/>
      <c r="AK7" s="9"/>
      <c r="AL7" s="7">
        <f t="shared" si="6"/>
        <v>500</v>
      </c>
      <c r="AM7" s="7" t="str">
        <f t="shared" si="18"/>
        <v/>
      </c>
      <c r="AN7" s="7">
        <f t="shared" si="7"/>
        <v>0</v>
      </c>
      <c r="AO7" s="7">
        <f t="shared" si="8"/>
        <v>0</v>
      </c>
      <c r="AP7" s="9" cm="1">
        <f t="array" aca="1" ref="AP7" ca="1">IF(F7="Flow",_xlfn.XLOOKUP(AL7,INDIRECT(F7&amp;AM7&amp;"W"),_xlfn.XLOOKUP(AI7,INDIRECT(F7&amp;AM7&amp;"H"),INDIRECT(F7&amp;AM7))),0)</f>
        <v>0</v>
      </c>
      <c r="AQ7" s="9">
        <f>IF(F7="Cascade",_xlfn.XLOOKUP(S7,Cascade!$C$4:$S$4,Cascade!$C$5:$S$5),0)</f>
        <v>0</v>
      </c>
      <c r="AR7" s="9" t="b">
        <f t="shared" si="9"/>
        <v>0</v>
      </c>
      <c r="AS7" s="9" cm="1">
        <f t="array" aca="1" ref="AS7" ca="1">IF(OR(G7="Ellipse 43",G7="Luxury 46",G7="Type 2",G7="Type D",G7="Type Z",ISBLANK(G7)),0,_xlfn.XLOOKUP(S7,INDIRECT(U7&amp;AR7&amp;"w"),INDIRECT(U7&amp;AR7)))</f>
        <v>0</v>
      </c>
      <c r="AT7" s="9" cm="1">
        <f t="array" ref="AT7">IF(F7="ExtraLok 100",_xlfn.XLOOKUP(S7,'ExtraLok 100'!$C$6:$S$6,_xlfn.XLOOKUP('Pricing Tool'!T7,'ExtraLok 100'!$A$7:$A$21,'ExtraLok 100'!$C$7:$S$21)),IF(F7="ExtraLok 125",_xlfn.XLOOKUP('Pricing Tool'!S7,'ExtraLok 125'!$C$6:$S$6,_xlfn.XLOOKUP('Pricing Tool'!T7,'ExtraLok 125'!$A$7:$A$33,'ExtraLok 125'!$C$7:$S$33)),0))</f>
        <v>0</v>
      </c>
      <c r="AU7" s="9">
        <f t="shared" ca="1" si="19"/>
        <v>0</v>
      </c>
      <c r="AV7" s="9" t="str">
        <f t="shared" si="10"/>
        <v/>
      </c>
      <c r="AW7" s="85" t="e">
        <f>_xlfn.XLOOKUP($AV7,'Size capacities'!$A$2:$A$120,'Size capacities'!D$2:D$120)</f>
        <v>#N/A</v>
      </c>
      <c r="AX7" s="85" t="e">
        <f>_xlfn.XLOOKUP($AV7,'Size capacities'!$A$2:$A$120,'Size capacities'!E$2:E$120)</f>
        <v>#N/A</v>
      </c>
      <c r="AY7" s="85" t="e">
        <f>_xlfn.XLOOKUP($AV7,'Size capacities'!$A$2:$A$120,'Size capacities'!F$2:F$120)</f>
        <v>#N/A</v>
      </c>
      <c r="AZ7" s="85" t="e">
        <f>_xlfn.XLOOKUP($AV7,'Size capacities'!$A$2:$A$120,'Size capacities'!G$2:G$120)</f>
        <v>#N/A</v>
      </c>
      <c r="BA7" s="85">
        <f t="shared" si="11"/>
        <v>0</v>
      </c>
      <c r="BB7" s="85">
        <f t="shared" si="12"/>
        <v>0</v>
      </c>
    </row>
    <row r="8" spans="1:58" x14ac:dyDescent="0.3">
      <c r="A8" s="7">
        <v>5</v>
      </c>
      <c r="B8" s="91"/>
      <c r="C8" s="91"/>
      <c r="D8" s="91"/>
      <c r="E8" s="91"/>
      <c r="F8" s="92"/>
      <c r="G8" s="92"/>
      <c r="H8" s="92"/>
      <c r="I8" s="92"/>
      <c r="J8" s="92"/>
      <c r="K8" s="92"/>
      <c r="L8" s="92"/>
      <c r="M8" s="9">
        <f t="shared" ca="1" si="0"/>
        <v>0</v>
      </c>
      <c r="N8" s="10" cm="1">
        <f t="array" aca="1" ref="N8" ca="1">IF(ISBLANK(C8),0,IF(F8="Flow",AP8,IF(F8="Cascade",AQ8,IF(OR(ISBLANK(F8),ISBLANK(G8),ISBLANK(I8),ISBLANK(J8)),0,(_xlfn.XLOOKUP(S8,INDIRECT(U8&amp;W8&amp;"W"),_xlfn.XLOOKUP(T8,INDIRECT(U8&amp;W8&amp;"D"),INDIRECT(U8&amp;W8))))))))</f>
        <v>0</v>
      </c>
      <c r="O8" s="93"/>
      <c r="P8" s="9">
        <f t="shared" ca="1" si="1"/>
        <v>0</v>
      </c>
      <c r="Q8" s="9">
        <f t="shared" si="13"/>
        <v>0</v>
      </c>
      <c r="S8" s="7">
        <f t="shared" si="20"/>
        <v>800</v>
      </c>
      <c r="T8" s="7">
        <f t="shared" si="2"/>
        <v>800</v>
      </c>
      <c r="U8" s="8" t="str">
        <f t="shared" si="14"/>
        <v/>
      </c>
      <c r="V8" s="7" cm="1">
        <f t="array" aca="1" ref="V8" ca="1">IF(ISBLANK(I8),0,_xlfn.XLOOKUP(I8,INDIRECT(U8&amp;"Controls"),INDIRECT(U8&amp;"ControlsAddon")))</f>
        <v>0</v>
      </c>
      <c r="W8" s="7" t="str">
        <f t="shared" si="3"/>
        <v/>
      </c>
      <c r="X8" s="7" cm="1">
        <f t="array" aca="1" ref="X8" ca="1">IF(AND(K8="y",NOT(ISBLANK(H8))),_xlfn.XLOOKUP(S8,ralcassette,ralcassettecost),IF(K8="Y",_xlfn.XLOOKUP(S8,INDIRECT(U8&amp;"RALW"),_xlfn.XLOOKUP(T8,INDIRECT(U8&amp;"RALD"),INDIRECT(U8&amp;"RAL"))),0))</f>
        <v>0</v>
      </c>
      <c r="Y8" s="7">
        <f t="shared" si="4"/>
        <v>0</v>
      </c>
      <c r="Z8" s="7">
        <f t="shared" si="15"/>
        <v>0</v>
      </c>
      <c r="AA8" s="7" cm="1">
        <f t="array" ref="AA8">IF(ISNUMBER(SEARCH("cassette",H8)),_xlfn.XLOOKUP(S8,cassettewidth,_xlfn.XLOOKUP(H8,cassettetype,cassette)),IF(ISNUMBER(SEARCH("fascia",H8)),_xlfn.XLOOKUP(S8,fasciawidth,_xlfn.XLOOKUP(H8,fasciatype,fascia)),0))</f>
        <v>0</v>
      </c>
      <c r="AB8" s="7" t="str">
        <f t="shared" si="16"/>
        <v/>
      </c>
      <c r="AC8" s="7" t="str" cm="1">
        <f t="array" ref="AC8">IF(NOT(ISBLANK(H8)),_xlfn.XLOOKUP(S8,cassetterefwidth,_xlfn.XLOOKUP(T8,cassetterefdrop,cassetteref)),"")</f>
        <v/>
      </c>
      <c r="AD8" s="1" t="b">
        <f t="shared" si="17"/>
        <v>0</v>
      </c>
      <c r="AE8" s="1" t="b">
        <f t="shared" si="5"/>
        <v>0</v>
      </c>
      <c r="AF8" s="10" t="e" cm="1">
        <f t="array" aca="1" ref="AF8" ca="1">(_xlfn.XLOOKUP($S8,INDIRECT($U8&amp;$W8&amp;"W"),_xlfn.XLOOKUP($T8,INDIRECT($U8&amp;$W8&amp;"D"),INDIRECT($U8&amp;$W8))))</f>
        <v>#REF!</v>
      </c>
      <c r="AG8" s="9"/>
      <c r="AH8" s="9"/>
      <c r="AI8" s="9"/>
      <c r="AJ8" s="9"/>
      <c r="AK8" s="9"/>
      <c r="AL8" s="7">
        <f t="shared" si="6"/>
        <v>500</v>
      </c>
      <c r="AM8" s="7" t="str">
        <f t="shared" si="18"/>
        <v/>
      </c>
      <c r="AN8" s="7">
        <f t="shared" si="7"/>
        <v>0</v>
      </c>
      <c r="AO8" s="7">
        <f t="shared" si="8"/>
        <v>0</v>
      </c>
      <c r="AP8" s="9" cm="1">
        <f t="array" aca="1" ref="AP8" ca="1">IF(F8="Flow",_xlfn.XLOOKUP(AL8,INDIRECT(F8&amp;AM8&amp;"W"),_xlfn.XLOOKUP(AI8,INDIRECT(F8&amp;AM8&amp;"H"),INDIRECT(F8&amp;AM8))),0)</f>
        <v>0</v>
      </c>
      <c r="AQ8" s="9">
        <f>IF(F8="Cascade",_xlfn.XLOOKUP(S8,Cascade!$C$4:$S$4,Cascade!$C$5:$S$5),0)</f>
        <v>0</v>
      </c>
      <c r="AR8" s="9" t="b">
        <f t="shared" si="9"/>
        <v>0</v>
      </c>
      <c r="AS8" s="9" cm="1">
        <f t="array" aca="1" ref="AS8" ca="1">IF(OR(G8="Ellipse 43",G8="Luxury 46",G8="Type 2",G8="Type D",G8="Type Z",ISBLANK(G8)),0,_xlfn.XLOOKUP(S8,INDIRECT(U8&amp;AR8&amp;"w"),INDIRECT(U8&amp;AR8)))</f>
        <v>0</v>
      </c>
      <c r="AT8" s="9" cm="1">
        <f t="array" ref="AT8">IF(F8="ExtraLok 100",_xlfn.XLOOKUP(S8,'ExtraLok 100'!$C$6:$S$6,_xlfn.XLOOKUP('Pricing Tool'!T8,'ExtraLok 100'!$A$7:$A$21,'ExtraLok 100'!$C$7:$S$21)),IF(F8="ExtraLok 125",_xlfn.XLOOKUP('Pricing Tool'!S8,'ExtraLok 125'!$C$6:$S$6,_xlfn.XLOOKUP('Pricing Tool'!T8,'ExtraLok 125'!$A$7:$A$33,'ExtraLok 125'!$C$7:$S$33)),0))</f>
        <v>0</v>
      </c>
      <c r="AU8" s="9">
        <f t="shared" ca="1" si="19"/>
        <v>0</v>
      </c>
      <c r="AV8" s="9" t="str">
        <f t="shared" si="10"/>
        <v/>
      </c>
      <c r="AW8" s="85" t="e">
        <f>_xlfn.XLOOKUP($AV8,'Size capacities'!$A$2:$A$120,'Size capacities'!D$2:D$120)</f>
        <v>#N/A</v>
      </c>
      <c r="AX8" s="85" t="e">
        <f>_xlfn.XLOOKUP($AV8,'Size capacities'!$A$2:$A$120,'Size capacities'!E$2:E$120)</f>
        <v>#N/A</v>
      </c>
      <c r="AY8" s="85" t="e">
        <f>_xlfn.XLOOKUP($AV8,'Size capacities'!$A$2:$A$120,'Size capacities'!F$2:F$120)</f>
        <v>#N/A</v>
      </c>
      <c r="AZ8" s="85" t="e">
        <f>_xlfn.XLOOKUP($AV8,'Size capacities'!$A$2:$A$120,'Size capacities'!G$2:G$120)</f>
        <v>#N/A</v>
      </c>
      <c r="BA8" s="85">
        <f t="shared" si="11"/>
        <v>0</v>
      </c>
      <c r="BB8" s="85">
        <f t="shared" si="12"/>
        <v>0</v>
      </c>
    </row>
    <row r="9" spans="1:58" x14ac:dyDescent="0.3">
      <c r="A9" s="7">
        <v>6</v>
      </c>
      <c r="B9" s="91"/>
      <c r="C9" s="91"/>
      <c r="D9" s="91"/>
      <c r="E9" s="91"/>
      <c r="F9" s="92"/>
      <c r="G9" s="92"/>
      <c r="H9" s="92"/>
      <c r="I9" s="92"/>
      <c r="J9" s="92"/>
      <c r="K9" s="92"/>
      <c r="L9" s="92"/>
      <c r="M9" s="9">
        <f t="shared" ca="1" si="0"/>
        <v>0</v>
      </c>
      <c r="N9" s="10" cm="1">
        <f t="array" aca="1" ref="N9" ca="1">IF(ISBLANK(C9),0,IF(F9="Flow",AP9,IF(F9="Cascade",AQ9,IF(OR(ISBLANK(F9),ISBLANK(G9),ISBLANK(I9),ISBLANK(J9)),0,(_xlfn.XLOOKUP(S9,INDIRECT(U9&amp;W9&amp;"W"),_xlfn.XLOOKUP(T9,INDIRECT(U9&amp;W9&amp;"D"),INDIRECT(U9&amp;W9))))))))</f>
        <v>0</v>
      </c>
      <c r="O9" s="93"/>
      <c r="P9" s="9">
        <f t="shared" ca="1" si="1"/>
        <v>0</v>
      </c>
      <c r="Q9" s="9">
        <f t="shared" si="13"/>
        <v>0</v>
      </c>
      <c r="S9" s="7">
        <f t="shared" si="20"/>
        <v>800</v>
      </c>
      <c r="T9" s="7">
        <f t="shared" si="2"/>
        <v>800</v>
      </c>
      <c r="U9" s="8" t="str">
        <f t="shared" si="14"/>
        <v/>
      </c>
      <c r="V9" s="7" cm="1">
        <f t="array" aca="1" ref="V9" ca="1">IF(ISBLANK(I9),0,_xlfn.XLOOKUP(I9,INDIRECT(U9&amp;"Controls"),INDIRECT(U9&amp;"ControlsAddon")))</f>
        <v>0</v>
      </c>
      <c r="W9" s="7" t="str">
        <f t="shared" si="3"/>
        <v/>
      </c>
      <c r="X9" s="7" cm="1">
        <f t="array" aca="1" ref="X9" ca="1">IF(AND(K9="y",NOT(ISBLANK(H9))),_xlfn.XLOOKUP(S9,ralcassette,ralcassettecost),IF(K9="Y",_xlfn.XLOOKUP(S9,INDIRECT(U9&amp;"RALW"),_xlfn.XLOOKUP(T9,INDIRECT(U9&amp;"RALD"),INDIRECT(U9&amp;"RAL"))),0))</f>
        <v>0</v>
      </c>
      <c r="Y9" s="7">
        <f t="shared" si="4"/>
        <v>0</v>
      </c>
      <c r="Z9" s="7">
        <f t="shared" si="15"/>
        <v>0</v>
      </c>
      <c r="AA9" s="7" cm="1">
        <f t="array" ref="AA9">IF(ISNUMBER(SEARCH("cassette",H9)),_xlfn.XLOOKUP(S9,cassettewidth,_xlfn.XLOOKUP(H9,cassettetype,cassette)),IF(ISNUMBER(SEARCH("fascia",H9)),_xlfn.XLOOKUP(S9,fasciawidth,_xlfn.XLOOKUP(H9,fasciatype,fascia)),0))</f>
        <v>0</v>
      </c>
      <c r="AB9" s="7" t="str">
        <f t="shared" si="16"/>
        <v/>
      </c>
      <c r="AC9" s="7" t="str" cm="1">
        <f t="array" ref="AC9">IF(NOT(ISBLANK(H9)),_xlfn.XLOOKUP(S9,cassetterefwidth,_xlfn.XLOOKUP(T9,cassetterefdrop,cassetteref)),"")</f>
        <v/>
      </c>
      <c r="AD9" s="1" t="b">
        <f t="shared" si="17"/>
        <v>0</v>
      </c>
      <c r="AE9" s="1" t="b">
        <f t="shared" si="5"/>
        <v>0</v>
      </c>
      <c r="AF9" s="10" t="e" cm="1">
        <f t="array" aca="1" ref="AF9" ca="1">(_xlfn.XLOOKUP($S9,INDIRECT($U9&amp;$W9&amp;"W"),_xlfn.XLOOKUP($T9,INDIRECT($U9&amp;$W9&amp;"D"),INDIRECT($U9&amp;$W9))))</f>
        <v>#REF!</v>
      </c>
      <c r="AG9" s="9"/>
      <c r="AH9" s="9"/>
      <c r="AI9" s="9"/>
      <c r="AJ9" s="9"/>
      <c r="AK9" s="9"/>
      <c r="AL9" s="7">
        <f t="shared" si="6"/>
        <v>500</v>
      </c>
      <c r="AM9" s="7" t="str">
        <f t="shared" si="18"/>
        <v/>
      </c>
      <c r="AN9" s="7">
        <f t="shared" si="7"/>
        <v>0</v>
      </c>
      <c r="AO9" s="7">
        <f t="shared" si="8"/>
        <v>0</v>
      </c>
      <c r="AP9" s="9" cm="1">
        <f t="array" aca="1" ref="AP9" ca="1">IF(F9="Flow",_xlfn.XLOOKUP(AL9,INDIRECT(F9&amp;AM9&amp;"W"),_xlfn.XLOOKUP(AI9,INDIRECT(F9&amp;AM9&amp;"H"),INDIRECT(F9&amp;AM9))),0)</f>
        <v>0</v>
      </c>
      <c r="AQ9" s="9">
        <f>IF(F9="Cascade",_xlfn.XLOOKUP(S9,Cascade!$C$4:$S$4,Cascade!$C$5:$S$5),0)</f>
        <v>0</v>
      </c>
      <c r="AR9" s="9" t="b">
        <f t="shared" si="9"/>
        <v>0</v>
      </c>
      <c r="AS9" s="9" cm="1">
        <f t="array" aca="1" ref="AS9" ca="1">IF(OR(G9="Ellipse 43",G9="Luxury 46",G9="Type 2",G9="Type D",G9="Type Z",ISBLANK(G9)),0,_xlfn.XLOOKUP(S9,INDIRECT(U9&amp;AR9&amp;"w"),INDIRECT(U9&amp;AR9)))</f>
        <v>0</v>
      </c>
      <c r="AT9" s="9" cm="1">
        <f t="array" ref="AT9">IF(F9="ExtraLok 100",_xlfn.XLOOKUP(S9,'ExtraLok 100'!$C$6:$S$6,_xlfn.XLOOKUP('Pricing Tool'!T9,'ExtraLok 100'!$A$7:$A$21,'ExtraLok 100'!$C$7:$S$21)),IF(F9="ExtraLok 125",_xlfn.XLOOKUP('Pricing Tool'!S9,'ExtraLok 125'!$C$6:$S$6,_xlfn.XLOOKUP('Pricing Tool'!T9,'ExtraLok 125'!$A$7:$A$33,'ExtraLok 125'!$C$7:$S$33)),0))</f>
        <v>0</v>
      </c>
      <c r="AU9" s="9">
        <f t="shared" ca="1" si="19"/>
        <v>0</v>
      </c>
      <c r="AV9" s="9" t="str">
        <f t="shared" si="10"/>
        <v/>
      </c>
      <c r="AW9" s="85" t="e">
        <f>_xlfn.XLOOKUP($AV9,'Size capacities'!$A$2:$A$120,'Size capacities'!D$2:D$120)</f>
        <v>#N/A</v>
      </c>
      <c r="AX9" s="85" t="e">
        <f>_xlfn.XLOOKUP($AV9,'Size capacities'!$A$2:$A$120,'Size capacities'!E$2:E$120)</f>
        <v>#N/A</v>
      </c>
      <c r="AY9" s="85" t="e">
        <f>_xlfn.XLOOKUP($AV9,'Size capacities'!$A$2:$A$120,'Size capacities'!F$2:F$120)</f>
        <v>#N/A</v>
      </c>
      <c r="AZ9" s="85" t="e">
        <f>_xlfn.XLOOKUP($AV9,'Size capacities'!$A$2:$A$120,'Size capacities'!G$2:G$120)</f>
        <v>#N/A</v>
      </c>
      <c r="BA9" s="85">
        <f t="shared" si="11"/>
        <v>0</v>
      </c>
      <c r="BB9" s="85">
        <f t="shared" si="12"/>
        <v>0</v>
      </c>
    </row>
    <row r="10" spans="1:58" x14ac:dyDescent="0.3">
      <c r="A10" s="7">
        <v>7</v>
      </c>
      <c r="B10" s="91"/>
      <c r="C10" s="91"/>
      <c r="D10" s="91"/>
      <c r="E10" s="91"/>
      <c r="F10" s="92"/>
      <c r="G10" s="92"/>
      <c r="H10" s="92"/>
      <c r="I10" s="92"/>
      <c r="J10" s="92"/>
      <c r="K10" s="92"/>
      <c r="L10" s="92"/>
      <c r="M10" s="9">
        <f t="shared" ca="1" si="0"/>
        <v>0</v>
      </c>
      <c r="N10" s="10" cm="1">
        <f t="array" aca="1" ref="N10" ca="1">IF(ISBLANK(C10),0,IF(F10="Flow",AP10,IF(F10="Cascade",AQ10,IF(OR(ISBLANK(F10),ISBLANK(G10),ISBLANK(I10),ISBLANK(J10)),0,(_xlfn.XLOOKUP(S10,INDIRECT(U10&amp;W10&amp;"W"),_xlfn.XLOOKUP(T10,INDIRECT(U10&amp;W10&amp;"D"),INDIRECT(U10&amp;W10))))))))</f>
        <v>0</v>
      </c>
      <c r="O10" s="93"/>
      <c r="P10" s="9">
        <f t="shared" ca="1" si="1"/>
        <v>0</v>
      </c>
      <c r="Q10" s="9">
        <f t="shared" si="13"/>
        <v>0</v>
      </c>
      <c r="S10" s="7">
        <f t="shared" si="20"/>
        <v>800</v>
      </c>
      <c r="T10" s="7">
        <f t="shared" si="2"/>
        <v>800</v>
      </c>
      <c r="U10" s="8" t="str">
        <f t="shared" si="14"/>
        <v/>
      </c>
      <c r="V10" s="7" cm="1">
        <f t="array" aca="1" ref="V10" ca="1">IF(ISBLANK(I10),0,_xlfn.XLOOKUP(I10,INDIRECT(U10&amp;"Controls"),INDIRECT(U10&amp;"ControlsAddon")))</f>
        <v>0</v>
      </c>
      <c r="W10" s="7" t="str">
        <f t="shared" si="3"/>
        <v/>
      </c>
      <c r="X10" s="7" cm="1">
        <f t="array" aca="1" ref="X10" ca="1">IF(AND(K10="y",NOT(ISBLANK(H10))),_xlfn.XLOOKUP(S10,ralcassette,ralcassettecost),IF(K10="Y",_xlfn.XLOOKUP(S10,INDIRECT(U10&amp;"RALW"),_xlfn.XLOOKUP(T10,INDIRECT(U10&amp;"RALD"),INDIRECT(U10&amp;"RAL"))),0))</f>
        <v>0</v>
      </c>
      <c r="Y10" s="7">
        <f t="shared" si="4"/>
        <v>0</v>
      </c>
      <c r="Z10" s="7">
        <f t="shared" si="15"/>
        <v>0</v>
      </c>
      <c r="AA10" s="7" cm="1">
        <f t="array" ref="AA10">IF(ISNUMBER(SEARCH("cassette",H10)),_xlfn.XLOOKUP(S10,cassettewidth,_xlfn.XLOOKUP(H10,cassettetype,cassette)),IF(ISNUMBER(SEARCH("fascia",H10)),_xlfn.XLOOKUP(S10,fasciawidth,_xlfn.XLOOKUP(H10,fasciatype,fascia)),0))</f>
        <v>0</v>
      </c>
      <c r="AB10" s="7" t="str">
        <f t="shared" si="16"/>
        <v/>
      </c>
      <c r="AC10" s="7" t="str" cm="1">
        <f t="array" ref="AC10">IF(NOT(ISBLANK(H10)),_xlfn.XLOOKUP(S10,cassetterefwidth,_xlfn.XLOOKUP(T10,cassetterefdrop,cassetteref)),"")</f>
        <v/>
      </c>
      <c r="AD10" s="1" t="b">
        <f t="shared" si="17"/>
        <v>0</v>
      </c>
      <c r="AE10" s="1" t="b">
        <f t="shared" si="5"/>
        <v>0</v>
      </c>
      <c r="AF10" s="10" t="e" cm="1">
        <f t="array" aca="1" ref="AF10" ca="1">(_xlfn.XLOOKUP($S10,INDIRECT($U10&amp;$W10&amp;"W"),_xlfn.XLOOKUP($T10,INDIRECT($U10&amp;$W10&amp;"D"),INDIRECT($U10&amp;$W10))))</f>
        <v>#REF!</v>
      </c>
      <c r="AG10" s="9"/>
      <c r="AH10" s="9"/>
      <c r="AI10" s="9"/>
      <c r="AJ10" s="9"/>
      <c r="AK10" s="9"/>
      <c r="AL10" s="7">
        <f t="shared" si="6"/>
        <v>500</v>
      </c>
      <c r="AM10" s="7" t="str">
        <f t="shared" si="18"/>
        <v/>
      </c>
      <c r="AN10" s="7">
        <f t="shared" si="7"/>
        <v>0</v>
      </c>
      <c r="AO10" s="7">
        <f t="shared" si="8"/>
        <v>0</v>
      </c>
      <c r="AP10" s="9" cm="1">
        <f t="array" aca="1" ref="AP10" ca="1">IF(F10="Flow",_xlfn.XLOOKUP(AL10,INDIRECT(F10&amp;AM10&amp;"W"),_xlfn.XLOOKUP(AI10,INDIRECT(F10&amp;AM10&amp;"H"),INDIRECT(F10&amp;AM10))),0)</f>
        <v>0</v>
      </c>
      <c r="AQ10" s="9">
        <f>IF(F10="Cascade",_xlfn.XLOOKUP(S10,Cascade!$C$4:$S$4,Cascade!$C$5:$S$5),0)</f>
        <v>0</v>
      </c>
      <c r="AR10" s="9" t="b">
        <f t="shared" si="9"/>
        <v>0</v>
      </c>
      <c r="AS10" s="9" cm="1">
        <f t="array" aca="1" ref="AS10" ca="1">IF(OR(G10="Ellipse 43",G10="Luxury 46",G10="Type 2",G10="Type D",G10="Type Z",ISBLANK(G10)),0,_xlfn.XLOOKUP(S10,INDIRECT(U10&amp;AR10&amp;"w"),INDIRECT(U10&amp;AR10)))</f>
        <v>0</v>
      </c>
      <c r="AT10" s="9" cm="1">
        <f t="array" ref="AT10">IF(F10="ExtraLok 100",_xlfn.XLOOKUP(S10,'ExtraLok 100'!$C$6:$S$6,_xlfn.XLOOKUP('Pricing Tool'!T10,'ExtraLok 100'!$A$7:$A$21,'ExtraLok 100'!$C$7:$S$21)),IF(F10="ExtraLok 125",_xlfn.XLOOKUP('Pricing Tool'!S10,'ExtraLok 125'!$C$6:$S$6,_xlfn.XLOOKUP('Pricing Tool'!T10,'ExtraLok 125'!$A$7:$A$33,'ExtraLok 125'!$C$7:$S$33)),0))</f>
        <v>0</v>
      </c>
      <c r="AU10" s="9">
        <f t="shared" ca="1" si="19"/>
        <v>0</v>
      </c>
      <c r="AV10" s="9" t="str">
        <f t="shared" si="10"/>
        <v/>
      </c>
      <c r="AW10" s="85" t="e">
        <f>_xlfn.XLOOKUP($AV10,'Size capacities'!$A$2:$A$120,'Size capacities'!D$2:D$120)</f>
        <v>#N/A</v>
      </c>
      <c r="AX10" s="85" t="e">
        <f>_xlfn.XLOOKUP($AV10,'Size capacities'!$A$2:$A$120,'Size capacities'!E$2:E$120)</f>
        <v>#N/A</v>
      </c>
      <c r="AY10" s="85" t="e">
        <f>_xlfn.XLOOKUP($AV10,'Size capacities'!$A$2:$A$120,'Size capacities'!F$2:F$120)</f>
        <v>#N/A</v>
      </c>
      <c r="AZ10" s="85" t="e">
        <f>_xlfn.XLOOKUP($AV10,'Size capacities'!$A$2:$A$120,'Size capacities'!G$2:G$120)</f>
        <v>#N/A</v>
      </c>
      <c r="BA10" s="85">
        <f t="shared" si="11"/>
        <v>0</v>
      </c>
      <c r="BB10" s="85">
        <f t="shared" si="12"/>
        <v>0</v>
      </c>
    </row>
    <row r="11" spans="1:58" x14ac:dyDescent="0.3">
      <c r="A11" s="7">
        <v>8</v>
      </c>
      <c r="B11" s="91"/>
      <c r="C11" s="91"/>
      <c r="D11" s="91"/>
      <c r="E11" s="91"/>
      <c r="F11" s="92"/>
      <c r="G11" s="92"/>
      <c r="H11" s="92"/>
      <c r="I11" s="92"/>
      <c r="J11" s="92"/>
      <c r="K11" s="92"/>
      <c r="L11" s="92"/>
      <c r="M11" s="9">
        <f t="shared" ca="1" si="0"/>
        <v>0</v>
      </c>
      <c r="N11" s="10" cm="1">
        <f t="array" aca="1" ref="N11" ca="1">IF(ISBLANK(C11),0,IF(F11="Flow",AP11,IF(F11="Cascade",AQ11,IF(OR(ISBLANK(F11),ISBLANK(G11),ISBLANK(I11),ISBLANK(J11)),0,(_xlfn.XLOOKUP(S11,INDIRECT(U11&amp;W11&amp;"W"),_xlfn.XLOOKUP(T11,INDIRECT(U11&amp;W11&amp;"D"),INDIRECT(U11&amp;W11))))))))</f>
        <v>0</v>
      </c>
      <c r="O11" s="93"/>
      <c r="P11" s="9">
        <f t="shared" ca="1" si="1"/>
        <v>0</v>
      </c>
      <c r="Q11" s="9">
        <f t="shared" si="13"/>
        <v>0</v>
      </c>
      <c r="S11" s="7">
        <f t="shared" si="20"/>
        <v>800</v>
      </c>
      <c r="T11" s="7">
        <f t="shared" si="2"/>
        <v>800</v>
      </c>
      <c r="U11" s="8" t="str">
        <f t="shared" si="14"/>
        <v/>
      </c>
      <c r="V11" s="7" cm="1">
        <f t="array" aca="1" ref="V11" ca="1">IF(ISBLANK(I11),0,_xlfn.XLOOKUP(I11,INDIRECT(U11&amp;"Controls"),INDIRECT(U11&amp;"ControlsAddon")))</f>
        <v>0</v>
      </c>
      <c r="W11" s="7" t="str">
        <f t="shared" si="3"/>
        <v/>
      </c>
      <c r="X11" s="7" cm="1">
        <f t="array" aca="1" ref="X11" ca="1">IF(AND(K11="y",NOT(ISBLANK(H11))),_xlfn.XLOOKUP(S11,ralcassette,ralcassettecost),IF(K11="Y",_xlfn.XLOOKUP(S11,INDIRECT(U11&amp;"RALW"),_xlfn.XLOOKUP(T11,INDIRECT(U11&amp;"RALD"),INDIRECT(U11&amp;"RAL"))),0))</f>
        <v>0</v>
      </c>
      <c r="Y11" s="7">
        <f t="shared" si="4"/>
        <v>0</v>
      </c>
      <c r="Z11" s="7">
        <f t="shared" si="15"/>
        <v>0</v>
      </c>
      <c r="AA11" s="7" cm="1">
        <f t="array" ref="AA11">IF(ISNUMBER(SEARCH("cassette",H11)),_xlfn.XLOOKUP(S11,cassettewidth,_xlfn.XLOOKUP(H11,cassettetype,cassette)),IF(ISNUMBER(SEARCH("fascia",H11)),_xlfn.XLOOKUP(S11,fasciawidth,_xlfn.XLOOKUP(H11,fasciatype,fascia)),0))</f>
        <v>0</v>
      </c>
      <c r="AB11" s="7" t="str">
        <f t="shared" si="16"/>
        <v/>
      </c>
      <c r="AC11" s="7" t="str" cm="1">
        <f t="array" ref="AC11">IF(NOT(ISBLANK(H11)),_xlfn.XLOOKUP(S11,cassetterefwidth,_xlfn.XLOOKUP(T11,cassetterefdrop,cassetteref)),"")</f>
        <v/>
      </c>
      <c r="AD11" s="1" t="b">
        <f t="shared" si="17"/>
        <v>0</v>
      </c>
      <c r="AE11" s="1" t="b">
        <f t="shared" si="5"/>
        <v>0</v>
      </c>
      <c r="AF11" s="10" t="e" cm="1">
        <f t="array" aca="1" ref="AF11" ca="1">(_xlfn.XLOOKUP($S11,INDIRECT($U11&amp;$W11&amp;"W"),_xlfn.XLOOKUP($T11,INDIRECT($U11&amp;$W11&amp;"D"),INDIRECT($U11&amp;$W11))))</f>
        <v>#REF!</v>
      </c>
      <c r="AG11" s="9"/>
      <c r="AH11" s="9"/>
      <c r="AI11" s="9"/>
      <c r="AJ11" s="9"/>
      <c r="AK11" s="9"/>
      <c r="AL11" s="7">
        <f t="shared" si="6"/>
        <v>500</v>
      </c>
      <c r="AM11" s="7" t="str">
        <f t="shared" si="18"/>
        <v/>
      </c>
      <c r="AN11" s="7">
        <f t="shared" si="7"/>
        <v>0</v>
      </c>
      <c r="AO11" s="7">
        <f t="shared" si="8"/>
        <v>0</v>
      </c>
      <c r="AP11" s="9" cm="1">
        <f t="array" aca="1" ref="AP11" ca="1">IF(F11="Flow",_xlfn.XLOOKUP(AL11,INDIRECT(F11&amp;AM11&amp;"W"),_xlfn.XLOOKUP(AI11,INDIRECT(F11&amp;AM11&amp;"H"),INDIRECT(F11&amp;AM11))),0)</f>
        <v>0</v>
      </c>
      <c r="AQ11" s="9">
        <f>IF(F11="Cascade",_xlfn.XLOOKUP(S11,Cascade!$C$4:$S$4,Cascade!$C$5:$S$5),0)</f>
        <v>0</v>
      </c>
      <c r="AR11" s="9" t="b">
        <f t="shared" si="9"/>
        <v>0</v>
      </c>
      <c r="AS11" s="9" cm="1">
        <f t="array" aca="1" ref="AS11" ca="1">IF(OR(G11="Ellipse 43",G11="Luxury 46",G11="Type 2",G11="Type D",G11="Type Z",ISBLANK(G11)),0,_xlfn.XLOOKUP(S11,INDIRECT(U11&amp;AR11&amp;"w"),INDIRECT(U11&amp;AR11)))</f>
        <v>0</v>
      </c>
      <c r="AT11" s="9" cm="1">
        <f t="array" ref="AT11">IF(F11="ExtraLok 100",_xlfn.XLOOKUP(S11,'ExtraLok 100'!$C$6:$S$6,_xlfn.XLOOKUP('Pricing Tool'!T11,'ExtraLok 100'!$A$7:$A$21,'ExtraLok 100'!$C$7:$S$21)),IF(F11="ExtraLok 125",_xlfn.XLOOKUP('Pricing Tool'!S11,'ExtraLok 125'!$C$6:$S$6,_xlfn.XLOOKUP('Pricing Tool'!T11,'ExtraLok 125'!$A$7:$A$33,'ExtraLok 125'!$C$7:$S$33)),0))</f>
        <v>0</v>
      </c>
      <c r="AU11" s="9">
        <f t="shared" ca="1" si="19"/>
        <v>0</v>
      </c>
      <c r="AV11" s="9" t="str">
        <f t="shared" si="10"/>
        <v/>
      </c>
      <c r="AW11" s="85" t="e">
        <f>_xlfn.XLOOKUP($AV11,'Size capacities'!$A$2:$A$120,'Size capacities'!D$2:D$120)</f>
        <v>#N/A</v>
      </c>
      <c r="AX11" s="85" t="e">
        <f>_xlfn.XLOOKUP($AV11,'Size capacities'!$A$2:$A$120,'Size capacities'!E$2:E$120)</f>
        <v>#N/A</v>
      </c>
      <c r="AY11" s="85" t="e">
        <f>_xlfn.XLOOKUP($AV11,'Size capacities'!$A$2:$A$120,'Size capacities'!F$2:F$120)</f>
        <v>#N/A</v>
      </c>
      <c r="AZ11" s="85" t="e">
        <f>_xlfn.XLOOKUP($AV11,'Size capacities'!$A$2:$A$120,'Size capacities'!G$2:G$120)</f>
        <v>#N/A</v>
      </c>
      <c r="BA11" s="85">
        <f t="shared" si="11"/>
        <v>0</v>
      </c>
      <c r="BB11" s="85">
        <f t="shared" si="12"/>
        <v>0</v>
      </c>
    </row>
    <row r="12" spans="1:58" x14ac:dyDescent="0.3">
      <c r="A12" s="7">
        <v>9</v>
      </c>
      <c r="B12" s="91"/>
      <c r="C12" s="91"/>
      <c r="D12" s="91"/>
      <c r="E12" s="91"/>
      <c r="F12" s="92"/>
      <c r="G12" s="92"/>
      <c r="H12" s="92"/>
      <c r="I12" s="92"/>
      <c r="J12" s="92"/>
      <c r="K12" s="92"/>
      <c r="L12" s="92"/>
      <c r="M12" s="9">
        <f t="shared" ca="1" si="0"/>
        <v>0</v>
      </c>
      <c r="N12" s="10" cm="1">
        <f t="array" aca="1" ref="N12" ca="1">IF(ISBLANK(C12),0,IF(F12="Flow",AP12,IF(F12="Cascade",AQ12,IF(OR(ISBLANK(F12),ISBLANK(G12),ISBLANK(I12),ISBLANK(J12)),0,(_xlfn.XLOOKUP(S12,INDIRECT(U12&amp;W12&amp;"W"),_xlfn.XLOOKUP(T12,INDIRECT(U12&amp;W12&amp;"D"),INDIRECT(U12&amp;W12))))))))</f>
        <v>0</v>
      </c>
      <c r="O12" s="93"/>
      <c r="P12" s="9">
        <f t="shared" ca="1" si="1"/>
        <v>0</v>
      </c>
      <c r="Q12" s="9">
        <f t="shared" si="13"/>
        <v>0</v>
      </c>
      <c r="S12" s="7">
        <f t="shared" si="20"/>
        <v>800</v>
      </c>
      <c r="T12" s="7">
        <f t="shared" si="2"/>
        <v>800</v>
      </c>
      <c r="U12" s="8" t="str">
        <f t="shared" si="14"/>
        <v/>
      </c>
      <c r="V12" s="7" cm="1">
        <f t="array" aca="1" ref="V12" ca="1">IF(ISBLANK(I12),0,_xlfn.XLOOKUP(I12,INDIRECT(U12&amp;"Controls"),INDIRECT(U12&amp;"ControlsAddon")))</f>
        <v>0</v>
      </c>
      <c r="W12" s="7" t="str">
        <f t="shared" si="3"/>
        <v/>
      </c>
      <c r="X12" s="7" cm="1">
        <f t="array" aca="1" ref="X12" ca="1">IF(AND(K12="y",NOT(ISBLANK(H12))),_xlfn.XLOOKUP(S12,ralcassette,ralcassettecost),IF(K12="Y",_xlfn.XLOOKUP(S12,INDIRECT(U12&amp;"RALW"),_xlfn.XLOOKUP(T12,INDIRECT(U12&amp;"RALD"),INDIRECT(U12&amp;"RAL"))),0))</f>
        <v>0</v>
      </c>
      <c r="Y12" s="7">
        <f t="shared" si="4"/>
        <v>0</v>
      </c>
      <c r="Z12" s="7">
        <f t="shared" si="15"/>
        <v>0</v>
      </c>
      <c r="AA12" s="7" cm="1">
        <f t="array" ref="AA12">IF(ISNUMBER(SEARCH("cassette",H12)),_xlfn.XLOOKUP(S12,cassettewidth,_xlfn.XLOOKUP(H12,cassettetype,cassette)),IF(ISNUMBER(SEARCH("fascia",H12)),_xlfn.XLOOKUP(S12,fasciawidth,_xlfn.XLOOKUP(H12,fasciatype,fascia)),0))</f>
        <v>0</v>
      </c>
      <c r="AB12" s="7" t="str">
        <f t="shared" si="16"/>
        <v/>
      </c>
      <c r="AC12" s="7" t="str" cm="1">
        <f t="array" ref="AC12">IF(NOT(ISBLANK(H12)),_xlfn.XLOOKUP(S12,cassetterefwidth,_xlfn.XLOOKUP(T12,cassetterefdrop,cassetteref)),"")</f>
        <v/>
      </c>
      <c r="AD12" s="1" t="b">
        <f t="shared" si="17"/>
        <v>0</v>
      </c>
      <c r="AE12" s="1" t="b">
        <f t="shared" si="5"/>
        <v>0</v>
      </c>
      <c r="AF12" s="10" t="e" cm="1">
        <f t="array" aca="1" ref="AF12" ca="1">(_xlfn.XLOOKUP($S12,INDIRECT($U12&amp;$W12&amp;"W"),_xlfn.XLOOKUP($T12,INDIRECT($U12&amp;$W12&amp;"D"),INDIRECT($U12&amp;$W12))))</f>
        <v>#REF!</v>
      </c>
      <c r="AG12" s="9"/>
      <c r="AH12" s="9"/>
      <c r="AI12" s="9"/>
      <c r="AJ12" s="9"/>
      <c r="AK12" s="9"/>
      <c r="AL12" s="7">
        <f t="shared" si="6"/>
        <v>500</v>
      </c>
      <c r="AM12" s="7" t="str">
        <f t="shared" si="18"/>
        <v/>
      </c>
      <c r="AN12" s="7">
        <f t="shared" si="7"/>
        <v>0</v>
      </c>
      <c r="AO12" s="7">
        <f t="shared" si="8"/>
        <v>0</v>
      </c>
      <c r="AP12" s="9" cm="1">
        <f t="array" aca="1" ref="AP12" ca="1">IF(F12="Flow",_xlfn.XLOOKUP(AL12,INDIRECT(F12&amp;AM12&amp;"W"),_xlfn.XLOOKUP(AI12,INDIRECT(F12&amp;AM12&amp;"H"),INDIRECT(F12&amp;AM12))),0)</f>
        <v>0</v>
      </c>
      <c r="AQ12" s="9">
        <f>IF(F12="Cascade",_xlfn.XLOOKUP(S12,Cascade!$C$4:$S$4,Cascade!$C$5:$S$5),0)</f>
        <v>0</v>
      </c>
      <c r="AR12" s="9" t="b">
        <f t="shared" si="9"/>
        <v>0</v>
      </c>
      <c r="AS12" s="9" cm="1">
        <f t="array" aca="1" ref="AS12" ca="1">IF(OR(G12="Ellipse 43",G12="Luxury 46",G12="Type 2",G12="Type D",G12="Type Z",ISBLANK(G12)),0,_xlfn.XLOOKUP(S12,INDIRECT(U12&amp;AR12&amp;"w"),INDIRECT(U12&amp;AR12)))</f>
        <v>0</v>
      </c>
      <c r="AT12" s="9" cm="1">
        <f t="array" ref="AT12">IF(F12="ExtraLok 100",_xlfn.XLOOKUP(S12,'ExtraLok 100'!$C$6:$S$6,_xlfn.XLOOKUP('Pricing Tool'!T12,'ExtraLok 100'!$A$7:$A$21,'ExtraLok 100'!$C$7:$S$21)),IF(F12="ExtraLok 125",_xlfn.XLOOKUP('Pricing Tool'!S12,'ExtraLok 125'!$C$6:$S$6,_xlfn.XLOOKUP('Pricing Tool'!T12,'ExtraLok 125'!$A$7:$A$33,'ExtraLok 125'!$C$7:$S$33)),0))</f>
        <v>0</v>
      </c>
      <c r="AU12" s="9">
        <f t="shared" ca="1" si="19"/>
        <v>0</v>
      </c>
      <c r="AV12" s="9" t="str">
        <f t="shared" si="10"/>
        <v/>
      </c>
      <c r="AW12" s="85" t="e">
        <f>_xlfn.XLOOKUP($AV12,'Size capacities'!$A$2:$A$120,'Size capacities'!D$2:D$120)</f>
        <v>#N/A</v>
      </c>
      <c r="AX12" s="85" t="e">
        <f>_xlfn.XLOOKUP($AV12,'Size capacities'!$A$2:$A$120,'Size capacities'!E$2:E$120)</f>
        <v>#N/A</v>
      </c>
      <c r="AY12" s="85" t="e">
        <f>_xlfn.XLOOKUP($AV12,'Size capacities'!$A$2:$A$120,'Size capacities'!F$2:F$120)</f>
        <v>#N/A</v>
      </c>
      <c r="AZ12" s="85" t="e">
        <f>_xlfn.XLOOKUP($AV12,'Size capacities'!$A$2:$A$120,'Size capacities'!G$2:G$120)</f>
        <v>#N/A</v>
      </c>
      <c r="BA12" s="85">
        <f t="shared" si="11"/>
        <v>0</v>
      </c>
      <c r="BB12" s="85">
        <f t="shared" si="12"/>
        <v>0</v>
      </c>
    </row>
    <row r="13" spans="1:58" x14ac:dyDescent="0.3">
      <c r="A13" s="7">
        <v>10</v>
      </c>
      <c r="B13" s="91"/>
      <c r="C13" s="91"/>
      <c r="D13" s="91"/>
      <c r="E13" s="91"/>
      <c r="F13" s="92"/>
      <c r="G13" s="92"/>
      <c r="H13" s="92"/>
      <c r="I13" s="92"/>
      <c r="J13" s="92"/>
      <c r="K13" s="92"/>
      <c r="L13" s="92"/>
      <c r="M13" s="9">
        <f t="shared" ca="1" si="0"/>
        <v>0</v>
      </c>
      <c r="N13" s="10" cm="1">
        <f t="array" aca="1" ref="N13" ca="1">IF(ISBLANK(C13),0,IF(F13="Flow",AP13,IF(F13="Cascade",AQ13,IF(OR(ISBLANK(F13),ISBLANK(G13),ISBLANK(I13),ISBLANK(J13)),0,(_xlfn.XLOOKUP(S13,INDIRECT(U13&amp;W13&amp;"W"),_xlfn.XLOOKUP(T13,INDIRECT(U13&amp;W13&amp;"D"),INDIRECT(U13&amp;W13))))))))</f>
        <v>0</v>
      </c>
      <c r="O13" s="93"/>
      <c r="P13" s="9">
        <f t="shared" ca="1" si="1"/>
        <v>0</v>
      </c>
      <c r="Q13" s="9">
        <f t="shared" si="13"/>
        <v>0</v>
      </c>
      <c r="S13" s="7">
        <f t="shared" si="20"/>
        <v>800</v>
      </c>
      <c r="T13" s="7">
        <f t="shared" si="2"/>
        <v>800</v>
      </c>
      <c r="U13" s="8" t="str">
        <f t="shared" si="14"/>
        <v/>
      </c>
      <c r="V13" s="7" cm="1">
        <f t="array" aca="1" ref="V13" ca="1">IF(ISBLANK(I13),0,_xlfn.XLOOKUP(I13,INDIRECT(U13&amp;"Controls"),INDIRECT(U13&amp;"ControlsAddon")))</f>
        <v>0</v>
      </c>
      <c r="W13" s="7" t="str">
        <f t="shared" si="3"/>
        <v/>
      </c>
      <c r="X13" s="7" cm="1">
        <f t="array" aca="1" ref="X13" ca="1">IF(AND(K13="y",NOT(ISBLANK(H13))),_xlfn.XLOOKUP(S13,ralcassette,ralcassettecost),IF(K13="Y",_xlfn.XLOOKUP(S13,INDIRECT(U13&amp;"RALW"),_xlfn.XLOOKUP(T13,INDIRECT(U13&amp;"RALD"),INDIRECT(U13&amp;"RAL"))),0))</f>
        <v>0</v>
      </c>
      <c r="Y13" s="7">
        <f t="shared" si="4"/>
        <v>0</v>
      </c>
      <c r="Z13" s="7">
        <f t="shared" si="15"/>
        <v>0</v>
      </c>
      <c r="AA13" s="7" cm="1">
        <f t="array" ref="AA13">IF(ISNUMBER(SEARCH("cassette",H13)),_xlfn.XLOOKUP(S13,cassettewidth,_xlfn.XLOOKUP(H13,cassettetype,cassette)),IF(ISNUMBER(SEARCH("fascia",H13)),_xlfn.XLOOKUP(S13,fasciawidth,_xlfn.XLOOKUP(H13,fasciatype,fascia)),0))</f>
        <v>0</v>
      </c>
      <c r="AB13" s="7" t="str">
        <f t="shared" si="16"/>
        <v/>
      </c>
      <c r="AC13" s="7" t="str" cm="1">
        <f t="array" ref="AC13">IF(NOT(ISBLANK(H13)),_xlfn.XLOOKUP(S13,cassetterefwidth,_xlfn.XLOOKUP(T13,cassetterefdrop,cassetteref)),"")</f>
        <v/>
      </c>
      <c r="AD13" s="1" t="b">
        <f t="shared" si="17"/>
        <v>0</v>
      </c>
      <c r="AE13" s="1" t="b">
        <f t="shared" si="5"/>
        <v>0</v>
      </c>
      <c r="AF13" s="10" t="e" cm="1">
        <f t="array" aca="1" ref="AF13" ca="1">(_xlfn.XLOOKUP($S13,INDIRECT($U13&amp;$W13&amp;"W"),_xlfn.XLOOKUP($T13,INDIRECT($U13&amp;$W13&amp;"D"),INDIRECT($U13&amp;$W13))))</f>
        <v>#REF!</v>
      </c>
      <c r="AG13" s="9"/>
      <c r="AH13" s="9"/>
      <c r="AI13" s="9"/>
      <c r="AJ13" s="9"/>
      <c r="AK13" s="9"/>
      <c r="AL13" s="7">
        <f t="shared" si="6"/>
        <v>500</v>
      </c>
      <c r="AM13" s="7" t="str">
        <f t="shared" si="18"/>
        <v/>
      </c>
      <c r="AN13" s="7">
        <f t="shared" si="7"/>
        <v>0</v>
      </c>
      <c r="AO13" s="7">
        <f t="shared" si="8"/>
        <v>0</v>
      </c>
      <c r="AP13" s="9" cm="1">
        <f t="array" aca="1" ref="AP13" ca="1">IF(F13="Flow",_xlfn.XLOOKUP(AL13,INDIRECT(F13&amp;AM13&amp;"W"),_xlfn.XLOOKUP(AI13,INDIRECT(F13&amp;AM13&amp;"H"),INDIRECT(F13&amp;AM13))),0)</f>
        <v>0</v>
      </c>
      <c r="AQ13" s="9">
        <f>IF(F13="Cascade",_xlfn.XLOOKUP(S13,Cascade!$C$4:$S$4,Cascade!$C$5:$S$5),0)</f>
        <v>0</v>
      </c>
      <c r="AR13" s="9" t="b">
        <f t="shared" si="9"/>
        <v>0</v>
      </c>
      <c r="AS13" s="9" cm="1">
        <f t="array" aca="1" ref="AS13" ca="1">IF(OR(G13="Ellipse 43",G13="Luxury 46",G13="Type 2",G13="Type D",G13="Type Z",ISBLANK(G13)),0,_xlfn.XLOOKUP(S13,INDIRECT(U13&amp;AR13&amp;"w"),INDIRECT(U13&amp;AR13)))</f>
        <v>0</v>
      </c>
      <c r="AT13" s="9" cm="1">
        <f t="array" ref="AT13">IF(F13="ExtraLok 100",_xlfn.XLOOKUP(S13,'ExtraLok 100'!$C$6:$S$6,_xlfn.XLOOKUP('Pricing Tool'!T13,'ExtraLok 100'!$A$7:$A$21,'ExtraLok 100'!$C$7:$S$21)),IF(F13="ExtraLok 125",_xlfn.XLOOKUP('Pricing Tool'!S13,'ExtraLok 125'!$C$6:$S$6,_xlfn.XLOOKUP('Pricing Tool'!T13,'ExtraLok 125'!$A$7:$A$33,'ExtraLok 125'!$C$7:$S$33)),0))</f>
        <v>0</v>
      </c>
      <c r="AU13" s="9">
        <f t="shared" ca="1" si="19"/>
        <v>0</v>
      </c>
      <c r="AV13" s="9" t="str">
        <f t="shared" si="10"/>
        <v/>
      </c>
      <c r="AW13" s="85" t="e">
        <f>_xlfn.XLOOKUP($AV13,'Size capacities'!$A$2:$A$120,'Size capacities'!D$2:D$120)</f>
        <v>#N/A</v>
      </c>
      <c r="AX13" s="85" t="e">
        <f>_xlfn.XLOOKUP($AV13,'Size capacities'!$A$2:$A$120,'Size capacities'!E$2:E$120)</f>
        <v>#N/A</v>
      </c>
      <c r="AY13" s="85" t="e">
        <f>_xlfn.XLOOKUP($AV13,'Size capacities'!$A$2:$A$120,'Size capacities'!F$2:F$120)</f>
        <v>#N/A</v>
      </c>
      <c r="AZ13" s="85" t="e">
        <f>_xlfn.XLOOKUP($AV13,'Size capacities'!$A$2:$A$120,'Size capacities'!G$2:G$120)</f>
        <v>#N/A</v>
      </c>
      <c r="BA13" s="85">
        <f t="shared" si="11"/>
        <v>0</v>
      </c>
      <c r="BB13" s="85">
        <f t="shared" si="12"/>
        <v>0</v>
      </c>
    </row>
    <row r="14" spans="1:58" x14ac:dyDescent="0.3">
      <c r="A14" s="7">
        <v>11</v>
      </c>
      <c r="B14" s="91"/>
      <c r="C14" s="91"/>
      <c r="D14" s="91"/>
      <c r="E14" s="91"/>
      <c r="F14" s="92"/>
      <c r="G14" s="92"/>
      <c r="H14" s="92"/>
      <c r="I14" s="92"/>
      <c r="J14" s="92"/>
      <c r="K14" s="92"/>
      <c r="L14" s="92"/>
      <c r="M14" s="9">
        <f t="shared" ca="1" si="0"/>
        <v>0</v>
      </c>
      <c r="N14" s="10" cm="1">
        <f t="array" aca="1" ref="N14" ca="1">IF(ISBLANK(C14),0,IF(F14="Flow",AP14,IF(F14="Cascade",AQ14,IF(OR(ISBLANK(F14),ISBLANK(G14),ISBLANK(I14),ISBLANK(J14)),0,(_xlfn.XLOOKUP(S14,INDIRECT(U14&amp;W14&amp;"W"),_xlfn.XLOOKUP(T14,INDIRECT(U14&amp;W14&amp;"D"),INDIRECT(U14&amp;W14))))))))</f>
        <v>0</v>
      </c>
      <c r="O14" s="93"/>
      <c r="P14" s="9">
        <f t="shared" ca="1" si="1"/>
        <v>0</v>
      </c>
      <c r="Q14" s="9">
        <f t="shared" si="13"/>
        <v>0</v>
      </c>
      <c r="S14" s="7">
        <f t="shared" si="20"/>
        <v>800</v>
      </c>
      <c r="T14" s="7">
        <f t="shared" si="2"/>
        <v>800</v>
      </c>
      <c r="U14" s="8" t="str">
        <f t="shared" si="14"/>
        <v/>
      </c>
      <c r="V14" s="7" cm="1">
        <f t="array" aca="1" ref="V14" ca="1">IF(ISBLANK(I14),0,_xlfn.XLOOKUP(I14,INDIRECT(U14&amp;"Controls"),INDIRECT(U14&amp;"ControlsAddon")))</f>
        <v>0</v>
      </c>
      <c r="W14" s="7" t="str">
        <f t="shared" si="3"/>
        <v/>
      </c>
      <c r="X14" s="7" cm="1">
        <f t="array" aca="1" ref="X14" ca="1">IF(AND(K14="y",NOT(ISBLANK(H14))),_xlfn.XLOOKUP(S14,ralcassette,ralcassettecost),IF(K14="Y",_xlfn.XLOOKUP(S14,INDIRECT(U14&amp;"RALW"),_xlfn.XLOOKUP(T14,INDIRECT(U14&amp;"RALD"),INDIRECT(U14&amp;"RAL"))),0))</f>
        <v>0</v>
      </c>
      <c r="Y14" s="7">
        <f t="shared" si="4"/>
        <v>0</v>
      </c>
      <c r="Z14" s="7">
        <f t="shared" si="15"/>
        <v>0</v>
      </c>
      <c r="AA14" s="7" cm="1">
        <f t="array" ref="AA14">IF(ISNUMBER(SEARCH("cassette",H14)),_xlfn.XLOOKUP(S14,cassettewidth,_xlfn.XLOOKUP(H14,cassettetype,cassette)),IF(ISNUMBER(SEARCH("fascia",H14)),_xlfn.XLOOKUP(S14,fasciawidth,_xlfn.XLOOKUP(H14,fasciatype,fascia)),0))</f>
        <v>0</v>
      </c>
      <c r="AB14" s="7" t="str">
        <f t="shared" si="16"/>
        <v/>
      </c>
      <c r="AC14" s="7" t="str" cm="1">
        <f t="array" ref="AC14">IF(NOT(ISBLANK(H14)),_xlfn.XLOOKUP(S14,cassetterefwidth,_xlfn.XLOOKUP(T14,cassetterefdrop,cassetteref)),"")</f>
        <v/>
      </c>
      <c r="AD14" s="1" t="b">
        <f t="shared" si="17"/>
        <v>0</v>
      </c>
      <c r="AE14" s="1" t="b">
        <f t="shared" si="5"/>
        <v>0</v>
      </c>
      <c r="AF14" s="10" t="e" cm="1">
        <f t="array" aca="1" ref="AF14" ca="1">(_xlfn.XLOOKUP($S14,INDIRECT($U14&amp;$W14&amp;"W"),_xlfn.XLOOKUP($T14,INDIRECT($U14&amp;$W14&amp;"D"),INDIRECT($U14&amp;$W14))))</f>
        <v>#REF!</v>
      </c>
      <c r="AG14" s="9"/>
      <c r="AH14" s="9"/>
      <c r="AI14" s="9"/>
      <c r="AJ14" s="9"/>
      <c r="AK14" s="9"/>
      <c r="AL14" s="7">
        <f t="shared" si="6"/>
        <v>500</v>
      </c>
      <c r="AM14" s="7" t="str">
        <f t="shared" si="18"/>
        <v/>
      </c>
      <c r="AN14" s="7">
        <f t="shared" si="7"/>
        <v>0</v>
      </c>
      <c r="AO14" s="7">
        <f t="shared" si="8"/>
        <v>0</v>
      </c>
      <c r="AP14" s="9" cm="1">
        <f t="array" aca="1" ref="AP14" ca="1">IF(F14="Flow",_xlfn.XLOOKUP(AL14,INDIRECT(F14&amp;AM14&amp;"W"),_xlfn.XLOOKUP(AI14,INDIRECT(F14&amp;AM14&amp;"H"),INDIRECT(F14&amp;AM14))),0)</f>
        <v>0</v>
      </c>
      <c r="AQ14" s="9">
        <f>IF(F14="Cascade",_xlfn.XLOOKUP(S14,Cascade!$C$4:$S$4,Cascade!$C$5:$S$5),0)</f>
        <v>0</v>
      </c>
      <c r="AR14" s="9" t="b">
        <f t="shared" si="9"/>
        <v>0</v>
      </c>
      <c r="AS14" s="9" cm="1">
        <f t="array" aca="1" ref="AS14" ca="1">IF(OR(G14="Ellipse 43",G14="Luxury 46",G14="Type 2",G14="Type D",G14="Type Z",ISBLANK(G14)),0,_xlfn.XLOOKUP(S14,INDIRECT(U14&amp;AR14&amp;"w"),INDIRECT(U14&amp;AR14)))</f>
        <v>0</v>
      </c>
      <c r="AT14" s="9" cm="1">
        <f t="array" ref="AT14">IF(F14="ExtraLok 100",_xlfn.XLOOKUP(S14,'ExtraLok 100'!$C$6:$S$6,_xlfn.XLOOKUP('Pricing Tool'!T14,'ExtraLok 100'!$A$7:$A$21,'ExtraLok 100'!$C$7:$S$21)),IF(F14="ExtraLok 125",_xlfn.XLOOKUP('Pricing Tool'!S14,'ExtraLok 125'!$C$6:$S$6,_xlfn.XLOOKUP('Pricing Tool'!T14,'ExtraLok 125'!$A$7:$A$33,'ExtraLok 125'!$C$7:$S$33)),0))</f>
        <v>0</v>
      </c>
      <c r="AU14" s="9">
        <f t="shared" ca="1" si="19"/>
        <v>0</v>
      </c>
      <c r="AV14" s="9" t="str">
        <f t="shared" si="10"/>
        <v/>
      </c>
      <c r="AW14" s="85" t="e">
        <f>_xlfn.XLOOKUP($AV14,'Size capacities'!$A$2:$A$120,'Size capacities'!D$2:D$120)</f>
        <v>#N/A</v>
      </c>
      <c r="AX14" s="85" t="e">
        <f>_xlfn.XLOOKUP($AV14,'Size capacities'!$A$2:$A$120,'Size capacities'!E$2:E$120)</f>
        <v>#N/A</v>
      </c>
      <c r="AY14" s="85" t="e">
        <f>_xlfn.XLOOKUP($AV14,'Size capacities'!$A$2:$A$120,'Size capacities'!F$2:F$120)</f>
        <v>#N/A</v>
      </c>
      <c r="AZ14" s="85" t="e">
        <f>_xlfn.XLOOKUP($AV14,'Size capacities'!$A$2:$A$120,'Size capacities'!G$2:G$120)</f>
        <v>#N/A</v>
      </c>
      <c r="BA14" s="85">
        <f t="shared" si="11"/>
        <v>0</v>
      </c>
      <c r="BB14" s="85">
        <f t="shared" si="12"/>
        <v>0</v>
      </c>
    </row>
    <row r="15" spans="1:58" x14ac:dyDescent="0.3">
      <c r="A15" s="7">
        <v>12</v>
      </c>
      <c r="B15" s="91"/>
      <c r="C15" s="91"/>
      <c r="D15" s="91"/>
      <c r="E15" s="91"/>
      <c r="F15" s="92"/>
      <c r="G15" s="92"/>
      <c r="H15" s="92"/>
      <c r="I15" s="92"/>
      <c r="J15" s="92"/>
      <c r="K15" s="92"/>
      <c r="L15" s="92"/>
      <c r="M15" s="9">
        <f t="shared" ca="1" si="0"/>
        <v>0</v>
      </c>
      <c r="N15" s="10" cm="1">
        <f t="array" aca="1" ref="N15" ca="1">IF(ISBLANK(C15),0,IF(F15="Flow",AP15,IF(F15="Cascade",AQ15,IF(OR(ISBLANK(F15),ISBLANK(G15),ISBLANK(I15),ISBLANK(J15)),0,(_xlfn.XLOOKUP(S15,INDIRECT(U15&amp;W15&amp;"W"),_xlfn.XLOOKUP(T15,INDIRECT(U15&amp;W15&amp;"D"),INDIRECT(U15&amp;W15))))))))</f>
        <v>0</v>
      </c>
      <c r="O15" s="93"/>
      <c r="P15" s="9">
        <f t="shared" ca="1" si="1"/>
        <v>0</v>
      </c>
      <c r="Q15" s="9">
        <f t="shared" si="13"/>
        <v>0</v>
      </c>
      <c r="S15" s="7">
        <f t="shared" si="20"/>
        <v>800</v>
      </c>
      <c r="T15" s="7">
        <f t="shared" si="2"/>
        <v>800</v>
      </c>
      <c r="U15" s="8" t="str">
        <f t="shared" si="14"/>
        <v/>
      </c>
      <c r="V15" s="7" cm="1">
        <f t="array" aca="1" ref="V15" ca="1">IF(ISBLANK(I15),0,_xlfn.XLOOKUP(I15,INDIRECT(U15&amp;"Controls"),INDIRECT(U15&amp;"ControlsAddon")))</f>
        <v>0</v>
      </c>
      <c r="W15" s="7" t="str">
        <f t="shared" si="3"/>
        <v/>
      </c>
      <c r="X15" s="7" cm="1">
        <f t="array" aca="1" ref="X15" ca="1">IF(AND(K15="y",NOT(ISBLANK(H15))),_xlfn.XLOOKUP(S15,ralcassette,ralcassettecost),IF(K15="Y",_xlfn.XLOOKUP(S15,INDIRECT(U15&amp;"RALW"),_xlfn.XLOOKUP(T15,INDIRECT(U15&amp;"RALD"),INDIRECT(U15&amp;"RAL"))),0))</f>
        <v>0</v>
      </c>
      <c r="Y15" s="7">
        <f t="shared" si="4"/>
        <v>0</v>
      </c>
      <c r="Z15" s="7">
        <f t="shared" si="15"/>
        <v>0</v>
      </c>
      <c r="AA15" s="7" cm="1">
        <f t="array" ref="AA15">IF(ISNUMBER(SEARCH("cassette",H15)),_xlfn.XLOOKUP(S15,cassettewidth,_xlfn.XLOOKUP(H15,cassettetype,cassette)),IF(ISNUMBER(SEARCH("fascia",H15)),_xlfn.XLOOKUP(S15,fasciawidth,_xlfn.XLOOKUP(H15,fasciatype,fascia)),0))</f>
        <v>0</v>
      </c>
      <c r="AB15" s="7" t="str">
        <f t="shared" si="16"/>
        <v/>
      </c>
      <c r="AC15" s="7" t="str" cm="1">
        <f t="array" ref="AC15">IF(NOT(ISBLANK(H15)),_xlfn.XLOOKUP(S15,cassetterefwidth,_xlfn.XLOOKUP(T15,cassetterefdrop,cassetteref)),"")</f>
        <v/>
      </c>
      <c r="AD15" s="1" t="b">
        <f t="shared" si="17"/>
        <v>0</v>
      </c>
      <c r="AE15" s="1" t="b">
        <f t="shared" si="5"/>
        <v>0</v>
      </c>
      <c r="AF15" s="10" t="e" cm="1">
        <f t="array" aca="1" ref="AF15" ca="1">(_xlfn.XLOOKUP($S15,INDIRECT($U15&amp;$W15&amp;"W"),_xlfn.XLOOKUP($T15,INDIRECT($U15&amp;$W15&amp;"D"),INDIRECT($U15&amp;$W15))))</f>
        <v>#REF!</v>
      </c>
      <c r="AG15" s="9"/>
      <c r="AH15" s="9"/>
      <c r="AI15" s="9"/>
      <c r="AJ15" s="9"/>
      <c r="AK15" s="9"/>
      <c r="AL15" s="7">
        <f t="shared" si="6"/>
        <v>500</v>
      </c>
      <c r="AM15" s="7" t="str">
        <f t="shared" si="18"/>
        <v/>
      </c>
      <c r="AN15" s="7">
        <f t="shared" si="7"/>
        <v>0</v>
      </c>
      <c r="AO15" s="7">
        <f t="shared" si="8"/>
        <v>0</v>
      </c>
      <c r="AP15" s="9" cm="1">
        <f t="array" aca="1" ref="AP15" ca="1">IF(F15="Flow",_xlfn.XLOOKUP(AL15,INDIRECT(F15&amp;AM15&amp;"W"),_xlfn.XLOOKUP(AI15,INDIRECT(F15&amp;AM15&amp;"H"),INDIRECT(F15&amp;AM15))),0)</f>
        <v>0</v>
      </c>
      <c r="AQ15" s="9">
        <f>IF(F15="Cascade",_xlfn.XLOOKUP(S15,Cascade!$C$4:$S$4,Cascade!$C$5:$S$5),0)</f>
        <v>0</v>
      </c>
      <c r="AR15" s="9" t="b">
        <f t="shared" si="9"/>
        <v>0</v>
      </c>
      <c r="AS15" s="9" cm="1">
        <f t="array" aca="1" ref="AS15" ca="1">IF(OR(G15="Ellipse 43",G15="Luxury 46",G15="Type 2",G15="Type D",G15="Type Z",ISBLANK(G15)),0,_xlfn.XLOOKUP(S15,INDIRECT(U15&amp;AR15&amp;"w"),INDIRECT(U15&amp;AR15)))</f>
        <v>0</v>
      </c>
      <c r="AT15" s="9" cm="1">
        <f t="array" ref="AT15">IF(F15="ExtraLok 100",_xlfn.XLOOKUP(S15,'ExtraLok 100'!$C$6:$S$6,_xlfn.XLOOKUP('Pricing Tool'!T15,'ExtraLok 100'!$A$7:$A$21,'ExtraLok 100'!$C$7:$S$21)),IF(F15="ExtraLok 125",_xlfn.XLOOKUP('Pricing Tool'!S15,'ExtraLok 125'!$C$6:$S$6,_xlfn.XLOOKUP('Pricing Tool'!T15,'ExtraLok 125'!$A$7:$A$33,'ExtraLok 125'!$C$7:$S$33)),0))</f>
        <v>0</v>
      </c>
      <c r="AU15" s="9">
        <f t="shared" ca="1" si="19"/>
        <v>0</v>
      </c>
      <c r="AV15" s="9" t="str">
        <f t="shared" si="10"/>
        <v/>
      </c>
      <c r="AW15" s="85" t="e">
        <f>_xlfn.XLOOKUP($AV15,'Size capacities'!$A$2:$A$120,'Size capacities'!D$2:D$120)</f>
        <v>#N/A</v>
      </c>
      <c r="AX15" s="85" t="e">
        <f>_xlfn.XLOOKUP($AV15,'Size capacities'!$A$2:$A$120,'Size capacities'!E$2:E$120)</f>
        <v>#N/A</v>
      </c>
      <c r="AY15" s="85" t="e">
        <f>_xlfn.XLOOKUP($AV15,'Size capacities'!$A$2:$A$120,'Size capacities'!F$2:F$120)</f>
        <v>#N/A</v>
      </c>
      <c r="AZ15" s="85" t="e">
        <f>_xlfn.XLOOKUP($AV15,'Size capacities'!$A$2:$A$120,'Size capacities'!G$2:G$120)</f>
        <v>#N/A</v>
      </c>
      <c r="BA15" s="85">
        <f t="shared" si="11"/>
        <v>0</v>
      </c>
      <c r="BB15" s="85">
        <f t="shared" si="12"/>
        <v>0</v>
      </c>
    </row>
    <row r="16" spans="1:58" x14ac:dyDescent="0.3">
      <c r="A16" s="7">
        <v>13</v>
      </c>
      <c r="B16" s="91"/>
      <c r="C16" s="91"/>
      <c r="D16" s="91"/>
      <c r="E16" s="91"/>
      <c r="F16" s="91"/>
      <c r="G16" s="91"/>
      <c r="H16" s="91"/>
      <c r="I16" s="91"/>
      <c r="J16" s="91"/>
      <c r="K16" s="92"/>
      <c r="L16" s="92"/>
      <c r="M16" s="9">
        <f t="shared" ca="1" si="0"/>
        <v>0</v>
      </c>
      <c r="N16" s="10" cm="1">
        <f t="array" aca="1" ref="N16" ca="1">IF(ISBLANK(C16),0,IF(F16="Flow",AP16,IF(F16="Cascade",AQ16,IF(OR(ISBLANK(F16),ISBLANK(G16),ISBLANK(I16),ISBLANK(J16)),0,(_xlfn.XLOOKUP(S16,INDIRECT(U16&amp;W16&amp;"W"),_xlfn.XLOOKUP(T16,INDIRECT(U16&amp;W16&amp;"D"),INDIRECT(U16&amp;W16))))))))</f>
        <v>0</v>
      </c>
      <c r="O16" s="93"/>
      <c r="P16" s="9">
        <f t="shared" ca="1" si="1"/>
        <v>0</v>
      </c>
      <c r="Q16" s="9">
        <f t="shared" si="13"/>
        <v>0</v>
      </c>
      <c r="S16" s="7">
        <f t="shared" si="20"/>
        <v>800</v>
      </c>
      <c r="T16" s="7">
        <f t="shared" si="2"/>
        <v>800</v>
      </c>
      <c r="U16" s="8" t="str">
        <f t="shared" si="14"/>
        <v/>
      </c>
      <c r="V16" s="7" cm="1">
        <f t="array" aca="1" ref="V16" ca="1">IF(ISBLANK(I16),0,_xlfn.XLOOKUP(I16,INDIRECT(U16&amp;"Controls"),INDIRECT(U16&amp;"ControlsAddon")))</f>
        <v>0</v>
      </c>
      <c r="W16" s="7" t="str">
        <f t="shared" si="3"/>
        <v/>
      </c>
      <c r="X16" s="7" cm="1">
        <f t="array" aca="1" ref="X16" ca="1">IF(AND(K16="y",NOT(ISBLANK(H16))),_xlfn.XLOOKUP(S16,ralcassette,ralcassettecost),IF(K16="Y",_xlfn.XLOOKUP(S16,INDIRECT(U16&amp;"RALW"),_xlfn.XLOOKUP(T16,INDIRECT(U16&amp;"RALD"),INDIRECT(U16&amp;"RAL"))),0))</f>
        <v>0</v>
      </c>
      <c r="Y16" s="7">
        <f t="shared" si="4"/>
        <v>0</v>
      </c>
      <c r="Z16" s="7">
        <f t="shared" si="15"/>
        <v>0</v>
      </c>
      <c r="AA16" s="7" cm="1">
        <f t="array" ref="AA16">IF(ISNUMBER(SEARCH("cassette",H16)),_xlfn.XLOOKUP(S16,cassettewidth,_xlfn.XLOOKUP(H16,cassettetype,cassette)),IF(ISNUMBER(SEARCH("fascia",H16)),_xlfn.XLOOKUP(S16,fasciawidth,_xlfn.XLOOKUP(H16,fasciatype,fascia)),0))</f>
        <v>0</v>
      </c>
      <c r="AB16" s="7" t="str">
        <f t="shared" si="16"/>
        <v/>
      </c>
      <c r="AC16" s="7" t="str" cm="1">
        <f t="array" ref="AC16">IF(NOT(ISBLANK(H16)),_xlfn.XLOOKUP(S16,cassetterefwidth,_xlfn.XLOOKUP(T16,cassetterefdrop,cassetteref)),"")</f>
        <v/>
      </c>
      <c r="AD16" s="1" t="b">
        <f t="shared" si="17"/>
        <v>0</v>
      </c>
      <c r="AE16" s="1" t="b">
        <f t="shared" si="5"/>
        <v>0</v>
      </c>
      <c r="AF16" s="10" t="e" cm="1">
        <f t="array" aca="1" ref="AF16" ca="1">(_xlfn.XLOOKUP($S16,INDIRECT($U16&amp;$W16&amp;"W"),_xlfn.XLOOKUP($T16,INDIRECT($U16&amp;$W16&amp;"D"),INDIRECT($U16&amp;$W16))))</f>
        <v>#REF!</v>
      </c>
      <c r="AG16" s="9"/>
      <c r="AH16" s="9"/>
      <c r="AI16" s="9"/>
      <c r="AJ16" s="9"/>
      <c r="AK16" s="9"/>
      <c r="AL16" s="7">
        <f t="shared" si="6"/>
        <v>500</v>
      </c>
      <c r="AM16" s="7" t="str">
        <f t="shared" si="18"/>
        <v/>
      </c>
      <c r="AN16" s="7">
        <f t="shared" si="7"/>
        <v>0</v>
      </c>
      <c r="AO16" s="7">
        <f t="shared" si="8"/>
        <v>0</v>
      </c>
      <c r="AP16" s="9" cm="1">
        <f t="array" aca="1" ref="AP16" ca="1">IF(F16="Flow",_xlfn.XLOOKUP(AL16,INDIRECT(F16&amp;AM16&amp;"W"),_xlfn.XLOOKUP(AI16,INDIRECT(F16&amp;AM16&amp;"H"),INDIRECT(F16&amp;AM16))),0)</f>
        <v>0</v>
      </c>
      <c r="AQ16" s="9">
        <f>IF(F16="Cascade",_xlfn.XLOOKUP(S16,Cascade!$C$4:$S$4,Cascade!$C$5:$S$5),0)</f>
        <v>0</v>
      </c>
      <c r="AR16" s="9" t="b">
        <f t="shared" si="9"/>
        <v>0</v>
      </c>
      <c r="AS16" s="9" cm="1">
        <f t="array" aca="1" ref="AS16" ca="1">IF(OR(G16="Ellipse 43",G16="Luxury 46",G16="Type 2",G16="Type D",G16="Type Z",ISBLANK(G16)),0,_xlfn.XLOOKUP(S16,INDIRECT(U16&amp;AR16&amp;"w"),INDIRECT(U16&amp;AR16)))</f>
        <v>0</v>
      </c>
      <c r="AT16" s="9" cm="1">
        <f t="array" ref="AT16">IF(F16="ExtraLok 100",_xlfn.XLOOKUP(S16,'ExtraLok 100'!$C$6:$S$6,_xlfn.XLOOKUP('Pricing Tool'!T16,'ExtraLok 100'!$A$7:$A$21,'ExtraLok 100'!$C$7:$S$21)),IF(F16="ExtraLok 125",_xlfn.XLOOKUP('Pricing Tool'!S16,'ExtraLok 125'!$C$6:$S$6,_xlfn.XLOOKUP('Pricing Tool'!T16,'ExtraLok 125'!$A$7:$A$33,'ExtraLok 125'!$C$7:$S$33)),0))</f>
        <v>0</v>
      </c>
      <c r="AU16" s="9">
        <f t="shared" ca="1" si="19"/>
        <v>0</v>
      </c>
      <c r="AV16" s="9" t="str">
        <f t="shared" si="10"/>
        <v/>
      </c>
      <c r="AW16" s="85" t="e">
        <f>_xlfn.XLOOKUP($AV16,'Size capacities'!$A$2:$A$120,'Size capacities'!D$2:D$120)</f>
        <v>#N/A</v>
      </c>
      <c r="AX16" s="85" t="e">
        <f>_xlfn.XLOOKUP($AV16,'Size capacities'!$A$2:$A$120,'Size capacities'!E$2:E$120)</f>
        <v>#N/A</v>
      </c>
      <c r="AY16" s="85" t="e">
        <f>_xlfn.XLOOKUP($AV16,'Size capacities'!$A$2:$A$120,'Size capacities'!F$2:F$120)</f>
        <v>#N/A</v>
      </c>
      <c r="AZ16" s="85" t="e">
        <f>_xlfn.XLOOKUP($AV16,'Size capacities'!$A$2:$A$120,'Size capacities'!G$2:G$120)</f>
        <v>#N/A</v>
      </c>
      <c r="BA16" s="85">
        <f t="shared" si="11"/>
        <v>0</v>
      </c>
      <c r="BB16" s="85">
        <f t="shared" si="12"/>
        <v>0</v>
      </c>
    </row>
    <row r="17" spans="1:54" x14ac:dyDescent="0.3">
      <c r="A17" s="7">
        <v>14</v>
      </c>
      <c r="B17" s="91"/>
      <c r="C17" s="91"/>
      <c r="D17" s="91"/>
      <c r="E17" s="91"/>
      <c r="F17" s="91"/>
      <c r="G17" s="91"/>
      <c r="H17" s="91"/>
      <c r="I17" s="91"/>
      <c r="J17" s="91"/>
      <c r="K17" s="92"/>
      <c r="L17" s="92"/>
      <c r="M17" s="9">
        <f t="shared" ca="1" si="0"/>
        <v>0</v>
      </c>
      <c r="N17" s="10" cm="1">
        <f t="array" aca="1" ref="N17" ca="1">IF(ISBLANK(C17),0,IF(F17="Flow",AP17,IF(F17="Cascade",AQ17,IF(OR(ISBLANK(F17),ISBLANK(G17),ISBLANK(I17),ISBLANK(J17)),0,(_xlfn.XLOOKUP(S17,INDIRECT(U17&amp;W17&amp;"W"),_xlfn.XLOOKUP(T17,INDIRECT(U17&amp;W17&amp;"D"),INDIRECT(U17&amp;W17))))))))</f>
        <v>0</v>
      </c>
      <c r="O17" s="93"/>
      <c r="P17" s="9">
        <f t="shared" ca="1" si="1"/>
        <v>0</v>
      </c>
      <c r="Q17" s="9">
        <f t="shared" si="13"/>
        <v>0</v>
      </c>
      <c r="S17" s="7">
        <f t="shared" si="20"/>
        <v>800</v>
      </c>
      <c r="T17" s="7">
        <f t="shared" si="2"/>
        <v>800</v>
      </c>
      <c r="U17" s="8" t="str">
        <f t="shared" si="14"/>
        <v/>
      </c>
      <c r="V17" s="7" cm="1">
        <f t="array" aca="1" ref="V17" ca="1">IF(ISBLANK(I17),0,_xlfn.XLOOKUP(I17,INDIRECT(U17&amp;"Controls"),INDIRECT(U17&amp;"ControlsAddon")))</f>
        <v>0</v>
      </c>
      <c r="W17" s="7" t="str">
        <f t="shared" si="3"/>
        <v/>
      </c>
      <c r="X17" s="7" cm="1">
        <f t="array" aca="1" ref="X17" ca="1">IF(AND(K17="y",NOT(ISBLANK(H17))),_xlfn.XLOOKUP(S17,ralcassette,ralcassettecost),IF(K17="Y",_xlfn.XLOOKUP(S17,INDIRECT(U17&amp;"RALW"),_xlfn.XLOOKUP(T17,INDIRECT(U17&amp;"RALD"),INDIRECT(U17&amp;"RAL"))),0))</f>
        <v>0</v>
      </c>
      <c r="Y17" s="7">
        <f t="shared" si="4"/>
        <v>0</v>
      </c>
      <c r="Z17" s="7">
        <f t="shared" si="15"/>
        <v>0</v>
      </c>
      <c r="AA17" s="7" cm="1">
        <f t="array" ref="AA17">IF(ISNUMBER(SEARCH("cassette",H17)),_xlfn.XLOOKUP(S17,cassettewidth,_xlfn.XLOOKUP(H17,cassettetype,cassette)),IF(ISNUMBER(SEARCH("fascia",H17)),_xlfn.XLOOKUP(S17,fasciawidth,_xlfn.XLOOKUP(H17,fasciatype,fascia)),0))</f>
        <v>0</v>
      </c>
      <c r="AB17" s="7" t="str">
        <f t="shared" si="16"/>
        <v/>
      </c>
      <c r="AC17" s="7" t="str" cm="1">
        <f t="array" ref="AC17">IF(NOT(ISBLANK(H17)),_xlfn.XLOOKUP(S17,cassetterefwidth,_xlfn.XLOOKUP(T17,cassetterefdrop,cassetteref)),"")</f>
        <v/>
      </c>
      <c r="AD17" s="1" t="b">
        <f t="shared" si="17"/>
        <v>0</v>
      </c>
      <c r="AE17" s="1" t="b">
        <f t="shared" si="5"/>
        <v>0</v>
      </c>
      <c r="AF17" s="10" t="e" cm="1">
        <f t="array" aca="1" ref="AF17" ca="1">(_xlfn.XLOOKUP($S17,INDIRECT($U17&amp;$W17&amp;"W"),_xlfn.XLOOKUP($T17,INDIRECT($U17&amp;$W17&amp;"D"),INDIRECT($U17&amp;$W17))))</f>
        <v>#REF!</v>
      </c>
      <c r="AG17" s="9"/>
      <c r="AH17" s="9"/>
      <c r="AI17" s="9"/>
      <c r="AJ17" s="9"/>
      <c r="AK17" s="9"/>
      <c r="AL17" s="7">
        <f t="shared" si="6"/>
        <v>500</v>
      </c>
      <c r="AM17" s="7" t="str">
        <f t="shared" si="18"/>
        <v/>
      </c>
      <c r="AN17" s="7">
        <f t="shared" si="7"/>
        <v>0</v>
      </c>
      <c r="AO17" s="7">
        <f t="shared" si="8"/>
        <v>0</v>
      </c>
      <c r="AP17" s="9" cm="1">
        <f t="array" aca="1" ref="AP17" ca="1">IF(F17="Flow",_xlfn.XLOOKUP(AL17,INDIRECT(F17&amp;AM17&amp;"W"),_xlfn.XLOOKUP(AI17,INDIRECT(F17&amp;AM17&amp;"H"),INDIRECT(F17&amp;AM17))),0)</f>
        <v>0</v>
      </c>
      <c r="AQ17" s="9">
        <f>IF(F17="Cascade",_xlfn.XLOOKUP(S17,Cascade!$C$4:$S$4,Cascade!$C$5:$S$5),0)</f>
        <v>0</v>
      </c>
      <c r="AR17" s="9" t="b">
        <f t="shared" si="9"/>
        <v>0</v>
      </c>
      <c r="AS17" s="9" cm="1">
        <f t="array" aca="1" ref="AS17" ca="1">IF(OR(G17="Ellipse 43",G17="Luxury 46",G17="Type 2",G17="Type D",G17="Type Z",ISBLANK(G17)),0,_xlfn.XLOOKUP(S17,INDIRECT(U17&amp;AR17&amp;"w"),INDIRECT(U17&amp;AR17)))</f>
        <v>0</v>
      </c>
      <c r="AT17" s="9" cm="1">
        <f t="array" ref="AT17">IF(F17="ExtraLok 100",_xlfn.XLOOKUP(S17,'ExtraLok 100'!$C$6:$S$6,_xlfn.XLOOKUP('Pricing Tool'!T17,'ExtraLok 100'!$A$7:$A$21,'ExtraLok 100'!$C$7:$S$21)),IF(F17="ExtraLok 125",_xlfn.XLOOKUP('Pricing Tool'!S17,'ExtraLok 125'!$C$6:$S$6,_xlfn.XLOOKUP('Pricing Tool'!T17,'ExtraLok 125'!$A$7:$A$33,'ExtraLok 125'!$C$7:$S$33)),0))</f>
        <v>0</v>
      </c>
      <c r="AU17" s="9">
        <f t="shared" ca="1" si="19"/>
        <v>0</v>
      </c>
      <c r="AV17" s="9" t="str">
        <f t="shared" si="10"/>
        <v/>
      </c>
      <c r="AW17" s="85" t="e">
        <f>_xlfn.XLOOKUP($AV17,'Size capacities'!$A$2:$A$120,'Size capacities'!D$2:D$120)</f>
        <v>#N/A</v>
      </c>
      <c r="AX17" s="85" t="e">
        <f>_xlfn.XLOOKUP($AV17,'Size capacities'!$A$2:$A$120,'Size capacities'!E$2:E$120)</f>
        <v>#N/A</v>
      </c>
      <c r="AY17" s="85" t="e">
        <f>_xlfn.XLOOKUP($AV17,'Size capacities'!$A$2:$A$120,'Size capacities'!F$2:F$120)</f>
        <v>#N/A</v>
      </c>
      <c r="AZ17" s="85" t="e">
        <f>_xlfn.XLOOKUP($AV17,'Size capacities'!$A$2:$A$120,'Size capacities'!G$2:G$120)</f>
        <v>#N/A</v>
      </c>
      <c r="BA17" s="85">
        <f t="shared" si="11"/>
        <v>0</v>
      </c>
      <c r="BB17" s="85">
        <f t="shared" si="12"/>
        <v>0</v>
      </c>
    </row>
    <row r="18" spans="1:54" x14ac:dyDescent="0.3">
      <c r="A18" s="7">
        <v>15</v>
      </c>
      <c r="B18" s="91"/>
      <c r="C18" s="91"/>
      <c r="D18" s="91"/>
      <c r="E18" s="91"/>
      <c r="F18" s="91"/>
      <c r="G18" s="91"/>
      <c r="H18" s="91"/>
      <c r="I18" s="91"/>
      <c r="J18" s="91"/>
      <c r="K18" s="92"/>
      <c r="L18" s="92"/>
      <c r="M18" s="9">
        <f t="shared" ca="1" si="0"/>
        <v>0</v>
      </c>
      <c r="N18" s="10" cm="1">
        <f t="array" aca="1" ref="N18" ca="1">IF(ISBLANK(C18),0,IF(F18="Flow",AP18,IF(F18="Cascade",AQ18,IF(OR(ISBLANK(F18),ISBLANK(G18),ISBLANK(I18),ISBLANK(J18)),0,(_xlfn.XLOOKUP(S18,INDIRECT(U18&amp;W18&amp;"W"),_xlfn.XLOOKUP(T18,INDIRECT(U18&amp;W18&amp;"D"),INDIRECT(U18&amp;W18))))))))</f>
        <v>0</v>
      </c>
      <c r="O18" s="93"/>
      <c r="P18" s="9">
        <f t="shared" ca="1" si="1"/>
        <v>0</v>
      </c>
      <c r="Q18" s="9">
        <f t="shared" si="13"/>
        <v>0</v>
      </c>
      <c r="S18" s="7">
        <f t="shared" si="20"/>
        <v>800</v>
      </c>
      <c r="T18" s="7">
        <f t="shared" si="2"/>
        <v>800</v>
      </c>
      <c r="U18" s="8" t="str">
        <f t="shared" si="14"/>
        <v/>
      </c>
      <c r="V18" s="7" cm="1">
        <f t="array" aca="1" ref="V18" ca="1">IF(ISBLANK(I18),0,_xlfn.XLOOKUP(I18,INDIRECT(U18&amp;"Controls"),INDIRECT(U18&amp;"ControlsAddon")))</f>
        <v>0</v>
      </c>
      <c r="W18" s="7" t="str">
        <f t="shared" si="3"/>
        <v/>
      </c>
      <c r="X18" s="7" cm="1">
        <f t="array" aca="1" ref="X18" ca="1">IF(AND(K18="y",NOT(ISBLANK(H18))),_xlfn.XLOOKUP(S18,ralcassette,ralcassettecost),IF(K18="Y",_xlfn.XLOOKUP(S18,INDIRECT(U18&amp;"RALW"),_xlfn.XLOOKUP(T18,INDIRECT(U18&amp;"RALD"),INDIRECT(U18&amp;"RAL"))),0))</f>
        <v>0</v>
      </c>
      <c r="Y18" s="7">
        <f t="shared" si="4"/>
        <v>0</v>
      </c>
      <c r="Z18" s="7">
        <f t="shared" si="15"/>
        <v>0</v>
      </c>
      <c r="AA18" s="7" cm="1">
        <f t="array" ref="AA18">IF(ISNUMBER(SEARCH("cassette",H18)),_xlfn.XLOOKUP(S18,cassettewidth,_xlfn.XLOOKUP(H18,cassettetype,cassette)),IF(ISNUMBER(SEARCH("fascia",H18)),_xlfn.XLOOKUP(S18,fasciawidth,_xlfn.XLOOKUP(H18,fasciatype,fascia)),0))</f>
        <v>0</v>
      </c>
      <c r="AB18" s="7" t="str">
        <f t="shared" si="16"/>
        <v/>
      </c>
      <c r="AC18" s="7" t="str" cm="1">
        <f t="array" ref="AC18">IF(NOT(ISBLANK(H18)),_xlfn.XLOOKUP(S18,cassetterefwidth,_xlfn.XLOOKUP(T18,cassetterefdrop,cassetteref)),"")</f>
        <v/>
      </c>
      <c r="AD18" s="1" t="b">
        <f t="shared" si="17"/>
        <v>0</v>
      </c>
      <c r="AE18" s="1" t="b">
        <f t="shared" si="5"/>
        <v>0</v>
      </c>
      <c r="AF18" s="10" t="e" cm="1">
        <f t="array" aca="1" ref="AF18" ca="1">(_xlfn.XLOOKUP($S18,INDIRECT($U18&amp;$W18&amp;"W"),_xlfn.XLOOKUP($T18,INDIRECT($U18&amp;$W18&amp;"D"),INDIRECT($U18&amp;$W18))))</f>
        <v>#REF!</v>
      </c>
      <c r="AG18" s="9"/>
      <c r="AH18" s="9"/>
      <c r="AI18" s="9"/>
      <c r="AJ18" s="9"/>
      <c r="AK18" s="9"/>
      <c r="AL18" s="7">
        <f t="shared" si="6"/>
        <v>500</v>
      </c>
      <c r="AM18" s="7" t="str">
        <f t="shared" si="18"/>
        <v/>
      </c>
      <c r="AN18" s="7">
        <f t="shared" si="7"/>
        <v>0</v>
      </c>
      <c r="AO18" s="7">
        <f t="shared" si="8"/>
        <v>0</v>
      </c>
      <c r="AP18" s="9" cm="1">
        <f t="array" aca="1" ref="AP18" ca="1">IF(F18="Flow",_xlfn.XLOOKUP(AL18,INDIRECT(F18&amp;AM18&amp;"W"),_xlfn.XLOOKUP(AI18,INDIRECT(F18&amp;AM18&amp;"H"),INDIRECT(F18&amp;AM18))),0)</f>
        <v>0</v>
      </c>
      <c r="AQ18" s="9">
        <f>IF(F18="Cascade",_xlfn.XLOOKUP(S18,Cascade!$C$4:$S$4,Cascade!$C$5:$S$5),0)</f>
        <v>0</v>
      </c>
      <c r="AR18" s="9" t="b">
        <f t="shared" si="9"/>
        <v>0</v>
      </c>
      <c r="AS18" s="9" cm="1">
        <f t="array" aca="1" ref="AS18" ca="1">IF(OR(G18="Ellipse 43",G18="Luxury 46",G18="Type 2",G18="Type D",G18="Type Z",ISBLANK(G18)),0,_xlfn.XLOOKUP(S18,INDIRECT(U18&amp;AR18&amp;"w"),INDIRECT(U18&amp;AR18)))</f>
        <v>0</v>
      </c>
      <c r="AT18" s="9" cm="1">
        <f t="array" ref="AT18">IF(F18="ExtraLok 100",_xlfn.XLOOKUP(S18,'ExtraLok 100'!$C$6:$S$6,_xlfn.XLOOKUP('Pricing Tool'!T18,'ExtraLok 100'!$A$7:$A$21,'ExtraLok 100'!$C$7:$S$21)),IF(F18="ExtraLok 125",_xlfn.XLOOKUP('Pricing Tool'!S18,'ExtraLok 125'!$C$6:$S$6,_xlfn.XLOOKUP('Pricing Tool'!T18,'ExtraLok 125'!$A$7:$A$33,'ExtraLok 125'!$C$7:$S$33)),0))</f>
        <v>0</v>
      </c>
      <c r="AU18" s="9">
        <f t="shared" ca="1" si="19"/>
        <v>0</v>
      </c>
      <c r="AV18" s="9" t="str">
        <f t="shared" si="10"/>
        <v/>
      </c>
      <c r="AW18" s="85" t="e">
        <f>_xlfn.XLOOKUP($AV18,'Size capacities'!$A$2:$A$120,'Size capacities'!D$2:D$120)</f>
        <v>#N/A</v>
      </c>
      <c r="AX18" s="85" t="e">
        <f>_xlfn.XLOOKUP($AV18,'Size capacities'!$A$2:$A$120,'Size capacities'!E$2:E$120)</f>
        <v>#N/A</v>
      </c>
      <c r="AY18" s="85" t="e">
        <f>_xlfn.XLOOKUP($AV18,'Size capacities'!$A$2:$A$120,'Size capacities'!F$2:F$120)</f>
        <v>#N/A</v>
      </c>
      <c r="AZ18" s="85" t="e">
        <f>_xlfn.XLOOKUP($AV18,'Size capacities'!$A$2:$A$120,'Size capacities'!G$2:G$120)</f>
        <v>#N/A</v>
      </c>
      <c r="BA18" s="85">
        <f t="shared" si="11"/>
        <v>0</v>
      </c>
      <c r="BB18" s="85">
        <f t="shared" si="12"/>
        <v>0</v>
      </c>
    </row>
    <row r="19" spans="1:54" x14ac:dyDescent="0.3">
      <c r="A19" s="7">
        <v>16</v>
      </c>
      <c r="B19" s="91"/>
      <c r="C19" s="91"/>
      <c r="D19" s="91"/>
      <c r="E19" s="91"/>
      <c r="F19" s="91"/>
      <c r="G19" s="91"/>
      <c r="H19" s="91"/>
      <c r="I19" s="91"/>
      <c r="J19" s="91"/>
      <c r="K19" s="92"/>
      <c r="L19" s="92"/>
      <c r="M19" s="9">
        <f t="shared" ca="1" si="0"/>
        <v>0</v>
      </c>
      <c r="N19" s="10" cm="1">
        <f t="array" aca="1" ref="N19" ca="1">IF(ISBLANK(C19),0,IF(F19="Flow",AP19,IF(F19="Cascade",AQ19,IF(OR(ISBLANK(F19),ISBLANK(G19),ISBLANK(I19),ISBLANK(J19)),0,(_xlfn.XLOOKUP(S19,INDIRECT(U19&amp;W19&amp;"W"),_xlfn.XLOOKUP(T19,INDIRECT(U19&amp;W19&amp;"D"),INDIRECT(U19&amp;W19))))))))</f>
        <v>0</v>
      </c>
      <c r="O19" s="93"/>
      <c r="P19" s="9">
        <f t="shared" ca="1" si="1"/>
        <v>0</v>
      </c>
      <c r="Q19" s="9">
        <f t="shared" si="13"/>
        <v>0</v>
      </c>
      <c r="S19" s="7">
        <f t="shared" si="20"/>
        <v>800</v>
      </c>
      <c r="T19" s="7">
        <f t="shared" si="2"/>
        <v>800</v>
      </c>
      <c r="U19" s="8" t="str">
        <f t="shared" si="14"/>
        <v/>
      </c>
      <c r="V19" s="7" cm="1">
        <f t="array" aca="1" ref="V19" ca="1">IF(ISBLANK(I19),0,_xlfn.XLOOKUP(I19,INDIRECT(U19&amp;"Controls"),INDIRECT(U19&amp;"ControlsAddon")))</f>
        <v>0</v>
      </c>
      <c r="W19" s="7" t="str">
        <f t="shared" si="3"/>
        <v/>
      </c>
      <c r="X19" s="7" cm="1">
        <f t="array" aca="1" ref="X19" ca="1">IF(AND(K19="y",NOT(ISBLANK(H19))),_xlfn.XLOOKUP(S19,ralcassette,ralcassettecost),IF(K19="Y",_xlfn.XLOOKUP(S19,INDIRECT(U19&amp;"RALW"),_xlfn.XLOOKUP(T19,INDIRECT(U19&amp;"RALD"),INDIRECT(U19&amp;"RAL"))),0))</f>
        <v>0</v>
      </c>
      <c r="Y19" s="7">
        <f t="shared" si="4"/>
        <v>0</v>
      </c>
      <c r="Z19" s="7">
        <f t="shared" si="15"/>
        <v>0</v>
      </c>
      <c r="AA19" s="7" cm="1">
        <f t="array" ref="AA19">IF(ISNUMBER(SEARCH("cassette",H19)),_xlfn.XLOOKUP(S19,cassettewidth,_xlfn.XLOOKUP(H19,cassettetype,cassette)),IF(ISNUMBER(SEARCH("fascia",H19)),_xlfn.XLOOKUP(S19,fasciawidth,_xlfn.XLOOKUP(H19,fasciatype,fascia)),0))</f>
        <v>0</v>
      </c>
      <c r="AB19" s="7" t="str">
        <f t="shared" si="16"/>
        <v/>
      </c>
      <c r="AC19" s="7" t="str" cm="1">
        <f t="array" ref="AC19">IF(NOT(ISBLANK(H19)),_xlfn.XLOOKUP(S19,cassetterefwidth,_xlfn.XLOOKUP(T19,cassetterefdrop,cassetteref)),"")</f>
        <v/>
      </c>
      <c r="AD19" s="1" t="b">
        <f t="shared" si="17"/>
        <v>0</v>
      </c>
      <c r="AE19" s="1" t="b">
        <f t="shared" si="5"/>
        <v>0</v>
      </c>
      <c r="AF19" s="10" t="e" cm="1">
        <f t="array" aca="1" ref="AF19" ca="1">(_xlfn.XLOOKUP($S19,INDIRECT($U19&amp;$W19&amp;"W"),_xlfn.XLOOKUP($T19,INDIRECT($U19&amp;$W19&amp;"D"),INDIRECT($U19&amp;$W19))))</f>
        <v>#REF!</v>
      </c>
      <c r="AG19" s="9"/>
      <c r="AH19" s="9"/>
      <c r="AI19" s="9"/>
      <c r="AJ19" s="9"/>
      <c r="AK19" s="9"/>
      <c r="AL19" s="7">
        <f t="shared" si="6"/>
        <v>500</v>
      </c>
      <c r="AM19" s="7" t="str">
        <f t="shared" si="18"/>
        <v/>
      </c>
      <c r="AN19" s="7">
        <f t="shared" si="7"/>
        <v>0</v>
      </c>
      <c r="AO19" s="7">
        <f t="shared" si="8"/>
        <v>0</v>
      </c>
      <c r="AP19" s="9" cm="1">
        <f t="array" aca="1" ref="AP19" ca="1">IF(F19="Flow",_xlfn.XLOOKUP(AL19,INDIRECT(F19&amp;AM19&amp;"W"),_xlfn.XLOOKUP(AI19,INDIRECT(F19&amp;AM19&amp;"H"),INDIRECT(F19&amp;AM19))),0)</f>
        <v>0</v>
      </c>
      <c r="AQ19" s="9">
        <f>IF(F19="Cascade",_xlfn.XLOOKUP(S19,Cascade!$C$4:$S$4,Cascade!$C$5:$S$5),0)</f>
        <v>0</v>
      </c>
      <c r="AR19" s="9" t="b">
        <f t="shared" si="9"/>
        <v>0</v>
      </c>
      <c r="AS19" s="9" cm="1">
        <f t="array" aca="1" ref="AS19" ca="1">IF(OR(G19="Ellipse 43",G19="Luxury 46",G19="Type 2",G19="Type D",G19="Type Z",ISBLANK(G19)),0,_xlfn.XLOOKUP(S19,INDIRECT(U19&amp;AR19&amp;"w"),INDIRECT(U19&amp;AR19)))</f>
        <v>0</v>
      </c>
      <c r="AT19" s="9" cm="1">
        <f t="array" ref="AT19">IF(F19="ExtraLok 100",_xlfn.XLOOKUP(S19,'ExtraLok 100'!$C$6:$S$6,_xlfn.XLOOKUP('Pricing Tool'!T19,'ExtraLok 100'!$A$7:$A$21,'ExtraLok 100'!$C$7:$S$21)),IF(F19="ExtraLok 125",_xlfn.XLOOKUP('Pricing Tool'!S19,'ExtraLok 125'!$C$6:$S$6,_xlfn.XLOOKUP('Pricing Tool'!T19,'ExtraLok 125'!$A$7:$A$33,'ExtraLok 125'!$C$7:$S$33)),0))</f>
        <v>0</v>
      </c>
      <c r="AU19" s="9">
        <f t="shared" ca="1" si="19"/>
        <v>0</v>
      </c>
      <c r="AV19" s="9" t="str">
        <f t="shared" si="10"/>
        <v/>
      </c>
      <c r="AW19" s="85" t="e">
        <f>_xlfn.XLOOKUP($AV19,'Size capacities'!$A$2:$A$120,'Size capacities'!D$2:D$120)</f>
        <v>#N/A</v>
      </c>
      <c r="AX19" s="85" t="e">
        <f>_xlfn.XLOOKUP($AV19,'Size capacities'!$A$2:$A$120,'Size capacities'!E$2:E$120)</f>
        <v>#N/A</v>
      </c>
      <c r="AY19" s="85" t="e">
        <f>_xlfn.XLOOKUP($AV19,'Size capacities'!$A$2:$A$120,'Size capacities'!F$2:F$120)</f>
        <v>#N/A</v>
      </c>
      <c r="AZ19" s="85" t="e">
        <f>_xlfn.XLOOKUP($AV19,'Size capacities'!$A$2:$A$120,'Size capacities'!G$2:G$120)</f>
        <v>#N/A</v>
      </c>
      <c r="BA19" s="85">
        <f t="shared" si="11"/>
        <v>0</v>
      </c>
      <c r="BB19" s="85">
        <f t="shared" si="12"/>
        <v>0</v>
      </c>
    </row>
    <row r="20" spans="1:54" x14ac:dyDescent="0.3">
      <c r="A20" s="7">
        <v>17</v>
      </c>
      <c r="B20" s="91"/>
      <c r="C20" s="91"/>
      <c r="D20" s="91"/>
      <c r="E20" s="91"/>
      <c r="F20" s="91"/>
      <c r="G20" s="91"/>
      <c r="H20" s="91"/>
      <c r="I20" s="91"/>
      <c r="J20" s="91"/>
      <c r="K20" s="92"/>
      <c r="L20" s="92"/>
      <c r="M20" s="9">
        <f t="shared" ca="1" si="0"/>
        <v>0</v>
      </c>
      <c r="N20" s="10" cm="1">
        <f t="array" aca="1" ref="N20" ca="1">IF(ISBLANK(C20),0,IF(F20="Flow",AP20,IF(F20="Cascade",AQ20,IF(OR(ISBLANK(F20),ISBLANK(G20),ISBLANK(I20),ISBLANK(J20)),0,(_xlfn.XLOOKUP(S20,INDIRECT(U20&amp;W20&amp;"W"),_xlfn.XLOOKUP(T20,INDIRECT(U20&amp;W20&amp;"D"),INDIRECT(U20&amp;W20))))))))</f>
        <v>0</v>
      </c>
      <c r="O20" s="93"/>
      <c r="P20" s="9">
        <f t="shared" ca="1" si="1"/>
        <v>0</v>
      </c>
      <c r="Q20" s="9">
        <f t="shared" si="13"/>
        <v>0</v>
      </c>
      <c r="S20" s="7">
        <f t="shared" si="20"/>
        <v>800</v>
      </c>
      <c r="T20" s="7">
        <f t="shared" si="2"/>
        <v>800</v>
      </c>
      <c r="U20" s="8" t="str">
        <f t="shared" si="14"/>
        <v/>
      </c>
      <c r="V20" s="7" cm="1">
        <f t="array" aca="1" ref="V20" ca="1">IF(ISBLANK(I20),0,_xlfn.XLOOKUP(I20,INDIRECT(U20&amp;"Controls"),INDIRECT(U20&amp;"ControlsAddon")))</f>
        <v>0</v>
      </c>
      <c r="W20" s="7" t="str">
        <f t="shared" si="3"/>
        <v/>
      </c>
      <c r="X20" s="7" cm="1">
        <f t="array" aca="1" ref="X20" ca="1">IF(AND(K20="y",NOT(ISBLANK(H20))),_xlfn.XLOOKUP(S20,ralcassette,ralcassettecost),IF(K20="Y",_xlfn.XLOOKUP(S20,INDIRECT(U20&amp;"RALW"),_xlfn.XLOOKUP(T20,INDIRECT(U20&amp;"RALD"),INDIRECT(U20&amp;"RAL"))),0))</f>
        <v>0</v>
      </c>
      <c r="Y20" s="7">
        <f t="shared" si="4"/>
        <v>0</v>
      </c>
      <c r="Z20" s="7">
        <f t="shared" si="15"/>
        <v>0</v>
      </c>
      <c r="AA20" s="7" cm="1">
        <f t="array" ref="AA20">IF(ISNUMBER(SEARCH("cassette",H20)),_xlfn.XLOOKUP(S20,cassettewidth,_xlfn.XLOOKUP(H20,cassettetype,cassette)),IF(ISNUMBER(SEARCH("fascia",H20)),_xlfn.XLOOKUP(S20,fasciawidth,_xlfn.XLOOKUP(H20,fasciatype,fascia)),0))</f>
        <v>0</v>
      </c>
      <c r="AB20" s="7" t="str">
        <f t="shared" si="16"/>
        <v/>
      </c>
      <c r="AC20" s="7" t="str" cm="1">
        <f t="array" ref="AC20">IF(NOT(ISBLANK(H20)),_xlfn.XLOOKUP(S20,cassetterefwidth,_xlfn.XLOOKUP(T20,cassetterefdrop,cassetteref)),"")</f>
        <v/>
      </c>
      <c r="AD20" s="1" t="b">
        <f t="shared" si="17"/>
        <v>0</v>
      </c>
      <c r="AE20" s="1" t="b">
        <f t="shared" si="5"/>
        <v>0</v>
      </c>
      <c r="AF20" s="10" t="e" cm="1">
        <f t="array" aca="1" ref="AF20" ca="1">(_xlfn.XLOOKUP($S20,INDIRECT($U20&amp;$W20&amp;"W"),_xlfn.XLOOKUP($T20,INDIRECT($U20&amp;$W20&amp;"D"),INDIRECT($U20&amp;$W20))))</f>
        <v>#REF!</v>
      </c>
      <c r="AG20" s="9"/>
      <c r="AH20" s="9"/>
      <c r="AI20" s="9"/>
      <c r="AJ20" s="9"/>
      <c r="AK20" s="9"/>
      <c r="AL20" s="7">
        <f t="shared" si="6"/>
        <v>500</v>
      </c>
      <c r="AM20" s="7" t="str">
        <f t="shared" si="18"/>
        <v/>
      </c>
      <c r="AN20" s="7">
        <f t="shared" si="7"/>
        <v>0</v>
      </c>
      <c r="AO20" s="7">
        <f t="shared" si="8"/>
        <v>0</v>
      </c>
      <c r="AP20" s="9" cm="1">
        <f t="array" aca="1" ref="AP20" ca="1">IF(F20="Flow",_xlfn.XLOOKUP(AL20,INDIRECT(F20&amp;AM20&amp;"W"),_xlfn.XLOOKUP(AI20,INDIRECT(F20&amp;AM20&amp;"H"),INDIRECT(F20&amp;AM20))),0)</f>
        <v>0</v>
      </c>
      <c r="AQ20" s="9">
        <f>IF(F20="Cascade",_xlfn.XLOOKUP(S20,Cascade!$C$4:$S$4,Cascade!$C$5:$S$5),0)</f>
        <v>0</v>
      </c>
      <c r="AR20" s="9" t="b">
        <f t="shared" si="9"/>
        <v>0</v>
      </c>
      <c r="AS20" s="9" cm="1">
        <f t="array" aca="1" ref="AS20" ca="1">IF(OR(G20="Ellipse 43",G20="Luxury 46",G20="Type 2",G20="Type D",G20="Type Z",ISBLANK(G20)),0,_xlfn.XLOOKUP(S20,INDIRECT(U20&amp;AR20&amp;"w"),INDIRECT(U20&amp;AR20)))</f>
        <v>0</v>
      </c>
      <c r="AT20" s="9" cm="1">
        <f t="array" ref="AT20">IF(F20="ExtraLok 100",_xlfn.XLOOKUP(S20,'ExtraLok 100'!$C$6:$S$6,_xlfn.XLOOKUP('Pricing Tool'!T20,'ExtraLok 100'!$A$7:$A$21,'ExtraLok 100'!$C$7:$S$21)),IF(F20="ExtraLok 125",_xlfn.XLOOKUP('Pricing Tool'!S20,'ExtraLok 125'!$C$6:$S$6,_xlfn.XLOOKUP('Pricing Tool'!T20,'ExtraLok 125'!$A$7:$A$33,'ExtraLok 125'!$C$7:$S$33)),0))</f>
        <v>0</v>
      </c>
      <c r="AU20" s="9">
        <f t="shared" ca="1" si="19"/>
        <v>0</v>
      </c>
      <c r="AV20" s="9" t="str">
        <f t="shared" si="10"/>
        <v/>
      </c>
      <c r="AW20" s="85" t="e">
        <f>_xlfn.XLOOKUP($AV20,'Size capacities'!$A$2:$A$120,'Size capacities'!D$2:D$120)</f>
        <v>#N/A</v>
      </c>
      <c r="AX20" s="85" t="e">
        <f>_xlfn.XLOOKUP($AV20,'Size capacities'!$A$2:$A$120,'Size capacities'!E$2:E$120)</f>
        <v>#N/A</v>
      </c>
      <c r="AY20" s="85" t="e">
        <f>_xlfn.XLOOKUP($AV20,'Size capacities'!$A$2:$A$120,'Size capacities'!F$2:F$120)</f>
        <v>#N/A</v>
      </c>
      <c r="AZ20" s="85" t="e">
        <f>_xlfn.XLOOKUP($AV20,'Size capacities'!$A$2:$A$120,'Size capacities'!G$2:G$120)</f>
        <v>#N/A</v>
      </c>
      <c r="BA20" s="85">
        <f t="shared" si="11"/>
        <v>0</v>
      </c>
      <c r="BB20" s="85">
        <f t="shared" si="12"/>
        <v>0</v>
      </c>
    </row>
    <row r="21" spans="1:54" x14ac:dyDescent="0.3">
      <c r="A21" s="7">
        <v>18</v>
      </c>
      <c r="B21" s="91"/>
      <c r="C21" s="91"/>
      <c r="D21" s="91"/>
      <c r="E21" s="91"/>
      <c r="F21" s="91"/>
      <c r="G21" s="91"/>
      <c r="H21" s="91"/>
      <c r="I21" s="91"/>
      <c r="J21" s="91"/>
      <c r="K21" s="92"/>
      <c r="L21" s="92"/>
      <c r="M21" s="9">
        <f t="shared" ca="1" si="0"/>
        <v>0</v>
      </c>
      <c r="N21" s="10" cm="1">
        <f t="array" aca="1" ref="N21" ca="1">IF(ISBLANK(C21),0,IF(F21="Flow",AP21,IF(F21="Cascade",AQ21,IF(OR(ISBLANK(F21),ISBLANK(G21),ISBLANK(I21),ISBLANK(J21)),0,(_xlfn.XLOOKUP(S21,INDIRECT(U21&amp;W21&amp;"W"),_xlfn.XLOOKUP(T21,INDIRECT(U21&amp;W21&amp;"D"),INDIRECT(U21&amp;W21))))))))</f>
        <v>0</v>
      </c>
      <c r="O21" s="93"/>
      <c r="P21" s="9">
        <f t="shared" ca="1" si="1"/>
        <v>0</v>
      </c>
      <c r="Q21" s="9">
        <f t="shared" si="13"/>
        <v>0</v>
      </c>
      <c r="S21" s="7">
        <f t="shared" si="20"/>
        <v>800</v>
      </c>
      <c r="T21" s="7">
        <f t="shared" si="2"/>
        <v>800</v>
      </c>
      <c r="U21" s="8" t="str">
        <f t="shared" si="14"/>
        <v/>
      </c>
      <c r="V21" s="7" cm="1">
        <f t="array" aca="1" ref="V21" ca="1">IF(ISBLANK(I21),0,_xlfn.XLOOKUP(I21,INDIRECT(U21&amp;"Controls"),INDIRECT(U21&amp;"ControlsAddon")))</f>
        <v>0</v>
      </c>
      <c r="W21" s="7" t="str">
        <f t="shared" si="3"/>
        <v/>
      </c>
      <c r="X21" s="7" cm="1">
        <f t="array" aca="1" ref="X21" ca="1">IF(AND(K21="y",NOT(ISBLANK(H21))),_xlfn.XLOOKUP(S21,ralcassette,ralcassettecost),IF(K21="Y",_xlfn.XLOOKUP(S21,INDIRECT(U21&amp;"RALW"),_xlfn.XLOOKUP(T21,INDIRECT(U21&amp;"RALD"),INDIRECT(U21&amp;"RAL"))),0))</f>
        <v>0</v>
      </c>
      <c r="Y21" s="7">
        <f t="shared" si="4"/>
        <v>0</v>
      </c>
      <c r="Z21" s="7">
        <f t="shared" si="15"/>
        <v>0</v>
      </c>
      <c r="AA21" s="7" cm="1">
        <f t="array" ref="AA21">IF(ISNUMBER(SEARCH("cassette",H21)),_xlfn.XLOOKUP(S21,cassettewidth,_xlfn.XLOOKUP(H21,cassettetype,cassette)),IF(ISNUMBER(SEARCH("fascia",H21)),_xlfn.XLOOKUP(S21,fasciawidth,_xlfn.XLOOKUP(H21,fasciatype,fascia)),0))</f>
        <v>0</v>
      </c>
      <c r="AB21" s="7" t="str">
        <f t="shared" si="16"/>
        <v/>
      </c>
      <c r="AC21" s="7" t="str" cm="1">
        <f t="array" ref="AC21">IF(NOT(ISBLANK(H21)),_xlfn.XLOOKUP(S21,cassetterefwidth,_xlfn.XLOOKUP(T21,cassetterefdrop,cassetteref)),"")</f>
        <v/>
      </c>
      <c r="AD21" s="1" t="b">
        <f t="shared" si="17"/>
        <v>0</v>
      </c>
      <c r="AE21" s="1" t="b">
        <f t="shared" si="5"/>
        <v>0</v>
      </c>
      <c r="AF21" s="10" t="e" cm="1">
        <f t="array" aca="1" ref="AF21" ca="1">(_xlfn.XLOOKUP($S21,INDIRECT($U21&amp;$W21&amp;"W"),_xlfn.XLOOKUP($T21,INDIRECT($U21&amp;$W21&amp;"D"),INDIRECT($U21&amp;$W21))))</f>
        <v>#REF!</v>
      </c>
      <c r="AG21" s="9"/>
      <c r="AH21" s="9"/>
      <c r="AI21" s="9"/>
      <c r="AJ21" s="9"/>
      <c r="AK21" s="9"/>
      <c r="AL21" s="7">
        <f t="shared" si="6"/>
        <v>500</v>
      </c>
      <c r="AM21" s="7" t="str">
        <f t="shared" si="18"/>
        <v/>
      </c>
      <c r="AN21" s="7">
        <f t="shared" si="7"/>
        <v>0</v>
      </c>
      <c r="AO21" s="7">
        <f t="shared" si="8"/>
        <v>0</v>
      </c>
      <c r="AP21" s="9" cm="1">
        <f t="array" aca="1" ref="AP21" ca="1">IF(F21="Flow",_xlfn.XLOOKUP(AL21,INDIRECT(F21&amp;AM21&amp;"W"),_xlfn.XLOOKUP(AI21,INDIRECT(F21&amp;AM21&amp;"H"),INDIRECT(F21&amp;AM21))),0)</f>
        <v>0</v>
      </c>
      <c r="AQ21" s="9">
        <f>IF(F21="Cascade",_xlfn.XLOOKUP(S21,Cascade!$C$4:$S$4,Cascade!$C$5:$S$5),0)</f>
        <v>0</v>
      </c>
      <c r="AR21" s="9" t="b">
        <f t="shared" si="9"/>
        <v>0</v>
      </c>
      <c r="AS21" s="9" cm="1">
        <f t="array" aca="1" ref="AS21" ca="1">IF(OR(G21="Ellipse 43",G21="Luxury 46",G21="Type 2",G21="Type D",G21="Type Z",ISBLANK(G21)),0,_xlfn.XLOOKUP(S21,INDIRECT(U21&amp;AR21&amp;"w"),INDIRECT(U21&amp;AR21)))</f>
        <v>0</v>
      </c>
      <c r="AT21" s="9" cm="1">
        <f t="array" ref="AT21">IF(F21="ExtraLok 100",_xlfn.XLOOKUP(S21,'ExtraLok 100'!$C$6:$S$6,_xlfn.XLOOKUP('Pricing Tool'!T21,'ExtraLok 100'!$A$7:$A$21,'ExtraLok 100'!$C$7:$S$21)),IF(F21="ExtraLok 125",_xlfn.XLOOKUP('Pricing Tool'!S21,'ExtraLok 125'!$C$6:$S$6,_xlfn.XLOOKUP('Pricing Tool'!T21,'ExtraLok 125'!$A$7:$A$33,'ExtraLok 125'!$C$7:$S$33)),0))</f>
        <v>0</v>
      </c>
      <c r="AU21" s="9">
        <f t="shared" ca="1" si="19"/>
        <v>0</v>
      </c>
      <c r="AV21" s="9" t="str">
        <f t="shared" si="10"/>
        <v/>
      </c>
      <c r="AW21" s="85" t="e">
        <f>_xlfn.XLOOKUP($AV21,'Size capacities'!$A$2:$A$120,'Size capacities'!D$2:D$120)</f>
        <v>#N/A</v>
      </c>
      <c r="AX21" s="85" t="e">
        <f>_xlfn.XLOOKUP($AV21,'Size capacities'!$A$2:$A$120,'Size capacities'!E$2:E$120)</f>
        <v>#N/A</v>
      </c>
      <c r="AY21" s="85" t="e">
        <f>_xlfn.XLOOKUP($AV21,'Size capacities'!$A$2:$A$120,'Size capacities'!F$2:F$120)</f>
        <v>#N/A</v>
      </c>
      <c r="AZ21" s="85" t="e">
        <f>_xlfn.XLOOKUP($AV21,'Size capacities'!$A$2:$A$120,'Size capacities'!G$2:G$120)</f>
        <v>#N/A</v>
      </c>
      <c r="BA21" s="85">
        <f t="shared" si="11"/>
        <v>0</v>
      </c>
      <c r="BB21" s="85">
        <f t="shared" si="12"/>
        <v>0</v>
      </c>
    </row>
    <row r="22" spans="1:54" x14ac:dyDescent="0.3">
      <c r="A22" s="7">
        <v>19</v>
      </c>
      <c r="B22" s="91"/>
      <c r="C22" s="91"/>
      <c r="D22" s="91"/>
      <c r="E22" s="91"/>
      <c r="F22" s="91"/>
      <c r="G22" s="91"/>
      <c r="H22" s="91"/>
      <c r="I22" s="91"/>
      <c r="J22" s="91"/>
      <c r="K22" s="92"/>
      <c r="L22" s="92"/>
      <c r="M22" s="9">
        <f t="shared" ca="1" si="0"/>
        <v>0</v>
      </c>
      <c r="N22" s="10" cm="1">
        <f t="array" aca="1" ref="N22" ca="1">IF(ISBLANK(C22),0,IF(F22="Flow",AP22,IF(F22="Cascade",AQ22,IF(OR(ISBLANK(F22),ISBLANK(G22),ISBLANK(I22),ISBLANK(J22)),0,(_xlfn.XLOOKUP(S22,INDIRECT(U22&amp;W22&amp;"W"),_xlfn.XLOOKUP(T22,INDIRECT(U22&amp;W22&amp;"D"),INDIRECT(U22&amp;W22))))))))</f>
        <v>0</v>
      </c>
      <c r="O22" s="93"/>
      <c r="P22" s="9">
        <f t="shared" ca="1" si="1"/>
        <v>0</v>
      </c>
      <c r="Q22" s="9">
        <f t="shared" si="13"/>
        <v>0</v>
      </c>
      <c r="S22" s="7">
        <f t="shared" si="20"/>
        <v>800</v>
      </c>
      <c r="T22" s="7">
        <f t="shared" si="2"/>
        <v>800</v>
      </c>
      <c r="U22" s="8" t="str">
        <f t="shared" si="14"/>
        <v/>
      </c>
      <c r="V22" s="7" cm="1">
        <f t="array" aca="1" ref="V22" ca="1">IF(ISBLANK(I22),0,_xlfn.XLOOKUP(I22,INDIRECT(U22&amp;"Controls"),INDIRECT(U22&amp;"ControlsAddon")))</f>
        <v>0</v>
      </c>
      <c r="W22" s="7" t="str">
        <f t="shared" si="3"/>
        <v/>
      </c>
      <c r="X22" s="7" cm="1">
        <f t="array" aca="1" ref="X22" ca="1">IF(AND(K22="y",NOT(ISBLANK(H22))),_xlfn.XLOOKUP(S22,ralcassette,ralcassettecost),IF(K22="Y",_xlfn.XLOOKUP(S22,INDIRECT(U22&amp;"RALW"),_xlfn.XLOOKUP(T22,INDIRECT(U22&amp;"RALD"),INDIRECT(U22&amp;"RAL"))),0))</f>
        <v>0</v>
      </c>
      <c r="Y22" s="7">
        <f t="shared" si="4"/>
        <v>0</v>
      </c>
      <c r="Z22" s="7">
        <f t="shared" si="15"/>
        <v>0</v>
      </c>
      <c r="AA22" s="7" cm="1">
        <f t="array" ref="AA22">IF(ISNUMBER(SEARCH("cassette",H22)),_xlfn.XLOOKUP(S22,cassettewidth,_xlfn.XLOOKUP(H22,cassettetype,cassette)),IF(ISNUMBER(SEARCH("fascia",H22)),_xlfn.XLOOKUP(S22,fasciawidth,_xlfn.XLOOKUP(H22,fasciatype,fascia)),0))</f>
        <v>0</v>
      </c>
      <c r="AB22" s="7" t="str">
        <f t="shared" si="16"/>
        <v/>
      </c>
      <c r="AC22" s="7" t="str" cm="1">
        <f t="array" ref="AC22">IF(NOT(ISBLANK(H22)),_xlfn.XLOOKUP(S22,cassetterefwidth,_xlfn.XLOOKUP(T22,cassetterefdrop,cassetteref)),"")</f>
        <v/>
      </c>
      <c r="AD22" s="1" t="b">
        <f t="shared" si="17"/>
        <v>0</v>
      </c>
      <c r="AE22" s="1" t="b">
        <f t="shared" si="5"/>
        <v>0</v>
      </c>
      <c r="AF22" s="10" t="e" cm="1">
        <f t="array" aca="1" ref="AF22" ca="1">(_xlfn.XLOOKUP($S22,INDIRECT($U22&amp;$W22&amp;"W"),_xlfn.XLOOKUP($T22,INDIRECT($U22&amp;$W22&amp;"D"),INDIRECT($U22&amp;$W22))))</f>
        <v>#REF!</v>
      </c>
      <c r="AG22" s="9"/>
      <c r="AH22" s="9"/>
      <c r="AI22" s="9"/>
      <c r="AJ22" s="9"/>
      <c r="AK22" s="9"/>
      <c r="AL22" s="7">
        <f t="shared" si="6"/>
        <v>500</v>
      </c>
      <c r="AM22" s="7" t="str">
        <f t="shared" si="18"/>
        <v/>
      </c>
      <c r="AN22" s="7">
        <f t="shared" si="7"/>
        <v>0</v>
      </c>
      <c r="AO22" s="7">
        <f t="shared" si="8"/>
        <v>0</v>
      </c>
      <c r="AP22" s="9" cm="1">
        <f t="array" aca="1" ref="AP22" ca="1">IF(F22="Flow",_xlfn.XLOOKUP(AL22,INDIRECT(F22&amp;AM22&amp;"W"),_xlfn.XLOOKUP(AI22,INDIRECT(F22&amp;AM22&amp;"H"),INDIRECT(F22&amp;AM22))),0)</f>
        <v>0</v>
      </c>
      <c r="AQ22" s="9">
        <f>IF(F22="Cascade",_xlfn.XLOOKUP(S22,Cascade!$C$4:$S$4,Cascade!$C$5:$S$5),0)</f>
        <v>0</v>
      </c>
      <c r="AR22" s="9" t="b">
        <f t="shared" si="9"/>
        <v>0</v>
      </c>
      <c r="AS22" s="9" cm="1">
        <f t="array" aca="1" ref="AS22" ca="1">IF(OR(G22="Ellipse 43",G22="Luxury 46",G22="Type 2",G22="Type D",G22="Type Z",ISBLANK(G22)),0,_xlfn.XLOOKUP(S22,INDIRECT(U22&amp;AR22&amp;"w"),INDIRECT(U22&amp;AR22)))</f>
        <v>0</v>
      </c>
      <c r="AT22" s="9" cm="1">
        <f t="array" ref="AT22">IF(F22="ExtraLok 100",_xlfn.XLOOKUP(S22,'ExtraLok 100'!$C$6:$S$6,_xlfn.XLOOKUP('Pricing Tool'!T22,'ExtraLok 100'!$A$7:$A$21,'ExtraLok 100'!$C$7:$S$21)),IF(F22="ExtraLok 125",_xlfn.XLOOKUP('Pricing Tool'!S22,'ExtraLok 125'!$C$6:$S$6,_xlfn.XLOOKUP('Pricing Tool'!T22,'ExtraLok 125'!$A$7:$A$33,'ExtraLok 125'!$C$7:$S$33)),0))</f>
        <v>0</v>
      </c>
      <c r="AU22" s="9">
        <f t="shared" ca="1" si="19"/>
        <v>0</v>
      </c>
      <c r="AV22" s="9" t="str">
        <f t="shared" si="10"/>
        <v/>
      </c>
      <c r="AW22" s="85" t="e">
        <f>_xlfn.XLOOKUP($AV22,'Size capacities'!$A$2:$A$120,'Size capacities'!D$2:D$120)</f>
        <v>#N/A</v>
      </c>
      <c r="AX22" s="85" t="e">
        <f>_xlfn.XLOOKUP($AV22,'Size capacities'!$A$2:$A$120,'Size capacities'!E$2:E$120)</f>
        <v>#N/A</v>
      </c>
      <c r="AY22" s="85" t="e">
        <f>_xlfn.XLOOKUP($AV22,'Size capacities'!$A$2:$A$120,'Size capacities'!F$2:F$120)</f>
        <v>#N/A</v>
      </c>
      <c r="AZ22" s="85" t="e">
        <f>_xlfn.XLOOKUP($AV22,'Size capacities'!$A$2:$A$120,'Size capacities'!G$2:G$120)</f>
        <v>#N/A</v>
      </c>
      <c r="BA22" s="85">
        <f t="shared" si="11"/>
        <v>0</v>
      </c>
      <c r="BB22" s="85">
        <f t="shared" si="12"/>
        <v>0</v>
      </c>
    </row>
    <row r="23" spans="1:54" x14ac:dyDescent="0.3">
      <c r="A23" s="7">
        <v>20</v>
      </c>
      <c r="B23" s="91"/>
      <c r="C23" s="91"/>
      <c r="D23" s="91"/>
      <c r="E23" s="91"/>
      <c r="F23" s="91"/>
      <c r="G23" s="91"/>
      <c r="H23" s="91"/>
      <c r="I23" s="91"/>
      <c r="J23" s="91"/>
      <c r="K23" s="92"/>
      <c r="L23" s="92"/>
      <c r="M23" s="9">
        <f t="shared" ca="1" si="0"/>
        <v>0</v>
      </c>
      <c r="N23" s="10" cm="1">
        <f t="array" aca="1" ref="N23" ca="1">IF(ISBLANK(C23),0,IF(F23="Flow",AP23,IF(F23="Cascade",AQ23,IF(OR(ISBLANK(F23),ISBLANK(G23),ISBLANK(I23),ISBLANK(J23)),0,(_xlfn.XLOOKUP(S23,INDIRECT(U23&amp;W23&amp;"W"),_xlfn.XLOOKUP(T23,INDIRECT(U23&amp;W23&amp;"D"),INDIRECT(U23&amp;W23))))))))</f>
        <v>0</v>
      </c>
      <c r="O23" s="93"/>
      <c r="P23" s="9">
        <f t="shared" ca="1" si="1"/>
        <v>0</v>
      </c>
      <c r="Q23" s="9">
        <f t="shared" si="13"/>
        <v>0</v>
      </c>
      <c r="S23" s="7">
        <f t="shared" si="20"/>
        <v>800</v>
      </c>
      <c r="T23" s="7">
        <f t="shared" si="2"/>
        <v>800</v>
      </c>
      <c r="U23" s="8" t="str">
        <f t="shared" si="14"/>
        <v/>
      </c>
      <c r="V23" s="7" cm="1">
        <f t="array" aca="1" ref="V23" ca="1">IF(ISBLANK(I23),0,_xlfn.XLOOKUP(I23,INDIRECT(U23&amp;"Controls"),INDIRECT(U23&amp;"ControlsAddon")))</f>
        <v>0</v>
      </c>
      <c r="W23" s="7" t="str">
        <f t="shared" si="3"/>
        <v/>
      </c>
      <c r="X23" s="7" cm="1">
        <f t="array" aca="1" ref="X23" ca="1">IF(AND(K23="y",NOT(ISBLANK(H23))),_xlfn.XLOOKUP(S23,ralcassette,ralcassettecost),IF(K23="Y",_xlfn.XLOOKUP(S23,INDIRECT(U23&amp;"RALW"),_xlfn.XLOOKUP(T23,INDIRECT(U23&amp;"RALD"),INDIRECT(U23&amp;"RAL"))),0))</f>
        <v>0</v>
      </c>
      <c r="Y23" s="7">
        <f t="shared" si="4"/>
        <v>0</v>
      </c>
      <c r="Z23" s="7">
        <f t="shared" si="15"/>
        <v>0</v>
      </c>
      <c r="AA23" s="7" cm="1">
        <f t="array" ref="AA23">IF(ISNUMBER(SEARCH("cassette",H23)),_xlfn.XLOOKUP(S23,cassettewidth,_xlfn.XLOOKUP(H23,cassettetype,cassette)),IF(ISNUMBER(SEARCH("fascia",H23)),_xlfn.XLOOKUP(S23,fasciawidth,_xlfn.XLOOKUP(H23,fasciatype,fascia)),0))</f>
        <v>0</v>
      </c>
      <c r="AB23" s="7" t="str">
        <f t="shared" si="16"/>
        <v/>
      </c>
      <c r="AC23" s="7" t="str" cm="1">
        <f t="array" ref="AC23">IF(NOT(ISBLANK(H23)),_xlfn.XLOOKUP(S23,cassetterefwidth,_xlfn.XLOOKUP(T23,cassetterefdrop,cassetteref)),"")</f>
        <v/>
      </c>
      <c r="AD23" s="1" t="b">
        <f t="shared" si="17"/>
        <v>0</v>
      </c>
      <c r="AE23" s="1" t="b">
        <f t="shared" si="5"/>
        <v>0</v>
      </c>
      <c r="AF23" s="10" t="e" cm="1">
        <f t="array" aca="1" ref="AF23" ca="1">(_xlfn.XLOOKUP($S23,INDIRECT($U23&amp;$W23&amp;"W"),_xlfn.XLOOKUP($T23,INDIRECT($U23&amp;$W23&amp;"D"),INDIRECT($U23&amp;$W23))))</f>
        <v>#REF!</v>
      </c>
      <c r="AG23" s="9"/>
      <c r="AH23" s="9"/>
      <c r="AI23" s="9"/>
      <c r="AJ23" s="9"/>
      <c r="AK23" s="9"/>
      <c r="AL23" s="7">
        <f t="shared" si="6"/>
        <v>500</v>
      </c>
      <c r="AM23" s="7" t="str">
        <f t="shared" si="18"/>
        <v/>
      </c>
      <c r="AN23" s="7">
        <f t="shared" si="7"/>
        <v>0</v>
      </c>
      <c r="AO23" s="7">
        <f t="shared" si="8"/>
        <v>0</v>
      </c>
      <c r="AP23" s="9" cm="1">
        <f t="array" aca="1" ref="AP23" ca="1">IF(F23="Flow",_xlfn.XLOOKUP(AL23,INDIRECT(F23&amp;AM23&amp;"W"),_xlfn.XLOOKUP(AI23,INDIRECT(F23&amp;AM23&amp;"H"),INDIRECT(F23&amp;AM23))),0)</f>
        <v>0</v>
      </c>
      <c r="AQ23" s="9">
        <f>IF(F23="Cascade",_xlfn.XLOOKUP(S23,Cascade!$C$4:$S$4,Cascade!$C$5:$S$5),0)</f>
        <v>0</v>
      </c>
      <c r="AR23" s="9" t="b">
        <f t="shared" si="9"/>
        <v>0</v>
      </c>
      <c r="AS23" s="9" cm="1">
        <f t="array" aca="1" ref="AS23" ca="1">IF(OR(G23="Ellipse 43",G23="Luxury 46",G23="Type 2",G23="Type D",G23="Type Z",ISBLANK(G23)),0,_xlfn.XLOOKUP(S23,INDIRECT(U23&amp;AR23&amp;"w"),INDIRECT(U23&amp;AR23)))</f>
        <v>0</v>
      </c>
      <c r="AT23" s="9" cm="1">
        <f t="array" ref="AT23">IF(F23="ExtraLok 100",_xlfn.XLOOKUP(S23,'ExtraLok 100'!$C$6:$S$6,_xlfn.XLOOKUP('Pricing Tool'!T23,'ExtraLok 100'!$A$7:$A$21,'ExtraLok 100'!$C$7:$S$21)),IF(F23="ExtraLok 125",_xlfn.XLOOKUP('Pricing Tool'!S23,'ExtraLok 125'!$C$6:$S$6,_xlfn.XLOOKUP('Pricing Tool'!T23,'ExtraLok 125'!$A$7:$A$33,'ExtraLok 125'!$C$7:$S$33)),0))</f>
        <v>0</v>
      </c>
      <c r="AU23" s="9">
        <f t="shared" ca="1" si="19"/>
        <v>0</v>
      </c>
      <c r="AV23" s="9" t="str">
        <f t="shared" si="10"/>
        <v/>
      </c>
      <c r="AW23" s="85" t="e">
        <f>_xlfn.XLOOKUP($AV23,'Size capacities'!$A$2:$A$120,'Size capacities'!D$2:D$120)</f>
        <v>#N/A</v>
      </c>
      <c r="AX23" s="85" t="e">
        <f>_xlfn.XLOOKUP($AV23,'Size capacities'!$A$2:$A$120,'Size capacities'!E$2:E$120)</f>
        <v>#N/A</v>
      </c>
      <c r="AY23" s="85" t="e">
        <f>_xlfn.XLOOKUP($AV23,'Size capacities'!$A$2:$A$120,'Size capacities'!F$2:F$120)</f>
        <v>#N/A</v>
      </c>
      <c r="AZ23" s="85" t="e">
        <f>_xlfn.XLOOKUP($AV23,'Size capacities'!$A$2:$A$120,'Size capacities'!G$2:G$120)</f>
        <v>#N/A</v>
      </c>
      <c r="BA23" s="85">
        <f t="shared" si="11"/>
        <v>0</v>
      </c>
      <c r="BB23" s="85">
        <f t="shared" si="12"/>
        <v>0</v>
      </c>
    </row>
    <row r="24" spans="1:54" x14ac:dyDescent="0.3">
      <c r="A24" s="7">
        <v>21</v>
      </c>
      <c r="B24" s="91"/>
      <c r="C24" s="91"/>
      <c r="D24" s="91"/>
      <c r="E24" s="91"/>
      <c r="F24" s="91"/>
      <c r="G24" s="91"/>
      <c r="H24" s="91"/>
      <c r="I24" s="91"/>
      <c r="J24" s="91"/>
      <c r="K24" s="92"/>
      <c r="L24" s="92"/>
      <c r="M24" s="9">
        <f t="shared" ca="1" si="0"/>
        <v>0</v>
      </c>
      <c r="N24" s="10" cm="1">
        <f t="array" aca="1" ref="N24" ca="1">IF(ISBLANK(C24),0,IF(F24="Flow",AP24,IF(F24="Cascade",AQ24,IF(OR(ISBLANK(F24),ISBLANK(G24),ISBLANK(I24),ISBLANK(J24)),0,(_xlfn.XLOOKUP(S24,INDIRECT(U24&amp;W24&amp;"W"),_xlfn.XLOOKUP(T24,INDIRECT(U24&amp;W24&amp;"D"),INDIRECT(U24&amp;W24))))))))</f>
        <v>0</v>
      </c>
      <c r="O24" s="93"/>
      <c r="P24" s="9">
        <f t="shared" ca="1" si="1"/>
        <v>0</v>
      </c>
      <c r="Q24" s="9">
        <f t="shared" si="13"/>
        <v>0</v>
      </c>
      <c r="S24" s="7">
        <f t="shared" si="20"/>
        <v>800</v>
      </c>
      <c r="T24" s="7">
        <f t="shared" si="2"/>
        <v>800</v>
      </c>
      <c r="U24" s="8" t="str">
        <f t="shared" si="14"/>
        <v/>
      </c>
      <c r="V24" s="7" cm="1">
        <f t="array" aca="1" ref="V24" ca="1">IF(ISBLANK(I24),0,_xlfn.XLOOKUP(I24,INDIRECT(U24&amp;"Controls"),INDIRECT(U24&amp;"ControlsAddon")))</f>
        <v>0</v>
      </c>
      <c r="W24" s="7" t="str">
        <f t="shared" si="3"/>
        <v/>
      </c>
      <c r="X24" s="7" cm="1">
        <f t="array" aca="1" ref="X24" ca="1">IF(AND(K24="y",NOT(ISBLANK(H24))),_xlfn.XLOOKUP(S24,ralcassette,ralcassettecost),IF(K24="Y",_xlfn.XLOOKUP(S24,INDIRECT(U24&amp;"RALW"),_xlfn.XLOOKUP(T24,INDIRECT(U24&amp;"RALD"),INDIRECT(U24&amp;"RAL"))),0))</f>
        <v>0</v>
      </c>
      <c r="Y24" s="7">
        <f t="shared" si="4"/>
        <v>0</v>
      </c>
      <c r="Z24" s="7">
        <f t="shared" si="15"/>
        <v>0</v>
      </c>
      <c r="AA24" s="7" cm="1">
        <f t="array" ref="AA24">IF(ISNUMBER(SEARCH("cassette",H24)),_xlfn.XLOOKUP(S24,cassettewidth,_xlfn.XLOOKUP(H24,cassettetype,cassette)),IF(ISNUMBER(SEARCH("fascia",H24)),_xlfn.XLOOKUP(S24,fasciawidth,_xlfn.XLOOKUP(H24,fasciatype,fascia)),0))</f>
        <v>0</v>
      </c>
      <c r="AB24" s="7" t="str">
        <f t="shared" si="16"/>
        <v/>
      </c>
      <c r="AC24" s="7" t="str" cm="1">
        <f t="array" ref="AC24">IF(NOT(ISBLANK(H24)),_xlfn.XLOOKUP(S24,cassetterefwidth,_xlfn.XLOOKUP(T24,cassetterefdrop,cassetteref)),"")</f>
        <v/>
      </c>
      <c r="AD24" s="1" t="b">
        <f t="shared" si="17"/>
        <v>0</v>
      </c>
      <c r="AE24" s="1" t="b">
        <f t="shared" si="5"/>
        <v>0</v>
      </c>
      <c r="AF24" s="10" t="e" cm="1">
        <f t="array" aca="1" ref="AF24" ca="1">(_xlfn.XLOOKUP($S24,INDIRECT($U24&amp;$W24&amp;"W"),_xlfn.XLOOKUP($T24,INDIRECT($U24&amp;$W24&amp;"D"),INDIRECT($U24&amp;$W24))))</f>
        <v>#REF!</v>
      </c>
      <c r="AG24" s="9"/>
      <c r="AH24" s="9"/>
      <c r="AI24" s="9"/>
      <c r="AJ24" s="9"/>
      <c r="AK24" s="9"/>
      <c r="AL24" s="7">
        <f t="shared" si="6"/>
        <v>500</v>
      </c>
      <c r="AM24" s="7" t="str">
        <f t="shared" si="18"/>
        <v/>
      </c>
      <c r="AN24" s="7">
        <f t="shared" si="7"/>
        <v>0</v>
      </c>
      <c r="AO24" s="7">
        <f t="shared" si="8"/>
        <v>0</v>
      </c>
      <c r="AP24" s="9" cm="1">
        <f t="array" aca="1" ref="AP24" ca="1">IF(F24="Flow",_xlfn.XLOOKUP(AL24,INDIRECT(F24&amp;AM24&amp;"W"),_xlfn.XLOOKUP(AI24,INDIRECT(F24&amp;AM24&amp;"H"),INDIRECT(F24&amp;AM24))),0)</f>
        <v>0</v>
      </c>
      <c r="AQ24" s="9">
        <f>IF(F24="Cascade",_xlfn.XLOOKUP(S24,Cascade!$C$4:$S$4,Cascade!$C$5:$S$5),0)</f>
        <v>0</v>
      </c>
      <c r="AR24" s="9" t="b">
        <f t="shared" si="9"/>
        <v>0</v>
      </c>
      <c r="AS24" s="9" cm="1">
        <f t="array" aca="1" ref="AS24" ca="1">IF(OR(G24="Ellipse 43",G24="Luxury 46",G24="Type 2",G24="Type D",G24="Type Z",ISBLANK(G24)),0,_xlfn.XLOOKUP(S24,INDIRECT(U24&amp;AR24&amp;"w"),INDIRECT(U24&amp;AR24)))</f>
        <v>0</v>
      </c>
      <c r="AT24" s="9" cm="1">
        <f t="array" ref="AT24">IF(F24="ExtraLok 100",_xlfn.XLOOKUP(S24,'ExtraLok 100'!$C$6:$S$6,_xlfn.XLOOKUP('Pricing Tool'!T24,'ExtraLok 100'!$A$7:$A$21,'ExtraLok 100'!$C$7:$S$21)),IF(F24="ExtraLok 125",_xlfn.XLOOKUP('Pricing Tool'!S24,'ExtraLok 125'!$C$6:$S$6,_xlfn.XLOOKUP('Pricing Tool'!T24,'ExtraLok 125'!$A$7:$A$33,'ExtraLok 125'!$C$7:$S$33)),0))</f>
        <v>0</v>
      </c>
      <c r="AU24" s="9">
        <f t="shared" ca="1" si="19"/>
        <v>0</v>
      </c>
      <c r="AV24" s="9" t="str">
        <f t="shared" si="10"/>
        <v/>
      </c>
      <c r="AW24" s="85" t="e">
        <f>_xlfn.XLOOKUP($AV24,'Size capacities'!$A$2:$A$120,'Size capacities'!D$2:D$120)</f>
        <v>#N/A</v>
      </c>
      <c r="AX24" s="85" t="e">
        <f>_xlfn.XLOOKUP($AV24,'Size capacities'!$A$2:$A$120,'Size capacities'!E$2:E$120)</f>
        <v>#N/A</v>
      </c>
      <c r="AY24" s="85" t="e">
        <f>_xlfn.XLOOKUP($AV24,'Size capacities'!$A$2:$A$120,'Size capacities'!F$2:F$120)</f>
        <v>#N/A</v>
      </c>
      <c r="AZ24" s="85" t="e">
        <f>_xlfn.XLOOKUP($AV24,'Size capacities'!$A$2:$A$120,'Size capacities'!G$2:G$120)</f>
        <v>#N/A</v>
      </c>
      <c r="BA24" s="85">
        <f t="shared" si="11"/>
        <v>0</v>
      </c>
      <c r="BB24" s="85">
        <f t="shared" si="12"/>
        <v>0</v>
      </c>
    </row>
    <row r="25" spans="1:54" x14ac:dyDescent="0.3">
      <c r="A25" s="7">
        <v>22</v>
      </c>
      <c r="B25" s="91"/>
      <c r="C25" s="91"/>
      <c r="D25" s="91"/>
      <c r="E25" s="91"/>
      <c r="F25" s="91"/>
      <c r="G25" s="91"/>
      <c r="H25" s="91"/>
      <c r="I25" s="91"/>
      <c r="J25" s="91"/>
      <c r="K25" s="92"/>
      <c r="L25" s="92"/>
      <c r="M25" s="9">
        <f t="shared" ca="1" si="0"/>
        <v>0</v>
      </c>
      <c r="N25" s="10" cm="1">
        <f t="array" aca="1" ref="N25" ca="1">IF(ISBLANK(C25),0,IF(F25="Flow",AP25,IF(F25="Cascade",AQ25,IF(OR(ISBLANK(F25),ISBLANK(G25),ISBLANK(I25),ISBLANK(J25)),0,(_xlfn.XLOOKUP(S25,INDIRECT(U25&amp;W25&amp;"W"),_xlfn.XLOOKUP(T25,INDIRECT(U25&amp;W25&amp;"D"),INDIRECT(U25&amp;W25))))))))</f>
        <v>0</v>
      </c>
      <c r="O25" s="93"/>
      <c r="P25" s="9">
        <f t="shared" ca="1" si="1"/>
        <v>0</v>
      </c>
      <c r="Q25" s="9">
        <f t="shared" si="13"/>
        <v>0</v>
      </c>
      <c r="S25" s="7">
        <f t="shared" si="20"/>
        <v>800</v>
      </c>
      <c r="T25" s="7">
        <f t="shared" si="2"/>
        <v>800</v>
      </c>
      <c r="U25" s="8" t="str">
        <f t="shared" si="14"/>
        <v/>
      </c>
      <c r="V25" s="7" cm="1">
        <f t="array" aca="1" ref="V25" ca="1">IF(ISBLANK(I25),0,_xlfn.XLOOKUP(I25,INDIRECT(U25&amp;"Controls"),INDIRECT(U25&amp;"ControlsAddon")))</f>
        <v>0</v>
      </c>
      <c r="W25" s="7" t="str">
        <f t="shared" si="3"/>
        <v/>
      </c>
      <c r="X25" s="7" cm="1">
        <f t="array" aca="1" ref="X25" ca="1">IF(AND(K25="y",NOT(ISBLANK(H25))),_xlfn.XLOOKUP(S25,ralcassette,ralcassettecost),IF(K25="Y",_xlfn.XLOOKUP(S25,INDIRECT(U25&amp;"RALW"),_xlfn.XLOOKUP(T25,INDIRECT(U25&amp;"RALD"),INDIRECT(U25&amp;"RAL"))),0))</f>
        <v>0</v>
      </c>
      <c r="Y25" s="7">
        <f t="shared" si="4"/>
        <v>0</v>
      </c>
      <c r="Z25" s="7">
        <f t="shared" si="15"/>
        <v>0</v>
      </c>
      <c r="AA25" s="7" cm="1">
        <f t="array" ref="AA25">IF(ISNUMBER(SEARCH("cassette",H25)),_xlfn.XLOOKUP(S25,cassettewidth,_xlfn.XLOOKUP(H25,cassettetype,cassette)),IF(ISNUMBER(SEARCH("fascia",H25)),_xlfn.XLOOKUP(S25,fasciawidth,_xlfn.XLOOKUP(H25,fasciatype,fascia)),0))</f>
        <v>0</v>
      </c>
      <c r="AB25" s="7" t="str">
        <f t="shared" si="16"/>
        <v/>
      </c>
      <c r="AC25" s="7" t="str" cm="1">
        <f t="array" ref="AC25">IF(NOT(ISBLANK(H25)),_xlfn.XLOOKUP(S25,cassetterefwidth,_xlfn.XLOOKUP(T25,cassetterefdrop,cassetteref)),"")</f>
        <v/>
      </c>
      <c r="AD25" s="1" t="b">
        <f t="shared" si="17"/>
        <v>0</v>
      </c>
      <c r="AE25" s="1" t="b">
        <f t="shared" si="5"/>
        <v>0</v>
      </c>
      <c r="AF25" s="10" t="e" cm="1">
        <f t="array" aca="1" ref="AF25" ca="1">(_xlfn.XLOOKUP($S25,INDIRECT($U25&amp;$W25&amp;"W"),_xlfn.XLOOKUP($T25,INDIRECT($U25&amp;$W25&amp;"D"),INDIRECT($U25&amp;$W25))))</f>
        <v>#REF!</v>
      </c>
      <c r="AG25" s="9"/>
      <c r="AH25" s="9"/>
      <c r="AI25" s="9"/>
      <c r="AJ25" s="9"/>
      <c r="AK25" s="9"/>
      <c r="AL25" s="7">
        <f t="shared" si="6"/>
        <v>500</v>
      </c>
      <c r="AM25" s="7" t="str">
        <f t="shared" si="18"/>
        <v/>
      </c>
      <c r="AN25" s="7">
        <f t="shared" si="7"/>
        <v>0</v>
      </c>
      <c r="AO25" s="7">
        <f t="shared" si="8"/>
        <v>0</v>
      </c>
      <c r="AP25" s="9" cm="1">
        <f t="array" aca="1" ref="AP25" ca="1">IF(F25="Flow",_xlfn.XLOOKUP(AL25,INDIRECT(F25&amp;AM25&amp;"W"),_xlfn.XLOOKUP(AI25,INDIRECT(F25&amp;AM25&amp;"H"),INDIRECT(F25&amp;AM25))),0)</f>
        <v>0</v>
      </c>
      <c r="AQ25" s="9">
        <f>IF(F25="Cascade",_xlfn.XLOOKUP(S25,Cascade!$C$4:$S$4,Cascade!$C$5:$S$5),0)</f>
        <v>0</v>
      </c>
      <c r="AR25" s="9" t="b">
        <f t="shared" si="9"/>
        <v>0</v>
      </c>
      <c r="AS25" s="9" cm="1">
        <f t="array" aca="1" ref="AS25" ca="1">IF(OR(G25="Ellipse 43",G25="Luxury 46",G25="Type 2",G25="Type D",G25="Type Z",ISBLANK(G25)),0,_xlfn.XLOOKUP(S25,INDIRECT(U25&amp;AR25&amp;"w"),INDIRECT(U25&amp;AR25)))</f>
        <v>0</v>
      </c>
      <c r="AT25" s="9" cm="1">
        <f t="array" ref="AT25">IF(F25="ExtraLok 100",_xlfn.XLOOKUP(S25,'ExtraLok 100'!$C$6:$S$6,_xlfn.XLOOKUP('Pricing Tool'!T25,'ExtraLok 100'!$A$7:$A$21,'ExtraLok 100'!$C$7:$S$21)),IF(F25="ExtraLok 125",_xlfn.XLOOKUP('Pricing Tool'!S25,'ExtraLok 125'!$C$6:$S$6,_xlfn.XLOOKUP('Pricing Tool'!T25,'ExtraLok 125'!$A$7:$A$33,'ExtraLok 125'!$C$7:$S$33)),0))</f>
        <v>0</v>
      </c>
      <c r="AU25" s="9">
        <f t="shared" ca="1" si="19"/>
        <v>0</v>
      </c>
      <c r="AV25" s="9" t="str">
        <f t="shared" si="10"/>
        <v/>
      </c>
      <c r="AW25" s="85" t="e">
        <f>_xlfn.XLOOKUP($AV25,'Size capacities'!$A$2:$A$120,'Size capacities'!D$2:D$120)</f>
        <v>#N/A</v>
      </c>
      <c r="AX25" s="85" t="e">
        <f>_xlfn.XLOOKUP($AV25,'Size capacities'!$A$2:$A$120,'Size capacities'!E$2:E$120)</f>
        <v>#N/A</v>
      </c>
      <c r="AY25" s="85" t="e">
        <f>_xlfn.XLOOKUP($AV25,'Size capacities'!$A$2:$A$120,'Size capacities'!F$2:F$120)</f>
        <v>#N/A</v>
      </c>
      <c r="AZ25" s="85" t="e">
        <f>_xlfn.XLOOKUP($AV25,'Size capacities'!$A$2:$A$120,'Size capacities'!G$2:G$120)</f>
        <v>#N/A</v>
      </c>
      <c r="BA25" s="85">
        <f t="shared" si="11"/>
        <v>0</v>
      </c>
      <c r="BB25" s="85">
        <f t="shared" si="12"/>
        <v>0</v>
      </c>
    </row>
    <row r="26" spans="1:54" x14ac:dyDescent="0.3">
      <c r="A26" s="7">
        <v>23</v>
      </c>
      <c r="B26" s="91"/>
      <c r="C26" s="91"/>
      <c r="D26" s="91"/>
      <c r="E26" s="91"/>
      <c r="F26" s="91"/>
      <c r="G26" s="91"/>
      <c r="H26" s="91"/>
      <c r="I26" s="91"/>
      <c r="J26" s="91"/>
      <c r="K26" s="92"/>
      <c r="L26" s="92"/>
      <c r="M26" s="9">
        <f t="shared" ca="1" si="0"/>
        <v>0</v>
      </c>
      <c r="N26" s="10" cm="1">
        <f t="array" aca="1" ref="N26" ca="1">IF(ISBLANK(C26),0,IF(F26="Flow",AP26,IF(F26="Cascade",AQ26,IF(OR(ISBLANK(F26),ISBLANK(G26),ISBLANK(I26),ISBLANK(J26)),0,(_xlfn.XLOOKUP(S26,INDIRECT(U26&amp;W26&amp;"W"),_xlfn.XLOOKUP(T26,INDIRECT(U26&amp;W26&amp;"D"),INDIRECT(U26&amp;W26))))))))</f>
        <v>0</v>
      </c>
      <c r="O26" s="93"/>
      <c r="P26" s="9">
        <f t="shared" ca="1" si="1"/>
        <v>0</v>
      </c>
      <c r="Q26" s="9">
        <f t="shared" si="13"/>
        <v>0</v>
      </c>
      <c r="S26" s="7">
        <f t="shared" si="20"/>
        <v>800</v>
      </c>
      <c r="T26" s="7">
        <f t="shared" si="2"/>
        <v>800</v>
      </c>
      <c r="U26" s="8" t="str">
        <f t="shared" si="14"/>
        <v/>
      </c>
      <c r="V26" s="7" cm="1">
        <f t="array" aca="1" ref="V26" ca="1">IF(ISBLANK(I26),0,_xlfn.XLOOKUP(I26,INDIRECT(U26&amp;"Controls"),INDIRECT(U26&amp;"ControlsAddon")))</f>
        <v>0</v>
      </c>
      <c r="W26" s="7" t="str">
        <f t="shared" si="3"/>
        <v/>
      </c>
      <c r="X26" s="7" cm="1">
        <f t="array" aca="1" ref="X26" ca="1">IF(AND(K26="y",NOT(ISBLANK(H26))),_xlfn.XLOOKUP(S26,ralcassette,ralcassettecost),IF(K26="Y",_xlfn.XLOOKUP(S26,INDIRECT(U26&amp;"RALW"),_xlfn.XLOOKUP(T26,INDIRECT(U26&amp;"RALD"),INDIRECT(U26&amp;"RAL"))),0))</f>
        <v>0</v>
      </c>
      <c r="Y26" s="7">
        <f t="shared" si="4"/>
        <v>0</v>
      </c>
      <c r="Z26" s="7">
        <f t="shared" si="15"/>
        <v>0</v>
      </c>
      <c r="AA26" s="7" cm="1">
        <f t="array" ref="AA26">IF(ISNUMBER(SEARCH("cassette",H26)),_xlfn.XLOOKUP(S26,cassettewidth,_xlfn.XLOOKUP(H26,cassettetype,cassette)),IF(ISNUMBER(SEARCH("fascia",H26)),_xlfn.XLOOKUP(S26,fasciawidth,_xlfn.XLOOKUP(H26,fasciatype,fascia)),0))</f>
        <v>0</v>
      </c>
      <c r="AB26" s="7" t="str">
        <f t="shared" si="16"/>
        <v/>
      </c>
      <c r="AC26" s="7" t="str" cm="1">
        <f t="array" ref="AC26">IF(NOT(ISBLANK(H26)),_xlfn.XLOOKUP(S26,cassetterefwidth,_xlfn.XLOOKUP(T26,cassetterefdrop,cassetteref)),"")</f>
        <v/>
      </c>
      <c r="AD26" s="1" t="b">
        <f t="shared" si="17"/>
        <v>0</v>
      </c>
      <c r="AE26" s="1" t="b">
        <f t="shared" si="5"/>
        <v>0</v>
      </c>
      <c r="AF26" s="10" t="e" cm="1">
        <f t="array" aca="1" ref="AF26" ca="1">(_xlfn.XLOOKUP($S26,INDIRECT($U26&amp;$W26&amp;"W"),_xlfn.XLOOKUP($T26,INDIRECT($U26&amp;$W26&amp;"D"),INDIRECT($U26&amp;$W26))))</f>
        <v>#REF!</v>
      </c>
      <c r="AG26" s="9"/>
      <c r="AH26" s="9"/>
      <c r="AI26" s="9"/>
      <c r="AJ26" s="9"/>
      <c r="AK26" s="9"/>
      <c r="AL26" s="7">
        <f t="shared" si="6"/>
        <v>500</v>
      </c>
      <c r="AM26" s="7" t="str">
        <f t="shared" si="18"/>
        <v/>
      </c>
      <c r="AN26" s="7">
        <f t="shared" si="7"/>
        <v>0</v>
      </c>
      <c r="AO26" s="7">
        <f t="shared" si="8"/>
        <v>0</v>
      </c>
      <c r="AP26" s="9" cm="1">
        <f t="array" aca="1" ref="AP26" ca="1">IF(F26="Flow",_xlfn.XLOOKUP(AL26,INDIRECT(F26&amp;AM26&amp;"W"),_xlfn.XLOOKUP(AI26,INDIRECT(F26&amp;AM26&amp;"H"),INDIRECT(F26&amp;AM26))),0)</f>
        <v>0</v>
      </c>
      <c r="AQ26" s="9">
        <f>IF(F26="Cascade",_xlfn.XLOOKUP(S26,Cascade!$C$4:$S$4,Cascade!$C$5:$S$5),0)</f>
        <v>0</v>
      </c>
      <c r="AR26" s="9" t="b">
        <f t="shared" si="9"/>
        <v>0</v>
      </c>
      <c r="AS26" s="9" cm="1">
        <f t="array" aca="1" ref="AS26" ca="1">IF(OR(G26="Ellipse 43",G26="Luxury 46",G26="Type 2",G26="Type D",G26="Type Z",ISBLANK(G26)),0,_xlfn.XLOOKUP(S26,INDIRECT(U26&amp;AR26&amp;"w"),INDIRECT(U26&amp;AR26)))</f>
        <v>0</v>
      </c>
      <c r="AT26" s="9" cm="1">
        <f t="array" ref="AT26">IF(F26="ExtraLok 100",_xlfn.XLOOKUP(S26,'ExtraLok 100'!$C$6:$S$6,_xlfn.XLOOKUP('Pricing Tool'!T26,'ExtraLok 100'!$A$7:$A$21,'ExtraLok 100'!$C$7:$S$21)),IF(F26="ExtraLok 125",_xlfn.XLOOKUP('Pricing Tool'!S26,'ExtraLok 125'!$C$6:$S$6,_xlfn.XLOOKUP('Pricing Tool'!T26,'ExtraLok 125'!$A$7:$A$33,'ExtraLok 125'!$C$7:$S$33)),0))</f>
        <v>0</v>
      </c>
      <c r="AU26" s="9">
        <f t="shared" ca="1" si="19"/>
        <v>0</v>
      </c>
      <c r="AV26" s="9" t="str">
        <f t="shared" si="10"/>
        <v/>
      </c>
      <c r="AW26" s="85" t="e">
        <f>_xlfn.XLOOKUP($AV26,'Size capacities'!$A$2:$A$120,'Size capacities'!D$2:D$120)</f>
        <v>#N/A</v>
      </c>
      <c r="AX26" s="85" t="e">
        <f>_xlfn.XLOOKUP($AV26,'Size capacities'!$A$2:$A$120,'Size capacities'!E$2:E$120)</f>
        <v>#N/A</v>
      </c>
      <c r="AY26" s="85" t="e">
        <f>_xlfn.XLOOKUP($AV26,'Size capacities'!$A$2:$A$120,'Size capacities'!F$2:F$120)</f>
        <v>#N/A</v>
      </c>
      <c r="AZ26" s="85" t="e">
        <f>_xlfn.XLOOKUP($AV26,'Size capacities'!$A$2:$A$120,'Size capacities'!G$2:G$120)</f>
        <v>#N/A</v>
      </c>
      <c r="BA26" s="85">
        <f t="shared" si="11"/>
        <v>0</v>
      </c>
      <c r="BB26" s="85">
        <f t="shared" si="12"/>
        <v>0</v>
      </c>
    </row>
    <row r="27" spans="1:54" x14ac:dyDescent="0.3">
      <c r="A27" s="7">
        <v>24</v>
      </c>
      <c r="B27" s="91"/>
      <c r="C27" s="91"/>
      <c r="D27" s="91"/>
      <c r="E27" s="91"/>
      <c r="F27" s="91"/>
      <c r="G27" s="91"/>
      <c r="H27" s="91"/>
      <c r="I27" s="91"/>
      <c r="J27" s="91"/>
      <c r="K27" s="92"/>
      <c r="L27" s="92"/>
      <c r="M27" s="9">
        <f t="shared" ca="1" si="0"/>
        <v>0</v>
      </c>
      <c r="N27" s="10" cm="1">
        <f t="array" aca="1" ref="N27" ca="1">IF(ISBLANK(C27),0,IF(F27="Flow",AP27,IF(F27="Cascade",AQ27,IF(OR(ISBLANK(F27),ISBLANK(G27),ISBLANK(I27),ISBLANK(J27)),0,(_xlfn.XLOOKUP(S27,INDIRECT(U27&amp;W27&amp;"W"),_xlfn.XLOOKUP(T27,INDIRECT(U27&amp;W27&amp;"D"),INDIRECT(U27&amp;W27))))))))</f>
        <v>0</v>
      </c>
      <c r="O27" s="93"/>
      <c r="P27" s="9">
        <f t="shared" ca="1" si="1"/>
        <v>0</v>
      </c>
      <c r="Q27" s="9">
        <f t="shared" si="13"/>
        <v>0</v>
      </c>
      <c r="S27" s="7">
        <f t="shared" si="20"/>
        <v>800</v>
      </c>
      <c r="T27" s="7">
        <f t="shared" si="2"/>
        <v>800</v>
      </c>
      <c r="U27" s="8" t="str">
        <f t="shared" si="14"/>
        <v/>
      </c>
      <c r="V27" s="7" cm="1">
        <f t="array" aca="1" ref="V27" ca="1">IF(ISBLANK(I27),0,_xlfn.XLOOKUP(I27,INDIRECT(U27&amp;"Controls"),INDIRECT(U27&amp;"ControlsAddon")))</f>
        <v>0</v>
      </c>
      <c r="W27" s="7" t="str">
        <f t="shared" si="3"/>
        <v/>
      </c>
      <c r="X27" s="7" cm="1">
        <f t="array" aca="1" ref="X27" ca="1">IF(AND(K27="y",NOT(ISBLANK(H27))),_xlfn.XLOOKUP(S27,ralcassette,ralcassettecost),IF(K27="Y",_xlfn.XLOOKUP(S27,INDIRECT(U27&amp;"RALW"),_xlfn.XLOOKUP(T27,INDIRECT(U27&amp;"RALD"),INDIRECT(U27&amp;"RAL"))),0))</f>
        <v>0</v>
      </c>
      <c r="Y27" s="7">
        <f t="shared" si="4"/>
        <v>0</v>
      </c>
      <c r="Z27" s="7">
        <f t="shared" si="15"/>
        <v>0</v>
      </c>
      <c r="AA27" s="7" cm="1">
        <f t="array" ref="AA27">IF(ISNUMBER(SEARCH("cassette",H27)),_xlfn.XLOOKUP(S27,cassettewidth,_xlfn.XLOOKUP(H27,cassettetype,cassette)),IF(ISNUMBER(SEARCH("fascia",H27)),_xlfn.XLOOKUP(S27,fasciawidth,_xlfn.XLOOKUP(H27,fasciatype,fascia)),0))</f>
        <v>0</v>
      </c>
      <c r="AB27" s="7" t="str">
        <f t="shared" si="16"/>
        <v/>
      </c>
      <c r="AC27" s="7" t="str" cm="1">
        <f t="array" ref="AC27">IF(NOT(ISBLANK(H27)),_xlfn.XLOOKUP(S27,cassetterefwidth,_xlfn.XLOOKUP(T27,cassetterefdrop,cassetteref)),"")</f>
        <v/>
      </c>
      <c r="AD27" s="1" t="b">
        <f t="shared" si="17"/>
        <v>0</v>
      </c>
      <c r="AE27" s="1" t="b">
        <f t="shared" si="5"/>
        <v>0</v>
      </c>
      <c r="AF27" s="10" t="e" cm="1">
        <f t="array" aca="1" ref="AF27" ca="1">(_xlfn.XLOOKUP($S27,INDIRECT($U27&amp;$W27&amp;"W"),_xlfn.XLOOKUP($T27,INDIRECT($U27&amp;$W27&amp;"D"),INDIRECT($U27&amp;$W27))))</f>
        <v>#REF!</v>
      </c>
      <c r="AG27" s="9"/>
      <c r="AH27" s="9"/>
      <c r="AI27" s="9"/>
      <c r="AJ27" s="9"/>
      <c r="AK27" s="9"/>
      <c r="AL27" s="7">
        <f t="shared" si="6"/>
        <v>500</v>
      </c>
      <c r="AM27" s="7" t="str">
        <f t="shared" si="18"/>
        <v/>
      </c>
      <c r="AN27" s="7">
        <f t="shared" si="7"/>
        <v>0</v>
      </c>
      <c r="AO27" s="7">
        <f t="shared" si="8"/>
        <v>0</v>
      </c>
      <c r="AP27" s="9" cm="1">
        <f t="array" aca="1" ref="AP27" ca="1">IF(F27="Flow",_xlfn.XLOOKUP(AL27,INDIRECT(F27&amp;AM27&amp;"W"),_xlfn.XLOOKUP(AI27,INDIRECT(F27&amp;AM27&amp;"H"),INDIRECT(F27&amp;AM27))),0)</f>
        <v>0</v>
      </c>
      <c r="AQ27" s="9">
        <f>IF(F27="Cascade",_xlfn.XLOOKUP(S27,Cascade!$C$4:$S$4,Cascade!$C$5:$S$5),0)</f>
        <v>0</v>
      </c>
      <c r="AR27" s="9" t="b">
        <f t="shared" si="9"/>
        <v>0</v>
      </c>
      <c r="AS27" s="9" cm="1">
        <f t="array" aca="1" ref="AS27" ca="1">IF(OR(G27="Ellipse 43",G27="Luxury 46",G27="Type 2",G27="Type D",G27="Type Z",ISBLANK(G27)),0,_xlfn.XLOOKUP(S27,INDIRECT(U27&amp;AR27&amp;"w"),INDIRECT(U27&amp;AR27)))</f>
        <v>0</v>
      </c>
      <c r="AT27" s="9" cm="1">
        <f t="array" ref="AT27">IF(F27="ExtraLok 100",_xlfn.XLOOKUP(S27,'ExtraLok 100'!$C$6:$S$6,_xlfn.XLOOKUP('Pricing Tool'!T27,'ExtraLok 100'!$A$7:$A$21,'ExtraLok 100'!$C$7:$S$21)),IF(F27="ExtraLok 125",_xlfn.XLOOKUP('Pricing Tool'!S27,'ExtraLok 125'!$C$6:$S$6,_xlfn.XLOOKUP('Pricing Tool'!T27,'ExtraLok 125'!$A$7:$A$33,'ExtraLok 125'!$C$7:$S$33)),0))</f>
        <v>0</v>
      </c>
      <c r="AU27" s="9">
        <f t="shared" ca="1" si="19"/>
        <v>0</v>
      </c>
      <c r="AV27" s="9" t="str">
        <f t="shared" si="10"/>
        <v/>
      </c>
      <c r="AW27" s="85" t="e">
        <f>_xlfn.XLOOKUP($AV27,'Size capacities'!$A$2:$A$120,'Size capacities'!D$2:D$120)</f>
        <v>#N/A</v>
      </c>
      <c r="AX27" s="85" t="e">
        <f>_xlfn.XLOOKUP($AV27,'Size capacities'!$A$2:$A$120,'Size capacities'!E$2:E$120)</f>
        <v>#N/A</v>
      </c>
      <c r="AY27" s="85" t="e">
        <f>_xlfn.XLOOKUP($AV27,'Size capacities'!$A$2:$A$120,'Size capacities'!F$2:F$120)</f>
        <v>#N/A</v>
      </c>
      <c r="AZ27" s="85" t="e">
        <f>_xlfn.XLOOKUP($AV27,'Size capacities'!$A$2:$A$120,'Size capacities'!G$2:G$120)</f>
        <v>#N/A</v>
      </c>
      <c r="BA27" s="85">
        <f t="shared" si="11"/>
        <v>0</v>
      </c>
      <c r="BB27" s="85">
        <f t="shared" si="12"/>
        <v>0</v>
      </c>
    </row>
    <row r="28" spans="1:54" x14ac:dyDescent="0.3">
      <c r="A28" s="7">
        <v>25</v>
      </c>
      <c r="B28" s="91"/>
      <c r="C28" s="91"/>
      <c r="D28" s="91"/>
      <c r="E28" s="91"/>
      <c r="F28" s="91"/>
      <c r="G28" s="91"/>
      <c r="H28" s="91"/>
      <c r="I28" s="91"/>
      <c r="J28" s="91"/>
      <c r="K28" s="92"/>
      <c r="L28" s="92"/>
      <c r="M28" s="9">
        <f t="shared" ca="1" si="0"/>
        <v>0</v>
      </c>
      <c r="N28" s="10" cm="1">
        <f t="array" aca="1" ref="N28" ca="1">IF(ISBLANK(C28),0,IF(F28="Flow",AP28,IF(F28="Cascade",AQ28,IF(OR(ISBLANK(F28),ISBLANK(G28),ISBLANK(I28),ISBLANK(J28)),0,(_xlfn.XLOOKUP(S28,INDIRECT(U28&amp;W28&amp;"W"),_xlfn.XLOOKUP(T28,INDIRECT(U28&amp;W28&amp;"D"),INDIRECT(U28&amp;W28))))))))</f>
        <v>0</v>
      </c>
      <c r="O28" s="93"/>
      <c r="P28" s="9">
        <f t="shared" ca="1" si="1"/>
        <v>0</v>
      </c>
      <c r="Q28" s="9">
        <f t="shared" si="13"/>
        <v>0</v>
      </c>
      <c r="S28" s="7">
        <f t="shared" si="20"/>
        <v>800</v>
      </c>
      <c r="T28" s="7">
        <f t="shared" si="2"/>
        <v>800</v>
      </c>
      <c r="U28" s="8" t="str">
        <f t="shared" si="14"/>
        <v/>
      </c>
      <c r="V28" s="7" cm="1">
        <f t="array" aca="1" ref="V28" ca="1">IF(ISBLANK(I28),0,_xlfn.XLOOKUP(I28,INDIRECT(U28&amp;"Controls"),INDIRECT(U28&amp;"ControlsAddon")))</f>
        <v>0</v>
      </c>
      <c r="W28" s="7" t="str">
        <f t="shared" si="3"/>
        <v/>
      </c>
      <c r="X28" s="7" cm="1">
        <f t="array" aca="1" ref="X28" ca="1">IF(AND(K28="y",NOT(ISBLANK(H28))),_xlfn.XLOOKUP(S28,ralcassette,ralcassettecost),IF(K28="Y",_xlfn.XLOOKUP(S28,INDIRECT(U28&amp;"RALW"),_xlfn.XLOOKUP(T28,INDIRECT(U28&amp;"RALD"),INDIRECT(U28&amp;"RAL"))),0))</f>
        <v>0</v>
      </c>
      <c r="Y28" s="7">
        <f t="shared" si="4"/>
        <v>0</v>
      </c>
      <c r="Z28" s="7">
        <f t="shared" si="15"/>
        <v>0</v>
      </c>
      <c r="AA28" s="7" cm="1">
        <f t="array" ref="AA28">IF(ISNUMBER(SEARCH("cassette",H28)),_xlfn.XLOOKUP(S28,cassettewidth,_xlfn.XLOOKUP(H28,cassettetype,cassette)),IF(ISNUMBER(SEARCH("fascia",H28)),_xlfn.XLOOKUP(S28,fasciawidth,_xlfn.XLOOKUP(H28,fasciatype,fascia)),0))</f>
        <v>0</v>
      </c>
      <c r="AB28" s="7" t="str">
        <f t="shared" si="16"/>
        <v/>
      </c>
      <c r="AC28" s="7" t="str" cm="1">
        <f t="array" ref="AC28">IF(NOT(ISBLANK(H28)),_xlfn.XLOOKUP(S28,cassetterefwidth,_xlfn.XLOOKUP(T28,cassetterefdrop,cassetteref)),"")</f>
        <v/>
      </c>
      <c r="AD28" s="1" t="b">
        <f t="shared" si="17"/>
        <v>0</v>
      </c>
      <c r="AE28" s="1" t="b">
        <f t="shared" si="5"/>
        <v>0</v>
      </c>
      <c r="AF28" s="10" t="e" cm="1">
        <f t="array" aca="1" ref="AF28" ca="1">(_xlfn.XLOOKUP($S28,INDIRECT($U28&amp;$W28&amp;"W"),_xlfn.XLOOKUP($T28,INDIRECT($U28&amp;$W28&amp;"D"),INDIRECT($U28&amp;$W28))))</f>
        <v>#REF!</v>
      </c>
      <c r="AG28" s="9"/>
      <c r="AH28" s="9"/>
      <c r="AI28" s="9"/>
      <c r="AJ28" s="9"/>
      <c r="AK28" s="9"/>
      <c r="AL28" s="7">
        <f t="shared" si="6"/>
        <v>500</v>
      </c>
      <c r="AM28" s="7" t="str">
        <f t="shared" si="18"/>
        <v/>
      </c>
      <c r="AN28" s="7">
        <f t="shared" si="7"/>
        <v>0</v>
      </c>
      <c r="AO28" s="7">
        <f t="shared" si="8"/>
        <v>0</v>
      </c>
      <c r="AP28" s="9" cm="1">
        <f t="array" aca="1" ref="AP28" ca="1">IF(F28="Flow",_xlfn.XLOOKUP(AL28,INDIRECT(F28&amp;AM28&amp;"W"),_xlfn.XLOOKUP(AI28,INDIRECT(F28&amp;AM28&amp;"H"),INDIRECT(F28&amp;AM28))),0)</f>
        <v>0</v>
      </c>
      <c r="AQ28" s="9">
        <f>IF(F28="Cascade",_xlfn.XLOOKUP(S28,Cascade!$C$4:$S$4,Cascade!$C$5:$S$5),0)</f>
        <v>0</v>
      </c>
      <c r="AR28" s="9" t="b">
        <f t="shared" si="9"/>
        <v>0</v>
      </c>
      <c r="AS28" s="9" cm="1">
        <f t="array" aca="1" ref="AS28" ca="1">IF(OR(G28="Ellipse 43",G28="Luxury 46",G28="Type 2",G28="Type D",G28="Type Z",ISBLANK(G28)),0,_xlfn.XLOOKUP(S28,INDIRECT(U28&amp;AR28&amp;"w"),INDIRECT(U28&amp;AR28)))</f>
        <v>0</v>
      </c>
      <c r="AT28" s="9" cm="1">
        <f t="array" ref="AT28">IF(F28="ExtraLok 100",_xlfn.XLOOKUP(S28,'ExtraLok 100'!$C$6:$S$6,_xlfn.XLOOKUP('Pricing Tool'!T28,'ExtraLok 100'!$A$7:$A$21,'ExtraLok 100'!$C$7:$S$21)),IF(F28="ExtraLok 125",_xlfn.XLOOKUP('Pricing Tool'!S28,'ExtraLok 125'!$C$6:$S$6,_xlfn.XLOOKUP('Pricing Tool'!T28,'ExtraLok 125'!$A$7:$A$33,'ExtraLok 125'!$C$7:$S$33)),0))</f>
        <v>0</v>
      </c>
      <c r="AU28" s="9">
        <f t="shared" ca="1" si="19"/>
        <v>0</v>
      </c>
      <c r="AV28" s="9" t="str">
        <f t="shared" si="10"/>
        <v/>
      </c>
      <c r="AW28" s="85" t="e">
        <f>_xlfn.XLOOKUP($AV28,'Size capacities'!$A$2:$A$120,'Size capacities'!D$2:D$120)</f>
        <v>#N/A</v>
      </c>
      <c r="AX28" s="85" t="e">
        <f>_xlfn.XLOOKUP($AV28,'Size capacities'!$A$2:$A$120,'Size capacities'!E$2:E$120)</f>
        <v>#N/A</v>
      </c>
      <c r="AY28" s="85" t="e">
        <f>_xlfn.XLOOKUP($AV28,'Size capacities'!$A$2:$A$120,'Size capacities'!F$2:F$120)</f>
        <v>#N/A</v>
      </c>
      <c r="AZ28" s="85" t="e">
        <f>_xlfn.XLOOKUP($AV28,'Size capacities'!$A$2:$A$120,'Size capacities'!G$2:G$120)</f>
        <v>#N/A</v>
      </c>
      <c r="BA28" s="85">
        <f t="shared" si="11"/>
        <v>0</v>
      </c>
      <c r="BB28" s="85">
        <f t="shared" si="12"/>
        <v>0</v>
      </c>
    </row>
    <row r="29" spans="1:54" x14ac:dyDescent="0.3">
      <c r="A29" s="7">
        <v>26</v>
      </c>
      <c r="B29" s="91"/>
      <c r="C29" s="91"/>
      <c r="D29" s="91"/>
      <c r="E29" s="91"/>
      <c r="F29" s="91"/>
      <c r="G29" s="91"/>
      <c r="H29" s="91"/>
      <c r="I29" s="91"/>
      <c r="J29" s="91"/>
      <c r="K29" s="92"/>
      <c r="L29" s="92"/>
      <c r="M29" s="9">
        <f t="shared" ca="1" si="0"/>
        <v>0</v>
      </c>
      <c r="N29" s="10" cm="1">
        <f t="array" aca="1" ref="N29" ca="1">IF(ISBLANK(C29),0,IF(F29="Flow",AP29,IF(F29="Cascade",AQ29,IF(OR(ISBLANK(F29),ISBLANK(G29),ISBLANK(I29),ISBLANK(J29)),0,(_xlfn.XLOOKUP(S29,INDIRECT(U29&amp;W29&amp;"W"),_xlfn.XLOOKUP(T29,INDIRECT(U29&amp;W29&amp;"D"),INDIRECT(U29&amp;W29))))))))</f>
        <v>0</v>
      </c>
      <c r="O29" s="93"/>
      <c r="P29" s="9">
        <f t="shared" ca="1" si="1"/>
        <v>0</v>
      </c>
      <c r="Q29" s="9">
        <f t="shared" si="13"/>
        <v>0</v>
      </c>
      <c r="S29" s="7">
        <f t="shared" si="20"/>
        <v>800</v>
      </c>
      <c r="T29" s="7">
        <f t="shared" si="2"/>
        <v>800</v>
      </c>
      <c r="U29" s="8" t="str">
        <f t="shared" si="14"/>
        <v/>
      </c>
      <c r="V29" s="7" cm="1">
        <f t="array" aca="1" ref="V29" ca="1">IF(ISBLANK(I29),0,_xlfn.XLOOKUP(I29,INDIRECT(U29&amp;"Controls"),INDIRECT(U29&amp;"ControlsAddon")))</f>
        <v>0</v>
      </c>
      <c r="W29" s="7" t="str">
        <f t="shared" si="3"/>
        <v/>
      </c>
      <c r="X29" s="7" cm="1">
        <f t="array" aca="1" ref="X29" ca="1">IF(AND(K29="y",NOT(ISBLANK(H29))),_xlfn.XLOOKUP(S29,ralcassette,ralcassettecost),IF(K29="Y",_xlfn.XLOOKUP(S29,INDIRECT(U29&amp;"RALW"),_xlfn.XLOOKUP(T29,INDIRECT(U29&amp;"RALD"),INDIRECT(U29&amp;"RAL"))),0))</f>
        <v>0</v>
      </c>
      <c r="Y29" s="7">
        <f t="shared" si="4"/>
        <v>0</v>
      </c>
      <c r="Z29" s="7">
        <f t="shared" si="15"/>
        <v>0</v>
      </c>
      <c r="AA29" s="7" cm="1">
        <f t="array" ref="AA29">IF(ISNUMBER(SEARCH("cassette",H29)),_xlfn.XLOOKUP(S29,cassettewidth,_xlfn.XLOOKUP(H29,cassettetype,cassette)),IF(ISNUMBER(SEARCH("fascia",H29)),_xlfn.XLOOKUP(S29,fasciawidth,_xlfn.XLOOKUP(H29,fasciatype,fascia)),0))</f>
        <v>0</v>
      </c>
      <c r="AB29" s="7" t="str">
        <f t="shared" si="16"/>
        <v/>
      </c>
      <c r="AC29" s="7" t="str" cm="1">
        <f t="array" ref="AC29">IF(NOT(ISBLANK(H29)),_xlfn.XLOOKUP(S29,cassetterefwidth,_xlfn.XLOOKUP(T29,cassetterefdrop,cassetteref)),"")</f>
        <v/>
      </c>
      <c r="AD29" s="1" t="b">
        <f t="shared" si="17"/>
        <v>0</v>
      </c>
      <c r="AE29" s="1" t="b">
        <f t="shared" si="5"/>
        <v>0</v>
      </c>
      <c r="AF29" s="10" t="e" cm="1">
        <f t="array" aca="1" ref="AF29" ca="1">(_xlfn.XLOOKUP($S29,INDIRECT($U29&amp;$W29&amp;"W"),_xlfn.XLOOKUP($T29,INDIRECT($U29&amp;$W29&amp;"D"),INDIRECT($U29&amp;$W29))))</f>
        <v>#REF!</v>
      </c>
      <c r="AG29" s="9"/>
      <c r="AH29" s="9"/>
      <c r="AI29" s="9"/>
      <c r="AJ29" s="9"/>
      <c r="AK29" s="9"/>
      <c r="AL29" s="7">
        <f t="shared" si="6"/>
        <v>500</v>
      </c>
      <c r="AM29" s="7" t="str">
        <f t="shared" si="18"/>
        <v/>
      </c>
      <c r="AN29" s="7">
        <f t="shared" si="7"/>
        <v>0</v>
      </c>
      <c r="AO29" s="7">
        <f t="shared" si="8"/>
        <v>0</v>
      </c>
      <c r="AP29" s="9" cm="1">
        <f t="array" aca="1" ref="AP29" ca="1">IF(F29="Flow",_xlfn.XLOOKUP(AL29,INDIRECT(F29&amp;AM29&amp;"W"),_xlfn.XLOOKUP(AI29,INDIRECT(F29&amp;AM29&amp;"H"),INDIRECT(F29&amp;AM29))),0)</f>
        <v>0</v>
      </c>
      <c r="AQ29" s="9">
        <f>IF(F29="Cascade",_xlfn.XLOOKUP(S29,Cascade!$C$4:$S$4,Cascade!$C$5:$S$5),0)</f>
        <v>0</v>
      </c>
      <c r="AR29" s="9" t="b">
        <f t="shared" si="9"/>
        <v>0</v>
      </c>
      <c r="AS29" s="9" cm="1">
        <f t="array" aca="1" ref="AS29" ca="1">IF(OR(G29="Ellipse 43",G29="Luxury 46",G29="Type 2",G29="Type D",G29="Type Z",ISBLANK(G29)),0,_xlfn.XLOOKUP(S29,INDIRECT(U29&amp;AR29&amp;"w"),INDIRECT(U29&amp;AR29)))</f>
        <v>0</v>
      </c>
      <c r="AT29" s="9" cm="1">
        <f t="array" ref="AT29">IF(F29="ExtraLok 100",_xlfn.XLOOKUP(S29,'ExtraLok 100'!$C$6:$S$6,_xlfn.XLOOKUP('Pricing Tool'!T29,'ExtraLok 100'!$A$7:$A$21,'ExtraLok 100'!$C$7:$S$21)),IF(F29="ExtraLok 125",_xlfn.XLOOKUP('Pricing Tool'!S29,'ExtraLok 125'!$C$6:$S$6,_xlfn.XLOOKUP('Pricing Tool'!T29,'ExtraLok 125'!$A$7:$A$33,'ExtraLok 125'!$C$7:$S$33)),0))</f>
        <v>0</v>
      </c>
      <c r="AU29" s="9">
        <f t="shared" ca="1" si="19"/>
        <v>0</v>
      </c>
      <c r="AV29" s="9" t="str">
        <f t="shared" si="10"/>
        <v/>
      </c>
      <c r="AW29" s="85" t="e">
        <f>_xlfn.XLOOKUP($AV29,'Size capacities'!$A$2:$A$120,'Size capacities'!D$2:D$120)</f>
        <v>#N/A</v>
      </c>
      <c r="AX29" s="85" t="e">
        <f>_xlfn.XLOOKUP($AV29,'Size capacities'!$A$2:$A$120,'Size capacities'!E$2:E$120)</f>
        <v>#N/A</v>
      </c>
      <c r="AY29" s="85" t="e">
        <f>_xlfn.XLOOKUP($AV29,'Size capacities'!$A$2:$A$120,'Size capacities'!F$2:F$120)</f>
        <v>#N/A</v>
      </c>
      <c r="AZ29" s="85" t="e">
        <f>_xlfn.XLOOKUP($AV29,'Size capacities'!$A$2:$A$120,'Size capacities'!G$2:G$120)</f>
        <v>#N/A</v>
      </c>
      <c r="BA29" s="85">
        <f t="shared" si="11"/>
        <v>0</v>
      </c>
      <c r="BB29" s="85">
        <f t="shared" si="12"/>
        <v>0</v>
      </c>
    </row>
    <row r="30" spans="1:54" x14ac:dyDescent="0.3">
      <c r="A30" s="7">
        <v>27</v>
      </c>
      <c r="B30" s="91"/>
      <c r="C30" s="91"/>
      <c r="D30" s="91"/>
      <c r="E30" s="91"/>
      <c r="F30" s="91"/>
      <c r="G30" s="91"/>
      <c r="H30" s="91"/>
      <c r="I30" s="91"/>
      <c r="J30" s="91"/>
      <c r="K30" s="92"/>
      <c r="L30" s="92"/>
      <c r="M30" s="9">
        <f t="shared" ca="1" si="0"/>
        <v>0</v>
      </c>
      <c r="N30" s="10" cm="1">
        <f t="array" aca="1" ref="N30" ca="1">IF(ISBLANK(C30),0,IF(F30="Flow",AP30,IF(F30="Cascade",AQ30,IF(OR(ISBLANK(F30),ISBLANK(G30),ISBLANK(I30),ISBLANK(J30)),0,(_xlfn.XLOOKUP(S30,INDIRECT(U30&amp;W30&amp;"W"),_xlfn.XLOOKUP(T30,INDIRECT(U30&amp;W30&amp;"D"),INDIRECT(U30&amp;W30))))))))</f>
        <v>0</v>
      </c>
      <c r="O30" s="93"/>
      <c r="P30" s="9">
        <f t="shared" ca="1" si="1"/>
        <v>0</v>
      </c>
      <c r="Q30" s="9">
        <f t="shared" si="13"/>
        <v>0</v>
      </c>
      <c r="S30" s="7">
        <f t="shared" si="20"/>
        <v>800</v>
      </c>
      <c r="T30" s="7">
        <f t="shared" si="2"/>
        <v>800</v>
      </c>
      <c r="U30" s="8" t="str">
        <f t="shared" si="14"/>
        <v/>
      </c>
      <c r="V30" s="7" cm="1">
        <f t="array" aca="1" ref="V30" ca="1">IF(ISBLANK(I30),0,_xlfn.XLOOKUP(I30,INDIRECT(U30&amp;"Controls"),INDIRECT(U30&amp;"ControlsAddon")))</f>
        <v>0</v>
      </c>
      <c r="W30" s="7" t="str">
        <f t="shared" si="3"/>
        <v/>
      </c>
      <c r="X30" s="7" cm="1">
        <f t="array" aca="1" ref="X30" ca="1">IF(AND(K30="y",NOT(ISBLANK(H30))),_xlfn.XLOOKUP(S30,ralcassette,ralcassettecost),IF(K30="Y",_xlfn.XLOOKUP(S30,INDIRECT(U30&amp;"RALW"),_xlfn.XLOOKUP(T30,INDIRECT(U30&amp;"RALD"),INDIRECT(U30&amp;"RAL"))),0))</f>
        <v>0</v>
      </c>
      <c r="Y30" s="7">
        <f t="shared" si="4"/>
        <v>0</v>
      </c>
      <c r="Z30" s="7">
        <f t="shared" si="15"/>
        <v>0</v>
      </c>
      <c r="AA30" s="7" cm="1">
        <f t="array" ref="AA30">IF(ISNUMBER(SEARCH("cassette",H30)),_xlfn.XLOOKUP(S30,cassettewidth,_xlfn.XLOOKUP(H30,cassettetype,cassette)),IF(ISNUMBER(SEARCH("fascia",H30)),_xlfn.XLOOKUP(S30,fasciawidth,_xlfn.XLOOKUP(H30,fasciatype,fascia)),0))</f>
        <v>0</v>
      </c>
      <c r="AB30" s="7" t="str">
        <f t="shared" si="16"/>
        <v/>
      </c>
      <c r="AC30" s="7" t="str" cm="1">
        <f t="array" ref="AC30">IF(NOT(ISBLANK(H30)),_xlfn.XLOOKUP(S30,cassetterefwidth,_xlfn.XLOOKUP(T30,cassetterefdrop,cassetteref)),"")</f>
        <v/>
      </c>
      <c r="AD30" s="1" t="b">
        <f t="shared" si="17"/>
        <v>0</v>
      </c>
      <c r="AE30" s="1" t="b">
        <f t="shared" si="5"/>
        <v>0</v>
      </c>
      <c r="AF30" s="10" t="e" cm="1">
        <f t="array" aca="1" ref="AF30" ca="1">(_xlfn.XLOOKUP($S30,INDIRECT($U30&amp;$W30&amp;"W"),_xlfn.XLOOKUP($T30,INDIRECT($U30&amp;$W30&amp;"D"),INDIRECT($U30&amp;$W30))))</f>
        <v>#REF!</v>
      </c>
      <c r="AG30" s="9"/>
      <c r="AH30" s="9"/>
      <c r="AI30" s="9"/>
      <c r="AJ30" s="9"/>
      <c r="AK30" s="9"/>
      <c r="AL30" s="7">
        <f t="shared" si="6"/>
        <v>500</v>
      </c>
      <c r="AM30" s="7" t="str">
        <f t="shared" si="18"/>
        <v/>
      </c>
      <c r="AN30" s="7">
        <f t="shared" si="7"/>
        <v>0</v>
      </c>
      <c r="AO30" s="7">
        <f t="shared" si="8"/>
        <v>0</v>
      </c>
      <c r="AP30" s="9" cm="1">
        <f t="array" aca="1" ref="AP30" ca="1">IF(F30="Flow",_xlfn.XLOOKUP(AL30,INDIRECT(F30&amp;AM30&amp;"W"),_xlfn.XLOOKUP(AI30,INDIRECT(F30&amp;AM30&amp;"H"),INDIRECT(F30&amp;AM30))),0)</f>
        <v>0</v>
      </c>
      <c r="AQ30" s="9">
        <f>IF(F30="Cascade",_xlfn.XLOOKUP(S30,Cascade!$C$4:$S$4,Cascade!$C$5:$S$5),0)</f>
        <v>0</v>
      </c>
      <c r="AR30" s="9" t="b">
        <f t="shared" si="9"/>
        <v>0</v>
      </c>
      <c r="AS30" s="9" cm="1">
        <f t="array" aca="1" ref="AS30" ca="1">IF(OR(G30="Ellipse 43",G30="Luxury 46",G30="Type 2",G30="Type D",G30="Type Z",ISBLANK(G30)),0,_xlfn.XLOOKUP(S30,INDIRECT(U30&amp;AR30&amp;"w"),INDIRECT(U30&amp;AR30)))</f>
        <v>0</v>
      </c>
      <c r="AT30" s="9" cm="1">
        <f t="array" ref="AT30">IF(F30="ExtraLok 100",_xlfn.XLOOKUP(S30,'ExtraLok 100'!$C$6:$S$6,_xlfn.XLOOKUP('Pricing Tool'!T30,'ExtraLok 100'!$A$7:$A$21,'ExtraLok 100'!$C$7:$S$21)),IF(F30="ExtraLok 125",_xlfn.XLOOKUP('Pricing Tool'!S30,'ExtraLok 125'!$C$6:$S$6,_xlfn.XLOOKUP('Pricing Tool'!T30,'ExtraLok 125'!$A$7:$A$33,'ExtraLok 125'!$C$7:$S$33)),0))</f>
        <v>0</v>
      </c>
      <c r="AU30" s="9">
        <f t="shared" ca="1" si="19"/>
        <v>0</v>
      </c>
      <c r="AV30" s="9" t="str">
        <f t="shared" si="10"/>
        <v/>
      </c>
      <c r="AW30" s="85" t="e">
        <f>_xlfn.XLOOKUP($AV30,'Size capacities'!$A$2:$A$120,'Size capacities'!D$2:D$120)</f>
        <v>#N/A</v>
      </c>
      <c r="AX30" s="85" t="e">
        <f>_xlfn.XLOOKUP($AV30,'Size capacities'!$A$2:$A$120,'Size capacities'!E$2:E$120)</f>
        <v>#N/A</v>
      </c>
      <c r="AY30" s="85" t="e">
        <f>_xlfn.XLOOKUP($AV30,'Size capacities'!$A$2:$A$120,'Size capacities'!F$2:F$120)</f>
        <v>#N/A</v>
      </c>
      <c r="AZ30" s="85" t="e">
        <f>_xlfn.XLOOKUP($AV30,'Size capacities'!$A$2:$A$120,'Size capacities'!G$2:G$120)</f>
        <v>#N/A</v>
      </c>
      <c r="BA30" s="85">
        <f t="shared" si="11"/>
        <v>0</v>
      </c>
      <c r="BB30" s="85">
        <f t="shared" si="12"/>
        <v>0</v>
      </c>
    </row>
    <row r="31" spans="1:54" x14ac:dyDescent="0.3">
      <c r="A31" s="7">
        <v>28</v>
      </c>
      <c r="B31" s="91"/>
      <c r="C31" s="91"/>
      <c r="D31" s="91"/>
      <c r="E31" s="91"/>
      <c r="F31" s="91"/>
      <c r="G31" s="91"/>
      <c r="H31" s="91"/>
      <c r="I31" s="91"/>
      <c r="J31" s="91"/>
      <c r="K31" s="92"/>
      <c r="L31" s="92"/>
      <c r="M31" s="9">
        <f t="shared" ca="1" si="0"/>
        <v>0</v>
      </c>
      <c r="N31" s="10" cm="1">
        <f t="array" aca="1" ref="N31" ca="1">IF(ISBLANK(C31),0,IF(F31="Flow",AP31,IF(F31="Cascade",AQ31,IF(OR(ISBLANK(F31),ISBLANK(G31),ISBLANK(I31),ISBLANK(J31)),0,(_xlfn.XLOOKUP(S31,INDIRECT(U31&amp;W31&amp;"W"),_xlfn.XLOOKUP(T31,INDIRECT(U31&amp;W31&amp;"D"),INDIRECT(U31&amp;W31))))))))</f>
        <v>0</v>
      </c>
      <c r="O31" s="93"/>
      <c r="P31" s="9">
        <f t="shared" ca="1" si="1"/>
        <v>0</v>
      </c>
      <c r="Q31" s="9">
        <f t="shared" si="13"/>
        <v>0</v>
      </c>
      <c r="S31" s="7">
        <f t="shared" si="20"/>
        <v>800</v>
      </c>
      <c r="T31" s="7">
        <f t="shared" si="2"/>
        <v>800</v>
      </c>
      <c r="U31" s="8" t="str">
        <f t="shared" si="14"/>
        <v/>
      </c>
      <c r="V31" s="7" cm="1">
        <f t="array" aca="1" ref="V31" ca="1">IF(ISBLANK(I31),0,_xlfn.XLOOKUP(I31,INDIRECT(U31&amp;"Controls"),INDIRECT(U31&amp;"ControlsAddon")))</f>
        <v>0</v>
      </c>
      <c r="W31" s="7" t="str">
        <f t="shared" si="3"/>
        <v/>
      </c>
      <c r="X31" s="7" cm="1">
        <f t="array" aca="1" ref="X31" ca="1">IF(AND(K31="y",NOT(ISBLANK(H31))),_xlfn.XLOOKUP(S31,ralcassette,ralcassettecost),IF(K31="Y",_xlfn.XLOOKUP(S31,INDIRECT(U31&amp;"RALW"),_xlfn.XLOOKUP(T31,INDIRECT(U31&amp;"RALD"),INDIRECT(U31&amp;"RAL"))),0))</f>
        <v>0</v>
      </c>
      <c r="Y31" s="7">
        <f t="shared" si="4"/>
        <v>0</v>
      </c>
      <c r="Z31" s="7">
        <f t="shared" si="15"/>
        <v>0</v>
      </c>
      <c r="AA31" s="7" cm="1">
        <f t="array" ref="AA31">IF(ISNUMBER(SEARCH("cassette",H31)),_xlfn.XLOOKUP(S31,cassettewidth,_xlfn.XLOOKUP(H31,cassettetype,cassette)),IF(ISNUMBER(SEARCH("fascia",H31)),_xlfn.XLOOKUP(S31,fasciawidth,_xlfn.XLOOKUP(H31,fasciatype,fascia)),0))</f>
        <v>0</v>
      </c>
      <c r="AB31" s="7" t="str">
        <f t="shared" si="16"/>
        <v/>
      </c>
      <c r="AC31" s="7" t="str" cm="1">
        <f t="array" ref="AC31">IF(NOT(ISBLANK(H31)),_xlfn.XLOOKUP(S31,cassetterefwidth,_xlfn.XLOOKUP(T31,cassetterefdrop,cassetteref)),"")</f>
        <v/>
      </c>
      <c r="AD31" s="1" t="b">
        <f t="shared" si="17"/>
        <v>0</v>
      </c>
      <c r="AE31" s="1" t="b">
        <f t="shared" si="5"/>
        <v>0</v>
      </c>
      <c r="AF31" s="10" t="e" cm="1">
        <f t="array" aca="1" ref="AF31" ca="1">(_xlfn.XLOOKUP($S31,INDIRECT($U31&amp;$W31&amp;"W"),_xlfn.XLOOKUP($T31,INDIRECT($U31&amp;$W31&amp;"D"),INDIRECT($U31&amp;$W31))))</f>
        <v>#REF!</v>
      </c>
      <c r="AG31" s="9"/>
      <c r="AH31" s="9"/>
      <c r="AI31" s="9"/>
      <c r="AJ31" s="9"/>
      <c r="AK31" s="9"/>
      <c r="AL31" s="7">
        <f t="shared" si="6"/>
        <v>500</v>
      </c>
      <c r="AM31" s="7" t="str">
        <f t="shared" si="18"/>
        <v/>
      </c>
      <c r="AN31" s="7">
        <f t="shared" si="7"/>
        <v>0</v>
      </c>
      <c r="AO31" s="7">
        <f t="shared" si="8"/>
        <v>0</v>
      </c>
      <c r="AP31" s="9" cm="1">
        <f t="array" aca="1" ref="AP31" ca="1">IF(F31="Flow",_xlfn.XLOOKUP(AL31,INDIRECT(F31&amp;AM31&amp;"W"),_xlfn.XLOOKUP(AI31,INDIRECT(F31&amp;AM31&amp;"H"),INDIRECT(F31&amp;AM31))),0)</f>
        <v>0</v>
      </c>
      <c r="AQ31" s="9">
        <f>IF(F31="Cascade",_xlfn.XLOOKUP(S31,Cascade!$C$4:$S$4,Cascade!$C$5:$S$5),0)</f>
        <v>0</v>
      </c>
      <c r="AR31" s="9" t="b">
        <f t="shared" si="9"/>
        <v>0</v>
      </c>
      <c r="AS31" s="9" cm="1">
        <f t="array" aca="1" ref="AS31" ca="1">IF(OR(G31="Ellipse 43",G31="Luxury 46",G31="Type 2",G31="Type D",G31="Type Z",ISBLANK(G31)),0,_xlfn.XLOOKUP(S31,INDIRECT(U31&amp;AR31&amp;"w"),INDIRECT(U31&amp;AR31)))</f>
        <v>0</v>
      </c>
      <c r="AT31" s="9" cm="1">
        <f t="array" ref="AT31">IF(F31="ExtraLok 100",_xlfn.XLOOKUP(S31,'ExtraLok 100'!$C$6:$S$6,_xlfn.XLOOKUP('Pricing Tool'!T31,'ExtraLok 100'!$A$7:$A$21,'ExtraLok 100'!$C$7:$S$21)),IF(F31="ExtraLok 125",_xlfn.XLOOKUP('Pricing Tool'!S31,'ExtraLok 125'!$C$6:$S$6,_xlfn.XLOOKUP('Pricing Tool'!T31,'ExtraLok 125'!$A$7:$A$33,'ExtraLok 125'!$C$7:$S$33)),0))</f>
        <v>0</v>
      </c>
      <c r="AU31" s="9">
        <f t="shared" ca="1" si="19"/>
        <v>0</v>
      </c>
      <c r="AV31" s="9" t="str">
        <f t="shared" si="10"/>
        <v/>
      </c>
      <c r="AW31" s="85" t="e">
        <f>_xlfn.XLOOKUP($AV31,'Size capacities'!$A$2:$A$120,'Size capacities'!D$2:D$120)</f>
        <v>#N/A</v>
      </c>
      <c r="AX31" s="85" t="e">
        <f>_xlfn.XLOOKUP($AV31,'Size capacities'!$A$2:$A$120,'Size capacities'!E$2:E$120)</f>
        <v>#N/A</v>
      </c>
      <c r="AY31" s="85" t="e">
        <f>_xlfn.XLOOKUP($AV31,'Size capacities'!$A$2:$A$120,'Size capacities'!F$2:F$120)</f>
        <v>#N/A</v>
      </c>
      <c r="AZ31" s="85" t="e">
        <f>_xlfn.XLOOKUP($AV31,'Size capacities'!$A$2:$A$120,'Size capacities'!G$2:G$120)</f>
        <v>#N/A</v>
      </c>
      <c r="BA31" s="85">
        <f t="shared" si="11"/>
        <v>0</v>
      </c>
      <c r="BB31" s="85">
        <f t="shared" si="12"/>
        <v>0</v>
      </c>
    </row>
    <row r="32" spans="1:54" x14ac:dyDescent="0.3">
      <c r="A32" s="7">
        <v>29</v>
      </c>
      <c r="B32" s="91"/>
      <c r="C32" s="91"/>
      <c r="D32" s="91"/>
      <c r="E32" s="91"/>
      <c r="F32" s="91"/>
      <c r="G32" s="91"/>
      <c r="H32" s="91"/>
      <c r="I32" s="91"/>
      <c r="J32" s="91"/>
      <c r="K32" s="92"/>
      <c r="L32" s="92"/>
      <c r="M32" s="9">
        <f t="shared" ca="1" si="0"/>
        <v>0</v>
      </c>
      <c r="N32" s="10" cm="1">
        <f t="array" aca="1" ref="N32" ca="1">IF(ISBLANK(C32),0,IF(F32="Flow",AP32,IF(F32="Cascade",AQ32,IF(OR(ISBLANK(F32),ISBLANK(G32),ISBLANK(I32),ISBLANK(J32)),0,(_xlfn.XLOOKUP(S32,INDIRECT(U32&amp;W32&amp;"W"),_xlfn.XLOOKUP(T32,INDIRECT(U32&amp;W32&amp;"D"),INDIRECT(U32&amp;W32))))))))</f>
        <v>0</v>
      </c>
      <c r="O32" s="93"/>
      <c r="P32" s="9">
        <f t="shared" ca="1" si="1"/>
        <v>0</v>
      </c>
      <c r="Q32" s="9">
        <f t="shared" si="13"/>
        <v>0</v>
      </c>
      <c r="S32" s="7">
        <f t="shared" si="20"/>
        <v>800</v>
      </c>
      <c r="T32" s="7">
        <f t="shared" si="2"/>
        <v>800</v>
      </c>
      <c r="U32" s="8" t="str">
        <f t="shared" si="14"/>
        <v/>
      </c>
      <c r="V32" s="7" cm="1">
        <f t="array" aca="1" ref="V32" ca="1">IF(ISBLANK(I32),0,_xlfn.XLOOKUP(I32,INDIRECT(U32&amp;"Controls"),INDIRECT(U32&amp;"ControlsAddon")))</f>
        <v>0</v>
      </c>
      <c r="W32" s="7" t="str">
        <f t="shared" si="3"/>
        <v/>
      </c>
      <c r="X32" s="7" cm="1">
        <f t="array" aca="1" ref="X32" ca="1">IF(AND(K32="y",NOT(ISBLANK(H32))),_xlfn.XLOOKUP(S32,ralcassette,ralcassettecost),IF(K32="Y",_xlfn.XLOOKUP(S32,INDIRECT(U32&amp;"RALW"),_xlfn.XLOOKUP(T32,INDIRECT(U32&amp;"RALD"),INDIRECT(U32&amp;"RAL"))),0))</f>
        <v>0</v>
      </c>
      <c r="Y32" s="7">
        <f t="shared" si="4"/>
        <v>0</v>
      </c>
      <c r="Z32" s="7">
        <f t="shared" si="15"/>
        <v>0</v>
      </c>
      <c r="AA32" s="7" cm="1">
        <f t="array" ref="AA32">IF(ISNUMBER(SEARCH("cassette",H32)),_xlfn.XLOOKUP(S32,cassettewidth,_xlfn.XLOOKUP(H32,cassettetype,cassette)),IF(ISNUMBER(SEARCH("fascia",H32)),_xlfn.XLOOKUP(S32,fasciawidth,_xlfn.XLOOKUP(H32,fasciatype,fascia)),0))</f>
        <v>0</v>
      </c>
      <c r="AB32" s="7" t="str">
        <f t="shared" si="16"/>
        <v/>
      </c>
      <c r="AC32" s="7" t="str" cm="1">
        <f t="array" ref="AC32">IF(NOT(ISBLANK(H32)),_xlfn.XLOOKUP(S32,cassetterefwidth,_xlfn.XLOOKUP(T32,cassetterefdrop,cassetteref)),"")</f>
        <v/>
      </c>
      <c r="AD32" s="1" t="b">
        <f t="shared" si="17"/>
        <v>0</v>
      </c>
      <c r="AE32" s="1" t="b">
        <f t="shared" si="5"/>
        <v>0</v>
      </c>
      <c r="AF32" s="10" t="e" cm="1">
        <f t="array" aca="1" ref="AF32" ca="1">(_xlfn.XLOOKUP($S32,INDIRECT($U32&amp;$W32&amp;"W"),_xlfn.XLOOKUP($T32,INDIRECT($U32&amp;$W32&amp;"D"),INDIRECT($U32&amp;$W32))))</f>
        <v>#REF!</v>
      </c>
      <c r="AG32" s="9"/>
      <c r="AH32" s="9"/>
      <c r="AI32" s="9"/>
      <c r="AJ32" s="9"/>
      <c r="AK32" s="9"/>
      <c r="AL32" s="7">
        <f t="shared" si="6"/>
        <v>500</v>
      </c>
      <c r="AM32" s="7" t="str">
        <f t="shared" si="18"/>
        <v/>
      </c>
      <c r="AN32" s="7">
        <f t="shared" si="7"/>
        <v>0</v>
      </c>
      <c r="AO32" s="7">
        <f t="shared" si="8"/>
        <v>0</v>
      </c>
      <c r="AP32" s="9" cm="1">
        <f t="array" aca="1" ref="AP32" ca="1">IF(F32="Flow",_xlfn.XLOOKUP(AL32,INDIRECT(F32&amp;AM32&amp;"W"),_xlfn.XLOOKUP(AI32,INDIRECT(F32&amp;AM32&amp;"H"),INDIRECT(F32&amp;AM32))),0)</f>
        <v>0</v>
      </c>
      <c r="AQ32" s="9">
        <f>IF(F32="Cascade",_xlfn.XLOOKUP(S32,Cascade!$C$4:$S$4,Cascade!$C$5:$S$5),0)</f>
        <v>0</v>
      </c>
      <c r="AR32" s="9" t="b">
        <f t="shared" si="9"/>
        <v>0</v>
      </c>
      <c r="AS32" s="9" cm="1">
        <f t="array" aca="1" ref="AS32" ca="1">IF(OR(G32="Ellipse 43",G32="Luxury 46",G32="Type 2",G32="Type D",G32="Type Z",ISBLANK(G32)),0,_xlfn.XLOOKUP(S32,INDIRECT(U32&amp;AR32&amp;"w"),INDIRECT(U32&amp;AR32)))</f>
        <v>0</v>
      </c>
      <c r="AT32" s="9" cm="1">
        <f t="array" ref="AT32">IF(F32="ExtraLok 100",_xlfn.XLOOKUP(S32,'ExtraLok 100'!$C$6:$S$6,_xlfn.XLOOKUP('Pricing Tool'!T32,'ExtraLok 100'!$A$7:$A$21,'ExtraLok 100'!$C$7:$S$21)),IF(F32="ExtraLok 125",_xlfn.XLOOKUP('Pricing Tool'!S32,'ExtraLok 125'!$C$6:$S$6,_xlfn.XLOOKUP('Pricing Tool'!T32,'ExtraLok 125'!$A$7:$A$33,'ExtraLok 125'!$C$7:$S$33)),0))</f>
        <v>0</v>
      </c>
      <c r="AU32" s="9">
        <f t="shared" ca="1" si="19"/>
        <v>0</v>
      </c>
      <c r="AV32" s="9" t="str">
        <f t="shared" si="10"/>
        <v/>
      </c>
      <c r="AW32" s="85" t="e">
        <f>_xlfn.XLOOKUP($AV32,'Size capacities'!$A$2:$A$120,'Size capacities'!D$2:D$120)</f>
        <v>#N/A</v>
      </c>
      <c r="AX32" s="85" t="e">
        <f>_xlfn.XLOOKUP($AV32,'Size capacities'!$A$2:$A$120,'Size capacities'!E$2:E$120)</f>
        <v>#N/A</v>
      </c>
      <c r="AY32" s="85" t="e">
        <f>_xlfn.XLOOKUP($AV32,'Size capacities'!$A$2:$A$120,'Size capacities'!F$2:F$120)</f>
        <v>#N/A</v>
      </c>
      <c r="AZ32" s="85" t="e">
        <f>_xlfn.XLOOKUP($AV32,'Size capacities'!$A$2:$A$120,'Size capacities'!G$2:G$120)</f>
        <v>#N/A</v>
      </c>
      <c r="BA32" s="85">
        <f t="shared" si="11"/>
        <v>0</v>
      </c>
      <c r="BB32" s="85">
        <f t="shared" si="12"/>
        <v>0</v>
      </c>
    </row>
    <row r="33" spans="1:54" x14ac:dyDescent="0.3">
      <c r="A33" s="7">
        <v>30</v>
      </c>
      <c r="B33" s="91"/>
      <c r="C33" s="91"/>
      <c r="D33" s="91"/>
      <c r="E33" s="91"/>
      <c r="F33" s="91"/>
      <c r="G33" s="91"/>
      <c r="H33" s="91"/>
      <c r="I33" s="91"/>
      <c r="J33" s="91"/>
      <c r="K33" s="92"/>
      <c r="L33" s="92"/>
      <c r="M33" s="9">
        <f t="shared" ca="1" si="0"/>
        <v>0</v>
      </c>
      <c r="N33" s="10" cm="1">
        <f t="array" aca="1" ref="N33" ca="1">IF(ISBLANK(C33),0,IF(F33="Flow",AP33,IF(F33="Cascade",AQ33,IF(OR(ISBLANK(F33),ISBLANK(G33),ISBLANK(I33),ISBLANK(J33)),0,(_xlfn.XLOOKUP(S33,INDIRECT(U33&amp;W33&amp;"W"),_xlfn.XLOOKUP(T33,INDIRECT(U33&amp;W33&amp;"D"),INDIRECT(U33&amp;W33))))))))</f>
        <v>0</v>
      </c>
      <c r="O33" s="93"/>
      <c r="P33" s="9">
        <f t="shared" ca="1" si="1"/>
        <v>0</v>
      </c>
      <c r="Q33" s="9">
        <f t="shared" si="13"/>
        <v>0</v>
      </c>
      <c r="S33" s="7">
        <f t="shared" si="20"/>
        <v>800</v>
      </c>
      <c r="T33" s="7">
        <f t="shared" si="2"/>
        <v>800</v>
      </c>
      <c r="U33" s="8" t="str">
        <f t="shared" si="14"/>
        <v/>
      </c>
      <c r="V33" s="7" cm="1">
        <f t="array" aca="1" ref="V33" ca="1">IF(ISBLANK(I33),0,_xlfn.XLOOKUP(I33,INDIRECT(U33&amp;"Controls"),INDIRECT(U33&amp;"ControlsAddon")))</f>
        <v>0</v>
      </c>
      <c r="W33" s="7" t="str">
        <f t="shared" si="3"/>
        <v/>
      </c>
      <c r="X33" s="7" cm="1">
        <f t="array" aca="1" ref="X33" ca="1">IF(AND(K33="y",NOT(ISBLANK(H33))),_xlfn.XLOOKUP(S33,ralcassette,ralcassettecost),IF(K33="Y",_xlfn.XLOOKUP(S33,INDIRECT(U33&amp;"RALW"),_xlfn.XLOOKUP(T33,INDIRECT(U33&amp;"RALD"),INDIRECT(U33&amp;"RAL"))),0))</f>
        <v>0</v>
      </c>
      <c r="Y33" s="7">
        <f t="shared" si="4"/>
        <v>0</v>
      </c>
      <c r="Z33" s="7">
        <f t="shared" si="15"/>
        <v>0</v>
      </c>
      <c r="AA33" s="7" cm="1">
        <f t="array" ref="AA33">IF(ISNUMBER(SEARCH("cassette",H33)),_xlfn.XLOOKUP(S33,cassettewidth,_xlfn.XLOOKUP(H33,cassettetype,cassette)),IF(ISNUMBER(SEARCH("fascia",H33)),_xlfn.XLOOKUP(S33,fasciawidth,_xlfn.XLOOKUP(H33,fasciatype,fascia)),0))</f>
        <v>0</v>
      </c>
      <c r="AB33" s="7" t="str">
        <f t="shared" si="16"/>
        <v/>
      </c>
      <c r="AC33" s="7" t="str" cm="1">
        <f t="array" ref="AC33">IF(NOT(ISBLANK(H33)),_xlfn.XLOOKUP(S33,cassetterefwidth,_xlfn.XLOOKUP(T33,cassetterefdrop,cassetteref)),"")</f>
        <v/>
      </c>
      <c r="AD33" s="1" t="b">
        <f t="shared" si="17"/>
        <v>0</v>
      </c>
      <c r="AE33" s="1" t="b">
        <f t="shared" si="5"/>
        <v>0</v>
      </c>
      <c r="AF33" s="10" t="e" cm="1">
        <f t="array" aca="1" ref="AF33" ca="1">(_xlfn.XLOOKUP($S33,INDIRECT($U33&amp;$W33&amp;"W"),_xlfn.XLOOKUP($T33,INDIRECT($U33&amp;$W33&amp;"D"),INDIRECT($U33&amp;$W33))))</f>
        <v>#REF!</v>
      </c>
      <c r="AG33" s="9"/>
      <c r="AH33" s="9"/>
      <c r="AI33" s="9"/>
      <c r="AJ33" s="9"/>
      <c r="AK33" s="9"/>
      <c r="AL33" s="7">
        <f t="shared" si="6"/>
        <v>500</v>
      </c>
      <c r="AM33" s="7" t="str">
        <f t="shared" si="18"/>
        <v/>
      </c>
      <c r="AN33" s="7">
        <f t="shared" si="7"/>
        <v>0</v>
      </c>
      <c r="AO33" s="7">
        <f t="shared" si="8"/>
        <v>0</v>
      </c>
      <c r="AP33" s="9" cm="1">
        <f t="array" aca="1" ref="AP33" ca="1">IF(F33="Flow",_xlfn.XLOOKUP(AL33,INDIRECT(F33&amp;AM33&amp;"W"),_xlfn.XLOOKUP(AI33,INDIRECT(F33&amp;AM33&amp;"H"),INDIRECT(F33&amp;AM33))),0)</f>
        <v>0</v>
      </c>
      <c r="AQ33" s="9">
        <f>IF(F33="Cascade",_xlfn.XLOOKUP(S33,Cascade!$C$4:$S$4,Cascade!$C$5:$S$5),0)</f>
        <v>0</v>
      </c>
      <c r="AR33" s="9" t="b">
        <f t="shared" si="9"/>
        <v>0</v>
      </c>
      <c r="AS33" s="9" cm="1">
        <f t="array" aca="1" ref="AS33" ca="1">IF(OR(G33="Ellipse 43",G33="Luxury 46",G33="Type 2",G33="Type D",G33="Type Z",ISBLANK(G33)),0,_xlfn.XLOOKUP(S33,INDIRECT(U33&amp;AR33&amp;"w"),INDIRECT(U33&amp;AR33)))</f>
        <v>0</v>
      </c>
      <c r="AT33" s="9" cm="1">
        <f t="array" ref="AT33">IF(F33="ExtraLok 100",_xlfn.XLOOKUP(S33,'ExtraLok 100'!$C$6:$S$6,_xlfn.XLOOKUP('Pricing Tool'!T33,'ExtraLok 100'!$A$7:$A$21,'ExtraLok 100'!$C$7:$S$21)),IF(F33="ExtraLok 125",_xlfn.XLOOKUP('Pricing Tool'!S33,'ExtraLok 125'!$C$6:$S$6,_xlfn.XLOOKUP('Pricing Tool'!T33,'ExtraLok 125'!$A$7:$A$33,'ExtraLok 125'!$C$7:$S$33)),0))</f>
        <v>0</v>
      </c>
      <c r="AU33" s="9">
        <f t="shared" ca="1" si="19"/>
        <v>0</v>
      </c>
      <c r="AV33" s="9" t="str">
        <f t="shared" si="10"/>
        <v/>
      </c>
      <c r="AW33" s="85" t="e">
        <f>_xlfn.XLOOKUP($AV33,'Size capacities'!$A$2:$A$120,'Size capacities'!D$2:D$120)</f>
        <v>#N/A</v>
      </c>
      <c r="AX33" s="85" t="e">
        <f>_xlfn.XLOOKUP($AV33,'Size capacities'!$A$2:$A$120,'Size capacities'!E$2:E$120)</f>
        <v>#N/A</v>
      </c>
      <c r="AY33" s="85" t="e">
        <f>_xlfn.XLOOKUP($AV33,'Size capacities'!$A$2:$A$120,'Size capacities'!F$2:F$120)</f>
        <v>#N/A</v>
      </c>
      <c r="AZ33" s="85" t="e">
        <f>_xlfn.XLOOKUP($AV33,'Size capacities'!$A$2:$A$120,'Size capacities'!G$2:G$120)</f>
        <v>#N/A</v>
      </c>
      <c r="BA33" s="85">
        <f t="shared" si="11"/>
        <v>0</v>
      </c>
      <c r="BB33" s="85">
        <f t="shared" si="12"/>
        <v>0</v>
      </c>
    </row>
    <row r="34" spans="1:54" x14ac:dyDescent="0.3">
      <c r="A34" s="7">
        <v>31</v>
      </c>
      <c r="B34" s="91"/>
      <c r="C34" s="91"/>
      <c r="D34" s="91"/>
      <c r="E34" s="91"/>
      <c r="F34" s="91"/>
      <c r="G34" s="91"/>
      <c r="H34" s="91"/>
      <c r="I34" s="91"/>
      <c r="J34" s="91"/>
      <c r="K34" s="92"/>
      <c r="L34" s="92"/>
      <c r="M34" s="9">
        <f t="shared" ca="1" si="0"/>
        <v>0</v>
      </c>
      <c r="N34" s="10" cm="1">
        <f t="array" aca="1" ref="N34" ca="1">IF(ISBLANK(C34),0,IF(F34="Flow",AP34,IF(F34="Cascade",AQ34,IF(OR(ISBLANK(F34),ISBLANK(G34),ISBLANK(I34),ISBLANK(J34)),0,(_xlfn.XLOOKUP(S34,INDIRECT(U34&amp;W34&amp;"W"),_xlfn.XLOOKUP(T34,INDIRECT(U34&amp;W34&amp;"D"),INDIRECT(U34&amp;W34))))))))</f>
        <v>0</v>
      </c>
      <c r="O34" s="93"/>
      <c r="P34" s="9">
        <f t="shared" ca="1" si="1"/>
        <v>0</v>
      </c>
      <c r="Q34" s="9">
        <f t="shared" si="13"/>
        <v>0</v>
      </c>
      <c r="S34" s="7">
        <f t="shared" si="20"/>
        <v>800</v>
      </c>
      <c r="T34" s="7">
        <f t="shared" si="2"/>
        <v>800</v>
      </c>
      <c r="U34" s="8" t="str">
        <f t="shared" si="14"/>
        <v/>
      </c>
      <c r="V34" s="7" cm="1">
        <f t="array" aca="1" ref="V34" ca="1">IF(ISBLANK(I34),0,_xlfn.XLOOKUP(I34,INDIRECT(U34&amp;"Controls"),INDIRECT(U34&amp;"ControlsAddon")))</f>
        <v>0</v>
      </c>
      <c r="W34" s="7" t="str">
        <f t="shared" si="3"/>
        <v/>
      </c>
      <c r="X34" s="7" cm="1">
        <f t="array" aca="1" ref="X34" ca="1">IF(AND(K34="y",NOT(ISBLANK(H34))),_xlfn.XLOOKUP(S34,ralcassette,ralcassettecost),IF(K34="Y",_xlfn.XLOOKUP(S34,INDIRECT(U34&amp;"RALW"),_xlfn.XLOOKUP(T34,INDIRECT(U34&amp;"RALD"),INDIRECT(U34&amp;"RAL"))),0))</f>
        <v>0</v>
      </c>
      <c r="Y34" s="7">
        <f t="shared" si="4"/>
        <v>0</v>
      </c>
      <c r="Z34" s="7">
        <f t="shared" si="15"/>
        <v>0</v>
      </c>
      <c r="AA34" s="7" cm="1">
        <f t="array" ref="AA34">IF(ISNUMBER(SEARCH("cassette",H34)),_xlfn.XLOOKUP(S34,cassettewidth,_xlfn.XLOOKUP(H34,cassettetype,cassette)),IF(ISNUMBER(SEARCH("fascia",H34)),_xlfn.XLOOKUP(S34,fasciawidth,_xlfn.XLOOKUP(H34,fasciatype,fascia)),0))</f>
        <v>0</v>
      </c>
      <c r="AB34" s="7" t="str">
        <f t="shared" si="16"/>
        <v/>
      </c>
      <c r="AC34" s="7" t="str" cm="1">
        <f t="array" ref="AC34">IF(NOT(ISBLANK(H34)),_xlfn.XLOOKUP(S34,cassetterefwidth,_xlfn.XLOOKUP(T34,cassetterefdrop,cassetteref)),"")</f>
        <v/>
      </c>
      <c r="AD34" s="1" t="b">
        <f t="shared" si="17"/>
        <v>0</v>
      </c>
      <c r="AE34" s="1" t="b">
        <f t="shared" si="5"/>
        <v>0</v>
      </c>
      <c r="AF34" s="10" t="e" cm="1">
        <f t="array" aca="1" ref="AF34" ca="1">(_xlfn.XLOOKUP($S34,INDIRECT($U34&amp;$W34&amp;"W"),_xlfn.XLOOKUP($T34,INDIRECT($U34&amp;$W34&amp;"D"),INDIRECT($U34&amp;$W34))))</f>
        <v>#REF!</v>
      </c>
      <c r="AG34" s="9"/>
      <c r="AH34" s="9"/>
      <c r="AI34" s="9"/>
      <c r="AJ34" s="9"/>
      <c r="AK34" s="9"/>
      <c r="AL34" s="7">
        <f t="shared" si="6"/>
        <v>500</v>
      </c>
      <c r="AM34" s="7" t="str">
        <f t="shared" si="18"/>
        <v/>
      </c>
      <c r="AN34" s="7">
        <f t="shared" si="7"/>
        <v>0</v>
      </c>
      <c r="AO34" s="7">
        <f t="shared" si="8"/>
        <v>0</v>
      </c>
      <c r="AP34" s="9" cm="1">
        <f t="array" aca="1" ref="AP34" ca="1">IF(F34="Flow",_xlfn.XLOOKUP(AL34,INDIRECT(F34&amp;AM34&amp;"W"),_xlfn.XLOOKUP(AI34,INDIRECT(F34&amp;AM34&amp;"H"),INDIRECT(F34&amp;AM34))),0)</f>
        <v>0</v>
      </c>
      <c r="AQ34" s="9">
        <f>IF(F34="Cascade",_xlfn.XLOOKUP(S34,Cascade!$C$4:$S$4,Cascade!$C$5:$S$5),0)</f>
        <v>0</v>
      </c>
      <c r="AR34" s="9" t="b">
        <f t="shared" si="9"/>
        <v>0</v>
      </c>
      <c r="AS34" s="9" cm="1">
        <f t="array" aca="1" ref="AS34" ca="1">IF(OR(G34="Ellipse 43",G34="Luxury 46",G34="Type 2",G34="Type D",G34="Type Z",ISBLANK(G34)),0,_xlfn.XLOOKUP(S34,INDIRECT(U34&amp;AR34&amp;"w"),INDIRECT(U34&amp;AR34)))</f>
        <v>0</v>
      </c>
      <c r="AT34" s="9" cm="1">
        <f t="array" ref="AT34">IF(F34="ExtraLok 100",_xlfn.XLOOKUP(S34,'ExtraLok 100'!$C$6:$S$6,_xlfn.XLOOKUP('Pricing Tool'!T34,'ExtraLok 100'!$A$7:$A$21,'ExtraLok 100'!$C$7:$S$21)),IF(F34="ExtraLok 125",_xlfn.XLOOKUP('Pricing Tool'!S34,'ExtraLok 125'!$C$6:$S$6,_xlfn.XLOOKUP('Pricing Tool'!T34,'ExtraLok 125'!$A$7:$A$33,'ExtraLok 125'!$C$7:$S$33)),0))</f>
        <v>0</v>
      </c>
      <c r="AU34" s="9">
        <f t="shared" ca="1" si="19"/>
        <v>0</v>
      </c>
      <c r="AV34" s="9" t="str">
        <f t="shared" si="10"/>
        <v/>
      </c>
      <c r="AW34" s="85" t="e">
        <f>_xlfn.XLOOKUP($AV34,'Size capacities'!$A$2:$A$120,'Size capacities'!D$2:D$120)</f>
        <v>#N/A</v>
      </c>
      <c r="AX34" s="85" t="e">
        <f>_xlfn.XLOOKUP($AV34,'Size capacities'!$A$2:$A$120,'Size capacities'!E$2:E$120)</f>
        <v>#N/A</v>
      </c>
      <c r="AY34" s="85" t="e">
        <f>_xlfn.XLOOKUP($AV34,'Size capacities'!$A$2:$A$120,'Size capacities'!F$2:F$120)</f>
        <v>#N/A</v>
      </c>
      <c r="AZ34" s="85" t="e">
        <f>_xlfn.XLOOKUP($AV34,'Size capacities'!$A$2:$A$120,'Size capacities'!G$2:G$120)</f>
        <v>#N/A</v>
      </c>
      <c r="BA34" s="85">
        <f t="shared" si="11"/>
        <v>0</v>
      </c>
      <c r="BB34" s="85">
        <f t="shared" si="12"/>
        <v>0</v>
      </c>
    </row>
    <row r="35" spans="1:54" x14ac:dyDescent="0.3">
      <c r="A35" s="7">
        <v>32</v>
      </c>
      <c r="B35" s="91"/>
      <c r="C35" s="91"/>
      <c r="D35" s="91"/>
      <c r="E35" s="91"/>
      <c r="F35" s="91"/>
      <c r="G35" s="91"/>
      <c r="H35" s="91"/>
      <c r="I35" s="91"/>
      <c r="J35" s="91"/>
      <c r="K35" s="92"/>
      <c r="L35" s="92"/>
      <c r="M35" s="9">
        <f t="shared" ca="1" si="0"/>
        <v>0</v>
      </c>
      <c r="N35" s="10" cm="1">
        <f t="array" aca="1" ref="N35" ca="1">IF(ISBLANK(C35),0,IF(F35="Flow",AP35,IF(F35="Cascade",AQ35,IF(OR(ISBLANK(F35),ISBLANK(G35),ISBLANK(I35),ISBLANK(J35)),0,(_xlfn.XLOOKUP(S35,INDIRECT(U35&amp;W35&amp;"W"),_xlfn.XLOOKUP(T35,INDIRECT(U35&amp;W35&amp;"D"),INDIRECT(U35&amp;W35))))))))</f>
        <v>0</v>
      </c>
      <c r="O35" s="93"/>
      <c r="P35" s="9">
        <f t="shared" ca="1" si="1"/>
        <v>0</v>
      </c>
      <c r="Q35" s="9">
        <f t="shared" si="13"/>
        <v>0</v>
      </c>
      <c r="S35" s="7">
        <f t="shared" si="20"/>
        <v>800</v>
      </c>
      <c r="T35" s="7">
        <f t="shared" si="2"/>
        <v>800</v>
      </c>
      <c r="U35" s="8" t="str">
        <f t="shared" si="14"/>
        <v/>
      </c>
      <c r="V35" s="7" cm="1">
        <f t="array" aca="1" ref="V35" ca="1">IF(ISBLANK(I35),0,_xlfn.XLOOKUP(I35,INDIRECT(U35&amp;"Controls"),INDIRECT(U35&amp;"ControlsAddon")))</f>
        <v>0</v>
      </c>
      <c r="W35" s="7" t="str">
        <f t="shared" si="3"/>
        <v/>
      </c>
      <c r="X35" s="7" cm="1">
        <f t="array" aca="1" ref="X35" ca="1">IF(AND(K35="y",NOT(ISBLANK(H35))),_xlfn.XLOOKUP(S35,ralcassette,ralcassettecost),IF(K35="Y",_xlfn.XLOOKUP(S35,INDIRECT(U35&amp;"RALW"),_xlfn.XLOOKUP(T35,INDIRECT(U35&amp;"RALD"),INDIRECT(U35&amp;"RAL"))),0))</f>
        <v>0</v>
      </c>
      <c r="Y35" s="7">
        <f t="shared" si="4"/>
        <v>0</v>
      </c>
      <c r="Z35" s="7">
        <f t="shared" si="15"/>
        <v>0</v>
      </c>
      <c r="AA35" s="7" cm="1">
        <f t="array" ref="AA35">IF(ISNUMBER(SEARCH("cassette",H35)),_xlfn.XLOOKUP(S35,cassettewidth,_xlfn.XLOOKUP(H35,cassettetype,cassette)),IF(ISNUMBER(SEARCH("fascia",H35)),_xlfn.XLOOKUP(S35,fasciawidth,_xlfn.XLOOKUP(H35,fasciatype,fascia)),0))</f>
        <v>0</v>
      </c>
      <c r="AB35" s="7" t="str">
        <f t="shared" si="16"/>
        <v/>
      </c>
      <c r="AC35" s="7" t="str" cm="1">
        <f t="array" ref="AC35">IF(NOT(ISBLANK(H35)),_xlfn.XLOOKUP(S35,cassetterefwidth,_xlfn.XLOOKUP(T35,cassetterefdrop,cassetteref)),"")</f>
        <v/>
      </c>
      <c r="AD35" s="1" t="b">
        <f t="shared" si="17"/>
        <v>0</v>
      </c>
      <c r="AE35" s="1" t="b">
        <f t="shared" si="5"/>
        <v>0</v>
      </c>
      <c r="AF35" s="10" t="e" cm="1">
        <f t="array" aca="1" ref="AF35" ca="1">(_xlfn.XLOOKUP($S35,INDIRECT($U35&amp;$W35&amp;"W"),_xlfn.XLOOKUP($T35,INDIRECT($U35&amp;$W35&amp;"D"),INDIRECT($U35&amp;$W35))))</f>
        <v>#REF!</v>
      </c>
      <c r="AG35" s="9"/>
      <c r="AH35" s="9"/>
      <c r="AI35" s="9"/>
      <c r="AJ35" s="9"/>
      <c r="AK35" s="9"/>
      <c r="AL35" s="7">
        <f t="shared" si="6"/>
        <v>500</v>
      </c>
      <c r="AM35" s="7" t="str">
        <f t="shared" si="18"/>
        <v/>
      </c>
      <c r="AN35" s="7">
        <f t="shared" si="7"/>
        <v>0</v>
      </c>
      <c r="AO35" s="7">
        <f t="shared" si="8"/>
        <v>0</v>
      </c>
      <c r="AP35" s="9" cm="1">
        <f t="array" aca="1" ref="AP35" ca="1">IF(F35="Flow",_xlfn.XLOOKUP(AL35,INDIRECT(F35&amp;AM35&amp;"W"),_xlfn.XLOOKUP(AI35,INDIRECT(F35&amp;AM35&amp;"H"),INDIRECT(F35&amp;AM35))),0)</f>
        <v>0</v>
      </c>
      <c r="AQ35" s="9">
        <f>IF(F35="Cascade",_xlfn.XLOOKUP(S35,Cascade!$C$4:$S$4,Cascade!$C$5:$S$5),0)</f>
        <v>0</v>
      </c>
      <c r="AR35" s="9" t="b">
        <f t="shared" si="9"/>
        <v>0</v>
      </c>
      <c r="AS35" s="9" cm="1">
        <f t="array" aca="1" ref="AS35" ca="1">IF(OR(G35="Ellipse 43",G35="Luxury 46",G35="Type 2",G35="Type D",G35="Type Z",ISBLANK(G35)),0,_xlfn.XLOOKUP(S35,INDIRECT(U35&amp;AR35&amp;"w"),INDIRECT(U35&amp;AR35)))</f>
        <v>0</v>
      </c>
      <c r="AT35" s="9" cm="1">
        <f t="array" ref="AT35">IF(F35="ExtraLok 100",_xlfn.XLOOKUP(S35,'ExtraLok 100'!$C$6:$S$6,_xlfn.XLOOKUP('Pricing Tool'!T35,'ExtraLok 100'!$A$7:$A$21,'ExtraLok 100'!$C$7:$S$21)),IF(F35="ExtraLok 125",_xlfn.XLOOKUP('Pricing Tool'!S35,'ExtraLok 125'!$C$6:$S$6,_xlfn.XLOOKUP('Pricing Tool'!T35,'ExtraLok 125'!$A$7:$A$33,'ExtraLok 125'!$C$7:$S$33)),0))</f>
        <v>0</v>
      </c>
      <c r="AU35" s="9">
        <f t="shared" ca="1" si="19"/>
        <v>0</v>
      </c>
      <c r="AV35" s="9" t="str">
        <f t="shared" si="10"/>
        <v/>
      </c>
      <c r="AW35" s="85" t="e">
        <f>_xlfn.XLOOKUP($AV35,'Size capacities'!$A$2:$A$120,'Size capacities'!D$2:D$120)</f>
        <v>#N/A</v>
      </c>
      <c r="AX35" s="85" t="e">
        <f>_xlfn.XLOOKUP($AV35,'Size capacities'!$A$2:$A$120,'Size capacities'!E$2:E$120)</f>
        <v>#N/A</v>
      </c>
      <c r="AY35" s="85" t="e">
        <f>_xlfn.XLOOKUP($AV35,'Size capacities'!$A$2:$A$120,'Size capacities'!F$2:F$120)</f>
        <v>#N/A</v>
      </c>
      <c r="AZ35" s="85" t="e">
        <f>_xlfn.XLOOKUP($AV35,'Size capacities'!$A$2:$A$120,'Size capacities'!G$2:G$120)</f>
        <v>#N/A</v>
      </c>
      <c r="BA35" s="85">
        <f t="shared" si="11"/>
        <v>0</v>
      </c>
      <c r="BB35" s="85">
        <f t="shared" si="12"/>
        <v>0</v>
      </c>
    </row>
    <row r="36" spans="1:54" x14ac:dyDescent="0.3">
      <c r="A36" s="7">
        <v>33</v>
      </c>
      <c r="B36" s="91"/>
      <c r="C36" s="91"/>
      <c r="D36" s="91"/>
      <c r="E36" s="91"/>
      <c r="F36" s="91"/>
      <c r="G36" s="91"/>
      <c r="H36" s="91"/>
      <c r="I36" s="91"/>
      <c r="J36" s="91"/>
      <c r="K36" s="92"/>
      <c r="L36" s="92"/>
      <c r="M36" s="9">
        <f t="shared" ca="1" si="0"/>
        <v>0</v>
      </c>
      <c r="N36" s="10" cm="1">
        <f t="array" aca="1" ref="N36" ca="1">IF(ISBLANK(C36),0,IF(F36="Flow",AP36,IF(F36="Cascade",AQ36,IF(OR(ISBLANK(F36),ISBLANK(G36),ISBLANK(I36),ISBLANK(J36)),0,(_xlfn.XLOOKUP(S36,INDIRECT(U36&amp;W36&amp;"W"),_xlfn.XLOOKUP(T36,INDIRECT(U36&amp;W36&amp;"D"),INDIRECT(U36&amp;W36))))))))</f>
        <v>0</v>
      </c>
      <c r="O36" s="93"/>
      <c r="P36" s="9">
        <f t="shared" ca="1" si="1"/>
        <v>0</v>
      </c>
      <c r="Q36" s="9">
        <f t="shared" si="13"/>
        <v>0</v>
      </c>
      <c r="S36" s="7">
        <f t="shared" ref="S36:S68" si="21">IF(D36&lt;800,800,CEILING(D36,200))</f>
        <v>800</v>
      </c>
      <c r="T36" s="7">
        <f t="shared" ref="T36:T68" si="22">IF(E36&lt;800,800,CEILING(E36,200))</f>
        <v>800</v>
      </c>
      <c r="U36" s="8" t="str">
        <f t="shared" si="14"/>
        <v/>
      </c>
      <c r="V36" s="7" cm="1">
        <f t="array" aca="1" ref="V36" ca="1">IF(ISBLANK(I36),0,_xlfn.XLOOKUP(I36,INDIRECT(U36&amp;"Controls"),INDIRECT(U36&amp;"ControlsAddon")))</f>
        <v>0</v>
      </c>
      <c r="W36" s="7" t="str">
        <f t="shared" ref="W36:W67" si="23">SUBSTITUTE(J36," ","")</f>
        <v/>
      </c>
      <c r="X36" s="7" cm="1">
        <f t="array" aca="1" ref="X36" ca="1">IF(AND(K36="y",NOT(ISBLANK(H36))),_xlfn.XLOOKUP(S36,ralcassette,ralcassettecost),IF(K36="Y",_xlfn.XLOOKUP(S36,INDIRECT(U36&amp;"RALW"),_xlfn.XLOOKUP(T36,INDIRECT(U36&amp;"RALD"),INDIRECT(U36&amp;"RAL"))),0))</f>
        <v>0</v>
      </c>
      <c r="Y36" s="7">
        <f t="shared" ref="Y36:Y68" si="24">IF(L36="Y",((D36/1000*2)*69.97)+(((E36*2-230)/1000)*34.28),0)</f>
        <v>0</v>
      </c>
      <c r="Z36" s="7">
        <f t="shared" si="15"/>
        <v>0</v>
      </c>
      <c r="AA36" s="7" cm="1">
        <f t="array" ref="AA36">IF(ISNUMBER(SEARCH("cassette",H36)),_xlfn.XLOOKUP(S36,cassettewidth,_xlfn.XLOOKUP(H36,cassettetype,cassette)),IF(ISNUMBER(SEARCH("fascia",H36)),_xlfn.XLOOKUP(S36,fasciawidth,_xlfn.XLOOKUP(H36,fasciatype,fascia)),0))</f>
        <v>0</v>
      </c>
      <c r="AB36" s="7" t="str">
        <f t="shared" si="16"/>
        <v/>
      </c>
      <c r="AC36" s="7" t="str" cm="1">
        <f t="array" ref="AC36">IF(NOT(ISBLANK(H36)),_xlfn.XLOOKUP(S36,cassetterefwidth,_xlfn.XLOOKUP(T36,cassetterefdrop,cassetteref)),"")</f>
        <v/>
      </c>
      <c r="AD36" s="1" t="b">
        <f t="shared" si="17"/>
        <v>0</v>
      </c>
      <c r="AE36" s="1" t="b">
        <f t="shared" si="5"/>
        <v>0</v>
      </c>
      <c r="AF36" s="10" t="e" cm="1">
        <f t="array" aca="1" ref="AF36" ca="1">(_xlfn.XLOOKUP($S36,INDIRECT($U36&amp;$W36&amp;"W"),_xlfn.XLOOKUP($T36,INDIRECT($U36&amp;$W36&amp;"D"),INDIRECT($U36&amp;$W36))))</f>
        <v>#REF!</v>
      </c>
      <c r="AG36" s="9"/>
      <c r="AH36" s="9"/>
      <c r="AI36" s="9"/>
      <c r="AJ36" s="9"/>
      <c r="AK36" s="9"/>
      <c r="AL36" s="7">
        <f t="shared" si="6"/>
        <v>500</v>
      </c>
      <c r="AM36" s="7" t="str">
        <f t="shared" si="18"/>
        <v/>
      </c>
      <c r="AN36" s="7">
        <f t="shared" si="7"/>
        <v>0</v>
      </c>
      <c r="AO36" s="7">
        <f t="shared" si="8"/>
        <v>0</v>
      </c>
      <c r="AP36" s="9" cm="1">
        <f t="array" aca="1" ref="AP36" ca="1">IF(F36="Flow",_xlfn.XLOOKUP(AL36,INDIRECT(F36&amp;AM36&amp;"W"),_xlfn.XLOOKUP(AI36,INDIRECT(F36&amp;AM36&amp;"H"),INDIRECT(F36&amp;AM36))),0)</f>
        <v>0</v>
      </c>
      <c r="AQ36" s="9">
        <f>IF(F36="Cascade",_xlfn.XLOOKUP(S36,Cascade!$C$4:$S$4,Cascade!$C$5:$S$5),0)</f>
        <v>0</v>
      </c>
      <c r="AR36" s="9" t="b">
        <f t="shared" si="9"/>
        <v>0</v>
      </c>
      <c r="AS36" s="9" cm="1">
        <f t="array" aca="1" ref="AS36" ca="1">IF(OR(G36="Ellipse 43",G36="Luxury 46",G36="Type 2",G36="Type D",G36="Type Z",ISBLANK(G36)),0,_xlfn.XLOOKUP(S36,INDIRECT(U36&amp;AR36&amp;"w"),INDIRECT(U36&amp;AR36)))</f>
        <v>0</v>
      </c>
      <c r="AT36" s="9" cm="1">
        <f t="array" ref="AT36">IF(F36="ExtraLok 100",_xlfn.XLOOKUP(S36,'ExtraLok 100'!$C$6:$S$6,_xlfn.XLOOKUP('Pricing Tool'!T36,'ExtraLok 100'!$A$7:$A$21,'ExtraLok 100'!$C$7:$S$21)),IF(F36="ExtraLok 125",_xlfn.XLOOKUP('Pricing Tool'!S36,'ExtraLok 125'!$C$6:$S$6,_xlfn.XLOOKUP('Pricing Tool'!T36,'ExtraLok 125'!$A$7:$A$33,'ExtraLok 125'!$C$7:$S$33)),0))</f>
        <v>0</v>
      </c>
      <c r="AU36" s="9">
        <f t="shared" ca="1" si="19"/>
        <v>0</v>
      </c>
      <c r="AV36" s="9" t="str">
        <f t="shared" si="10"/>
        <v/>
      </c>
      <c r="AW36" s="85" t="e">
        <f>_xlfn.XLOOKUP($AV36,'Size capacities'!$A$2:$A$120,'Size capacities'!D$2:D$120)</f>
        <v>#N/A</v>
      </c>
      <c r="AX36" s="85" t="e">
        <f>_xlfn.XLOOKUP($AV36,'Size capacities'!$A$2:$A$120,'Size capacities'!E$2:E$120)</f>
        <v>#N/A</v>
      </c>
      <c r="AY36" s="85" t="e">
        <f>_xlfn.XLOOKUP($AV36,'Size capacities'!$A$2:$A$120,'Size capacities'!F$2:F$120)</f>
        <v>#N/A</v>
      </c>
      <c r="AZ36" s="85" t="e">
        <f>_xlfn.XLOOKUP($AV36,'Size capacities'!$A$2:$A$120,'Size capacities'!G$2:G$120)</f>
        <v>#N/A</v>
      </c>
      <c r="BA36" s="85">
        <f t="shared" si="11"/>
        <v>0</v>
      </c>
      <c r="BB36" s="85">
        <f t="shared" si="12"/>
        <v>0</v>
      </c>
    </row>
    <row r="37" spans="1:54" x14ac:dyDescent="0.3">
      <c r="A37" s="7">
        <v>34</v>
      </c>
      <c r="B37" s="91"/>
      <c r="C37" s="91"/>
      <c r="D37" s="91"/>
      <c r="E37" s="91"/>
      <c r="F37" s="91"/>
      <c r="G37" s="91"/>
      <c r="H37" s="91"/>
      <c r="I37" s="91"/>
      <c r="J37" s="91"/>
      <c r="K37" s="92"/>
      <c r="L37" s="92"/>
      <c r="M37" s="9">
        <f t="shared" ca="1" si="0"/>
        <v>0</v>
      </c>
      <c r="N37" s="10" cm="1">
        <f t="array" aca="1" ref="N37" ca="1">IF(ISBLANK(C37),0,IF(F37="Flow",AP37,IF(F37="Cascade",AQ37,IF(OR(ISBLANK(F37),ISBLANK(G37),ISBLANK(I37),ISBLANK(J37)),0,(_xlfn.XLOOKUP(S37,INDIRECT(U37&amp;W37&amp;"W"),_xlfn.XLOOKUP(T37,INDIRECT(U37&amp;W37&amp;"D"),INDIRECT(U37&amp;W37))))))))</f>
        <v>0</v>
      </c>
      <c r="O37" s="93"/>
      <c r="P37" s="9">
        <f t="shared" ca="1" si="1"/>
        <v>0</v>
      </c>
      <c r="Q37" s="9">
        <f t="shared" si="13"/>
        <v>0</v>
      </c>
      <c r="S37" s="7">
        <f t="shared" si="21"/>
        <v>800</v>
      </c>
      <c r="T37" s="7">
        <f t="shared" si="22"/>
        <v>800</v>
      </c>
      <c r="U37" s="8" t="str">
        <f t="shared" si="14"/>
        <v/>
      </c>
      <c r="V37" s="7" cm="1">
        <f t="array" aca="1" ref="V37" ca="1">IF(ISBLANK(I37),0,_xlfn.XLOOKUP(I37,INDIRECT(U37&amp;"Controls"),INDIRECT(U37&amp;"ControlsAddon")))</f>
        <v>0</v>
      </c>
      <c r="W37" s="7" t="str">
        <f t="shared" si="23"/>
        <v/>
      </c>
      <c r="X37" s="7" cm="1">
        <f t="array" aca="1" ref="X37" ca="1">IF(AND(K37="y",NOT(ISBLANK(H37))),_xlfn.XLOOKUP(S37,ralcassette,ralcassettecost),IF(K37="Y",_xlfn.XLOOKUP(S37,INDIRECT(U37&amp;"RALW"),_xlfn.XLOOKUP(T37,INDIRECT(U37&amp;"RALD"),INDIRECT(U37&amp;"RAL"))),0))</f>
        <v>0</v>
      </c>
      <c r="Y37" s="7">
        <f t="shared" si="24"/>
        <v>0</v>
      </c>
      <c r="Z37" s="7">
        <f t="shared" si="15"/>
        <v>0</v>
      </c>
      <c r="AA37" s="7" cm="1">
        <f t="array" ref="AA37">IF(ISNUMBER(SEARCH("cassette",H37)),_xlfn.XLOOKUP(S37,cassettewidth,_xlfn.XLOOKUP(H37,cassettetype,cassette)),IF(ISNUMBER(SEARCH("fascia",H37)),_xlfn.XLOOKUP(S37,fasciawidth,_xlfn.XLOOKUP(H37,fasciatype,fascia)),0))</f>
        <v>0</v>
      </c>
      <c r="AB37" s="7" t="str">
        <f t="shared" si="16"/>
        <v/>
      </c>
      <c r="AC37" s="7" t="str" cm="1">
        <f t="array" ref="AC37">IF(NOT(ISBLANK(H37)),_xlfn.XLOOKUP(S37,cassetterefwidth,_xlfn.XLOOKUP(T37,cassetterefdrop,cassetteref)),"")</f>
        <v/>
      </c>
      <c r="AD37" s="1" t="b">
        <f t="shared" si="17"/>
        <v>0</v>
      </c>
      <c r="AE37" s="1" t="b">
        <f t="shared" si="5"/>
        <v>0</v>
      </c>
      <c r="AF37" s="10" t="e" cm="1">
        <f t="array" aca="1" ref="AF37" ca="1">(_xlfn.XLOOKUP($S37,INDIRECT($U37&amp;$W37&amp;"W"),_xlfn.XLOOKUP($T37,INDIRECT($U37&amp;$W37&amp;"D"),INDIRECT($U37&amp;$W37))))</f>
        <v>#REF!</v>
      </c>
      <c r="AG37" s="9"/>
      <c r="AH37" s="9"/>
      <c r="AI37" s="9"/>
      <c r="AJ37" s="9"/>
      <c r="AK37" s="9"/>
      <c r="AL37" s="7">
        <f t="shared" si="6"/>
        <v>500</v>
      </c>
      <c r="AM37" s="7" t="str">
        <f t="shared" si="18"/>
        <v/>
      </c>
      <c r="AN37" s="7">
        <f t="shared" si="7"/>
        <v>0</v>
      </c>
      <c r="AO37" s="7">
        <f t="shared" si="8"/>
        <v>0</v>
      </c>
      <c r="AP37" s="9" cm="1">
        <f t="array" aca="1" ref="AP37" ca="1">IF(F37="Flow",_xlfn.XLOOKUP(AL37,INDIRECT(F37&amp;AM37&amp;"W"),_xlfn.XLOOKUP(AI37,INDIRECT(F37&amp;AM37&amp;"H"),INDIRECT(F37&amp;AM37))),0)</f>
        <v>0</v>
      </c>
      <c r="AQ37" s="9">
        <f>IF(F37="Cascade",_xlfn.XLOOKUP(S37,Cascade!$C$4:$S$4,Cascade!$C$5:$S$5),0)</f>
        <v>0</v>
      </c>
      <c r="AR37" s="9" t="b">
        <f t="shared" si="9"/>
        <v>0</v>
      </c>
      <c r="AS37" s="9" cm="1">
        <f t="array" aca="1" ref="AS37" ca="1">IF(OR(G37="Ellipse 43",G37="Luxury 46",G37="Type 2",G37="Type D",G37="Type Z",ISBLANK(G37)),0,_xlfn.XLOOKUP(S37,INDIRECT(U37&amp;AR37&amp;"w"),INDIRECT(U37&amp;AR37)))</f>
        <v>0</v>
      </c>
      <c r="AT37" s="9" cm="1">
        <f t="array" ref="AT37">IF(F37="ExtraLok 100",_xlfn.XLOOKUP(S37,'ExtraLok 100'!$C$6:$S$6,_xlfn.XLOOKUP('Pricing Tool'!T37,'ExtraLok 100'!$A$7:$A$21,'ExtraLok 100'!$C$7:$S$21)),IF(F37="ExtraLok 125",_xlfn.XLOOKUP('Pricing Tool'!S37,'ExtraLok 125'!$C$6:$S$6,_xlfn.XLOOKUP('Pricing Tool'!T37,'ExtraLok 125'!$A$7:$A$33,'ExtraLok 125'!$C$7:$S$33)),0))</f>
        <v>0</v>
      </c>
      <c r="AU37" s="9">
        <f t="shared" ca="1" si="19"/>
        <v>0</v>
      </c>
      <c r="AV37" s="9" t="str">
        <f t="shared" si="10"/>
        <v/>
      </c>
      <c r="AW37" s="85" t="e">
        <f>_xlfn.XLOOKUP($AV37,'Size capacities'!$A$2:$A$120,'Size capacities'!D$2:D$120)</f>
        <v>#N/A</v>
      </c>
      <c r="AX37" s="85" t="e">
        <f>_xlfn.XLOOKUP($AV37,'Size capacities'!$A$2:$A$120,'Size capacities'!E$2:E$120)</f>
        <v>#N/A</v>
      </c>
      <c r="AY37" s="85" t="e">
        <f>_xlfn.XLOOKUP($AV37,'Size capacities'!$A$2:$A$120,'Size capacities'!F$2:F$120)</f>
        <v>#N/A</v>
      </c>
      <c r="AZ37" s="85" t="e">
        <f>_xlfn.XLOOKUP($AV37,'Size capacities'!$A$2:$A$120,'Size capacities'!G$2:G$120)</f>
        <v>#N/A</v>
      </c>
      <c r="BA37" s="85">
        <f t="shared" si="11"/>
        <v>0</v>
      </c>
      <c r="BB37" s="85">
        <f t="shared" si="12"/>
        <v>0</v>
      </c>
    </row>
    <row r="38" spans="1:54" x14ac:dyDescent="0.3">
      <c r="A38" s="7">
        <v>35</v>
      </c>
      <c r="B38" s="91"/>
      <c r="C38" s="91"/>
      <c r="D38" s="91"/>
      <c r="E38" s="91"/>
      <c r="F38" s="91"/>
      <c r="G38" s="91"/>
      <c r="H38" s="91"/>
      <c r="I38" s="91"/>
      <c r="J38" s="91"/>
      <c r="K38" s="92"/>
      <c r="L38" s="92"/>
      <c r="M38" s="9">
        <f t="shared" ca="1" si="0"/>
        <v>0</v>
      </c>
      <c r="N38" s="10" cm="1">
        <f t="array" aca="1" ref="N38" ca="1">IF(ISBLANK(C38),0,IF(F38="Flow",AP38,IF(F38="Cascade",AQ38,IF(OR(ISBLANK(F38),ISBLANK(G38),ISBLANK(I38),ISBLANK(J38)),0,(_xlfn.XLOOKUP(S38,INDIRECT(U38&amp;W38&amp;"W"),_xlfn.XLOOKUP(T38,INDIRECT(U38&amp;W38&amp;"D"),INDIRECT(U38&amp;W38))))))))</f>
        <v>0</v>
      </c>
      <c r="O38" s="93"/>
      <c r="P38" s="9">
        <f t="shared" ca="1" si="1"/>
        <v>0</v>
      </c>
      <c r="Q38" s="9">
        <f t="shared" si="13"/>
        <v>0</v>
      </c>
      <c r="S38" s="7">
        <f t="shared" si="21"/>
        <v>800</v>
      </c>
      <c r="T38" s="7">
        <f t="shared" si="22"/>
        <v>800</v>
      </c>
      <c r="U38" s="8" t="str">
        <f t="shared" si="14"/>
        <v/>
      </c>
      <c r="V38" s="7" cm="1">
        <f t="array" aca="1" ref="V38" ca="1">IF(ISBLANK(I38),0,_xlfn.XLOOKUP(I38,INDIRECT(U38&amp;"Controls"),INDIRECT(U38&amp;"ControlsAddon")))</f>
        <v>0</v>
      </c>
      <c r="W38" s="7" t="str">
        <f t="shared" si="23"/>
        <v/>
      </c>
      <c r="X38" s="7" cm="1">
        <f t="array" aca="1" ref="X38" ca="1">IF(AND(K38="y",NOT(ISBLANK(H38))),_xlfn.XLOOKUP(S38,ralcassette,ralcassettecost),IF(K38="Y",_xlfn.XLOOKUP(S38,INDIRECT(U38&amp;"RALW"),_xlfn.XLOOKUP(T38,INDIRECT(U38&amp;"RALD"),INDIRECT(U38&amp;"RAL"))),0))</f>
        <v>0</v>
      </c>
      <c r="Y38" s="7">
        <f t="shared" si="24"/>
        <v>0</v>
      </c>
      <c r="Z38" s="7">
        <f t="shared" si="15"/>
        <v>0</v>
      </c>
      <c r="AA38" s="7" cm="1">
        <f t="array" ref="AA38">IF(ISNUMBER(SEARCH("cassette",H38)),_xlfn.XLOOKUP(S38,cassettewidth,_xlfn.XLOOKUP(H38,cassettetype,cassette)),IF(ISNUMBER(SEARCH("fascia",H38)),_xlfn.XLOOKUP(S38,fasciawidth,_xlfn.XLOOKUP(H38,fasciatype,fascia)),0))</f>
        <v>0</v>
      </c>
      <c r="AB38" s="7" t="str">
        <f t="shared" si="16"/>
        <v/>
      </c>
      <c r="AC38" s="7" t="str" cm="1">
        <f t="array" ref="AC38">IF(NOT(ISBLANK(H38)),_xlfn.XLOOKUP(S38,cassetterefwidth,_xlfn.XLOOKUP(T38,cassetterefdrop,cassetteref)),"")</f>
        <v/>
      </c>
      <c r="AD38" s="1" t="b">
        <f t="shared" si="17"/>
        <v>0</v>
      </c>
      <c r="AE38" s="1" t="b">
        <f t="shared" si="5"/>
        <v>0</v>
      </c>
      <c r="AF38" s="10" t="e" cm="1">
        <f t="array" aca="1" ref="AF38" ca="1">(_xlfn.XLOOKUP($S38,INDIRECT($U38&amp;$W38&amp;"W"),_xlfn.XLOOKUP($T38,INDIRECT($U38&amp;$W38&amp;"D"),INDIRECT($U38&amp;$W38))))</f>
        <v>#REF!</v>
      </c>
      <c r="AG38" s="9"/>
      <c r="AH38" s="9"/>
      <c r="AI38" s="9"/>
      <c r="AJ38" s="9"/>
      <c r="AK38" s="9"/>
      <c r="AL38" s="7">
        <f t="shared" si="6"/>
        <v>500</v>
      </c>
      <c r="AM38" s="7" t="str">
        <f t="shared" si="18"/>
        <v/>
      </c>
      <c r="AN38" s="7">
        <f t="shared" si="7"/>
        <v>0</v>
      </c>
      <c r="AO38" s="7">
        <f t="shared" si="8"/>
        <v>0</v>
      </c>
      <c r="AP38" s="9" cm="1">
        <f t="array" aca="1" ref="AP38" ca="1">IF(F38="Flow",_xlfn.XLOOKUP(AL38,INDIRECT(F38&amp;AM38&amp;"W"),_xlfn.XLOOKUP(AI38,INDIRECT(F38&amp;AM38&amp;"H"),INDIRECT(F38&amp;AM38))),0)</f>
        <v>0</v>
      </c>
      <c r="AQ38" s="9">
        <f>IF(F38="Cascade",_xlfn.XLOOKUP(S38,Cascade!$C$4:$S$4,Cascade!$C$5:$S$5),0)</f>
        <v>0</v>
      </c>
      <c r="AR38" s="9" t="b">
        <f t="shared" si="9"/>
        <v>0</v>
      </c>
      <c r="AS38" s="9" cm="1">
        <f t="array" aca="1" ref="AS38" ca="1">IF(OR(G38="Ellipse 43",G38="Luxury 46",G38="Type 2",G38="Type D",G38="Type Z",ISBLANK(G38)),0,_xlfn.XLOOKUP(S38,INDIRECT(U38&amp;AR38&amp;"w"),INDIRECT(U38&amp;AR38)))</f>
        <v>0</v>
      </c>
      <c r="AT38" s="9" cm="1">
        <f t="array" ref="AT38">IF(F38="ExtraLok 100",_xlfn.XLOOKUP(S38,'ExtraLok 100'!$C$6:$S$6,_xlfn.XLOOKUP('Pricing Tool'!T38,'ExtraLok 100'!$A$7:$A$21,'ExtraLok 100'!$C$7:$S$21)),IF(F38="ExtraLok 125",_xlfn.XLOOKUP('Pricing Tool'!S38,'ExtraLok 125'!$C$6:$S$6,_xlfn.XLOOKUP('Pricing Tool'!T38,'ExtraLok 125'!$A$7:$A$33,'ExtraLok 125'!$C$7:$S$33)),0))</f>
        <v>0</v>
      </c>
      <c r="AU38" s="9">
        <f t="shared" ca="1" si="19"/>
        <v>0</v>
      </c>
      <c r="AV38" s="9" t="str">
        <f t="shared" si="10"/>
        <v/>
      </c>
      <c r="AW38" s="85" t="e">
        <f>_xlfn.XLOOKUP($AV38,'Size capacities'!$A$2:$A$120,'Size capacities'!D$2:D$120)</f>
        <v>#N/A</v>
      </c>
      <c r="AX38" s="85" t="e">
        <f>_xlfn.XLOOKUP($AV38,'Size capacities'!$A$2:$A$120,'Size capacities'!E$2:E$120)</f>
        <v>#N/A</v>
      </c>
      <c r="AY38" s="85" t="e">
        <f>_xlfn.XLOOKUP($AV38,'Size capacities'!$A$2:$A$120,'Size capacities'!F$2:F$120)</f>
        <v>#N/A</v>
      </c>
      <c r="AZ38" s="85" t="e">
        <f>_xlfn.XLOOKUP($AV38,'Size capacities'!$A$2:$A$120,'Size capacities'!G$2:G$120)</f>
        <v>#N/A</v>
      </c>
      <c r="BA38" s="85">
        <f t="shared" si="11"/>
        <v>0</v>
      </c>
      <c r="BB38" s="85">
        <f t="shared" si="12"/>
        <v>0</v>
      </c>
    </row>
    <row r="39" spans="1:54" x14ac:dyDescent="0.3">
      <c r="A39" s="7">
        <v>36</v>
      </c>
      <c r="B39" s="91"/>
      <c r="C39" s="91"/>
      <c r="D39" s="91"/>
      <c r="E39" s="91"/>
      <c r="F39" s="91"/>
      <c r="G39" s="91"/>
      <c r="H39" s="91"/>
      <c r="I39" s="91"/>
      <c r="J39" s="91"/>
      <c r="K39" s="92"/>
      <c r="L39" s="92"/>
      <c r="M39" s="9">
        <f t="shared" ca="1" si="0"/>
        <v>0</v>
      </c>
      <c r="N39" s="10" cm="1">
        <f t="array" aca="1" ref="N39" ca="1">IF(ISBLANK(C39),0,IF(F39="Flow",AP39,IF(F39="Cascade",AQ39,IF(OR(ISBLANK(F39),ISBLANK(G39),ISBLANK(I39),ISBLANK(J39)),0,(_xlfn.XLOOKUP(S39,INDIRECT(U39&amp;W39&amp;"W"),_xlfn.XLOOKUP(T39,INDIRECT(U39&amp;W39&amp;"D"),INDIRECT(U39&amp;W39))))))))</f>
        <v>0</v>
      </c>
      <c r="O39" s="93"/>
      <c r="P39" s="9">
        <f t="shared" ca="1" si="1"/>
        <v>0</v>
      </c>
      <c r="Q39" s="9">
        <f t="shared" si="13"/>
        <v>0</v>
      </c>
      <c r="S39" s="7">
        <f t="shared" si="21"/>
        <v>800</v>
      </c>
      <c r="T39" s="7">
        <f t="shared" si="22"/>
        <v>800</v>
      </c>
      <c r="U39" s="8" t="str">
        <f t="shared" si="14"/>
        <v/>
      </c>
      <c r="V39" s="7" cm="1">
        <f t="array" aca="1" ref="V39" ca="1">IF(ISBLANK(I39),0,_xlfn.XLOOKUP(I39,INDIRECT(U39&amp;"Controls"),INDIRECT(U39&amp;"ControlsAddon")))</f>
        <v>0</v>
      </c>
      <c r="W39" s="7" t="str">
        <f t="shared" si="23"/>
        <v/>
      </c>
      <c r="X39" s="7" cm="1">
        <f t="array" aca="1" ref="X39" ca="1">IF(AND(K39="y",NOT(ISBLANK(H39))),_xlfn.XLOOKUP(S39,ralcassette,ralcassettecost),IF(K39="Y",_xlfn.XLOOKUP(S39,INDIRECT(U39&amp;"RALW"),_xlfn.XLOOKUP(T39,INDIRECT(U39&amp;"RALD"),INDIRECT(U39&amp;"RAL"))),0))</f>
        <v>0</v>
      </c>
      <c r="Y39" s="7">
        <f t="shared" si="24"/>
        <v>0</v>
      </c>
      <c r="Z39" s="7">
        <f t="shared" si="15"/>
        <v>0</v>
      </c>
      <c r="AA39" s="7" cm="1">
        <f t="array" ref="AA39">IF(ISNUMBER(SEARCH("cassette",H39)),_xlfn.XLOOKUP(S39,cassettewidth,_xlfn.XLOOKUP(H39,cassettetype,cassette)),IF(ISNUMBER(SEARCH("fascia",H39)),_xlfn.XLOOKUP(S39,fasciawidth,_xlfn.XLOOKUP(H39,fasciatype,fascia)),0))</f>
        <v>0</v>
      </c>
      <c r="AB39" s="7" t="str">
        <f t="shared" si="16"/>
        <v/>
      </c>
      <c r="AC39" s="7" t="str" cm="1">
        <f t="array" ref="AC39">IF(NOT(ISBLANK(H39)),_xlfn.XLOOKUP(S39,cassetterefwidth,_xlfn.XLOOKUP(T39,cassetterefdrop,cassetteref)),"")</f>
        <v/>
      </c>
      <c r="AD39" s="1" t="b">
        <f t="shared" si="17"/>
        <v>0</v>
      </c>
      <c r="AE39" s="1" t="b">
        <f t="shared" si="5"/>
        <v>0</v>
      </c>
      <c r="AF39" s="10" t="e" cm="1">
        <f t="array" aca="1" ref="AF39" ca="1">(_xlfn.XLOOKUP($S39,INDIRECT($U39&amp;$W39&amp;"W"),_xlfn.XLOOKUP($T39,INDIRECT($U39&amp;$W39&amp;"D"),INDIRECT($U39&amp;$W39))))</f>
        <v>#REF!</v>
      </c>
      <c r="AG39" s="9"/>
      <c r="AH39" s="9"/>
      <c r="AI39" s="9"/>
      <c r="AJ39" s="9"/>
      <c r="AK39" s="9"/>
      <c r="AL39" s="7">
        <f t="shared" si="6"/>
        <v>500</v>
      </c>
      <c r="AM39" s="7" t="str">
        <f t="shared" si="18"/>
        <v/>
      </c>
      <c r="AN39" s="7">
        <f t="shared" si="7"/>
        <v>0</v>
      </c>
      <c r="AO39" s="7">
        <f t="shared" si="8"/>
        <v>0</v>
      </c>
      <c r="AP39" s="9" cm="1">
        <f t="array" aca="1" ref="AP39" ca="1">IF(F39="Flow",_xlfn.XLOOKUP(AL39,INDIRECT(F39&amp;AM39&amp;"W"),_xlfn.XLOOKUP(AI39,INDIRECT(F39&amp;AM39&amp;"H"),INDIRECT(F39&amp;AM39))),0)</f>
        <v>0</v>
      </c>
      <c r="AQ39" s="9">
        <f>IF(F39="Cascade",_xlfn.XLOOKUP(S39,Cascade!$C$4:$S$4,Cascade!$C$5:$S$5),0)</f>
        <v>0</v>
      </c>
      <c r="AR39" s="9" t="b">
        <f t="shared" si="9"/>
        <v>0</v>
      </c>
      <c r="AS39" s="9" cm="1">
        <f t="array" aca="1" ref="AS39" ca="1">IF(OR(G39="Ellipse 43",G39="Luxury 46",G39="Type 2",G39="Type D",G39="Type Z",ISBLANK(G39)),0,_xlfn.XLOOKUP(S39,INDIRECT(U39&amp;AR39&amp;"w"),INDIRECT(U39&amp;AR39)))</f>
        <v>0</v>
      </c>
      <c r="AT39" s="9" cm="1">
        <f t="array" ref="AT39">IF(F39="ExtraLok 100",_xlfn.XLOOKUP(S39,'ExtraLok 100'!$C$6:$S$6,_xlfn.XLOOKUP('Pricing Tool'!T39,'ExtraLok 100'!$A$7:$A$21,'ExtraLok 100'!$C$7:$S$21)),IF(F39="ExtraLok 125",_xlfn.XLOOKUP('Pricing Tool'!S39,'ExtraLok 125'!$C$6:$S$6,_xlfn.XLOOKUP('Pricing Tool'!T39,'ExtraLok 125'!$A$7:$A$33,'ExtraLok 125'!$C$7:$S$33)),0))</f>
        <v>0</v>
      </c>
      <c r="AU39" s="9">
        <f t="shared" ca="1" si="19"/>
        <v>0</v>
      </c>
      <c r="AV39" s="9" t="str">
        <f t="shared" si="10"/>
        <v/>
      </c>
      <c r="AW39" s="85" t="e">
        <f>_xlfn.XLOOKUP($AV39,'Size capacities'!$A$2:$A$120,'Size capacities'!D$2:D$120)</f>
        <v>#N/A</v>
      </c>
      <c r="AX39" s="85" t="e">
        <f>_xlfn.XLOOKUP($AV39,'Size capacities'!$A$2:$A$120,'Size capacities'!E$2:E$120)</f>
        <v>#N/A</v>
      </c>
      <c r="AY39" s="85" t="e">
        <f>_xlfn.XLOOKUP($AV39,'Size capacities'!$A$2:$A$120,'Size capacities'!F$2:F$120)</f>
        <v>#N/A</v>
      </c>
      <c r="AZ39" s="85" t="e">
        <f>_xlfn.XLOOKUP($AV39,'Size capacities'!$A$2:$A$120,'Size capacities'!G$2:G$120)</f>
        <v>#N/A</v>
      </c>
      <c r="BA39" s="85">
        <f t="shared" si="11"/>
        <v>0</v>
      </c>
      <c r="BB39" s="85">
        <f t="shared" si="12"/>
        <v>0</v>
      </c>
    </row>
    <row r="40" spans="1:54" x14ac:dyDescent="0.3">
      <c r="A40" s="7">
        <v>37</v>
      </c>
      <c r="B40" s="91"/>
      <c r="C40" s="91"/>
      <c r="D40" s="91"/>
      <c r="E40" s="91"/>
      <c r="F40" s="91"/>
      <c r="G40" s="91"/>
      <c r="H40" s="91"/>
      <c r="I40" s="91"/>
      <c r="J40" s="91"/>
      <c r="K40" s="92"/>
      <c r="L40" s="92"/>
      <c r="M40" s="9">
        <f t="shared" ca="1" si="0"/>
        <v>0</v>
      </c>
      <c r="N40" s="10" cm="1">
        <f t="array" aca="1" ref="N40" ca="1">IF(ISBLANK(C40),0,IF(F40="Flow",AP40,IF(F40="Cascade",AQ40,IF(OR(ISBLANK(F40),ISBLANK(G40),ISBLANK(I40),ISBLANK(J40)),0,(_xlfn.XLOOKUP(S40,INDIRECT(U40&amp;W40&amp;"W"),_xlfn.XLOOKUP(T40,INDIRECT(U40&amp;W40&amp;"D"),INDIRECT(U40&amp;W40))))))))</f>
        <v>0</v>
      </c>
      <c r="O40" s="93"/>
      <c r="P40" s="9">
        <f t="shared" ca="1" si="1"/>
        <v>0</v>
      </c>
      <c r="Q40" s="9">
        <f t="shared" si="13"/>
        <v>0</v>
      </c>
      <c r="S40" s="7">
        <f t="shared" si="21"/>
        <v>800</v>
      </c>
      <c r="T40" s="7">
        <f t="shared" si="22"/>
        <v>800</v>
      </c>
      <c r="U40" s="8" t="str">
        <f t="shared" si="14"/>
        <v/>
      </c>
      <c r="V40" s="7" cm="1">
        <f t="array" aca="1" ref="V40" ca="1">IF(ISBLANK(I40),0,_xlfn.XLOOKUP(I40,INDIRECT(U40&amp;"Controls"),INDIRECT(U40&amp;"ControlsAddon")))</f>
        <v>0</v>
      </c>
      <c r="W40" s="7" t="str">
        <f t="shared" si="23"/>
        <v/>
      </c>
      <c r="X40" s="7" cm="1">
        <f t="array" aca="1" ref="X40" ca="1">IF(AND(K40="y",NOT(ISBLANK(H40))),_xlfn.XLOOKUP(S40,ralcassette,ralcassettecost),IF(K40="Y",_xlfn.XLOOKUP(S40,INDIRECT(U40&amp;"RALW"),_xlfn.XLOOKUP(T40,INDIRECT(U40&amp;"RALD"),INDIRECT(U40&amp;"RAL"))),0))</f>
        <v>0</v>
      </c>
      <c r="Y40" s="7">
        <f t="shared" si="24"/>
        <v>0</v>
      </c>
      <c r="Z40" s="7">
        <f t="shared" si="15"/>
        <v>0</v>
      </c>
      <c r="AA40" s="7" cm="1">
        <f t="array" ref="AA40">IF(ISNUMBER(SEARCH("cassette",H40)),_xlfn.XLOOKUP(S40,cassettewidth,_xlfn.XLOOKUP(H40,cassettetype,cassette)),IF(ISNUMBER(SEARCH("fascia",H40)),_xlfn.XLOOKUP(S40,fasciawidth,_xlfn.XLOOKUP(H40,fasciatype,fascia)),0))</f>
        <v>0</v>
      </c>
      <c r="AB40" s="7" t="str">
        <f t="shared" si="16"/>
        <v/>
      </c>
      <c r="AC40" s="7" t="str" cm="1">
        <f t="array" ref="AC40">IF(NOT(ISBLANK(H40)),_xlfn.XLOOKUP(S40,cassetterefwidth,_xlfn.XLOOKUP(T40,cassetterefdrop,cassetteref)),"")</f>
        <v/>
      </c>
      <c r="AD40" s="1" t="b">
        <f t="shared" si="17"/>
        <v>0</v>
      </c>
      <c r="AE40" s="1" t="b">
        <f t="shared" si="5"/>
        <v>0</v>
      </c>
      <c r="AF40" s="10" t="e" cm="1">
        <f t="array" aca="1" ref="AF40" ca="1">(_xlfn.XLOOKUP($S40,INDIRECT($U40&amp;$W40&amp;"W"),_xlfn.XLOOKUP($T40,INDIRECT($U40&amp;$W40&amp;"D"),INDIRECT($U40&amp;$W40))))</f>
        <v>#REF!</v>
      </c>
      <c r="AG40" s="9"/>
      <c r="AH40" s="9"/>
      <c r="AI40" s="9"/>
      <c r="AJ40" s="9"/>
      <c r="AK40" s="9"/>
      <c r="AL40" s="7">
        <f t="shared" si="6"/>
        <v>500</v>
      </c>
      <c r="AM40" s="7" t="str">
        <f t="shared" si="18"/>
        <v/>
      </c>
      <c r="AN40" s="7">
        <f t="shared" si="7"/>
        <v>0</v>
      </c>
      <c r="AO40" s="7">
        <f t="shared" si="8"/>
        <v>0</v>
      </c>
      <c r="AP40" s="9" cm="1">
        <f t="array" aca="1" ref="AP40" ca="1">IF(F40="Flow",_xlfn.XLOOKUP(AL40,INDIRECT(F40&amp;AM40&amp;"W"),_xlfn.XLOOKUP(AI40,INDIRECT(F40&amp;AM40&amp;"H"),INDIRECT(F40&amp;AM40))),0)</f>
        <v>0</v>
      </c>
      <c r="AQ40" s="9">
        <f>IF(F40="Cascade",_xlfn.XLOOKUP(S40,Cascade!$C$4:$S$4,Cascade!$C$5:$S$5),0)</f>
        <v>0</v>
      </c>
      <c r="AR40" s="9" t="b">
        <f t="shared" si="9"/>
        <v>0</v>
      </c>
      <c r="AS40" s="9" cm="1">
        <f t="array" aca="1" ref="AS40" ca="1">IF(OR(G40="Ellipse 43",G40="Luxury 46",G40="Type 2",G40="Type D",G40="Type Z",ISBLANK(G40)),0,_xlfn.XLOOKUP(S40,INDIRECT(U40&amp;AR40&amp;"w"),INDIRECT(U40&amp;AR40)))</f>
        <v>0</v>
      </c>
      <c r="AT40" s="9" cm="1">
        <f t="array" ref="AT40">IF(F40="ExtraLok 100",_xlfn.XLOOKUP(S40,'ExtraLok 100'!$C$6:$S$6,_xlfn.XLOOKUP('Pricing Tool'!T40,'ExtraLok 100'!$A$7:$A$21,'ExtraLok 100'!$C$7:$S$21)),IF(F40="ExtraLok 125",_xlfn.XLOOKUP('Pricing Tool'!S40,'ExtraLok 125'!$C$6:$S$6,_xlfn.XLOOKUP('Pricing Tool'!T40,'ExtraLok 125'!$A$7:$A$33,'ExtraLok 125'!$C$7:$S$33)),0))</f>
        <v>0</v>
      </c>
      <c r="AU40" s="9">
        <f t="shared" ca="1" si="19"/>
        <v>0</v>
      </c>
      <c r="AV40" s="9" t="str">
        <f t="shared" si="10"/>
        <v/>
      </c>
      <c r="AW40" s="85" t="e">
        <f>_xlfn.XLOOKUP($AV40,'Size capacities'!$A$2:$A$120,'Size capacities'!D$2:D$120)</f>
        <v>#N/A</v>
      </c>
      <c r="AX40" s="85" t="e">
        <f>_xlfn.XLOOKUP($AV40,'Size capacities'!$A$2:$A$120,'Size capacities'!E$2:E$120)</f>
        <v>#N/A</v>
      </c>
      <c r="AY40" s="85" t="e">
        <f>_xlfn.XLOOKUP($AV40,'Size capacities'!$A$2:$A$120,'Size capacities'!F$2:F$120)</f>
        <v>#N/A</v>
      </c>
      <c r="AZ40" s="85" t="e">
        <f>_xlfn.XLOOKUP($AV40,'Size capacities'!$A$2:$A$120,'Size capacities'!G$2:G$120)</f>
        <v>#N/A</v>
      </c>
      <c r="BA40" s="85">
        <f t="shared" si="11"/>
        <v>0</v>
      </c>
      <c r="BB40" s="85">
        <f t="shared" si="12"/>
        <v>0</v>
      </c>
    </row>
    <row r="41" spans="1:54" x14ac:dyDescent="0.3">
      <c r="A41" s="7">
        <v>38</v>
      </c>
      <c r="B41" s="91"/>
      <c r="C41" s="91"/>
      <c r="D41" s="91"/>
      <c r="E41" s="91"/>
      <c r="F41" s="91"/>
      <c r="G41" s="91"/>
      <c r="H41" s="91"/>
      <c r="I41" s="91"/>
      <c r="J41" s="91"/>
      <c r="K41" s="92"/>
      <c r="L41" s="92"/>
      <c r="M41" s="9">
        <f t="shared" ca="1" si="0"/>
        <v>0</v>
      </c>
      <c r="N41" s="10" cm="1">
        <f t="array" aca="1" ref="N41" ca="1">IF(ISBLANK(C41),0,IF(F41="Flow",AP41,IF(F41="Cascade",AQ41,IF(OR(ISBLANK(F41),ISBLANK(G41),ISBLANK(I41),ISBLANK(J41)),0,(_xlfn.XLOOKUP(S41,INDIRECT(U41&amp;W41&amp;"W"),_xlfn.XLOOKUP(T41,INDIRECT(U41&amp;W41&amp;"D"),INDIRECT(U41&amp;W41))))))))</f>
        <v>0</v>
      </c>
      <c r="O41" s="93"/>
      <c r="P41" s="9">
        <f t="shared" ca="1" si="1"/>
        <v>0</v>
      </c>
      <c r="Q41" s="9">
        <f t="shared" si="13"/>
        <v>0</v>
      </c>
      <c r="S41" s="7">
        <f t="shared" si="21"/>
        <v>800</v>
      </c>
      <c r="T41" s="7">
        <f t="shared" si="22"/>
        <v>800</v>
      </c>
      <c r="U41" s="8" t="str">
        <f t="shared" si="14"/>
        <v/>
      </c>
      <c r="V41" s="7" cm="1">
        <f t="array" aca="1" ref="V41" ca="1">IF(ISBLANK(I41),0,_xlfn.XLOOKUP(I41,INDIRECT(U41&amp;"Controls"),INDIRECT(U41&amp;"ControlsAddon")))</f>
        <v>0</v>
      </c>
      <c r="W41" s="7" t="str">
        <f t="shared" si="23"/>
        <v/>
      </c>
      <c r="X41" s="7" cm="1">
        <f t="array" aca="1" ref="X41" ca="1">IF(AND(K41="y",NOT(ISBLANK(H41))),_xlfn.XLOOKUP(S41,ralcassette,ralcassettecost),IF(K41="Y",_xlfn.XLOOKUP(S41,INDIRECT(U41&amp;"RALW"),_xlfn.XLOOKUP(T41,INDIRECT(U41&amp;"RALD"),INDIRECT(U41&amp;"RAL"))),0))</f>
        <v>0</v>
      </c>
      <c r="Y41" s="7">
        <f t="shared" si="24"/>
        <v>0</v>
      </c>
      <c r="Z41" s="7">
        <f t="shared" si="15"/>
        <v>0</v>
      </c>
      <c r="AA41" s="7" cm="1">
        <f t="array" ref="AA41">IF(ISNUMBER(SEARCH("cassette",H41)),_xlfn.XLOOKUP(S41,cassettewidth,_xlfn.XLOOKUP(H41,cassettetype,cassette)),IF(ISNUMBER(SEARCH("fascia",H41)),_xlfn.XLOOKUP(S41,fasciawidth,_xlfn.XLOOKUP(H41,fasciatype,fascia)),0))</f>
        <v>0</v>
      </c>
      <c r="AB41" s="7" t="str">
        <f t="shared" si="16"/>
        <v/>
      </c>
      <c r="AC41" s="7" t="str" cm="1">
        <f t="array" ref="AC41">IF(NOT(ISBLANK(H41)),_xlfn.XLOOKUP(S41,cassetterefwidth,_xlfn.XLOOKUP(T41,cassetterefdrop,cassetteref)),"")</f>
        <v/>
      </c>
      <c r="AD41" s="1" t="b">
        <f t="shared" si="17"/>
        <v>0</v>
      </c>
      <c r="AE41" s="1" t="b">
        <f t="shared" si="5"/>
        <v>0</v>
      </c>
      <c r="AF41" s="10" t="e" cm="1">
        <f t="array" aca="1" ref="AF41" ca="1">(_xlfn.XLOOKUP($S41,INDIRECT($U41&amp;$W41&amp;"W"),_xlfn.XLOOKUP($T41,INDIRECT($U41&amp;$W41&amp;"D"),INDIRECT($U41&amp;$W41))))</f>
        <v>#REF!</v>
      </c>
      <c r="AG41" s="9"/>
      <c r="AH41" s="9"/>
      <c r="AI41" s="9"/>
      <c r="AJ41" s="9"/>
      <c r="AK41" s="9"/>
      <c r="AL41" s="7">
        <f t="shared" si="6"/>
        <v>500</v>
      </c>
      <c r="AM41" s="7" t="str">
        <f t="shared" si="18"/>
        <v/>
      </c>
      <c r="AN41" s="7">
        <f t="shared" si="7"/>
        <v>0</v>
      </c>
      <c r="AO41" s="7">
        <f t="shared" si="8"/>
        <v>0</v>
      </c>
      <c r="AP41" s="9" cm="1">
        <f t="array" aca="1" ref="AP41" ca="1">IF(F41="Flow",_xlfn.XLOOKUP(AL41,INDIRECT(F41&amp;AM41&amp;"W"),_xlfn.XLOOKUP(AI41,INDIRECT(F41&amp;AM41&amp;"H"),INDIRECT(F41&amp;AM41))),0)</f>
        <v>0</v>
      </c>
      <c r="AQ41" s="9">
        <f>IF(F41="Cascade",_xlfn.XLOOKUP(S41,Cascade!$C$4:$S$4,Cascade!$C$5:$S$5),0)</f>
        <v>0</v>
      </c>
      <c r="AR41" s="9" t="b">
        <f t="shared" si="9"/>
        <v>0</v>
      </c>
      <c r="AS41" s="9" cm="1">
        <f t="array" aca="1" ref="AS41" ca="1">IF(OR(G41="Ellipse 43",G41="Luxury 46",G41="Type 2",G41="Type D",G41="Type Z",ISBLANK(G41)),0,_xlfn.XLOOKUP(S41,INDIRECT(U41&amp;AR41&amp;"w"),INDIRECT(U41&amp;AR41)))</f>
        <v>0</v>
      </c>
      <c r="AT41" s="9" cm="1">
        <f t="array" ref="AT41">IF(F41="ExtraLok 100",_xlfn.XLOOKUP(S41,'ExtraLok 100'!$C$6:$S$6,_xlfn.XLOOKUP('Pricing Tool'!T41,'ExtraLok 100'!$A$7:$A$21,'ExtraLok 100'!$C$7:$S$21)),IF(F41="ExtraLok 125",_xlfn.XLOOKUP('Pricing Tool'!S41,'ExtraLok 125'!$C$6:$S$6,_xlfn.XLOOKUP('Pricing Tool'!T41,'ExtraLok 125'!$A$7:$A$33,'ExtraLok 125'!$C$7:$S$33)),0))</f>
        <v>0</v>
      </c>
      <c r="AU41" s="9">
        <f t="shared" ca="1" si="19"/>
        <v>0</v>
      </c>
      <c r="AV41" s="9" t="str">
        <f t="shared" si="10"/>
        <v/>
      </c>
      <c r="AW41" s="85" t="e">
        <f>_xlfn.XLOOKUP($AV41,'Size capacities'!$A$2:$A$120,'Size capacities'!D$2:D$120)</f>
        <v>#N/A</v>
      </c>
      <c r="AX41" s="85" t="e">
        <f>_xlfn.XLOOKUP($AV41,'Size capacities'!$A$2:$A$120,'Size capacities'!E$2:E$120)</f>
        <v>#N/A</v>
      </c>
      <c r="AY41" s="85" t="e">
        <f>_xlfn.XLOOKUP($AV41,'Size capacities'!$A$2:$A$120,'Size capacities'!F$2:F$120)</f>
        <v>#N/A</v>
      </c>
      <c r="AZ41" s="85" t="e">
        <f>_xlfn.XLOOKUP($AV41,'Size capacities'!$A$2:$A$120,'Size capacities'!G$2:G$120)</f>
        <v>#N/A</v>
      </c>
      <c r="BA41" s="85">
        <f t="shared" si="11"/>
        <v>0</v>
      </c>
      <c r="BB41" s="85">
        <f t="shared" si="12"/>
        <v>0</v>
      </c>
    </row>
    <row r="42" spans="1:54" x14ac:dyDescent="0.3">
      <c r="A42" s="7">
        <v>39</v>
      </c>
      <c r="B42" s="91"/>
      <c r="C42" s="91"/>
      <c r="D42" s="91"/>
      <c r="E42" s="91"/>
      <c r="F42" s="91"/>
      <c r="G42" s="91"/>
      <c r="H42" s="91"/>
      <c r="I42" s="91"/>
      <c r="J42" s="91"/>
      <c r="K42" s="92"/>
      <c r="L42" s="92"/>
      <c r="M42" s="9">
        <f t="shared" ca="1" si="0"/>
        <v>0</v>
      </c>
      <c r="N42" s="10" cm="1">
        <f t="array" aca="1" ref="N42" ca="1">IF(ISBLANK(C42),0,IF(F42="Flow",AP42,IF(F42="Cascade",AQ42,IF(OR(ISBLANK(F42),ISBLANK(G42),ISBLANK(I42),ISBLANK(J42)),0,(_xlfn.XLOOKUP(S42,INDIRECT(U42&amp;W42&amp;"W"),_xlfn.XLOOKUP(T42,INDIRECT(U42&amp;W42&amp;"D"),INDIRECT(U42&amp;W42))))))))</f>
        <v>0</v>
      </c>
      <c r="O42" s="93"/>
      <c r="P42" s="9">
        <f t="shared" ca="1" si="1"/>
        <v>0</v>
      </c>
      <c r="Q42" s="9">
        <f t="shared" si="13"/>
        <v>0</v>
      </c>
      <c r="S42" s="7">
        <f t="shared" si="21"/>
        <v>800</v>
      </c>
      <c r="T42" s="7">
        <f t="shared" si="22"/>
        <v>800</v>
      </c>
      <c r="U42" s="8" t="str">
        <f t="shared" si="14"/>
        <v/>
      </c>
      <c r="V42" s="7" cm="1">
        <f t="array" aca="1" ref="V42" ca="1">IF(ISBLANK(I42),0,_xlfn.XLOOKUP(I42,INDIRECT(U42&amp;"Controls"),INDIRECT(U42&amp;"ControlsAddon")))</f>
        <v>0</v>
      </c>
      <c r="W42" s="7" t="str">
        <f t="shared" si="23"/>
        <v/>
      </c>
      <c r="X42" s="7" cm="1">
        <f t="array" aca="1" ref="X42" ca="1">IF(AND(K42="y",NOT(ISBLANK(H42))),_xlfn.XLOOKUP(S42,ralcassette,ralcassettecost),IF(K42="Y",_xlfn.XLOOKUP(S42,INDIRECT(U42&amp;"RALW"),_xlfn.XLOOKUP(T42,INDIRECT(U42&amp;"RALD"),INDIRECT(U42&amp;"RAL"))),0))</f>
        <v>0</v>
      </c>
      <c r="Y42" s="7">
        <f t="shared" si="24"/>
        <v>0</v>
      </c>
      <c r="Z42" s="7">
        <f t="shared" si="15"/>
        <v>0</v>
      </c>
      <c r="AA42" s="7" cm="1">
        <f t="array" ref="AA42">IF(ISNUMBER(SEARCH("cassette",H42)),_xlfn.XLOOKUP(S42,cassettewidth,_xlfn.XLOOKUP(H42,cassettetype,cassette)),IF(ISNUMBER(SEARCH("fascia",H42)),_xlfn.XLOOKUP(S42,fasciawidth,_xlfn.XLOOKUP(H42,fasciatype,fascia)),0))</f>
        <v>0</v>
      </c>
      <c r="AB42" s="7" t="str">
        <f t="shared" si="16"/>
        <v/>
      </c>
      <c r="AC42" s="7" t="str" cm="1">
        <f t="array" ref="AC42">IF(NOT(ISBLANK(H42)),_xlfn.XLOOKUP(S42,cassetterefwidth,_xlfn.XLOOKUP(T42,cassetterefdrop,cassetteref)),"")</f>
        <v/>
      </c>
      <c r="AD42" s="1" t="b">
        <f t="shared" si="17"/>
        <v>0</v>
      </c>
      <c r="AE42" s="1" t="b">
        <f t="shared" si="5"/>
        <v>0</v>
      </c>
      <c r="AF42" s="10" t="e" cm="1">
        <f t="array" aca="1" ref="AF42" ca="1">(_xlfn.XLOOKUP($S42,INDIRECT($U42&amp;$W42&amp;"W"),_xlfn.XLOOKUP($T42,INDIRECT($U42&amp;$W42&amp;"D"),INDIRECT($U42&amp;$W42))))</f>
        <v>#REF!</v>
      </c>
      <c r="AG42" s="9"/>
      <c r="AH42" s="9"/>
      <c r="AI42" s="9"/>
      <c r="AJ42" s="9"/>
      <c r="AK42" s="9"/>
      <c r="AL42" s="7">
        <f t="shared" si="6"/>
        <v>500</v>
      </c>
      <c r="AM42" s="7" t="str">
        <f t="shared" si="18"/>
        <v/>
      </c>
      <c r="AN42" s="7">
        <f t="shared" si="7"/>
        <v>0</v>
      </c>
      <c r="AO42" s="7">
        <f t="shared" si="8"/>
        <v>0</v>
      </c>
      <c r="AP42" s="9" cm="1">
        <f t="array" aca="1" ref="AP42" ca="1">IF(F42="Flow",_xlfn.XLOOKUP(AL42,INDIRECT(F42&amp;AM42&amp;"W"),_xlfn.XLOOKUP(AI42,INDIRECT(F42&amp;AM42&amp;"H"),INDIRECT(F42&amp;AM42))),0)</f>
        <v>0</v>
      </c>
      <c r="AQ42" s="9">
        <f>IF(F42="Cascade",_xlfn.XLOOKUP(S42,Cascade!$C$4:$S$4,Cascade!$C$5:$S$5),0)</f>
        <v>0</v>
      </c>
      <c r="AR42" s="9" t="b">
        <f t="shared" si="9"/>
        <v>0</v>
      </c>
      <c r="AS42" s="9" cm="1">
        <f t="array" aca="1" ref="AS42" ca="1">IF(OR(G42="Ellipse 43",G42="Luxury 46",G42="Type 2",G42="Type D",G42="Type Z",ISBLANK(G42)),0,_xlfn.XLOOKUP(S42,INDIRECT(U42&amp;AR42&amp;"w"),INDIRECT(U42&amp;AR42)))</f>
        <v>0</v>
      </c>
      <c r="AT42" s="9" cm="1">
        <f t="array" ref="AT42">IF(F42="ExtraLok 100",_xlfn.XLOOKUP(S42,'ExtraLok 100'!$C$6:$S$6,_xlfn.XLOOKUP('Pricing Tool'!T42,'ExtraLok 100'!$A$7:$A$21,'ExtraLok 100'!$C$7:$S$21)),IF(F42="ExtraLok 125",_xlfn.XLOOKUP('Pricing Tool'!S42,'ExtraLok 125'!$C$6:$S$6,_xlfn.XLOOKUP('Pricing Tool'!T42,'ExtraLok 125'!$A$7:$A$33,'ExtraLok 125'!$C$7:$S$33)),0))</f>
        <v>0</v>
      </c>
      <c r="AU42" s="9">
        <f t="shared" ca="1" si="19"/>
        <v>0</v>
      </c>
      <c r="AV42" s="9" t="str">
        <f t="shared" si="10"/>
        <v/>
      </c>
      <c r="AW42" s="85" t="e">
        <f>_xlfn.XLOOKUP($AV42,'Size capacities'!$A$2:$A$120,'Size capacities'!D$2:D$120)</f>
        <v>#N/A</v>
      </c>
      <c r="AX42" s="85" t="e">
        <f>_xlfn.XLOOKUP($AV42,'Size capacities'!$A$2:$A$120,'Size capacities'!E$2:E$120)</f>
        <v>#N/A</v>
      </c>
      <c r="AY42" s="85" t="e">
        <f>_xlfn.XLOOKUP($AV42,'Size capacities'!$A$2:$A$120,'Size capacities'!F$2:F$120)</f>
        <v>#N/A</v>
      </c>
      <c r="AZ42" s="85" t="e">
        <f>_xlfn.XLOOKUP($AV42,'Size capacities'!$A$2:$A$120,'Size capacities'!G$2:G$120)</f>
        <v>#N/A</v>
      </c>
      <c r="BA42" s="85">
        <f t="shared" si="11"/>
        <v>0</v>
      </c>
      <c r="BB42" s="85">
        <f t="shared" si="12"/>
        <v>0</v>
      </c>
    </row>
    <row r="43" spans="1:54" x14ac:dyDescent="0.3">
      <c r="A43" s="7">
        <v>40</v>
      </c>
      <c r="B43" s="91"/>
      <c r="C43" s="91"/>
      <c r="D43" s="91"/>
      <c r="E43" s="91"/>
      <c r="F43" s="91"/>
      <c r="G43" s="91"/>
      <c r="H43" s="91"/>
      <c r="I43" s="91"/>
      <c r="J43" s="91"/>
      <c r="K43" s="92"/>
      <c r="L43" s="92"/>
      <c r="M43" s="9">
        <f t="shared" ca="1" si="0"/>
        <v>0</v>
      </c>
      <c r="N43" s="10" cm="1">
        <f t="array" aca="1" ref="N43" ca="1">IF(ISBLANK(C43),0,IF(F43="Flow",AP43,IF(F43="Cascade",AQ43,IF(OR(ISBLANK(F43),ISBLANK(G43),ISBLANK(I43),ISBLANK(J43)),0,(_xlfn.XLOOKUP(S43,INDIRECT(U43&amp;W43&amp;"W"),_xlfn.XLOOKUP(T43,INDIRECT(U43&amp;W43&amp;"D"),INDIRECT(U43&amp;W43))))))))</f>
        <v>0</v>
      </c>
      <c r="O43" s="93"/>
      <c r="P43" s="9">
        <f t="shared" ca="1" si="1"/>
        <v>0</v>
      </c>
      <c r="Q43" s="9">
        <f t="shared" si="13"/>
        <v>0</v>
      </c>
      <c r="S43" s="7">
        <f t="shared" si="21"/>
        <v>800</v>
      </c>
      <c r="T43" s="7">
        <f t="shared" si="22"/>
        <v>800</v>
      </c>
      <c r="U43" s="8" t="str">
        <f t="shared" si="14"/>
        <v/>
      </c>
      <c r="V43" s="7" cm="1">
        <f t="array" aca="1" ref="V43" ca="1">IF(ISBLANK(I43),0,_xlfn.XLOOKUP(I43,INDIRECT(U43&amp;"Controls"),INDIRECT(U43&amp;"ControlsAddon")))</f>
        <v>0</v>
      </c>
      <c r="W43" s="7" t="str">
        <f t="shared" si="23"/>
        <v/>
      </c>
      <c r="X43" s="7" cm="1">
        <f t="array" aca="1" ref="X43" ca="1">IF(AND(K43="y",NOT(ISBLANK(H43))),_xlfn.XLOOKUP(S43,ralcassette,ralcassettecost),IF(K43="Y",_xlfn.XLOOKUP(S43,INDIRECT(U43&amp;"RALW"),_xlfn.XLOOKUP(T43,INDIRECT(U43&amp;"RALD"),INDIRECT(U43&amp;"RAL"))),0))</f>
        <v>0</v>
      </c>
      <c r="Y43" s="7">
        <f t="shared" si="24"/>
        <v>0</v>
      </c>
      <c r="Z43" s="7">
        <f t="shared" si="15"/>
        <v>0</v>
      </c>
      <c r="AA43" s="7" cm="1">
        <f t="array" ref="AA43">IF(ISNUMBER(SEARCH("cassette",H43)),_xlfn.XLOOKUP(S43,cassettewidth,_xlfn.XLOOKUP(H43,cassettetype,cassette)),IF(ISNUMBER(SEARCH("fascia",H43)),_xlfn.XLOOKUP(S43,fasciawidth,_xlfn.XLOOKUP(H43,fasciatype,fascia)),0))</f>
        <v>0</v>
      </c>
      <c r="AB43" s="7" t="str">
        <f t="shared" si="16"/>
        <v/>
      </c>
      <c r="AC43" s="7" t="str" cm="1">
        <f t="array" ref="AC43">IF(NOT(ISBLANK(H43)),_xlfn.XLOOKUP(S43,cassetterefwidth,_xlfn.XLOOKUP(T43,cassetterefdrop,cassetteref)),"")</f>
        <v/>
      </c>
      <c r="AD43" s="1" t="b">
        <f t="shared" si="17"/>
        <v>0</v>
      </c>
      <c r="AE43" s="1" t="b">
        <f t="shared" si="5"/>
        <v>0</v>
      </c>
      <c r="AF43" s="10" t="e" cm="1">
        <f t="array" aca="1" ref="AF43" ca="1">(_xlfn.XLOOKUP($S43,INDIRECT($U43&amp;$W43&amp;"W"),_xlfn.XLOOKUP($T43,INDIRECT($U43&amp;$W43&amp;"D"),INDIRECT($U43&amp;$W43))))</f>
        <v>#REF!</v>
      </c>
      <c r="AG43" s="9"/>
      <c r="AH43" s="9"/>
      <c r="AI43" s="9"/>
      <c r="AJ43" s="9"/>
      <c r="AK43" s="9"/>
      <c r="AL43" s="7">
        <f t="shared" si="6"/>
        <v>500</v>
      </c>
      <c r="AM43" s="7" t="str">
        <f t="shared" si="18"/>
        <v/>
      </c>
      <c r="AN43" s="7">
        <f t="shared" si="7"/>
        <v>0</v>
      </c>
      <c r="AO43" s="7">
        <f t="shared" si="8"/>
        <v>0</v>
      </c>
      <c r="AP43" s="9" cm="1">
        <f t="array" aca="1" ref="AP43" ca="1">IF(F43="Flow",_xlfn.XLOOKUP(AL43,INDIRECT(F43&amp;AM43&amp;"W"),_xlfn.XLOOKUP(AI43,INDIRECT(F43&amp;AM43&amp;"H"),INDIRECT(F43&amp;AM43))),0)</f>
        <v>0</v>
      </c>
      <c r="AQ43" s="9">
        <f>IF(F43="Cascade",_xlfn.XLOOKUP(S43,Cascade!$C$4:$S$4,Cascade!$C$5:$S$5),0)</f>
        <v>0</v>
      </c>
      <c r="AR43" s="9" t="b">
        <f t="shared" si="9"/>
        <v>0</v>
      </c>
      <c r="AS43" s="9" cm="1">
        <f t="array" aca="1" ref="AS43" ca="1">IF(OR(G43="Ellipse 43",G43="Luxury 46",G43="Type 2",G43="Type D",G43="Type Z",ISBLANK(G43)),0,_xlfn.XLOOKUP(S43,INDIRECT(U43&amp;AR43&amp;"w"),INDIRECT(U43&amp;AR43)))</f>
        <v>0</v>
      </c>
      <c r="AT43" s="9" cm="1">
        <f t="array" ref="AT43">IF(F43="ExtraLok 100",_xlfn.XLOOKUP(S43,'ExtraLok 100'!$C$6:$S$6,_xlfn.XLOOKUP('Pricing Tool'!T43,'ExtraLok 100'!$A$7:$A$21,'ExtraLok 100'!$C$7:$S$21)),IF(F43="ExtraLok 125",_xlfn.XLOOKUP('Pricing Tool'!S43,'ExtraLok 125'!$C$6:$S$6,_xlfn.XLOOKUP('Pricing Tool'!T43,'ExtraLok 125'!$A$7:$A$33,'ExtraLok 125'!$C$7:$S$33)),0))</f>
        <v>0</v>
      </c>
      <c r="AU43" s="9">
        <f t="shared" ca="1" si="19"/>
        <v>0</v>
      </c>
      <c r="AV43" s="9" t="str">
        <f t="shared" si="10"/>
        <v/>
      </c>
      <c r="AW43" s="85" t="e">
        <f>_xlfn.XLOOKUP($AV43,'Size capacities'!$A$2:$A$120,'Size capacities'!D$2:D$120)</f>
        <v>#N/A</v>
      </c>
      <c r="AX43" s="85" t="e">
        <f>_xlfn.XLOOKUP($AV43,'Size capacities'!$A$2:$A$120,'Size capacities'!E$2:E$120)</f>
        <v>#N/A</v>
      </c>
      <c r="AY43" s="85" t="e">
        <f>_xlfn.XLOOKUP($AV43,'Size capacities'!$A$2:$A$120,'Size capacities'!F$2:F$120)</f>
        <v>#N/A</v>
      </c>
      <c r="AZ43" s="85" t="e">
        <f>_xlfn.XLOOKUP($AV43,'Size capacities'!$A$2:$A$120,'Size capacities'!G$2:G$120)</f>
        <v>#N/A</v>
      </c>
      <c r="BA43" s="85">
        <f t="shared" si="11"/>
        <v>0</v>
      </c>
      <c r="BB43" s="85">
        <f t="shared" si="12"/>
        <v>0</v>
      </c>
    </row>
    <row r="44" spans="1:54" x14ac:dyDescent="0.3">
      <c r="A44" s="7">
        <v>41</v>
      </c>
      <c r="B44" s="91"/>
      <c r="C44" s="91"/>
      <c r="D44" s="91"/>
      <c r="E44" s="91"/>
      <c r="F44" s="91"/>
      <c r="G44" s="91"/>
      <c r="H44" s="91"/>
      <c r="I44" s="91"/>
      <c r="J44" s="91"/>
      <c r="K44" s="92"/>
      <c r="L44" s="92"/>
      <c r="M44" s="9">
        <f t="shared" ca="1" si="0"/>
        <v>0</v>
      </c>
      <c r="N44" s="10" cm="1">
        <f t="array" aca="1" ref="N44" ca="1">IF(ISBLANK(C44),0,IF(F44="Flow",AP44,IF(F44="Cascade",AQ44,IF(OR(ISBLANK(F44),ISBLANK(G44),ISBLANK(I44),ISBLANK(J44)),0,(_xlfn.XLOOKUP(S44,INDIRECT(U44&amp;W44&amp;"W"),_xlfn.XLOOKUP(T44,INDIRECT(U44&amp;W44&amp;"D"),INDIRECT(U44&amp;W44))))))))</f>
        <v>0</v>
      </c>
      <c r="O44" s="93"/>
      <c r="P44" s="9">
        <f t="shared" ca="1" si="1"/>
        <v>0</v>
      </c>
      <c r="Q44" s="9">
        <f t="shared" si="13"/>
        <v>0</v>
      </c>
      <c r="S44" s="7">
        <f t="shared" si="21"/>
        <v>800</v>
      </c>
      <c r="T44" s="7">
        <f t="shared" si="22"/>
        <v>800</v>
      </c>
      <c r="U44" s="8" t="str">
        <f t="shared" si="14"/>
        <v/>
      </c>
      <c r="V44" s="7" cm="1">
        <f t="array" aca="1" ref="V44" ca="1">IF(ISBLANK(I44),0,_xlfn.XLOOKUP(I44,INDIRECT(U44&amp;"Controls"),INDIRECT(U44&amp;"ControlsAddon")))</f>
        <v>0</v>
      </c>
      <c r="W44" s="7" t="str">
        <f t="shared" si="23"/>
        <v/>
      </c>
      <c r="X44" s="7" cm="1">
        <f t="array" aca="1" ref="X44" ca="1">IF(AND(K44="y",NOT(ISBLANK(H44))),_xlfn.XLOOKUP(S44,ralcassette,ralcassettecost),IF(K44="Y",_xlfn.XLOOKUP(S44,INDIRECT(U44&amp;"RALW"),_xlfn.XLOOKUP(T44,INDIRECT(U44&amp;"RALD"),INDIRECT(U44&amp;"RAL"))),0))</f>
        <v>0</v>
      </c>
      <c r="Y44" s="7">
        <f t="shared" si="24"/>
        <v>0</v>
      </c>
      <c r="Z44" s="7">
        <f t="shared" si="15"/>
        <v>0</v>
      </c>
      <c r="AA44" s="7" cm="1">
        <f t="array" ref="AA44">IF(ISNUMBER(SEARCH("cassette",H44)),_xlfn.XLOOKUP(S44,cassettewidth,_xlfn.XLOOKUP(H44,cassettetype,cassette)),IF(ISNUMBER(SEARCH("fascia",H44)),_xlfn.XLOOKUP(S44,fasciawidth,_xlfn.XLOOKUP(H44,fasciatype,fascia)),0))</f>
        <v>0</v>
      </c>
      <c r="AB44" s="7" t="str">
        <f t="shared" si="16"/>
        <v/>
      </c>
      <c r="AC44" s="7" t="str" cm="1">
        <f t="array" ref="AC44">IF(NOT(ISBLANK(H44)),_xlfn.XLOOKUP(S44,cassetterefwidth,_xlfn.XLOOKUP(T44,cassetterefdrop,cassetteref)),"")</f>
        <v/>
      </c>
      <c r="AD44" s="1" t="b">
        <f t="shared" si="17"/>
        <v>0</v>
      </c>
      <c r="AE44" s="1" t="b">
        <f t="shared" si="5"/>
        <v>0</v>
      </c>
      <c r="AF44" s="10" t="e" cm="1">
        <f t="array" aca="1" ref="AF44" ca="1">(_xlfn.XLOOKUP($S44,INDIRECT($U44&amp;$W44&amp;"W"),_xlfn.XLOOKUP($T44,INDIRECT($U44&amp;$W44&amp;"D"),INDIRECT($U44&amp;$W44))))</f>
        <v>#REF!</v>
      </c>
      <c r="AG44" s="9"/>
      <c r="AH44" s="9"/>
      <c r="AI44" s="9"/>
      <c r="AJ44" s="9"/>
      <c r="AK44" s="9"/>
      <c r="AL44" s="7">
        <f t="shared" si="6"/>
        <v>500</v>
      </c>
      <c r="AM44" s="7" t="str">
        <f t="shared" si="18"/>
        <v/>
      </c>
      <c r="AN44" s="7">
        <f t="shared" si="7"/>
        <v>0</v>
      </c>
      <c r="AO44" s="7">
        <f t="shared" si="8"/>
        <v>0</v>
      </c>
      <c r="AP44" s="9" cm="1">
        <f t="array" aca="1" ref="AP44" ca="1">IF(F44="Flow",_xlfn.XLOOKUP(AL44,INDIRECT(F44&amp;AM44&amp;"W"),_xlfn.XLOOKUP(AI44,INDIRECT(F44&amp;AM44&amp;"H"),INDIRECT(F44&amp;AM44))),0)</f>
        <v>0</v>
      </c>
      <c r="AQ44" s="9">
        <f>IF(F44="Cascade",_xlfn.XLOOKUP(S44,Cascade!$C$4:$S$4,Cascade!$C$5:$S$5),0)</f>
        <v>0</v>
      </c>
      <c r="AR44" s="9" t="b">
        <f t="shared" si="9"/>
        <v>0</v>
      </c>
      <c r="AS44" s="9" cm="1">
        <f t="array" aca="1" ref="AS44" ca="1">IF(OR(G44="Ellipse 43",G44="Luxury 46",G44="Type 2",G44="Type D",G44="Type Z",ISBLANK(G44)),0,_xlfn.XLOOKUP(S44,INDIRECT(U44&amp;AR44&amp;"w"),INDIRECT(U44&amp;AR44)))</f>
        <v>0</v>
      </c>
      <c r="AT44" s="9" cm="1">
        <f t="array" ref="AT44">IF(F44="ExtraLok 100",_xlfn.XLOOKUP(S44,'ExtraLok 100'!$C$6:$S$6,_xlfn.XLOOKUP('Pricing Tool'!T44,'ExtraLok 100'!$A$7:$A$21,'ExtraLok 100'!$C$7:$S$21)),IF(F44="ExtraLok 125",_xlfn.XLOOKUP('Pricing Tool'!S44,'ExtraLok 125'!$C$6:$S$6,_xlfn.XLOOKUP('Pricing Tool'!T44,'ExtraLok 125'!$A$7:$A$33,'ExtraLok 125'!$C$7:$S$33)),0))</f>
        <v>0</v>
      </c>
      <c r="AU44" s="9">
        <f t="shared" ca="1" si="19"/>
        <v>0</v>
      </c>
      <c r="AV44" s="9" t="str">
        <f t="shared" si="10"/>
        <v/>
      </c>
      <c r="AW44" s="85" t="e">
        <f>_xlfn.XLOOKUP($AV44,'Size capacities'!$A$2:$A$120,'Size capacities'!D$2:D$120)</f>
        <v>#N/A</v>
      </c>
      <c r="AX44" s="85" t="e">
        <f>_xlfn.XLOOKUP($AV44,'Size capacities'!$A$2:$A$120,'Size capacities'!E$2:E$120)</f>
        <v>#N/A</v>
      </c>
      <c r="AY44" s="85" t="e">
        <f>_xlfn.XLOOKUP($AV44,'Size capacities'!$A$2:$A$120,'Size capacities'!F$2:F$120)</f>
        <v>#N/A</v>
      </c>
      <c r="AZ44" s="85" t="e">
        <f>_xlfn.XLOOKUP($AV44,'Size capacities'!$A$2:$A$120,'Size capacities'!G$2:G$120)</f>
        <v>#N/A</v>
      </c>
      <c r="BA44" s="85">
        <f t="shared" si="11"/>
        <v>0</v>
      </c>
      <c r="BB44" s="85">
        <f t="shared" si="12"/>
        <v>0</v>
      </c>
    </row>
    <row r="45" spans="1:54" x14ac:dyDescent="0.3">
      <c r="A45" s="7">
        <v>42</v>
      </c>
      <c r="B45" s="91"/>
      <c r="C45" s="91"/>
      <c r="D45" s="91"/>
      <c r="E45" s="91"/>
      <c r="F45" s="91"/>
      <c r="G45" s="91"/>
      <c r="H45" s="91"/>
      <c r="I45" s="91"/>
      <c r="J45" s="91"/>
      <c r="K45" s="92"/>
      <c r="L45" s="92"/>
      <c r="M45" s="9">
        <f t="shared" ca="1" si="0"/>
        <v>0</v>
      </c>
      <c r="N45" s="10" cm="1">
        <f t="array" aca="1" ref="N45" ca="1">IF(ISBLANK(C45),0,IF(F45="Flow",AP45,IF(F45="Cascade",AQ45,IF(OR(ISBLANK(F45),ISBLANK(G45),ISBLANK(I45),ISBLANK(J45)),0,(_xlfn.XLOOKUP(S45,INDIRECT(U45&amp;W45&amp;"W"),_xlfn.XLOOKUP(T45,INDIRECT(U45&amp;W45&amp;"D"),INDIRECT(U45&amp;W45))))))))</f>
        <v>0</v>
      </c>
      <c r="O45" s="93"/>
      <c r="P45" s="9">
        <f t="shared" ca="1" si="1"/>
        <v>0</v>
      </c>
      <c r="Q45" s="9">
        <f t="shared" si="13"/>
        <v>0</v>
      </c>
      <c r="S45" s="7">
        <f t="shared" si="21"/>
        <v>800</v>
      </c>
      <c r="T45" s="7">
        <f t="shared" si="22"/>
        <v>800</v>
      </c>
      <c r="U45" s="8" t="str">
        <f t="shared" si="14"/>
        <v/>
      </c>
      <c r="V45" s="7" cm="1">
        <f t="array" aca="1" ref="V45" ca="1">IF(ISBLANK(I45),0,_xlfn.XLOOKUP(I45,INDIRECT(U45&amp;"Controls"),INDIRECT(U45&amp;"ControlsAddon")))</f>
        <v>0</v>
      </c>
      <c r="W45" s="7" t="str">
        <f t="shared" si="23"/>
        <v/>
      </c>
      <c r="X45" s="7" cm="1">
        <f t="array" aca="1" ref="X45" ca="1">IF(AND(K45="y",NOT(ISBLANK(H45))),_xlfn.XLOOKUP(S45,ralcassette,ralcassettecost),IF(K45="Y",_xlfn.XLOOKUP(S45,INDIRECT(U45&amp;"RALW"),_xlfn.XLOOKUP(T45,INDIRECT(U45&amp;"RALD"),INDIRECT(U45&amp;"RAL"))),0))</f>
        <v>0</v>
      </c>
      <c r="Y45" s="7">
        <f t="shared" si="24"/>
        <v>0</v>
      </c>
      <c r="Z45" s="7">
        <f t="shared" si="15"/>
        <v>0</v>
      </c>
      <c r="AA45" s="7" cm="1">
        <f t="array" ref="AA45">IF(ISNUMBER(SEARCH("cassette",H45)),_xlfn.XLOOKUP(S45,cassettewidth,_xlfn.XLOOKUP(H45,cassettetype,cassette)),IF(ISNUMBER(SEARCH("fascia",H45)),_xlfn.XLOOKUP(S45,fasciawidth,_xlfn.XLOOKUP(H45,fasciatype,fascia)),0))</f>
        <v>0</v>
      </c>
      <c r="AB45" s="7" t="str">
        <f t="shared" si="16"/>
        <v/>
      </c>
      <c r="AC45" s="7" t="str" cm="1">
        <f t="array" ref="AC45">IF(NOT(ISBLANK(H45)),_xlfn.XLOOKUP(S45,cassetterefwidth,_xlfn.XLOOKUP(T45,cassetterefdrop,cassetteref)),"")</f>
        <v/>
      </c>
      <c r="AD45" s="1" t="b">
        <f t="shared" si="17"/>
        <v>0</v>
      </c>
      <c r="AE45" s="1" t="b">
        <f t="shared" si="5"/>
        <v>0</v>
      </c>
      <c r="AF45" s="10" t="e" cm="1">
        <f t="array" aca="1" ref="AF45" ca="1">(_xlfn.XLOOKUP($S45,INDIRECT($U45&amp;$W45&amp;"W"),_xlfn.XLOOKUP($T45,INDIRECT($U45&amp;$W45&amp;"D"),INDIRECT($U45&amp;$W45))))</f>
        <v>#REF!</v>
      </c>
      <c r="AG45" s="9"/>
      <c r="AH45" s="9"/>
      <c r="AI45" s="9"/>
      <c r="AJ45" s="9"/>
      <c r="AK45" s="9"/>
      <c r="AL45" s="7">
        <f t="shared" si="6"/>
        <v>500</v>
      </c>
      <c r="AM45" s="7" t="str">
        <f t="shared" si="18"/>
        <v/>
      </c>
      <c r="AN45" s="7">
        <f t="shared" si="7"/>
        <v>0</v>
      </c>
      <c r="AO45" s="7">
        <f t="shared" si="8"/>
        <v>0</v>
      </c>
      <c r="AP45" s="9" cm="1">
        <f t="array" aca="1" ref="AP45" ca="1">IF(F45="Flow",_xlfn.XLOOKUP(AL45,INDIRECT(F45&amp;AM45&amp;"W"),_xlfn.XLOOKUP(AI45,INDIRECT(F45&amp;AM45&amp;"H"),INDIRECT(F45&amp;AM45))),0)</f>
        <v>0</v>
      </c>
      <c r="AQ45" s="9">
        <f>IF(F45="Cascade",_xlfn.XLOOKUP(S45,Cascade!$C$4:$S$4,Cascade!$C$5:$S$5),0)</f>
        <v>0</v>
      </c>
      <c r="AR45" s="9" t="b">
        <f t="shared" si="9"/>
        <v>0</v>
      </c>
      <c r="AS45" s="9" cm="1">
        <f t="array" aca="1" ref="AS45" ca="1">IF(OR(G45="Ellipse 43",G45="Luxury 46",G45="Type 2",G45="Type D",G45="Type Z",ISBLANK(G45)),0,_xlfn.XLOOKUP(S45,INDIRECT(U45&amp;AR45&amp;"w"),INDIRECT(U45&amp;AR45)))</f>
        <v>0</v>
      </c>
      <c r="AT45" s="9" cm="1">
        <f t="array" ref="AT45">IF(F45="ExtraLok 100",_xlfn.XLOOKUP(S45,'ExtraLok 100'!$C$6:$S$6,_xlfn.XLOOKUP('Pricing Tool'!T45,'ExtraLok 100'!$A$7:$A$21,'ExtraLok 100'!$C$7:$S$21)),IF(F45="ExtraLok 125",_xlfn.XLOOKUP('Pricing Tool'!S45,'ExtraLok 125'!$C$6:$S$6,_xlfn.XLOOKUP('Pricing Tool'!T45,'ExtraLok 125'!$A$7:$A$33,'ExtraLok 125'!$C$7:$S$33)),0))</f>
        <v>0</v>
      </c>
      <c r="AU45" s="9">
        <f t="shared" ca="1" si="19"/>
        <v>0</v>
      </c>
      <c r="AV45" s="9" t="str">
        <f t="shared" si="10"/>
        <v/>
      </c>
      <c r="AW45" s="85" t="e">
        <f>_xlfn.XLOOKUP($AV45,'Size capacities'!$A$2:$A$120,'Size capacities'!D$2:D$120)</f>
        <v>#N/A</v>
      </c>
      <c r="AX45" s="85" t="e">
        <f>_xlfn.XLOOKUP($AV45,'Size capacities'!$A$2:$A$120,'Size capacities'!E$2:E$120)</f>
        <v>#N/A</v>
      </c>
      <c r="AY45" s="85" t="e">
        <f>_xlfn.XLOOKUP($AV45,'Size capacities'!$A$2:$A$120,'Size capacities'!F$2:F$120)</f>
        <v>#N/A</v>
      </c>
      <c r="AZ45" s="85" t="e">
        <f>_xlfn.XLOOKUP($AV45,'Size capacities'!$A$2:$A$120,'Size capacities'!G$2:G$120)</f>
        <v>#N/A</v>
      </c>
      <c r="BA45" s="85">
        <f t="shared" si="11"/>
        <v>0</v>
      </c>
      <c r="BB45" s="85">
        <f t="shared" si="12"/>
        <v>0</v>
      </c>
    </row>
    <row r="46" spans="1:54" x14ac:dyDescent="0.3">
      <c r="A46" s="7">
        <v>43</v>
      </c>
      <c r="B46" s="91"/>
      <c r="C46" s="91"/>
      <c r="D46" s="91"/>
      <c r="E46" s="91"/>
      <c r="F46" s="91"/>
      <c r="G46" s="91"/>
      <c r="H46" s="91"/>
      <c r="I46" s="91"/>
      <c r="J46" s="91"/>
      <c r="K46" s="92"/>
      <c r="L46" s="92"/>
      <c r="M46" s="9">
        <f t="shared" ca="1" si="0"/>
        <v>0</v>
      </c>
      <c r="N46" s="10" cm="1">
        <f t="array" aca="1" ref="N46" ca="1">IF(ISBLANK(C46),0,IF(F46="Flow",AP46,IF(F46="Cascade",AQ46,IF(OR(ISBLANK(F46),ISBLANK(G46),ISBLANK(I46),ISBLANK(J46)),0,(_xlfn.XLOOKUP(S46,INDIRECT(U46&amp;W46&amp;"W"),_xlfn.XLOOKUP(T46,INDIRECT(U46&amp;W46&amp;"D"),INDIRECT(U46&amp;W46))))))))</f>
        <v>0</v>
      </c>
      <c r="O46" s="93"/>
      <c r="P46" s="9">
        <f t="shared" ca="1" si="1"/>
        <v>0</v>
      </c>
      <c r="Q46" s="9">
        <f t="shared" si="13"/>
        <v>0</v>
      </c>
      <c r="S46" s="7">
        <f t="shared" si="21"/>
        <v>800</v>
      </c>
      <c r="T46" s="7">
        <f t="shared" si="22"/>
        <v>800</v>
      </c>
      <c r="U46" s="8" t="str">
        <f t="shared" si="14"/>
        <v/>
      </c>
      <c r="V46" s="7" cm="1">
        <f t="array" aca="1" ref="V46" ca="1">IF(ISBLANK(I46),0,_xlfn.XLOOKUP(I46,INDIRECT(U46&amp;"Controls"),INDIRECT(U46&amp;"ControlsAddon")))</f>
        <v>0</v>
      </c>
      <c r="W46" s="7" t="str">
        <f t="shared" si="23"/>
        <v/>
      </c>
      <c r="X46" s="7" cm="1">
        <f t="array" aca="1" ref="X46" ca="1">IF(AND(K46="y",NOT(ISBLANK(H46))),_xlfn.XLOOKUP(S46,ralcassette,ralcassettecost),IF(K46="Y",_xlfn.XLOOKUP(S46,INDIRECT(U46&amp;"RALW"),_xlfn.XLOOKUP(T46,INDIRECT(U46&amp;"RALD"),INDIRECT(U46&amp;"RAL"))),0))</f>
        <v>0</v>
      </c>
      <c r="Y46" s="7">
        <f t="shared" si="24"/>
        <v>0</v>
      </c>
      <c r="Z46" s="7">
        <f t="shared" si="15"/>
        <v>0</v>
      </c>
      <c r="AA46" s="7" cm="1">
        <f t="array" ref="AA46">IF(ISNUMBER(SEARCH("cassette",H46)),_xlfn.XLOOKUP(S46,cassettewidth,_xlfn.XLOOKUP(H46,cassettetype,cassette)),IF(ISNUMBER(SEARCH("fascia",H46)),_xlfn.XLOOKUP(S46,fasciawidth,_xlfn.XLOOKUP(H46,fasciatype,fascia)),0))</f>
        <v>0</v>
      </c>
      <c r="AB46" s="7" t="str">
        <f t="shared" si="16"/>
        <v/>
      </c>
      <c r="AC46" s="7" t="str" cm="1">
        <f t="array" ref="AC46">IF(NOT(ISBLANK(H46)),_xlfn.XLOOKUP(S46,cassetterefwidth,_xlfn.XLOOKUP(T46,cassetterefdrop,cassetteref)),"")</f>
        <v/>
      </c>
      <c r="AD46" s="1" t="b">
        <f t="shared" si="17"/>
        <v>0</v>
      </c>
      <c r="AE46" s="1" t="b">
        <f t="shared" si="5"/>
        <v>0</v>
      </c>
      <c r="AF46" s="10" t="e" cm="1">
        <f t="array" aca="1" ref="AF46" ca="1">(_xlfn.XLOOKUP($S46,INDIRECT($U46&amp;$W46&amp;"W"),_xlfn.XLOOKUP($T46,INDIRECT($U46&amp;$W46&amp;"D"),INDIRECT($U46&amp;$W46))))</f>
        <v>#REF!</v>
      </c>
      <c r="AG46" s="9"/>
      <c r="AH46" s="9"/>
      <c r="AI46" s="9"/>
      <c r="AJ46" s="9"/>
      <c r="AK46" s="9"/>
      <c r="AL46" s="7">
        <f t="shared" si="6"/>
        <v>500</v>
      </c>
      <c r="AM46" s="7" t="str">
        <f t="shared" si="18"/>
        <v/>
      </c>
      <c r="AN46" s="7">
        <f t="shared" si="7"/>
        <v>0</v>
      </c>
      <c r="AO46" s="7">
        <f t="shared" si="8"/>
        <v>0</v>
      </c>
      <c r="AP46" s="9" cm="1">
        <f t="array" aca="1" ref="AP46" ca="1">IF(F46="Flow",_xlfn.XLOOKUP(AL46,INDIRECT(F46&amp;AM46&amp;"W"),_xlfn.XLOOKUP(AI46,INDIRECT(F46&amp;AM46&amp;"H"),INDIRECT(F46&amp;AM46))),0)</f>
        <v>0</v>
      </c>
      <c r="AQ46" s="9">
        <f>IF(F46="Cascade",_xlfn.XLOOKUP(S46,Cascade!$C$4:$S$4,Cascade!$C$5:$S$5),0)</f>
        <v>0</v>
      </c>
      <c r="AR46" s="9" t="b">
        <f t="shared" si="9"/>
        <v>0</v>
      </c>
      <c r="AS46" s="9" cm="1">
        <f t="array" aca="1" ref="AS46" ca="1">IF(OR(G46="Ellipse 43",G46="Luxury 46",G46="Type 2",G46="Type D",G46="Type Z",ISBLANK(G46)),0,_xlfn.XLOOKUP(S46,INDIRECT(U46&amp;AR46&amp;"w"),INDIRECT(U46&amp;AR46)))</f>
        <v>0</v>
      </c>
      <c r="AT46" s="9" cm="1">
        <f t="array" ref="AT46">IF(F46="ExtraLok 100",_xlfn.XLOOKUP(S46,'ExtraLok 100'!$C$6:$S$6,_xlfn.XLOOKUP('Pricing Tool'!T46,'ExtraLok 100'!$A$7:$A$21,'ExtraLok 100'!$C$7:$S$21)),IF(F46="ExtraLok 125",_xlfn.XLOOKUP('Pricing Tool'!S46,'ExtraLok 125'!$C$6:$S$6,_xlfn.XLOOKUP('Pricing Tool'!T46,'ExtraLok 125'!$A$7:$A$33,'ExtraLok 125'!$C$7:$S$33)),0))</f>
        <v>0</v>
      </c>
      <c r="AU46" s="9">
        <f t="shared" ca="1" si="19"/>
        <v>0</v>
      </c>
      <c r="AV46" s="9" t="str">
        <f t="shared" si="10"/>
        <v/>
      </c>
      <c r="AW46" s="85" t="e">
        <f>_xlfn.XLOOKUP($AV46,'Size capacities'!$A$2:$A$120,'Size capacities'!D$2:D$120)</f>
        <v>#N/A</v>
      </c>
      <c r="AX46" s="85" t="e">
        <f>_xlfn.XLOOKUP($AV46,'Size capacities'!$A$2:$A$120,'Size capacities'!E$2:E$120)</f>
        <v>#N/A</v>
      </c>
      <c r="AY46" s="85" t="e">
        <f>_xlfn.XLOOKUP($AV46,'Size capacities'!$A$2:$A$120,'Size capacities'!F$2:F$120)</f>
        <v>#N/A</v>
      </c>
      <c r="AZ46" s="85" t="e">
        <f>_xlfn.XLOOKUP($AV46,'Size capacities'!$A$2:$A$120,'Size capacities'!G$2:G$120)</f>
        <v>#N/A</v>
      </c>
      <c r="BA46" s="85">
        <f t="shared" si="11"/>
        <v>0</v>
      </c>
      <c r="BB46" s="85">
        <f t="shared" si="12"/>
        <v>0</v>
      </c>
    </row>
    <row r="47" spans="1:54" x14ac:dyDescent="0.3">
      <c r="A47" s="7">
        <v>44</v>
      </c>
      <c r="B47" s="91"/>
      <c r="C47" s="91"/>
      <c r="D47" s="91"/>
      <c r="E47" s="91"/>
      <c r="F47" s="91"/>
      <c r="G47" s="91"/>
      <c r="H47" s="91"/>
      <c r="I47" s="91"/>
      <c r="J47" s="91"/>
      <c r="K47" s="92"/>
      <c r="L47" s="92"/>
      <c r="M47" s="9">
        <f t="shared" ca="1" si="0"/>
        <v>0</v>
      </c>
      <c r="N47" s="10" cm="1">
        <f t="array" aca="1" ref="N47" ca="1">IF(ISBLANK(C47),0,IF(F47="Flow",AP47,IF(F47="Cascade",AQ47,IF(OR(ISBLANK(F47),ISBLANK(G47),ISBLANK(I47),ISBLANK(J47)),0,(_xlfn.XLOOKUP(S47,INDIRECT(U47&amp;W47&amp;"W"),_xlfn.XLOOKUP(T47,INDIRECT(U47&amp;W47&amp;"D"),INDIRECT(U47&amp;W47))))))))</f>
        <v>0</v>
      </c>
      <c r="O47" s="93"/>
      <c r="P47" s="9">
        <f t="shared" ca="1" si="1"/>
        <v>0</v>
      </c>
      <c r="Q47" s="9">
        <f t="shared" si="13"/>
        <v>0</v>
      </c>
      <c r="S47" s="7">
        <f t="shared" si="21"/>
        <v>800</v>
      </c>
      <c r="T47" s="7">
        <f t="shared" si="22"/>
        <v>800</v>
      </c>
      <c r="U47" s="8" t="str">
        <f t="shared" si="14"/>
        <v/>
      </c>
      <c r="V47" s="7" cm="1">
        <f t="array" aca="1" ref="V47" ca="1">IF(ISBLANK(I47),0,_xlfn.XLOOKUP(I47,INDIRECT(U47&amp;"Controls"),INDIRECT(U47&amp;"ControlsAddon")))</f>
        <v>0</v>
      </c>
      <c r="W47" s="7" t="str">
        <f t="shared" si="23"/>
        <v/>
      </c>
      <c r="X47" s="7" cm="1">
        <f t="array" aca="1" ref="X47" ca="1">IF(AND(K47="y",NOT(ISBLANK(H47))),_xlfn.XLOOKUP(S47,ralcassette,ralcassettecost),IF(K47="Y",_xlfn.XLOOKUP(S47,INDIRECT(U47&amp;"RALW"),_xlfn.XLOOKUP(T47,INDIRECT(U47&amp;"RALD"),INDIRECT(U47&amp;"RAL"))),0))</f>
        <v>0</v>
      </c>
      <c r="Y47" s="7">
        <f t="shared" si="24"/>
        <v>0</v>
      </c>
      <c r="Z47" s="7">
        <f t="shared" si="15"/>
        <v>0</v>
      </c>
      <c r="AA47" s="7" cm="1">
        <f t="array" ref="AA47">IF(ISNUMBER(SEARCH("cassette",H47)),_xlfn.XLOOKUP(S47,cassettewidth,_xlfn.XLOOKUP(H47,cassettetype,cassette)),IF(ISNUMBER(SEARCH("fascia",H47)),_xlfn.XLOOKUP(S47,fasciawidth,_xlfn.XLOOKUP(H47,fasciatype,fascia)),0))</f>
        <v>0</v>
      </c>
      <c r="AB47" s="7" t="str">
        <f t="shared" si="16"/>
        <v/>
      </c>
      <c r="AC47" s="7" t="str" cm="1">
        <f t="array" ref="AC47">IF(NOT(ISBLANK(H47)),_xlfn.XLOOKUP(S47,cassetterefwidth,_xlfn.XLOOKUP(T47,cassetterefdrop,cassetteref)),"")</f>
        <v/>
      </c>
      <c r="AD47" s="1" t="b">
        <f t="shared" si="17"/>
        <v>0</v>
      </c>
      <c r="AE47" s="1" t="b">
        <f t="shared" si="5"/>
        <v>0</v>
      </c>
      <c r="AF47" s="10" t="e" cm="1">
        <f t="array" aca="1" ref="AF47" ca="1">(_xlfn.XLOOKUP($S47,INDIRECT($U47&amp;$W47&amp;"W"),_xlfn.XLOOKUP($T47,INDIRECT($U47&amp;$W47&amp;"D"),INDIRECT($U47&amp;$W47))))</f>
        <v>#REF!</v>
      </c>
      <c r="AG47" s="9"/>
      <c r="AH47" s="9"/>
      <c r="AI47" s="9"/>
      <c r="AJ47" s="9"/>
      <c r="AK47" s="9"/>
      <c r="AL47" s="7">
        <f t="shared" si="6"/>
        <v>500</v>
      </c>
      <c r="AM47" s="7" t="str">
        <f t="shared" si="18"/>
        <v/>
      </c>
      <c r="AN47" s="7">
        <f t="shared" si="7"/>
        <v>0</v>
      </c>
      <c r="AO47" s="7">
        <f t="shared" si="8"/>
        <v>0</v>
      </c>
      <c r="AP47" s="9" cm="1">
        <f t="array" aca="1" ref="AP47" ca="1">IF(F47="Flow",_xlfn.XLOOKUP(AL47,INDIRECT(F47&amp;AM47&amp;"W"),_xlfn.XLOOKUP(AI47,INDIRECT(F47&amp;AM47&amp;"H"),INDIRECT(F47&amp;AM47))),0)</f>
        <v>0</v>
      </c>
      <c r="AQ47" s="9">
        <f>IF(F47="Cascade",_xlfn.XLOOKUP(S47,Cascade!$C$4:$S$4,Cascade!$C$5:$S$5),0)</f>
        <v>0</v>
      </c>
      <c r="AR47" s="9" t="b">
        <f t="shared" si="9"/>
        <v>0</v>
      </c>
      <c r="AS47" s="9" cm="1">
        <f t="array" aca="1" ref="AS47" ca="1">IF(OR(G47="Ellipse 43",G47="Luxury 46",G47="Type 2",G47="Type D",G47="Type Z",ISBLANK(G47)),0,_xlfn.XLOOKUP(S47,INDIRECT(U47&amp;AR47&amp;"w"),INDIRECT(U47&amp;AR47)))</f>
        <v>0</v>
      </c>
      <c r="AT47" s="9" cm="1">
        <f t="array" ref="AT47">IF(F47="ExtraLok 100",_xlfn.XLOOKUP(S47,'ExtraLok 100'!$C$6:$S$6,_xlfn.XLOOKUP('Pricing Tool'!T47,'ExtraLok 100'!$A$7:$A$21,'ExtraLok 100'!$C$7:$S$21)),IF(F47="ExtraLok 125",_xlfn.XLOOKUP('Pricing Tool'!S47,'ExtraLok 125'!$C$6:$S$6,_xlfn.XLOOKUP('Pricing Tool'!T47,'ExtraLok 125'!$A$7:$A$33,'ExtraLok 125'!$C$7:$S$33)),0))</f>
        <v>0</v>
      </c>
      <c r="AU47" s="9">
        <f t="shared" ca="1" si="19"/>
        <v>0</v>
      </c>
      <c r="AV47" s="9" t="str">
        <f t="shared" si="10"/>
        <v/>
      </c>
      <c r="AW47" s="85" t="e">
        <f>_xlfn.XLOOKUP($AV47,'Size capacities'!$A$2:$A$120,'Size capacities'!D$2:D$120)</f>
        <v>#N/A</v>
      </c>
      <c r="AX47" s="85" t="e">
        <f>_xlfn.XLOOKUP($AV47,'Size capacities'!$A$2:$A$120,'Size capacities'!E$2:E$120)</f>
        <v>#N/A</v>
      </c>
      <c r="AY47" s="85" t="e">
        <f>_xlfn.XLOOKUP($AV47,'Size capacities'!$A$2:$A$120,'Size capacities'!F$2:F$120)</f>
        <v>#N/A</v>
      </c>
      <c r="AZ47" s="85" t="e">
        <f>_xlfn.XLOOKUP($AV47,'Size capacities'!$A$2:$A$120,'Size capacities'!G$2:G$120)</f>
        <v>#N/A</v>
      </c>
      <c r="BA47" s="85">
        <f t="shared" si="11"/>
        <v>0</v>
      </c>
      <c r="BB47" s="85">
        <f t="shared" si="12"/>
        <v>0</v>
      </c>
    </row>
    <row r="48" spans="1:54" x14ac:dyDescent="0.3">
      <c r="A48" s="7">
        <v>45</v>
      </c>
      <c r="B48" s="91"/>
      <c r="C48" s="91"/>
      <c r="D48" s="91"/>
      <c r="E48" s="91"/>
      <c r="F48" s="91"/>
      <c r="G48" s="91"/>
      <c r="H48" s="91"/>
      <c r="I48" s="91"/>
      <c r="J48" s="91"/>
      <c r="K48" s="92"/>
      <c r="L48" s="92"/>
      <c r="M48" s="9">
        <f t="shared" ca="1" si="0"/>
        <v>0</v>
      </c>
      <c r="N48" s="10" cm="1">
        <f t="array" aca="1" ref="N48" ca="1">IF(ISBLANK(C48),0,IF(F48="Flow",AP48,IF(F48="Cascade",AQ48,IF(OR(ISBLANK(F48),ISBLANK(G48),ISBLANK(I48),ISBLANK(J48)),0,(_xlfn.XLOOKUP(S48,INDIRECT(U48&amp;W48&amp;"W"),_xlfn.XLOOKUP(T48,INDIRECT(U48&amp;W48&amp;"D"),INDIRECT(U48&amp;W48))))))))</f>
        <v>0</v>
      </c>
      <c r="O48" s="93"/>
      <c r="P48" s="9">
        <f t="shared" ca="1" si="1"/>
        <v>0</v>
      </c>
      <c r="Q48" s="9">
        <f t="shared" si="13"/>
        <v>0</v>
      </c>
      <c r="S48" s="7">
        <f t="shared" si="21"/>
        <v>800</v>
      </c>
      <c r="T48" s="7">
        <f t="shared" si="22"/>
        <v>800</v>
      </c>
      <c r="U48" s="8" t="str">
        <f t="shared" si="14"/>
        <v/>
      </c>
      <c r="V48" s="7" cm="1">
        <f t="array" aca="1" ref="V48" ca="1">IF(ISBLANK(I48),0,_xlfn.XLOOKUP(I48,INDIRECT(U48&amp;"Controls"),INDIRECT(U48&amp;"ControlsAddon")))</f>
        <v>0</v>
      </c>
      <c r="W48" s="7" t="str">
        <f t="shared" si="23"/>
        <v/>
      </c>
      <c r="X48" s="7" cm="1">
        <f t="array" aca="1" ref="X48" ca="1">IF(AND(K48="y",NOT(ISBLANK(H48))),_xlfn.XLOOKUP(S48,ralcassette,ralcassettecost),IF(K48="Y",_xlfn.XLOOKUP(S48,INDIRECT(U48&amp;"RALW"),_xlfn.XLOOKUP(T48,INDIRECT(U48&amp;"RALD"),INDIRECT(U48&amp;"RAL"))),0))</f>
        <v>0</v>
      </c>
      <c r="Y48" s="7">
        <f t="shared" si="24"/>
        <v>0</v>
      </c>
      <c r="Z48" s="7">
        <f t="shared" si="15"/>
        <v>0</v>
      </c>
      <c r="AA48" s="7" cm="1">
        <f t="array" ref="AA48">IF(ISNUMBER(SEARCH("cassette",H48)),_xlfn.XLOOKUP(S48,cassettewidth,_xlfn.XLOOKUP(H48,cassettetype,cassette)),IF(ISNUMBER(SEARCH("fascia",H48)),_xlfn.XLOOKUP(S48,fasciawidth,_xlfn.XLOOKUP(H48,fasciatype,fascia)),0))</f>
        <v>0</v>
      </c>
      <c r="AB48" s="7" t="str">
        <f t="shared" si="16"/>
        <v/>
      </c>
      <c r="AC48" s="7" t="str" cm="1">
        <f t="array" ref="AC48">IF(NOT(ISBLANK(H48)),_xlfn.XLOOKUP(S48,cassetterefwidth,_xlfn.XLOOKUP(T48,cassetterefdrop,cassetteref)),"")</f>
        <v/>
      </c>
      <c r="AD48" s="1" t="b">
        <f t="shared" si="17"/>
        <v>0</v>
      </c>
      <c r="AE48" s="1" t="b">
        <f t="shared" si="5"/>
        <v>0</v>
      </c>
      <c r="AF48" s="10" t="e" cm="1">
        <f t="array" aca="1" ref="AF48" ca="1">(_xlfn.XLOOKUP($S48,INDIRECT($U48&amp;$W48&amp;"W"),_xlfn.XLOOKUP($T48,INDIRECT($U48&amp;$W48&amp;"D"),INDIRECT($U48&amp;$W48))))</f>
        <v>#REF!</v>
      </c>
      <c r="AG48" s="9"/>
      <c r="AH48" s="9"/>
      <c r="AI48" s="9"/>
      <c r="AJ48" s="9"/>
      <c r="AK48" s="9"/>
      <c r="AL48" s="7">
        <f t="shared" si="6"/>
        <v>500</v>
      </c>
      <c r="AM48" s="7" t="str">
        <f t="shared" si="18"/>
        <v/>
      </c>
      <c r="AN48" s="7">
        <f t="shared" si="7"/>
        <v>0</v>
      </c>
      <c r="AO48" s="7">
        <f t="shared" si="8"/>
        <v>0</v>
      </c>
      <c r="AP48" s="9" cm="1">
        <f t="array" aca="1" ref="AP48" ca="1">IF(F48="Flow",_xlfn.XLOOKUP(AL48,INDIRECT(F48&amp;AM48&amp;"W"),_xlfn.XLOOKUP(AI48,INDIRECT(F48&amp;AM48&amp;"H"),INDIRECT(F48&amp;AM48))),0)</f>
        <v>0</v>
      </c>
      <c r="AQ48" s="9">
        <f>IF(F48="Cascade",_xlfn.XLOOKUP(S48,Cascade!$C$4:$S$4,Cascade!$C$5:$S$5),0)</f>
        <v>0</v>
      </c>
      <c r="AR48" s="9" t="b">
        <f t="shared" si="9"/>
        <v>0</v>
      </c>
      <c r="AS48" s="9" cm="1">
        <f t="array" aca="1" ref="AS48" ca="1">IF(OR(G48="Ellipse 43",G48="Luxury 46",G48="Type 2",G48="Type D",G48="Type Z",ISBLANK(G48)),0,_xlfn.XLOOKUP(S48,INDIRECT(U48&amp;AR48&amp;"w"),INDIRECT(U48&amp;AR48)))</f>
        <v>0</v>
      </c>
      <c r="AT48" s="9" cm="1">
        <f t="array" ref="AT48">IF(F48="ExtraLok 100",_xlfn.XLOOKUP(S48,'ExtraLok 100'!$C$6:$S$6,_xlfn.XLOOKUP('Pricing Tool'!T48,'ExtraLok 100'!$A$7:$A$21,'ExtraLok 100'!$C$7:$S$21)),IF(F48="ExtraLok 125",_xlfn.XLOOKUP('Pricing Tool'!S48,'ExtraLok 125'!$C$6:$S$6,_xlfn.XLOOKUP('Pricing Tool'!T48,'ExtraLok 125'!$A$7:$A$33,'ExtraLok 125'!$C$7:$S$33)),0))</f>
        <v>0</v>
      </c>
      <c r="AU48" s="9">
        <f t="shared" ca="1" si="19"/>
        <v>0</v>
      </c>
      <c r="AV48" s="9" t="str">
        <f t="shared" si="10"/>
        <v/>
      </c>
      <c r="AW48" s="85" t="e">
        <f>_xlfn.XLOOKUP($AV48,'Size capacities'!$A$2:$A$120,'Size capacities'!D$2:D$120)</f>
        <v>#N/A</v>
      </c>
      <c r="AX48" s="85" t="e">
        <f>_xlfn.XLOOKUP($AV48,'Size capacities'!$A$2:$A$120,'Size capacities'!E$2:E$120)</f>
        <v>#N/A</v>
      </c>
      <c r="AY48" s="85" t="e">
        <f>_xlfn.XLOOKUP($AV48,'Size capacities'!$A$2:$A$120,'Size capacities'!F$2:F$120)</f>
        <v>#N/A</v>
      </c>
      <c r="AZ48" s="85" t="e">
        <f>_xlfn.XLOOKUP($AV48,'Size capacities'!$A$2:$A$120,'Size capacities'!G$2:G$120)</f>
        <v>#N/A</v>
      </c>
      <c r="BA48" s="85">
        <f t="shared" si="11"/>
        <v>0</v>
      </c>
      <c r="BB48" s="85">
        <f t="shared" si="12"/>
        <v>0</v>
      </c>
    </row>
    <row r="49" spans="1:54" x14ac:dyDescent="0.3">
      <c r="A49" s="7">
        <v>46</v>
      </c>
      <c r="B49" s="91"/>
      <c r="C49" s="91"/>
      <c r="D49" s="91"/>
      <c r="E49" s="91"/>
      <c r="F49" s="91"/>
      <c r="G49" s="91"/>
      <c r="H49" s="91"/>
      <c r="I49" s="91"/>
      <c r="J49" s="91"/>
      <c r="K49" s="92"/>
      <c r="L49" s="92"/>
      <c r="M49" s="9">
        <f t="shared" ca="1" si="0"/>
        <v>0</v>
      </c>
      <c r="N49" s="10" cm="1">
        <f t="array" aca="1" ref="N49" ca="1">IF(ISBLANK(C49),0,IF(F49="Flow",AP49,IF(F49="Cascade",AQ49,IF(OR(ISBLANK(F49),ISBLANK(G49),ISBLANK(I49),ISBLANK(J49)),0,(_xlfn.XLOOKUP(S49,INDIRECT(U49&amp;W49&amp;"W"),_xlfn.XLOOKUP(T49,INDIRECT(U49&amp;W49&amp;"D"),INDIRECT(U49&amp;W49))))))))</f>
        <v>0</v>
      </c>
      <c r="O49" s="93"/>
      <c r="P49" s="9">
        <f t="shared" ca="1" si="1"/>
        <v>0</v>
      </c>
      <c r="Q49" s="9">
        <f t="shared" si="13"/>
        <v>0</v>
      </c>
      <c r="S49" s="7">
        <f t="shared" si="21"/>
        <v>800</v>
      </c>
      <c r="T49" s="7">
        <f t="shared" si="22"/>
        <v>800</v>
      </c>
      <c r="U49" s="8" t="str">
        <f t="shared" si="14"/>
        <v/>
      </c>
      <c r="V49" s="7" cm="1">
        <f t="array" aca="1" ref="V49" ca="1">IF(ISBLANK(I49),0,_xlfn.XLOOKUP(I49,INDIRECT(U49&amp;"Controls"),INDIRECT(U49&amp;"ControlsAddon")))</f>
        <v>0</v>
      </c>
      <c r="W49" s="7" t="str">
        <f t="shared" si="23"/>
        <v/>
      </c>
      <c r="X49" s="7" cm="1">
        <f t="array" aca="1" ref="X49" ca="1">IF(AND(K49="y",NOT(ISBLANK(H49))),_xlfn.XLOOKUP(S49,ralcassette,ralcassettecost),IF(K49="Y",_xlfn.XLOOKUP(S49,INDIRECT(U49&amp;"RALW"),_xlfn.XLOOKUP(T49,INDIRECT(U49&amp;"RALD"),INDIRECT(U49&amp;"RAL"))),0))</f>
        <v>0</v>
      </c>
      <c r="Y49" s="7">
        <f t="shared" si="24"/>
        <v>0</v>
      </c>
      <c r="Z49" s="7">
        <f t="shared" si="15"/>
        <v>0</v>
      </c>
      <c r="AA49" s="7" cm="1">
        <f t="array" ref="AA49">IF(ISNUMBER(SEARCH("cassette",H49)),_xlfn.XLOOKUP(S49,cassettewidth,_xlfn.XLOOKUP(H49,cassettetype,cassette)),IF(ISNUMBER(SEARCH("fascia",H49)),_xlfn.XLOOKUP(S49,fasciawidth,_xlfn.XLOOKUP(H49,fasciatype,fascia)),0))</f>
        <v>0</v>
      </c>
      <c r="AB49" s="7" t="str">
        <f t="shared" si="16"/>
        <v/>
      </c>
      <c r="AC49" s="7" t="str" cm="1">
        <f t="array" ref="AC49">IF(NOT(ISBLANK(H49)),_xlfn.XLOOKUP(S49,cassetterefwidth,_xlfn.XLOOKUP(T49,cassetterefdrop,cassetteref)),"")</f>
        <v/>
      </c>
      <c r="AD49" s="1" t="b">
        <f t="shared" si="17"/>
        <v>0</v>
      </c>
      <c r="AE49" s="1" t="b">
        <f t="shared" si="5"/>
        <v>0</v>
      </c>
      <c r="AF49" s="10" t="e" cm="1">
        <f t="array" aca="1" ref="AF49" ca="1">(_xlfn.XLOOKUP($S49,INDIRECT($U49&amp;$W49&amp;"W"),_xlfn.XLOOKUP($T49,INDIRECT($U49&amp;$W49&amp;"D"),INDIRECT($U49&amp;$W49))))</f>
        <v>#REF!</v>
      </c>
      <c r="AG49" s="9"/>
      <c r="AH49" s="9"/>
      <c r="AI49" s="9"/>
      <c r="AJ49" s="9"/>
      <c r="AK49" s="9"/>
      <c r="AL49" s="7">
        <f t="shared" si="6"/>
        <v>500</v>
      </c>
      <c r="AM49" s="7" t="str">
        <f t="shared" si="18"/>
        <v/>
      </c>
      <c r="AN49" s="7">
        <f t="shared" si="7"/>
        <v>0</v>
      </c>
      <c r="AO49" s="7">
        <f t="shared" si="8"/>
        <v>0</v>
      </c>
      <c r="AP49" s="9" cm="1">
        <f t="array" aca="1" ref="AP49" ca="1">IF(F49="Flow",_xlfn.XLOOKUP(AL49,INDIRECT(F49&amp;AM49&amp;"W"),_xlfn.XLOOKUP(AI49,INDIRECT(F49&amp;AM49&amp;"H"),INDIRECT(F49&amp;AM49))),0)</f>
        <v>0</v>
      </c>
      <c r="AQ49" s="9">
        <f>IF(F49="Cascade",_xlfn.XLOOKUP(S49,Cascade!$C$4:$S$4,Cascade!$C$5:$S$5),0)</f>
        <v>0</v>
      </c>
      <c r="AR49" s="9" t="b">
        <f t="shared" si="9"/>
        <v>0</v>
      </c>
      <c r="AS49" s="9" cm="1">
        <f t="array" aca="1" ref="AS49" ca="1">IF(OR(G49="Ellipse 43",G49="Luxury 46",G49="Type 2",G49="Type D",G49="Type Z",ISBLANK(G49)),0,_xlfn.XLOOKUP(S49,INDIRECT(U49&amp;AR49&amp;"w"),INDIRECT(U49&amp;AR49)))</f>
        <v>0</v>
      </c>
      <c r="AT49" s="9" cm="1">
        <f t="array" ref="AT49">IF(F49="ExtraLok 100",_xlfn.XLOOKUP(S49,'ExtraLok 100'!$C$6:$S$6,_xlfn.XLOOKUP('Pricing Tool'!T49,'ExtraLok 100'!$A$7:$A$21,'ExtraLok 100'!$C$7:$S$21)),IF(F49="ExtraLok 125",_xlfn.XLOOKUP('Pricing Tool'!S49,'ExtraLok 125'!$C$6:$S$6,_xlfn.XLOOKUP('Pricing Tool'!T49,'ExtraLok 125'!$A$7:$A$33,'ExtraLok 125'!$C$7:$S$33)),0))</f>
        <v>0</v>
      </c>
      <c r="AU49" s="9">
        <f t="shared" ca="1" si="19"/>
        <v>0</v>
      </c>
      <c r="AV49" s="9" t="str">
        <f t="shared" si="10"/>
        <v/>
      </c>
      <c r="AW49" s="85" t="e">
        <f>_xlfn.XLOOKUP($AV49,'Size capacities'!$A$2:$A$120,'Size capacities'!D$2:D$120)</f>
        <v>#N/A</v>
      </c>
      <c r="AX49" s="85" t="e">
        <f>_xlfn.XLOOKUP($AV49,'Size capacities'!$A$2:$A$120,'Size capacities'!E$2:E$120)</f>
        <v>#N/A</v>
      </c>
      <c r="AY49" s="85" t="e">
        <f>_xlfn.XLOOKUP($AV49,'Size capacities'!$A$2:$A$120,'Size capacities'!F$2:F$120)</f>
        <v>#N/A</v>
      </c>
      <c r="AZ49" s="85" t="e">
        <f>_xlfn.XLOOKUP($AV49,'Size capacities'!$A$2:$A$120,'Size capacities'!G$2:G$120)</f>
        <v>#N/A</v>
      </c>
      <c r="BA49" s="85">
        <f t="shared" si="11"/>
        <v>0</v>
      </c>
      <c r="BB49" s="85">
        <f t="shared" si="12"/>
        <v>0</v>
      </c>
    </row>
    <row r="50" spans="1:54" x14ac:dyDescent="0.3">
      <c r="A50" s="7">
        <v>47</v>
      </c>
      <c r="B50" s="91"/>
      <c r="C50" s="91"/>
      <c r="D50" s="91"/>
      <c r="E50" s="91"/>
      <c r="F50" s="91"/>
      <c r="G50" s="91"/>
      <c r="H50" s="91"/>
      <c r="I50" s="91"/>
      <c r="J50" s="91"/>
      <c r="K50" s="92"/>
      <c r="L50" s="92"/>
      <c r="M50" s="9">
        <f t="shared" ca="1" si="0"/>
        <v>0</v>
      </c>
      <c r="N50" s="10" cm="1">
        <f t="array" aca="1" ref="N50" ca="1">IF(ISBLANK(C50),0,IF(F50="Flow",AP50,IF(F50="Cascade",AQ50,IF(OR(ISBLANK(F50),ISBLANK(G50),ISBLANK(I50),ISBLANK(J50)),0,(_xlfn.XLOOKUP(S50,INDIRECT(U50&amp;W50&amp;"W"),_xlfn.XLOOKUP(T50,INDIRECT(U50&amp;W50&amp;"D"),INDIRECT(U50&amp;W50))))))))</f>
        <v>0</v>
      </c>
      <c r="O50" s="93"/>
      <c r="P50" s="9">
        <f t="shared" ca="1" si="1"/>
        <v>0</v>
      </c>
      <c r="Q50" s="9">
        <f t="shared" si="13"/>
        <v>0</v>
      </c>
      <c r="S50" s="7">
        <f t="shared" si="21"/>
        <v>800</v>
      </c>
      <c r="T50" s="7">
        <f t="shared" si="22"/>
        <v>800</v>
      </c>
      <c r="U50" s="8" t="str">
        <f t="shared" si="14"/>
        <v/>
      </c>
      <c r="V50" s="7" cm="1">
        <f t="array" aca="1" ref="V50" ca="1">IF(ISBLANK(I50),0,_xlfn.XLOOKUP(I50,INDIRECT(U50&amp;"Controls"),INDIRECT(U50&amp;"ControlsAddon")))</f>
        <v>0</v>
      </c>
      <c r="W50" s="7" t="str">
        <f t="shared" si="23"/>
        <v/>
      </c>
      <c r="X50" s="7" cm="1">
        <f t="array" aca="1" ref="X50" ca="1">IF(AND(K50="y",NOT(ISBLANK(H50))),_xlfn.XLOOKUP(S50,ralcassette,ralcassettecost),IF(K50="Y",_xlfn.XLOOKUP(S50,INDIRECT(U50&amp;"RALW"),_xlfn.XLOOKUP(T50,INDIRECT(U50&amp;"RALD"),INDIRECT(U50&amp;"RAL"))),0))</f>
        <v>0</v>
      </c>
      <c r="Y50" s="7">
        <f t="shared" si="24"/>
        <v>0</v>
      </c>
      <c r="Z50" s="7">
        <f t="shared" si="15"/>
        <v>0</v>
      </c>
      <c r="AA50" s="7" cm="1">
        <f t="array" ref="AA50">IF(ISNUMBER(SEARCH("cassette",H50)),_xlfn.XLOOKUP(S50,cassettewidth,_xlfn.XLOOKUP(H50,cassettetype,cassette)),IF(ISNUMBER(SEARCH("fascia",H50)),_xlfn.XLOOKUP(S50,fasciawidth,_xlfn.XLOOKUP(H50,fasciatype,fascia)),0))</f>
        <v>0</v>
      </c>
      <c r="AB50" s="7" t="str">
        <f t="shared" si="16"/>
        <v/>
      </c>
      <c r="AC50" s="7" t="str" cm="1">
        <f t="array" ref="AC50">IF(NOT(ISBLANK(H50)),_xlfn.XLOOKUP(S50,cassetterefwidth,_xlfn.XLOOKUP(T50,cassetterefdrop,cassetteref)),"")</f>
        <v/>
      </c>
      <c r="AD50" s="1" t="b">
        <f t="shared" si="17"/>
        <v>0</v>
      </c>
      <c r="AE50" s="1" t="b">
        <f t="shared" si="5"/>
        <v>0</v>
      </c>
      <c r="AF50" s="10" t="e" cm="1">
        <f t="array" aca="1" ref="AF50" ca="1">(_xlfn.XLOOKUP($S50,INDIRECT($U50&amp;$W50&amp;"W"),_xlfn.XLOOKUP($T50,INDIRECT($U50&amp;$W50&amp;"D"),INDIRECT($U50&amp;$W50))))</f>
        <v>#REF!</v>
      </c>
      <c r="AG50" s="9"/>
      <c r="AH50" s="9"/>
      <c r="AI50" s="9"/>
      <c r="AJ50" s="9"/>
      <c r="AK50" s="9"/>
      <c r="AL50" s="7">
        <f t="shared" si="6"/>
        <v>500</v>
      </c>
      <c r="AM50" s="7" t="str">
        <f t="shared" si="18"/>
        <v/>
      </c>
      <c r="AN50" s="7">
        <f t="shared" si="7"/>
        <v>0</v>
      </c>
      <c r="AO50" s="7">
        <f t="shared" si="8"/>
        <v>0</v>
      </c>
      <c r="AP50" s="9" cm="1">
        <f t="array" aca="1" ref="AP50" ca="1">IF(F50="Flow",_xlfn.XLOOKUP(AL50,INDIRECT(F50&amp;AM50&amp;"W"),_xlfn.XLOOKUP(AI50,INDIRECT(F50&amp;AM50&amp;"H"),INDIRECT(F50&amp;AM50))),0)</f>
        <v>0</v>
      </c>
      <c r="AQ50" s="9">
        <f>IF(F50="Cascade",_xlfn.XLOOKUP(S50,Cascade!$C$4:$S$4,Cascade!$C$5:$S$5),0)</f>
        <v>0</v>
      </c>
      <c r="AR50" s="9" t="b">
        <f t="shared" si="9"/>
        <v>0</v>
      </c>
      <c r="AS50" s="9" cm="1">
        <f t="array" aca="1" ref="AS50" ca="1">IF(OR(G50="Ellipse 43",G50="Luxury 46",G50="Type 2",G50="Type D",G50="Type Z",ISBLANK(G50)),0,_xlfn.XLOOKUP(S50,INDIRECT(U50&amp;AR50&amp;"w"),INDIRECT(U50&amp;AR50)))</f>
        <v>0</v>
      </c>
      <c r="AT50" s="9" cm="1">
        <f t="array" ref="AT50">IF(F50="ExtraLok 100",_xlfn.XLOOKUP(S50,'ExtraLok 100'!$C$6:$S$6,_xlfn.XLOOKUP('Pricing Tool'!T50,'ExtraLok 100'!$A$7:$A$21,'ExtraLok 100'!$C$7:$S$21)),IF(F50="ExtraLok 125",_xlfn.XLOOKUP('Pricing Tool'!S50,'ExtraLok 125'!$C$6:$S$6,_xlfn.XLOOKUP('Pricing Tool'!T50,'ExtraLok 125'!$A$7:$A$33,'ExtraLok 125'!$C$7:$S$33)),0))</f>
        <v>0</v>
      </c>
      <c r="AU50" s="9">
        <f t="shared" ca="1" si="19"/>
        <v>0</v>
      </c>
      <c r="AV50" s="9" t="str">
        <f t="shared" si="10"/>
        <v/>
      </c>
      <c r="AW50" s="85" t="e">
        <f>_xlfn.XLOOKUP($AV50,'Size capacities'!$A$2:$A$120,'Size capacities'!D$2:D$120)</f>
        <v>#N/A</v>
      </c>
      <c r="AX50" s="85" t="e">
        <f>_xlfn.XLOOKUP($AV50,'Size capacities'!$A$2:$A$120,'Size capacities'!E$2:E$120)</f>
        <v>#N/A</v>
      </c>
      <c r="AY50" s="85" t="e">
        <f>_xlfn.XLOOKUP($AV50,'Size capacities'!$A$2:$A$120,'Size capacities'!F$2:F$120)</f>
        <v>#N/A</v>
      </c>
      <c r="AZ50" s="85" t="e">
        <f>_xlfn.XLOOKUP($AV50,'Size capacities'!$A$2:$A$120,'Size capacities'!G$2:G$120)</f>
        <v>#N/A</v>
      </c>
      <c r="BA50" s="85">
        <f t="shared" si="11"/>
        <v>0</v>
      </c>
      <c r="BB50" s="85">
        <f t="shared" si="12"/>
        <v>0</v>
      </c>
    </row>
    <row r="51" spans="1:54" x14ac:dyDescent="0.3">
      <c r="A51" s="7">
        <v>48</v>
      </c>
      <c r="B51" s="91"/>
      <c r="C51" s="91"/>
      <c r="D51" s="91"/>
      <c r="E51" s="91"/>
      <c r="F51" s="91"/>
      <c r="G51" s="91"/>
      <c r="H51" s="91"/>
      <c r="I51" s="91"/>
      <c r="J51" s="91"/>
      <c r="K51" s="92"/>
      <c r="L51" s="92"/>
      <c r="M51" s="9">
        <f t="shared" ca="1" si="0"/>
        <v>0</v>
      </c>
      <c r="N51" s="10" cm="1">
        <f t="array" aca="1" ref="N51" ca="1">IF(ISBLANK(C51),0,IF(F51="Flow",AP51,IF(F51="Cascade",AQ51,IF(OR(ISBLANK(F51),ISBLANK(G51),ISBLANK(I51),ISBLANK(J51)),0,(_xlfn.XLOOKUP(S51,INDIRECT(U51&amp;W51&amp;"W"),_xlfn.XLOOKUP(T51,INDIRECT(U51&amp;W51&amp;"D"),INDIRECT(U51&amp;W51))))))))</f>
        <v>0</v>
      </c>
      <c r="O51" s="93"/>
      <c r="P51" s="9">
        <f t="shared" ca="1" si="1"/>
        <v>0</v>
      </c>
      <c r="Q51" s="9">
        <f t="shared" si="13"/>
        <v>0</v>
      </c>
      <c r="S51" s="7">
        <f t="shared" si="21"/>
        <v>800</v>
      </c>
      <c r="T51" s="7">
        <f t="shared" si="22"/>
        <v>800</v>
      </c>
      <c r="U51" s="8" t="str">
        <f t="shared" si="14"/>
        <v/>
      </c>
      <c r="V51" s="7" cm="1">
        <f t="array" aca="1" ref="V51" ca="1">IF(ISBLANK(I51),0,_xlfn.XLOOKUP(I51,INDIRECT(U51&amp;"Controls"),INDIRECT(U51&amp;"ControlsAddon")))</f>
        <v>0</v>
      </c>
      <c r="W51" s="7" t="str">
        <f t="shared" si="23"/>
        <v/>
      </c>
      <c r="X51" s="7" cm="1">
        <f t="array" aca="1" ref="X51" ca="1">IF(AND(K51="y",NOT(ISBLANK(H51))),_xlfn.XLOOKUP(S51,ralcassette,ralcassettecost),IF(K51="Y",_xlfn.XLOOKUP(S51,INDIRECT(U51&amp;"RALW"),_xlfn.XLOOKUP(T51,INDIRECT(U51&amp;"RALD"),INDIRECT(U51&amp;"RAL"))),0))</f>
        <v>0</v>
      </c>
      <c r="Y51" s="7">
        <f t="shared" si="24"/>
        <v>0</v>
      </c>
      <c r="Z51" s="7">
        <f t="shared" si="15"/>
        <v>0</v>
      </c>
      <c r="AA51" s="7" cm="1">
        <f t="array" ref="AA51">IF(ISNUMBER(SEARCH("cassette",H51)),_xlfn.XLOOKUP(S51,cassettewidth,_xlfn.XLOOKUP(H51,cassettetype,cassette)),IF(ISNUMBER(SEARCH("fascia",H51)),_xlfn.XLOOKUP(S51,fasciawidth,_xlfn.XLOOKUP(H51,fasciatype,fascia)),0))</f>
        <v>0</v>
      </c>
      <c r="AB51" s="7" t="str">
        <f t="shared" si="16"/>
        <v/>
      </c>
      <c r="AC51" s="7" t="str" cm="1">
        <f t="array" ref="AC51">IF(NOT(ISBLANK(H51)),_xlfn.XLOOKUP(S51,cassetterefwidth,_xlfn.XLOOKUP(T51,cassetterefdrop,cassetteref)),"")</f>
        <v/>
      </c>
      <c r="AD51" s="1" t="b">
        <f t="shared" si="17"/>
        <v>0</v>
      </c>
      <c r="AE51" s="1" t="b">
        <f t="shared" si="5"/>
        <v>0</v>
      </c>
      <c r="AF51" s="10" t="e" cm="1">
        <f t="array" aca="1" ref="AF51" ca="1">(_xlfn.XLOOKUP($S51,INDIRECT($U51&amp;$W51&amp;"W"),_xlfn.XLOOKUP($T51,INDIRECT($U51&amp;$W51&amp;"D"),INDIRECT($U51&amp;$W51))))</f>
        <v>#REF!</v>
      </c>
      <c r="AG51" s="9"/>
      <c r="AH51" s="9"/>
      <c r="AI51" s="9"/>
      <c r="AJ51" s="9"/>
      <c r="AK51" s="9"/>
      <c r="AL51" s="7">
        <f t="shared" si="6"/>
        <v>500</v>
      </c>
      <c r="AM51" s="7" t="str">
        <f t="shared" si="18"/>
        <v/>
      </c>
      <c r="AN51" s="7">
        <f t="shared" si="7"/>
        <v>0</v>
      </c>
      <c r="AO51" s="7">
        <f t="shared" si="8"/>
        <v>0</v>
      </c>
      <c r="AP51" s="9" cm="1">
        <f t="array" aca="1" ref="AP51" ca="1">IF(F51="Flow",_xlfn.XLOOKUP(AL51,INDIRECT(F51&amp;AM51&amp;"W"),_xlfn.XLOOKUP(AI51,INDIRECT(F51&amp;AM51&amp;"H"),INDIRECT(F51&amp;AM51))),0)</f>
        <v>0</v>
      </c>
      <c r="AQ51" s="9">
        <f>IF(F51="Cascade",_xlfn.XLOOKUP(S51,Cascade!$C$4:$S$4,Cascade!$C$5:$S$5),0)</f>
        <v>0</v>
      </c>
      <c r="AR51" s="9" t="b">
        <f t="shared" si="9"/>
        <v>0</v>
      </c>
      <c r="AS51" s="9" cm="1">
        <f t="array" aca="1" ref="AS51" ca="1">IF(OR(G51="Ellipse 43",G51="Luxury 46",G51="Type 2",G51="Type D",G51="Type Z",ISBLANK(G51)),0,_xlfn.XLOOKUP(S51,INDIRECT(U51&amp;AR51&amp;"w"),INDIRECT(U51&amp;AR51)))</f>
        <v>0</v>
      </c>
      <c r="AT51" s="9" cm="1">
        <f t="array" ref="AT51">IF(F51="ExtraLok 100",_xlfn.XLOOKUP(S51,'ExtraLok 100'!$C$6:$S$6,_xlfn.XLOOKUP('Pricing Tool'!T51,'ExtraLok 100'!$A$7:$A$21,'ExtraLok 100'!$C$7:$S$21)),IF(F51="ExtraLok 125",_xlfn.XLOOKUP('Pricing Tool'!S51,'ExtraLok 125'!$C$6:$S$6,_xlfn.XLOOKUP('Pricing Tool'!T51,'ExtraLok 125'!$A$7:$A$33,'ExtraLok 125'!$C$7:$S$33)),0))</f>
        <v>0</v>
      </c>
      <c r="AU51" s="9">
        <f t="shared" ca="1" si="19"/>
        <v>0</v>
      </c>
      <c r="AV51" s="9" t="str">
        <f t="shared" si="10"/>
        <v/>
      </c>
      <c r="AW51" s="85" t="e">
        <f>_xlfn.XLOOKUP($AV51,'Size capacities'!$A$2:$A$120,'Size capacities'!D$2:D$120)</f>
        <v>#N/A</v>
      </c>
      <c r="AX51" s="85" t="e">
        <f>_xlfn.XLOOKUP($AV51,'Size capacities'!$A$2:$A$120,'Size capacities'!E$2:E$120)</f>
        <v>#N/A</v>
      </c>
      <c r="AY51" s="85" t="e">
        <f>_xlfn.XLOOKUP($AV51,'Size capacities'!$A$2:$A$120,'Size capacities'!F$2:F$120)</f>
        <v>#N/A</v>
      </c>
      <c r="AZ51" s="85" t="e">
        <f>_xlfn.XLOOKUP($AV51,'Size capacities'!$A$2:$A$120,'Size capacities'!G$2:G$120)</f>
        <v>#N/A</v>
      </c>
      <c r="BA51" s="85">
        <f t="shared" si="11"/>
        <v>0</v>
      </c>
      <c r="BB51" s="85">
        <f t="shared" si="12"/>
        <v>0</v>
      </c>
    </row>
    <row r="52" spans="1:54" x14ac:dyDescent="0.3">
      <c r="A52" s="7">
        <v>49</v>
      </c>
      <c r="B52" s="91"/>
      <c r="C52" s="91"/>
      <c r="D52" s="91"/>
      <c r="E52" s="91"/>
      <c r="F52" s="91"/>
      <c r="G52" s="91"/>
      <c r="H52" s="91"/>
      <c r="I52" s="91"/>
      <c r="J52" s="91"/>
      <c r="K52" s="92"/>
      <c r="L52" s="92"/>
      <c r="M52" s="9">
        <f t="shared" ca="1" si="0"/>
        <v>0</v>
      </c>
      <c r="N52" s="10" cm="1">
        <f t="array" aca="1" ref="N52" ca="1">IF(ISBLANK(C52),0,IF(F52="Flow",AP52,IF(F52="Cascade",AQ52,IF(OR(ISBLANK(F52),ISBLANK(G52),ISBLANK(I52),ISBLANK(J52)),0,(_xlfn.XLOOKUP(S52,INDIRECT(U52&amp;W52&amp;"W"),_xlfn.XLOOKUP(T52,INDIRECT(U52&amp;W52&amp;"D"),INDIRECT(U52&amp;W52))))))))</f>
        <v>0</v>
      </c>
      <c r="O52" s="93"/>
      <c r="P52" s="9">
        <f t="shared" ca="1" si="1"/>
        <v>0</v>
      </c>
      <c r="Q52" s="9">
        <f t="shared" si="13"/>
        <v>0</v>
      </c>
      <c r="S52" s="7">
        <f t="shared" si="21"/>
        <v>800</v>
      </c>
      <c r="T52" s="7">
        <f t="shared" si="22"/>
        <v>800</v>
      </c>
      <c r="U52" s="8" t="str">
        <f t="shared" si="14"/>
        <v/>
      </c>
      <c r="V52" s="7" cm="1">
        <f t="array" aca="1" ref="V52" ca="1">IF(ISBLANK(I52),0,_xlfn.XLOOKUP(I52,INDIRECT(U52&amp;"Controls"),INDIRECT(U52&amp;"ControlsAddon")))</f>
        <v>0</v>
      </c>
      <c r="W52" s="7" t="str">
        <f t="shared" si="23"/>
        <v/>
      </c>
      <c r="X52" s="7" cm="1">
        <f t="array" aca="1" ref="X52" ca="1">IF(AND(K52="y",NOT(ISBLANK(H52))),_xlfn.XLOOKUP(S52,ralcassette,ralcassettecost),IF(K52="Y",_xlfn.XLOOKUP(S52,INDIRECT(U52&amp;"RALW"),_xlfn.XLOOKUP(T52,INDIRECT(U52&amp;"RALD"),INDIRECT(U52&amp;"RAL"))),0))</f>
        <v>0</v>
      </c>
      <c r="Y52" s="7">
        <f t="shared" si="24"/>
        <v>0</v>
      </c>
      <c r="Z52" s="7">
        <f t="shared" si="15"/>
        <v>0</v>
      </c>
      <c r="AA52" s="7" cm="1">
        <f t="array" ref="AA52">IF(ISNUMBER(SEARCH("cassette",H52)),_xlfn.XLOOKUP(S52,cassettewidth,_xlfn.XLOOKUP(H52,cassettetype,cassette)),IF(ISNUMBER(SEARCH("fascia",H52)),_xlfn.XLOOKUP(S52,fasciawidth,_xlfn.XLOOKUP(H52,fasciatype,fascia)),0))</f>
        <v>0</v>
      </c>
      <c r="AB52" s="7" t="str">
        <f t="shared" si="16"/>
        <v/>
      </c>
      <c r="AC52" s="7" t="str" cm="1">
        <f t="array" ref="AC52">IF(NOT(ISBLANK(H52)),_xlfn.XLOOKUP(S52,cassetterefwidth,_xlfn.XLOOKUP(T52,cassetterefdrop,cassetteref)),"")</f>
        <v/>
      </c>
      <c r="AD52" s="1" t="b">
        <f t="shared" si="17"/>
        <v>0</v>
      </c>
      <c r="AE52" s="1" t="b">
        <f t="shared" si="5"/>
        <v>0</v>
      </c>
      <c r="AF52" s="10" t="e" cm="1">
        <f t="array" aca="1" ref="AF52" ca="1">(_xlfn.XLOOKUP($S52,INDIRECT($U52&amp;$W52&amp;"W"),_xlfn.XLOOKUP($T52,INDIRECT($U52&amp;$W52&amp;"D"),INDIRECT($U52&amp;$W52))))</f>
        <v>#REF!</v>
      </c>
      <c r="AG52" s="9"/>
      <c r="AH52" s="9"/>
      <c r="AI52" s="9"/>
      <c r="AJ52" s="9"/>
      <c r="AK52" s="9"/>
      <c r="AL52" s="7">
        <f t="shared" si="6"/>
        <v>500</v>
      </c>
      <c r="AM52" s="7" t="str">
        <f t="shared" si="18"/>
        <v/>
      </c>
      <c r="AN52" s="7">
        <f t="shared" si="7"/>
        <v>0</v>
      </c>
      <c r="AO52" s="7">
        <f t="shared" si="8"/>
        <v>0</v>
      </c>
      <c r="AP52" s="9" cm="1">
        <f t="array" aca="1" ref="AP52" ca="1">IF(F52="Flow",_xlfn.XLOOKUP(AL52,INDIRECT(F52&amp;AM52&amp;"W"),_xlfn.XLOOKUP(AI52,INDIRECT(F52&amp;AM52&amp;"H"),INDIRECT(F52&amp;AM52))),0)</f>
        <v>0</v>
      </c>
      <c r="AQ52" s="9">
        <f>IF(F52="Cascade",_xlfn.XLOOKUP(S52,Cascade!$C$4:$S$4,Cascade!$C$5:$S$5),0)</f>
        <v>0</v>
      </c>
      <c r="AR52" s="9" t="b">
        <f t="shared" si="9"/>
        <v>0</v>
      </c>
      <c r="AS52" s="9" cm="1">
        <f t="array" aca="1" ref="AS52" ca="1">IF(OR(G52="Ellipse 43",G52="Luxury 46",G52="Type 2",G52="Type D",G52="Type Z",ISBLANK(G52)),0,_xlfn.XLOOKUP(S52,INDIRECT(U52&amp;AR52&amp;"w"),INDIRECT(U52&amp;AR52)))</f>
        <v>0</v>
      </c>
      <c r="AT52" s="9" cm="1">
        <f t="array" ref="AT52">IF(F52="ExtraLok 100",_xlfn.XLOOKUP(S52,'ExtraLok 100'!$C$6:$S$6,_xlfn.XLOOKUP('Pricing Tool'!T52,'ExtraLok 100'!$A$7:$A$21,'ExtraLok 100'!$C$7:$S$21)),IF(F52="ExtraLok 125",_xlfn.XLOOKUP('Pricing Tool'!S52,'ExtraLok 125'!$C$6:$S$6,_xlfn.XLOOKUP('Pricing Tool'!T52,'ExtraLok 125'!$A$7:$A$33,'ExtraLok 125'!$C$7:$S$33)),0))</f>
        <v>0</v>
      </c>
      <c r="AU52" s="9">
        <f t="shared" ca="1" si="19"/>
        <v>0</v>
      </c>
      <c r="AV52" s="9" t="str">
        <f t="shared" si="10"/>
        <v/>
      </c>
      <c r="AW52" s="85" t="e">
        <f>_xlfn.XLOOKUP($AV52,'Size capacities'!$A$2:$A$120,'Size capacities'!D$2:D$120)</f>
        <v>#N/A</v>
      </c>
      <c r="AX52" s="85" t="e">
        <f>_xlfn.XLOOKUP($AV52,'Size capacities'!$A$2:$A$120,'Size capacities'!E$2:E$120)</f>
        <v>#N/A</v>
      </c>
      <c r="AY52" s="85" t="e">
        <f>_xlfn.XLOOKUP($AV52,'Size capacities'!$A$2:$A$120,'Size capacities'!F$2:F$120)</f>
        <v>#N/A</v>
      </c>
      <c r="AZ52" s="85" t="e">
        <f>_xlfn.XLOOKUP($AV52,'Size capacities'!$A$2:$A$120,'Size capacities'!G$2:G$120)</f>
        <v>#N/A</v>
      </c>
      <c r="BA52" s="85">
        <f t="shared" si="11"/>
        <v>0</v>
      </c>
      <c r="BB52" s="85">
        <f t="shared" si="12"/>
        <v>0</v>
      </c>
    </row>
    <row r="53" spans="1:54" x14ac:dyDescent="0.3">
      <c r="A53" s="7">
        <v>50</v>
      </c>
      <c r="B53" s="91"/>
      <c r="C53" s="91"/>
      <c r="D53" s="91"/>
      <c r="E53" s="91"/>
      <c r="F53" s="91"/>
      <c r="G53" s="91"/>
      <c r="H53" s="91"/>
      <c r="I53" s="91"/>
      <c r="J53" s="91"/>
      <c r="K53" s="92"/>
      <c r="L53" s="92"/>
      <c r="M53" s="9">
        <f t="shared" ca="1" si="0"/>
        <v>0</v>
      </c>
      <c r="N53" s="10" cm="1">
        <f t="array" aca="1" ref="N53" ca="1">IF(ISBLANK(C53),0,IF(F53="Flow",AP53,IF(F53="Cascade",AQ53,IF(OR(ISBLANK(F53),ISBLANK(G53),ISBLANK(I53),ISBLANK(J53)),0,(_xlfn.XLOOKUP(S53,INDIRECT(U53&amp;W53&amp;"W"),_xlfn.XLOOKUP(T53,INDIRECT(U53&amp;W53&amp;"D"),INDIRECT(U53&amp;W53))))))))</f>
        <v>0</v>
      </c>
      <c r="O53" s="93"/>
      <c r="P53" s="9">
        <f t="shared" ca="1" si="1"/>
        <v>0</v>
      </c>
      <c r="Q53" s="9">
        <f t="shared" si="13"/>
        <v>0</v>
      </c>
      <c r="S53" s="7">
        <f t="shared" si="21"/>
        <v>800</v>
      </c>
      <c r="T53" s="7">
        <f t="shared" si="22"/>
        <v>800</v>
      </c>
      <c r="U53" s="8" t="str">
        <f t="shared" si="14"/>
        <v/>
      </c>
      <c r="V53" s="7" cm="1">
        <f t="array" aca="1" ref="V53" ca="1">IF(ISBLANK(I53),0,_xlfn.XLOOKUP(I53,INDIRECT(U53&amp;"Controls"),INDIRECT(U53&amp;"ControlsAddon")))</f>
        <v>0</v>
      </c>
      <c r="W53" s="7" t="str">
        <f t="shared" si="23"/>
        <v/>
      </c>
      <c r="X53" s="7" cm="1">
        <f t="array" aca="1" ref="X53" ca="1">IF(AND(K53="y",NOT(ISBLANK(H53))),_xlfn.XLOOKUP(S53,ralcassette,ralcassettecost),IF(K53="Y",_xlfn.XLOOKUP(S53,INDIRECT(U53&amp;"RALW"),_xlfn.XLOOKUP(T53,INDIRECT(U53&amp;"RALD"),INDIRECT(U53&amp;"RAL"))),0))</f>
        <v>0</v>
      </c>
      <c r="Y53" s="7">
        <f t="shared" si="24"/>
        <v>0</v>
      </c>
      <c r="Z53" s="7">
        <f t="shared" si="15"/>
        <v>0</v>
      </c>
      <c r="AA53" s="7" cm="1">
        <f t="array" ref="AA53">IF(ISNUMBER(SEARCH("cassette",H53)),_xlfn.XLOOKUP(S53,cassettewidth,_xlfn.XLOOKUP(H53,cassettetype,cassette)),IF(ISNUMBER(SEARCH("fascia",H53)),_xlfn.XLOOKUP(S53,fasciawidth,_xlfn.XLOOKUP(H53,fasciatype,fascia)),0))</f>
        <v>0</v>
      </c>
      <c r="AB53" s="7" t="str">
        <f t="shared" si="16"/>
        <v/>
      </c>
      <c r="AC53" s="7" t="str" cm="1">
        <f t="array" ref="AC53">IF(NOT(ISBLANK(H53)),_xlfn.XLOOKUP(S53,cassetterefwidth,_xlfn.XLOOKUP(T53,cassetterefdrop,cassetteref)),"")</f>
        <v/>
      </c>
      <c r="AD53" s="1" t="b">
        <f t="shared" si="17"/>
        <v>0</v>
      </c>
      <c r="AE53" s="1" t="b">
        <f t="shared" si="5"/>
        <v>0</v>
      </c>
      <c r="AF53" s="10" t="e" cm="1">
        <f t="array" aca="1" ref="AF53" ca="1">(_xlfn.XLOOKUP($S53,INDIRECT($U53&amp;$W53&amp;"W"),_xlfn.XLOOKUP($T53,INDIRECT($U53&amp;$W53&amp;"D"),INDIRECT($U53&amp;$W53))))</f>
        <v>#REF!</v>
      </c>
      <c r="AG53" s="9"/>
      <c r="AH53" s="9"/>
      <c r="AI53" s="9"/>
      <c r="AJ53" s="9"/>
      <c r="AK53" s="9"/>
      <c r="AL53" s="7">
        <f t="shared" si="6"/>
        <v>500</v>
      </c>
      <c r="AM53" s="7" t="str">
        <f t="shared" si="18"/>
        <v/>
      </c>
      <c r="AN53" s="7">
        <f t="shared" si="7"/>
        <v>0</v>
      </c>
      <c r="AO53" s="7">
        <f t="shared" si="8"/>
        <v>0</v>
      </c>
      <c r="AP53" s="9" cm="1">
        <f t="array" aca="1" ref="AP53" ca="1">IF(F53="Flow",_xlfn.XLOOKUP(AL53,INDIRECT(F53&amp;AM53&amp;"W"),_xlfn.XLOOKUP(AI53,INDIRECT(F53&amp;AM53&amp;"H"),INDIRECT(F53&amp;AM53))),0)</f>
        <v>0</v>
      </c>
      <c r="AQ53" s="9">
        <f>IF(F53="Cascade",_xlfn.XLOOKUP(S53,Cascade!$C$4:$S$4,Cascade!$C$5:$S$5),0)</f>
        <v>0</v>
      </c>
      <c r="AR53" s="9" t="b">
        <f t="shared" si="9"/>
        <v>0</v>
      </c>
      <c r="AS53" s="9" cm="1">
        <f t="array" aca="1" ref="AS53" ca="1">IF(OR(G53="Ellipse 43",G53="Luxury 46",G53="Type 2",G53="Type D",G53="Type Z",ISBLANK(G53)),0,_xlfn.XLOOKUP(S53,INDIRECT(U53&amp;AR53&amp;"w"),INDIRECT(U53&amp;AR53)))</f>
        <v>0</v>
      </c>
      <c r="AT53" s="9" cm="1">
        <f t="array" ref="AT53">IF(F53="ExtraLok 100",_xlfn.XLOOKUP(S53,'ExtraLok 100'!$C$6:$S$6,_xlfn.XLOOKUP('Pricing Tool'!T53,'ExtraLok 100'!$A$7:$A$21,'ExtraLok 100'!$C$7:$S$21)),IF(F53="ExtraLok 125",_xlfn.XLOOKUP('Pricing Tool'!S53,'ExtraLok 125'!$C$6:$S$6,_xlfn.XLOOKUP('Pricing Tool'!T53,'ExtraLok 125'!$A$7:$A$33,'ExtraLok 125'!$C$7:$S$33)),0))</f>
        <v>0</v>
      </c>
      <c r="AU53" s="9">
        <f t="shared" ca="1" si="19"/>
        <v>0</v>
      </c>
      <c r="AV53" s="9" t="str">
        <f t="shared" si="10"/>
        <v/>
      </c>
      <c r="AW53" s="85" t="e">
        <f>_xlfn.XLOOKUP($AV53,'Size capacities'!$A$2:$A$120,'Size capacities'!D$2:D$120)</f>
        <v>#N/A</v>
      </c>
      <c r="AX53" s="85" t="e">
        <f>_xlfn.XLOOKUP($AV53,'Size capacities'!$A$2:$A$120,'Size capacities'!E$2:E$120)</f>
        <v>#N/A</v>
      </c>
      <c r="AY53" s="85" t="e">
        <f>_xlfn.XLOOKUP($AV53,'Size capacities'!$A$2:$A$120,'Size capacities'!F$2:F$120)</f>
        <v>#N/A</v>
      </c>
      <c r="AZ53" s="85" t="e">
        <f>_xlfn.XLOOKUP($AV53,'Size capacities'!$A$2:$A$120,'Size capacities'!G$2:G$120)</f>
        <v>#N/A</v>
      </c>
      <c r="BA53" s="85">
        <f t="shared" si="11"/>
        <v>0</v>
      </c>
      <c r="BB53" s="85">
        <f t="shared" si="12"/>
        <v>0</v>
      </c>
    </row>
    <row r="54" spans="1:54" x14ac:dyDescent="0.3">
      <c r="A54" s="7">
        <v>51</v>
      </c>
      <c r="B54" s="91"/>
      <c r="C54" s="91"/>
      <c r="D54" s="91"/>
      <c r="E54" s="91"/>
      <c r="F54" s="91"/>
      <c r="G54" s="91"/>
      <c r="H54" s="91"/>
      <c r="I54" s="91"/>
      <c r="J54" s="91"/>
      <c r="K54" s="92"/>
      <c r="L54" s="92"/>
      <c r="M54" s="9">
        <f t="shared" ca="1" si="0"/>
        <v>0</v>
      </c>
      <c r="N54" s="10" cm="1">
        <f t="array" aca="1" ref="N54" ca="1">IF(ISBLANK(C54),0,IF(F54="Flow",AP54,IF(F54="Cascade",AQ54,IF(OR(ISBLANK(F54),ISBLANK(G54),ISBLANK(I54),ISBLANK(J54)),0,(_xlfn.XLOOKUP(S54,INDIRECT(U54&amp;W54&amp;"W"),_xlfn.XLOOKUP(T54,INDIRECT(U54&amp;W54&amp;"D"),INDIRECT(U54&amp;W54))))))))</f>
        <v>0</v>
      </c>
      <c r="O54" s="93"/>
      <c r="P54" s="9">
        <f t="shared" ca="1" si="1"/>
        <v>0</v>
      </c>
      <c r="Q54" s="9">
        <f t="shared" si="13"/>
        <v>0</v>
      </c>
      <c r="S54" s="7">
        <f t="shared" si="21"/>
        <v>800</v>
      </c>
      <c r="T54" s="7">
        <f t="shared" si="22"/>
        <v>800</v>
      </c>
      <c r="U54" s="8" t="str">
        <f t="shared" si="14"/>
        <v/>
      </c>
      <c r="V54" s="7" cm="1">
        <f t="array" aca="1" ref="V54" ca="1">IF(ISBLANK(I54),0,_xlfn.XLOOKUP(I54,INDIRECT(U54&amp;"Controls"),INDIRECT(U54&amp;"ControlsAddon")))</f>
        <v>0</v>
      </c>
      <c r="W54" s="7" t="str">
        <f t="shared" si="23"/>
        <v/>
      </c>
      <c r="X54" s="7" cm="1">
        <f t="array" aca="1" ref="X54" ca="1">IF(AND(K54="y",NOT(ISBLANK(H54))),_xlfn.XLOOKUP(S54,ralcassette,ralcassettecost),IF(K54="Y",_xlfn.XLOOKUP(S54,INDIRECT(U54&amp;"RALW"),_xlfn.XLOOKUP(T54,INDIRECT(U54&amp;"RALD"),INDIRECT(U54&amp;"RAL"))),0))</f>
        <v>0</v>
      </c>
      <c r="Y54" s="7">
        <f t="shared" si="24"/>
        <v>0</v>
      </c>
      <c r="Z54" s="7">
        <f t="shared" si="15"/>
        <v>0</v>
      </c>
      <c r="AA54" s="7" cm="1">
        <f t="array" ref="AA54">IF(ISNUMBER(SEARCH("cassette",H54)),_xlfn.XLOOKUP(S54,cassettewidth,_xlfn.XLOOKUP(H54,cassettetype,cassette)),IF(ISNUMBER(SEARCH("fascia",H54)),_xlfn.XLOOKUP(S54,fasciawidth,_xlfn.XLOOKUP(H54,fasciatype,fascia)),0))</f>
        <v>0</v>
      </c>
      <c r="AB54" s="7" t="str">
        <f t="shared" si="16"/>
        <v/>
      </c>
      <c r="AC54" s="7" t="str" cm="1">
        <f t="array" ref="AC54">IF(NOT(ISBLANK(H54)),_xlfn.XLOOKUP(S54,cassetterefwidth,_xlfn.XLOOKUP(T54,cassetterefdrop,cassetteref)),"")</f>
        <v/>
      </c>
      <c r="AD54" s="1" t="b">
        <f t="shared" si="17"/>
        <v>0</v>
      </c>
      <c r="AE54" s="1" t="b">
        <f t="shared" si="5"/>
        <v>0</v>
      </c>
      <c r="AF54" s="10" t="e" cm="1">
        <f t="array" aca="1" ref="AF54" ca="1">(_xlfn.XLOOKUP($S54,INDIRECT($U54&amp;$W54&amp;"W"),_xlfn.XLOOKUP($T54,INDIRECT($U54&amp;$W54&amp;"D"),INDIRECT($U54&amp;$W54))))</f>
        <v>#REF!</v>
      </c>
      <c r="AG54" s="9"/>
      <c r="AH54" s="9"/>
      <c r="AI54" s="9"/>
      <c r="AJ54" s="9"/>
      <c r="AK54" s="9"/>
      <c r="AL54" s="7">
        <f t="shared" si="6"/>
        <v>500</v>
      </c>
      <c r="AM54" s="7" t="str">
        <f t="shared" si="18"/>
        <v/>
      </c>
      <c r="AN54" s="7">
        <f t="shared" si="7"/>
        <v>0</v>
      </c>
      <c r="AO54" s="7">
        <f t="shared" si="8"/>
        <v>0</v>
      </c>
      <c r="AP54" s="9" cm="1">
        <f t="array" aca="1" ref="AP54" ca="1">IF(F54="Flow",_xlfn.XLOOKUP(AL54,INDIRECT(F54&amp;AM54&amp;"W"),_xlfn.XLOOKUP(AI54,INDIRECT(F54&amp;AM54&amp;"H"),INDIRECT(F54&amp;AM54))),0)</f>
        <v>0</v>
      </c>
      <c r="AQ54" s="9">
        <f>IF(F54="Cascade",_xlfn.XLOOKUP(S54,Cascade!$C$4:$S$4,Cascade!$C$5:$S$5),0)</f>
        <v>0</v>
      </c>
      <c r="AR54" s="9" t="b">
        <f t="shared" si="9"/>
        <v>0</v>
      </c>
      <c r="AS54" s="9" cm="1">
        <f t="array" aca="1" ref="AS54" ca="1">IF(OR(G54="Ellipse 43",G54="Luxury 46",G54="Type 2",G54="Type D",G54="Type Z",ISBLANK(G54)),0,_xlfn.XLOOKUP(S54,INDIRECT(U54&amp;AR54&amp;"w"),INDIRECT(U54&amp;AR54)))</f>
        <v>0</v>
      </c>
      <c r="AT54" s="9" cm="1">
        <f t="array" ref="AT54">IF(F54="ExtraLok 100",_xlfn.XLOOKUP(S54,'ExtraLok 100'!$C$6:$S$6,_xlfn.XLOOKUP('Pricing Tool'!T54,'ExtraLok 100'!$A$7:$A$21,'ExtraLok 100'!$C$7:$S$21)),IF(F54="ExtraLok 125",_xlfn.XLOOKUP('Pricing Tool'!S54,'ExtraLok 125'!$C$6:$S$6,_xlfn.XLOOKUP('Pricing Tool'!T54,'ExtraLok 125'!$A$7:$A$33,'ExtraLok 125'!$C$7:$S$33)),0))</f>
        <v>0</v>
      </c>
      <c r="AU54" s="9">
        <f t="shared" ca="1" si="19"/>
        <v>0</v>
      </c>
      <c r="AV54" s="9" t="str">
        <f t="shared" si="10"/>
        <v/>
      </c>
      <c r="AW54" s="85" t="e">
        <f>_xlfn.XLOOKUP($AV54,'Size capacities'!$A$2:$A$120,'Size capacities'!D$2:D$120)</f>
        <v>#N/A</v>
      </c>
      <c r="AX54" s="85" t="e">
        <f>_xlfn.XLOOKUP($AV54,'Size capacities'!$A$2:$A$120,'Size capacities'!E$2:E$120)</f>
        <v>#N/A</v>
      </c>
      <c r="AY54" s="85" t="e">
        <f>_xlfn.XLOOKUP($AV54,'Size capacities'!$A$2:$A$120,'Size capacities'!F$2:F$120)</f>
        <v>#N/A</v>
      </c>
      <c r="AZ54" s="85" t="e">
        <f>_xlfn.XLOOKUP($AV54,'Size capacities'!$A$2:$A$120,'Size capacities'!G$2:G$120)</f>
        <v>#N/A</v>
      </c>
      <c r="BA54" s="85">
        <f t="shared" si="11"/>
        <v>0</v>
      </c>
      <c r="BB54" s="85">
        <f t="shared" si="12"/>
        <v>0</v>
      </c>
    </row>
    <row r="55" spans="1:54" x14ac:dyDescent="0.3">
      <c r="A55" s="7">
        <v>52</v>
      </c>
      <c r="B55" s="91"/>
      <c r="C55" s="91"/>
      <c r="D55" s="91"/>
      <c r="E55" s="91"/>
      <c r="F55" s="91"/>
      <c r="G55" s="91"/>
      <c r="H55" s="91"/>
      <c r="I55" s="91"/>
      <c r="J55" s="91"/>
      <c r="K55" s="92"/>
      <c r="L55" s="92"/>
      <c r="M55" s="9">
        <f t="shared" ca="1" si="0"/>
        <v>0</v>
      </c>
      <c r="N55" s="10" cm="1">
        <f t="array" aca="1" ref="N55" ca="1">IF(ISBLANK(C55),0,IF(F55="Flow",AP55,IF(F55="Cascade",AQ55,IF(OR(ISBLANK(F55),ISBLANK(G55),ISBLANK(I55),ISBLANK(J55)),0,(_xlfn.XLOOKUP(S55,INDIRECT(U55&amp;W55&amp;"W"),_xlfn.XLOOKUP(T55,INDIRECT(U55&amp;W55&amp;"D"),INDIRECT(U55&amp;W55))))))))</f>
        <v>0</v>
      </c>
      <c r="O55" s="93"/>
      <c r="P55" s="9">
        <f t="shared" ca="1" si="1"/>
        <v>0</v>
      </c>
      <c r="Q55" s="9">
        <f t="shared" si="13"/>
        <v>0</v>
      </c>
      <c r="S55" s="7">
        <f t="shared" si="21"/>
        <v>800</v>
      </c>
      <c r="T55" s="7">
        <f t="shared" si="22"/>
        <v>800</v>
      </c>
      <c r="U55" s="8" t="str">
        <f t="shared" si="14"/>
        <v/>
      </c>
      <c r="V55" s="7" cm="1">
        <f t="array" aca="1" ref="V55" ca="1">IF(ISBLANK(I55),0,_xlfn.XLOOKUP(I55,INDIRECT(U55&amp;"Controls"),INDIRECT(U55&amp;"ControlsAddon")))</f>
        <v>0</v>
      </c>
      <c r="W55" s="7" t="str">
        <f t="shared" si="23"/>
        <v/>
      </c>
      <c r="X55" s="7" cm="1">
        <f t="array" aca="1" ref="X55" ca="1">IF(AND(K55="y",NOT(ISBLANK(H55))),_xlfn.XLOOKUP(S55,ralcassette,ralcassettecost),IF(K55="Y",_xlfn.XLOOKUP(S55,INDIRECT(U55&amp;"RALW"),_xlfn.XLOOKUP(T55,INDIRECT(U55&amp;"RALD"),INDIRECT(U55&amp;"RAL"))),0))</f>
        <v>0</v>
      </c>
      <c r="Y55" s="7">
        <f t="shared" si="24"/>
        <v>0</v>
      </c>
      <c r="Z55" s="7">
        <f t="shared" si="15"/>
        <v>0</v>
      </c>
      <c r="AA55" s="7" cm="1">
        <f t="array" ref="AA55">IF(ISNUMBER(SEARCH("cassette",H55)),_xlfn.XLOOKUP(S55,cassettewidth,_xlfn.XLOOKUP(H55,cassettetype,cassette)),IF(ISNUMBER(SEARCH("fascia",H55)),_xlfn.XLOOKUP(S55,fasciawidth,_xlfn.XLOOKUP(H55,fasciatype,fascia)),0))</f>
        <v>0</v>
      </c>
      <c r="AB55" s="7" t="str">
        <f t="shared" si="16"/>
        <v/>
      </c>
      <c r="AC55" s="7" t="str" cm="1">
        <f t="array" ref="AC55">IF(NOT(ISBLANK(H55)),_xlfn.XLOOKUP(S55,cassetterefwidth,_xlfn.XLOOKUP(T55,cassetterefdrop,cassetteref)),"")</f>
        <v/>
      </c>
      <c r="AD55" s="1" t="b">
        <f t="shared" si="17"/>
        <v>0</v>
      </c>
      <c r="AE55" s="1" t="b">
        <f t="shared" si="5"/>
        <v>0</v>
      </c>
      <c r="AF55" s="10" t="e" cm="1">
        <f t="array" aca="1" ref="AF55" ca="1">(_xlfn.XLOOKUP($S55,INDIRECT($U55&amp;$W55&amp;"W"),_xlfn.XLOOKUP($T55,INDIRECT($U55&amp;$W55&amp;"D"),INDIRECT($U55&amp;$W55))))</f>
        <v>#REF!</v>
      </c>
      <c r="AG55" s="9"/>
      <c r="AH55" s="9"/>
      <c r="AI55" s="9"/>
      <c r="AJ55" s="9"/>
      <c r="AK55" s="9"/>
      <c r="AL55" s="7">
        <f t="shared" si="6"/>
        <v>500</v>
      </c>
      <c r="AM55" s="7" t="str">
        <f t="shared" si="18"/>
        <v/>
      </c>
      <c r="AN55" s="7">
        <f t="shared" si="7"/>
        <v>0</v>
      </c>
      <c r="AO55" s="7">
        <f t="shared" si="8"/>
        <v>0</v>
      </c>
      <c r="AP55" s="9" cm="1">
        <f t="array" aca="1" ref="AP55" ca="1">IF(F55="Flow",_xlfn.XLOOKUP(AL55,INDIRECT(F55&amp;AM55&amp;"W"),_xlfn.XLOOKUP(AI55,INDIRECT(F55&amp;AM55&amp;"H"),INDIRECT(F55&amp;AM55))),0)</f>
        <v>0</v>
      </c>
      <c r="AQ55" s="9">
        <f>IF(F55="Cascade",_xlfn.XLOOKUP(S55,Cascade!$C$4:$S$4,Cascade!$C$5:$S$5),0)</f>
        <v>0</v>
      </c>
      <c r="AR55" s="9" t="b">
        <f t="shared" si="9"/>
        <v>0</v>
      </c>
      <c r="AS55" s="9" cm="1">
        <f t="array" aca="1" ref="AS55" ca="1">IF(OR(G55="Ellipse 43",G55="Luxury 46",G55="Type 2",G55="Type D",G55="Type Z",ISBLANK(G55)),0,_xlfn.XLOOKUP(S55,INDIRECT(U55&amp;AR55&amp;"w"),INDIRECT(U55&amp;AR55)))</f>
        <v>0</v>
      </c>
      <c r="AT55" s="9" cm="1">
        <f t="array" ref="AT55">IF(F55="ExtraLok 100",_xlfn.XLOOKUP(S55,'ExtraLok 100'!$C$6:$S$6,_xlfn.XLOOKUP('Pricing Tool'!T55,'ExtraLok 100'!$A$7:$A$21,'ExtraLok 100'!$C$7:$S$21)),IF(F55="ExtraLok 125",_xlfn.XLOOKUP('Pricing Tool'!S55,'ExtraLok 125'!$C$6:$S$6,_xlfn.XLOOKUP('Pricing Tool'!T55,'ExtraLok 125'!$A$7:$A$33,'ExtraLok 125'!$C$7:$S$33)),0))</f>
        <v>0</v>
      </c>
      <c r="AU55" s="9">
        <f t="shared" ca="1" si="19"/>
        <v>0</v>
      </c>
      <c r="AV55" s="9" t="str">
        <f t="shared" si="10"/>
        <v/>
      </c>
      <c r="AW55" s="85" t="e">
        <f>_xlfn.XLOOKUP($AV55,'Size capacities'!$A$2:$A$120,'Size capacities'!D$2:D$120)</f>
        <v>#N/A</v>
      </c>
      <c r="AX55" s="85" t="e">
        <f>_xlfn.XLOOKUP($AV55,'Size capacities'!$A$2:$A$120,'Size capacities'!E$2:E$120)</f>
        <v>#N/A</v>
      </c>
      <c r="AY55" s="85" t="e">
        <f>_xlfn.XLOOKUP($AV55,'Size capacities'!$A$2:$A$120,'Size capacities'!F$2:F$120)</f>
        <v>#N/A</v>
      </c>
      <c r="AZ55" s="85" t="e">
        <f>_xlfn.XLOOKUP($AV55,'Size capacities'!$A$2:$A$120,'Size capacities'!G$2:G$120)</f>
        <v>#N/A</v>
      </c>
      <c r="BA55" s="85">
        <f t="shared" si="11"/>
        <v>0</v>
      </c>
      <c r="BB55" s="85">
        <f t="shared" si="12"/>
        <v>0</v>
      </c>
    </row>
    <row r="56" spans="1:54" x14ac:dyDescent="0.3">
      <c r="A56" s="7">
        <v>53</v>
      </c>
      <c r="B56" s="91"/>
      <c r="C56" s="91"/>
      <c r="D56" s="91"/>
      <c r="E56" s="91"/>
      <c r="F56" s="91"/>
      <c r="G56" s="91"/>
      <c r="H56" s="91"/>
      <c r="I56" s="91"/>
      <c r="J56" s="91"/>
      <c r="K56" s="92"/>
      <c r="L56" s="92"/>
      <c r="M56" s="9">
        <f t="shared" ca="1" si="0"/>
        <v>0</v>
      </c>
      <c r="N56" s="10" cm="1">
        <f t="array" aca="1" ref="N56" ca="1">IF(ISBLANK(C56),0,IF(F56="Flow",AP56,IF(F56="Cascade",AQ56,IF(OR(ISBLANK(F56),ISBLANK(G56),ISBLANK(I56),ISBLANK(J56)),0,(_xlfn.XLOOKUP(S56,INDIRECT(U56&amp;W56&amp;"W"),_xlfn.XLOOKUP(T56,INDIRECT(U56&amp;W56&amp;"D"),INDIRECT(U56&amp;W56))))))))</f>
        <v>0</v>
      </c>
      <c r="O56" s="93"/>
      <c r="P56" s="9">
        <f t="shared" ca="1" si="1"/>
        <v>0</v>
      </c>
      <c r="Q56" s="9">
        <f t="shared" si="13"/>
        <v>0</v>
      </c>
      <c r="S56" s="7">
        <f t="shared" si="21"/>
        <v>800</v>
      </c>
      <c r="T56" s="7">
        <f t="shared" si="22"/>
        <v>800</v>
      </c>
      <c r="U56" s="8" t="str">
        <f t="shared" si="14"/>
        <v/>
      </c>
      <c r="V56" s="7" cm="1">
        <f t="array" aca="1" ref="V56" ca="1">IF(ISBLANK(I56),0,_xlfn.XLOOKUP(I56,INDIRECT(U56&amp;"Controls"),INDIRECT(U56&amp;"ControlsAddon")))</f>
        <v>0</v>
      </c>
      <c r="W56" s="7" t="str">
        <f t="shared" si="23"/>
        <v/>
      </c>
      <c r="X56" s="7" cm="1">
        <f t="array" aca="1" ref="X56" ca="1">IF(AND(K56="y",NOT(ISBLANK(H56))),_xlfn.XLOOKUP(S56,ralcassette,ralcassettecost),IF(K56="Y",_xlfn.XLOOKUP(S56,INDIRECT(U56&amp;"RALW"),_xlfn.XLOOKUP(T56,INDIRECT(U56&amp;"RALD"),INDIRECT(U56&amp;"RAL"))),0))</f>
        <v>0</v>
      </c>
      <c r="Y56" s="7">
        <f t="shared" si="24"/>
        <v>0</v>
      </c>
      <c r="Z56" s="7">
        <f t="shared" si="15"/>
        <v>0</v>
      </c>
      <c r="AA56" s="7" cm="1">
        <f t="array" ref="AA56">IF(ISNUMBER(SEARCH("cassette",H56)),_xlfn.XLOOKUP(S56,cassettewidth,_xlfn.XLOOKUP(H56,cassettetype,cassette)),IF(ISNUMBER(SEARCH("fascia",H56)),_xlfn.XLOOKUP(S56,fasciawidth,_xlfn.XLOOKUP(H56,fasciatype,fascia)),0))</f>
        <v>0</v>
      </c>
      <c r="AB56" s="7" t="str">
        <f t="shared" si="16"/>
        <v/>
      </c>
      <c r="AC56" s="7" t="str" cm="1">
        <f t="array" ref="AC56">IF(NOT(ISBLANK(H56)),_xlfn.XLOOKUP(S56,cassetterefwidth,_xlfn.XLOOKUP(T56,cassetterefdrop,cassetteref)),"")</f>
        <v/>
      </c>
      <c r="AD56" s="1" t="b">
        <f t="shared" si="17"/>
        <v>0</v>
      </c>
      <c r="AE56" s="1" t="b">
        <f t="shared" si="5"/>
        <v>0</v>
      </c>
      <c r="AF56" s="10" t="e" cm="1">
        <f t="array" aca="1" ref="AF56" ca="1">(_xlfn.XLOOKUP($S56,INDIRECT($U56&amp;$W56&amp;"W"),_xlfn.XLOOKUP($T56,INDIRECT($U56&amp;$W56&amp;"D"),INDIRECT($U56&amp;$W56))))</f>
        <v>#REF!</v>
      </c>
      <c r="AG56" s="9"/>
      <c r="AH56" s="9"/>
      <c r="AI56" s="9"/>
      <c r="AJ56" s="9"/>
      <c r="AK56" s="9"/>
      <c r="AL56" s="7">
        <f t="shared" si="6"/>
        <v>500</v>
      </c>
      <c r="AM56" s="7" t="str">
        <f t="shared" si="18"/>
        <v/>
      </c>
      <c r="AN56" s="7">
        <f t="shared" si="7"/>
        <v>0</v>
      </c>
      <c r="AO56" s="7">
        <f t="shared" si="8"/>
        <v>0</v>
      </c>
      <c r="AP56" s="9" cm="1">
        <f t="array" aca="1" ref="AP56" ca="1">IF(F56="Flow",_xlfn.XLOOKUP(AL56,INDIRECT(F56&amp;AM56&amp;"W"),_xlfn.XLOOKUP(AI56,INDIRECT(F56&amp;AM56&amp;"H"),INDIRECT(F56&amp;AM56))),0)</f>
        <v>0</v>
      </c>
      <c r="AQ56" s="9">
        <f>IF(F56="Cascade",_xlfn.XLOOKUP(S56,Cascade!$C$4:$S$4,Cascade!$C$5:$S$5),0)</f>
        <v>0</v>
      </c>
      <c r="AR56" s="9" t="b">
        <f t="shared" si="9"/>
        <v>0</v>
      </c>
      <c r="AS56" s="9" cm="1">
        <f t="array" aca="1" ref="AS56" ca="1">IF(OR(G56="Ellipse 43",G56="Luxury 46",G56="Type 2",G56="Type D",G56="Type Z",ISBLANK(G56)),0,_xlfn.XLOOKUP(S56,INDIRECT(U56&amp;AR56&amp;"w"),INDIRECT(U56&amp;AR56)))</f>
        <v>0</v>
      </c>
      <c r="AT56" s="9" cm="1">
        <f t="array" ref="AT56">IF(F56="ExtraLok 100",_xlfn.XLOOKUP(S56,'ExtraLok 100'!$C$6:$S$6,_xlfn.XLOOKUP('Pricing Tool'!T56,'ExtraLok 100'!$A$7:$A$21,'ExtraLok 100'!$C$7:$S$21)),IF(F56="ExtraLok 125",_xlfn.XLOOKUP('Pricing Tool'!S56,'ExtraLok 125'!$C$6:$S$6,_xlfn.XLOOKUP('Pricing Tool'!T56,'ExtraLok 125'!$A$7:$A$33,'ExtraLok 125'!$C$7:$S$33)),0))</f>
        <v>0</v>
      </c>
      <c r="AU56" s="9">
        <f t="shared" ca="1" si="19"/>
        <v>0</v>
      </c>
      <c r="AV56" s="9" t="str">
        <f t="shared" si="10"/>
        <v/>
      </c>
      <c r="AW56" s="85" t="e">
        <f>_xlfn.XLOOKUP($AV56,'Size capacities'!$A$2:$A$120,'Size capacities'!D$2:D$120)</f>
        <v>#N/A</v>
      </c>
      <c r="AX56" s="85" t="e">
        <f>_xlfn.XLOOKUP($AV56,'Size capacities'!$A$2:$A$120,'Size capacities'!E$2:E$120)</f>
        <v>#N/A</v>
      </c>
      <c r="AY56" s="85" t="e">
        <f>_xlfn.XLOOKUP($AV56,'Size capacities'!$A$2:$A$120,'Size capacities'!F$2:F$120)</f>
        <v>#N/A</v>
      </c>
      <c r="AZ56" s="85" t="e">
        <f>_xlfn.XLOOKUP($AV56,'Size capacities'!$A$2:$A$120,'Size capacities'!G$2:G$120)</f>
        <v>#N/A</v>
      </c>
      <c r="BA56" s="85">
        <f t="shared" si="11"/>
        <v>0</v>
      </c>
      <c r="BB56" s="85">
        <f t="shared" si="12"/>
        <v>0</v>
      </c>
    </row>
    <row r="57" spans="1:54" x14ac:dyDescent="0.3">
      <c r="A57" s="7">
        <v>54</v>
      </c>
      <c r="B57" s="91"/>
      <c r="C57" s="91"/>
      <c r="D57" s="91"/>
      <c r="E57" s="91"/>
      <c r="F57" s="91"/>
      <c r="G57" s="91"/>
      <c r="H57" s="91"/>
      <c r="I57" s="91"/>
      <c r="J57" s="91"/>
      <c r="K57" s="92"/>
      <c r="L57" s="92"/>
      <c r="M57" s="9">
        <f t="shared" ca="1" si="0"/>
        <v>0</v>
      </c>
      <c r="N57" s="10" cm="1">
        <f t="array" aca="1" ref="N57" ca="1">IF(ISBLANK(C57),0,IF(F57="Flow",AP57,IF(F57="Cascade",AQ57,IF(OR(ISBLANK(F57),ISBLANK(G57),ISBLANK(I57),ISBLANK(J57)),0,(_xlfn.XLOOKUP(S57,INDIRECT(U57&amp;W57&amp;"W"),_xlfn.XLOOKUP(T57,INDIRECT(U57&amp;W57&amp;"D"),INDIRECT(U57&amp;W57))))))))</f>
        <v>0</v>
      </c>
      <c r="O57" s="93"/>
      <c r="P57" s="9">
        <f t="shared" ca="1" si="1"/>
        <v>0</v>
      </c>
      <c r="Q57" s="9">
        <f t="shared" si="13"/>
        <v>0</v>
      </c>
      <c r="S57" s="7">
        <f t="shared" si="21"/>
        <v>800</v>
      </c>
      <c r="T57" s="7">
        <f t="shared" si="22"/>
        <v>800</v>
      </c>
      <c r="U57" s="8" t="str">
        <f t="shared" si="14"/>
        <v/>
      </c>
      <c r="V57" s="7" cm="1">
        <f t="array" aca="1" ref="V57" ca="1">IF(ISBLANK(I57),0,_xlfn.XLOOKUP(I57,INDIRECT(U57&amp;"Controls"),INDIRECT(U57&amp;"ControlsAddon")))</f>
        <v>0</v>
      </c>
      <c r="W57" s="7" t="str">
        <f t="shared" si="23"/>
        <v/>
      </c>
      <c r="X57" s="7" cm="1">
        <f t="array" aca="1" ref="X57" ca="1">IF(AND(K57="y",NOT(ISBLANK(H57))),_xlfn.XLOOKUP(S57,ralcassette,ralcassettecost),IF(K57="Y",_xlfn.XLOOKUP(S57,INDIRECT(U57&amp;"RALW"),_xlfn.XLOOKUP(T57,INDIRECT(U57&amp;"RALD"),INDIRECT(U57&amp;"RAL"))),0))</f>
        <v>0</v>
      </c>
      <c r="Y57" s="7">
        <f t="shared" si="24"/>
        <v>0</v>
      </c>
      <c r="Z57" s="7">
        <f t="shared" si="15"/>
        <v>0</v>
      </c>
      <c r="AA57" s="7" cm="1">
        <f t="array" ref="AA57">IF(ISNUMBER(SEARCH("cassette",H57)),_xlfn.XLOOKUP(S57,cassettewidth,_xlfn.XLOOKUP(H57,cassettetype,cassette)),IF(ISNUMBER(SEARCH("fascia",H57)),_xlfn.XLOOKUP(S57,fasciawidth,_xlfn.XLOOKUP(H57,fasciatype,fascia)),0))</f>
        <v>0</v>
      </c>
      <c r="AB57" s="7" t="str">
        <f t="shared" si="16"/>
        <v/>
      </c>
      <c r="AC57" s="7" t="str" cm="1">
        <f t="array" ref="AC57">IF(NOT(ISBLANK(H57)),_xlfn.XLOOKUP(S57,cassetterefwidth,_xlfn.XLOOKUP(T57,cassetterefdrop,cassetteref)),"")</f>
        <v/>
      </c>
      <c r="AD57" s="1" t="b">
        <f t="shared" si="17"/>
        <v>0</v>
      </c>
      <c r="AE57" s="1" t="b">
        <f t="shared" si="5"/>
        <v>0</v>
      </c>
      <c r="AF57" s="10" t="e" cm="1">
        <f t="array" aca="1" ref="AF57" ca="1">(_xlfn.XLOOKUP($S57,INDIRECT($U57&amp;$W57&amp;"W"),_xlfn.XLOOKUP($T57,INDIRECT($U57&amp;$W57&amp;"D"),INDIRECT($U57&amp;$W57))))</f>
        <v>#REF!</v>
      </c>
      <c r="AG57" s="9"/>
      <c r="AH57" s="9"/>
      <c r="AI57" s="9"/>
      <c r="AJ57" s="9"/>
      <c r="AK57" s="9"/>
      <c r="AL57" s="7">
        <f t="shared" si="6"/>
        <v>500</v>
      </c>
      <c r="AM57" s="7" t="str">
        <f t="shared" si="18"/>
        <v/>
      </c>
      <c r="AN57" s="7">
        <f t="shared" si="7"/>
        <v>0</v>
      </c>
      <c r="AO57" s="7">
        <f t="shared" si="8"/>
        <v>0</v>
      </c>
      <c r="AP57" s="9" cm="1">
        <f t="array" aca="1" ref="AP57" ca="1">IF(F57="Flow",_xlfn.XLOOKUP(AL57,INDIRECT(F57&amp;AM57&amp;"W"),_xlfn.XLOOKUP(AI57,INDIRECT(F57&amp;AM57&amp;"H"),INDIRECT(F57&amp;AM57))),0)</f>
        <v>0</v>
      </c>
      <c r="AQ57" s="9">
        <f>IF(F57="Cascade",_xlfn.XLOOKUP(S57,Cascade!$C$4:$S$4,Cascade!$C$5:$S$5),0)</f>
        <v>0</v>
      </c>
      <c r="AR57" s="9" t="b">
        <f t="shared" si="9"/>
        <v>0</v>
      </c>
      <c r="AS57" s="9" cm="1">
        <f t="array" aca="1" ref="AS57" ca="1">IF(OR(G57="Ellipse 43",G57="Luxury 46",G57="Type 2",G57="Type D",G57="Type Z",ISBLANK(G57)),0,_xlfn.XLOOKUP(S57,INDIRECT(U57&amp;AR57&amp;"w"),INDIRECT(U57&amp;AR57)))</f>
        <v>0</v>
      </c>
      <c r="AT57" s="9" cm="1">
        <f t="array" ref="AT57">IF(F57="ExtraLok 100",_xlfn.XLOOKUP(S57,'ExtraLok 100'!$C$6:$S$6,_xlfn.XLOOKUP('Pricing Tool'!T57,'ExtraLok 100'!$A$7:$A$21,'ExtraLok 100'!$C$7:$S$21)),IF(F57="ExtraLok 125",_xlfn.XLOOKUP('Pricing Tool'!S57,'ExtraLok 125'!$C$6:$S$6,_xlfn.XLOOKUP('Pricing Tool'!T57,'ExtraLok 125'!$A$7:$A$33,'ExtraLok 125'!$C$7:$S$33)),0))</f>
        <v>0</v>
      </c>
      <c r="AU57" s="9">
        <f t="shared" ca="1" si="19"/>
        <v>0</v>
      </c>
      <c r="AV57" s="9" t="str">
        <f t="shared" si="10"/>
        <v/>
      </c>
      <c r="AW57" s="85" t="e">
        <f>_xlfn.XLOOKUP($AV57,'Size capacities'!$A$2:$A$120,'Size capacities'!D$2:D$120)</f>
        <v>#N/A</v>
      </c>
      <c r="AX57" s="85" t="e">
        <f>_xlfn.XLOOKUP($AV57,'Size capacities'!$A$2:$A$120,'Size capacities'!E$2:E$120)</f>
        <v>#N/A</v>
      </c>
      <c r="AY57" s="85" t="e">
        <f>_xlfn.XLOOKUP($AV57,'Size capacities'!$A$2:$A$120,'Size capacities'!F$2:F$120)</f>
        <v>#N/A</v>
      </c>
      <c r="AZ57" s="85" t="e">
        <f>_xlfn.XLOOKUP($AV57,'Size capacities'!$A$2:$A$120,'Size capacities'!G$2:G$120)</f>
        <v>#N/A</v>
      </c>
      <c r="BA57" s="85">
        <f t="shared" si="11"/>
        <v>0</v>
      </c>
      <c r="BB57" s="85">
        <f t="shared" si="12"/>
        <v>0</v>
      </c>
    </row>
    <row r="58" spans="1:54" x14ac:dyDescent="0.3">
      <c r="A58" s="7">
        <v>55</v>
      </c>
      <c r="B58" s="91"/>
      <c r="C58" s="91"/>
      <c r="D58" s="91"/>
      <c r="E58" s="91"/>
      <c r="F58" s="91"/>
      <c r="G58" s="91"/>
      <c r="H58" s="91"/>
      <c r="I58" s="91"/>
      <c r="J58" s="91"/>
      <c r="K58" s="92"/>
      <c r="L58" s="92"/>
      <c r="M58" s="9">
        <f t="shared" ca="1" si="0"/>
        <v>0</v>
      </c>
      <c r="N58" s="10" cm="1">
        <f t="array" aca="1" ref="N58" ca="1">IF(ISBLANK(C58),0,IF(F58="Flow",AP58,IF(F58="Cascade",AQ58,IF(OR(ISBLANK(F58),ISBLANK(G58),ISBLANK(I58),ISBLANK(J58)),0,(_xlfn.XLOOKUP(S58,INDIRECT(U58&amp;W58&amp;"W"),_xlfn.XLOOKUP(T58,INDIRECT(U58&amp;W58&amp;"D"),INDIRECT(U58&amp;W58))))))))</f>
        <v>0</v>
      </c>
      <c r="O58" s="93"/>
      <c r="P58" s="9">
        <f t="shared" ca="1" si="1"/>
        <v>0</v>
      </c>
      <c r="Q58" s="9">
        <f t="shared" si="13"/>
        <v>0</v>
      </c>
      <c r="S58" s="7">
        <f t="shared" si="21"/>
        <v>800</v>
      </c>
      <c r="T58" s="7">
        <f t="shared" si="22"/>
        <v>800</v>
      </c>
      <c r="U58" s="8" t="str">
        <f t="shared" si="14"/>
        <v/>
      </c>
      <c r="V58" s="7" cm="1">
        <f t="array" aca="1" ref="V58" ca="1">IF(ISBLANK(I58),0,_xlfn.XLOOKUP(I58,INDIRECT(U58&amp;"Controls"),INDIRECT(U58&amp;"ControlsAddon")))</f>
        <v>0</v>
      </c>
      <c r="W58" s="7" t="str">
        <f t="shared" si="23"/>
        <v/>
      </c>
      <c r="X58" s="7" cm="1">
        <f t="array" aca="1" ref="X58" ca="1">IF(AND(K58="y",NOT(ISBLANK(H58))),_xlfn.XLOOKUP(S58,ralcassette,ralcassettecost),IF(K58="Y",_xlfn.XLOOKUP(S58,INDIRECT(U58&amp;"RALW"),_xlfn.XLOOKUP(T58,INDIRECT(U58&amp;"RALD"),INDIRECT(U58&amp;"RAL"))),0))</f>
        <v>0</v>
      </c>
      <c r="Y58" s="7">
        <f t="shared" si="24"/>
        <v>0</v>
      </c>
      <c r="Z58" s="7">
        <f t="shared" si="15"/>
        <v>0</v>
      </c>
      <c r="AA58" s="7" cm="1">
        <f t="array" ref="AA58">IF(ISNUMBER(SEARCH("cassette",H58)),_xlfn.XLOOKUP(S58,cassettewidth,_xlfn.XLOOKUP(H58,cassettetype,cassette)),IF(ISNUMBER(SEARCH("fascia",H58)),_xlfn.XLOOKUP(S58,fasciawidth,_xlfn.XLOOKUP(H58,fasciatype,fascia)),0))</f>
        <v>0</v>
      </c>
      <c r="AB58" s="7" t="str">
        <f t="shared" si="16"/>
        <v/>
      </c>
      <c r="AC58" s="7" t="str" cm="1">
        <f t="array" ref="AC58">IF(NOT(ISBLANK(H58)),_xlfn.XLOOKUP(S58,cassetterefwidth,_xlfn.XLOOKUP(T58,cassetterefdrop,cassetteref)),"")</f>
        <v/>
      </c>
      <c r="AD58" s="1" t="b">
        <f t="shared" si="17"/>
        <v>0</v>
      </c>
      <c r="AE58" s="1" t="b">
        <f t="shared" si="5"/>
        <v>0</v>
      </c>
      <c r="AF58" s="10" t="e" cm="1">
        <f t="array" aca="1" ref="AF58" ca="1">(_xlfn.XLOOKUP($S58,INDIRECT($U58&amp;$W58&amp;"W"),_xlfn.XLOOKUP($T58,INDIRECT($U58&amp;$W58&amp;"D"),INDIRECT($U58&amp;$W58))))</f>
        <v>#REF!</v>
      </c>
      <c r="AG58" s="9"/>
      <c r="AH58" s="9"/>
      <c r="AI58" s="9"/>
      <c r="AJ58" s="9"/>
      <c r="AK58" s="9"/>
      <c r="AL58" s="7">
        <f t="shared" si="6"/>
        <v>500</v>
      </c>
      <c r="AM58" s="7" t="str">
        <f t="shared" si="18"/>
        <v/>
      </c>
      <c r="AN58" s="7">
        <f t="shared" si="7"/>
        <v>0</v>
      </c>
      <c r="AO58" s="7">
        <f t="shared" si="8"/>
        <v>0</v>
      </c>
      <c r="AP58" s="9" cm="1">
        <f t="array" aca="1" ref="AP58" ca="1">IF(F58="Flow",_xlfn.XLOOKUP(AL58,INDIRECT(F58&amp;AM58&amp;"W"),_xlfn.XLOOKUP(AI58,INDIRECT(F58&amp;AM58&amp;"H"),INDIRECT(F58&amp;AM58))),0)</f>
        <v>0</v>
      </c>
      <c r="AQ58" s="9">
        <f>IF(F58="Cascade",_xlfn.XLOOKUP(S58,Cascade!$C$4:$S$4,Cascade!$C$5:$S$5),0)</f>
        <v>0</v>
      </c>
      <c r="AR58" s="9" t="b">
        <f t="shared" si="9"/>
        <v>0</v>
      </c>
      <c r="AS58" s="9" cm="1">
        <f t="array" aca="1" ref="AS58" ca="1">IF(OR(G58="Ellipse 43",G58="Luxury 46",G58="Type 2",G58="Type D",G58="Type Z",ISBLANK(G58)),0,_xlfn.XLOOKUP(S58,INDIRECT(U58&amp;AR58&amp;"w"),INDIRECT(U58&amp;AR58)))</f>
        <v>0</v>
      </c>
      <c r="AT58" s="9" cm="1">
        <f t="array" ref="AT58">IF(F58="ExtraLok 100",_xlfn.XLOOKUP(S58,'ExtraLok 100'!$C$6:$S$6,_xlfn.XLOOKUP('Pricing Tool'!T58,'ExtraLok 100'!$A$7:$A$21,'ExtraLok 100'!$C$7:$S$21)),IF(F58="ExtraLok 125",_xlfn.XLOOKUP('Pricing Tool'!S58,'ExtraLok 125'!$C$6:$S$6,_xlfn.XLOOKUP('Pricing Tool'!T58,'ExtraLok 125'!$A$7:$A$33,'ExtraLok 125'!$C$7:$S$33)),0))</f>
        <v>0</v>
      </c>
      <c r="AU58" s="9">
        <f t="shared" ca="1" si="19"/>
        <v>0</v>
      </c>
      <c r="AV58" s="9" t="str">
        <f t="shared" si="10"/>
        <v/>
      </c>
      <c r="AW58" s="85" t="e">
        <f>_xlfn.XLOOKUP($AV58,'Size capacities'!$A$2:$A$120,'Size capacities'!D$2:D$120)</f>
        <v>#N/A</v>
      </c>
      <c r="AX58" s="85" t="e">
        <f>_xlfn.XLOOKUP($AV58,'Size capacities'!$A$2:$A$120,'Size capacities'!E$2:E$120)</f>
        <v>#N/A</v>
      </c>
      <c r="AY58" s="85" t="e">
        <f>_xlfn.XLOOKUP($AV58,'Size capacities'!$A$2:$A$120,'Size capacities'!F$2:F$120)</f>
        <v>#N/A</v>
      </c>
      <c r="AZ58" s="85" t="e">
        <f>_xlfn.XLOOKUP($AV58,'Size capacities'!$A$2:$A$120,'Size capacities'!G$2:G$120)</f>
        <v>#N/A</v>
      </c>
      <c r="BA58" s="85">
        <f t="shared" si="11"/>
        <v>0</v>
      </c>
      <c r="BB58" s="85">
        <f t="shared" si="12"/>
        <v>0</v>
      </c>
    </row>
    <row r="59" spans="1:54" x14ac:dyDescent="0.3">
      <c r="A59" s="7">
        <v>56</v>
      </c>
      <c r="B59" s="91"/>
      <c r="C59" s="91"/>
      <c r="D59" s="91"/>
      <c r="E59" s="91"/>
      <c r="F59" s="91"/>
      <c r="G59" s="91"/>
      <c r="H59" s="91"/>
      <c r="I59" s="91"/>
      <c r="J59" s="91"/>
      <c r="K59" s="92"/>
      <c r="L59" s="92"/>
      <c r="M59" s="9">
        <f t="shared" ca="1" si="0"/>
        <v>0</v>
      </c>
      <c r="N59" s="10" cm="1">
        <f t="array" aca="1" ref="N59" ca="1">IF(ISBLANK(C59),0,IF(F59="Flow",AP59,IF(F59="Cascade",AQ59,IF(OR(ISBLANK(F59),ISBLANK(G59),ISBLANK(I59),ISBLANK(J59)),0,(_xlfn.XLOOKUP(S59,INDIRECT(U59&amp;W59&amp;"W"),_xlfn.XLOOKUP(T59,INDIRECT(U59&amp;W59&amp;"D"),INDIRECT(U59&amp;W59))))))))</f>
        <v>0</v>
      </c>
      <c r="O59" s="93"/>
      <c r="P59" s="9">
        <f t="shared" ca="1" si="1"/>
        <v>0</v>
      </c>
      <c r="Q59" s="9">
        <f t="shared" si="13"/>
        <v>0</v>
      </c>
      <c r="S59" s="7">
        <f t="shared" si="21"/>
        <v>800</v>
      </c>
      <c r="T59" s="7">
        <f t="shared" si="22"/>
        <v>800</v>
      </c>
      <c r="U59" s="8" t="str">
        <f t="shared" si="14"/>
        <v/>
      </c>
      <c r="V59" s="7" cm="1">
        <f t="array" aca="1" ref="V59" ca="1">IF(ISBLANK(I59),0,_xlfn.XLOOKUP(I59,INDIRECT(U59&amp;"Controls"),INDIRECT(U59&amp;"ControlsAddon")))</f>
        <v>0</v>
      </c>
      <c r="W59" s="7" t="str">
        <f t="shared" si="23"/>
        <v/>
      </c>
      <c r="X59" s="7" cm="1">
        <f t="array" aca="1" ref="X59" ca="1">IF(AND(K59="y",NOT(ISBLANK(H59))),_xlfn.XLOOKUP(S59,ralcassette,ralcassettecost),IF(K59="Y",_xlfn.XLOOKUP(S59,INDIRECT(U59&amp;"RALW"),_xlfn.XLOOKUP(T59,INDIRECT(U59&amp;"RALD"),INDIRECT(U59&amp;"RAL"))),0))</f>
        <v>0</v>
      </c>
      <c r="Y59" s="7">
        <f t="shared" si="24"/>
        <v>0</v>
      </c>
      <c r="Z59" s="7">
        <f t="shared" si="15"/>
        <v>0</v>
      </c>
      <c r="AA59" s="7" cm="1">
        <f t="array" ref="AA59">IF(ISNUMBER(SEARCH("cassette",H59)),_xlfn.XLOOKUP(S59,cassettewidth,_xlfn.XLOOKUP(H59,cassettetype,cassette)),IF(ISNUMBER(SEARCH("fascia",H59)),_xlfn.XLOOKUP(S59,fasciawidth,_xlfn.XLOOKUP(H59,fasciatype,fascia)),0))</f>
        <v>0</v>
      </c>
      <c r="AB59" s="7" t="str">
        <f t="shared" si="16"/>
        <v/>
      </c>
      <c r="AC59" s="7" t="str" cm="1">
        <f t="array" ref="AC59">IF(NOT(ISBLANK(H59)),_xlfn.XLOOKUP(S59,cassetterefwidth,_xlfn.XLOOKUP(T59,cassetterefdrop,cassetteref)),"")</f>
        <v/>
      </c>
      <c r="AD59" s="1" t="b">
        <f t="shared" si="17"/>
        <v>0</v>
      </c>
      <c r="AE59" s="1" t="b">
        <f t="shared" si="5"/>
        <v>0</v>
      </c>
      <c r="AF59" s="10" t="e" cm="1">
        <f t="array" aca="1" ref="AF59" ca="1">(_xlfn.XLOOKUP($S59,INDIRECT($U59&amp;$W59&amp;"W"),_xlfn.XLOOKUP($T59,INDIRECT($U59&amp;$W59&amp;"D"),INDIRECT($U59&amp;$W59))))</f>
        <v>#REF!</v>
      </c>
      <c r="AG59" s="9"/>
      <c r="AH59" s="9"/>
      <c r="AI59" s="9"/>
      <c r="AJ59" s="9"/>
      <c r="AK59" s="9"/>
      <c r="AL59" s="7">
        <f t="shared" si="6"/>
        <v>500</v>
      </c>
      <c r="AM59" s="7" t="str">
        <f t="shared" si="18"/>
        <v/>
      </c>
      <c r="AN59" s="7">
        <f t="shared" si="7"/>
        <v>0</v>
      </c>
      <c r="AO59" s="7">
        <f t="shared" si="8"/>
        <v>0</v>
      </c>
      <c r="AP59" s="9" cm="1">
        <f t="array" aca="1" ref="AP59" ca="1">IF(F59="Flow",_xlfn.XLOOKUP(AL59,INDIRECT(F59&amp;AM59&amp;"W"),_xlfn.XLOOKUP(AI59,INDIRECT(F59&amp;AM59&amp;"H"),INDIRECT(F59&amp;AM59))),0)</f>
        <v>0</v>
      </c>
      <c r="AQ59" s="9">
        <f>IF(F59="Cascade",_xlfn.XLOOKUP(S59,Cascade!$C$4:$S$4,Cascade!$C$5:$S$5),0)</f>
        <v>0</v>
      </c>
      <c r="AR59" s="9" t="b">
        <f t="shared" si="9"/>
        <v>0</v>
      </c>
      <c r="AS59" s="9" cm="1">
        <f t="array" aca="1" ref="AS59" ca="1">IF(OR(G59="Ellipse 43",G59="Luxury 46",G59="Type 2",G59="Type D",G59="Type Z",ISBLANK(G59)),0,_xlfn.XLOOKUP(S59,INDIRECT(U59&amp;AR59&amp;"w"),INDIRECT(U59&amp;AR59)))</f>
        <v>0</v>
      </c>
      <c r="AT59" s="9" cm="1">
        <f t="array" ref="AT59">IF(F59="ExtraLok 100",_xlfn.XLOOKUP(S59,'ExtraLok 100'!$C$6:$S$6,_xlfn.XLOOKUP('Pricing Tool'!T59,'ExtraLok 100'!$A$7:$A$21,'ExtraLok 100'!$C$7:$S$21)),IF(F59="ExtraLok 125",_xlfn.XLOOKUP('Pricing Tool'!S59,'ExtraLok 125'!$C$6:$S$6,_xlfn.XLOOKUP('Pricing Tool'!T59,'ExtraLok 125'!$A$7:$A$33,'ExtraLok 125'!$C$7:$S$33)),0))</f>
        <v>0</v>
      </c>
      <c r="AU59" s="9">
        <f t="shared" ca="1" si="19"/>
        <v>0</v>
      </c>
      <c r="AV59" s="9" t="str">
        <f t="shared" si="10"/>
        <v/>
      </c>
      <c r="AW59" s="85" t="e">
        <f>_xlfn.XLOOKUP($AV59,'Size capacities'!$A$2:$A$120,'Size capacities'!D$2:D$120)</f>
        <v>#N/A</v>
      </c>
      <c r="AX59" s="85" t="e">
        <f>_xlfn.XLOOKUP($AV59,'Size capacities'!$A$2:$A$120,'Size capacities'!E$2:E$120)</f>
        <v>#N/A</v>
      </c>
      <c r="AY59" s="85" t="e">
        <f>_xlfn.XLOOKUP($AV59,'Size capacities'!$A$2:$A$120,'Size capacities'!F$2:F$120)</f>
        <v>#N/A</v>
      </c>
      <c r="AZ59" s="85" t="e">
        <f>_xlfn.XLOOKUP($AV59,'Size capacities'!$A$2:$A$120,'Size capacities'!G$2:G$120)</f>
        <v>#N/A</v>
      </c>
      <c r="BA59" s="85">
        <f t="shared" si="11"/>
        <v>0</v>
      </c>
      <c r="BB59" s="85">
        <f t="shared" si="12"/>
        <v>0</v>
      </c>
    </row>
    <row r="60" spans="1:54" x14ac:dyDescent="0.3">
      <c r="A60" s="7">
        <v>57</v>
      </c>
      <c r="B60" s="91"/>
      <c r="C60" s="91"/>
      <c r="D60" s="91"/>
      <c r="E60" s="91"/>
      <c r="F60" s="91"/>
      <c r="G60" s="91"/>
      <c r="H60" s="91"/>
      <c r="I60" s="91"/>
      <c r="J60" s="91"/>
      <c r="K60" s="92"/>
      <c r="L60" s="92"/>
      <c r="M60" s="9">
        <f t="shared" ca="1" si="0"/>
        <v>0</v>
      </c>
      <c r="N60" s="10" cm="1">
        <f t="array" aca="1" ref="N60" ca="1">IF(ISBLANK(C60),0,IF(F60="Flow",AP60,IF(F60="Cascade",AQ60,IF(OR(ISBLANK(F60),ISBLANK(G60),ISBLANK(I60),ISBLANK(J60)),0,(_xlfn.XLOOKUP(S60,INDIRECT(U60&amp;W60&amp;"W"),_xlfn.XLOOKUP(T60,INDIRECT(U60&amp;W60&amp;"D"),INDIRECT(U60&amp;W60))))))))</f>
        <v>0</v>
      </c>
      <c r="O60" s="93"/>
      <c r="P60" s="9">
        <f t="shared" ca="1" si="1"/>
        <v>0</v>
      </c>
      <c r="Q60" s="9">
        <f t="shared" si="13"/>
        <v>0</v>
      </c>
      <c r="S60" s="7">
        <f t="shared" si="21"/>
        <v>800</v>
      </c>
      <c r="T60" s="7">
        <f t="shared" si="22"/>
        <v>800</v>
      </c>
      <c r="U60" s="8" t="str">
        <f t="shared" si="14"/>
        <v/>
      </c>
      <c r="V60" s="7" cm="1">
        <f t="array" aca="1" ref="V60" ca="1">IF(ISBLANK(I60),0,_xlfn.XLOOKUP(I60,INDIRECT(U60&amp;"Controls"),INDIRECT(U60&amp;"ControlsAddon")))</f>
        <v>0</v>
      </c>
      <c r="W60" s="7" t="str">
        <f t="shared" si="23"/>
        <v/>
      </c>
      <c r="X60" s="7" cm="1">
        <f t="array" aca="1" ref="X60" ca="1">IF(AND(K60="y",NOT(ISBLANK(H60))),_xlfn.XLOOKUP(S60,ralcassette,ralcassettecost),IF(K60="Y",_xlfn.XLOOKUP(S60,INDIRECT(U60&amp;"RALW"),_xlfn.XLOOKUP(T60,INDIRECT(U60&amp;"RALD"),INDIRECT(U60&amp;"RAL"))),0))</f>
        <v>0</v>
      </c>
      <c r="Y60" s="7">
        <f t="shared" si="24"/>
        <v>0</v>
      </c>
      <c r="Z60" s="7">
        <f t="shared" si="15"/>
        <v>0</v>
      </c>
      <c r="AA60" s="7" cm="1">
        <f t="array" ref="AA60">IF(ISNUMBER(SEARCH("cassette",H60)),_xlfn.XLOOKUP(S60,cassettewidth,_xlfn.XLOOKUP(H60,cassettetype,cassette)),IF(ISNUMBER(SEARCH("fascia",H60)),_xlfn.XLOOKUP(S60,fasciawidth,_xlfn.XLOOKUP(H60,fasciatype,fascia)),0))</f>
        <v>0</v>
      </c>
      <c r="AB60" s="7" t="str">
        <f t="shared" si="16"/>
        <v/>
      </c>
      <c r="AC60" s="7" t="str" cm="1">
        <f t="array" ref="AC60">IF(NOT(ISBLANK(H60)),_xlfn.XLOOKUP(S60,cassetterefwidth,_xlfn.XLOOKUP(T60,cassetterefdrop,cassetteref)),"")</f>
        <v/>
      </c>
      <c r="AD60" s="1" t="b">
        <f t="shared" si="17"/>
        <v>0</v>
      </c>
      <c r="AE60" s="1" t="b">
        <f t="shared" si="5"/>
        <v>0</v>
      </c>
      <c r="AF60" s="10" t="e" cm="1">
        <f t="array" aca="1" ref="AF60" ca="1">(_xlfn.XLOOKUP($S60,INDIRECT($U60&amp;$W60&amp;"W"),_xlfn.XLOOKUP($T60,INDIRECT($U60&amp;$W60&amp;"D"),INDIRECT($U60&amp;$W60))))</f>
        <v>#REF!</v>
      </c>
      <c r="AG60" s="9"/>
      <c r="AH60" s="9"/>
      <c r="AI60" s="9"/>
      <c r="AJ60" s="9"/>
      <c r="AK60" s="9"/>
      <c r="AL60" s="7">
        <f t="shared" si="6"/>
        <v>500</v>
      </c>
      <c r="AM60" s="7" t="str">
        <f t="shared" si="18"/>
        <v/>
      </c>
      <c r="AN60" s="7">
        <f t="shared" si="7"/>
        <v>0</v>
      </c>
      <c r="AO60" s="7">
        <f t="shared" si="8"/>
        <v>0</v>
      </c>
      <c r="AP60" s="9" cm="1">
        <f t="array" aca="1" ref="AP60" ca="1">IF(F60="Flow",_xlfn.XLOOKUP(AL60,INDIRECT(F60&amp;AM60&amp;"W"),_xlfn.XLOOKUP(AI60,INDIRECT(F60&amp;AM60&amp;"H"),INDIRECT(F60&amp;AM60))),0)</f>
        <v>0</v>
      </c>
      <c r="AQ60" s="9">
        <f>IF(F60="Cascade",_xlfn.XLOOKUP(S60,Cascade!$C$4:$S$4,Cascade!$C$5:$S$5),0)</f>
        <v>0</v>
      </c>
      <c r="AR60" s="9" t="b">
        <f t="shared" si="9"/>
        <v>0</v>
      </c>
      <c r="AS60" s="9" cm="1">
        <f t="array" aca="1" ref="AS60" ca="1">IF(OR(G60="Ellipse 43",G60="Luxury 46",G60="Type 2",G60="Type D",G60="Type Z",ISBLANK(G60)),0,_xlfn.XLOOKUP(S60,INDIRECT(U60&amp;AR60&amp;"w"),INDIRECT(U60&amp;AR60)))</f>
        <v>0</v>
      </c>
      <c r="AT60" s="9" cm="1">
        <f t="array" ref="AT60">IF(F60="ExtraLok 100",_xlfn.XLOOKUP(S60,'ExtraLok 100'!$C$6:$S$6,_xlfn.XLOOKUP('Pricing Tool'!T60,'ExtraLok 100'!$A$7:$A$21,'ExtraLok 100'!$C$7:$S$21)),IF(F60="ExtraLok 125",_xlfn.XLOOKUP('Pricing Tool'!S60,'ExtraLok 125'!$C$6:$S$6,_xlfn.XLOOKUP('Pricing Tool'!T60,'ExtraLok 125'!$A$7:$A$33,'ExtraLok 125'!$C$7:$S$33)),0))</f>
        <v>0</v>
      </c>
      <c r="AU60" s="9">
        <f t="shared" ca="1" si="19"/>
        <v>0</v>
      </c>
      <c r="AV60" s="9" t="str">
        <f t="shared" si="10"/>
        <v/>
      </c>
      <c r="AW60" s="85" t="e">
        <f>_xlfn.XLOOKUP($AV60,'Size capacities'!$A$2:$A$120,'Size capacities'!D$2:D$120)</f>
        <v>#N/A</v>
      </c>
      <c r="AX60" s="85" t="e">
        <f>_xlfn.XLOOKUP($AV60,'Size capacities'!$A$2:$A$120,'Size capacities'!E$2:E$120)</f>
        <v>#N/A</v>
      </c>
      <c r="AY60" s="85" t="e">
        <f>_xlfn.XLOOKUP($AV60,'Size capacities'!$A$2:$A$120,'Size capacities'!F$2:F$120)</f>
        <v>#N/A</v>
      </c>
      <c r="AZ60" s="85" t="e">
        <f>_xlfn.XLOOKUP($AV60,'Size capacities'!$A$2:$A$120,'Size capacities'!G$2:G$120)</f>
        <v>#N/A</v>
      </c>
      <c r="BA60" s="85">
        <f t="shared" si="11"/>
        <v>0</v>
      </c>
      <c r="BB60" s="85">
        <f t="shared" si="12"/>
        <v>0</v>
      </c>
    </row>
    <row r="61" spans="1:54" x14ac:dyDescent="0.3">
      <c r="A61" s="7">
        <v>58</v>
      </c>
      <c r="B61" s="91"/>
      <c r="C61" s="91"/>
      <c r="D61" s="91"/>
      <c r="E61" s="91"/>
      <c r="F61" s="91"/>
      <c r="G61" s="91"/>
      <c r="H61" s="91"/>
      <c r="I61" s="91"/>
      <c r="J61" s="91"/>
      <c r="K61" s="92"/>
      <c r="L61" s="92"/>
      <c r="M61" s="9">
        <f t="shared" ca="1" si="0"/>
        <v>0</v>
      </c>
      <c r="N61" s="10" cm="1">
        <f t="array" aca="1" ref="N61" ca="1">IF(ISBLANK(C61),0,IF(F61="Flow",AP61,IF(F61="Cascade",AQ61,IF(OR(ISBLANK(F61),ISBLANK(G61),ISBLANK(I61),ISBLANK(J61)),0,(_xlfn.XLOOKUP(S61,INDIRECT(U61&amp;W61&amp;"W"),_xlfn.XLOOKUP(T61,INDIRECT(U61&amp;W61&amp;"D"),INDIRECT(U61&amp;W61))))))))</f>
        <v>0</v>
      </c>
      <c r="O61" s="93"/>
      <c r="P61" s="9">
        <f t="shared" ca="1" si="1"/>
        <v>0</v>
      </c>
      <c r="Q61" s="9">
        <f t="shared" si="13"/>
        <v>0</v>
      </c>
      <c r="S61" s="7">
        <f t="shared" si="21"/>
        <v>800</v>
      </c>
      <c r="T61" s="7">
        <f t="shared" si="22"/>
        <v>800</v>
      </c>
      <c r="U61" s="8" t="str">
        <f t="shared" si="14"/>
        <v/>
      </c>
      <c r="V61" s="7" cm="1">
        <f t="array" aca="1" ref="V61" ca="1">IF(ISBLANK(I61),0,_xlfn.XLOOKUP(I61,INDIRECT(U61&amp;"Controls"),INDIRECT(U61&amp;"ControlsAddon")))</f>
        <v>0</v>
      </c>
      <c r="W61" s="7" t="str">
        <f t="shared" si="23"/>
        <v/>
      </c>
      <c r="X61" s="7" cm="1">
        <f t="array" aca="1" ref="X61" ca="1">IF(AND(K61="y",NOT(ISBLANK(H61))),_xlfn.XLOOKUP(S61,ralcassette,ralcassettecost),IF(K61="Y",_xlfn.XLOOKUP(S61,INDIRECT(U61&amp;"RALW"),_xlfn.XLOOKUP(T61,INDIRECT(U61&amp;"RALD"),INDIRECT(U61&amp;"RAL"))),0))</f>
        <v>0</v>
      </c>
      <c r="Y61" s="7">
        <f t="shared" si="24"/>
        <v>0</v>
      </c>
      <c r="Z61" s="7">
        <f t="shared" si="15"/>
        <v>0</v>
      </c>
      <c r="AA61" s="7" cm="1">
        <f t="array" ref="AA61">IF(ISNUMBER(SEARCH("cassette",H61)),_xlfn.XLOOKUP(S61,cassettewidth,_xlfn.XLOOKUP(H61,cassettetype,cassette)),IF(ISNUMBER(SEARCH("fascia",H61)),_xlfn.XLOOKUP(S61,fasciawidth,_xlfn.XLOOKUP(H61,fasciatype,fascia)),0))</f>
        <v>0</v>
      </c>
      <c r="AB61" s="7" t="str">
        <f t="shared" si="16"/>
        <v/>
      </c>
      <c r="AC61" s="7" t="str" cm="1">
        <f t="array" ref="AC61">IF(NOT(ISBLANK(H61)),_xlfn.XLOOKUP(S61,cassetterefwidth,_xlfn.XLOOKUP(T61,cassetterefdrop,cassetteref)),"")</f>
        <v/>
      </c>
      <c r="AD61" s="1" t="b">
        <f t="shared" si="17"/>
        <v>0</v>
      </c>
      <c r="AE61" s="1" t="b">
        <f t="shared" si="5"/>
        <v>0</v>
      </c>
      <c r="AF61" s="10" t="e" cm="1">
        <f t="array" aca="1" ref="AF61" ca="1">(_xlfn.XLOOKUP($S61,INDIRECT($U61&amp;$W61&amp;"W"),_xlfn.XLOOKUP($T61,INDIRECT($U61&amp;$W61&amp;"D"),INDIRECT($U61&amp;$W61))))</f>
        <v>#REF!</v>
      </c>
      <c r="AG61" s="9"/>
      <c r="AH61" s="9"/>
      <c r="AI61" s="9"/>
      <c r="AJ61" s="9"/>
      <c r="AK61" s="9"/>
      <c r="AL61" s="7">
        <f t="shared" si="6"/>
        <v>500</v>
      </c>
      <c r="AM61" s="7" t="str">
        <f t="shared" si="18"/>
        <v/>
      </c>
      <c r="AN61" s="7">
        <f t="shared" si="7"/>
        <v>0</v>
      </c>
      <c r="AO61" s="7">
        <f t="shared" si="8"/>
        <v>0</v>
      </c>
      <c r="AP61" s="9" cm="1">
        <f t="array" aca="1" ref="AP61" ca="1">IF(F61="Flow",_xlfn.XLOOKUP(AL61,INDIRECT(F61&amp;AM61&amp;"W"),_xlfn.XLOOKUP(AI61,INDIRECT(F61&amp;AM61&amp;"H"),INDIRECT(F61&amp;AM61))),0)</f>
        <v>0</v>
      </c>
      <c r="AQ61" s="9">
        <f>IF(F61="Cascade",_xlfn.XLOOKUP(S61,Cascade!$C$4:$S$4,Cascade!$C$5:$S$5),0)</f>
        <v>0</v>
      </c>
      <c r="AR61" s="9" t="b">
        <f t="shared" si="9"/>
        <v>0</v>
      </c>
      <c r="AS61" s="9" cm="1">
        <f t="array" aca="1" ref="AS61" ca="1">IF(OR(G61="Ellipse 43",G61="Luxury 46",G61="Type 2",G61="Type D",G61="Type Z",ISBLANK(G61)),0,_xlfn.XLOOKUP(S61,INDIRECT(U61&amp;AR61&amp;"w"),INDIRECT(U61&amp;AR61)))</f>
        <v>0</v>
      </c>
      <c r="AT61" s="9" cm="1">
        <f t="array" ref="AT61">IF(F61="ExtraLok 100",_xlfn.XLOOKUP(S61,'ExtraLok 100'!$C$6:$S$6,_xlfn.XLOOKUP('Pricing Tool'!T61,'ExtraLok 100'!$A$7:$A$21,'ExtraLok 100'!$C$7:$S$21)),IF(F61="ExtraLok 125",_xlfn.XLOOKUP('Pricing Tool'!S61,'ExtraLok 125'!$C$6:$S$6,_xlfn.XLOOKUP('Pricing Tool'!T61,'ExtraLok 125'!$A$7:$A$33,'ExtraLok 125'!$C$7:$S$33)),0))</f>
        <v>0</v>
      </c>
      <c r="AU61" s="9">
        <f t="shared" ca="1" si="19"/>
        <v>0</v>
      </c>
      <c r="AV61" s="9" t="str">
        <f t="shared" si="10"/>
        <v/>
      </c>
      <c r="AW61" s="85" t="e">
        <f>_xlfn.XLOOKUP($AV61,'Size capacities'!$A$2:$A$120,'Size capacities'!D$2:D$120)</f>
        <v>#N/A</v>
      </c>
      <c r="AX61" s="85" t="e">
        <f>_xlfn.XLOOKUP($AV61,'Size capacities'!$A$2:$A$120,'Size capacities'!E$2:E$120)</f>
        <v>#N/A</v>
      </c>
      <c r="AY61" s="85" t="e">
        <f>_xlfn.XLOOKUP($AV61,'Size capacities'!$A$2:$A$120,'Size capacities'!F$2:F$120)</f>
        <v>#N/A</v>
      </c>
      <c r="AZ61" s="85" t="e">
        <f>_xlfn.XLOOKUP($AV61,'Size capacities'!$A$2:$A$120,'Size capacities'!G$2:G$120)</f>
        <v>#N/A</v>
      </c>
      <c r="BA61" s="85">
        <f t="shared" si="11"/>
        <v>0</v>
      </c>
      <c r="BB61" s="85">
        <f t="shared" si="12"/>
        <v>0</v>
      </c>
    </row>
    <row r="62" spans="1:54" x14ac:dyDescent="0.3">
      <c r="A62" s="7">
        <v>59</v>
      </c>
      <c r="B62" s="91"/>
      <c r="C62" s="91"/>
      <c r="D62" s="91"/>
      <c r="E62" s="91"/>
      <c r="F62" s="91"/>
      <c r="G62" s="91"/>
      <c r="H62" s="91"/>
      <c r="I62" s="91"/>
      <c r="J62" s="91"/>
      <c r="K62" s="92"/>
      <c r="L62" s="92"/>
      <c r="M62" s="9">
        <f t="shared" ca="1" si="0"/>
        <v>0</v>
      </c>
      <c r="N62" s="10" cm="1">
        <f t="array" aca="1" ref="N62" ca="1">IF(ISBLANK(C62),0,IF(F62="Flow",AP62,IF(F62="Cascade",AQ62,IF(OR(ISBLANK(F62),ISBLANK(G62),ISBLANK(I62),ISBLANK(J62)),0,(_xlfn.XLOOKUP(S62,INDIRECT(U62&amp;W62&amp;"W"),_xlfn.XLOOKUP(T62,INDIRECT(U62&amp;W62&amp;"D"),INDIRECT(U62&amp;W62))))))))</f>
        <v>0</v>
      </c>
      <c r="O62" s="93"/>
      <c r="P62" s="9">
        <f t="shared" ca="1" si="1"/>
        <v>0</v>
      </c>
      <c r="Q62" s="9">
        <f t="shared" si="13"/>
        <v>0</v>
      </c>
      <c r="S62" s="7">
        <f t="shared" si="21"/>
        <v>800</v>
      </c>
      <c r="T62" s="7">
        <f t="shared" si="22"/>
        <v>800</v>
      </c>
      <c r="U62" s="8" t="str">
        <f t="shared" si="14"/>
        <v/>
      </c>
      <c r="V62" s="7" cm="1">
        <f t="array" aca="1" ref="V62" ca="1">IF(ISBLANK(I62),0,_xlfn.XLOOKUP(I62,INDIRECT(U62&amp;"Controls"),INDIRECT(U62&amp;"ControlsAddon")))</f>
        <v>0</v>
      </c>
      <c r="W62" s="7" t="str">
        <f t="shared" si="23"/>
        <v/>
      </c>
      <c r="X62" s="7" cm="1">
        <f t="array" aca="1" ref="X62" ca="1">IF(AND(K62="y",NOT(ISBLANK(H62))),_xlfn.XLOOKUP(S62,ralcassette,ralcassettecost),IF(K62="Y",_xlfn.XLOOKUP(S62,INDIRECT(U62&amp;"RALW"),_xlfn.XLOOKUP(T62,INDIRECT(U62&amp;"RALD"),INDIRECT(U62&amp;"RAL"))),0))</f>
        <v>0</v>
      </c>
      <c r="Y62" s="7">
        <f t="shared" si="24"/>
        <v>0</v>
      </c>
      <c r="Z62" s="7">
        <f t="shared" si="15"/>
        <v>0</v>
      </c>
      <c r="AA62" s="7" cm="1">
        <f t="array" ref="AA62">IF(ISNUMBER(SEARCH("cassette",H62)),_xlfn.XLOOKUP(S62,cassettewidth,_xlfn.XLOOKUP(H62,cassettetype,cassette)),IF(ISNUMBER(SEARCH("fascia",H62)),_xlfn.XLOOKUP(S62,fasciawidth,_xlfn.XLOOKUP(H62,fasciatype,fascia)),0))</f>
        <v>0</v>
      </c>
      <c r="AB62" s="7" t="str">
        <f t="shared" si="16"/>
        <v/>
      </c>
      <c r="AC62" s="7" t="str" cm="1">
        <f t="array" ref="AC62">IF(NOT(ISBLANK(H62)),_xlfn.XLOOKUP(S62,cassetterefwidth,_xlfn.XLOOKUP(T62,cassetterefdrop,cassetteref)),"")</f>
        <v/>
      </c>
      <c r="AD62" s="1" t="b">
        <f t="shared" si="17"/>
        <v>0</v>
      </c>
      <c r="AE62" s="1" t="b">
        <f t="shared" si="5"/>
        <v>0</v>
      </c>
      <c r="AF62" s="10" t="e" cm="1">
        <f t="array" aca="1" ref="AF62" ca="1">(_xlfn.XLOOKUP($S62,INDIRECT($U62&amp;$W62&amp;"W"),_xlfn.XLOOKUP($T62,INDIRECT($U62&amp;$W62&amp;"D"),INDIRECT($U62&amp;$W62))))</f>
        <v>#REF!</v>
      </c>
      <c r="AG62" s="9"/>
      <c r="AH62" s="9"/>
      <c r="AI62" s="9"/>
      <c r="AJ62" s="9"/>
      <c r="AK62" s="9"/>
      <c r="AL62" s="7">
        <f t="shared" si="6"/>
        <v>500</v>
      </c>
      <c r="AM62" s="7" t="str">
        <f t="shared" si="18"/>
        <v/>
      </c>
      <c r="AN62" s="7">
        <f t="shared" si="7"/>
        <v>0</v>
      </c>
      <c r="AO62" s="7">
        <f t="shared" si="8"/>
        <v>0</v>
      </c>
      <c r="AP62" s="9" cm="1">
        <f t="array" aca="1" ref="AP62" ca="1">IF(F62="Flow",_xlfn.XLOOKUP(AL62,INDIRECT(F62&amp;AM62&amp;"W"),_xlfn.XLOOKUP(AI62,INDIRECT(F62&amp;AM62&amp;"H"),INDIRECT(F62&amp;AM62))),0)</f>
        <v>0</v>
      </c>
      <c r="AQ62" s="9">
        <f>IF(F62="Cascade",_xlfn.XLOOKUP(S62,Cascade!$C$4:$S$4,Cascade!$C$5:$S$5),0)</f>
        <v>0</v>
      </c>
      <c r="AR62" s="9" t="b">
        <f t="shared" si="9"/>
        <v>0</v>
      </c>
      <c r="AS62" s="9" cm="1">
        <f t="array" aca="1" ref="AS62" ca="1">IF(OR(G62="Ellipse 43",G62="Luxury 46",G62="Type 2",G62="Type D",G62="Type Z",ISBLANK(G62)),0,_xlfn.XLOOKUP(S62,INDIRECT(U62&amp;AR62&amp;"w"),INDIRECT(U62&amp;AR62)))</f>
        <v>0</v>
      </c>
      <c r="AT62" s="9" cm="1">
        <f t="array" ref="AT62">IF(F62="ExtraLok 100",_xlfn.XLOOKUP(S62,'ExtraLok 100'!$C$6:$S$6,_xlfn.XLOOKUP('Pricing Tool'!T62,'ExtraLok 100'!$A$7:$A$21,'ExtraLok 100'!$C$7:$S$21)),IF(F62="ExtraLok 125",_xlfn.XLOOKUP('Pricing Tool'!S62,'ExtraLok 125'!$C$6:$S$6,_xlfn.XLOOKUP('Pricing Tool'!T62,'ExtraLok 125'!$A$7:$A$33,'ExtraLok 125'!$C$7:$S$33)),0))</f>
        <v>0</v>
      </c>
      <c r="AU62" s="9">
        <f t="shared" ca="1" si="19"/>
        <v>0</v>
      </c>
      <c r="AV62" s="9" t="str">
        <f t="shared" si="10"/>
        <v/>
      </c>
      <c r="AW62" s="85" t="e">
        <f>_xlfn.XLOOKUP($AV62,'Size capacities'!$A$2:$A$120,'Size capacities'!D$2:D$120)</f>
        <v>#N/A</v>
      </c>
      <c r="AX62" s="85" t="e">
        <f>_xlfn.XLOOKUP($AV62,'Size capacities'!$A$2:$A$120,'Size capacities'!E$2:E$120)</f>
        <v>#N/A</v>
      </c>
      <c r="AY62" s="85" t="e">
        <f>_xlfn.XLOOKUP($AV62,'Size capacities'!$A$2:$A$120,'Size capacities'!F$2:F$120)</f>
        <v>#N/A</v>
      </c>
      <c r="AZ62" s="85" t="e">
        <f>_xlfn.XLOOKUP($AV62,'Size capacities'!$A$2:$A$120,'Size capacities'!G$2:G$120)</f>
        <v>#N/A</v>
      </c>
      <c r="BA62" s="85">
        <f t="shared" si="11"/>
        <v>0</v>
      </c>
      <c r="BB62" s="85">
        <f t="shared" si="12"/>
        <v>0</v>
      </c>
    </row>
    <row r="63" spans="1:54" x14ac:dyDescent="0.3">
      <c r="A63" s="7">
        <v>60</v>
      </c>
      <c r="B63" s="91"/>
      <c r="C63" s="91"/>
      <c r="D63" s="91"/>
      <c r="E63" s="91"/>
      <c r="F63" s="91"/>
      <c r="G63" s="91"/>
      <c r="H63" s="91"/>
      <c r="I63" s="91"/>
      <c r="J63" s="91"/>
      <c r="K63" s="92"/>
      <c r="L63" s="92"/>
      <c r="M63" s="9">
        <f t="shared" ca="1" si="0"/>
        <v>0</v>
      </c>
      <c r="N63" s="10" cm="1">
        <f t="array" aca="1" ref="N63" ca="1">IF(ISBLANK(C63),0,IF(F63="Flow",AP63,IF(F63="Cascade",AQ63,IF(OR(ISBLANK(F63),ISBLANK(G63),ISBLANK(I63),ISBLANK(J63)),0,(_xlfn.XLOOKUP(S63,INDIRECT(U63&amp;W63&amp;"W"),_xlfn.XLOOKUP(T63,INDIRECT(U63&amp;W63&amp;"D"),INDIRECT(U63&amp;W63))))))))</f>
        <v>0</v>
      </c>
      <c r="O63" s="93"/>
      <c r="P63" s="9">
        <f t="shared" ca="1" si="1"/>
        <v>0</v>
      </c>
      <c r="Q63" s="9">
        <f t="shared" si="13"/>
        <v>0</v>
      </c>
      <c r="S63" s="7">
        <f t="shared" si="21"/>
        <v>800</v>
      </c>
      <c r="T63" s="7">
        <f t="shared" si="22"/>
        <v>800</v>
      </c>
      <c r="U63" s="8" t="str">
        <f t="shared" si="14"/>
        <v/>
      </c>
      <c r="V63" s="7" cm="1">
        <f t="array" aca="1" ref="V63" ca="1">IF(ISBLANK(I63),0,_xlfn.XLOOKUP(I63,INDIRECT(U63&amp;"Controls"),INDIRECT(U63&amp;"ControlsAddon")))</f>
        <v>0</v>
      </c>
      <c r="W63" s="7" t="str">
        <f t="shared" si="23"/>
        <v/>
      </c>
      <c r="X63" s="7" cm="1">
        <f t="array" aca="1" ref="X63" ca="1">IF(AND(K63="y",NOT(ISBLANK(H63))),_xlfn.XLOOKUP(S63,ralcassette,ralcassettecost),IF(K63="Y",_xlfn.XLOOKUP(S63,INDIRECT(U63&amp;"RALW"),_xlfn.XLOOKUP(T63,INDIRECT(U63&amp;"RALD"),INDIRECT(U63&amp;"RAL"))),0))</f>
        <v>0</v>
      </c>
      <c r="Y63" s="7">
        <f t="shared" si="24"/>
        <v>0</v>
      </c>
      <c r="Z63" s="7">
        <f t="shared" si="15"/>
        <v>0</v>
      </c>
      <c r="AA63" s="7" cm="1">
        <f t="array" ref="AA63">IF(ISNUMBER(SEARCH("cassette",H63)),_xlfn.XLOOKUP(S63,cassettewidth,_xlfn.XLOOKUP(H63,cassettetype,cassette)),IF(ISNUMBER(SEARCH("fascia",H63)),_xlfn.XLOOKUP(S63,fasciawidth,_xlfn.XLOOKUP(H63,fasciatype,fascia)),0))</f>
        <v>0</v>
      </c>
      <c r="AB63" s="7" t="str">
        <f t="shared" si="16"/>
        <v/>
      </c>
      <c r="AC63" s="7" t="str" cm="1">
        <f t="array" ref="AC63">IF(NOT(ISBLANK(H63)),_xlfn.XLOOKUP(S63,cassetterefwidth,_xlfn.XLOOKUP(T63,cassetterefdrop,cassetteref)),"")</f>
        <v/>
      </c>
      <c r="AD63" s="1" t="b">
        <f t="shared" si="17"/>
        <v>0</v>
      </c>
      <c r="AE63" s="1" t="b">
        <f t="shared" si="5"/>
        <v>0</v>
      </c>
      <c r="AF63" s="10" t="e" cm="1">
        <f t="array" aca="1" ref="AF63" ca="1">(_xlfn.XLOOKUP($S63,INDIRECT($U63&amp;$W63&amp;"W"),_xlfn.XLOOKUP($T63,INDIRECT($U63&amp;$W63&amp;"D"),INDIRECT($U63&amp;$W63))))</f>
        <v>#REF!</v>
      </c>
      <c r="AG63" s="9"/>
      <c r="AH63" s="9"/>
      <c r="AI63" s="9"/>
      <c r="AJ63" s="9"/>
      <c r="AK63" s="9"/>
      <c r="AL63" s="7">
        <f t="shared" si="6"/>
        <v>500</v>
      </c>
      <c r="AM63" s="7" t="str">
        <f t="shared" si="18"/>
        <v/>
      </c>
      <c r="AN63" s="7">
        <f t="shared" si="7"/>
        <v>0</v>
      </c>
      <c r="AO63" s="7">
        <f t="shared" si="8"/>
        <v>0</v>
      </c>
      <c r="AP63" s="9" cm="1">
        <f t="array" aca="1" ref="AP63" ca="1">IF(F63="Flow",_xlfn.XLOOKUP(AL63,INDIRECT(F63&amp;AM63&amp;"W"),_xlfn.XLOOKUP(AI63,INDIRECT(F63&amp;AM63&amp;"H"),INDIRECT(F63&amp;AM63))),0)</f>
        <v>0</v>
      </c>
      <c r="AQ63" s="9">
        <f>IF(F63="Cascade",_xlfn.XLOOKUP(S63,Cascade!$C$4:$S$4,Cascade!$C$5:$S$5),0)</f>
        <v>0</v>
      </c>
      <c r="AR63" s="9" t="b">
        <f t="shared" si="9"/>
        <v>0</v>
      </c>
      <c r="AS63" s="9" cm="1">
        <f t="array" aca="1" ref="AS63" ca="1">IF(OR(G63="Ellipse 43",G63="Luxury 46",G63="Type 2",G63="Type D",G63="Type Z",ISBLANK(G63)),0,_xlfn.XLOOKUP(S63,INDIRECT(U63&amp;AR63&amp;"w"),INDIRECT(U63&amp;AR63)))</f>
        <v>0</v>
      </c>
      <c r="AT63" s="9" cm="1">
        <f t="array" ref="AT63">IF(F63="ExtraLok 100",_xlfn.XLOOKUP(S63,'ExtraLok 100'!$C$6:$S$6,_xlfn.XLOOKUP('Pricing Tool'!T63,'ExtraLok 100'!$A$7:$A$21,'ExtraLok 100'!$C$7:$S$21)),IF(F63="ExtraLok 125",_xlfn.XLOOKUP('Pricing Tool'!S63,'ExtraLok 125'!$C$6:$S$6,_xlfn.XLOOKUP('Pricing Tool'!T63,'ExtraLok 125'!$A$7:$A$33,'ExtraLok 125'!$C$7:$S$33)),0))</f>
        <v>0</v>
      </c>
      <c r="AU63" s="9">
        <f t="shared" ca="1" si="19"/>
        <v>0</v>
      </c>
      <c r="AV63" s="9" t="str">
        <f t="shared" si="10"/>
        <v/>
      </c>
      <c r="AW63" s="85" t="e">
        <f>_xlfn.XLOOKUP($AV63,'Size capacities'!$A$2:$A$120,'Size capacities'!D$2:D$120)</f>
        <v>#N/A</v>
      </c>
      <c r="AX63" s="85" t="e">
        <f>_xlfn.XLOOKUP($AV63,'Size capacities'!$A$2:$A$120,'Size capacities'!E$2:E$120)</f>
        <v>#N/A</v>
      </c>
      <c r="AY63" s="85" t="e">
        <f>_xlfn.XLOOKUP($AV63,'Size capacities'!$A$2:$A$120,'Size capacities'!F$2:F$120)</f>
        <v>#N/A</v>
      </c>
      <c r="AZ63" s="85" t="e">
        <f>_xlfn.XLOOKUP($AV63,'Size capacities'!$A$2:$A$120,'Size capacities'!G$2:G$120)</f>
        <v>#N/A</v>
      </c>
      <c r="BA63" s="85">
        <f t="shared" si="11"/>
        <v>0</v>
      </c>
      <c r="BB63" s="85">
        <f t="shared" si="12"/>
        <v>0</v>
      </c>
    </row>
    <row r="64" spans="1:54" x14ac:dyDescent="0.3">
      <c r="A64" s="7">
        <v>61</v>
      </c>
      <c r="B64" s="91"/>
      <c r="C64" s="91"/>
      <c r="D64" s="91"/>
      <c r="E64" s="91"/>
      <c r="F64" s="91"/>
      <c r="G64" s="91"/>
      <c r="H64" s="91"/>
      <c r="I64" s="91"/>
      <c r="J64" s="91"/>
      <c r="K64" s="92"/>
      <c r="L64" s="92"/>
      <c r="M64" s="9">
        <f t="shared" ca="1" si="0"/>
        <v>0</v>
      </c>
      <c r="N64" s="10" cm="1">
        <f t="array" aca="1" ref="N64" ca="1">IF(ISBLANK(C64),0,IF(F64="Flow",AP64,IF(F64="Cascade",AQ64,IF(OR(ISBLANK(F64),ISBLANK(G64),ISBLANK(I64),ISBLANK(J64)),0,(_xlfn.XLOOKUP(S64,INDIRECT(U64&amp;W64&amp;"W"),_xlfn.XLOOKUP(T64,INDIRECT(U64&amp;W64&amp;"D"),INDIRECT(U64&amp;W64))))))))</f>
        <v>0</v>
      </c>
      <c r="O64" s="93"/>
      <c r="P64" s="9">
        <f t="shared" ca="1" si="1"/>
        <v>0</v>
      </c>
      <c r="Q64" s="9">
        <f t="shared" si="13"/>
        <v>0</v>
      </c>
      <c r="S64" s="7">
        <f t="shared" si="21"/>
        <v>800</v>
      </c>
      <c r="T64" s="7">
        <f t="shared" si="22"/>
        <v>800</v>
      </c>
      <c r="U64" s="8" t="str">
        <f t="shared" si="14"/>
        <v/>
      </c>
      <c r="V64" s="7" cm="1">
        <f t="array" aca="1" ref="V64" ca="1">IF(ISBLANK(I64),0,_xlfn.XLOOKUP(I64,INDIRECT(U64&amp;"Controls"),INDIRECT(U64&amp;"ControlsAddon")))</f>
        <v>0</v>
      </c>
      <c r="W64" s="7" t="str">
        <f t="shared" si="23"/>
        <v/>
      </c>
      <c r="X64" s="7" cm="1">
        <f t="array" aca="1" ref="X64" ca="1">IF(AND(K64="y",NOT(ISBLANK(H64))),_xlfn.XLOOKUP(S64,ralcassette,ralcassettecost),IF(K64="Y",_xlfn.XLOOKUP(S64,INDIRECT(U64&amp;"RALW"),_xlfn.XLOOKUP(T64,INDIRECT(U64&amp;"RALD"),INDIRECT(U64&amp;"RAL"))),0))</f>
        <v>0</v>
      </c>
      <c r="Y64" s="7">
        <f t="shared" si="24"/>
        <v>0</v>
      </c>
      <c r="Z64" s="7">
        <f t="shared" si="15"/>
        <v>0</v>
      </c>
      <c r="AA64" s="7" cm="1">
        <f t="array" ref="AA64">IF(ISNUMBER(SEARCH("cassette",H64)),_xlfn.XLOOKUP(S64,cassettewidth,_xlfn.XLOOKUP(H64,cassettetype,cassette)),IF(ISNUMBER(SEARCH("fascia",H64)),_xlfn.XLOOKUP(S64,fasciawidth,_xlfn.XLOOKUP(H64,fasciatype,fascia)),0))</f>
        <v>0</v>
      </c>
      <c r="AB64" s="7" t="str">
        <f t="shared" si="16"/>
        <v/>
      </c>
      <c r="AC64" s="7" t="str" cm="1">
        <f t="array" ref="AC64">IF(NOT(ISBLANK(H64)),_xlfn.XLOOKUP(S64,cassetterefwidth,_xlfn.XLOOKUP(T64,cassetterefdrop,cassetteref)),"")</f>
        <v/>
      </c>
      <c r="AD64" s="1" t="b">
        <f t="shared" si="17"/>
        <v>0</v>
      </c>
      <c r="AE64" s="1" t="b">
        <f t="shared" si="5"/>
        <v>0</v>
      </c>
      <c r="AF64" s="10" t="e" cm="1">
        <f t="array" aca="1" ref="AF64" ca="1">(_xlfn.XLOOKUP($S64,INDIRECT($U64&amp;$W64&amp;"W"),_xlfn.XLOOKUP($T64,INDIRECT($U64&amp;$W64&amp;"D"),INDIRECT($U64&amp;$W64))))</f>
        <v>#REF!</v>
      </c>
      <c r="AG64" s="9"/>
      <c r="AH64" s="9"/>
      <c r="AI64" s="9"/>
      <c r="AJ64" s="9"/>
      <c r="AK64" s="9"/>
      <c r="AL64" s="7">
        <f t="shared" si="6"/>
        <v>500</v>
      </c>
      <c r="AM64" s="7" t="str">
        <f t="shared" si="18"/>
        <v/>
      </c>
      <c r="AN64" s="7">
        <f t="shared" si="7"/>
        <v>0</v>
      </c>
      <c r="AO64" s="7">
        <f t="shared" si="8"/>
        <v>0</v>
      </c>
      <c r="AP64" s="9" cm="1">
        <f t="array" aca="1" ref="AP64" ca="1">IF(F64="Flow",_xlfn.XLOOKUP(AL64,INDIRECT(F64&amp;AM64&amp;"W"),_xlfn.XLOOKUP(AI64,INDIRECT(F64&amp;AM64&amp;"H"),INDIRECT(F64&amp;AM64))),0)</f>
        <v>0</v>
      </c>
      <c r="AQ64" s="9">
        <f>IF(F64="Cascade",_xlfn.XLOOKUP(S64,Cascade!$C$4:$S$4,Cascade!$C$5:$S$5),0)</f>
        <v>0</v>
      </c>
      <c r="AR64" s="9" t="b">
        <f t="shared" si="9"/>
        <v>0</v>
      </c>
      <c r="AS64" s="9" cm="1">
        <f t="array" aca="1" ref="AS64" ca="1">IF(OR(G64="Ellipse 43",G64="Luxury 46",G64="Type 2",G64="Type D",G64="Type Z",ISBLANK(G64)),0,_xlfn.XLOOKUP(S64,INDIRECT(U64&amp;AR64&amp;"w"),INDIRECT(U64&amp;AR64)))</f>
        <v>0</v>
      </c>
      <c r="AT64" s="9" cm="1">
        <f t="array" ref="AT64">IF(F64="ExtraLok 100",_xlfn.XLOOKUP(S64,'ExtraLok 100'!$C$6:$S$6,_xlfn.XLOOKUP('Pricing Tool'!T64,'ExtraLok 100'!$A$7:$A$21,'ExtraLok 100'!$C$7:$S$21)),IF(F64="ExtraLok 125",_xlfn.XLOOKUP('Pricing Tool'!S64,'ExtraLok 125'!$C$6:$S$6,_xlfn.XLOOKUP('Pricing Tool'!T64,'ExtraLok 125'!$A$7:$A$33,'ExtraLok 125'!$C$7:$S$33)),0))</f>
        <v>0</v>
      </c>
      <c r="AU64" s="9">
        <f t="shared" ca="1" si="19"/>
        <v>0</v>
      </c>
      <c r="AV64" s="9" t="str">
        <f t="shared" si="10"/>
        <v/>
      </c>
      <c r="AW64" s="85" t="e">
        <f>_xlfn.XLOOKUP($AV64,'Size capacities'!$A$2:$A$120,'Size capacities'!D$2:D$120)</f>
        <v>#N/A</v>
      </c>
      <c r="AX64" s="85" t="e">
        <f>_xlfn.XLOOKUP($AV64,'Size capacities'!$A$2:$A$120,'Size capacities'!E$2:E$120)</f>
        <v>#N/A</v>
      </c>
      <c r="AY64" s="85" t="e">
        <f>_xlfn.XLOOKUP($AV64,'Size capacities'!$A$2:$A$120,'Size capacities'!F$2:F$120)</f>
        <v>#N/A</v>
      </c>
      <c r="AZ64" s="85" t="e">
        <f>_xlfn.XLOOKUP($AV64,'Size capacities'!$A$2:$A$120,'Size capacities'!G$2:G$120)</f>
        <v>#N/A</v>
      </c>
      <c r="BA64" s="85">
        <f t="shared" si="11"/>
        <v>0</v>
      </c>
      <c r="BB64" s="85">
        <f t="shared" si="12"/>
        <v>0</v>
      </c>
    </row>
    <row r="65" spans="1:54" x14ac:dyDescent="0.3">
      <c r="A65" s="7">
        <v>62</v>
      </c>
      <c r="B65" s="91"/>
      <c r="C65" s="91"/>
      <c r="D65" s="91"/>
      <c r="E65" s="91"/>
      <c r="F65" s="91"/>
      <c r="G65" s="91"/>
      <c r="H65" s="91"/>
      <c r="I65" s="91"/>
      <c r="J65" s="91"/>
      <c r="K65" s="92"/>
      <c r="L65" s="92"/>
      <c r="M65" s="9">
        <f t="shared" ca="1" si="0"/>
        <v>0</v>
      </c>
      <c r="N65" s="10" cm="1">
        <f t="array" aca="1" ref="N65" ca="1">IF(ISBLANK(C65),0,IF(F65="Flow",AP65,IF(F65="Cascade",AQ65,IF(OR(ISBLANK(F65),ISBLANK(G65),ISBLANK(I65),ISBLANK(J65)),0,(_xlfn.XLOOKUP(S65,INDIRECT(U65&amp;W65&amp;"W"),_xlfn.XLOOKUP(T65,INDIRECT(U65&amp;W65&amp;"D"),INDIRECT(U65&amp;W65))))))))</f>
        <v>0</v>
      </c>
      <c r="O65" s="93"/>
      <c r="P65" s="9">
        <f t="shared" ca="1" si="1"/>
        <v>0</v>
      </c>
      <c r="Q65" s="9">
        <f t="shared" si="13"/>
        <v>0</v>
      </c>
      <c r="S65" s="7">
        <f t="shared" si="21"/>
        <v>800</v>
      </c>
      <c r="T65" s="7">
        <f t="shared" si="22"/>
        <v>800</v>
      </c>
      <c r="U65" s="8" t="str">
        <f t="shared" si="14"/>
        <v/>
      </c>
      <c r="V65" s="7" cm="1">
        <f t="array" aca="1" ref="V65" ca="1">IF(ISBLANK(I65),0,_xlfn.XLOOKUP(I65,INDIRECT(U65&amp;"Controls"),INDIRECT(U65&amp;"ControlsAddon")))</f>
        <v>0</v>
      </c>
      <c r="W65" s="7" t="str">
        <f t="shared" si="23"/>
        <v/>
      </c>
      <c r="X65" s="7" cm="1">
        <f t="array" aca="1" ref="X65" ca="1">IF(AND(K65="y",NOT(ISBLANK(H65))),_xlfn.XLOOKUP(S65,ralcassette,ralcassettecost),IF(K65="Y",_xlfn.XLOOKUP(S65,INDIRECT(U65&amp;"RALW"),_xlfn.XLOOKUP(T65,INDIRECT(U65&amp;"RALD"),INDIRECT(U65&amp;"RAL"))),0))</f>
        <v>0</v>
      </c>
      <c r="Y65" s="7">
        <f t="shared" si="24"/>
        <v>0</v>
      </c>
      <c r="Z65" s="7">
        <f t="shared" si="15"/>
        <v>0</v>
      </c>
      <c r="AA65" s="7" cm="1">
        <f t="array" ref="AA65">IF(ISNUMBER(SEARCH("cassette",H65)),_xlfn.XLOOKUP(S65,cassettewidth,_xlfn.XLOOKUP(H65,cassettetype,cassette)),IF(ISNUMBER(SEARCH("fascia",H65)),_xlfn.XLOOKUP(S65,fasciawidth,_xlfn.XLOOKUP(H65,fasciatype,fascia)),0))</f>
        <v>0</v>
      </c>
      <c r="AB65" s="7" t="str">
        <f t="shared" si="16"/>
        <v/>
      </c>
      <c r="AC65" s="7" t="str" cm="1">
        <f t="array" ref="AC65">IF(NOT(ISBLANK(H65)),_xlfn.XLOOKUP(S65,cassetterefwidth,_xlfn.XLOOKUP(T65,cassetterefdrop,cassetteref)),"")</f>
        <v/>
      </c>
      <c r="AD65" s="1" t="b">
        <f t="shared" si="17"/>
        <v>0</v>
      </c>
      <c r="AE65" s="1" t="b">
        <f t="shared" si="5"/>
        <v>0</v>
      </c>
      <c r="AF65" s="10" t="e" cm="1">
        <f t="array" aca="1" ref="AF65" ca="1">(_xlfn.XLOOKUP($S65,INDIRECT($U65&amp;$W65&amp;"W"),_xlfn.XLOOKUP($T65,INDIRECT($U65&amp;$W65&amp;"D"),INDIRECT($U65&amp;$W65))))</f>
        <v>#REF!</v>
      </c>
      <c r="AG65" s="9"/>
      <c r="AH65" s="9"/>
      <c r="AI65" s="9"/>
      <c r="AJ65" s="9"/>
      <c r="AK65" s="9"/>
      <c r="AL65" s="7">
        <f t="shared" si="6"/>
        <v>500</v>
      </c>
      <c r="AM65" s="7" t="str">
        <f t="shared" si="18"/>
        <v/>
      </c>
      <c r="AN65" s="7">
        <f t="shared" si="7"/>
        <v>0</v>
      </c>
      <c r="AO65" s="7">
        <f t="shared" si="8"/>
        <v>0</v>
      </c>
      <c r="AP65" s="9" cm="1">
        <f t="array" aca="1" ref="AP65" ca="1">IF(F65="Flow",_xlfn.XLOOKUP(AL65,INDIRECT(F65&amp;AM65&amp;"W"),_xlfn.XLOOKUP(AI65,INDIRECT(F65&amp;AM65&amp;"H"),INDIRECT(F65&amp;AM65))),0)</f>
        <v>0</v>
      </c>
      <c r="AQ65" s="9">
        <f>IF(F65="Cascade",_xlfn.XLOOKUP(S65,Cascade!$C$4:$S$4,Cascade!$C$5:$S$5),0)</f>
        <v>0</v>
      </c>
      <c r="AR65" s="9" t="b">
        <f t="shared" si="9"/>
        <v>0</v>
      </c>
      <c r="AS65" s="9" cm="1">
        <f t="array" aca="1" ref="AS65" ca="1">IF(OR(G65="Ellipse 43",G65="Luxury 46",G65="Type 2",G65="Type D",G65="Type Z",ISBLANK(G65)),0,_xlfn.XLOOKUP(S65,INDIRECT(U65&amp;AR65&amp;"w"),INDIRECT(U65&amp;AR65)))</f>
        <v>0</v>
      </c>
      <c r="AT65" s="9" cm="1">
        <f t="array" ref="AT65">IF(F65="ExtraLok 100",_xlfn.XLOOKUP(S65,'ExtraLok 100'!$C$6:$S$6,_xlfn.XLOOKUP('Pricing Tool'!T65,'ExtraLok 100'!$A$7:$A$21,'ExtraLok 100'!$C$7:$S$21)),IF(F65="ExtraLok 125",_xlfn.XLOOKUP('Pricing Tool'!S65,'ExtraLok 125'!$C$6:$S$6,_xlfn.XLOOKUP('Pricing Tool'!T65,'ExtraLok 125'!$A$7:$A$33,'ExtraLok 125'!$C$7:$S$33)),0))</f>
        <v>0</v>
      </c>
      <c r="AU65" s="9">
        <f t="shared" ca="1" si="19"/>
        <v>0</v>
      </c>
      <c r="AV65" s="9" t="str">
        <f t="shared" si="10"/>
        <v/>
      </c>
      <c r="AW65" s="85" t="e">
        <f>_xlfn.XLOOKUP($AV65,'Size capacities'!$A$2:$A$120,'Size capacities'!D$2:D$120)</f>
        <v>#N/A</v>
      </c>
      <c r="AX65" s="85" t="e">
        <f>_xlfn.XLOOKUP($AV65,'Size capacities'!$A$2:$A$120,'Size capacities'!E$2:E$120)</f>
        <v>#N/A</v>
      </c>
      <c r="AY65" s="85" t="e">
        <f>_xlfn.XLOOKUP($AV65,'Size capacities'!$A$2:$A$120,'Size capacities'!F$2:F$120)</f>
        <v>#N/A</v>
      </c>
      <c r="AZ65" s="85" t="e">
        <f>_xlfn.XLOOKUP($AV65,'Size capacities'!$A$2:$A$120,'Size capacities'!G$2:G$120)</f>
        <v>#N/A</v>
      </c>
      <c r="BA65" s="85">
        <f t="shared" si="11"/>
        <v>0</v>
      </c>
      <c r="BB65" s="85">
        <f t="shared" si="12"/>
        <v>0</v>
      </c>
    </row>
    <row r="66" spans="1:54" x14ac:dyDescent="0.3">
      <c r="A66" s="7">
        <v>63</v>
      </c>
      <c r="B66" s="91"/>
      <c r="C66" s="91"/>
      <c r="D66" s="91"/>
      <c r="E66" s="91"/>
      <c r="F66" s="91"/>
      <c r="G66" s="91"/>
      <c r="H66" s="91"/>
      <c r="I66" s="91"/>
      <c r="J66" s="91"/>
      <c r="K66" s="92"/>
      <c r="L66" s="92"/>
      <c r="M66" s="9">
        <f t="shared" ca="1" si="0"/>
        <v>0</v>
      </c>
      <c r="N66" s="10" cm="1">
        <f t="array" aca="1" ref="N66" ca="1">IF(ISBLANK(C66),0,IF(F66="Flow",AP66,IF(F66="Cascade",AQ66,IF(OR(ISBLANK(F66),ISBLANK(G66),ISBLANK(I66),ISBLANK(J66)),0,(_xlfn.XLOOKUP(S66,INDIRECT(U66&amp;W66&amp;"W"),_xlfn.XLOOKUP(T66,INDIRECT(U66&amp;W66&amp;"D"),INDIRECT(U66&amp;W66))))))))</f>
        <v>0</v>
      </c>
      <c r="O66" s="93"/>
      <c r="P66" s="9">
        <f t="shared" ca="1" si="1"/>
        <v>0</v>
      </c>
      <c r="Q66" s="9">
        <f t="shared" si="13"/>
        <v>0</v>
      </c>
      <c r="S66" s="7">
        <f t="shared" si="21"/>
        <v>800</v>
      </c>
      <c r="T66" s="7">
        <f t="shared" si="22"/>
        <v>800</v>
      </c>
      <c r="U66" s="8" t="str">
        <f t="shared" si="14"/>
        <v/>
      </c>
      <c r="V66" s="7" cm="1">
        <f t="array" aca="1" ref="V66" ca="1">IF(ISBLANK(I66),0,_xlfn.XLOOKUP(I66,INDIRECT(U66&amp;"Controls"),INDIRECT(U66&amp;"ControlsAddon")))</f>
        <v>0</v>
      </c>
      <c r="W66" s="7" t="str">
        <f t="shared" si="23"/>
        <v/>
      </c>
      <c r="X66" s="7" cm="1">
        <f t="array" aca="1" ref="X66" ca="1">IF(AND(K66="y",NOT(ISBLANK(H66))),_xlfn.XLOOKUP(S66,ralcassette,ralcassettecost),IF(K66="Y",_xlfn.XLOOKUP(S66,INDIRECT(U66&amp;"RALW"),_xlfn.XLOOKUP(T66,INDIRECT(U66&amp;"RALD"),INDIRECT(U66&amp;"RAL"))),0))</f>
        <v>0</v>
      </c>
      <c r="Y66" s="7">
        <f t="shared" si="24"/>
        <v>0</v>
      </c>
      <c r="Z66" s="7">
        <f t="shared" si="15"/>
        <v>0</v>
      </c>
      <c r="AA66" s="7" cm="1">
        <f t="array" ref="AA66">IF(ISNUMBER(SEARCH("cassette",H66)),_xlfn.XLOOKUP(S66,cassettewidth,_xlfn.XLOOKUP(H66,cassettetype,cassette)),IF(ISNUMBER(SEARCH("fascia",H66)),_xlfn.XLOOKUP(S66,fasciawidth,_xlfn.XLOOKUP(H66,fasciatype,fascia)),0))</f>
        <v>0</v>
      </c>
      <c r="AB66" s="7" t="str">
        <f t="shared" si="16"/>
        <v/>
      </c>
      <c r="AC66" s="7" t="str" cm="1">
        <f t="array" ref="AC66">IF(NOT(ISBLANK(H66)),_xlfn.XLOOKUP(S66,cassetterefwidth,_xlfn.XLOOKUP(T66,cassetterefdrop,cassetteref)),"")</f>
        <v/>
      </c>
      <c r="AD66" s="1" t="b">
        <f t="shared" si="17"/>
        <v>0</v>
      </c>
      <c r="AE66" s="1" t="b">
        <f t="shared" si="5"/>
        <v>0</v>
      </c>
      <c r="AF66" s="10" t="e" cm="1">
        <f t="array" aca="1" ref="AF66" ca="1">(_xlfn.XLOOKUP($S66,INDIRECT($U66&amp;$W66&amp;"W"),_xlfn.XLOOKUP($T66,INDIRECT($U66&amp;$W66&amp;"D"),INDIRECT($U66&amp;$W66))))</f>
        <v>#REF!</v>
      </c>
      <c r="AG66" s="9"/>
      <c r="AH66" s="9"/>
      <c r="AI66" s="9"/>
      <c r="AJ66" s="9"/>
      <c r="AK66" s="9"/>
      <c r="AL66" s="7">
        <f t="shared" si="6"/>
        <v>500</v>
      </c>
      <c r="AM66" s="7" t="str">
        <f t="shared" si="18"/>
        <v/>
      </c>
      <c r="AN66" s="7">
        <f t="shared" si="7"/>
        <v>0</v>
      </c>
      <c r="AO66" s="7">
        <f t="shared" si="8"/>
        <v>0</v>
      </c>
      <c r="AP66" s="9" cm="1">
        <f t="array" aca="1" ref="AP66" ca="1">IF(F66="Flow",_xlfn.XLOOKUP(AL66,INDIRECT(F66&amp;AM66&amp;"W"),_xlfn.XLOOKUP(AI66,INDIRECT(F66&amp;AM66&amp;"H"),INDIRECT(F66&amp;AM66))),0)</f>
        <v>0</v>
      </c>
      <c r="AQ66" s="9">
        <f>IF(F66="Cascade",_xlfn.XLOOKUP(S66,Cascade!$C$4:$S$4,Cascade!$C$5:$S$5),0)</f>
        <v>0</v>
      </c>
      <c r="AR66" s="9" t="b">
        <f t="shared" si="9"/>
        <v>0</v>
      </c>
      <c r="AS66" s="9" cm="1">
        <f t="array" aca="1" ref="AS66" ca="1">IF(OR(G66="Ellipse 43",G66="Luxury 46",G66="Type 2",G66="Type D",G66="Type Z",ISBLANK(G66)),0,_xlfn.XLOOKUP(S66,INDIRECT(U66&amp;AR66&amp;"w"),INDIRECT(U66&amp;AR66)))</f>
        <v>0</v>
      </c>
      <c r="AT66" s="9" cm="1">
        <f t="array" ref="AT66">IF(F66="ExtraLok 100",_xlfn.XLOOKUP(S66,'ExtraLok 100'!$C$6:$S$6,_xlfn.XLOOKUP('Pricing Tool'!T66,'ExtraLok 100'!$A$7:$A$21,'ExtraLok 100'!$C$7:$S$21)),IF(F66="ExtraLok 125",_xlfn.XLOOKUP('Pricing Tool'!S66,'ExtraLok 125'!$C$6:$S$6,_xlfn.XLOOKUP('Pricing Tool'!T66,'ExtraLok 125'!$A$7:$A$33,'ExtraLok 125'!$C$7:$S$33)),0))</f>
        <v>0</v>
      </c>
      <c r="AU66" s="9">
        <f t="shared" ca="1" si="19"/>
        <v>0</v>
      </c>
      <c r="AV66" s="9" t="str">
        <f t="shared" si="10"/>
        <v/>
      </c>
      <c r="AW66" s="85" t="e">
        <f>_xlfn.XLOOKUP($AV66,'Size capacities'!$A$2:$A$120,'Size capacities'!D$2:D$120)</f>
        <v>#N/A</v>
      </c>
      <c r="AX66" s="85" t="e">
        <f>_xlfn.XLOOKUP($AV66,'Size capacities'!$A$2:$A$120,'Size capacities'!E$2:E$120)</f>
        <v>#N/A</v>
      </c>
      <c r="AY66" s="85" t="e">
        <f>_xlfn.XLOOKUP($AV66,'Size capacities'!$A$2:$A$120,'Size capacities'!F$2:F$120)</f>
        <v>#N/A</v>
      </c>
      <c r="AZ66" s="85" t="e">
        <f>_xlfn.XLOOKUP($AV66,'Size capacities'!$A$2:$A$120,'Size capacities'!G$2:G$120)</f>
        <v>#N/A</v>
      </c>
      <c r="BA66" s="85">
        <f t="shared" si="11"/>
        <v>0</v>
      </c>
      <c r="BB66" s="85">
        <f t="shared" si="12"/>
        <v>0</v>
      </c>
    </row>
    <row r="67" spans="1:54" x14ac:dyDescent="0.3">
      <c r="A67" s="7">
        <v>64</v>
      </c>
      <c r="B67" s="91"/>
      <c r="C67" s="91"/>
      <c r="D67" s="91"/>
      <c r="E67" s="91"/>
      <c r="F67" s="91"/>
      <c r="G67" s="91"/>
      <c r="H67" s="91"/>
      <c r="I67" s="91"/>
      <c r="J67" s="91"/>
      <c r="K67" s="92"/>
      <c r="L67" s="92"/>
      <c r="M67" s="9">
        <f t="shared" ca="1" si="0"/>
        <v>0</v>
      </c>
      <c r="N67" s="10" cm="1">
        <f t="array" aca="1" ref="N67" ca="1">IF(ISBLANK(C67),0,IF(F67="Flow",AP67,IF(F67="Cascade",AQ67,IF(OR(ISBLANK(F67),ISBLANK(G67),ISBLANK(I67),ISBLANK(J67)),0,(_xlfn.XLOOKUP(S67,INDIRECT(U67&amp;W67&amp;"W"),_xlfn.XLOOKUP(T67,INDIRECT(U67&amp;W67&amp;"D"),INDIRECT(U67&amp;W67))))))))</f>
        <v>0</v>
      </c>
      <c r="O67" s="93"/>
      <c r="P67" s="9">
        <f t="shared" ca="1" si="1"/>
        <v>0</v>
      </c>
      <c r="Q67" s="9">
        <f t="shared" si="13"/>
        <v>0</v>
      </c>
      <c r="S67" s="7">
        <f t="shared" si="21"/>
        <v>800</v>
      </c>
      <c r="T67" s="7">
        <f t="shared" si="22"/>
        <v>800</v>
      </c>
      <c r="U67" s="8" t="str">
        <f t="shared" si="14"/>
        <v/>
      </c>
      <c r="V67" s="7" cm="1">
        <f t="array" aca="1" ref="V67" ca="1">IF(ISBLANK(I67),0,_xlfn.XLOOKUP(I67,INDIRECT(U67&amp;"Controls"),INDIRECT(U67&amp;"ControlsAddon")))</f>
        <v>0</v>
      </c>
      <c r="W67" s="7" t="str">
        <f t="shared" si="23"/>
        <v/>
      </c>
      <c r="X67" s="7" cm="1">
        <f t="array" aca="1" ref="X67" ca="1">IF(AND(K67="y",NOT(ISBLANK(H67))),_xlfn.XLOOKUP(S67,ralcassette,ralcassettecost),IF(K67="Y",_xlfn.XLOOKUP(S67,INDIRECT(U67&amp;"RALW"),_xlfn.XLOOKUP(T67,INDIRECT(U67&amp;"RALD"),INDIRECT(U67&amp;"RAL"))),0))</f>
        <v>0</v>
      </c>
      <c r="Y67" s="7">
        <f t="shared" si="24"/>
        <v>0</v>
      </c>
      <c r="Z67" s="7">
        <f t="shared" si="15"/>
        <v>0</v>
      </c>
      <c r="AA67" s="7" cm="1">
        <f t="array" ref="AA67">IF(ISNUMBER(SEARCH("cassette",H67)),_xlfn.XLOOKUP(S67,cassettewidth,_xlfn.XLOOKUP(H67,cassettetype,cassette)),IF(ISNUMBER(SEARCH("fascia",H67)),_xlfn.XLOOKUP(S67,fasciawidth,_xlfn.XLOOKUP(H67,fasciatype,fascia)),0))</f>
        <v>0</v>
      </c>
      <c r="AB67" s="7" t="str">
        <f t="shared" si="16"/>
        <v/>
      </c>
      <c r="AC67" s="7" t="str" cm="1">
        <f t="array" ref="AC67">IF(NOT(ISBLANK(H67)),_xlfn.XLOOKUP(S67,cassetterefwidth,_xlfn.XLOOKUP(T67,cassetterefdrop,cassetteref)),"")</f>
        <v/>
      </c>
      <c r="AD67" s="1" t="b">
        <f t="shared" si="17"/>
        <v>0</v>
      </c>
      <c r="AE67" s="1" t="b">
        <f t="shared" si="5"/>
        <v>0</v>
      </c>
      <c r="AF67" s="10" t="e" cm="1">
        <f t="array" aca="1" ref="AF67" ca="1">(_xlfn.XLOOKUP($S67,INDIRECT($U67&amp;$W67&amp;"W"),_xlfn.XLOOKUP($T67,INDIRECT($U67&amp;$W67&amp;"D"),INDIRECT($U67&amp;$W67))))</f>
        <v>#REF!</v>
      </c>
      <c r="AG67" s="9"/>
      <c r="AH67" s="9"/>
      <c r="AI67" s="9"/>
      <c r="AJ67" s="9"/>
      <c r="AK67" s="9"/>
      <c r="AL67" s="7">
        <f t="shared" si="6"/>
        <v>500</v>
      </c>
      <c r="AM67" s="7" t="str">
        <f t="shared" si="18"/>
        <v/>
      </c>
      <c r="AN67" s="7">
        <f t="shared" si="7"/>
        <v>0</v>
      </c>
      <c r="AO67" s="7">
        <f t="shared" si="8"/>
        <v>0</v>
      </c>
      <c r="AP67" s="9" cm="1">
        <f t="array" aca="1" ref="AP67" ca="1">IF(F67="Flow",_xlfn.XLOOKUP(AL67,INDIRECT(F67&amp;AM67&amp;"W"),_xlfn.XLOOKUP(AI67,INDIRECT(F67&amp;AM67&amp;"H"),INDIRECT(F67&amp;AM67))),0)</f>
        <v>0</v>
      </c>
      <c r="AQ67" s="9">
        <f>IF(F67="Cascade",_xlfn.XLOOKUP(S67,Cascade!$C$4:$S$4,Cascade!$C$5:$S$5),0)</f>
        <v>0</v>
      </c>
      <c r="AR67" s="9" t="b">
        <f t="shared" si="9"/>
        <v>0</v>
      </c>
      <c r="AS67" s="9" cm="1">
        <f t="array" aca="1" ref="AS67" ca="1">IF(OR(G67="Ellipse 43",G67="Luxury 46",G67="Type 2",G67="Type D",G67="Type Z",ISBLANK(G67)),0,_xlfn.XLOOKUP(S67,INDIRECT(U67&amp;AR67&amp;"w"),INDIRECT(U67&amp;AR67)))</f>
        <v>0</v>
      </c>
      <c r="AT67" s="9" cm="1">
        <f t="array" ref="AT67">IF(F67="ExtraLok 100",_xlfn.XLOOKUP(S67,'ExtraLok 100'!$C$6:$S$6,_xlfn.XLOOKUP('Pricing Tool'!T67,'ExtraLok 100'!$A$7:$A$21,'ExtraLok 100'!$C$7:$S$21)),IF(F67="ExtraLok 125",_xlfn.XLOOKUP('Pricing Tool'!S67,'ExtraLok 125'!$C$6:$S$6,_xlfn.XLOOKUP('Pricing Tool'!T67,'ExtraLok 125'!$A$7:$A$33,'ExtraLok 125'!$C$7:$S$33)),0))</f>
        <v>0</v>
      </c>
      <c r="AU67" s="9">
        <f t="shared" ca="1" si="19"/>
        <v>0</v>
      </c>
      <c r="AV67" s="9" t="str">
        <f t="shared" si="10"/>
        <v/>
      </c>
      <c r="AW67" s="85" t="e">
        <f>_xlfn.XLOOKUP($AV67,'Size capacities'!$A$2:$A$120,'Size capacities'!D$2:D$120)</f>
        <v>#N/A</v>
      </c>
      <c r="AX67" s="85" t="e">
        <f>_xlfn.XLOOKUP($AV67,'Size capacities'!$A$2:$A$120,'Size capacities'!E$2:E$120)</f>
        <v>#N/A</v>
      </c>
      <c r="AY67" s="85" t="e">
        <f>_xlfn.XLOOKUP($AV67,'Size capacities'!$A$2:$A$120,'Size capacities'!F$2:F$120)</f>
        <v>#N/A</v>
      </c>
      <c r="AZ67" s="85" t="e">
        <f>_xlfn.XLOOKUP($AV67,'Size capacities'!$A$2:$A$120,'Size capacities'!G$2:G$120)</f>
        <v>#N/A</v>
      </c>
      <c r="BA67" s="85">
        <f t="shared" si="11"/>
        <v>0</v>
      </c>
      <c r="BB67" s="85">
        <f t="shared" si="12"/>
        <v>0</v>
      </c>
    </row>
    <row r="68" spans="1:54" x14ac:dyDescent="0.3">
      <c r="A68" s="7">
        <v>65</v>
      </c>
      <c r="B68" s="91"/>
      <c r="C68" s="91"/>
      <c r="D68" s="91"/>
      <c r="E68" s="91"/>
      <c r="F68" s="91"/>
      <c r="G68" s="91"/>
      <c r="H68" s="91"/>
      <c r="I68" s="91"/>
      <c r="J68" s="91"/>
      <c r="K68" s="92"/>
      <c r="L68" s="92"/>
      <c r="M68" s="9">
        <f t="shared" ref="M68:M131" ca="1" si="25">IF($N68=0,0,$N68+$V68+$X68+$Y68+$AA68+$AS68+$AT68+$Z68)</f>
        <v>0</v>
      </c>
      <c r="N68" s="10" cm="1">
        <f t="array" aca="1" ref="N68" ca="1">IF(ISBLANK(C68),0,IF(F68="Flow",AP68,IF(F68="Cascade",AQ68,IF(OR(ISBLANK(F68),ISBLANK(G68),ISBLANK(I68),ISBLANK(J68)),0,(_xlfn.XLOOKUP(S68,INDIRECT(U68&amp;W68&amp;"W"),_xlfn.XLOOKUP(T68,INDIRECT(U68&amp;W68&amp;"D"),INDIRECT(U68&amp;W68))))))))</f>
        <v>0</v>
      </c>
      <c r="O68" s="93"/>
      <c r="P68" s="9">
        <f t="shared" ref="P68:P131" ca="1" si="26">AU68-(AU68*O68)</f>
        <v>0</v>
      </c>
      <c r="Q68" s="9">
        <f t="shared" si="13"/>
        <v>0</v>
      </c>
      <c r="S68" s="7">
        <f t="shared" si="21"/>
        <v>800</v>
      </c>
      <c r="T68" s="7">
        <f t="shared" si="22"/>
        <v>800</v>
      </c>
      <c r="U68" s="8" t="str">
        <f t="shared" si="14"/>
        <v/>
      </c>
      <c r="V68" s="7" cm="1">
        <f t="array" aca="1" ref="V68" ca="1">IF(ISBLANK(I68),0,_xlfn.XLOOKUP(I68,INDIRECT(U68&amp;"Controls"),INDIRECT(U68&amp;"ControlsAddon")))</f>
        <v>0</v>
      </c>
      <c r="W68" s="7" t="str">
        <f t="shared" ref="W68:W131" si="27">SUBSTITUTE(J68," ","")</f>
        <v/>
      </c>
      <c r="X68" s="7" cm="1">
        <f t="array" aca="1" ref="X68" ca="1">IF(AND(K68="y",NOT(ISBLANK(H68))),_xlfn.XLOOKUP(S68,ralcassette,ralcassettecost),IF(K68="Y",_xlfn.XLOOKUP(S68,INDIRECT(U68&amp;"RALW"),_xlfn.XLOOKUP(T68,INDIRECT(U68&amp;"RALD"),INDIRECT(U68&amp;"RAL"))),0))</f>
        <v>0</v>
      </c>
      <c r="Y68" s="7">
        <f t="shared" si="24"/>
        <v>0</v>
      </c>
      <c r="Z68" s="7">
        <f t="shared" si="15"/>
        <v>0</v>
      </c>
      <c r="AA68" s="7" cm="1">
        <f t="array" ref="AA68">IF(ISNUMBER(SEARCH("cassette",H68)),_xlfn.XLOOKUP(S68,cassettewidth,_xlfn.XLOOKUP(H68,cassettetype,cassette)),IF(ISNUMBER(SEARCH("fascia",H68)),_xlfn.XLOOKUP(S68,fasciawidth,_xlfn.XLOOKUP(H68,fasciatype,fascia)),0))</f>
        <v>0</v>
      </c>
      <c r="AB68" s="7" t="str">
        <f t="shared" si="16"/>
        <v/>
      </c>
      <c r="AC68" s="7" t="str" cm="1">
        <f t="array" ref="AC68">IF(NOT(ISBLANK(H68)),_xlfn.XLOOKUP(S68,cassetterefwidth,_xlfn.XLOOKUP(T68,cassetterefdrop,cassetteref)),"")</f>
        <v/>
      </c>
      <c r="AD68" s="1" t="b">
        <f t="shared" si="17"/>
        <v>0</v>
      </c>
      <c r="AE68" s="1" t="b">
        <f t="shared" ref="AE68:AE131" si="28">IF(OR(AND(F68="KuroLok 80",E68&gt;800),AND(OR(F68="KuroLok 100",F68="KuroLok 100 RL"),E68&gt;2400),AND(OR(F68="KuroLok 125",F68="KuroLok 125 RL"),E68&gt;5200)),"Warn")</f>
        <v>0</v>
      </c>
      <c r="AF68" s="10" t="e" cm="1">
        <f t="array" aca="1" ref="AF68" ca="1">(_xlfn.XLOOKUP($S68,INDIRECT($U68&amp;$W68&amp;"W"),_xlfn.XLOOKUP($T68,INDIRECT($U68&amp;$W68&amp;"D"),INDIRECT($U68&amp;$W68))))</f>
        <v>#REF!</v>
      </c>
      <c r="AG68" s="9"/>
      <c r="AH68" s="9"/>
      <c r="AI68" s="9"/>
      <c r="AJ68" s="9"/>
      <c r="AK68" s="9"/>
      <c r="AL68" s="7">
        <f t="shared" ref="AL68:AL131" si="29">IF(D68&lt;500,500,CEILING(D68,500))</f>
        <v>500</v>
      </c>
      <c r="AM68" s="7" t="str">
        <f t="shared" si="18"/>
        <v/>
      </c>
      <c r="AN68" s="7">
        <f t="shared" ref="AN68:AN131" si="30">IF(F68="Flow",AJ68*385,0)</f>
        <v>0</v>
      </c>
      <c r="AO68" s="7">
        <f t="shared" ref="AO68:AO131" si="31">IF(AND(F68="Flow",AK68="Y"),641,0)</f>
        <v>0</v>
      </c>
      <c r="AP68" s="9" cm="1">
        <f t="array" aca="1" ref="AP68" ca="1">IF(F68="Flow",_xlfn.XLOOKUP(AL68,INDIRECT(F68&amp;AM68&amp;"W"),_xlfn.XLOOKUP(AI68,INDIRECT(F68&amp;AM68&amp;"H"),INDIRECT(F68&amp;AM68))),0)</f>
        <v>0</v>
      </c>
      <c r="AQ68" s="9">
        <f>IF(F68="Cascade",_xlfn.XLOOKUP(S68,Cascade!$C$4:$S$4,Cascade!$C$5:$S$5),0)</f>
        <v>0</v>
      </c>
      <c r="AR68" s="9" t="b">
        <f t="shared" ref="AR68:AR131" si="32">IF(G68="Linear 25","lin",IF(G68="Luxury 39","lux"))</f>
        <v>0</v>
      </c>
      <c r="AS68" s="9" cm="1">
        <f t="array" aca="1" ref="AS68" ca="1">IF(OR(G68="Ellipse 43",G68="Luxury 46",G68="Type 2",G68="Type D",G68="Type Z",ISBLANK(G68)),0,_xlfn.XLOOKUP(S68,INDIRECT(U68&amp;AR68&amp;"w"),INDIRECT(U68&amp;AR68)))</f>
        <v>0</v>
      </c>
      <c r="AT68" s="9" cm="1">
        <f t="array" ref="AT68">IF(F68="ExtraLok 100",_xlfn.XLOOKUP(S68,'ExtraLok 100'!$C$6:$S$6,_xlfn.XLOOKUP('Pricing Tool'!T68,'ExtraLok 100'!$A$7:$A$21,'ExtraLok 100'!$C$7:$S$21)),IF(F68="ExtraLok 125",_xlfn.XLOOKUP('Pricing Tool'!S68,'ExtraLok 125'!$C$6:$S$6,_xlfn.XLOOKUP('Pricing Tool'!T68,'ExtraLok 125'!$A$7:$A$33,'ExtraLok 125'!$C$7:$S$33)),0))</f>
        <v>0</v>
      </c>
      <c r="AU68" s="9">
        <f t="shared" ca="1" si="19"/>
        <v>0</v>
      </c>
      <c r="AV68" s="9" t="str">
        <f t="shared" ref="AV68:AV131" si="33">F68&amp;I68</f>
        <v/>
      </c>
      <c r="AW68" s="85" t="e">
        <f>_xlfn.XLOOKUP($AV68,'Size capacities'!$A$2:$A$120,'Size capacities'!D$2:D$120)</f>
        <v>#N/A</v>
      </c>
      <c r="AX68" s="85" t="e">
        <f>_xlfn.XLOOKUP($AV68,'Size capacities'!$A$2:$A$120,'Size capacities'!E$2:E$120)</f>
        <v>#N/A</v>
      </c>
      <c r="AY68" s="85" t="e">
        <f>_xlfn.XLOOKUP($AV68,'Size capacities'!$A$2:$A$120,'Size capacities'!F$2:F$120)</f>
        <v>#N/A</v>
      </c>
      <c r="AZ68" s="85" t="e">
        <f>_xlfn.XLOOKUP($AV68,'Size capacities'!$A$2:$A$120,'Size capacities'!G$2:G$120)</f>
        <v>#N/A</v>
      </c>
      <c r="BA68" s="85">
        <f t="shared" ref="BA68:BA131" si="34">IF(OR(ISBLANK(D68),ISBLANK(F68),ISBLANK(I68)),0,IF(D68&lt;AW68,"min",IF(OR(D68&gt;AX68,E68&gt;AY68,(((D68/1000)*(E68/1000))*1000)&gt;AZ68),"max",0)))</f>
        <v>0</v>
      </c>
      <c r="BB68" s="85">
        <f t="shared" ref="BB68:BB131" si="35">IF(OR(ISBLANK(D68),ISBLANK(G68)),0,IF(AND(D68&gt;3000,G68="Linear 25"),"max",0))</f>
        <v>0</v>
      </c>
    </row>
    <row r="69" spans="1:54" x14ac:dyDescent="0.3">
      <c r="A69" s="7">
        <v>66</v>
      </c>
      <c r="B69" s="91"/>
      <c r="C69" s="91"/>
      <c r="D69" s="91"/>
      <c r="E69" s="91"/>
      <c r="F69" s="91"/>
      <c r="G69" s="91"/>
      <c r="H69" s="91"/>
      <c r="I69" s="91"/>
      <c r="J69" s="91"/>
      <c r="K69" s="92"/>
      <c r="L69" s="92"/>
      <c r="M69" s="9">
        <f t="shared" ca="1" si="25"/>
        <v>0</v>
      </c>
      <c r="N69" s="10" cm="1">
        <f t="array" aca="1" ref="N69" ca="1">IF(ISBLANK(C69),0,IF(F69="Flow",AP69,IF(F69="Cascade",AQ69,IF(OR(ISBLANK(F69),ISBLANK(G69),ISBLANK(I69),ISBLANK(J69)),0,(_xlfn.XLOOKUP(S69,INDIRECT(U69&amp;W69&amp;"W"),_xlfn.XLOOKUP(T69,INDIRECT(U69&amp;W69&amp;"D"),INDIRECT(U69&amp;W69))))))))</f>
        <v>0</v>
      </c>
      <c r="O69" s="93"/>
      <c r="P69" s="9">
        <f t="shared" ca="1" si="26"/>
        <v>0</v>
      </c>
      <c r="Q69" s="9">
        <f t="shared" ref="Q69:Q132" si="36">IF(C69*(NOT(ISBLANK(C69))),P69*C69,0)</f>
        <v>0</v>
      </c>
      <c r="S69" s="7">
        <f t="shared" ref="S69:S132" si="37">IF(D69&lt;800,800,CEILING(D69,200))</f>
        <v>800</v>
      </c>
      <c r="T69" s="7">
        <f t="shared" ref="T69:T132" si="38">IF(E69&lt;800,800,CEILING(E69,200))</f>
        <v>800</v>
      </c>
      <c r="U69" s="8" t="str">
        <f t="shared" ref="U69:U132" si="39">IF(ISNUMBER(SEARCH("Evolve Cassette",F69)),SUBSTITUTE(SUBSTITUTE(SUBSTITUTE(F69," Cassette 80","")," Cassette 100","")," Cassette 125",""),IF(F69="ExtraLok 100","KuroLok100",IF(F69="ExtraLok 125","KuroLok125",SUBSTITUTE(SUBSTITUTE(F69," ",""),"&amp;",""))))</f>
        <v/>
      </c>
      <c r="V69" s="7" cm="1">
        <f t="array" aca="1" ref="V69" ca="1">IF(ISBLANK(I69),0,_xlfn.XLOOKUP(I69,INDIRECT(U69&amp;"Controls"),INDIRECT(U69&amp;"ControlsAddon")))</f>
        <v>0</v>
      </c>
      <c r="W69" s="7" t="str">
        <f t="shared" si="27"/>
        <v/>
      </c>
      <c r="X69" s="7" cm="1">
        <f t="array" aca="1" ref="X69" ca="1">IF(AND(K69="y",NOT(ISBLANK(H69))),_xlfn.XLOOKUP(S69,ralcassette,ralcassettecost),IF(K69="Y",_xlfn.XLOOKUP(S69,INDIRECT(U69&amp;"RALW"),_xlfn.XLOOKUP(T69,INDIRECT(U69&amp;"RALD"),INDIRECT(U69&amp;"RAL"))),0))</f>
        <v>0</v>
      </c>
      <c r="Y69" s="7">
        <f t="shared" ref="Y69:Y132" si="40">IF(L69="Y",((D69/1000*2)*69.97)+(((E69*2-230)/1000)*34.28),0)</f>
        <v>0</v>
      </c>
      <c r="Z69" s="7">
        <f t="shared" ref="Z69:Z132" si="41">IF(AND(K69="Y",L69="Y"),33+(D69*14.3),0)</f>
        <v>0</v>
      </c>
      <c r="AA69" s="7" cm="1">
        <f t="array" ref="AA69">IF(ISNUMBER(SEARCH("cassette",H69)),_xlfn.XLOOKUP(S69,cassettewidth,_xlfn.XLOOKUP(H69,cassettetype,cassette)),IF(ISNUMBER(SEARCH("fascia",H69)),_xlfn.XLOOKUP(S69,fasciawidth,_xlfn.XLOOKUP(H69,fasciatype,fascia)),0))</f>
        <v>0</v>
      </c>
      <c r="AB69" s="7" t="str">
        <f t="shared" ref="AB69:AB132" si="42">SUBSTITUTE(SUBSTITUTE(H69,"Fascia ",""),"Cassette ","")</f>
        <v/>
      </c>
      <c r="AC69" s="7" t="str" cm="1">
        <f t="array" ref="AC69">IF(NOT(ISBLANK(H69)),_xlfn.XLOOKUP(S69,cassetterefwidth,_xlfn.XLOOKUP(T69,cassetterefdrop,cassetteref)),"")</f>
        <v/>
      </c>
      <c r="AD69" s="1" t="b">
        <f t="shared" ref="AD69:AD132" si="43">_xlfn.NUMBERVALUE(AB69)&lt;_xlfn.NUMBERVALUE(AC69)</f>
        <v>0</v>
      </c>
      <c r="AE69" s="1" t="b">
        <f t="shared" si="28"/>
        <v>0</v>
      </c>
      <c r="AF69" s="10" t="e" cm="1">
        <f t="array" aca="1" ref="AF69" ca="1">(_xlfn.XLOOKUP($S69,INDIRECT($U69&amp;$W69&amp;"W"),_xlfn.XLOOKUP($T69,INDIRECT($U69&amp;$W69&amp;"D"),INDIRECT($U69&amp;$W69))))</f>
        <v>#REF!</v>
      </c>
      <c r="AG69" s="9"/>
      <c r="AH69" s="9"/>
      <c r="AI69" s="9"/>
      <c r="AJ69" s="9"/>
      <c r="AK69" s="9"/>
      <c r="AL69" s="7">
        <f t="shared" si="29"/>
        <v>500</v>
      </c>
      <c r="AM69" s="7" t="str">
        <f t="shared" ref="AM69:AM132" si="44">SUBSTITUTE(SUBSTITUTE(AH69," way","")," draw","")</f>
        <v/>
      </c>
      <c r="AN69" s="7">
        <f t="shared" si="30"/>
        <v>0</v>
      </c>
      <c r="AO69" s="7">
        <f t="shared" si="31"/>
        <v>0</v>
      </c>
      <c r="AP69" s="9" cm="1">
        <f t="array" aca="1" ref="AP69" ca="1">IF(F69="Flow",_xlfn.XLOOKUP(AL69,INDIRECT(F69&amp;AM69&amp;"W"),_xlfn.XLOOKUP(AI69,INDIRECT(F69&amp;AM69&amp;"H"),INDIRECT(F69&amp;AM69))),0)</f>
        <v>0</v>
      </c>
      <c r="AQ69" s="9">
        <f>IF(F69="Cascade",_xlfn.XLOOKUP(S69,Cascade!$C$4:$S$4,Cascade!$C$5:$S$5),0)</f>
        <v>0</v>
      </c>
      <c r="AR69" s="9" t="b">
        <f t="shared" si="32"/>
        <v>0</v>
      </c>
      <c r="AS69" s="9" cm="1">
        <f t="array" aca="1" ref="AS69" ca="1">IF(OR(G69="Ellipse 43",G69="Luxury 46",G69="Type 2",G69="Type D",G69="Type Z",ISBLANK(G69)),0,_xlfn.XLOOKUP(S69,INDIRECT(U69&amp;AR69&amp;"w"),INDIRECT(U69&amp;AR69)))</f>
        <v>0</v>
      </c>
      <c r="AT69" s="9" cm="1">
        <f t="array" ref="AT69">IF(F69="ExtraLok 100",_xlfn.XLOOKUP(S69,'ExtraLok 100'!$C$6:$S$6,_xlfn.XLOOKUP('Pricing Tool'!T69,'ExtraLok 100'!$A$7:$A$21,'ExtraLok 100'!$C$7:$S$21)),IF(F69="ExtraLok 125",_xlfn.XLOOKUP('Pricing Tool'!S69,'ExtraLok 125'!$C$6:$S$6,_xlfn.XLOOKUP('Pricing Tool'!T69,'ExtraLok 125'!$A$7:$A$33,'ExtraLok 125'!$C$7:$S$33)),0))</f>
        <v>0</v>
      </c>
      <c r="AU69" s="9">
        <f t="shared" ref="AU69:AU132" ca="1" si="45">IF(N69=0,0,N69+V69+X69+Y69+AA69+AS69+AT69)</f>
        <v>0</v>
      </c>
      <c r="AV69" s="9" t="str">
        <f t="shared" si="33"/>
        <v/>
      </c>
      <c r="AW69" s="85" t="e">
        <f>_xlfn.XLOOKUP($AV69,'Size capacities'!$A$2:$A$120,'Size capacities'!D$2:D$120)</f>
        <v>#N/A</v>
      </c>
      <c r="AX69" s="85" t="e">
        <f>_xlfn.XLOOKUP($AV69,'Size capacities'!$A$2:$A$120,'Size capacities'!E$2:E$120)</f>
        <v>#N/A</v>
      </c>
      <c r="AY69" s="85" t="e">
        <f>_xlfn.XLOOKUP($AV69,'Size capacities'!$A$2:$A$120,'Size capacities'!F$2:F$120)</f>
        <v>#N/A</v>
      </c>
      <c r="AZ69" s="85" t="e">
        <f>_xlfn.XLOOKUP($AV69,'Size capacities'!$A$2:$A$120,'Size capacities'!G$2:G$120)</f>
        <v>#N/A</v>
      </c>
      <c r="BA69" s="85">
        <f t="shared" si="34"/>
        <v>0</v>
      </c>
      <c r="BB69" s="85">
        <f t="shared" si="35"/>
        <v>0</v>
      </c>
    </row>
    <row r="70" spans="1:54" x14ac:dyDescent="0.3">
      <c r="A70" s="7">
        <v>67</v>
      </c>
      <c r="B70" s="91"/>
      <c r="C70" s="91"/>
      <c r="D70" s="91"/>
      <c r="E70" s="91"/>
      <c r="F70" s="91"/>
      <c r="G70" s="91"/>
      <c r="H70" s="91"/>
      <c r="I70" s="91"/>
      <c r="J70" s="91"/>
      <c r="K70" s="92"/>
      <c r="L70" s="92"/>
      <c r="M70" s="9">
        <f t="shared" ca="1" si="25"/>
        <v>0</v>
      </c>
      <c r="N70" s="10" cm="1">
        <f t="array" aca="1" ref="N70" ca="1">IF(ISBLANK(C70),0,IF(F70="Flow",AP70,IF(F70="Cascade",AQ70,IF(OR(ISBLANK(F70),ISBLANK(G70),ISBLANK(I70),ISBLANK(J70)),0,(_xlfn.XLOOKUP(S70,INDIRECT(U70&amp;W70&amp;"W"),_xlfn.XLOOKUP(T70,INDIRECT(U70&amp;W70&amp;"D"),INDIRECT(U70&amp;W70))))))))</f>
        <v>0</v>
      </c>
      <c r="O70" s="93"/>
      <c r="P70" s="9">
        <f t="shared" ca="1" si="26"/>
        <v>0</v>
      </c>
      <c r="Q70" s="9">
        <f t="shared" si="36"/>
        <v>0</v>
      </c>
      <c r="S70" s="7">
        <f t="shared" si="37"/>
        <v>800</v>
      </c>
      <c r="T70" s="7">
        <f t="shared" si="38"/>
        <v>800</v>
      </c>
      <c r="U70" s="8" t="str">
        <f t="shared" si="39"/>
        <v/>
      </c>
      <c r="V70" s="7" cm="1">
        <f t="array" aca="1" ref="V70" ca="1">IF(ISBLANK(I70),0,_xlfn.XLOOKUP(I70,INDIRECT(U70&amp;"Controls"),INDIRECT(U70&amp;"ControlsAddon")))</f>
        <v>0</v>
      </c>
      <c r="W70" s="7" t="str">
        <f t="shared" si="27"/>
        <v/>
      </c>
      <c r="X70" s="7" cm="1">
        <f t="array" aca="1" ref="X70" ca="1">IF(AND(K70="y",NOT(ISBLANK(H70))),_xlfn.XLOOKUP(S70,ralcassette,ralcassettecost),IF(K70="Y",_xlfn.XLOOKUP(S70,INDIRECT(U70&amp;"RALW"),_xlfn.XLOOKUP(T70,INDIRECT(U70&amp;"RALD"),INDIRECT(U70&amp;"RAL"))),0))</f>
        <v>0</v>
      </c>
      <c r="Y70" s="7">
        <f t="shared" si="40"/>
        <v>0</v>
      </c>
      <c r="Z70" s="7">
        <f t="shared" si="41"/>
        <v>0</v>
      </c>
      <c r="AA70" s="7" cm="1">
        <f t="array" ref="AA70">IF(ISNUMBER(SEARCH("cassette",H70)),_xlfn.XLOOKUP(S70,cassettewidth,_xlfn.XLOOKUP(H70,cassettetype,cassette)),IF(ISNUMBER(SEARCH("fascia",H70)),_xlfn.XLOOKUP(S70,fasciawidth,_xlfn.XLOOKUP(H70,fasciatype,fascia)),0))</f>
        <v>0</v>
      </c>
      <c r="AB70" s="7" t="str">
        <f t="shared" si="42"/>
        <v/>
      </c>
      <c r="AC70" s="7" t="str" cm="1">
        <f t="array" ref="AC70">IF(NOT(ISBLANK(H70)),_xlfn.XLOOKUP(S70,cassetterefwidth,_xlfn.XLOOKUP(T70,cassetterefdrop,cassetteref)),"")</f>
        <v/>
      </c>
      <c r="AD70" s="1" t="b">
        <f t="shared" si="43"/>
        <v>0</v>
      </c>
      <c r="AE70" s="1" t="b">
        <f t="shared" si="28"/>
        <v>0</v>
      </c>
      <c r="AF70" s="10" t="e" cm="1">
        <f t="array" aca="1" ref="AF70" ca="1">(_xlfn.XLOOKUP($S70,INDIRECT($U70&amp;$W70&amp;"W"),_xlfn.XLOOKUP($T70,INDIRECT($U70&amp;$W70&amp;"D"),INDIRECT($U70&amp;$W70))))</f>
        <v>#REF!</v>
      </c>
      <c r="AG70" s="9"/>
      <c r="AH70" s="9"/>
      <c r="AI70" s="9"/>
      <c r="AJ70" s="9"/>
      <c r="AK70" s="9"/>
      <c r="AL70" s="7">
        <f t="shared" si="29"/>
        <v>500</v>
      </c>
      <c r="AM70" s="7" t="str">
        <f t="shared" si="44"/>
        <v/>
      </c>
      <c r="AN70" s="7">
        <f t="shared" si="30"/>
        <v>0</v>
      </c>
      <c r="AO70" s="7">
        <f t="shared" si="31"/>
        <v>0</v>
      </c>
      <c r="AP70" s="9" cm="1">
        <f t="array" aca="1" ref="AP70" ca="1">IF(F70="Flow",_xlfn.XLOOKUP(AL70,INDIRECT(F70&amp;AM70&amp;"W"),_xlfn.XLOOKUP(AI70,INDIRECT(F70&amp;AM70&amp;"H"),INDIRECT(F70&amp;AM70))),0)</f>
        <v>0</v>
      </c>
      <c r="AQ70" s="9">
        <f>IF(F70="Cascade",_xlfn.XLOOKUP(S70,Cascade!$C$4:$S$4,Cascade!$C$5:$S$5),0)</f>
        <v>0</v>
      </c>
      <c r="AR70" s="9" t="b">
        <f t="shared" si="32"/>
        <v>0</v>
      </c>
      <c r="AS70" s="9" cm="1">
        <f t="array" aca="1" ref="AS70" ca="1">IF(OR(G70="Ellipse 43",G70="Luxury 46",G70="Type 2",G70="Type D",G70="Type Z",ISBLANK(G70)),0,_xlfn.XLOOKUP(S70,INDIRECT(U70&amp;AR70&amp;"w"),INDIRECT(U70&amp;AR70)))</f>
        <v>0</v>
      </c>
      <c r="AT70" s="9" cm="1">
        <f t="array" ref="AT70">IF(F70="ExtraLok 100",_xlfn.XLOOKUP(S70,'ExtraLok 100'!$C$6:$S$6,_xlfn.XLOOKUP('Pricing Tool'!T70,'ExtraLok 100'!$A$7:$A$21,'ExtraLok 100'!$C$7:$S$21)),IF(F70="ExtraLok 125",_xlfn.XLOOKUP('Pricing Tool'!S70,'ExtraLok 125'!$C$6:$S$6,_xlfn.XLOOKUP('Pricing Tool'!T70,'ExtraLok 125'!$A$7:$A$33,'ExtraLok 125'!$C$7:$S$33)),0))</f>
        <v>0</v>
      </c>
      <c r="AU70" s="9">
        <f t="shared" ca="1" si="45"/>
        <v>0</v>
      </c>
      <c r="AV70" s="9" t="str">
        <f t="shared" si="33"/>
        <v/>
      </c>
      <c r="AW70" s="85" t="e">
        <f>_xlfn.XLOOKUP($AV70,'Size capacities'!$A$2:$A$120,'Size capacities'!D$2:D$120)</f>
        <v>#N/A</v>
      </c>
      <c r="AX70" s="85" t="e">
        <f>_xlfn.XLOOKUP($AV70,'Size capacities'!$A$2:$A$120,'Size capacities'!E$2:E$120)</f>
        <v>#N/A</v>
      </c>
      <c r="AY70" s="85" t="e">
        <f>_xlfn.XLOOKUP($AV70,'Size capacities'!$A$2:$A$120,'Size capacities'!F$2:F$120)</f>
        <v>#N/A</v>
      </c>
      <c r="AZ70" s="85" t="e">
        <f>_xlfn.XLOOKUP($AV70,'Size capacities'!$A$2:$A$120,'Size capacities'!G$2:G$120)</f>
        <v>#N/A</v>
      </c>
      <c r="BA70" s="85">
        <f t="shared" si="34"/>
        <v>0</v>
      </c>
      <c r="BB70" s="85">
        <f t="shared" si="35"/>
        <v>0</v>
      </c>
    </row>
    <row r="71" spans="1:54" x14ac:dyDescent="0.3">
      <c r="A71" s="7">
        <v>68</v>
      </c>
      <c r="B71" s="91"/>
      <c r="C71" s="91"/>
      <c r="D71" s="91"/>
      <c r="E71" s="91"/>
      <c r="F71" s="91"/>
      <c r="G71" s="91"/>
      <c r="H71" s="91"/>
      <c r="I71" s="91"/>
      <c r="J71" s="91"/>
      <c r="K71" s="92"/>
      <c r="L71" s="92"/>
      <c r="M71" s="9">
        <f t="shared" ca="1" si="25"/>
        <v>0</v>
      </c>
      <c r="N71" s="10" cm="1">
        <f t="array" aca="1" ref="N71" ca="1">IF(ISBLANK(C71),0,IF(F71="Flow",AP71,IF(F71="Cascade",AQ71,IF(OR(ISBLANK(F71),ISBLANK(G71),ISBLANK(I71),ISBLANK(J71)),0,(_xlfn.XLOOKUP(S71,INDIRECT(U71&amp;W71&amp;"W"),_xlfn.XLOOKUP(T71,INDIRECT(U71&amp;W71&amp;"D"),INDIRECT(U71&amp;W71))))))))</f>
        <v>0</v>
      </c>
      <c r="O71" s="93"/>
      <c r="P71" s="9">
        <f t="shared" ca="1" si="26"/>
        <v>0</v>
      </c>
      <c r="Q71" s="9">
        <f t="shared" si="36"/>
        <v>0</v>
      </c>
      <c r="S71" s="7">
        <f t="shared" si="37"/>
        <v>800</v>
      </c>
      <c r="T71" s="7">
        <f t="shared" si="38"/>
        <v>800</v>
      </c>
      <c r="U71" s="8" t="str">
        <f t="shared" si="39"/>
        <v/>
      </c>
      <c r="V71" s="7" cm="1">
        <f t="array" aca="1" ref="V71" ca="1">IF(ISBLANK(I71),0,_xlfn.XLOOKUP(I71,INDIRECT(U71&amp;"Controls"),INDIRECT(U71&amp;"ControlsAddon")))</f>
        <v>0</v>
      </c>
      <c r="W71" s="7" t="str">
        <f t="shared" si="27"/>
        <v/>
      </c>
      <c r="X71" s="7" cm="1">
        <f t="array" aca="1" ref="X71" ca="1">IF(AND(K71="y",NOT(ISBLANK(H71))),_xlfn.XLOOKUP(S71,ralcassette,ralcassettecost),IF(K71="Y",_xlfn.XLOOKUP(S71,INDIRECT(U71&amp;"RALW"),_xlfn.XLOOKUP(T71,INDIRECT(U71&amp;"RALD"),INDIRECT(U71&amp;"RAL"))),0))</f>
        <v>0</v>
      </c>
      <c r="Y71" s="7">
        <f t="shared" si="40"/>
        <v>0</v>
      </c>
      <c r="Z71" s="7">
        <f t="shared" si="41"/>
        <v>0</v>
      </c>
      <c r="AA71" s="7" cm="1">
        <f t="array" ref="AA71">IF(ISNUMBER(SEARCH("cassette",H71)),_xlfn.XLOOKUP(S71,cassettewidth,_xlfn.XLOOKUP(H71,cassettetype,cassette)),IF(ISNUMBER(SEARCH("fascia",H71)),_xlfn.XLOOKUP(S71,fasciawidth,_xlfn.XLOOKUP(H71,fasciatype,fascia)),0))</f>
        <v>0</v>
      </c>
      <c r="AB71" s="7" t="str">
        <f t="shared" si="42"/>
        <v/>
      </c>
      <c r="AC71" s="7" t="str" cm="1">
        <f t="array" ref="AC71">IF(NOT(ISBLANK(H71)),_xlfn.XLOOKUP(S71,cassetterefwidth,_xlfn.XLOOKUP(T71,cassetterefdrop,cassetteref)),"")</f>
        <v/>
      </c>
      <c r="AD71" s="1" t="b">
        <f t="shared" si="43"/>
        <v>0</v>
      </c>
      <c r="AE71" s="1" t="b">
        <f t="shared" si="28"/>
        <v>0</v>
      </c>
      <c r="AF71" s="10" t="e" cm="1">
        <f t="array" aca="1" ref="AF71" ca="1">(_xlfn.XLOOKUP($S71,INDIRECT($U71&amp;$W71&amp;"W"),_xlfn.XLOOKUP($T71,INDIRECT($U71&amp;$W71&amp;"D"),INDIRECT($U71&amp;$W71))))</f>
        <v>#REF!</v>
      </c>
      <c r="AG71" s="9"/>
      <c r="AH71" s="9"/>
      <c r="AI71" s="9"/>
      <c r="AJ71" s="9"/>
      <c r="AK71" s="9"/>
      <c r="AL71" s="7">
        <f t="shared" si="29"/>
        <v>500</v>
      </c>
      <c r="AM71" s="7" t="str">
        <f t="shared" si="44"/>
        <v/>
      </c>
      <c r="AN71" s="7">
        <f t="shared" si="30"/>
        <v>0</v>
      </c>
      <c r="AO71" s="7">
        <f t="shared" si="31"/>
        <v>0</v>
      </c>
      <c r="AP71" s="9" cm="1">
        <f t="array" aca="1" ref="AP71" ca="1">IF(F71="Flow",_xlfn.XLOOKUP(AL71,INDIRECT(F71&amp;AM71&amp;"W"),_xlfn.XLOOKUP(AI71,INDIRECT(F71&amp;AM71&amp;"H"),INDIRECT(F71&amp;AM71))),0)</f>
        <v>0</v>
      </c>
      <c r="AQ71" s="9">
        <f>IF(F71="Cascade",_xlfn.XLOOKUP(S71,Cascade!$C$4:$S$4,Cascade!$C$5:$S$5),0)</f>
        <v>0</v>
      </c>
      <c r="AR71" s="9" t="b">
        <f t="shared" si="32"/>
        <v>0</v>
      </c>
      <c r="AS71" s="9" cm="1">
        <f t="array" aca="1" ref="AS71" ca="1">IF(OR(G71="Ellipse 43",G71="Luxury 46",G71="Type 2",G71="Type D",G71="Type Z",ISBLANK(G71)),0,_xlfn.XLOOKUP(S71,INDIRECT(U71&amp;AR71&amp;"w"),INDIRECT(U71&amp;AR71)))</f>
        <v>0</v>
      </c>
      <c r="AT71" s="9" cm="1">
        <f t="array" ref="AT71">IF(F71="ExtraLok 100",_xlfn.XLOOKUP(S71,'ExtraLok 100'!$C$6:$S$6,_xlfn.XLOOKUP('Pricing Tool'!T71,'ExtraLok 100'!$A$7:$A$21,'ExtraLok 100'!$C$7:$S$21)),IF(F71="ExtraLok 125",_xlfn.XLOOKUP('Pricing Tool'!S71,'ExtraLok 125'!$C$6:$S$6,_xlfn.XLOOKUP('Pricing Tool'!T71,'ExtraLok 125'!$A$7:$A$33,'ExtraLok 125'!$C$7:$S$33)),0))</f>
        <v>0</v>
      </c>
      <c r="AU71" s="9">
        <f t="shared" ca="1" si="45"/>
        <v>0</v>
      </c>
      <c r="AV71" s="9" t="str">
        <f t="shared" si="33"/>
        <v/>
      </c>
      <c r="AW71" s="85" t="e">
        <f>_xlfn.XLOOKUP($AV71,'Size capacities'!$A$2:$A$120,'Size capacities'!D$2:D$120)</f>
        <v>#N/A</v>
      </c>
      <c r="AX71" s="85" t="e">
        <f>_xlfn.XLOOKUP($AV71,'Size capacities'!$A$2:$A$120,'Size capacities'!E$2:E$120)</f>
        <v>#N/A</v>
      </c>
      <c r="AY71" s="85" t="e">
        <f>_xlfn.XLOOKUP($AV71,'Size capacities'!$A$2:$A$120,'Size capacities'!F$2:F$120)</f>
        <v>#N/A</v>
      </c>
      <c r="AZ71" s="85" t="e">
        <f>_xlfn.XLOOKUP($AV71,'Size capacities'!$A$2:$A$120,'Size capacities'!G$2:G$120)</f>
        <v>#N/A</v>
      </c>
      <c r="BA71" s="85">
        <f t="shared" si="34"/>
        <v>0</v>
      </c>
      <c r="BB71" s="85">
        <f t="shared" si="35"/>
        <v>0</v>
      </c>
    </row>
    <row r="72" spans="1:54" x14ac:dyDescent="0.3">
      <c r="A72" s="7">
        <v>69</v>
      </c>
      <c r="B72" s="91"/>
      <c r="C72" s="91"/>
      <c r="D72" s="91"/>
      <c r="E72" s="91"/>
      <c r="F72" s="91"/>
      <c r="G72" s="91"/>
      <c r="H72" s="91"/>
      <c r="I72" s="91"/>
      <c r="J72" s="91"/>
      <c r="K72" s="92"/>
      <c r="L72" s="92"/>
      <c r="M72" s="9">
        <f t="shared" ca="1" si="25"/>
        <v>0</v>
      </c>
      <c r="N72" s="10" cm="1">
        <f t="array" aca="1" ref="N72" ca="1">IF(ISBLANK(C72),0,IF(F72="Flow",AP72,IF(F72="Cascade",AQ72,IF(OR(ISBLANK(F72),ISBLANK(G72),ISBLANK(I72),ISBLANK(J72)),0,(_xlfn.XLOOKUP(S72,INDIRECT(U72&amp;W72&amp;"W"),_xlfn.XLOOKUP(T72,INDIRECT(U72&amp;W72&amp;"D"),INDIRECT(U72&amp;W72))))))))</f>
        <v>0</v>
      </c>
      <c r="O72" s="93"/>
      <c r="P72" s="9">
        <f t="shared" ca="1" si="26"/>
        <v>0</v>
      </c>
      <c r="Q72" s="9">
        <f t="shared" si="36"/>
        <v>0</v>
      </c>
      <c r="S72" s="7">
        <f t="shared" si="37"/>
        <v>800</v>
      </c>
      <c r="T72" s="7">
        <f t="shared" si="38"/>
        <v>800</v>
      </c>
      <c r="U72" s="8" t="str">
        <f t="shared" si="39"/>
        <v/>
      </c>
      <c r="V72" s="7" cm="1">
        <f t="array" aca="1" ref="V72" ca="1">IF(ISBLANK(I72),0,_xlfn.XLOOKUP(I72,INDIRECT(U72&amp;"Controls"),INDIRECT(U72&amp;"ControlsAddon")))</f>
        <v>0</v>
      </c>
      <c r="W72" s="7" t="str">
        <f t="shared" si="27"/>
        <v/>
      </c>
      <c r="X72" s="7" cm="1">
        <f t="array" aca="1" ref="X72" ca="1">IF(AND(K72="y",NOT(ISBLANK(H72))),_xlfn.XLOOKUP(S72,ralcassette,ralcassettecost),IF(K72="Y",_xlfn.XLOOKUP(S72,INDIRECT(U72&amp;"RALW"),_xlfn.XLOOKUP(T72,INDIRECT(U72&amp;"RALD"),INDIRECT(U72&amp;"RAL"))),0))</f>
        <v>0</v>
      </c>
      <c r="Y72" s="7">
        <f t="shared" si="40"/>
        <v>0</v>
      </c>
      <c r="Z72" s="7">
        <f t="shared" si="41"/>
        <v>0</v>
      </c>
      <c r="AA72" s="7" cm="1">
        <f t="array" ref="AA72">IF(ISNUMBER(SEARCH("cassette",H72)),_xlfn.XLOOKUP(S72,cassettewidth,_xlfn.XLOOKUP(H72,cassettetype,cassette)),IF(ISNUMBER(SEARCH("fascia",H72)),_xlfn.XLOOKUP(S72,fasciawidth,_xlfn.XLOOKUP(H72,fasciatype,fascia)),0))</f>
        <v>0</v>
      </c>
      <c r="AB72" s="7" t="str">
        <f t="shared" si="42"/>
        <v/>
      </c>
      <c r="AC72" s="7" t="str" cm="1">
        <f t="array" ref="AC72">IF(NOT(ISBLANK(H72)),_xlfn.XLOOKUP(S72,cassetterefwidth,_xlfn.XLOOKUP(T72,cassetterefdrop,cassetteref)),"")</f>
        <v/>
      </c>
      <c r="AD72" s="1" t="b">
        <f t="shared" si="43"/>
        <v>0</v>
      </c>
      <c r="AE72" s="1" t="b">
        <f t="shared" si="28"/>
        <v>0</v>
      </c>
      <c r="AF72" s="10" t="e" cm="1">
        <f t="array" aca="1" ref="AF72" ca="1">(_xlfn.XLOOKUP($S72,INDIRECT($U72&amp;$W72&amp;"W"),_xlfn.XLOOKUP($T72,INDIRECT($U72&amp;$W72&amp;"D"),INDIRECT($U72&amp;$W72))))</f>
        <v>#REF!</v>
      </c>
      <c r="AG72" s="9"/>
      <c r="AH72" s="9"/>
      <c r="AI72" s="9"/>
      <c r="AJ72" s="9"/>
      <c r="AK72" s="9"/>
      <c r="AL72" s="7">
        <f t="shared" si="29"/>
        <v>500</v>
      </c>
      <c r="AM72" s="7" t="str">
        <f t="shared" si="44"/>
        <v/>
      </c>
      <c r="AN72" s="7">
        <f t="shared" si="30"/>
        <v>0</v>
      </c>
      <c r="AO72" s="7">
        <f t="shared" si="31"/>
        <v>0</v>
      </c>
      <c r="AP72" s="9" cm="1">
        <f t="array" aca="1" ref="AP72" ca="1">IF(F72="Flow",_xlfn.XLOOKUP(AL72,INDIRECT(F72&amp;AM72&amp;"W"),_xlfn.XLOOKUP(AI72,INDIRECT(F72&amp;AM72&amp;"H"),INDIRECT(F72&amp;AM72))),0)</f>
        <v>0</v>
      </c>
      <c r="AQ72" s="9">
        <f>IF(F72="Cascade",_xlfn.XLOOKUP(S72,Cascade!$C$4:$S$4,Cascade!$C$5:$S$5),0)</f>
        <v>0</v>
      </c>
      <c r="AR72" s="9" t="b">
        <f t="shared" si="32"/>
        <v>0</v>
      </c>
      <c r="AS72" s="9" cm="1">
        <f t="array" aca="1" ref="AS72" ca="1">IF(OR(G72="Ellipse 43",G72="Luxury 46",G72="Type 2",G72="Type D",G72="Type Z",ISBLANK(G72)),0,_xlfn.XLOOKUP(S72,INDIRECT(U72&amp;AR72&amp;"w"),INDIRECT(U72&amp;AR72)))</f>
        <v>0</v>
      </c>
      <c r="AT72" s="9" cm="1">
        <f t="array" ref="AT72">IF(F72="ExtraLok 100",_xlfn.XLOOKUP(S72,'ExtraLok 100'!$C$6:$S$6,_xlfn.XLOOKUP('Pricing Tool'!T72,'ExtraLok 100'!$A$7:$A$21,'ExtraLok 100'!$C$7:$S$21)),IF(F72="ExtraLok 125",_xlfn.XLOOKUP('Pricing Tool'!S72,'ExtraLok 125'!$C$6:$S$6,_xlfn.XLOOKUP('Pricing Tool'!T72,'ExtraLok 125'!$A$7:$A$33,'ExtraLok 125'!$C$7:$S$33)),0))</f>
        <v>0</v>
      </c>
      <c r="AU72" s="9">
        <f t="shared" ca="1" si="45"/>
        <v>0</v>
      </c>
      <c r="AV72" s="9" t="str">
        <f t="shared" si="33"/>
        <v/>
      </c>
      <c r="AW72" s="85" t="e">
        <f>_xlfn.XLOOKUP($AV72,'Size capacities'!$A$2:$A$120,'Size capacities'!D$2:D$120)</f>
        <v>#N/A</v>
      </c>
      <c r="AX72" s="85" t="e">
        <f>_xlfn.XLOOKUP($AV72,'Size capacities'!$A$2:$A$120,'Size capacities'!E$2:E$120)</f>
        <v>#N/A</v>
      </c>
      <c r="AY72" s="85" t="e">
        <f>_xlfn.XLOOKUP($AV72,'Size capacities'!$A$2:$A$120,'Size capacities'!F$2:F$120)</f>
        <v>#N/A</v>
      </c>
      <c r="AZ72" s="85" t="e">
        <f>_xlfn.XLOOKUP($AV72,'Size capacities'!$A$2:$A$120,'Size capacities'!G$2:G$120)</f>
        <v>#N/A</v>
      </c>
      <c r="BA72" s="85">
        <f t="shared" si="34"/>
        <v>0</v>
      </c>
      <c r="BB72" s="85">
        <f t="shared" si="35"/>
        <v>0</v>
      </c>
    </row>
    <row r="73" spans="1:54" x14ac:dyDescent="0.3">
      <c r="A73" s="7">
        <v>70</v>
      </c>
      <c r="B73" s="91"/>
      <c r="C73" s="91"/>
      <c r="D73" s="91"/>
      <c r="E73" s="91"/>
      <c r="F73" s="91"/>
      <c r="G73" s="91"/>
      <c r="H73" s="91"/>
      <c r="I73" s="91"/>
      <c r="J73" s="91"/>
      <c r="K73" s="92"/>
      <c r="L73" s="92"/>
      <c r="M73" s="9">
        <f t="shared" ca="1" si="25"/>
        <v>0</v>
      </c>
      <c r="N73" s="10" cm="1">
        <f t="array" aca="1" ref="N73" ca="1">IF(ISBLANK(C73),0,IF(F73="Flow",AP73,IF(F73="Cascade",AQ73,IF(OR(ISBLANK(F73),ISBLANK(G73),ISBLANK(I73),ISBLANK(J73)),0,(_xlfn.XLOOKUP(S73,INDIRECT(U73&amp;W73&amp;"W"),_xlfn.XLOOKUP(T73,INDIRECT(U73&amp;W73&amp;"D"),INDIRECT(U73&amp;W73))))))))</f>
        <v>0</v>
      </c>
      <c r="O73" s="93"/>
      <c r="P73" s="9">
        <f t="shared" ca="1" si="26"/>
        <v>0</v>
      </c>
      <c r="Q73" s="9">
        <f t="shared" si="36"/>
        <v>0</v>
      </c>
      <c r="S73" s="7">
        <f t="shared" si="37"/>
        <v>800</v>
      </c>
      <c r="T73" s="7">
        <f t="shared" si="38"/>
        <v>800</v>
      </c>
      <c r="U73" s="8" t="str">
        <f t="shared" si="39"/>
        <v/>
      </c>
      <c r="V73" s="7" cm="1">
        <f t="array" aca="1" ref="V73" ca="1">IF(ISBLANK(I73),0,_xlfn.XLOOKUP(I73,INDIRECT(U73&amp;"Controls"),INDIRECT(U73&amp;"ControlsAddon")))</f>
        <v>0</v>
      </c>
      <c r="W73" s="7" t="str">
        <f t="shared" si="27"/>
        <v/>
      </c>
      <c r="X73" s="7" cm="1">
        <f t="array" aca="1" ref="X73" ca="1">IF(AND(K73="y",NOT(ISBLANK(H73))),_xlfn.XLOOKUP(S73,ralcassette,ralcassettecost),IF(K73="Y",_xlfn.XLOOKUP(S73,INDIRECT(U73&amp;"RALW"),_xlfn.XLOOKUP(T73,INDIRECT(U73&amp;"RALD"),INDIRECT(U73&amp;"RAL"))),0))</f>
        <v>0</v>
      </c>
      <c r="Y73" s="7">
        <f t="shared" si="40"/>
        <v>0</v>
      </c>
      <c r="Z73" s="7">
        <f t="shared" si="41"/>
        <v>0</v>
      </c>
      <c r="AA73" s="7" cm="1">
        <f t="array" ref="AA73">IF(ISNUMBER(SEARCH("cassette",H73)),_xlfn.XLOOKUP(S73,cassettewidth,_xlfn.XLOOKUP(H73,cassettetype,cassette)),IF(ISNUMBER(SEARCH("fascia",H73)),_xlfn.XLOOKUP(S73,fasciawidth,_xlfn.XLOOKUP(H73,fasciatype,fascia)),0))</f>
        <v>0</v>
      </c>
      <c r="AB73" s="7" t="str">
        <f t="shared" si="42"/>
        <v/>
      </c>
      <c r="AC73" s="7" t="str" cm="1">
        <f t="array" ref="AC73">IF(NOT(ISBLANK(H73)),_xlfn.XLOOKUP(S73,cassetterefwidth,_xlfn.XLOOKUP(T73,cassetterefdrop,cassetteref)),"")</f>
        <v/>
      </c>
      <c r="AD73" s="1" t="b">
        <f t="shared" si="43"/>
        <v>0</v>
      </c>
      <c r="AE73" s="1" t="b">
        <f t="shared" si="28"/>
        <v>0</v>
      </c>
      <c r="AF73" s="10" t="e" cm="1">
        <f t="array" aca="1" ref="AF73" ca="1">(_xlfn.XLOOKUP($S73,INDIRECT($U73&amp;$W73&amp;"W"),_xlfn.XLOOKUP($T73,INDIRECT($U73&amp;$W73&amp;"D"),INDIRECT($U73&amp;$W73))))</f>
        <v>#REF!</v>
      </c>
      <c r="AG73" s="9"/>
      <c r="AH73" s="9"/>
      <c r="AI73" s="9"/>
      <c r="AJ73" s="9"/>
      <c r="AK73" s="9"/>
      <c r="AL73" s="7">
        <f t="shared" si="29"/>
        <v>500</v>
      </c>
      <c r="AM73" s="7" t="str">
        <f t="shared" si="44"/>
        <v/>
      </c>
      <c r="AN73" s="7">
        <f t="shared" si="30"/>
        <v>0</v>
      </c>
      <c r="AO73" s="7">
        <f t="shared" si="31"/>
        <v>0</v>
      </c>
      <c r="AP73" s="9" cm="1">
        <f t="array" aca="1" ref="AP73" ca="1">IF(F73="Flow",_xlfn.XLOOKUP(AL73,INDIRECT(F73&amp;AM73&amp;"W"),_xlfn.XLOOKUP(AI73,INDIRECT(F73&amp;AM73&amp;"H"),INDIRECT(F73&amp;AM73))),0)</f>
        <v>0</v>
      </c>
      <c r="AQ73" s="9">
        <f>IF(F73="Cascade",_xlfn.XLOOKUP(S73,Cascade!$C$4:$S$4,Cascade!$C$5:$S$5),0)</f>
        <v>0</v>
      </c>
      <c r="AR73" s="9" t="b">
        <f t="shared" si="32"/>
        <v>0</v>
      </c>
      <c r="AS73" s="9" cm="1">
        <f t="array" aca="1" ref="AS73" ca="1">IF(OR(G73="Ellipse 43",G73="Luxury 46",G73="Type 2",G73="Type D",G73="Type Z",ISBLANK(G73)),0,_xlfn.XLOOKUP(S73,INDIRECT(U73&amp;AR73&amp;"w"),INDIRECT(U73&amp;AR73)))</f>
        <v>0</v>
      </c>
      <c r="AT73" s="9" cm="1">
        <f t="array" ref="AT73">IF(F73="ExtraLok 100",_xlfn.XLOOKUP(S73,'ExtraLok 100'!$C$6:$S$6,_xlfn.XLOOKUP('Pricing Tool'!T73,'ExtraLok 100'!$A$7:$A$21,'ExtraLok 100'!$C$7:$S$21)),IF(F73="ExtraLok 125",_xlfn.XLOOKUP('Pricing Tool'!S73,'ExtraLok 125'!$C$6:$S$6,_xlfn.XLOOKUP('Pricing Tool'!T73,'ExtraLok 125'!$A$7:$A$33,'ExtraLok 125'!$C$7:$S$33)),0))</f>
        <v>0</v>
      </c>
      <c r="AU73" s="9">
        <f t="shared" ca="1" si="45"/>
        <v>0</v>
      </c>
      <c r="AV73" s="9" t="str">
        <f t="shared" si="33"/>
        <v/>
      </c>
      <c r="AW73" s="85" t="e">
        <f>_xlfn.XLOOKUP($AV73,'Size capacities'!$A$2:$A$120,'Size capacities'!D$2:D$120)</f>
        <v>#N/A</v>
      </c>
      <c r="AX73" s="85" t="e">
        <f>_xlfn.XLOOKUP($AV73,'Size capacities'!$A$2:$A$120,'Size capacities'!E$2:E$120)</f>
        <v>#N/A</v>
      </c>
      <c r="AY73" s="85" t="e">
        <f>_xlfn.XLOOKUP($AV73,'Size capacities'!$A$2:$A$120,'Size capacities'!F$2:F$120)</f>
        <v>#N/A</v>
      </c>
      <c r="AZ73" s="85" t="e">
        <f>_xlfn.XLOOKUP($AV73,'Size capacities'!$A$2:$A$120,'Size capacities'!G$2:G$120)</f>
        <v>#N/A</v>
      </c>
      <c r="BA73" s="85">
        <f t="shared" si="34"/>
        <v>0</v>
      </c>
      <c r="BB73" s="85">
        <f t="shared" si="35"/>
        <v>0</v>
      </c>
    </row>
    <row r="74" spans="1:54" x14ac:dyDescent="0.3">
      <c r="A74" s="7">
        <v>71</v>
      </c>
      <c r="B74" s="91"/>
      <c r="C74" s="91"/>
      <c r="D74" s="91"/>
      <c r="E74" s="91"/>
      <c r="F74" s="91"/>
      <c r="G74" s="91"/>
      <c r="H74" s="91"/>
      <c r="I74" s="91"/>
      <c r="J74" s="91"/>
      <c r="K74" s="92"/>
      <c r="L74" s="92"/>
      <c r="M74" s="9">
        <f t="shared" ca="1" si="25"/>
        <v>0</v>
      </c>
      <c r="N74" s="10" cm="1">
        <f t="array" aca="1" ref="N74" ca="1">IF(ISBLANK(C74),0,IF(F74="Flow",AP74,IF(F74="Cascade",AQ74,IF(OR(ISBLANK(F74),ISBLANK(G74),ISBLANK(I74),ISBLANK(J74)),0,(_xlfn.XLOOKUP(S74,INDIRECT(U74&amp;W74&amp;"W"),_xlfn.XLOOKUP(T74,INDIRECT(U74&amp;W74&amp;"D"),INDIRECT(U74&amp;W74))))))))</f>
        <v>0</v>
      </c>
      <c r="O74" s="93"/>
      <c r="P74" s="9">
        <f t="shared" ca="1" si="26"/>
        <v>0</v>
      </c>
      <c r="Q74" s="9">
        <f t="shared" si="36"/>
        <v>0</v>
      </c>
      <c r="S74" s="7">
        <f t="shared" si="37"/>
        <v>800</v>
      </c>
      <c r="T74" s="7">
        <f t="shared" si="38"/>
        <v>800</v>
      </c>
      <c r="U74" s="8" t="str">
        <f t="shared" si="39"/>
        <v/>
      </c>
      <c r="V74" s="7" cm="1">
        <f t="array" aca="1" ref="V74" ca="1">IF(ISBLANK(I74),0,_xlfn.XLOOKUP(I74,INDIRECT(U74&amp;"Controls"),INDIRECT(U74&amp;"ControlsAddon")))</f>
        <v>0</v>
      </c>
      <c r="W74" s="7" t="str">
        <f t="shared" si="27"/>
        <v/>
      </c>
      <c r="X74" s="7" cm="1">
        <f t="array" aca="1" ref="X74" ca="1">IF(AND(K74="y",NOT(ISBLANK(H74))),_xlfn.XLOOKUP(S74,ralcassette,ralcassettecost),IF(K74="Y",_xlfn.XLOOKUP(S74,INDIRECT(U74&amp;"RALW"),_xlfn.XLOOKUP(T74,INDIRECT(U74&amp;"RALD"),INDIRECT(U74&amp;"RAL"))),0))</f>
        <v>0</v>
      </c>
      <c r="Y74" s="7">
        <f t="shared" si="40"/>
        <v>0</v>
      </c>
      <c r="Z74" s="7">
        <f t="shared" si="41"/>
        <v>0</v>
      </c>
      <c r="AA74" s="7" cm="1">
        <f t="array" ref="AA74">IF(ISNUMBER(SEARCH("cassette",H74)),_xlfn.XLOOKUP(S74,cassettewidth,_xlfn.XLOOKUP(H74,cassettetype,cassette)),IF(ISNUMBER(SEARCH("fascia",H74)),_xlfn.XLOOKUP(S74,fasciawidth,_xlfn.XLOOKUP(H74,fasciatype,fascia)),0))</f>
        <v>0</v>
      </c>
      <c r="AB74" s="7" t="str">
        <f t="shared" si="42"/>
        <v/>
      </c>
      <c r="AC74" s="7" t="str" cm="1">
        <f t="array" ref="AC74">IF(NOT(ISBLANK(H74)),_xlfn.XLOOKUP(S74,cassetterefwidth,_xlfn.XLOOKUP(T74,cassetterefdrop,cassetteref)),"")</f>
        <v/>
      </c>
      <c r="AD74" s="1" t="b">
        <f t="shared" si="43"/>
        <v>0</v>
      </c>
      <c r="AE74" s="1" t="b">
        <f t="shared" si="28"/>
        <v>0</v>
      </c>
      <c r="AF74" s="10" t="e" cm="1">
        <f t="array" aca="1" ref="AF74" ca="1">(_xlfn.XLOOKUP($S74,INDIRECT($U74&amp;$W74&amp;"W"),_xlfn.XLOOKUP($T74,INDIRECT($U74&amp;$W74&amp;"D"),INDIRECT($U74&amp;$W74))))</f>
        <v>#REF!</v>
      </c>
      <c r="AG74" s="9"/>
      <c r="AH74" s="9"/>
      <c r="AI74" s="9"/>
      <c r="AJ74" s="9"/>
      <c r="AK74" s="9"/>
      <c r="AL74" s="7">
        <f t="shared" si="29"/>
        <v>500</v>
      </c>
      <c r="AM74" s="7" t="str">
        <f t="shared" si="44"/>
        <v/>
      </c>
      <c r="AN74" s="7">
        <f t="shared" si="30"/>
        <v>0</v>
      </c>
      <c r="AO74" s="7">
        <f t="shared" si="31"/>
        <v>0</v>
      </c>
      <c r="AP74" s="9" cm="1">
        <f t="array" aca="1" ref="AP74" ca="1">IF(F74="Flow",_xlfn.XLOOKUP(AL74,INDIRECT(F74&amp;AM74&amp;"W"),_xlfn.XLOOKUP(AI74,INDIRECT(F74&amp;AM74&amp;"H"),INDIRECT(F74&amp;AM74))),0)</f>
        <v>0</v>
      </c>
      <c r="AQ74" s="9">
        <f>IF(F74="Cascade",_xlfn.XLOOKUP(S74,Cascade!$C$4:$S$4,Cascade!$C$5:$S$5),0)</f>
        <v>0</v>
      </c>
      <c r="AR74" s="9" t="b">
        <f t="shared" si="32"/>
        <v>0</v>
      </c>
      <c r="AS74" s="9" cm="1">
        <f t="array" aca="1" ref="AS74" ca="1">IF(OR(G74="Ellipse 43",G74="Luxury 46",G74="Type 2",G74="Type D",G74="Type Z",ISBLANK(G74)),0,_xlfn.XLOOKUP(S74,INDIRECT(U74&amp;AR74&amp;"w"),INDIRECT(U74&amp;AR74)))</f>
        <v>0</v>
      </c>
      <c r="AT74" s="9" cm="1">
        <f t="array" ref="AT74">IF(F74="ExtraLok 100",_xlfn.XLOOKUP(S74,'ExtraLok 100'!$C$6:$S$6,_xlfn.XLOOKUP('Pricing Tool'!T74,'ExtraLok 100'!$A$7:$A$21,'ExtraLok 100'!$C$7:$S$21)),IF(F74="ExtraLok 125",_xlfn.XLOOKUP('Pricing Tool'!S74,'ExtraLok 125'!$C$6:$S$6,_xlfn.XLOOKUP('Pricing Tool'!T74,'ExtraLok 125'!$A$7:$A$33,'ExtraLok 125'!$C$7:$S$33)),0))</f>
        <v>0</v>
      </c>
      <c r="AU74" s="9">
        <f t="shared" ca="1" si="45"/>
        <v>0</v>
      </c>
      <c r="AV74" s="9" t="str">
        <f t="shared" si="33"/>
        <v/>
      </c>
      <c r="AW74" s="85" t="e">
        <f>_xlfn.XLOOKUP($AV74,'Size capacities'!$A$2:$A$120,'Size capacities'!D$2:D$120)</f>
        <v>#N/A</v>
      </c>
      <c r="AX74" s="85" t="e">
        <f>_xlfn.XLOOKUP($AV74,'Size capacities'!$A$2:$A$120,'Size capacities'!E$2:E$120)</f>
        <v>#N/A</v>
      </c>
      <c r="AY74" s="85" t="e">
        <f>_xlfn.XLOOKUP($AV74,'Size capacities'!$A$2:$A$120,'Size capacities'!F$2:F$120)</f>
        <v>#N/A</v>
      </c>
      <c r="AZ74" s="85" t="e">
        <f>_xlfn.XLOOKUP($AV74,'Size capacities'!$A$2:$A$120,'Size capacities'!G$2:G$120)</f>
        <v>#N/A</v>
      </c>
      <c r="BA74" s="85">
        <f t="shared" si="34"/>
        <v>0</v>
      </c>
      <c r="BB74" s="85">
        <f t="shared" si="35"/>
        <v>0</v>
      </c>
    </row>
    <row r="75" spans="1:54" x14ac:dyDescent="0.3">
      <c r="A75" s="7">
        <v>72</v>
      </c>
      <c r="B75" s="91"/>
      <c r="C75" s="91"/>
      <c r="D75" s="91"/>
      <c r="E75" s="91"/>
      <c r="F75" s="91"/>
      <c r="G75" s="91"/>
      <c r="H75" s="91"/>
      <c r="I75" s="91"/>
      <c r="J75" s="91"/>
      <c r="K75" s="92"/>
      <c r="L75" s="92"/>
      <c r="M75" s="9">
        <f t="shared" ca="1" si="25"/>
        <v>0</v>
      </c>
      <c r="N75" s="10" cm="1">
        <f t="array" aca="1" ref="N75" ca="1">IF(ISBLANK(C75),0,IF(F75="Flow",AP75,IF(F75="Cascade",AQ75,IF(OR(ISBLANK(F75),ISBLANK(G75),ISBLANK(I75),ISBLANK(J75)),0,(_xlfn.XLOOKUP(S75,INDIRECT(U75&amp;W75&amp;"W"),_xlfn.XLOOKUP(T75,INDIRECT(U75&amp;W75&amp;"D"),INDIRECT(U75&amp;W75))))))))</f>
        <v>0</v>
      </c>
      <c r="O75" s="93"/>
      <c r="P75" s="9">
        <f t="shared" ca="1" si="26"/>
        <v>0</v>
      </c>
      <c r="Q75" s="9">
        <f t="shared" si="36"/>
        <v>0</v>
      </c>
      <c r="S75" s="7">
        <f t="shared" si="37"/>
        <v>800</v>
      </c>
      <c r="T75" s="7">
        <f t="shared" si="38"/>
        <v>800</v>
      </c>
      <c r="U75" s="8" t="str">
        <f t="shared" si="39"/>
        <v/>
      </c>
      <c r="V75" s="7" cm="1">
        <f t="array" aca="1" ref="V75" ca="1">IF(ISBLANK(I75),0,_xlfn.XLOOKUP(I75,INDIRECT(U75&amp;"Controls"),INDIRECT(U75&amp;"ControlsAddon")))</f>
        <v>0</v>
      </c>
      <c r="W75" s="7" t="str">
        <f t="shared" si="27"/>
        <v/>
      </c>
      <c r="X75" s="7" cm="1">
        <f t="array" aca="1" ref="X75" ca="1">IF(AND(K75="y",NOT(ISBLANK(H75))),_xlfn.XLOOKUP(S75,ralcassette,ralcassettecost),IF(K75="Y",_xlfn.XLOOKUP(S75,INDIRECT(U75&amp;"RALW"),_xlfn.XLOOKUP(T75,INDIRECT(U75&amp;"RALD"),INDIRECT(U75&amp;"RAL"))),0))</f>
        <v>0</v>
      </c>
      <c r="Y75" s="7">
        <f t="shared" si="40"/>
        <v>0</v>
      </c>
      <c r="Z75" s="7">
        <f t="shared" si="41"/>
        <v>0</v>
      </c>
      <c r="AA75" s="7" cm="1">
        <f t="array" ref="AA75">IF(ISNUMBER(SEARCH("cassette",H75)),_xlfn.XLOOKUP(S75,cassettewidth,_xlfn.XLOOKUP(H75,cassettetype,cassette)),IF(ISNUMBER(SEARCH("fascia",H75)),_xlfn.XLOOKUP(S75,fasciawidth,_xlfn.XLOOKUP(H75,fasciatype,fascia)),0))</f>
        <v>0</v>
      </c>
      <c r="AB75" s="7" t="str">
        <f t="shared" si="42"/>
        <v/>
      </c>
      <c r="AC75" s="7" t="str" cm="1">
        <f t="array" ref="AC75">IF(NOT(ISBLANK(H75)),_xlfn.XLOOKUP(S75,cassetterefwidth,_xlfn.XLOOKUP(T75,cassetterefdrop,cassetteref)),"")</f>
        <v/>
      </c>
      <c r="AD75" s="1" t="b">
        <f t="shared" si="43"/>
        <v>0</v>
      </c>
      <c r="AE75" s="1" t="b">
        <f t="shared" si="28"/>
        <v>0</v>
      </c>
      <c r="AF75" s="10" t="e" cm="1">
        <f t="array" aca="1" ref="AF75" ca="1">(_xlfn.XLOOKUP($S75,INDIRECT($U75&amp;$W75&amp;"W"),_xlfn.XLOOKUP($T75,INDIRECT($U75&amp;$W75&amp;"D"),INDIRECT($U75&amp;$W75))))</f>
        <v>#REF!</v>
      </c>
      <c r="AG75" s="9"/>
      <c r="AH75" s="9"/>
      <c r="AI75" s="9"/>
      <c r="AJ75" s="9"/>
      <c r="AK75" s="9"/>
      <c r="AL75" s="7">
        <f t="shared" si="29"/>
        <v>500</v>
      </c>
      <c r="AM75" s="7" t="str">
        <f t="shared" si="44"/>
        <v/>
      </c>
      <c r="AN75" s="7">
        <f t="shared" si="30"/>
        <v>0</v>
      </c>
      <c r="AO75" s="7">
        <f t="shared" si="31"/>
        <v>0</v>
      </c>
      <c r="AP75" s="9" cm="1">
        <f t="array" aca="1" ref="AP75" ca="1">IF(F75="Flow",_xlfn.XLOOKUP(AL75,INDIRECT(F75&amp;AM75&amp;"W"),_xlfn.XLOOKUP(AI75,INDIRECT(F75&amp;AM75&amp;"H"),INDIRECT(F75&amp;AM75))),0)</f>
        <v>0</v>
      </c>
      <c r="AQ75" s="9">
        <f>IF(F75="Cascade",_xlfn.XLOOKUP(S75,Cascade!$C$4:$S$4,Cascade!$C$5:$S$5),0)</f>
        <v>0</v>
      </c>
      <c r="AR75" s="9" t="b">
        <f t="shared" si="32"/>
        <v>0</v>
      </c>
      <c r="AS75" s="9" cm="1">
        <f t="array" aca="1" ref="AS75" ca="1">IF(OR(G75="Ellipse 43",G75="Luxury 46",G75="Type 2",G75="Type D",G75="Type Z",ISBLANK(G75)),0,_xlfn.XLOOKUP(S75,INDIRECT(U75&amp;AR75&amp;"w"),INDIRECT(U75&amp;AR75)))</f>
        <v>0</v>
      </c>
      <c r="AT75" s="9" cm="1">
        <f t="array" ref="AT75">IF(F75="ExtraLok 100",_xlfn.XLOOKUP(S75,'ExtraLok 100'!$C$6:$S$6,_xlfn.XLOOKUP('Pricing Tool'!T75,'ExtraLok 100'!$A$7:$A$21,'ExtraLok 100'!$C$7:$S$21)),IF(F75="ExtraLok 125",_xlfn.XLOOKUP('Pricing Tool'!S75,'ExtraLok 125'!$C$6:$S$6,_xlfn.XLOOKUP('Pricing Tool'!T75,'ExtraLok 125'!$A$7:$A$33,'ExtraLok 125'!$C$7:$S$33)),0))</f>
        <v>0</v>
      </c>
      <c r="AU75" s="9">
        <f t="shared" ca="1" si="45"/>
        <v>0</v>
      </c>
      <c r="AV75" s="9" t="str">
        <f t="shared" si="33"/>
        <v/>
      </c>
      <c r="AW75" s="85" t="e">
        <f>_xlfn.XLOOKUP($AV75,'Size capacities'!$A$2:$A$120,'Size capacities'!D$2:D$120)</f>
        <v>#N/A</v>
      </c>
      <c r="AX75" s="85" t="e">
        <f>_xlfn.XLOOKUP($AV75,'Size capacities'!$A$2:$A$120,'Size capacities'!E$2:E$120)</f>
        <v>#N/A</v>
      </c>
      <c r="AY75" s="85" t="e">
        <f>_xlfn.XLOOKUP($AV75,'Size capacities'!$A$2:$A$120,'Size capacities'!F$2:F$120)</f>
        <v>#N/A</v>
      </c>
      <c r="AZ75" s="85" t="e">
        <f>_xlfn.XLOOKUP($AV75,'Size capacities'!$A$2:$A$120,'Size capacities'!G$2:G$120)</f>
        <v>#N/A</v>
      </c>
      <c r="BA75" s="85">
        <f t="shared" si="34"/>
        <v>0</v>
      </c>
      <c r="BB75" s="85">
        <f t="shared" si="35"/>
        <v>0</v>
      </c>
    </row>
    <row r="76" spans="1:54" x14ac:dyDescent="0.3">
      <c r="A76" s="7">
        <v>73</v>
      </c>
      <c r="B76" s="91"/>
      <c r="C76" s="91"/>
      <c r="D76" s="91"/>
      <c r="E76" s="91"/>
      <c r="F76" s="91"/>
      <c r="G76" s="91"/>
      <c r="H76" s="91"/>
      <c r="I76" s="91"/>
      <c r="J76" s="91"/>
      <c r="K76" s="92"/>
      <c r="L76" s="92"/>
      <c r="M76" s="9">
        <f t="shared" ca="1" si="25"/>
        <v>0</v>
      </c>
      <c r="N76" s="10" cm="1">
        <f t="array" aca="1" ref="N76" ca="1">IF(ISBLANK(C76),0,IF(F76="Flow",AP76,IF(F76="Cascade",AQ76,IF(OR(ISBLANK(F76),ISBLANK(G76),ISBLANK(I76),ISBLANK(J76)),0,(_xlfn.XLOOKUP(S76,INDIRECT(U76&amp;W76&amp;"W"),_xlfn.XLOOKUP(T76,INDIRECT(U76&amp;W76&amp;"D"),INDIRECT(U76&amp;W76))))))))</f>
        <v>0</v>
      </c>
      <c r="O76" s="93"/>
      <c r="P76" s="9">
        <f t="shared" ca="1" si="26"/>
        <v>0</v>
      </c>
      <c r="Q76" s="9">
        <f t="shared" si="36"/>
        <v>0</v>
      </c>
      <c r="S76" s="7">
        <f t="shared" si="37"/>
        <v>800</v>
      </c>
      <c r="T76" s="7">
        <f t="shared" si="38"/>
        <v>800</v>
      </c>
      <c r="U76" s="8" t="str">
        <f t="shared" si="39"/>
        <v/>
      </c>
      <c r="V76" s="7" cm="1">
        <f t="array" aca="1" ref="V76" ca="1">IF(ISBLANK(I76),0,_xlfn.XLOOKUP(I76,INDIRECT(U76&amp;"Controls"),INDIRECT(U76&amp;"ControlsAddon")))</f>
        <v>0</v>
      </c>
      <c r="W76" s="7" t="str">
        <f t="shared" si="27"/>
        <v/>
      </c>
      <c r="X76" s="7" cm="1">
        <f t="array" aca="1" ref="X76" ca="1">IF(AND(K76="y",NOT(ISBLANK(H76))),_xlfn.XLOOKUP(S76,ralcassette,ralcassettecost),IF(K76="Y",_xlfn.XLOOKUP(S76,INDIRECT(U76&amp;"RALW"),_xlfn.XLOOKUP(T76,INDIRECT(U76&amp;"RALD"),INDIRECT(U76&amp;"RAL"))),0))</f>
        <v>0</v>
      </c>
      <c r="Y76" s="7">
        <f t="shared" si="40"/>
        <v>0</v>
      </c>
      <c r="Z76" s="7">
        <f t="shared" si="41"/>
        <v>0</v>
      </c>
      <c r="AA76" s="7" cm="1">
        <f t="array" ref="AA76">IF(ISNUMBER(SEARCH("cassette",H76)),_xlfn.XLOOKUP(S76,cassettewidth,_xlfn.XLOOKUP(H76,cassettetype,cassette)),IF(ISNUMBER(SEARCH("fascia",H76)),_xlfn.XLOOKUP(S76,fasciawidth,_xlfn.XLOOKUP(H76,fasciatype,fascia)),0))</f>
        <v>0</v>
      </c>
      <c r="AB76" s="7" t="str">
        <f t="shared" si="42"/>
        <v/>
      </c>
      <c r="AC76" s="7" t="str" cm="1">
        <f t="array" ref="AC76">IF(NOT(ISBLANK(H76)),_xlfn.XLOOKUP(S76,cassetterefwidth,_xlfn.XLOOKUP(T76,cassetterefdrop,cassetteref)),"")</f>
        <v/>
      </c>
      <c r="AD76" s="1" t="b">
        <f t="shared" si="43"/>
        <v>0</v>
      </c>
      <c r="AE76" s="1" t="b">
        <f t="shared" si="28"/>
        <v>0</v>
      </c>
      <c r="AF76" s="10" t="e" cm="1">
        <f t="array" aca="1" ref="AF76" ca="1">(_xlfn.XLOOKUP($S76,INDIRECT($U76&amp;$W76&amp;"W"),_xlfn.XLOOKUP($T76,INDIRECT($U76&amp;$W76&amp;"D"),INDIRECT($U76&amp;$W76))))</f>
        <v>#REF!</v>
      </c>
      <c r="AG76" s="9"/>
      <c r="AH76" s="9"/>
      <c r="AI76" s="9"/>
      <c r="AJ76" s="9"/>
      <c r="AK76" s="9"/>
      <c r="AL76" s="7">
        <f t="shared" si="29"/>
        <v>500</v>
      </c>
      <c r="AM76" s="7" t="str">
        <f t="shared" si="44"/>
        <v/>
      </c>
      <c r="AN76" s="7">
        <f t="shared" si="30"/>
        <v>0</v>
      </c>
      <c r="AO76" s="7">
        <f t="shared" si="31"/>
        <v>0</v>
      </c>
      <c r="AP76" s="9" cm="1">
        <f t="array" aca="1" ref="AP76" ca="1">IF(F76="Flow",_xlfn.XLOOKUP(AL76,INDIRECT(F76&amp;AM76&amp;"W"),_xlfn.XLOOKUP(AI76,INDIRECT(F76&amp;AM76&amp;"H"),INDIRECT(F76&amp;AM76))),0)</f>
        <v>0</v>
      </c>
      <c r="AQ76" s="9">
        <f>IF(F76="Cascade",_xlfn.XLOOKUP(S76,Cascade!$C$4:$S$4,Cascade!$C$5:$S$5),0)</f>
        <v>0</v>
      </c>
      <c r="AR76" s="9" t="b">
        <f t="shared" si="32"/>
        <v>0</v>
      </c>
      <c r="AS76" s="9" cm="1">
        <f t="array" aca="1" ref="AS76" ca="1">IF(OR(G76="Ellipse 43",G76="Luxury 46",G76="Type 2",G76="Type D",G76="Type Z",ISBLANK(G76)),0,_xlfn.XLOOKUP(S76,INDIRECT(U76&amp;AR76&amp;"w"),INDIRECT(U76&amp;AR76)))</f>
        <v>0</v>
      </c>
      <c r="AT76" s="9" cm="1">
        <f t="array" ref="AT76">IF(F76="ExtraLok 100",_xlfn.XLOOKUP(S76,'ExtraLok 100'!$C$6:$S$6,_xlfn.XLOOKUP('Pricing Tool'!T76,'ExtraLok 100'!$A$7:$A$21,'ExtraLok 100'!$C$7:$S$21)),IF(F76="ExtraLok 125",_xlfn.XLOOKUP('Pricing Tool'!S76,'ExtraLok 125'!$C$6:$S$6,_xlfn.XLOOKUP('Pricing Tool'!T76,'ExtraLok 125'!$A$7:$A$33,'ExtraLok 125'!$C$7:$S$33)),0))</f>
        <v>0</v>
      </c>
      <c r="AU76" s="9">
        <f t="shared" ca="1" si="45"/>
        <v>0</v>
      </c>
      <c r="AV76" s="9" t="str">
        <f t="shared" si="33"/>
        <v/>
      </c>
      <c r="AW76" s="85" t="e">
        <f>_xlfn.XLOOKUP($AV76,'Size capacities'!$A$2:$A$120,'Size capacities'!D$2:D$120)</f>
        <v>#N/A</v>
      </c>
      <c r="AX76" s="85" t="e">
        <f>_xlfn.XLOOKUP($AV76,'Size capacities'!$A$2:$A$120,'Size capacities'!E$2:E$120)</f>
        <v>#N/A</v>
      </c>
      <c r="AY76" s="85" t="e">
        <f>_xlfn.XLOOKUP($AV76,'Size capacities'!$A$2:$A$120,'Size capacities'!F$2:F$120)</f>
        <v>#N/A</v>
      </c>
      <c r="AZ76" s="85" t="e">
        <f>_xlfn.XLOOKUP($AV76,'Size capacities'!$A$2:$A$120,'Size capacities'!G$2:G$120)</f>
        <v>#N/A</v>
      </c>
      <c r="BA76" s="85">
        <f t="shared" si="34"/>
        <v>0</v>
      </c>
      <c r="BB76" s="85">
        <f t="shared" si="35"/>
        <v>0</v>
      </c>
    </row>
    <row r="77" spans="1:54" x14ac:dyDescent="0.3">
      <c r="A77" s="7">
        <v>74</v>
      </c>
      <c r="B77" s="91"/>
      <c r="C77" s="91"/>
      <c r="D77" s="91"/>
      <c r="E77" s="91"/>
      <c r="F77" s="91"/>
      <c r="G77" s="91"/>
      <c r="H77" s="91"/>
      <c r="I77" s="91"/>
      <c r="J77" s="91"/>
      <c r="K77" s="92"/>
      <c r="L77" s="92"/>
      <c r="M77" s="9">
        <f t="shared" ca="1" si="25"/>
        <v>0</v>
      </c>
      <c r="N77" s="10" cm="1">
        <f t="array" aca="1" ref="N77" ca="1">IF(ISBLANK(C77),0,IF(F77="Flow",AP77,IF(F77="Cascade",AQ77,IF(OR(ISBLANK(F77),ISBLANK(G77),ISBLANK(I77),ISBLANK(J77)),0,(_xlfn.XLOOKUP(S77,INDIRECT(U77&amp;W77&amp;"W"),_xlfn.XLOOKUP(T77,INDIRECT(U77&amp;W77&amp;"D"),INDIRECT(U77&amp;W77))))))))</f>
        <v>0</v>
      </c>
      <c r="O77" s="93"/>
      <c r="P77" s="9">
        <f t="shared" ca="1" si="26"/>
        <v>0</v>
      </c>
      <c r="Q77" s="9">
        <f t="shared" si="36"/>
        <v>0</v>
      </c>
      <c r="S77" s="7">
        <f t="shared" si="37"/>
        <v>800</v>
      </c>
      <c r="T77" s="7">
        <f t="shared" si="38"/>
        <v>800</v>
      </c>
      <c r="U77" s="8" t="str">
        <f t="shared" si="39"/>
        <v/>
      </c>
      <c r="V77" s="7" cm="1">
        <f t="array" aca="1" ref="V77" ca="1">IF(ISBLANK(I77),0,_xlfn.XLOOKUP(I77,INDIRECT(U77&amp;"Controls"),INDIRECT(U77&amp;"ControlsAddon")))</f>
        <v>0</v>
      </c>
      <c r="W77" s="7" t="str">
        <f t="shared" si="27"/>
        <v/>
      </c>
      <c r="X77" s="7" cm="1">
        <f t="array" aca="1" ref="X77" ca="1">IF(AND(K77="y",NOT(ISBLANK(H77))),_xlfn.XLOOKUP(S77,ralcassette,ralcassettecost),IF(K77="Y",_xlfn.XLOOKUP(S77,INDIRECT(U77&amp;"RALW"),_xlfn.XLOOKUP(T77,INDIRECT(U77&amp;"RALD"),INDIRECT(U77&amp;"RAL"))),0))</f>
        <v>0</v>
      </c>
      <c r="Y77" s="7">
        <f t="shared" si="40"/>
        <v>0</v>
      </c>
      <c r="Z77" s="7">
        <f t="shared" si="41"/>
        <v>0</v>
      </c>
      <c r="AA77" s="7" cm="1">
        <f t="array" ref="AA77">IF(ISNUMBER(SEARCH("cassette",H77)),_xlfn.XLOOKUP(S77,cassettewidth,_xlfn.XLOOKUP(H77,cassettetype,cassette)),IF(ISNUMBER(SEARCH("fascia",H77)),_xlfn.XLOOKUP(S77,fasciawidth,_xlfn.XLOOKUP(H77,fasciatype,fascia)),0))</f>
        <v>0</v>
      </c>
      <c r="AB77" s="7" t="str">
        <f t="shared" si="42"/>
        <v/>
      </c>
      <c r="AC77" s="7" t="str" cm="1">
        <f t="array" ref="AC77">IF(NOT(ISBLANK(H77)),_xlfn.XLOOKUP(S77,cassetterefwidth,_xlfn.XLOOKUP(T77,cassetterefdrop,cassetteref)),"")</f>
        <v/>
      </c>
      <c r="AD77" s="1" t="b">
        <f t="shared" si="43"/>
        <v>0</v>
      </c>
      <c r="AE77" s="1" t="b">
        <f t="shared" si="28"/>
        <v>0</v>
      </c>
      <c r="AF77" s="10" t="e" cm="1">
        <f t="array" aca="1" ref="AF77" ca="1">(_xlfn.XLOOKUP($S77,INDIRECT($U77&amp;$W77&amp;"W"),_xlfn.XLOOKUP($T77,INDIRECT($U77&amp;$W77&amp;"D"),INDIRECT($U77&amp;$W77))))</f>
        <v>#REF!</v>
      </c>
      <c r="AG77" s="9"/>
      <c r="AH77" s="9"/>
      <c r="AI77" s="9"/>
      <c r="AJ77" s="9"/>
      <c r="AK77" s="9"/>
      <c r="AL77" s="7">
        <f t="shared" si="29"/>
        <v>500</v>
      </c>
      <c r="AM77" s="7" t="str">
        <f t="shared" si="44"/>
        <v/>
      </c>
      <c r="AN77" s="7">
        <f t="shared" si="30"/>
        <v>0</v>
      </c>
      <c r="AO77" s="7">
        <f t="shared" si="31"/>
        <v>0</v>
      </c>
      <c r="AP77" s="9" cm="1">
        <f t="array" aca="1" ref="AP77" ca="1">IF(F77="Flow",_xlfn.XLOOKUP(AL77,INDIRECT(F77&amp;AM77&amp;"W"),_xlfn.XLOOKUP(AI77,INDIRECT(F77&amp;AM77&amp;"H"),INDIRECT(F77&amp;AM77))),0)</f>
        <v>0</v>
      </c>
      <c r="AQ77" s="9">
        <f>IF(F77="Cascade",_xlfn.XLOOKUP(S77,Cascade!$C$4:$S$4,Cascade!$C$5:$S$5),0)</f>
        <v>0</v>
      </c>
      <c r="AR77" s="9" t="b">
        <f t="shared" si="32"/>
        <v>0</v>
      </c>
      <c r="AS77" s="9" cm="1">
        <f t="array" aca="1" ref="AS77" ca="1">IF(OR(G77="Ellipse 43",G77="Luxury 46",G77="Type 2",G77="Type D",G77="Type Z",ISBLANK(G77)),0,_xlfn.XLOOKUP(S77,INDIRECT(U77&amp;AR77&amp;"w"),INDIRECT(U77&amp;AR77)))</f>
        <v>0</v>
      </c>
      <c r="AT77" s="9" cm="1">
        <f t="array" ref="AT77">IF(F77="ExtraLok 100",_xlfn.XLOOKUP(S77,'ExtraLok 100'!$C$6:$S$6,_xlfn.XLOOKUP('Pricing Tool'!T77,'ExtraLok 100'!$A$7:$A$21,'ExtraLok 100'!$C$7:$S$21)),IF(F77="ExtraLok 125",_xlfn.XLOOKUP('Pricing Tool'!S77,'ExtraLok 125'!$C$6:$S$6,_xlfn.XLOOKUP('Pricing Tool'!T77,'ExtraLok 125'!$A$7:$A$33,'ExtraLok 125'!$C$7:$S$33)),0))</f>
        <v>0</v>
      </c>
      <c r="AU77" s="9">
        <f t="shared" ca="1" si="45"/>
        <v>0</v>
      </c>
      <c r="AV77" s="9" t="str">
        <f t="shared" si="33"/>
        <v/>
      </c>
      <c r="AW77" s="85" t="e">
        <f>_xlfn.XLOOKUP($AV77,'Size capacities'!$A$2:$A$120,'Size capacities'!D$2:D$120)</f>
        <v>#N/A</v>
      </c>
      <c r="AX77" s="85" t="e">
        <f>_xlfn.XLOOKUP($AV77,'Size capacities'!$A$2:$A$120,'Size capacities'!E$2:E$120)</f>
        <v>#N/A</v>
      </c>
      <c r="AY77" s="85" t="e">
        <f>_xlfn.XLOOKUP($AV77,'Size capacities'!$A$2:$A$120,'Size capacities'!F$2:F$120)</f>
        <v>#N/A</v>
      </c>
      <c r="AZ77" s="85" t="e">
        <f>_xlfn.XLOOKUP($AV77,'Size capacities'!$A$2:$A$120,'Size capacities'!G$2:G$120)</f>
        <v>#N/A</v>
      </c>
      <c r="BA77" s="85">
        <f t="shared" si="34"/>
        <v>0</v>
      </c>
      <c r="BB77" s="85">
        <f t="shared" si="35"/>
        <v>0</v>
      </c>
    </row>
    <row r="78" spans="1:54" x14ac:dyDescent="0.3">
      <c r="A78" s="7">
        <v>75</v>
      </c>
      <c r="B78" s="91"/>
      <c r="C78" s="91"/>
      <c r="D78" s="91"/>
      <c r="E78" s="91"/>
      <c r="F78" s="91"/>
      <c r="G78" s="91"/>
      <c r="H78" s="91"/>
      <c r="I78" s="91"/>
      <c r="J78" s="91"/>
      <c r="K78" s="92"/>
      <c r="L78" s="92"/>
      <c r="M78" s="9">
        <f t="shared" ca="1" si="25"/>
        <v>0</v>
      </c>
      <c r="N78" s="10" cm="1">
        <f t="array" aca="1" ref="N78" ca="1">IF(ISBLANK(C78),0,IF(F78="Flow",AP78,IF(F78="Cascade",AQ78,IF(OR(ISBLANK(F78),ISBLANK(G78),ISBLANK(I78),ISBLANK(J78)),0,(_xlfn.XLOOKUP(S78,INDIRECT(U78&amp;W78&amp;"W"),_xlfn.XLOOKUP(T78,INDIRECT(U78&amp;W78&amp;"D"),INDIRECT(U78&amp;W78))))))))</f>
        <v>0</v>
      </c>
      <c r="O78" s="93"/>
      <c r="P78" s="9">
        <f t="shared" ca="1" si="26"/>
        <v>0</v>
      </c>
      <c r="Q78" s="9">
        <f t="shared" si="36"/>
        <v>0</v>
      </c>
      <c r="S78" s="7">
        <f t="shared" si="37"/>
        <v>800</v>
      </c>
      <c r="T78" s="7">
        <f t="shared" si="38"/>
        <v>800</v>
      </c>
      <c r="U78" s="8" t="str">
        <f t="shared" si="39"/>
        <v/>
      </c>
      <c r="V78" s="7" cm="1">
        <f t="array" aca="1" ref="V78" ca="1">IF(ISBLANK(I78),0,_xlfn.XLOOKUP(I78,INDIRECT(U78&amp;"Controls"),INDIRECT(U78&amp;"ControlsAddon")))</f>
        <v>0</v>
      </c>
      <c r="W78" s="7" t="str">
        <f t="shared" si="27"/>
        <v/>
      </c>
      <c r="X78" s="7" cm="1">
        <f t="array" aca="1" ref="X78" ca="1">IF(AND(K78="y",NOT(ISBLANK(H78))),_xlfn.XLOOKUP(S78,ralcassette,ralcassettecost),IF(K78="Y",_xlfn.XLOOKUP(S78,INDIRECT(U78&amp;"RALW"),_xlfn.XLOOKUP(T78,INDIRECT(U78&amp;"RALD"),INDIRECT(U78&amp;"RAL"))),0))</f>
        <v>0</v>
      </c>
      <c r="Y78" s="7">
        <f t="shared" si="40"/>
        <v>0</v>
      </c>
      <c r="Z78" s="7">
        <f t="shared" si="41"/>
        <v>0</v>
      </c>
      <c r="AA78" s="7" cm="1">
        <f t="array" ref="AA78">IF(ISNUMBER(SEARCH("cassette",H78)),_xlfn.XLOOKUP(S78,cassettewidth,_xlfn.XLOOKUP(H78,cassettetype,cassette)),IF(ISNUMBER(SEARCH("fascia",H78)),_xlfn.XLOOKUP(S78,fasciawidth,_xlfn.XLOOKUP(H78,fasciatype,fascia)),0))</f>
        <v>0</v>
      </c>
      <c r="AB78" s="7" t="str">
        <f t="shared" si="42"/>
        <v/>
      </c>
      <c r="AC78" s="7" t="str" cm="1">
        <f t="array" ref="AC78">IF(NOT(ISBLANK(H78)),_xlfn.XLOOKUP(S78,cassetterefwidth,_xlfn.XLOOKUP(T78,cassetterefdrop,cassetteref)),"")</f>
        <v/>
      </c>
      <c r="AD78" s="1" t="b">
        <f t="shared" si="43"/>
        <v>0</v>
      </c>
      <c r="AE78" s="1" t="b">
        <f t="shared" si="28"/>
        <v>0</v>
      </c>
      <c r="AF78" s="10" t="e" cm="1">
        <f t="array" aca="1" ref="AF78" ca="1">(_xlfn.XLOOKUP($S78,INDIRECT($U78&amp;$W78&amp;"W"),_xlfn.XLOOKUP($T78,INDIRECT($U78&amp;$W78&amp;"D"),INDIRECT($U78&amp;$W78))))</f>
        <v>#REF!</v>
      </c>
      <c r="AG78" s="9"/>
      <c r="AH78" s="9"/>
      <c r="AI78" s="9"/>
      <c r="AJ78" s="9"/>
      <c r="AK78" s="9"/>
      <c r="AL78" s="7">
        <f t="shared" si="29"/>
        <v>500</v>
      </c>
      <c r="AM78" s="7" t="str">
        <f t="shared" si="44"/>
        <v/>
      </c>
      <c r="AN78" s="7">
        <f t="shared" si="30"/>
        <v>0</v>
      </c>
      <c r="AO78" s="7">
        <f t="shared" si="31"/>
        <v>0</v>
      </c>
      <c r="AP78" s="9" cm="1">
        <f t="array" aca="1" ref="AP78" ca="1">IF(F78="Flow",_xlfn.XLOOKUP(AL78,INDIRECT(F78&amp;AM78&amp;"W"),_xlfn.XLOOKUP(AI78,INDIRECT(F78&amp;AM78&amp;"H"),INDIRECT(F78&amp;AM78))),0)</f>
        <v>0</v>
      </c>
      <c r="AQ78" s="9">
        <f>IF(F78="Cascade",_xlfn.XLOOKUP(S78,Cascade!$C$4:$S$4,Cascade!$C$5:$S$5),0)</f>
        <v>0</v>
      </c>
      <c r="AR78" s="9" t="b">
        <f t="shared" si="32"/>
        <v>0</v>
      </c>
      <c r="AS78" s="9" cm="1">
        <f t="array" aca="1" ref="AS78" ca="1">IF(OR(G78="Ellipse 43",G78="Luxury 46",G78="Type 2",G78="Type D",G78="Type Z",ISBLANK(G78)),0,_xlfn.XLOOKUP(S78,INDIRECT(U78&amp;AR78&amp;"w"),INDIRECT(U78&amp;AR78)))</f>
        <v>0</v>
      </c>
      <c r="AT78" s="9" cm="1">
        <f t="array" ref="AT78">IF(F78="ExtraLok 100",_xlfn.XLOOKUP(S78,'ExtraLok 100'!$C$6:$S$6,_xlfn.XLOOKUP('Pricing Tool'!T78,'ExtraLok 100'!$A$7:$A$21,'ExtraLok 100'!$C$7:$S$21)),IF(F78="ExtraLok 125",_xlfn.XLOOKUP('Pricing Tool'!S78,'ExtraLok 125'!$C$6:$S$6,_xlfn.XLOOKUP('Pricing Tool'!T78,'ExtraLok 125'!$A$7:$A$33,'ExtraLok 125'!$C$7:$S$33)),0))</f>
        <v>0</v>
      </c>
      <c r="AU78" s="9">
        <f t="shared" ca="1" si="45"/>
        <v>0</v>
      </c>
      <c r="AV78" s="9" t="str">
        <f t="shared" si="33"/>
        <v/>
      </c>
      <c r="AW78" s="85" t="e">
        <f>_xlfn.XLOOKUP($AV78,'Size capacities'!$A$2:$A$120,'Size capacities'!D$2:D$120)</f>
        <v>#N/A</v>
      </c>
      <c r="AX78" s="85" t="e">
        <f>_xlfn.XLOOKUP($AV78,'Size capacities'!$A$2:$A$120,'Size capacities'!E$2:E$120)</f>
        <v>#N/A</v>
      </c>
      <c r="AY78" s="85" t="e">
        <f>_xlfn.XLOOKUP($AV78,'Size capacities'!$A$2:$A$120,'Size capacities'!F$2:F$120)</f>
        <v>#N/A</v>
      </c>
      <c r="AZ78" s="85" t="e">
        <f>_xlfn.XLOOKUP($AV78,'Size capacities'!$A$2:$A$120,'Size capacities'!G$2:G$120)</f>
        <v>#N/A</v>
      </c>
      <c r="BA78" s="85">
        <f t="shared" si="34"/>
        <v>0</v>
      </c>
      <c r="BB78" s="85">
        <f t="shared" si="35"/>
        <v>0</v>
      </c>
    </row>
    <row r="79" spans="1:54" x14ac:dyDescent="0.3">
      <c r="A79" s="7">
        <v>76</v>
      </c>
      <c r="B79" s="91"/>
      <c r="C79" s="91"/>
      <c r="D79" s="91"/>
      <c r="E79" s="91"/>
      <c r="F79" s="91"/>
      <c r="G79" s="91"/>
      <c r="H79" s="91"/>
      <c r="I79" s="91"/>
      <c r="J79" s="91"/>
      <c r="K79" s="92"/>
      <c r="L79" s="92"/>
      <c r="M79" s="9">
        <f t="shared" ca="1" si="25"/>
        <v>0</v>
      </c>
      <c r="N79" s="10" cm="1">
        <f t="array" aca="1" ref="N79" ca="1">IF(ISBLANK(C79),0,IF(F79="Flow",AP79,IF(F79="Cascade",AQ79,IF(OR(ISBLANK(F79),ISBLANK(G79),ISBLANK(I79),ISBLANK(J79)),0,(_xlfn.XLOOKUP(S79,INDIRECT(U79&amp;W79&amp;"W"),_xlfn.XLOOKUP(T79,INDIRECT(U79&amp;W79&amp;"D"),INDIRECT(U79&amp;W79))))))))</f>
        <v>0</v>
      </c>
      <c r="O79" s="93"/>
      <c r="P79" s="9">
        <f t="shared" ca="1" si="26"/>
        <v>0</v>
      </c>
      <c r="Q79" s="9">
        <f t="shared" si="36"/>
        <v>0</v>
      </c>
      <c r="S79" s="7">
        <f t="shared" si="37"/>
        <v>800</v>
      </c>
      <c r="T79" s="7">
        <f t="shared" si="38"/>
        <v>800</v>
      </c>
      <c r="U79" s="8" t="str">
        <f t="shared" si="39"/>
        <v/>
      </c>
      <c r="V79" s="7" cm="1">
        <f t="array" aca="1" ref="V79" ca="1">IF(ISBLANK(I79),0,_xlfn.XLOOKUP(I79,INDIRECT(U79&amp;"Controls"),INDIRECT(U79&amp;"ControlsAddon")))</f>
        <v>0</v>
      </c>
      <c r="W79" s="7" t="str">
        <f t="shared" si="27"/>
        <v/>
      </c>
      <c r="X79" s="7" cm="1">
        <f t="array" aca="1" ref="X79" ca="1">IF(AND(K79="y",NOT(ISBLANK(H79))),_xlfn.XLOOKUP(S79,ralcassette,ralcassettecost),IF(K79="Y",_xlfn.XLOOKUP(S79,INDIRECT(U79&amp;"RALW"),_xlfn.XLOOKUP(T79,INDIRECT(U79&amp;"RALD"),INDIRECT(U79&amp;"RAL"))),0))</f>
        <v>0</v>
      </c>
      <c r="Y79" s="7">
        <f t="shared" si="40"/>
        <v>0</v>
      </c>
      <c r="Z79" s="7">
        <f t="shared" si="41"/>
        <v>0</v>
      </c>
      <c r="AA79" s="7" cm="1">
        <f t="array" ref="AA79">IF(ISNUMBER(SEARCH("cassette",H79)),_xlfn.XLOOKUP(S79,cassettewidth,_xlfn.XLOOKUP(H79,cassettetype,cassette)),IF(ISNUMBER(SEARCH("fascia",H79)),_xlfn.XLOOKUP(S79,fasciawidth,_xlfn.XLOOKUP(H79,fasciatype,fascia)),0))</f>
        <v>0</v>
      </c>
      <c r="AB79" s="7" t="str">
        <f t="shared" si="42"/>
        <v/>
      </c>
      <c r="AC79" s="7" t="str" cm="1">
        <f t="array" ref="AC79">IF(NOT(ISBLANK(H79)),_xlfn.XLOOKUP(S79,cassetterefwidth,_xlfn.XLOOKUP(T79,cassetterefdrop,cassetteref)),"")</f>
        <v/>
      </c>
      <c r="AD79" s="1" t="b">
        <f t="shared" si="43"/>
        <v>0</v>
      </c>
      <c r="AE79" s="1" t="b">
        <f t="shared" si="28"/>
        <v>0</v>
      </c>
      <c r="AF79" s="10" t="e" cm="1">
        <f t="array" aca="1" ref="AF79" ca="1">(_xlfn.XLOOKUP($S79,INDIRECT($U79&amp;$W79&amp;"W"),_xlfn.XLOOKUP($T79,INDIRECT($U79&amp;$W79&amp;"D"),INDIRECT($U79&amp;$W79))))</f>
        <v>#REF!</v>
      </c>
      <c r="AG79" s="9"/>
      <c r="AH79" s="9"/>
      <c r="AI79" s="9"/>
      <c r="AJ79" s="9"/>
      <c r="AK79" s="9"/>
      <c r="AL79" s="7">
        <f t="shared" si="29"/>
        <v>500</v>
      </c>
      <c r="AM79" s="7" t="str">
        <f t="shared" si="44"/>
        <v/>
      </c>
      <c r="AN79" s="7">
        <f t="shared" si="30"/>
        <v>0</v>
      </c>
      <c r="AO79" s="7">
        <f t="shared" si="31"/>
        <v>0</v>
      </c>
      <c r="AP79" s="9" cm="1">
        <f t="array" aca="1" ref="AP79" ca="1">IF(F79="Flow",_xlfn.XLOOKUP(AL79,INDIRECT(F79&amp;AM79&amp;"W"),_xlfn.XLOOKUP(AI79,INDIRECT(F79&amp;AM79&amp;"H"),INDIRECT(F79&amp;AM79))),0)</f>
        <v>0</v>
      </c>
      <c r="AQ79" s="9">
        <f>IF(F79="Cascade",_xlfn.XLOOKUP(S79,Cascade!$C$4:$S$4,Cascade!$C$5:$S$5),0)</f>
        <v>0</v>
      </c>
      <c r="AR79" s="9" t="b">
        <f t="shared" si="32"/>
        <v>0</v>
      </c>
      <c r="AS79" s="9" cm="1">
        <f t="array" aca="1" ref="AS79" ca="1">IF(OR(G79="Ellipse 43",G79="Luxury 46",G79="Type 2",G79="Type D",G79="Type Z",ISBLANK(G79)),0,_xlfn.XLOOKUP(S79,INDIRECT(U79&amp;AR79&amp;"w"),INDIRECT(U79&amp;AR79)))</f>
        <v>0</v>
      </c>
      <c r="AT79" s="9" cm="1">
        <f t="array" ref="AT79">IF(F79="ExtraLok 100",_xlfn.XLOOKUP(S79,'ExtraLok 100'!$C$6:$S$6,_xlfn.XLOOKUP('Pricing Tool'!T79,'ExtraLok 100'!$A$7:$A$21,'ExtraLok 100'!$C$7:$S$21)),IF(F79="ExtraLok 125",_xlfn.XLOOKUP('Pricing Tool'!S79,'ExtraLok 125'!$C$6:$S$6,_xlfn.XLOOKUP('Pricing Tool'!T79,'ExtraLok 125'!$A$7:$A$33,'ExtraLok 125'!$C$7:$S$33)),0))</f>
        <v>0</v>
      </c>
      <c r="AU79" s="9">
        <f t="shared" ca="1" si="45"/>
        <v>0</v>
      </c>
      <c r="AV79" s="9" t="str">
        <f t="shared" si="33"/>
        <v/>
      </c>
      <c r="AW79" s="85" t="e">
        <f>_xlfn.XLOOKUP($AV79,'Size capacities'!$A$2:$A$120,'Size capacities'!D$2:D$120)</f>
        <v>#N/A</v>
      </c>
      <c r="AX79" s="85" t="e">
        <f>_xlfn.XLOOKUP($AV79,'Size capacities'!$A$2:$A$120,'Size capacities'!E$2:E$120)</f>
        <v>#N/A</v>
      </c>
      <c r="AY79" s="85" t="e">
        <f>_xlfn.XLOOKUP($AV79,'Size capacities'!$A$2:$A$120,'Size capacities'!F$2:F$120)</f>
        <v>#N/A</v>
      </c>
      <c r="AZ79" s="85" t="e">
        <f>_xlfn.XLOOKUP($AV79,'Size capacities'!$A$2:$A$120,'Size capacities'!G$2:G$120)</f>
        <v>#N/A</v>
      </c>
      <c r="BA79" s="85">
        <f t="shared" si="34"/>
        <v>0</v>
      </c>
      <c r="BB79" s="85">
        <f t="shared" si="35"/>
        <v>0</v>
      </c>
    </row>
    <row r="80" spans="1:54" x14ac:dyDescent="0.3">
      <c r="A80" s="7">
        <v>77</v>
      </c>
      <c r="B80" s="91"/>
      <c r="C80" s="91"/>
      <c r="D80" s="91"/>
      <c r="E80" s="91"/>
      <c r="F80" s="91"/>
      <c r="G80" s="91"/>
      <c r="H80" s="91"/>
      <c r="I80" s="91"/>
      <c r="J80" s="91"/>
      <c r="K80" s="92"/>
      <c r="L80" s="92"/>
      <c r="M80" s="9">
        <f t="shared" ca="1" si="25"/>
        <v>0</v>
      </c>
      <c r="N80" s="10" cm="1">
        <f t="array" aca="1" ref="N80" ca="1">IF(ISBLANK(C80),0,IF(F80="Flow",AP80,IF(F80="Cascade",AQ80,IF(OR(ISBLANK(F80),ISBLANK(G80),ISBLANK(I80),ISBLANK(J80)),0,(_xlfn.XLOOKUP(S80,INDIRECT(U80&amp;W80&amp;"W"),_xlfn.XLOOKUP(T80,INDIRECT(U80&amp;W80&amp;"D"),INDIRECT(U80&amp;W80))))))))</f>
        <v>0</v>
      </c>
      <c r="O80" s="93"/>
      <c r="P80" s="9">
        <f t="shared" ca="1" si="26"/>
        <v>0</v>
      </c>
      <c r="Q80" s="9">
        <f t="shared" si="36"/>
        <v>0</v>
      </c>
      <c r="S80" s="7">
        <f t="shared" si="37"/>
        <v>800</v>
      </c>
      <c r="T80" s="7">
        <f t="shared" si="38"/>
        <v>800</v>
      </c>
      <c r="U80" s="8" t="str">
        <f t="shared" si="39"/>
        <v/>
      </c>
      <c r="V80" s="7" cm="1">
        <f t="array" aca="1" ref="V80" ca="1">IF(ISBLANK(I80),0,_xlfn.XLOOKUP(I80,INDIRECT(U80&amp;"Controls"),INDIRECT(U80&amp;"ControlsAddon")))</f>
        <v>0</v>
      </c>
      <c r="W80" s="7" t="str">
        <f t="shared" si="27"/>
        <v/>
      </c>
      <c r="X80" s="7" cm="1">
        <f t="array" aca="1" ref="X80" ca="1">IF(AND(K80="y",NOT(ISBLANK(H80))),_xlfn.XLOOKUP(S80,ralcassette,ralcassettecost),IF(K80="Y",_xlfn.XLOOKUP(S80,INDIRECT(U80&amp;"RALW"),_xlfn.XLOOKUP(T80,INDIRECT(U80&amp;"RALD"),INDIRECT(U80&amp;"RAL"))),0))</f>
        <v>0</v>
      </c>
      <c r="Y80" s="7">
        <f t="shared" si="40"/>
        <v>0</v>
      </c>
      <c r="Z80" s="7">
        <f t="shared" si="41"/>
        <v>0</v>
      </c>
      <c r="AA80" s="7" cm="1">
        <f t="array" ref="AA80">IF(ISNUMBER(SEARCH("cassette",H80)),_xlfn.XLOOKUP(S80,cassettewidth,_xlfn.XLOOKUP(H80,cassettetype,cassette)),IF(ISNUMBER(SEARCH("fascia",H80)),_xlfn.XLOOKUP(S80,fasciawidth,_xlfn.XLOOKUP(H80,fasciatype,fascia)),0))</f>
        <v>0</v>
      </c>
      <c r="AB80" s="7" t="str">
        <f t="shared" si="42"/>
        <v/>
      </c>
      <c r="AC80" s="7" t="str" cm="1">
        <f t="array" ref="AC80">IF(NOT(ISBLANK(H80)),_xlfn.XLOOKUP(S80,cassetterefwidth,_xlfn.XLOOKUP(T80,cassetterefdrop,cassetteref)),"")</f>
        <v/>
      </c>
      <c r="AD80" s="1" t="b">
        <f t="shared" si="43"/>
        <v>0</v>
      </c>
      <c r="AE80" s="1" t="b">
        <f t="shared" si="28"/>
        <v>0</v>
      </c>
      <c r="AF80" s="10" t="e" cm="1">
        <f t="array" aca="1" ref="AF80" ca="1">(_xlfn.XLOOKUP($S80,INDIRECT($U80&amp;$W80&amp;"W"),_xlfn.XLOOKUP($T80,INDIRECT($U80&amp;$W80&amp;"D"),INDIRECT($U80&amp;$W80))))</f>
        <v>#REF!</v>
      </c>
      <c r="AG80" s="9"/>
      <c r="AH80" s="9"/>
      <c r="AI80" s="9"/>
      <c r="AJ80" s="9"/>
      <c r="AK80" s="9"/>
      <c r="AL80" s="7">
        <f t="shared" si="29"/>
        <v>500</v>
      </c>
      <c r="AM80" s="7" t="str">
        <f t="shared" si="44"/>
        <v/>
      </c>
      <c r="AN80" s="7">
        <f t="shared" si="30"/>
        <v>0</v>
      </c>
      <c r="AO80" s="7">
        <f t="shared" si="31"/>
        <v>0</v>
      </c>
      <c r="AP80" s="9" cm="1">
        <f t="array" aca="1" ref="AP80" ca="1">IF(F80="Flow",_xlfn.XLOOKUP(AL80,INDIRECT(F80&amp;AM80&amp;"W"),_xlfn.XLOOKUP(AI80,INDIRECT(F80&amp;AM80&amp;"H"),INDIRECT(F80&amp;AM80))),0)</f>
        <v>0</v>
      </c>
      <c r="AQ80" s="9">
        <f>IF(F80="Cascade",_xlfn.XLOOKUP(S80,Cascade!$C$4:$S$4,Cascade!$C$5:$S$5),0)</f>
        <v>0</v>
      </c>
      <c r="AR80" s="9" t="b">
        <f t="shared" si="32"/>
        <v>0</v>
      </c>
      <c r="AS80" s="9" cm="1">
        <f t="array" aca="1" ref="AS80" ca="1">IF(OR(G80="Ellipse 43",G80="Luxury 46",G80="Type 2",G80="Type D",G80="Type Z",ISBLANK(G80)),0,_xlfn.XLOOKUP(S80,INDIRECT(U80&amp;AR80&amp;"w"),INDIRECT(U80&amp;AR80)))</f>
        <v>0</v>
      </c>
      <c r="AT80" s="9" cm="1">
        <f t="array" ref="AT80">IF(F80="ExtraLok 100",_xlfn.XLOOKUP(S80,'ExtraLok 100'!$C$6:$S$6,_xlfn.XLOOKUP('Pricing Tool'!T80,'ExtraLok 100'!$A$7:$A$21,'ExtraLok 100'!$C$7:$S$21)),IF(F80="ExtraLok 125",_xlfn.XLOOKUP('Pricing Tool'!S80,'ExtraLok 125'!$C$6:$S$6,_xlfn.XLOOKUP('Pricing Tool'!T80,'ExtraLok 125'!$A$7:$A$33,'ExtraLok 125'!$C$7:$S$33)),0))</f>
        <v>0</v>
      </c>
      <c r="AU80" s="9">
        <f t="shared" ca="1" si="45"/>
        <v>0</v>
      </c>
      <c r="AV80" s="9" t="str">
        <f t="shared" si="33"/>
        <v/>
      </c>
      <c r="AW80" s="85" t="e">
        <f>_xlfn.XLOOKUP($AV80,'Size capacities'!$A$2:$A$120,'Size capacities'!D$2:D$120)</f>
        <v>#N/A</v>
      </c>
      <c r="AX80" s="85" t="e">
        <f>_xlfn.XLOOKUP($AV80,'Size capacities'!$A$2:$A$120,'Size capacities'!E$2:E$120)</f>
        <v>#N/A</v>
      </c>
      <c r="AY80" s="85" t="e">
        <f>_xlfn.XLOOKUP($AV80,'Size capacities'!$A$2:$A$120,'Size capacities'!F$2:F$120)</f>
        <v>#N/A</v>
      </c>
      <c r="AZ80" s="85" t="e">
        <f>_xlfn.XLOOKUP($AV80,'Size capacities'!$A$2:$A$120,'Size capacities'!G$2:G$120)</f>
        <v>#N/A</v>
      </c>
      <c r="BA80" s="85">
        <f t="shared" si="34"/>
        <v>0</v>
      </c>
      <c r="BB80" s="85">
        <f t="shared" si="35"/>
        <v>0</v>
      </c>
    </row>
    <row r="81" spans="1:54" x14ac:dyDescent="0.3">
      <c r="A81" s="7">
        <v>78</v>
      </c>
      <c r="B81" s="91"/>
      <c r="C81" s="91"/>
      <c r="D81" s="91"/>
      <c r="E81" s="91"/>
      <c r="F81" s="91"/>
      <c r="G81" s="91"/>
      <c r="H81" s="91"/>
      <c r="I81" s="91"/>
      <c r="J81" s="91"/>
      <c r="K81" s="92"/>
      <c r="L81" s="92"/>
      <c r="M81" s="9">
        <f t="shared" ca="1" si="25"/>
        <v>0</v>
      </c>
      <c r="N81" s="10" cm="1">
        <f t="array" aca="1" ref="N81" ca="1">IF(ISBLANK(C81),0,IF(F81="Flow",AP81,IF(F81="Cascade",AQ81,IF(OR(ISBLANK(F81),ISBLANK(G81),ISBLANK(I81),ISBLANK(J81)),0,(_xlfn.XLOOKUP(S81,INDIRECT(U81&amp;W81&amp;"W"),_xlfn.XLOOKUP(T81,INDIRECT(U81&amp;W81&amp;"D"),INDIRECT(U81&amp;W81))))))))</f>
        <v>0</v>
      </c>
      <c r="O81" s="93"/>
      <c r="P81" s="9">
        <f t="shared" ca="1" si="26"/>
        <v>0</v>
      </c>
      <c r="Q81" s="9">
        <f t="shared" si="36"/>
        <v>0</v>
      </c>
      <c r="S81" s="7">
        <f t="shared" si="37"/>
        <v>800</v>
      </c>
      <c r="T81" s="7">
        <f t="shared" si="38"/>
        <v>800</v>
      </c>
      <c r="U81" s="8" t="str">
        <f t="shared" si="39"/>
        <v/>
      </c>
      <c r="V81" s="7" cm="1">
        <f t="array" aca="1" ref="V81" ca="1">IF(ISBLANK(I81),0,_xlfn.XLOOKUP(I81,INDIRECT(U81&amp;"Controls"),INDIRECT(U81&amp;"ControlsAddon")))</f>
        <v>0</v>
      </c>
      <c r="W81" s="7" t="str">
        <f t="shared" si="27"/>
        <v/>
      </c>
      <c r="X81" s="7" cm="1">
        <f t="array" aca="1" ref="X81" ca="1">IF(AND(K81="y",NOT(ISBLANK(H81))),_xlfn.XLOOKUP(S81,ralcassette,ralcassettecost),IF(K81="Y",_xlfn.XLOOKUP(S81,INDIRECT(U81&amp;"RALW"),_xlfn.XLOOKUP(T81,INDIRECT(U81&amp;"RALD"),INDIRECT(U81&amp;"RAL"))),0))</f>
        <v>0</v>
      </c>
      <c r="Y81" s="7">
        <f t="shared" si="40"/>
        <v>0</v>
      </c>
      <c r="Z81" s="7">
        <f t="shared" si="41"/>
        <v>0</v>
      </c>
      <c r="AA81" s="7" cm="1">
        <f t="array" ref="AA81">IF(ISNUMBER(SEARCH("cassette",H81)),_xlfn.XLOOKUP(S81,cassettewidth,_xlfn.XLOOKUP(H81,cassettetype,cassette)),IF(ISNUMBER(SEARCH("fascia",H81)),_xlfn.XLOOKUP(S81,fasciawidth,_xlfn.XLOOKUP(H81,fasciatype,fascia)),0))</f>
        <v>0</v>
      </c>
      <c r="AB81" s="7" t="str">
        <f t="shared" si="42"/>
        <v/>
      </c>
      <c r="AC81" s="7" t="str" cm="1">
        <f t="array" ref="AC81">IF(NOT(ISBLANK(H81)),_xlfn.XLOOKUP(S81,cassetterefwidth,_xlfn.XLOOKUP(T81,cassetterefdrop,cassetteref)),"")</f>
        <v/>
      </c>
      <c r="AD81" s="1" t="b">
        <f t="shared" si="43"/>
        <v>0</v>
      </c>
      <c r="AE81" s="1" t="b">
        <f t="shared" si="28"/>
        <v>0</v>
      </c>
      <c r="AF81" s="10" t="e" cm="1">
        <f t="array" aca="1" ref="AF81" ca="1">(_xlfn.XLOOKUP($S81,INDIRECT($U81&amp;$W81&amp;"W"),_xlfn.XLOOKUP($T81,INDIRECT($U81&amp;$W81&amp;"D"),INDIRECT($U81&amp;$W81))))</f>
        <v>#REF!</v>
      </c>
      <c r="AG81" s="9"/>
      <c r="AH81" s="9"/>
      <c r="AI81" s="9"/>
      <c r="AJ81" s="9"/>
      <c r="AK81" s="9"/>
      <c r="AL81" s="7">
        <f t="shared" si="29"/>
        <v>500</v>
      </c>
      <c r="AM81" s="7" t="str">
        <f t="shared" si="44"/>
        <v/>
      </c>
      <c r="AN81" s="7">
        <f t="shared" si="30"/>
        <v>0</v>
      </c>
      <c r="AO81" s="7">
        <f t="shared" si="31"/>
        <v>0</v>
      </c>
      <c r="AP81" s="9" cm="1">
        <f t="array" aca="1" ref="AP81" ca="1">IF(F81="Flow",_xlfn.XLOOKUP(AL81,INDIRECT(F81&amp;AM81&amp;"W"),_xlfn.XLOOKUP(AI81,INDIRECT(F81&amp;AM81&amp;"H"),INDIRECT(F81&amp;AM81))),0)</f>
        <v>0</v>
      </c>
      <c r="AQ81" s="9">
        <f>IF(F81="Cascade",_xlfn.XLOOKUP(S81,Cascade!$C$4:$S$4,Cascade!$C$5:$S$5),0)</f>
        <v>0</v>
      </c>
      <c r="AR81" s="9" t="b">
        <f t="shared" si="32"/>
        <v>0</v>
      </c>
      <c r="AS81" s="9" cm="1">
        <f t="array" aca="1" ref="AS81" ca="1">IF(OR(G81="Ellipse 43",G81="Luxury 46",G81="Type 2",G81="Type D",G81="Type Z",ISBLANK(G81)),0,_xlfn.XLOOKUP(S81,INDIRECT(U81&amp;AR81&amp;"w"),INDIRECT(U81&amp;AR81)))</f>
        <v>0</v>
      </c>
      <c r="AT81" s="9" cm="1">
        <f t="array" ref="AT81">IF(F81="ExtraLok 100",_xlfn.XLOOKUP(S81,'ExtraLok 100'!$C$6:$S$6,_xlfn.XLOOKUP('Pricing Tool'!T81,'ExtraLok 100'!$A$7:$A$21,'ExtraLok 100'!$C$7:$S$21)),IF(F81="ExtraLok 125",_xlfn.XLOOKUP('Pricing Tool'!S81,'ExtraLok 125'!$C$6:$S$6,_xlfn.XLOOKUP('Pricing Tool'!T81,'ExtraLok 125'!$A$7:$A$33,'ExtraLok 125'!$C$7:$S$33)),0))</f>
        <v>0</v>
      </c>
      <c r="AU81" s="9">
        <f t="shared" ca="1" si="45"/>
        <v>0</v>
      </c>
      <c r="AV81" s="9" t="str">
        <f t="shared" si="33"/>
        <v/>
      </c>
      <c r="AW81" s="85" t="e">
        <f>_xlfn.XLOOKUP($AV81,'Size capacities'!$A$2:$A$120,'Size capacities'!D$2:D$120)</f>
        <v>#N/A</v>
      </c>
      <c r="AX81" s="85" t="e">
        <f>_xlfn.XLOOKUP($AV81,'Size capacities'!$A$2:$A$120,'Size capacities'!E$2:E$120)</f>
        <v>#N/A</v>
      </c>
      <c r="AY81" s="85" t="e">
        <f>_xlfn.XLOOKUP($AV81,'Size capacities'!$A$2:$A$120,'Size capacities'!F$2:F$120)</f>
        <v>#N/A</v>
      </c>
      <c r="AZ81" s="85" t="e">
        <f>_xlfn.XLOOKUP($AV81,'Size capacities'!$A$2:$A$120,'Size capacities'!G$2:G$120)</f>
        <v>#N/A</v>
      </c>
      <c r="BA81" s="85">
        <f t="shared" si="34"/>
        <v>0</v>
      </c>
      <c r="BB81" s="85">
        <f t="shared" si="35"/>
        <v>0</v>
      </c>
    </row>
    <row r="82" spans="1:54" x14ac:dyDescent="0.3">
      <c r="A82" s="7">
        <v>79</v>
      </c>
      <c r="B82" s="91"/>
      <c r="C82" s="91"/>
      <c r="D82" s="91"/>
      <c r="E82" s="91"/>
      <c r="F82" s="91"/>
      <c r="G82" s="91"/>
      <c r="H82" s="91"/>
      <c r="I82" s="91"/>
      <c r="J82" s="91"/>
      <c r="K82" s="92"/>
      <c r="L82" s="92"/>
      <c r="M82" s="9">
        <f t="shared" ca="1" si="25"/>
        <v>0</v>
      </c>
      <c r="N82" s="10" cm="1">
        <f t="array" aca="1" ref="N82" ca="1">IF(ISBLANK(C82),0,IF(F82="Flow",AP82,IF(F82="Cascade",AQ82,IF(OR(ISBLANK(F82),ISBLANK(G82),ISBLANK(I82),ISBLANK(J82)),0,(_xlfn.XLOOKUP(S82,INDIRECT(U82&amp;W82&amp;"W"),_xlfn.XLOOKUP(T82,INDIRECT(U82&amp;W82&amp;"D"),INDIRECT(U82&amp;W82))))))))</f>
        <v>0</v>
      </c>
      <c r="O82" s="93"/>
      <c r="P82" s="9">
        <f t="shared" ca="1" si="26"/>
        <v>0</v>
      </c>
      <c r="Q82" s="9">
        <f t="shared" si="36"/>
        <v>0</v>
      </c>
      <c r="S82" s="7">
        <f t="shared" si="37"/>
        <v>800</v>
      </c>
      <c r="T82" s="7">
        <f t="shared" si="38"/>
        <v>800</v>
      </c>
      <c r="U82" s="8" t="str">
        <f t="shared" si="39"/>
        <v/>
      </c>
      <c r="V82" s="7" cm="1">
        <f t="array" aca="1" ref="V82" ca="1">IF(ISBLANK(I82),0,_xlfn.XLOOKUP(I82,INDIRECT(U82&amp;"Controls"),INDIRECT(U82&amp;"ControlsAddon")))</f>
        <v>0</v>
      </c>
      <c r="W82" s="7" t="str">
        <f t="shared" si="27"/>
        <v/>
      </c>
      <c r="X82" s="7" cm="1">
        <f t="array" aca="1" ref="X82" ca="1">IF(AND(K82="y",NOT(ISBLANK(H82))),_xlfn.XLOOKUP(S82,ralcassette,ralcassettecost),IF(K82="Y",_xlfn.XLOOKUP(S82,INDIRECT(U82&amp;"RALW"),_xlfn.XLOOKUP(T82,INDIRECT(U82&amp;"RALD"),INDIRECT(U82&amp;"RAL"))),0))</f>
        <v>0</v>
      </c>
      <c r="Y82" s="7">
        <f t="shared" si="40"/>
        <v>0</v>
      </c>
      <c r="Z82" s="7">
        <f t="shared" si="41"/>
        <v>0</v>
      </c>
      <c r="AA82" s="7" cm="1">
        <f t="array" ref="AA82">IF(ISNUMBER(SEARCH("cassette",H82)),_xlfn.XLOOKUP(S82,cassettewidth,_xlfn.XLOOKUP(H82,cassettetype,cassette)),IF(ISNUMBER(SEARCH("fascia",H82)),_xlfn.XLOOKUP(S82,fasciawidth,_xlfn.XLOOKUP(H82,fasciatype,fascia)),0))</f>
        <v>0</v>
      </c>
      <c r="AB82" s="7" t="str">
        <f t="shared" si="42"/>
        <v/>
      </c>
      <c r="AC82" s="7" t="str" cm="1">
        <f t="array" ref="AC82">IF(NOT(ISBLANK(H82)),_xlfn.XLOOKUP(S82,cassetterefwidth,_xlfn.XLOOKUP(T82,cassetterefdrop,cassetteref)),"")</f>
        <v/>
      </c>
      <c r="AD82" s="1" t="b">
        <f t="shared" si="43"/>
        <v>0</v>
      </c>
      <c r="AE82" s="1" t="b">
        <f t="shared" si="28"/>
        <v>0</v>
      </c>
      <c r="AF82" s="10" t="e" cm="1">
        <f t="array" aca="1" ref="AF82" ca="1">(_xlfn.XLOOKUP($S82,INDIRECT($U82&amp;$W82&amp;"W"),_xlfn.XLOOKUP($T82,INDIRECT($U82&amp;$W82&amp;"D"),INDIRECT($U82&amp;$W82))))</f>
        <v>#REF!</v>
      </c>
      <c r="AG82" s="9"/>
      <c r="AH82" s="9"/>
      <c r="AI82" s="9"/>
      <c r="AJ82" s="9"/>
      <c r="AK82" s="9"/>
      <c r="AL82" s="7">
        <f t="shared" si="29"/>
        <v>500</v>
      </c>
      <c r="AM82" s="7" t="str">
        <f t="shared" si="44"/>
        <v/>
      </c>
      <c r="AN82" s="7">
        <f t="shared" si="30"/>
        <v>0</v>
      </c>
      <c r="AO82" s="7">
        <f t="shared" si="31"/>
        <v>0</v>
      </c>
      <c r="AP82" s="9" cm="1">
        <f t="array" aca="1" ref="AP82" ca="1">IF(F82="Flow",_xlfn.XLOOKUP(AL82,INDIRECT(F82&amp;AM82&amp;"W"),_xlfn.XLOOKUP(AI82,INDIRECT(F82&amp;AM82&amp;"H"),INDIRECT(F82&amp;AM82))),0)</f>
        <v>0</v>
      </c>
      <c r="AQ82" s="9">
        <f>IF(F82="Cascade",_xlfn.XLOOKUP(S82,Cascade!$C$4:$S$4,Cascade!$C$5:$S$5),0)</f>
        <v>0</v>
      </c>
      <c r="AR82" s="9" t="b">
        <f t="shared" si="32"/>
        <v>0</v>
      </c>
      <c r="AS82" s="9" cm="1">
        <f t="array" aca="1" ref="AS82" ca="1">IF(OR(G82="Ellipse 43",G82="Luxury 46",G82="Type 2",G82="Type D",G82="Type Z",ISBLANK(G82)),0,_xlfn.XLOOKUP(S82,INDIRECT(U82&amp;AR82&amp;"w"),INDIRECT(U82&amp;AR82)))</f>
        <v>0</v>
      </c>
      <c r="AT82" s="9" cm="1">
        <f t="array" ref="AT82">IF(F82="ExtraLok 100",_xlfn.XLOOKUP(S82,'ExtraLok 100'!$C$6:$S$6,_xlfn.XLOOKUP('Pricing Tool'!T82,'ExtraLok 100'!$A$7:$A$21,'ExtraLok 100'!$C$7:$S$21)),IF(F82="ExtraLok 125",_xlfn.XLOOKUP('Pricing Tool'!S82,'ExtraLok 125'!$C$6:$S$6,_xlfn.XLOOKUP('Pricing Tool'!T82,'ExtraLok 125'!$A$7:$A$33,'ExtraLok 125'!$C$7:$S$33)),0))</f>
        <v>0</v>
      </c>
      <c r="AU82" s="9">
        <f t="shared" ca="1" si="45"/>
        <v>0</v>
      </c>
      <c r="AV82" s="9" t="str">
        <f t="shared" si="33"/>
        <v/>
      </c>
      <c r="AW82" s="85" t="e">
        <f>_xlfn.XLOOKUP($AV82,'Size capacities'!$A$2:$A$120,'Size capacities'!D$2:D$120)</f>
        <v>#N/A</v>
      </c>
      <c r="AX82" s="85" t="e">
        <f>_xlfn.XLOOKUP($AV82,'Size capacities'!$A$2:$A$120,'Size capacities'!E$2:E$120)</f>
        <v>#N/A</v>
      </c>
      <c r="AY82" s="85" t="e">
        <f>_xlfn.XLOOKUP($AV82,'Size capacities'!$A$2:$A$120,'Size capacities'!F$2:F$120)</f>
        <v>#N/A</v>
      </c>
      <c r="AZ82" s="85" t="e">
        <f>_xlfn.XLOOKUP($AV82,'Size capacities'!$A$2:$A$120,'Size capacities'!G$2:G$120)</f>
        <v>#N/A</v>
      </c>
      <c r="BA82" s="85">
        <f t="shared" si="34"/>
        <v>0</v>
      </c>
      <c r="BB82" s="85">
        <f t="shared" si="35"/>
        <v>0</v>
      </c>
    </row>
    <row r="83" spans="1:54" x14ac:dyDescent="0.3">
      <c r="A83" s="7">
        <v>80</v>
      </c>
      <c r="B83" s="91"/>
      <c r="C83" s="91"/>
      <c r="D83" s="91"/>
      <c r="E83" s="91"/>
      <c r="F83" s="91"/>
      <c r="G83" s="91"/>
      <c r="H83" s="91"/>
      <c r="I83" s="91"/>
      <c r="J83" s="91"/>
      <c r="K83" s="92"/>
      <c r="L83" s="92"/>
      <c r="M83" s="9">
        <f t="shared" ca="1" si="25"/>
        <v>0</v>
      </c>
      <c r="N83" s="10" cm="1">
        <f t="array" aca="1" ref="N83" ca="1">IF(ISBLANK(C83),0,IF(F83="Flow",AP83,IF(F83="Cascade",AQ83,IF(OR(ISBLANK(F83),ISBLANK(G83),ISBLANK(I83),ISBLANK(J83)),0,(_xlfn.XLOOKUP(S83,INDIRECT(U83&amp;W83&amp;"W"),_xlfn.XLOOKUP(T83,INDIRECT(U83&amp;W83&amp;"D"),INDIRECT(U83&amp;W83))))))))</f>
        <v>0</v>
      </c>
      <c r="O83" s="93"/>
      <c r="P83" s="9">
        <f t="shared" ca="1" si="26"/>
        <v>0</v>
      </c>
      <c r="Q83" s="9">
        <f t="shared" si="36"/>
        <v>0</v>
      </c>
      <c r="S83" s="7">
        <f t="shared" si="37"/>
        <v>800</v>
      </c>
      <c r="T83" s="7">
        <f t="shared" si="38"/>
        <v>800</v>
      </c>
      <c r="U83" s="8" t="str">
        <f t="shared" si="39"/>
        <v/>
      </c>
      <c r="V83" s="7" cm="1">
        <f t="array" aca="1" ref="V83" ca="1">IF(ISBLANK(I83),0,_xlfn.XLOOKUP(I83,INDIRECT(U83&amp;"Controls"),INDIRECT(U83&amp;"ControlsAddon")))</f>
        <v>0</v>
      </c>
      <c r="W83" s="7" t="str">
        <f t="shared" si="27"/>
        <v/>
      </c>
      <c r="X83" s="7" cm="1">
        <f t="array" aca="1" ref="X83" ca="1">IF(AND(K83="y",NOT(ISBLANK(H83))),_xlfn.XLOOKUP(S83,ralcassette,ralcassettecost),IF(K83="Y",_xlfn.XLOOKUP(S83,INDIRECT(U83&amp;"RALW"),_xlfn.XLOOKUP(T83,INDIRECT(U83&amp;"RALD"),INDIRECT(U83&amp;"RAL"))),0))</f>
        <v>0</v>
      </c>
      <c r="Y83" s="7">
        <f t="shared" si="40"/>
        <v>0</v>
      </c>
      <c r="Z83" s="7">
        <f t="shared" si="41"/>
        <v>0</v>
      </c>
      <c r="AA83" s="7" cm="1">
        <f t="array" ref="AA83">IF(ISNUMBER(SEARCH("cassette",H83)),_xlfn.XLOOKUP(S83,cassettewidth,_xlfn.XLOOKUP(H83,cassettetype,cassette)),IF(ISNUMBER(SEARCH("fascia",H83)),_xlfn.XLOOKUP(S83,fasciawidth,_xlfn.XLOOKUP(H83,fasciatype,fascia)),0))</f>
        <v>0</v>
      </c>
      <c r="AB83" s="7" t="str">
        <f t="shared" si="42"/>
        <v/>
      </c>
      <c r="AC83" s="7" t="str" cm="1">
        <f t="array" ref="AC83">IF(NOT(ISBLANK(H83)),_xlfn.XLOOKUP(S83,cassetterefwidth,_xlfn.XLOOKUP(T83,cassetterefdrop,cassetteref)),"")</f>
        <v/>
      </c>
      <c r="AD83" s="1" t="b">
        <f t="shared" si="43"/>
        <v>0</v>
      </c>
      <c r="AE83" s="1" t="b">
        <f t="shared" si="28"/>
        <v>0</v>
      </c>
      <c r="AF83" s="10" t="e" cm="1">
        <f t="array" aca="1" ref="AF83" ca="1">(_xlfn.XLOOKUP($S83,INDIRECT($U83&amp;$W83&amp;"W"),_xlfn.XLOOKUP($T83,INDIRECT($U83&amp;$W83&amp;"D"),INDIRECT($U83&amp;$W83))))</f>
        <v>#REF!</v>
      </c>
      <c r="AG83" s="9"/>
      <c r="AH83" s="9"/>
      <c r="AI83" s="9"/>
      <c r="AJ83" s="9"/>
      <c r="AK83" s="9"/>
      <c r="AL83" s="7">
        <f t="shared" si="29"/>
        <v>500</v>
      </c>
      <c r="AM83" s="7" t="str">
        <f t="shared" si="44"/>
        <v/>
      </c>
      <c r="AN83" s="7">
        <f t="shared" si="30"/>
        <v>0</v>
      </c>
      <c r="AO83" s="7">
        <f t="shared" si="31"/>
        <v>0</v>
      </c>
      <c r="AP83" s="9" cm="1">
        <f t="array" aca="1" ref="AP83" ca="1">IF(F83="Flow",_xlfn.XLOOKUP(AL83,INDIRECT(F83&amp;AM83&amp;"W"),_xlfn.XLOOKUP(AI83,INDIRECT(F83&amp;AM83&amp;"H"),INDIRECT(F83&amp;AM83))),0)</f>
        <v>0</v>
      </c>
      <c r="AQ83" s="9">
        <f>IF(F83="Cascade",_xlfn.XLOOKUP(S83,Cascade!$C$4:$S$4,Cascade!$C$5:$S$5),0)</f>
        <v>0</v>
      </c>
      <c r="AR83" s="9" t="b">
        <f t="shared" si="32"/>
        <v>0</v>
      </c>
      <c r="AS83" s="9" cm="1">
        <f t="array" aca="1" ref="AS83" ca="1">IF(OR(G83="Ellipse 43",G83="Luxury 46",G83="Type 2",G83="Type D",G83="Type Z",ISBLANK(G83)),0,_xlfn.XLOOKUP(S83,INDIRECT(U83&amp;AR83&amp;"w"),INDIRECT(U83&amp;AR83)))</f>
        <v>0</v>
      </c>
      <c r="AT83" s="9" cm="1">
        <f t="array" ref="AT83">IF(F83="ExtraLok 100",_xlfn.XLOOKUP(S83,'ExtraLok 100'!$C$6:$S$6,_xlfn.XLOOKUP('Pricing Tool'!T83,'ExtraLok 100'!$A$7:$A$21,'ExtraLok 100'!$C$7:$S$21)),IF(F83="ExtraLok 125",_xlfn.XLOOKUP('Pricing Tool'!S83,'ExtraLok 125'!$C$6:$S$6,_xlfn.XLOOKUP('Pricing Tool'!T83,'ExtraLok 125'!$A$7:$A$33,'ExtraLok 125'!$C$7:$S$33)),0))</f>
        <v>0</v>
      </c>
      <c r="AU83" s="9">
        <f t="shared" ca="1" si="45"/>
        <v>0</v>
      </c>
      <c r="AV83" s="9" t="str">
        <f t="shared" si="33"/>
        <v/>
      </c>
      <c r="AW83" s="85" t="e">
        <f>_xlfn.XLOOKUP($AV83,'Size capacities'!$A$2:$A$120,'Size capacities'!D$2:D$120)</f>
        <v>#N/A</v>
      </c>
      <c r="AX83" s="85" t="e">
        <f>_xlfn.XLOOKUP($AV83,'Size capacities'!$A$2:$A$120,'Size capacities'!E$2:E$120)</f>
        <v>#N/A</v>
      </c>
      <c r="AY83" s="85" t="e">
        <f>_xlfn.XLOOKUP($AV83,'Size capacities'!$A$2:$A$120,'Size capacities'!F$2:F$120)</f>
        <v>#N/A</v>
      </c>
      <c r="AZ83" s="85" t="e">
        <f>_xlfn.XLOOKUP($AV83,'Size capacities'!$A$2:$A$120,'Size capacities'!G$2:G$120)</f>
        <v>#N/A</v>
      </c>
      <c r="BA83" s="85">
        <f t="shared" si="34"/>
        <v>0</v>
      </c>
      <c r="BB83" s="85">
        <f t="shared" si="35"/>
        <v>0</v>
      </c>
    </row>
    <row r="84" spans="1:54" x14ac:dyDescent="0.3">
      <c r="A84" s="7">
        <v>81</v>
      </c>
      <c r="B84" s="91"/>
      <c r="C84" s="91"/>
      <c r="D84" s="91"/>
      <c r="E84" s="91"/>
      <c r="F84" s="91"/>
      <c r="G84" s="91"/>
      <c r="H84" s="91"/>
      <c r="I84" s="91"/>
      <c r="J84" s="91"/>
      <c r="K84" s="92"/>
      <c r="L84" s="92"/>
      <c r="M84" s="9">
        <f t="shared" ca="1" si="25"/>
        <v>0</v>
      </c>
      <c r="N84" s="10" cm="1">
        <f t="array" aca="1" ref="N84" ca="1">IF(ISBLANK(C84),0,IF(F84="Flow",AP84,IF(F84="Cascade",AQ84,IF(OR(ISBLANK(F84),ISBLANK(G84),ISBLANK(I84),ISBLANK(J84)),0,(_xlfn.XLOOKUP(S84,INDIRECT(U84&amp;W84&amp;"W"),_xlfn.XLOOKUP(T84,INDIRECT(U84&amp;W84&amp;"D"),INDIRECT(U84&amp;W84))))))))</f>
        <v>0</v>
      </c>
      <c r="O84" s="93"/>
      <c r="P84" s="9">
        <f t="shared" ca="1" si="26"/>
        <v>0</v>
      </c>
      <c r="Q84" s="9">
        <f t="shared" si="36"/>
        <v>0</v>
      </c>
      <c r="S84" s="7">
        <f t="shared" si="37"/>
        <v>800</v>
      </c>
      <c r="T84" s="7">
        <f t="shared" si="38"/>
        <v>800</v>
      </c>
      <c r="U84" s="8" t="str">
        <f t="shared" si="39"/>
        <v/>
      </c>
      <c r="V84" s="7" cm="1">
        <f t="array" aca="1" ref="V84" ca="1">IF(ISBLANK(I84),0,_xlfn.XLOOKUP(I84,INDIRECT(U84&amp;"Controls"),INDIRECT(U84&amp;"ControlsAddon")))</f>
        <v>0</v>
      </c>
      <c r="W84" s="7" t="str">
        <f t="shared" si="27"/>
        <v/>
      </c>
      <c r="X84" s="7" cm="1">
        <f t="array" aca="1" ref="X84" ca="1">IF(AND(K84="y",NOT(ISBLANK(H84))),_xlfn.XLOOKUP(S84,ralcassette,ralcassettecost),IF(K84="Y",_xlfn.XLOOKUP(S84,INDIRECT(U84&amp;"RALW"),_xlfn.XLOOKUP(T84,INDIRECT(U84&amp;"RALD"),INDIRECT(U84&amp;"RAL"))),0))</f>
        <v>0</v>
      </c>
      <c r="Y84" s="7">
        <f t="shared" si="40"/>
        <v>0</v>
      </c>
      <c r="Z84" s="7">
        <f t="shared" si="41"/>
        <v>0</v>
      </c>
      <c r="AA84" s="7" cm="1">
        <f t="array" ref="AA84">IF(ISNUMBER(SEARCH("cassette",H84)),_xlfn.XLOOKUP(S84,cassettewidth,_xlfn.XLOOKUP(H84,cassettetype,cassette)),IF(ISNUMBER(SEARCH("fascia",H84)),_xlfn.XLOOKUP(S84,fasciawidth,_xlfn.XLOOKUP(H84,fasciatype,fascia)),0))</f>
        <v>0</v>
      </c>
      <c r="AB84" s="7" t="str">
        <f t="shared" si="42"/>
        <v/>
      </c>
      <c r="AC84" s="7" t="str" cm="1">
        <f t="array" ref="AC84">IF(NOT(ISBLANK(H84)),_xlfn.XLOOKUP(S84,cassetterefwidth,_xlfn.XLOOKUP(T84,cassetterefdrop,cassetteref)),"")</f>
        <v/>
      </c>
      <c r="AD84" s="1" t="b">
        <f t="shared" si="43"/>
        <v>0</v>
      </c>
      <c r="AE84" s="1" t="b">
        <f t="shared" si="28"/>
        <v>0</v>
      </c>
      <c r="AF84" s="10" t="e" cm="1">
        <f t="array" aca="1" ref="AF84" ca="1">(_xlfn.XLOOKUP($S84,INDIRECT($U84&amp;$W84&amp;"W"),_xlfn.XLOOKUP($T84,INDIRECT($U84&amp;$W84&amp;"D"),INDIRECT($U84&amp;$W84))))</f>
        <v>#REF!</v>
      </c>
      <c r="AG84" s="9"/>
      <c r="AH84" s="9"/>
      <c r="AI84" s="9"/>
      <c r="AJ84" s="9"/>
      <c r="AK84" s="9"/>
      <c r="AL84" s="7">
        <f t="shared" si="29"/>
        <v>500</v>
      </c>
      <c r="AM84" s="7" t="str">
        <f t="shared" si="44"/>
        <v/>
      </c>
      <c r="AN84" s="7">
        <f t="shared" si="30"/>
        <v>0</v>
      </c>
      <c r="AO84" s="7">
        <f t="shared" si="31"/>
        <v>0</v>
      </c>
      <c r="AP84" s="9" cm="1">
        <f t="array" aca="1" ref="AP84" ca="1">IF(F84="Flow",_xlfn.XLOOKUP(AL84,INDIRECT(F84&amp;AM84&amp;"W"),_xlfn.XLOOKUP(AI84,INDIRECT(F84&amp;AM84&amp;"H"),INDIRECT(F84&amp;AM84))),0)</f>
        <v>0</v>
      </c>
      <c r="AQ84" s="9">
        <f>IF(F84="Cascade",_xlfn.XLOOKUP(S84,Cascade!$C$4:$S$4,Cascade!$C$5:$S$5),0)</f>
        <v>0</v>
      </c>
      <c r="AR84" s="9" t="b">
        <f t="shared" si="32"/>
        <v>0</v>
      </c>
      <c r="AS84" s="9" cm="1">
        <f t="array" aca="1" ref="AS84" ca="1">IF(OR(G84="Ellipse 43",G84="Luxury 46",G84="Type 2",G84="Type D",G84="Type Z",ISBLANK(G84)),0,_xlfn.XLOOKUP(S84,INDIRECT(U84&amp;AR84&amp;"w"),INDIRECT(U84&amp;AR84)))</f>
        <v>0</v>
      </c>
      <c r="AT84" s="9" cm="1">
        <f t="array" ref="AT84">IF(F84="ExtraLok 100",_xlfn.XLOOKUP(S84,'ExtraLok 100'!$C$6:$S$6,_xlfn.XLOOKUP('Pricing Tool'!T84,'ExtraLok 100'!$A$7:$A$21,'ExtraLok 100'!$C$7:$S$21)),IF(F84="ExtraLok 125",_xlfn.XLOOKUP('Pricing Tool'!S84,'ExtraLok 125'!$C$6:$S$6,_xlfn.XLOOKUP('Pricing Tool'!T84,'ExtraLok 125'!$A$7:$A$33,'ExtraLok 125'!$C$7:$S$33)),0))</f>
        <v>0</v>
      </c>
      <c r="AU84" s="9">
        <f t="shared" ca="1" si="45"/>
        <v>0</v>
      </c>
      <c r="AV84" s="9" t="str">
        <f t="shared" si="33"/>
        <v/>
      </c>
      <c r="AW84" s="85" t="e">
        <f>_xlfn.XLOOKUP($AV84,'Size capacities'!$A$2:$A$120,'Size capacities'!D$2:D$120)</f>
        <v>#N/A</v>
      </c>
      <c r="AX84" s="85" t="e">
        <f>_xlfn.XLOOKUP($AV84,'Size capacities'!$A$2:$A$120,'Size capacities'!E$2:E$120)</f>
        <v>#N/A</v>
      </c>
      <c r="AY84" s="85" t="e">
        <f>_xlfn.XLOOKUP($AV84,'Size capacities'!$A$2:$A$120,'Size capacities'!F$2:F$120)</f>
        <v>#N/A</v>
      </c>
      <c r="AZ84" s="85" t="e">
        <f>_xlfn.XLOOKUP($AV84,'Size capacities'!$A$2:$A$120,'Size capacities'!G$2:G$120)</f>
        <v>#N/A</v>
      </c>
      <c r="BA84" s="85">
        <f t="shared" si="34"/>
        <v>0</v>
      </c>
      <c r="BB84" s="85">
        <f t="shared" si="35"/>
        <v>0</v>
      </c>
    </row>
    <row r="85" spans="1:54" x14ac:dyDescent="0.3">
      <c r="A85" s="7">
        <v>82</v>
      </c>
      <c r="B85" s="91"/>
      <c r="C85" s="91"/>
      <c r="D85" s="91"/>
      <c r="E85" s="91"/>
      <c r="F85" s="91"/>
      <c r="G85" s="91"/>
      <c r="H85" s="91"/>
      <c r="I85" s="91"/>
      <c r="J85" s="91"/>
      <c r="K85" s="92"/>
      <c r="L85" s="92"/>
      <c r="M85" s="9">
        <f t="shared" ca="1" si="25"/>
        <v>0</v>
      </c>
      <c r="N85" s="10" cm="1">
        <f t="array" aca="1" ref="N85" ca="1">IF(ISBLANK(C85),0,IF(F85="Flow",AP85,IF(F85="Cascade",AQ85,IF(OR(ISBLANK(F85),ISBLANK(G85),ISBLANK(I85),ISBLANK(J85)),0,(_xlfn.XLOOKUP(S85,INDIRECT(U85&amp;W85&amp;"W"),_xlfn.XLOOKUP(T85,INDIRECT(U85&amp;W85&amp;"D"),INDIRECT(U85&amp;W85))))))))</f>
        <v>0</v>
      </c>
      <c r="O85" s="93"/>
      <c r="P85" s="9">
        <f t="shared" ca="1" si="26"/>
        <v>0</v>
      </c>
      <c r="Q85" s="9">
        <f t="shared" si="36"/>
        <v>0</v>
      </c>
      <c r="S85" s="7">
        <f t="shared" si="37"/>
        <v>800</v>
      </c>
      <c r="T85" s="7">
        <f t="shared" si="38"/>
        <v>800</v>
      </c>
      <c r="U85" s="8" t="str">
        <f t="shared" si="39"/>
        <v/>
      </c>
      <c r="V85" s="7" cm="1">
        <f t="array" aca="1" ref="V85" ca="1">IF(ISBLANK(I85),0,_xlfn.XLOOKUP(I85,INDIRECT(U85&amp;"Controls"),INDIRECT(U85&amp;"ControlsAddon")))</f>
        <v>0</v>
      </c>
      <c r="W85" s="7" t="str">
        <f t="shared" si="27"/>
        <v/>
      </c>
      <c r="X85" s="7" cm="1">
        <f t="array" aca="1" ref="X85" ca="1">IF(AND(K85="y",NOT(ISBLANK(H85))),_xlfn.XLOOKUP(S85,ralcassette,ralcassettecost),IF(K85="Y",_xlfn.XLOOKUP(S85,INDIRECT(U85&amp;"RALW"),_xlfn.XLOOKUP(T85,INDIRECT(U85&amp;"RALD"),INDIRECT(U85&amp;"RAL"))),0))</f>
        <v>0</v>
      </c>
      <c r="Y85" s="7">
        <f t="shared" si="40"/>
        <v>0</v>
      </c>
      <c r="Z85" s="7">
        <f t="shared" si="41"/>
        <v>0</v>
      </c>
      <c r="AA85" s="7" cm="1">
        <f t="array" ref="AA85">IF(ISNUMBER(SEARCH("cassette",H85)),_xlfn.XLOOKUP(S85,cassettewidth,_xlfn.XLOOKUP(H85,cassettetype,cassette)),IF(ISNUMBER(SEARCH("fascia",H85)),_xlfn.XLOOKUP(S85,fasciawidth,_xlfn.XLOOKUP(H85,fasciatype,fascia)),0))</f>
        <v>0</v>
      </c>
      <c r="AB85" s="7" t="str">
        <f t="shared" si="42"/>
        <v/>
      </c>
      <c r="AC85" s="7" t="str" cm="1">
        <f t="array" ref="AC85">IF(NOT(ISBLANK(H85)),_xlfn.XLOOKUP(S85,cassetterefwidth,_xlfn.XLOOKUP(T85,cassetterefdrop,cassetteref)),"")</f>
        <v/>
      </c>
      <c r="AD85" s="1" t="b">
        <f t="shared" si="43"/>
        <v>0</v>
      </c>
      <c r="AE85" s="1" t="b">
        <f t="shared" si="28"/>
        <v>0</v>
      </c>
      <c r="AF85" s="10" t="e" cm="1">
        <f t="array" aca="1" ref="AF85" ca="1">(_xlfn.XLOOKUP($S85,INDIRECT($U85&amp;$W85&amp;"W"),_xlfn.XLOOKUP($T85,INDIRECT($U85&amp;$W85&amp;"D"),INDIRECT($U85&amp;$W85))))</f>
        <v>#REF!</v>
      </c>
      <c r="AG85" s="9"/>
      <c r="AH85" s="9"/>
      <c r="AI85" s="9"/>
      <c r="AJ85" s="9"/>
      <c r="AK85" s="9"/>
      <c r="AL85" s="7">
        <f t="shared" si="29"/>
        <v>500</v>
      </c>
      <c r="AM85" s="7" t="str">
        <f t="shared" si="44"/>
        <v/>
      </c>
      <c r="AN85" s="7">
        <f t="shared" si="30"/>
        <v>0</v>
      </c>
      <c r="AO85" s="7">
        <f t="shared" si="31"/>
        <v>0</v>
      </c>
      <c r="AP85" s="9" cm="1">
        <f t="array" aca="1" ref="AP85" ca="1">IF(F85="Flow",_xlfn.XLOOKUP(AL85,INDIRECT(F85&amp;AM85&amp;"W"),_xlfn.XLOOKUP(AI85,INDIRECT(F85&amp;AM85&amp;"H"),INDIRECT(F85&amp;AM85))),0)</f>
        <v>0</v>
      </c>
      <c r="AQ85" s="9">
        <f>IF(F85="Cascade",_xlfn.XLOOKUP(S85,Cascade!$C$4:$S$4,Cascade!$C$5:$S$5),0)</f>
        <v>0</v>
      </c>
      <c r="AR85" s="9" t="b">
        <f t="shared" si="32"/>
        <v>0</v>
      </c>
      <c r="AS85" s="9" cm="1">
        <f t="array" aca="1" ref="AS85" ca="1">IF(OR(G85="Ellipse 43",G85="Luxury 46",G85="Type 2",G85="Type D",G85="Type Z",ISBLANK(G85)),0,_xlfn.XLOOKUP(S85,INDIRECT(U85&amp;AR85&amp;"w"),INDIRECT(U85&amp;AR85)))</f>
        <v>0</v>
      </c>
      <c r="AT85" s="9" cm="1">
        <f t="array" ref="AT85">IF(F85="ExtraLok 100",_xlfn.XLOOKUP(S85,'ExtraLok 100'!$C$6:$S$6,_xlfn.XLOOKUP('Pricing Tool'!T85,'ExtraLok 100'!$A$7:$A$21,'ExtraLok 100'!$C$7:$S$21)),IF(F85="ExtraLok 125",_xlfn.XLOOKUP('Pricing Tool'!S85,'ExtraLok 125'!$C$6:$S$6,_xlfn.XLOOKUP('Pricing Tool'!T85,'ExtraLok 125'!$A$7:$A$33,'ExtraLok 125'!$C$7:$S$33)),0))</f>
        <v>0</v>
      </c>
      <c r="AU85" s="9">
        <f t="shared" ca="1" si="45"/>
        <v>0</v>
      </c>
      <c r="AV85" s="9" t="str">
        <f t="shared" si="33"/>
        <v/>
      </c>
      <c r="AW85" s="85" t="e">
        <f>_xlfn.XLOOKUP($AV85,'Size capacities'!$A$2:$A$120,'Size capacities'!D$2:D$120)</f>
        <v>#N/A</v>
      </c>
      <c r="AX85" s="85" t="e">
        <f>_xlfn.XLOOKUP($AV85,'Size capacities'!$A$2:$A$120,'Size capacities'!E$2:E$120)</f>
        <v>#N/A</v>
      </c>
      <c r="AY85" s="85" t="e">
        <f>_xlfn.XLOOKUP($AV85,'Size capacities'!$A$2:$A$120,'Size capacities'!F$2:F$120)</f>
        <v>#N/A</v>
      </c>
      <c r="AZ85" s="85" t="e">
        <f>_xlfn.XLOOKUP($AV85,'Size capacities'!$A$2:$A$120,'Size capacities'!G$2:G$120)</f>
        <v>#N/A</v>
      </c>
      <c r="BA85" s="85">
        <f t="shared" si="34"/>
        <v>0</v>
      </c>
      <c r="BB85" s="85">
        <f t="shared" si="35"/>
        <v>0</v>
      </c>
    </row>
    <row r="86" spans="1:54" x14ac:dyDescent="0.3">
      <c r="A86" s="7">
        <v>83</v>
      </c>
      <c r="B86" s="91"/>
      <c r="C86" s="91"/>
      <c r="D86" s="91"/>
      <c r="E86" s="91"/>
      <c r="F86" s="91"/>
      <c r="G86" s="91"/>
      <c r="H86" s="91"/>
      <c r="I86" s="91"/>
      <c r="J86" s="91"/>
      <c r="K86" s="92"/>
      <c r="L86" s="92"/>
      <c r="M86" s="9">
        <f t="shared" ca="1" si="25"/>
        <v>0</v>
      </c>
      <c r="N86" s="10" cm="1">
        <f t="array" aca="1" ref="N86" ca="1">IF(ISBLANK(C86),0,IF(F86="Flow",AP86,IF(F86="Cascade",AQ86,IF(OR(ISBLANK(F86),ISBLANK(G86),ISBLANK(I86),ISBLANK(J86)),0,(_xlfn.XLOOKUP(S86,INDIRECT(U86&amp;W86&amp;"W"),_xlfn.XLOOKUP(T86,INDIRECT(U86&amp;W86&amp;"D"),INDIRECT(U86&amp;W86))))))))</f>
        <v>0</v>
      </c>
      <c r="O86" s="93"/>
      <c r="P86" s="9">
        <f t="shared" ca="1" si="26"/>
        <v>0</v>
      </c>
      <c r="Q86" s="9">
        <f t="shared" si="36"/>
        <v>0</v>
      </c>
      <c r="S86" s="7">
        <f t="shared" si="37"/>
        <v>800</v>
      </c>
      <c r="T86" s="7">
        <f t="shared" si="38"/>
        <v>800</v>
      </c>
      <c r="U86" s="8" t="str">
        <f t="shared" si="39"/>
        <v/>
      </c>
      <c r="V86" s="7" cm="1">
        <f t="array" aca="1" ref="V86" ca="1">IF(ISBLANK(I86),0,_xlfn.XLOOKUP(I86,INDIRECT(U86&amp;"Controls"),INDIRECT(U86&amp;"ControlsAddon")))</f>
        <v>0</v>
      </c>
      <c r="W86" s="7" t="str">
        <f t="shared" si="27"/>
        <v/>
      </c>
      <c r="X86" s="7" cm="1">
        <f t="array" aca="1" ref="X86" ca="1">IF(AND(K86="y",NOT(ISBLANK(H86))),_xlfn.XLOOKUP(S86,ralcassette,ralcassettecost),IF(K86="Y",_xlfn.XLOOKUP(S86,INDIRECT(U86&amp;"RALW"),_xlfn.XLOOKUP(T86,INDIRECT(U86&amp;"RALD"),INDIRECT(U86&amp;"RAL"))),0))</f>
        <v>0</v>
      </c>
      <c r="Y86" s="7">
        <f t="shared" si="40"/>
        <v>0</v>
      </c>
      <c r="Z86" s="7">
        <f t="shared" si="41"/>
        <v>0</v>
      </c>
      <c r="AA86" s="7" cm="1">
        <f t="array" ref="AA86">IF(ISNUMBER(SEARCH("cassette",H86)),_xlfn.XLOOKUP(S86,cassettewidth,_xlfn.XLOOKUP(H86,cassettetype,cassette)),IF(ISNUMBER(SEARCH("fascia",H86)),_xlfn.XLOOKUP(S86,fasciawidth,_xlfn.XLOOKUP(H86,fasciatype,fascia)),0))</f>
        <v>0</v>
      </c>
      <c r="AB86" s="7" t="str">
        <f t="shared" si="42"/>
        <v/>
      </c>
      <c r="AC86" s="7" t="str" cm="1">
        <f t="array" ref="AC86">IF(NOT(ISBLANK(H86)),_xlfn.XLOOKUP(S86,cassetterefwidth,_xlfn.XLOOKUP(T86,cassetterefdrop,cassetteref)),"")</f>
        <v/>
      </c>
      <c r="AD86" s="1" t="b">
        <f t="shared" si="43"/>
        <v>0</v>
      </c>
      <c r="AE86" s="1" t="b">
        <f t="shared" si="28"/>
        <v>0</v>
      </c>
      <c r="AF86" s="10" t="e" cm="1">
        <f t="array" aca="1" ref="AF86" ca="1">(_xlfn.XLOOKUP($S86,INDIRECT($U86&amp;$W86&amp;"W"),_xlfn.XLOOKUP($T86,INDIRECT($U86&amp;$W86&amp;"D"),INDIRECT($U86&amp;$W86))))</f>
        <v>#REF!</v>
      </c>
      <c r="AG86" s="9"/>
      <c r="AH86" s="9"/>
      <c r="AI86" s="9"/>
      <c r="AJ86" s="9"/>
      <c r="AK86" s="9"/>
      <c r="AL86" s="7">
        <f t="shared" si="29"/>
        <v>500</v>
      </c>
      <c r="AM86" s="7" t="str">
        <f t="shared" si="44"/>
        <v/>
      </c>
      <c r="AN86" s="7">
        <f t="shared" si="30"/>
        <v>0</v>
      </c>
      <c r="AO86" s="7">
        <f t="shared" si="31"/>
        <v>0</v>
      </c>
      <c r="AP86" s="9" cm="1">
        <f t="array" aca="1" ref="AP86" ca="1">IF(F86="Flow",_xlfn.XLOOKUP(AL86,INDIRECT(F86&amp;AM86&amp;"W"),_xlfn.XLOOKUP(AI86,INDIRECT(F86&amp;AM86&amp;"H"),INDIRECT(F86&amp;AM86))),0)</f>
        <v>0</v>
      </c>
      <c r="AQ86" s="9">
        <f>IF(F86="Cascade",_xlfn.XLOOKUP(S86,Cascade!$C$4:$S$4,Cascade!$C$5:$S$5),0)</f>
        <v>0</v>
      </c>
      <c r="AR86" s="9" t="b">
        <f t="shared" si="32"/>
        <v>0</v>
      </c>
      <c r="AS86" s="9" cm="1">
        <f t="array" aca="1" ref="AS86" ca="1">IF(OR(G86="Ellipse 43",G86="Luxury 46",G86="Type 2",G86="Type D",G86="Type Z",ISBLANK(G86)),0,_xlfn.XLOOKUP(S86,INDIRECT(U86&amp;AR86&amp;"w"),INDIRECT(U86&amp;AR86)))</f>
        <v>0</v>
      </c>
      <c r="AT86" s="9" cm="1">
        <f t="array" ref="AT86">IF(F86="ExtraLok 100",_xlfn.XLOOKUP(S86,'ExtraLok 100'!$C$6:$S$6,_xlfn.XLOOKUP('Pricing Tool'!T86,'ExtraLok 100'!$A$7:$A$21,'ExtraLok 100'!$C$7:$S$21)),IF(F86="ExtraLok 125",_xlfn.XLOOKUP('Pricing Tool'!S86,'ExtraLok 125'!$C$6:$S$6,_xlfn.XLOOKUP('Pricing Tool'!T86,'ExtraLok 125'!$A$7:$A$33,'ExtraLok 125'!$C$7:$S$33)),0))</f>
        <v>0</v>
      </c>
      <c r="AU86" s="9">
        <f t="shared" ca="1" si="45"/>
        <v>0</v>
      </c>
      <c r="AV86" s="9" t="str">
        <f t="shared" si="33"/>
        <v/>
      </c>
      <c r="AW86" s="85" t="e">
        <f>_xlfn.XLOOKUP($AV86,'Size capacities'!$A$2:$A$120,'Size capacities'!D$2:D$120)</f>
        <v>#N/A</v>
      </c>
      <c r="AX86" s="85" t="e">
        <f>_xlfn.XLOOKUP($AV86,'Size capacities'!$A$2:$A$120,'Size capacities'!E$2:E$120)</f>
        <v>#N/A</v>
      </c>
      <c r="AY86" s="85" t="e">
        <f>_xlfn.XLOOKUP($AV86,'Size capacities'!$A$2:$A$120,'Size capacities'!F$2:F$120)</f>
        <v>#N/A</v>
      </c>
      <c r="AZ86" s="85" t="e">
        <f>_xlfn.XLOOKUP($AV86,'Size capacities'!$A$2:$A$120,'Size capacities'!G$2:G$120)</f>
        <v>#N/A</v>
      </c>
      <c r="BA86" s="85">
        <f t="shared" si="34"/>
        <v>0</v>
      </c>
      <c r="BB86" s="85">
        <f t="shared" si="35"/>
        <v>0</v>
      </c>
    </row>
    <row r="87" spans="1:54" x14ac:dyDescent="0.3">
      <c r="A87" s="7">
        <v>84</v>
      </c>
      <c r="B87" s="91"/>
      <c r="C87" s="91"/>
      <c r="D87" s="91"/>
      <c r="E87" s="91"/>
      <c r="F87" s="91"/>
      <c r="G87" s="91"/>
      <c r="H87" s="91"/>
      <c r="I87" s="91"/>
      <c r="J87" s="91"/>
      <c r="K87" s="92"/>
      <c r="L87" s="92"/>
      <c r="M87" s="9">
        <f t="shared" ca="1" si="25"/>
        <v>0</v>
      </c>
      <c r="N87" s="10" cm="1">
        <f t="array" aca="1" ref="N87" ca="1">IF(ISBLANK(C87),0,IF(F87="Flow",AP87,IF(F87="Cascade",AQ87,IF(OR(ISBLANK(F87),ISBLANK(G87),ISBLANK(I87),ISBLANK(J87)),0,(_xlfn.XLOOKUP(S87,INDIRECT(U87&amp;W87&amp;"W"),_xlfn.XLOOKUP(T87,INDIRECT(U87&amp;W87&amp;"D"),INDIRECT(U87&amp;W87))))))))</f>
        <v>0</v>
      </c>
      <c r="O87" s="93"/>
      <c r="P87" s="9">
        <f t="shared" ca="1" si="26"/>
        <v>0</v>
      </c>
      <c r="Q87" s="9">
        <f t="shared" si="36"/>
        <v>0</v>
      </c>
      <c r="S87" s="7">
        <f t="shared" si="37"/>
        <v>800</v>
      </c>
      <c r="T87" s="7">
        <f t="shared" si="38"/>
        <v>800</v>
      </c>
      <c r="U87" s="8" t="str">
        <f t="shared" si="39"/>
        <v/>
      </c>
      <c r="V87" s="7" cm="1">
        <f t="array" aca="1" ref="V87" ca="1">IF(ISBLANK(I87),0,_xlfn.XLOOKUP(I87,INDIRECT(U87&amp;"Controls"),INDIRECT(U87&amp;"ControlsAddon")))</f>
        <v>0</v>
      </c>
      <c r="W87" s="7" t="str">
        <f t="shared" si="27"/>
        <v/>
      </c>
      <c r="X87" s="7" cm="1">
        <f t="array" aca="1" ref="X87" ca="1">IF(AND(K87="y",NOT(ISBLANK(H87))),_xlfn.XLOOKUP(S87,ralcassette,ralcassettecost),IF(K87="Y",_xlfn.XLOOKUP(S87,INDIRECT(U87&amp;"RALW"),_xlfn.XLOOKUP(T87,INDIRECT(U87&amp;"RALD"),INDIRECT(U87&amp;"RAL"))),0))</f>
        <v>0</v>
      </c>
      <c r="Y87" s="7">
        <f t="shared" si="40"/>
        <v>0</v>
      </c>
      <c r="Z87" s="7">
        <f t="shared" si="41"/>
        <v>0</v>
      </c>
      <c r="AA87" s="7" cm="1">
        <f t="array" ref="AA87">IF(ISNUMBER(SEARCH("cassette",H87)),_xlfn.XLOOKUP(S87,cassettewidth,_xlfn.XLOOKUP(H87,cassettetype,cassette)),IF(ISNUMBER(SEARCH("fascia",H87)),_xlfn.XLOOKUP(S87,fasciawidth,_xlfn.XLOOKUP(H87,fasciatype,fascia)),0))</f>
        <v>0</v>
      </c>
      <c r="AB87" s="7" t="str">
        <f t="shared" si="42"/>
        <v/>
      </c>
      <c r="AC87" s="7" t="str" cm="1">
        <f t="array" ref="AC87">IF(NOT(ISBLANK(H87)),_xlfn.XLOOKUP(S87,cassetterefwidth,_xlfn.XLOOKUP(T87,cassetterefdrop,cassetteref)),"")</f>
        <v/>
      </c>
      <c r="AD87" s="1" t="b">
        <f t="shared" si="43"/>
        <v>0</v>
      </c>
      <c r="AE87" s="1" t="b">
        <f t="shared" si="28"/>
        <v>0</v>
      </c>
      <c r="AF87" s="10" t="e" cm="1">
        <f t="array" aca="1" ref="AF87" ca="1">(_xlfn.XLOOKUP($S87,INDIRECT($U87&amp;$W87&amp;"W"),_xlfn.XLOOKUP($T87,INDIRECT($U87&amp;$W87&amp;"D"),INDIRECT($U87&amp;$W87))))</f>
        <v>#REF!</v>
      </c>
      <c r="AG87" s="9"/>
      <c r="AH87" s="9"/>
      <c r="AI87" s="9"/>
      <c r="AJ87" s="9"/>
      <c r="AK87" s="9"/>
      <c r="AL87" s="7">
        <f t="shared" si="29"/>
        <v>500</v>
      </c>
      <c r="AM87" s="7" t="str">
        <f t="shared" si="44"/>
        <v/>
      </c>
      <c r="AN87" s="7">
        <f t="shared" si="30"/>
        <v>0</v>
      </c>
      <c r="AO87" s="7">
        <f t="shared" si="31"/>
        <v>0</v>
      </c>
      <c r="AP87" s="9" cm="1">
        <f t="array" aca="1" ref="AP87" ca="1">IF(F87="Flow",_xlfn.XLOOKUP(AL87,INDIRECT(F87&amp;AM87&amp;"W"),_xlfn.XLOOKUP(AI87,INDIRECT(F87&amp;AM87&amp;"H"),INDIRECT(F87&amp;AM87))),0)</f>
        <v>0</v>
      </c>
      <c r="AQ87" s="9">
        <f>IF(F87="Cascade",_xlfn.XLOOKUP(S87,Cascade!$C$4:$S$4,Cascade!$C$5:$S$5),0)</f>
        <v>0</v>
      </c>
      <c r="AR87" s="9" t="b">
        <f t="shared" si="32"/>
        <v>0</v>
      </c>
      <c r="AS87" s="9" cm="1">
        <f t="array" aca="1" ref="AS87" ca="1">IF(OR(G87="Ellipse 43",G87="Luxury 46",G87="Type 2",G87="Type D",G87="Type Z",ISBLANK(G87)),0,_xlfn.XLOOKUP(S87,INDIRECT(U87&amp;AR87&amp;"w"),INDIRECT(U87&amp;AR87)))</f>
        <v>0</v>
      </c>
      <c r="AT87" s="9" cm="1">
        <f t="array" ref="AT87">IF(F87="ExtraLok 100",_xlfn.XLOOKUP(S87,'ExtraLok 100'!$C$6:$S$6,_xlfn.XLOOKUP('Pricing Tool'!T87,'ExtraLok 100'!$A$7:$A$21,'ExtraLok 100'!$C$7:$S$21)),IF(F87="ExtraLok 125",_xlfn.XLOOKUP('Pricing Tool'!S87,'ExtraLok 125'!$C$6:$S$6,_xlfn.XLOOKUP('Pricing Tool'!T87,'ExtraLok 125'!$A$7:$A$33,'ExtraLok 125'!$C$7:$S$33)),0))</f>
        <v>0</v>
      </c>
      <c r="AU87" s="9">
        <f t="shared" ca="1" si="45"/>
        <v>0</v>
      </c>
      <c r="AV87" s="9" t="str">
        <f t="shared" si="33"/>
        <v/>
      </c>
      <c r="AW87" s="85" t="e">
        <f>_xlfn.XLOOKUP($AV87,'Size capacities'!$A$2:$A$120,'Size capacities'!D$2:D$120)</f>
        <v>#N/A</v>
      </c>
      <c r="AX87" s="85" t="e">
        <f>_xlfn.XLOOKUP($AV87,'Size capacities'!$A$2:$A$120,'Size capacities'!E$2:E$120)</f>
        <v>#N/A</v>
      </c>
      <c r="AY87" s="85" t="e">
        <f>_xlfn.XLOOKUP($AV87,'Size capacities'!$A$2:$A$120,'Size capacities'!F$2:F$120)</f>
        <v>#N/A</v>
      </c>
      <c r="AZ87" s="85" t="e">
        <f>_xlfn.XLOOKUP($AV87,'Size capacities'!$A$2:$A$120,'Size capacities'!G$2:G$120)</f>
        <v>#N/A</v>
      </c>
      <c r="BA87" s="85">
        <f t="shared" si="34"/>
        <v>0</v>
      </c>
      <c r="BB87" s="85">
        <f t="shared" si="35"/>
        <v>0</v>
      </c>
    </row>
    <row r="88" spans="1:54" x14ac:dyDescent="0.3">
      <c r="A88" s="7">
        <v>85</v>
      </c>
      <c r="B88" s="91"/>
      <c r="C88" s="91"/>
      <c r="D88" s="91"/>
      <c r="E88" s="91"/>
      <c r="F88" s="91"/>
      <c r="G88" s="91"/>
      <c r="H88" s="91"/>
      <c r="I88" s="91"/>
      <c r="J88" s="91"/>
      <c r="K88" s="92"/>
      <c r="L88" s="92"/>
      <c r="M88" s="9">
        <f t="shared" ca="1" si="25"/>
        <v>0</v>
      </c>
      <c r="N88" s="10" cm="1">
        <f t="array" aca="1" ref="N88" ca="1">IF(ISBLANK(C88),0,IF(F88="Flow",AP88,IF(F88="Cascade",AQ88,IF(OR(ISBLANK(F88),ISBLANK(G88),ISBLANK(I88),ISBLANK(J88)),0,(_xlfn.XLOOKUP(S88,INDIRECT(U88&amp;W88&amp;"W"),_xlfn.XLOOKUP(T88,INDIRECT(U88&amp;W88&amp;"D"),INDIRECT(U88&amp;W88))))))))</f>
        <v>0</v>
      </c>
      <c r="O88" s="93"/>
      <c r="P88" s="9">
        <f t="shared" ca="1" si="26"/>
        <v>0</v>
      </c>
      <c r="Q88" s="9">
        <f t="shared" si="36"/>
        <v>0</v>
      </c>
      <c r="S88" s="7">
        <f t="shared" si="37"/>
        <v>800</v>
      </c>
      <c r="T88" s="7">
        <f t="shared" si="38"/>
        <v>800</v>
      </c>
      <c r="U88" s="8" t="str">
        <f t="shared" si="39"/>
        <v/>
      </c>
      <c r="V88" s="7" cm="1">
        <f t="array" aca="1" ref="V88" ca="1">IF(ISBLANK(I88),0,_xlfn.XLOOKUP(I88,INDIRECT(U88&amp;"Controls"),INDIRECT(U88&amp;"ControlsAddon")))</f>
        <v>0</v>
      </c>
      <c r="W88" s="7" t="str">
        <f t="shared" si="27"/>
        <v/>
      </c>
      <c r="X88" s="7" cm="1">
        <f t="array" aca="1" ref="X88" ca="1">IF(AND(K88="y",NOT(ISBLANK(H88))),_xlfn.XLOOKUP(S88,ralcassette,ralcassettecost),IF(K88="Y",_xlfn.XLOOKUP(S88,INDIRECT(U88&amp;"RALW"),_xlfn.XLOOKUP(T88,INDIRECT(U88&amp;"RALD"),INDIRECT(U88&amp;"RAL"))),0))</f>
        <v>0</v>
      </c>
      <c r="Y88" s="7">
        <f t="shared" si="40"/>
        <v>0</v>
      </c>
      <c r="Z88" s="7">
        <f t="shared" si="41"/>
        <v>0</v>
      </c>
      <c r="AA88" s="7" cm="1">
        <f t="array" ref="AA88">IF(ISNUMBER(SEARCH("cassette",H88)),_xlfn.XLOOKUP(S88,cassettewidth,_xlfn.XLOOKUP(H88,cassettetype,cassette)),IF(ISNUMBER(SEARCH("fascia",H88)),_xlfn.XLOOKUP(S88,fasciawidth,_xlfn.XLOOKUP(H88,fasciatype,fascia)),0))</f>
        <v>0</v>
      </c>
      <c r="AB88" s="7" t="str">
        <f t="shared" si="42"/>
        <v/>
      </c>
      <c r="AC88" s="7" t="str" cm="1">
        <f t="array" ref="AC88">IF(NOT(ISBLANK(H88)),_xlfn.XLOOKUP(S88,cassetterefwidth,_xlfn.XLOOKUP(T88,cassetterefdrop,cassetteref)),"")</f>
        <v/>
      </c>
      <c r="AD88" s="1" t="b">
        <f t="shared" si="43"/>
        <v>0</v>
      </c>
      <c r="AE88" s="1" t="b">
        <f t="shared" si="28"/>
        <v>0</v>
      </c>
      <c r="AF88" s="10" t="e" cm="1">
        <f t="array" aca="1" ref="AF88" ca="1">(_xlfn.XLOOKUP($S88,INDIRECT($U88&amp;$W88&amp;"W"),_xlfn.XLOOKUP($T88,INDIRECT($U88&amp;$W88&amp;"D"),INDIRECT($U88&amp;$W88))))</f>
        <v>#REF!</v>
      </c>
      <c r="AG88" s="9"/>
      <c r="AH88" s="9"/>
      <c r="AI88" s="9"/>
      <c r="AJ88" s="9"/>
      <c r="AK88" s="9"/>
      <c r="AL88" s="7">
        <f t="shared" si="29"/>
        <v>500</v>
      </c>
      <c r="AM88" s="7" t="str">
        <f t="shared" si="44"/>
        <v/>
      </c>
      <c r="AN88" s="7">
        <f t="shared" si="30"/>
        <v>0</v>
      </c>
      <c r="AO88" s="7">
        <f t="shared" si="31"/>
        <v>0</v>
      </c>
      <c r="AP88" s="9" cm="1">
        <f t="array" aca="1" ref="AP88" ca="1">IF(F88="Flow",_xlfn.XLOOKUP(AL88,INDIRECT(F88&amp;AM88&amp;"W"),_xlfn.XLOOKUP(AI88,INDIRECT(F88&amp;AM88&amp;"H"),INDIRECT(F88&amp;AM88))),0)</f>
        <v>0</v>
      </c>
      <c r="AQ88" s="9">
        <f>IF(F88="Cascade",_xlfn.XLOOKUP(S88,Cascade!$C$4:$S$4,Cascade!$C$5:$S$5),0)</f>
        <v>0</v>
      </c>
      <c r="AR88" s="9" t="b">
        <f t="shared" si="32"/>
        <v>0</v>
      </c>
      <c r="AS88" s="9" cm="1">
        <f t="array" aca="1" ref="AS88" ca="1">IF(OR(G88="Ellipse 43",G88="Luxury 46",G88="Type 2",G88="Type D",G88="Type Z",ISBLANK(G88)),0,_xlfn.XLOOKUP(S88,INDIRECT(U88&amp;AR88&amp;"w"),INDIRECT(U88&amp;AR88)))</f>
        <v>0</v>
      </c>
      <c r="AT88" s="9" cm="1">
        <f t="array" ref="AT88">IF(F88="ExtraLok 100",_xlfn.XLOOKUP(S88,'ExtraLok 100'!$C$6:$S$6,_xlfn.XLOOKUP('Pricing Tool'!T88,'ExtraLok 100'!$A$7:$A$21,'ExtraLok 100'!$C$7:$S$21)),IF(F88="ExtraLok 125",_xlfn.XLOOKUP('Pricing Tool'!S88,'ExtraLok 125'!$C$6:$S$6,_xlfn.XLOOKUP('Pricing Tool'!T88,'ExtraLok 125'!$A$7:$A$33,'ExtraLok 125'!$C$7:$S$33)),0))</f>
        <v>0</v>
      </c>
      <c r="AU88" s="9">
        <f t="shared" ca="1" si="45"/>
        <v>0</v>
      </c>
      <c r="AV88" s="9" t="str">
        <f t="shared" si="33"/>
        <v/>
      </c>
      <c r="AW88" s="85" t="e">
        <f>_xlfn.XLOOKUP($AV88,'Size capacities'!$A$2:$A$120,'Size capacities'!D$2:D$120)</f>
        <v>#N/A</v>
      </c>
      <c r="AX88" s="85" t="e">
        <f>_xlfn.XLOOKUP($AV88,'Size capacities'!$A$2:$A$120,'Size capacities'!E$2:E$120)</f>
        <v>#N/A</v>
      </c>
      <c r="AY88" s="85" t="e">
        <f>_xlfn.XLOOKUP($AV88,'Size capacities'!$A$2:$A$120,'Size capacities'!F$2:F$120)</f>
        <v>#N/A</v>
      </c>
      <c r="AZ88" s="85" t="e">
        <f>_xlfn.XLOOKUP($AV88,'Size capacities'!$A$2:$A$120,'Size capacities'!G$2:G$120)</f>
        <v>#N/A</v>
      </c>
      <c r="BA88" s="85">
        <f t="shared" si="34"/>
        <v>0</v>
      </c>
      <c r="BB88" s="85">
        <f t="shared" si="35"/>
        <v>0</v>
      </c>
    </row>
    <row r="89" spans="1:54" x14ac:dyDescent="0.3">
      <c r="A89" s="7">
        <v>86</v>
      </c>
      <c r="B89" s="91"/>
      <c r="C89" s="91"/>
      <c r="D89" s="91"/>
      <c r="E89" s="91"/>
      <c r="F89" s="91"/>
      <c r="G89" s="91"/>
      <c r="H89" s="91"/>
      <c r="I89" s="91"/>
      <c r="J89" s="91"/>
      <c r="K89" s="92"/>
      <c r="L89" s="92"/>
      <c r="M89" s="9">
        <f t="shared" ca="1" si="25"/>
        <v>0</v>
      </c>
      <c r="N89" s="10" cm="1">
        <f t="array" aca="1" ref="N89" ca="1">IF(ISBLANK(C89),0,IF(F89="Flow",AP89,IF(F89="Cascade",AQ89,IF(OR(ISBLANK(F89),ISBLANK(G89),ISBLANK(I89),ISBLANK(J89)),0,(_xlfn.XLOOKUP(S89,INDIRECT(U89&amp;W89&amp;"W"),_xlfn.XLOOKUP(T89,INDIRECT(U89&amp;W89&amp;"D"),INDIRECT(U89&amp;W89))))))))</f>
        <v>0</v>
      </c>
      <c r="O89" s="93"/>
      <c r="P89" s="9">
        <f t="shared" ca="1" si="26"/>
        <v>0</v>
      </c>
      <c r="Q89" s="9">
        <f t="shared" si="36"/>
        <v>0</v>
      </c>
      <c r="S89" s="7">
        <f t="shared" si="37"/>
        <v>800</v>
      </c>
      <c r="T89" s="7">
        <f t="shared" si="38"/>
        <v>800</v>
      </c>
      <c r="U89" s="8" t="str">
        <f t="shared" si="39"/>
        <v/>
      </c>
      <c r="V89" s="7" cm="1">
        <f t="array" aca="1" ref="V89" ca="1">IF(ISBLANK(I89),0,_xlfn.XLOOKUP(I89,INDIRECT(U89&amp;"Controls"),INDIRECT(U89&amp;"ControlsAddon")))</f>
        <v>0</v>
      </c>
      <c r="W89" s="7" t="str">
        <f t="shared" si="27"/>
        <v/>
      </c>
      <c r="X89" s="7" cm="1">
        <f t="array" aca="1" ref="X89" ca="1">IF(AND(K89="y",NOT(ISBLANK(H89))),_xlfn.XLOOKUP(S89,ralcassette,ralcassettecost),IF(K89="Y",_xlfn.XLOOKUP(S89,INDIRECT(U89&amp;"RALW"),_xlfn.XLOOKUP(T89,INDIRECT(U89&amp;"RALD"),INDIRECT(U89&amp;"RAL"))),0))</f>
        <v>0</v>
      </c>
      <c r="Y89" s="7">
        <f t="shared" si="40"/>
        <v>0</v>
      </c>
      <c r="Z89" s="7">
        <f t="shared" si="41"/>
        <v>0</v>
      </c>
      <c r="AA89" s="7" cm="1">
        <f t="array" ref="AA89">IF(ISNUMBER(SEARCH("cassette",H89)),_xlfn.XLOOKUP(S89,cassettewidth,_xlfn.XLOOKUP(H89,cassettetype,cassette)),IF(ISNUMBER(SEARCH("fascia",H89)),_xlfn.XLOOKUP(S89,fasciawidth,_xlfn.XLOOKUP(H89,fasciatype,fascia)),0))</f>
        <v>0</v>
      </c>
      <c r="AB89" s="7" t="str">
        <f t="shared" si="42"/>
        <v/>
      </c>
      <c r="AC89" s="7" t="str" cm="1">
        <f t="array" ref="AC89">IF(NOT(ISBLANK(H89)),_xlfn.XLOOKUP(S89,cassetterefwidth,_xlfn.XLOOKUP(T89,cassetterefdrop,cassetteref)),"")</f>
        <v/>
      </c>
      <c r="AD89" s="1" t="b">
        <f t="shared" si="43"/>
        <v>0</v>
      </c>
      <c r="AE89" s="1" t="b">
        <f t="shared" si="28"/>
        <v>0</v>
      </c>
      <c r="AF89" s="10" t="e" cm="1">
        <f t="array" aca="1" ref="AF89" ca="1">(_xlfn.XLOOKUP($S89,INDIRECT($U89&amp;$W89&amp;"W"),_xlfn.XLOOKUP($T89,INDIRECT($U89&amp;$W89&amp;"D"),INDIRECT($U89&amp;$W89))))</f>
        <v>#REF!</v>
      </c>
      <c r="AG89" s="9"/>
      <c r="AH89" s="9"/>
      <c r="AI89" s="9"/>
      <c r="AJ89" s="9"/>
      <c r="AK89" s="9"/>
      <c r="AL89" s="7">
        <f t="shared" si="29"/>
        <v>500</v>
      </c>
      <c r="AM89" s="7" t="str">
        <f t="shared" si="44"/>
        <v/>
      </c>
      <c r="AN89" s="7">
        <f t="shared" si="30"/>
        <v>0</v>
      </c>
      <c r="AO89" s="7">
        <f t="shared" si="31"/>
        <v>0</v>
      </c>
      <c r="AP89" s="9" cm="1">
        <f t="array" aca="1" ref="AP89" ca="1">IF(F89="Flow",_xlfn.XLOOKUP(AL89,INDIRECT(F89&amp;AM89&amp;"W"),_xlfn.XLOOKUP(AI89,INDIRECT(F89&amp;AM89&amp;"H"),INDIRECT(F89&amp;AM89))),0)</f>
        <v>0</v>
      </c>
      <c r="AQ89" s="9">
        <f>IF(F89="Cascade",_xlfn.XLOOKUP(S89,Cascade!$C$4:$S$4,Cascade!$C$5:$S$5),0)</f>
        <v>0</v>
      </c>
      <c r="AR89" s="9" t="b">
        <f t="shared" si="32"/>
        <v>0</v>
      </c>
      <c r="AS89" s="9" cm="1">
        <f t="array" aca="1" ref="AS89" ca="1">IF(OR(G89="Ellipse 43",G89="Luxury 46",G89="Type 2",G89="Type D",G89="Type Z",ISBLANK(G89)),0,_xlfn.XLOOKUP(S89,INDIRECT(U89&amp;AR89&amp;"w"),INDIRECT(U89&amp;AR89)))</f>
        <v>0</v>
      </c>
      <c r="AT89" s="9" cm="1">
        <f t="array" ref="AT89">IF(F89="ExtraLok 100",_xlfn.XLOOKUP(S89,'ExtraLok 100'!$C$6:$S$6,_xlfn.XLOOKUP('Pricing Tool'!T89,'ExtraLok 100'!$A$7:$A$21,'ExtraLok 100'!$C$7:$S$21)),IF(F89="ExtraLok 125",_xlfn.XLOOKUP('Pricing Tool'!S89,'ExtraLok 125'!$C$6:$S$6,_xlfn.XLOOKUP('Pricing Tool'!T89,'ExtraLok 125'!$A$7:$A$33,'ExtraLok 125'!$C$7:$S$33)),0))</f>
        <v>0</v>
      </c>
      <c r="AU89" s="9">
        <f t="shared" ca="1" si="45"/>
        <v>0</v>
      </c>
      <c r="AV89" s="9" t="str">
        <f t="shared" si="33"/>
        <v/>
      </c>
      <c r="AW89" s="85" t="e">
        <f>_xlfn.XLOOKUP($AV89,'Size capacities'!$A$2:$A$120,'Size capacities'!D$2:D$120)</f>
        <v>#N/A</v>
      </c>
      <c r="AX89" s="85" t="e">
        <f>_xlfn.XLOOKUP($AV89,'Size capacities'!$A$2:$A$120,'Size capacities'!E$2:E$120)</f>
        <v>#N/A</v>
      </c>
      <c r="AY89" s="85" t="e">
        <f>_xlfn.XLOOKUP($AV89,'Size capacities'!$A$2:$A$120,'Size capacities'!F$2:F$120)</f>
        <v>#N/A</v>
      </c>
      <c r="AZ89" s="85" t="e">
        <f>_xlfn.XLOOKUP($AV89,'Size capacities'!$A$2:$A$120,'Size capacities'!G$2:G$120)</f>
        <v>#N/A</v>
      </c>
      <c r="BA89" s="85">
        <f t="shared" si="34"/>
        <v>0</v>
      </c>
      <c r="BB89" s="85">
        <f t="shared" si="35"/>
        <v>0</v>
      </c>
    </row>
    <row r="90" spans="1:54" x14ac:dyDescent="0.3">
      <c r="A90" s="7">
        <v>87</v>
      </c>
      <c r="B90" s="91"/>
      <c r="C90" s="91"/>
      <c r="D90" s="91"/>
      <c r="E90" s="91"/>
      <c r="F90" s="91"/>
      <c r="G90" s="91"/>
      <c r="H90" s="91"/>
      <c r="I90" s="91"/>
      <c r="J90" s="91"/>
      <c r="K90" s="92"/>
      <c r="L90" s="92"/>
      <c r="M90" s="9">
        <f t="shared" ca="1" si="25"/>
        <v>0</v>
      </c>
      <c r="N90" s="10" cm="1">
        <f t="array" aca="1" ref="N90" ca="1">IF(ISBLANK(C90),0,IF(F90="Flow",AP90,IF(F90="Cascade",AQ90,IF(OR(ISBLANK(F90),ISBLANK(G90),ISBLANK(I90),ISBLANK(J90)),0,(_xlfn.XLOOKUP(S90,INDIRECT(U90&amp;W90&amp;"W"),_xlfn.XLOOKUP(T90,INDIRECT(U90&amp;W90&amp;"D"),INDIRECT(U90&amp;W90))))))))</f>
        <v>0</v>
      </c>
      <c r="O90" s="93"/>
      <c r="P90" s="9">
        <f t="shared" ca="1" si="26"/>
        <v>0</v>
      </c>
      <c r="Q90" s="9">
        <f t="shared" si="36"/>
        <v>0</v>
      </c>
      <c r="S90" s="7">
        <f t="shared" si="37"/>
        <v>800</v>
      </c>
      <c r="T90" s="7">
        <f t="shared" si="38"/>
        <v>800</v>
      </c>
      <c r="U90" s="8" t="str">
        <f t="shared" si="39"/>
        <v/>
      </c>
      <c r="V90" s="7" cm="1">
        <f t="array" aca="1" ref="V90" ca="1">IF(ISBLANK(I90),0,_xlfn.XLOOKUP(I90,INDIRECT(U90&amp;"Controls"),INDIRECT(U90&amp;"ControlsAddon")))</f>
        <v>0</v>
      </c>
      <c r="W90" s="7" t="str">
        <f t="shared" si="27"/>
        <v/>
      </c>
      <c r="X90" s="7" cm="1">
        <f t="array" aca="1" ref="X90" ca="1">IF(AND(K90="y",NOT(ISBLANK(H90))),_xlfn.XLOOKUP(S90,ralcassette,ralcassettecost),IF(K90="Y",_xlfn.XLOOKUP(S90,INDIRECT(U90&amp;"RALW"),_xlfn.XLOOKUP(T90,INDIRECT(U90&amp;"RALD"),INDIRECT(U90&amp;"RAL"))),0))</f>
        <v>0</v>
      </c>
      <c r="Y90" s="7">
        <f t="shared" si="40"/>
        <v>0</v>
      </c>
      <c r="Z90" s="7">
        <f t="shared" si="41"/>
        <v>0</v>
      </c>
      <c r="AA90" s="7" cm="1">
        <f t="array" ref="AA90">IF(ISNUMBER(SEARCH("cassette",H90)),_xlfn.XLOOKUP(S90,cassettewidth,_xlfn.XLOOKUP(H90,cassettetype,cassette)),IF(ISNUMBER(SEARCH("fascia",H90)),_xlfn.XLOOKUP(S90,fasciawidth,_xlfn.XLOOKUP(H90,fasciatype,fascia)),0))</f>
        <v>0</v>
      </c>
      <c r="AB90" s="7" t="str">
        <f t="shared" si="42"/>
        <v/>
      </c>
      <c r="AC90" s="7" t="str" cm="1">
        <f t="array" ref="AC90">IF(NOT(ISBLANK(H90)),_xlfn.XLOOKUP(S90,cassetterefwidth,_xlfn.XLOOKUP(T90,cassetterefdrop,cassetteref)),"")</f>
        <v/>
      </c>
      <c r="AD90" s="1" t="b">
        <f t="shared" si="43"/>
        <v>0</v>
      </c>
      <c r="AE90" s="1" t="b">
        <f t="shared" si="28"/>
        <v>0</v>
      </c>
      <c r="AF90" s="10" t="e" cm="1">
        <f t="array" aca="1" ref="AF90" ca="1">(_xlfn.XLOOKUP($S90,INDIRECT($U90&amp;$W90&amp;"W"),_xlfn.XLOOKUP($T90,INDIRECT($U90&amp;$W90&amp;"D"),INDIRECT($U90&amp;$W90))))</f>
        <v>#REF!</v>
      </c>
      <c r="AG90" s="9"/>
      <c r="AH90" s="9"/>
      <c r="AI90" s="9"/>
      <c r="AJ90" s="9"/>
      <c r="AK90" s="9"/>
      <c r="AL90" s="7">
        <f t="shared" si="29"/>
        <v>500</v>
      </c>
      <c r="AM90" s="7" t="str">
        <f t="shared" si="44"/>
        <v/>
      </c>
      <c r="AN90" s="7">
        <f t="shared" si="30"/>
        <v>0</v>
      </c>
      <c r="AO90" s="7">
        <f t="shared" si="31"/>
        <v>0</v>
      </c>
      <c r="AP90" s="9" cm="1">
        <f t="array" aca="1" ref="AP90" ca="1">IF(F90="Flow",_xlfn.XLOOKUP(AL90,INDIRECT(F90&amp;AM90&amp;"W"),_xlfn.XLOOKUP(AI90,INDIRECT(F90&amp;AM90&amp;"H"),INDIRECT(F90&amp;AM90))),0)</f>
        <v>0</v>
      </c>
      <c r="AQ90" s="9">
        <f>IF(F90="Cascade",_xlfn.XLOOKUP(S90,Cascade!$C$4:$S$4,Cascade!$C$5:$S$5),0)</f>
        <v>0</v>
      </c>
      <c r="AR90" s="9" t="b">
        <f t="shared" si="32"/>
        <v>0</v>
      </c>
      <c r="AS90" s="9" cm="1">
        <f t="array" aca="1" ref="AS90" ca="1">IF(OR(G90="Ellipse 43",G90="Luxury 46",G90="Type 2",G90="Type D",G90="Type Z",ISBLANK(G90)),0,_xlfn.XLOOKUP(S90,INDIRECT(U90&amp;AR90&amp;"w"),INDIRECT(U90&amp;AR90)))</f>
        <v>0</v>
      </c>
      <c r="AT90" s="9" cm="1">
        <f t="array" ref="AT90">IF(F90="ExtraLok 100",_xlfn.XLOOKUP(S90,'ExtraLok 100'!$C$6:$S$6,_xlfn.XLOOKUP('Pricing Tool'!T90,'ExtraLok 100'!$A$7:$A$21,'ExtraLok 100'!$C$7:$S$21)),IF(F90="ExtraLok 125",_xlfn.XLOOKUP('Pricing Tool'!S90,'ExtraLok 125'!$C$6:$S$6,_xlfn.XLOOKUP('Pricing Tool'!T90,'ExtraLok 125'!$A$7:$A$33,'ExtraLok 125'!$C$7:$S$33)),0))</f>
        <v>0</v>
      </c>
      <c r="AU90" s="9">
        <f t="shared" ca="1" si="45"/>
        <v>0</v>
      </c>
      <c r="AV90" s="9" t="str">
        <f t="shared" si="33"/>
        <v/>
      </c>
      <c r="AW90" s="85" t="e">
        <f>_xlfn.XLOOKUP($AV90,'Size capacities'!$A$2:$A$120,'Size capacities'!D$2:D$120)</f>
        <v>#N/A</v>
      </c>
      <c r="AX90" s="85" t="e">
        <f>_xlfn.XLOOKUP($AV90,'Size capacities'!$A$2:$A$120,'Size capacities'!E$2:E$120)</f>
        <v>#N/A</v>
      </c>
      <c r="AY90" s="85" t="e">
        <f>_xlfn.XLOOKUP($AV90,'Size capacities'!$A$2:$A$120,'Size capacities'!F$2:F$120)</f>
        <v>#N/A</v>
      </c>
      <c r="AZ90" s="85" t="e">
        <f>_xlfn.XLOOKUP($AV90,'Size capacities'!$A$2:$A$120,'Size capacities'!G$2:G$120)</f>
        <v>#N/A</v>
      </c>
      <c r="BA90" s="85">
        <f t="shared" si="34"/>
        <v>0</v>
      </c>
      <c r="BB90" s="85">
        <f t="shared" si="35"/>
        <v>0</v>
      </c>
    </row>
    <row r="91" spans="1:54" x14ac:dyDescent="0.3">
      <c r="A91" s="7">
        <v>88</v>
      </c>
      <c r="B91" s="91"/>
      <c r="C91" s="91"/>
      <c r="D91" s="91"/>
      <c r="E91" s="91"/>
      <c r="F91" s="91"/>
      <c r="G91" s="91"/>
      <c r="H91" s="91"/>
      <c r="I91" s="91"/>
      <c r="J91" s="91"/>
      <c r="K91" s="92"/>
      <c r="L91" s="92"/>
      <c r="M91" s="9">
        <f t="shared" ca="1" si="25"/>
        <v>0</v>
      </c>
      <c r="N91" s="10" cm="1">
        <f t="array" aca="1" ref="N91" ca="1">IF(ISBLANK(C91),0,IF(F91="Flow",AP91,IF(F91="Cascade",AQ91,IF(OR(ISBLANK(F91),ISBLANK(G91),ISBLANK(I91),ISBLANK(J91)),0,(_xlfn.XLOOKUP(S91,INDIRECT(U91&amp;W91&amp;"W"),_xlfn.XLOOKUP(T91,INDIRECT(U91&amp;W91&amp;"D"),INDIRECT(U91&amp;W91))))))))</f>
        <v>0</v>
      </c>
      <c r="O91" s="93"/>
      <c r="P91" s="9">
        <f t="shared" ca="1" si="26"/>
        <v>0</v>
      </c>
      <c r="Q91" s="9">
        <f t="shared" si="36"/>
        <v>0</v>
      </c>
      <c r="S91" s="7">
        <f t="shared" si="37"/>
        <v>800</v>
      </c>
      <c r="T91" s="7">
        <f t="shared" si="38"/>
        <v>800</v>
      </c>
      <c r="U91" s="8" t="str">
        <f t="shared" si="39"/>
        <v/>
      </c>
      <c r="V91" s="7" cm="1">
        <f t="array" aca="1" ref="V91" ca="1">IF(ISBLANK(I91),0,_xlfn.XLOOKUP(I91,INDIRECT(U91&amp;"Controls"),INDIRECT(U91&amp;"ControlsAddon")))</f>
        <v>0</v>
      </c>
      <c r="W91" s="7" t="str">
        <f t="shared" si="27"/>
        <v/>
      </c>
      <c r="X91" s="7" cm="1">
        <f t="array" aca="1" ref="X91" ca="1">IF(AND(K91="y",NOT(ISBLANK(H91))),_xlfn.XLOOKUP(S91,ralcassette,ralcassettecost),IF(K91="Y",_xlfn.XLOOKUP(S91,INDIRECT(U91&amp;"RALW"),_xlfn.XLOOKUP(T91,INDIRECT(U91&amp;"RALD"),INDIRECT(U91&amp;"RAL"))),0))</f>
        <v>0</v>
      </c>
      <c r="Y91" s="7">
        <f t="shared" si="40"/>
        <v>0</v>
      </c>
      <c r="Z91" s="7">
        <f t="shared" si="41"/>
        <v>0</v>
      </c>
      <c r="AA91" s="7" cm="1">
        <f t="array" ref="AA91">IF(ISNUMBER(SEARCH("cassette",H91)),_xlfn.XLOOKUP(S91,cassettewidth,_xlfn.XLOOKUP(H91,cassettetype,cassette)),IF(ISNUMBER(SEARCH("fascia",H91)),_xlfn.XLOOKUP(S91,fasciawidth,_xlfn.XLOOKUP(H91,fasciatype,fascia)),0))</f>
        <v>0</v>
      </c>
      <c r="AB91" s="7" t="str">
        <f t="shared" si="42"/>
        <v/>
      </c>
      <c r="AC91" s="7" t="str" cm="1">
        <f t="array" ref="AC91">IF(NOT(ISBLANK(H91)),_xlfn.XLOOKUP(S91,cassetterefwidth,_xlfn.XLOOKUP(T91,cassetterefdrop,cassetteref)),"")</f>
        <v/>
      </c>
      <c r="AD91" s="1" t="b">
        <f t="shared" si="43"/>
        <v>0</v>
      </c>
      <c r="AE91" s="1" t="b">
        <f t="shared" si="28"/>
        <v>0</v>
      </c>
      <c r="AF91" s="10" t="e" cm="1">
        <f t="array" aca="1" ref="AF91" ca="1">(_xlfn.XLOOKUP($S91,INDIRECT($U91&amp;$W91&amp;"W"),_xlfn.XLOOKUP($T91,INDIRECT($U91&amp;$W91&amp;"D"),INDIRECT($U91&amp;$W91))))</f>
        <v>#REF!</v>
      </c>
      <c r="AG91" s="9"/>
      <c r="AH91" s="9"/>
      <c r="AI91" s="9"/>
      <c r="AJ91" s="9"/>
      <c r="AK91" s="9"/>
      <c r="AL91" s="7">
        <f t="shared" si="29"/>
        <v>500</v>
      </c>
      <c r="AM91" s="7" t="str">
        <f t="shared" si="44"/>
        <v/>
      </c>
      <c r="AN91" s="7">
        <f t="shared" si="30"/>
        <v>0</v>
      </c>
      <c r="AO91" s="7">
        <f t="shared" si="31"/>
        <v>0</v>
      </c>
      <c r="AP91" s="9" cm="1">
        <f t="array" aca="1" ref="AP91" ca="1">IF(F91="Flow",_xlfn.XLOOKUP(AL91,INDIRECT(F91&amp;AM91&amp;"W"),_xlfn.XLOOKUP(AI91,INDIRECT(F91&amp;AM91&amp;"H"),INDIRECT(F91&amp;AM91))),0)</f>
        <v>0</v>
      </c>
      <c r="AQ91" s="9">
        <f>IF(F91="Cascade",_xlfn.XLOOKUP(S91,Cascade!$C$4:$S$4,Cascade!$C$5:$S$5),0)</f>
        <v>0</v>
      </c>
      <c r="AR91" s="9" t="b">
        <f t="shared" si="32"/>
        <v>0</v>
      </c>
      <c r="AS91" s="9" cm="1">
        <f t="array" aca="1" ref="AS91" ca="1">IF(OR(G91="Ellipse 43",G91="Luxury 46",G91="Type 2",G91="Type D",G91="Type Z",ISBLANK(G91)),0,_xlfn.XLOOKUP(S91,INDIRECT(U91&amp;AR91&amp;"w"),INDIRECT(U91&amp;AR91)))</f>
        <v>0</v>
      </c>
      <c r="AT91" s="9" cm="1">
        <f t="array" ref="AT91">IF(F91="ExtraLok 100",_xlfn.XLOOKUP(S91,'ExtraLok 100'!$C$6:$S$6,_xlfn.XLOOKUP('Pricing Tool'!T91,'ExtraLok 100'!$A$7:$A$21,'ExtraLok 100'!$C$7:$S$21)),IF(F91="ExtraLok 125",_xlfn.XLOOKUP('Pricing Tool'!S91,'ExtraLok 125'!$C$6:$S$6,_xlfn.XLOOKUP('Pricing Tool'!T91,'ExtraLok 125'!$A$7:$A$33,'ExtraLok 125'!$C$7:$S$33)),0))</f>
        <v>0</v>
      </c>
      <c r="AU91" s="9">
        <f t="shared" ca="1" si="45"/>
        <v>0</v>
      </c>
      <c r="AV91" s="9" t="str">
        <f t="shared" si="33"/>
        <v/>
      </c>
      <c r="AW91" s="85" t="e">
        <f>_xlfn.XLOOKUP($AV91,'Size capacities'!$A$2:$A$120,'Size capacities'!D$2:D$120)</f>
        <v>#N/A</v>
      </c>
      <c r="AX91" s="85" t="e">
        <f>_xlfn.XLOOKUP($AV91,'Size capacities'!$A$2:$A$120,'Size capacities'!E$2:E$120)</f>
        <v>#N/A</v>
      </c>
      <c r="AY91" s="85" t="e">
        <f>_xlfn.XLOOKUP($AV91,'Size capacities'!$A$2:$A$120,'Size capacities'!F$2:F$120)</f>
        <v>#N/A</v>
      </c>
      <c r="AZ91" s="85" t="e">
        <f>_xlfn.XLOOKUP($AV91,'Size capacities'!$A$2:$A$120,'Size capacities'!G$2:G$120)</f>
        <v>#N/A</v>
      </c>
      <c r="BA91" s="85">
        <f t="shared" si="34"/>
        <v>0</v>
      </c>
      <c r="BB91" s="85">
        <f t="shared" si="35"/>
        <v>0</v>
      </c>
    </row>
    <row r="92" spans="1:54" x14ac:dyDescent="0.3">
      <c r="A92" s="7">
        <v>89</v>
      </c>
      <c r="B92" s="91"/>
      <c r="C92" s="91"/>
      <c r="D92" s="91"/>
      <c r="E92" s="91"/>
      <c r="F92" s="91"/>
      <c r="G92" s="91"/>
      <c r="H92" s="91"/>
      <c r="I92" s="91"/>
      <c r="J92" s="91"/>
      <c r="K92" s="92"/>
      <c r="L92" s="92"/>
      <c r="M92" s="9">
        <f t="shared" ca="1" si="25"/>
        <v>0</v>
      </c>
      <c r="N92" s="10" cm="1">
        <f t="array" aca="1" ref="N92" ca="1">IF(ISBLANK(C92),0,IF(F92="Flow",AP92,IF(F92="Cascade",AQ92,IF(OR(ISBLANK(F92),ISBLANK(G92),ISBLANK(I92),ISBLANK(J92)),0,(_xlfn.XLOOKUP(S92,INDIRECT(U92&amp;W92&amp;"W"),_xlfn.XLOOKUP(T92,INDIRECT(U92&amp;W92&amp;"D"),INDIRECT(U92&amp;W92))))))))</f>
        <v>0</v>
      </c>
      <c r="O92" s="93"/>
      <c r="P92" s="9">
        <f t="shared" ca="1" si="26"/>
        <v>0</v>
      </c>
      <c r="Q92" s="9">
        <f t="shared" si="36"/>
        <v>0</v>
      </c>
      <c r="S92" s="7">
        <f t="shared" si="37"/>
        <v>800</v>
      </c>
      <c r="T92" s="7">
        <f t="shared" si="38"/>
        <v>800</v>
      </c>
      <c r="U92" s="8" t="str">
        <f t="shared" si="39"/>
        <v/>
      </c>
      <c r="V92" s="7" cm="1">
        <f t="array" aca="1" ref="V92" ca="1">IF(ISBLANK(I92),0,_xlfn.XLOOKUP(I92,INDIRECT(U92&amp;"Controls"),INDIRECT(U92&amp;"ControlsAddon")))</f>
        <v>0</v>
      </c>
      <c r="W92" s="7" t="str">
        <f t="shared" si="27"/>
        <v/>
      </c>
      <c r="X92" s="7" cm="1">
        <f t="array" aca="1" ref="X92" ca="1">IF(AND(K92="y",NOT(ISBLANK(H92))),_xlfn.XLOOKUP(S92,ralcassette,ralcassettecost),IF(K92="Y",_xlfn.XLOOKUP(S92,INDIRECT(U92&amp;"RALW"),_xlfn.XLOOKUP(T92,INDIRECT(U92&amp;"RALD"),INDIRECT(U92&amp;"RAL"))),0))</f>
        <v>0</v>
      </c>
      <c r="Y92" s="7">
        <f t="shared" si="40"/>
        <v>0</v>
      </c>
      <c r="Z92" s="7">
        <f t="shared" si="41"/>
        <v>0</v>
      </c>
      <c r="AA92" s="7" cm="1">
        <f t="array" ref="AA92">IF(ISNUMBER(SEARCH("cassette",H92)),_xlfn.XLOOKUP(S92,cassettewidth,_xlfn.XLOOKUP(H92,cassettetype,cassette)),IF(ISNUMBER(SEARCH("fascia",H92)),_xlfn.XLOOKUP(S92,fasciawidth,_xlfn.XLOOKUP(H92,fasciatype,fascia)),0))</f>
        <v>0</v>
      </c>
      <c r="AB92" s="7" t="str">
        <f t="shared" si="42"/>
        <v/>
      </c>
      <c r="AC92" s="7" t="str" cm="1">
        <f t="array" ref="AC92">IF(NOT(ISBLANK(H92)),_xlfn.XLOOKUP(S92,cassetterefwidth,_xlfn.XLOOKUP(T92,cassetterefdrop,cassetteref)),"")</f>
        <v/>
      </c>
      <c r="AD92" s="1" t="b">
        <f t="shared" si="43"/>
        <v>0</v>
      </c>
      <c r="AE92" s="1" t="b">
        <f t="shared" si="28"/>
        <v>0</v>
      </c>
      <c r="AF92" s="10" t="e" cm="1">
        <f t="array" aca="1" ref="AF92" ca="1">(_xlfn.XLOOKUP($S92,INDIRECT($U92&amp;$W92&amp;"W"),_xlfn.XLOOKUP($T92,INDIRECT($U92&amp;$W92&amp;"D"),INDIRECT($U92&amp;$W92))))</f>
        <v>#REF!</v>
      </c>
      <c r="AG92" s="9"/>
      <c r="AH92" s="9"/>
      <c r="AI92" s="9"/>
      <c r="AJ92" s="9"/>
      <c r="AK92" s="9"/>
      <c r="AL92" s="7">
        <f t="shared" si="29"/>
        <v>500</v>
      </c>
      <c r="AM92" s="7" t="str">
        <f t="shared" si="44"/>
        <v/>
      </c>
      <c r="AN92" s="7">
        <f t="shared" si="30"/>
        <v>0</v>
      </c>
      <c r="AO92" s="7">
        <f t="shared" si="31"/>
        <v>0</v>
      </c>
      <c r="AP92" s="9" cm="1">
        <f t="array" aca="1" ref="AP92" ca="1">IF(F92="Flow",_xlfn.XLOOKUP(AL92,INDIRECT(F92&amp;AM92&amp;"W"),_xlfn.XLOOKUP(AI92,INDIRECT(F92&amp;AM92&amp;"H"),INDIRECT(F92&amp;AM92))),0)</f>
        <v>0</v>
      </c>
      <c r="AQ92" s="9">
        <f>IF(F92="Cascade",_xlfn.XLOOKUP(S92,Cascade!$C$4:$S$4,Cascade!$C$5:$S$5),0)</f>
        <v>0</v>
      </c>
      <c r="AR92" s="9" t="b">
        <f t="shared" si="32"/>
        <v>0</v>
      </c>
      <c r="AS92" s="9" cm="1">
        <f t="array" aca="1" ref="AS92" ca="1">IF(OR(G92="Ellipse 43",G92="Luxury 46",G92="Type 2",G92="Type D",G92="Type Z",ISBLANK(G92)),0,_xlfn.XLOOKUP(S92,INDIRECT(U92&amp;AR92&amp;"w"),INDIRECT(U92&amp;AR92)))</f>
        <v>0</v>
      </c>
      <c r="AT92" s="9" cm="1">
        <f t="array" ref="AT92">IF(F92="ExtraLok 100",_xlfn.XLOOKUP(S92,'ExtraLok 100'!$C$6:$S$6,_xlfn.XLOOKUP('Pricing Tool'!T92,'ExtraLok 100'!$A$7:$A$21,'ExtraLok 100'!$C$7:$S$21)),IF(F92="ExtraLok 125",_xlfn.XLOOKUP('Pricing Tool'!S92,'ExtraLok 125'!$C$6:$S$6,_xlfn.XLOOKUP('Pricing Tool'!T92,'ExtraLok 125'!$A$7:$A$33,'ExtraLok 125'!$C$7:$S$33)),0))</f>
        <v>0</v>
      </c>
      <c r="AU92" s="9">
        <f t="shared" ca="1" si="45"/>
        <v>0</v>
      </c>
      <c r="AV92" s="9" t="str">
        <f t="shared" si="33"/>
        <v/>
      </c>
      <c r="AW92" s="85" t="e">
        <f>_xlfn.XLOOKUP($AV92,'Size capacities'!$A$2:$A$120,'Size capacities'!D$2:D$120)</f>
        <v>#N/A</v>
      </c>
      <c r="AX92" s="85" t="e">
        <f>_xlfn.XLOOKUP($AV92,'Size capacities'!$A$2:$A$120,'Size capacities'!E$2:E$120)</f>
        <v>#N/A</v>
      </c>
      <c r="AY92" s="85" t="e">
        <f>_xlfn.XLOOKUP($AV92,'Size capacities'!$A$2:$A$120,'Size capacities'!F$2:F$120)</f>
        <v>#N/A</v>
      </c>
      <c r="AZ92" s="85" t="e">
        <f>_xlfn.XLOOKUP($AV92,'Size capacities'!$A$2:$A$120,'Size capacities'!G$2:G$120)</f>
        <v>#N/A</v>
      </c>
      <c r="BA92" s="85">
        <f t="shared" si="34"/>
        <v>0</v>
      </c>
      <c r="BB92" s="85">
        <f t="shared" si="35"/>
        <v>0</v>
      </c>
    </row>
    <row r="93" spans="1:54" x14ac:dyDescent="0.3">
      <c r="A93" s="7">
        <v>90</v>
      </c>
      <c r="B93" s="91"/>
      <c r="C93" s="91"/>
      <c r="D93" s="91"/>
      <c r="E93" s="91"/>
      <c r="F93" s="91"/>
      <c r="G93" s="91"/>
      <c r="H93" s="91"/>
      <c r="I93" s="91"/>
      <c r="J93" s="91"/>
      <c r="K93" s="92"/>
      <c r="L93" s="92"/>
      <c r="M93" s="9">
        <f t="shared" ca="1" si="25"/>
        <v>0</v>
      </c>
      <c r="N93" s="10" cm="1">
        <f t="array" aca="1" ref="N93" ca="1">IF(ISBLANK(C93),0,IF(F93="Flow",AP93,IF(F93="Cascade",AQ93,IF(OR(ISBLANK(F93),ISBLANK(G93),ISBLANK(I93),ISBLANK(J93)),0,(_xlfn.XLOOKUP(S93,INDIRECT(U93&amp;W93&amp;"W"),_xlfn.XLOOKUP(T93,INDIRECT(U93&amp;W93&amp;"D"),INDIRECT(U93&amp;W93))))))))</f>
        <v>0</v>
      </c>
      <c r="O93" s="93"/>
      <c r="P93" s="9">
        <f t="shared" ca="1" si="26"/>
        <v>0</v>
      </c>
      <c r="Q93" s="9">
        <f t="shared" si="36"/>
        <v>0</v>
      </c>
      <c r="S93" s="7">
        <f t="shared" si="37"/>
        <v>800</v>
      </c>
      <c r="T93" s="7">
        <f t="shared" si="38"/>
        <v>800</v>
      </c>
      <c r="U93" s="8" t="str">
        <f t="shared" si="39"/>
        <v/>
      </c>
      <c r="V93" s="7" cm="1">
        <f t="array" aca="1" ref="V93" ca="1">IF(ISBLANK(I93),0,_xlfn.XLOOKUP(I93,INDIRECT(U93&amp;"Controls"),INDIRECT(U93&amp;"ControlsAddon")))</f>
        <v>0</v>
      </c>
      <c r="W93" s="7" t="str">
        <f t="shared" si="27"/>
        <v/>
      </c>
      <c r="X93" s="7" cm="1">
        <f t="array" aca="1" ref="X93" ca="1">IF(AND(K93="y",NOT(ISBLANK(H93))),_xlfn.XLOOKUP(S93,ralcassette,ralcassettecost),IF(K93="Y",_xlfn.XLOOKUP(S93,INDIRECT(U93&amp;"RALW"),_xlfn.XLOOKUP(T93,INDIRECT(U93&amp;"RALD"),INDIRECT(U93&amp;"RAL"))),0))</f>
        <v>0</v>
      </c>
      <c r="Y93" s="7">
        <f t="shared" si="40"/>
        <v>0</v>
      </c>
      <c r="Z93" s="7">
        <f t="shared" si="41"/>
        <v>0</v>
      </c>
      <c r="AA93" s="7" cm="1">
        <f t="array" ref="AA93">IF(ISNUMBER(SEARCH("cassette",H93)),_xlfn.XLOOKUP(S93,cassettewidth,_xlfn.XLOOKUP(H93,cassettetype,cassette)),IF(ISNUMBER(SEARCH("fascia",H93)),_xlfn.XLOOKUP(S93,fasciawidth,_xlfn.XLOOKUP(H93,fasciatype,fascia)),0))</f>
        <v>0</v>
      </c>
      <c r="AB93" s="7" t="str">
        <f t="shared" si="42"/>
        <v/>
      </c>
      <c r="AC93" s="7" t="str" cm="1">
        <f t="array" ref="AC93">IF(NOT(ISBLANK(H93)),_xlfn.XLOOKUP(S93,cassetterefwidth,_xlfn.XLOOKUP(T93,cassetterefdrop,cassetteref)),"")</f>
        <v/>
      </c>
      <c r="AD93" s="1" t="b">
        <f t="shared" si="43"/>
        <v>0</v>
      </c>
      <c r="AE93" s="1" t="b">
        <f t="shared" si="28"/>
        <v>0</v>
      </c>
      <c r="AF93" s="10" t="e" cm="1">
        <f t="array" aca="1" ref="AF93" ca="1">(_xlfn.XLOOKUP($S93,INDIRECT($U93&amp;$W93&amp;"W"),_xlfn.XLOOKUP($T93,INDIRECT($U93&amp;$W93&amp;"D"),INDIRECT($U93&amp;$W93))))</f>
        <v>#REF!</v>
      </c>
      <c r="AG93" s="9"/>
      <c r="AH93" s="9"/>
      <c r="AI93" s="9"/>
      <c r="AJ93" s="9"/>
      <c r="AK93" s="9"/>
      <c r="AL93" s="7">
        <f t="shared" si="29"/>
        <v>500</v>
      </c>
      <c r="AM93" s="7" t="str">
        <f t="shared" si="44"/>
        <v/>
      </c>
      <c r="AN93" s="7">
        <f t="shared" si="30"/>
        <v>0</v>
      </c>
      <c r="AO93" s="7">
        <f t="shared" si="31"/>
        <v>0</v>
      </c>
      <c r="AP93" s="9" cm="1">
        <f t="array" aca="1" ref="AP93" ca="1">IF(F93="Flow",_xlfn.XLOOKUP(AL93,INDIRECT(F93&amp;AM93&amp;"W"),_xlfn.XLOOKUP(AI93,INDIRECT(F93&amp;AM93&amp;"H"),INDIRECT(F93&amp;AM93))),0)</f>
        <v>0</v>
      </c>
      <c r="AQ93" s="9">
        <f>IF(F93="Cascade",_xlfn.XLOOKUP(S93,Cascade!$C$4:$S$4,Cascade!$C$5:$S$5),0)</f>
        <v>0</v>
      </c>
      <c r="AR93" s="9" t="b">
        <f t="shared" si="32"/>
        <v>0</v>
      </c>
      <c r="AS93" s="9" cm="1">
        <f t="array" aca="1" ref="AS93" ca="1">IF(OR(G93="Ellipse 43",G93="Luxury 46",G93="Type 2",G93="Type D",G93="Type Z",ISBLANK(G93)),0,_xlfn.XLOOKUP(S93,INDIRECT(U93&amp;AR93&amp;"w"),INDIRECT(U93&amp;AR93)))</f>
        <v>0</v>
      </c>
      <c r="AT93" s="9" cm="1">
        <f t="array" ref="AT93">IF(F93="ExtraLok 100",_xlfn.XLOOKUP(S93,'ExtraLok 100'!$C$6:$S$6,_xlfn.XLOOKUP('Pricing Tool'!T93,'ExtraLok 100'!$A$7:$A$21,'ExtraLok 100'!$C$7:$S$21)),IF(F93="ExtraLok 125",_xlfn.XLOOKUP('Pricing Tool'!S93,'ExtraLok 125'!$C$6:$S$6,_xlfn.XLOOKUP('Pricing Tool'!T93,'ExtraLok 125'!$A$7:$A$33,'ExtraLok 125'!$C$7:$S$33)),0))</f>
        <v>0</v>
      </c>
      <c r="AU93" s="9">
        <f t="shared" ca="1" si="45"/>
        <v>0</v>
      </c>
      <c r="AV93" s="9" t="str">
        <f t="shared" si="33"/>
        <v/>
      </c>
      <c r="AW93" s="85" t="e">
        <f>_xlfn.XLOOKUP($AV93,'Size capacities'!$A$2:$A$120,'Size capacities'!D$2:D$120)</f>
        <v>#N/A</v>
      </c>
      <c r="AX93" s="85" t="e">
        <f>_xlfn.XLOOKUP($AV93,'Size capacities'!$A$2:$A$120,'Size capacities'!E$2:E$120)</f>
        <v>#N/A</v>
      </c>
      <c r="AY93" s="85" t="e">
        <f>_xlfn.XLOOKUP($AV93,'Size capacities'!$A$2:$A$120,'Size capacities'!F$2:F$120)</f>
        <v>#N/A</v>
      </c>
      <c r="AZ93" s="85" t="e">
        <f>_xlfn.XLOOKUP($AV93,'Size capacities'!$A$2:$A$120,'Size capacities'!G$2:G$120)</f>
        <v>#N/A</v>
      </c>
      <c r="BA93" s="85">
        <f t="shared" si="34"/>
        <v>0</v>
      </c>
      <c r="BB93" s="85">
        <f t="shared" si="35"/>
        <v>0</v>
      </c>
    </row>
    <row r="94" spans="1:54" x14ac:dyDescent="0.3">
      <c r="A94" s="7">
        <v>91</v>
      </c>
      <c r="B94" s="91"/>
      <c r="C94" s="91"/>
      <c r="D94" s="91"/>
      <c r="E94" s="91"/>
      <c r="F94" s="91"/>
      <c r="G94" s="91"/>
      <c r="H94" s="91"/>
      <c r="I94" s="91"/>
      <c r="J94" s="91"/>
      <c r="K94" s="92"/>
      <c r="L94" s="92"/>
      <c r="M94" s="9">
        <f t="shared" ca="1" si="25"/>
        <v>0</v>
      </c>
      <c r="N94" s="10" cm="1">
        <f t="array" aca="1" ref="N94" ca="1">IF(ISBLANK(C94),0,IF(F94="Flow",AP94,IF(F94="Cascade",AQ94,IF(OR(ISBLANK(F94),ISBLANK(G94),ISBLANK(I94),ISBLANK(J94)),0,(_xlfn.XLOOKUP(S94,INDIRECT(U94&amp;W94&amp;"W"),_xlfn.XLOOKUP(T94,INDIRECT(U94&amp;W94&amp;"D"),INDIRECT(U94&amp;W94))))))))</f>
        <v>0</v>
      </c>
      <c r="O94" s="93"/>
      <c r="P94" s="9">
        <f t="shared" ca="1" si="26"/>
        <v>0</v>
      </c>
      <c r="Q94" s="9">
        <f t="shared" si="36"/>
        <v>0</v>
      </c>
      <c r="S94" s="7">
        <f t="shared" si="37"/>
        <v>800</v>
      </c>
      <c r="T94" s="7">
        <f t="shared" si="38"/>
        <v>800</v>
      </c>
      <c r="U94" s="8" t="str">
        <f t="shared" si="39"/>
        <v/>
      </c>
      <c r="V94" s="7" cm="1">
        <f t="array" aca="1" ref="V94" ca="1">IF(ISBLANK(I94),0,_xlfn.XLOOKUP(I94,INDIRECT(U94&amp;"Controls"),INDIRECT(U94&amp;"ControlsAddon")))</f>
        <v>0</v>
      </c>
      <c r="W94" s="7" t="str">
        <f t="shared" si="27"/>
        <v/>
      </c>
      <c r="X94" s="7" cm="1">
        <f t="array" aca="1" ref="X94" ca="1">IF(AND(K94="y",NOT(ISBLANK(H94))),_xlfn.XLOOKUP(S94,ralcassette,ralcassettecost),IF(K94="Y",_xlfn.XLOOKUP(S94,INDIRECT(U94&amp;"RALW"),_xlfn.XLOOKUP(T94,INDIRECT(U94&amp;"RALD"),INDIRECT(U94&amp;"RAL"))),0))</f>
        <v>0</v>
      </c>
      <c r="Y94" s="7">
        <f t="shared" si="40"/>
        <v>0</v>
      </c>
      <c r="Z94" s="7">
        <f t="shared" si="41"/>
        <v>0</v>
      </c>
      <c r="AA94" s="7" cm="1">
        <f t="array" ref="AA94">IF(ISNUMBER(SEARCH("cassette",H94)),_xlfn.XLOOKUP(S94,cassettewidth,_xlfn.XLOOKUP(H94,cassettetype,cassette)),IF(ISNUMBER(SEARCH("fascia",H94)),_xlfn.XLOOKUP(S94,fasciawidth,_xlfn.XLOOKUP(H94,fasciatype,fascia)),0))</f>
        <v>0</v>
      </c>
      <c r="AB94" s="7" t="str">
        <f t="shared" si="42"/>
        <v/>
      </c>
      <c r="AC94" s="7" t="str" cm="1">
        <f t="array" ref="AC94">IF(NOT(ISBLANK(H94)),_xlfn.XLOOKUP(S94,cassetterefwidth,_xlfn.XLOOKUP(T94,cassetterefdrop,cassetteref)),"")</f>
        <v/>
      </c>
      <c r="AD94" s="1" t="b">
        <f t="shared" si="43"/>
        <v>0</v>
      </c>
      <c r="AE94" s="1" t="b">
        <f t="shared" si="28"/>
        <v>0</v>
      </c>
      <c r="AF94" s="10" t="e" cm="1">
        <f t="array" aca="1" ref="AF94" ca="1">(_xlfn.XLOOKUP($S94,INDIRECT($U94&amp;$W94&amp;"W"),_xlfn.XLOOKUP($T94,INDIRECT($U94&amp;$W94&amp;"D"),INDIRECT($U94&amp;$W94))))</f>
        <v>#REF!</v>
      </c>
      <c r="AG94" s="9"/>
      <c r="AH94" s="9"/>
      <c r="AI94" s="9"/>
      <c r="AJ94" s="9"/>
      <c r="AK94" s="9"/>
      <c r="AL94" s="7">
        <f t="shared" si="29"/>
        <v>500</v>
      </c>
      <c r="AM94" s="7" t="str">
        <f t="shared" si="44"/>
        <v/>
      </c>
      <c r="AN94" s="7">
        <f t="shared" si="30"/>
        <v>0</v>
      </c>
      <c r="AO94" s="7">
        <f t="shared" si="31"/>
        <v>0</v>
      </c>
      <c r="AP94" s="9" cm="1">
        <f t="array" aca="1" ref="AP94" ca="1">IF(F94="Flow",_xlfn.XLOOKUP(AL94,INDIRECT(F94&amp;AM94&amp;"W"),_xlfn.XLOOKUP(AI94,INDIRECT(F94&amp;AM94&amp;"H"),INDIRECT(F94&amp;AM94))),0)</f>
        <v>0</v>
      </c>
      <c r="AQ94" s="9">
        <f>IF(F94="Cascade",_xlfn.XLOOKUP(S94,Cascade!$C$4:$S$4,Cascade!$C$5:$S$5),0)</f>
        <v>0</v>
      </c>
      <c r="AR94" s="9" t="b">
        <f t="shared" si="32"/>
        <v>0</v>
      </c>
      <c r="AS94" s="9" cm="1">
        <f t="array" aca="1" ref="AS94" ca="1">IF(OR(G94="Ellipse 43",G94="Luxury 46",G94="Type 2",G94="Type D",G94="Type Z",ISBLANK(G94)),0,_xlfn.XLOOKUP(S94,INDIRECT(U94&amp;AR94&amp;"w"),INDIRECT(U94&amp;AR94)))</f>
        <v>0</v>
      </c>
      <c r="AT94" s="9" cm="1">
        <f t="array" ref="AT94">IF(F94="ExtraLok 100",_xlfn.XLOOKUP(S94,'ExtraLok 100'!$C$6:$S$6,_xlfn.XLOOKUP('Pricing Tool'!T94,'ExtraLok 100'!$A$7:$A$21,'ExtraLok 100'!$C$7:$S$21)),IF(F94="ExtraLok 125",_xlfn.XLOOKUP('Pricing Tool'!S94,'ExtraLok 125'!$C$6:$S$6,_xlfn.XLOOKUP('Pricing Tool'!T94,'ExtraLok 125'!$A$7:$A$33,'ExtraLok 125'!$C$7:$S$33)),0))</f>
        <v>0</v>
      </c>
      <c r="AU94" s="9">
        <f t="shared" ca="1" si="45"/>
        <v>0</v>
      </c>
      <c r="AV94" s="9" t="str">
        <f t="shared" si="33"/>
        <v/>
      </c>
      <c r="AW94" s="85" t="e">
        <f>_xlfn.XLOOKUP($AV94,'Size capacities'!$A$2:$A$120,'Size capacities'!D$2:D$120)</f>
        <v>#N/A</v>
      </c>
      <c r="AX94" s="85" t="e">
        <f>_xlfn.XLOOKUP($AV94,'Size capacities'!$A$2:$A$120,'Size capacities'!E$2:E$120)</f>
        <v>#N/A</v>
      </c>
      <c r="AY94" s="85" t="e">
        <f>_xlfn.XLOOKUP($AV94,'Size capacities'!$A$2:$A$120,'Size capacities'!F$2:F$120)</f>
        <v>#N/A</v>
      </c>
      <c r="AZ94" s="85" t="e">
        <f>_xlfn.XLOOKUP($AV94,'Size capacities'!$A$2:$A$120,'Size capacities'!G$2:G$120)</f>
        <v>#N/A</v>
      </c>
      <c r="BA94" s="85">
        <f t="shared" si="34"/>
        <v>0</v>
      </c>
      <c r="BB94" s="85">
        <f t="shared" si="35"/>
        <v>0</v>
      </c>
    </row>
    <row r="95" spans="1:54" x14ac:dyDescent="0.3">
      <c r="A95" s="7">
        <v>92</v>
      </c>
      <c r="B95" s="91"/>
      <c r="C95" s="91"/>
      <c r="D95" s="91"/>
      <c r="E95" s="91"/>
      <c r="F95" s="91"/>
      <c r="G95" s="91"/>
      <c r="H95" s="91"/>
      <c r="I95" s="91"/>
      <c r="J95" s="91"/>
      <c r="K95" s="92"/>
      <c r="L95" s="92"/>
      <c r="M95" s="9">
        <f t="shared" ca="1" si="25"/>
        <v>0</v>
      </c>
      <c r="N95" s="10" cm="1">
        <f t="array" aca="1" ref="N95" ca="1">IF(ISBLANK(C95),0,IF(F95="Flow",AP95,IF(F95="Cascade",AQ95,IF(OR(ISBLANK(F95),ISBLANK(G95),ISBLANK(I95),ISBLANK(J95)),0,(_xlfn.XLOOKUP(S95,INDIRECT(U95&amp;W95&amp;"W"),_xlfn.XLOOKUP(T95,INDIRECT(U95&amp;W95&amp;"D"),INDIRECT(U95&amp;W95))))))))</f>
        <v>0</v>
      </c>
      <c r="O95" s="93"/>
      <c r="P95" s="9">
        <f t="shared" ca="1" si="26"/>
        <v>0</v>
      </c>
      <c r="Q95" s="9">
        <f t="shared" si="36"/>
        <v>0</v>
      </c>
      <c r="S95" s="7">
        <f t="shared" si="37"/>
        <v>800</v>
      </c>
      <c r="T95" s="7">
        <f t="shared" si="38"/>
        <v>800</v>
      </c>
      <c r="U95" s="8" t="str">
        <f t="shared" si="39"/>
        <v/>
      </c>
      <c r="V95" s="7" cm="1">
        <f t="array" aca="1" ref="V95" ca="1">IF(ISBLANK(I95),0,_xlfn.XLOOKUP(I95,INDIRECT(U95&amp;"Controls"),INDIRECT(U95&amp;"ControlsAddon")))</f>
        <v>0</v>
      </c>
      <c r="W95" s="7" t="str">
        <f t="shared" si="27"/>
        <v/>
      </c>
      <c r="X95" s="7" cm="1">
        <f t="array" aca="1" ref="X95" ca="1">IF(AND(K95="y",NOT(ISBLANK(H95))),_xlfn.XLOOKUP(S95,ralcassette,ralcassettecost),IF(K95="Y",_xlfn.XLOOKUP(S95,INDIRECT(U95&amp;"RALW"),_xlfn.XLOOKUP(T95,INDIRECT(U95&amp;"RALD"),INDIRECT(U95&amp;"RAL"))),0))</f>
        <v>0</v>
      </c>
      <c r="Y95" s="7">
        <f t="shared" si="40"/>
        <v>0</v>
      </c>
      <c r="Z95" s="7">
        <f t="shared" si="41"/>
        <v>0</v>
      </c>
      <c r="AA95" s="7" cm="1">
        <f t="array" ref="AA95">IF(ISNUMBER(SEARCH("cassette",H95)),_xlfn.XLOOKUP(S95,cassettewidth,_xlfn.XLOOKUP(H95,cassettetype,cassette)),IF(ISNUMBER(SEARCH("fascia",H95)),_xlfn.XLOOKUP(S95,fasciawidth,_xlfn.XLOOKUP(H95,fasciatype,fascia)),0))</f>
        <v>0</v>
      </c>
      <c r="AB95" s="7" t="str">
        <f t="shared" si="42"/>
        <v/>
      </c>
      <c r="AC95" s="7" t="str" cm="1">
        <f t="array" ref="AC95">IF(NOT(ISBLANK(H95)),_xlfn.XLOOKUP(S95,cassetterefwidth,_xlfn.XLOOKUP(T95,cassetterefdrop,cassetteref)),"")</f>
        <v/>
      </c>
      <c r="AD95" s="1" t="b">
        <f t="shared" si="43"/>
        <v>0</v>
      </c>
      <c r="AE95" s="1" t="b">
        <f t="shared" si="28"/>
        <v>0</v>
      </c>
      <c r="AF95" s="10" t="e" cm="1">
        <f t="array" aca="1" ref="AF95" ca="1">(_xlfn.XLOOKUP($S95,INDIRECT($U95&amp;$W95&amp;"W"),_xlfn.XLOOKUP($T95,INDIRECT($U95&amp;$W95&amp;"D"),INDIRECT($U95&amp;$W95))))</f>
        <v>#REF!</v>
      </c>
      <c r="AG95" s="9"/>
      <c r="AH95" s="9"/>
      <c r="AI95" s="9"/>
      <c r="AJ95" s="9"/>
      <c r="AK95" s="9"/>
      <c r="AL95" s="7">
        <f t="shared" si="29"/>
        <v>500</v>
      </c>
      <c r="AM95" s="7" t="str">
        <f t="shared" si="44"/>
        <v/>
      </c>
      <c r="AN95" s="7">
        <f t="shared" si="30"/>
        <v>0</v>
      </c>
      <c r="AO95" s="7">
        <f t="shared" si="31"/>
        <v>0</v>
      </c>
      <c r="AP95" s="9" cm="1">
        <f t="array" aca="1" ref="AP95" ca="1">IF(F95="Flow",_xlfn.XLOOKUP(AL95,INDIRECT(F95&amp;AM95&amp;"W"),_xlfn.XLOOKUP(AI95,INDIRECT(F95&amp;AM95&amp;"H"),INDIRECT(F95&amp;AM95))),0)</f>
        <v>0</v>
      </c>
      <c r="AQ95" s="9">
        <f>IF(F95="Cascade",_xlfn.XLOOKUP(S95,Cascade!$C$4:$S$4,Cascade!$C$5:$S$5),0)</f>
        <v>0</v>
      </c>
      <c r="AR95" s="9" t="b">
        <f t="shared" si="32"/>
        <v>0</v>
      </c>
      <c r="AS95" s="9" cm="1">
        <f t="array" aca="1" ref="AS95" ca="1">IF(OR(G95="Ellipse 43",G95="Luxury 46",G95="Type 2",G95="Type D",G95="Type Z",ISBLANK(G95)),0,_xlfn.XLOOKUP(S95,INDIRECT(U95&amp;AR95&amp;"w"),INDIRECT(U95&amp;AR95)))</f>
        <v>0</v>
      </c>
      <c r="AT95" s="9" cm="1">
        <f t="array" ref="AT95">IF(F95="ExtraLok 100",_xlfn.XLOOKUP(S95,'ExtraLok 100'!$C$6:$S$6,_xlfn.XLOOKUP('Pricing Tool'!T95,'ExtraLok 100'!$A$7:$A$21,'ExtraLok 100'!$C$7:$S$21)),IF(F95="ExtraLok 125",_xlfn.XLOOKUP('Pricing Tool'!S95,'ExtraLok 125'!$C$6:$S$6,_xlfn.XLOOKUP('Pricing Tool'!T95,'ExtraLok 125'!$A$7:$A$33,'ExtraLok 125'!$C$7:$S$33)),0))</f>
        <v>0</v>
      </c>
      <c r="AU95" s="9">
        <f t="shared" ca="1" si="45"/>
        <v>0</v>
      </c>
      <c r="AV95" s="9" t="str">
        <f t="shared" si="33"/>
        <v/>
      </c>
      <c r="AW95" s="85" t="e">
        <f>_xlfn.XLOOKUP($AV95,'Size capacities'!$A$2:$A$120,'Size capacities'!D$2:D$120)</f>
        <v>#N/A</v>
      </c>
      <c r="AX95" s="85" t="e">
        <f>_xlfn.XLOOKUP($AV95,'Size capacities'!$A$2:$A$120,'Size capacities'!E$2:E$120)</f>
        <v>#N/A</v>
      </c>
      <c r="AY95" s="85" t="e">
        <f>_xlfn.XLOOKUP($AV95,'Size capacities'!$A$2:$A$120,'Size capacities'!F$2:F$120)</f>
        <v>#N/A</v>
      </c>
      <c r="AZ95" s="85" t="e">
        <f>_xlfn.XLOOKUP($AV95,'Size capacities'!$A$2:$A$120,'Size capacities'!G$2:G$120)</f>
        <v>#N/A</v>
      </c>
      <c r="BA95" s="85">
        <f t="shared" si="34"/>
        <v>0</v>
      </c>
      <c r="BB95" s="85">
        <f t="shared" si="35"/>
        <v>0</v>
      </c>
    </row>
    <row r="96" spans="1:54" x14ac:dyDescent="0.3">
      <c r="A96" s="7">
        <v>93</v>
      </c>
      <c r="B96" s="91"/>
      <c r="C96" s="91"/>
      <c r="D96" s="91"/>
      <c r="E96" s="91"/>
      <c r="F96" s="91"/>
      <c r="G96" s="91"/>
      <c r="H96" s="91"/>
      <c r="I96" s="91"/>
      <c r="J96" s="91"/>
      <c r="K96" s="92"/>
      <c r="L96" s="92"/>
      <c r="M96" s="9">
        <f t="shared" ca="1" si="25"/>
        <v>0</v>
      </c>
      <c r="N96" s="10" cm="1">
        <f t="array" aca="1" ref="N96" ca="1">IF(ISBLANK(C96),0,IF(F96="Flow",AP96,IF(F96="Cascade",AQ96,IF(OR(ISBLANK(F96),ISBLANK(G96),ISBLANK(I96),ISBLANK(J96)),0,(_xlfn.XLOOKUP(S96,INDIRECT(U96&amp;W96&amp;"W"),_xlfn.XLOOKUP(T96,INDIRECT(U96&amp;W96&amp;"D"),INDIRECT(U96&amp;W96))))))))</f>
        <v>0</v>
      </c>
      <c r="O96" s="93"/>
      <c r="P96" s="9">
        <f t="shared" ca="1" si="26"/>
        <v>0</v>
      </c>
      <c r="Q96" s="9">
        <f t="shared" si="36"/>
        <v>0</v>
      </c>
      <c r="S96" s="7">
        <f t="shared" si="37"/>
        <v>800</v>
      </c>
      <c r="T96" s="7">
        <f t="shared" si="38"/>
        <v>800</v>
      </c>
      <c r="U96" s="8" t="str">
        <f t="shared" si="39"/>
        <v/>
      </c>
      <c r="V96" s="7" cm="1">
        <f t="array" aca="1" ref="V96" ca="1">IF(ISBLANK(I96),0,_xlfn.XLOOKUP(I96,INDIRECT(U96&amp;"Controls"),INDIRECT(U96&amp;"ControlsAddon")))</f>
        <v>0</v>
      </c>
      <c r="W96" s="7" t="str">
        <f t="shared" si="27"/>
        <v/>
      </c>
      <c r="X96" s="7" cm="1">
        <f t="array" aca="1" ref="X96" ca="1">IF(AND(K96="y",NOT(ISBLANK(H96))),_xlfn.XLOOKUP(S96,ralcassette,ralcassettecost),IF(K96="Y",_xlfn.XLOOKUP(S96,INDIRECT(U96&amp;"RALW"),_xlfn.XLOOKUP(T96,INDIRECT(U96&amp;"RALD"),INDIRECT(U96&amp;"RAL"))),0))</f>
        <v>0</v>
      </c>
      <c r="Y96" s="7">
        <f t="shared" si="40"/>
        <v>0</v>
      </c>
      <c r="Z96" s="7">
        <f t="shared" si="41"/>
        <v>0</v>
      </c>
      <c r="AA96" s="7" cm="1">
        <f t="array" ref="AA96">IF(ISNUMBER(SEARCH("cassette",H96)),_xlfn.XLOOKUP(S96,cassettewidth,_xlfn.XLOOKUP(H96,cassettetype,cassette)),IF(ISNUMBER(SEARCH("fascia",H96)),_xlfn.XLOOKUP(S96,fasciawidth,_xlfn.XLOOKUP(H96,fasciatype,fascia)),0))</f>
        <v>0</v>
      </c>
      <c r="AB96" s="7" t="str">
        <f t="shared" si="42"/>
        <v/>
      </c>
      <c r="AC96" s="7" t="str" cm="1">
        <f t="array" ref="AC96">IF(NOT(ISBLANK(H96)),_xlfn.XLOOKUP(S96,cassetterefwidth,_xlfn.XLOOKUP(T96,cassetterefdrop,cassetteref)),"")</f>
        <v/>
      </c>
      <c r="AD96" s="1" t="b">
        <f t="shared" si="43"/>
        <v>0</v>
      </c>
      <c r="AE96" s="1" t="b">
        <f t="shared" si="28"/>
        <v>0</v>
      </c>
      <c r="AF96" s="10" t="e" cm="1">
        <f t="array" aca="1" ref="AF96" ca="1">(_xlfn.XLOOKUP($S96,INDIRECT($U96&amp;$W96&amp;"W"),_xlfn.XLOOKUP($T96,INDIRECT($U96&amp;$W96&amp;"D"),INDIRECT($U96&amp;$W96))))</f>
        <v>#REF!</v>
      </c>
      <c r="AG96" s="9"/>
      <c r="AH96" s="9"/>
      <c r="AI96" s="9"/>
      <c r="AJ96" s="9"/>
      <c r="AK96" s="9"/>
      <c r="AL96" s="7">
        <f t="shared" si="29"/>
        <v>500</v>
      </c>
      <c r="AM96" s="7" t="str">
        <f t="shared" si="44"/>
        <v/>
      </c>
      <c r="AN96" s="7">
        <f t="shared" si="30"/>
        <v>0</v>
      </c>
      <c r="AO96" s="7">
        <f t="shared" si="31"/>
        <v>0</v>
      </c>
      <c r="AP96" s="9" cm="1">
        <f t="array" aca="1" ref="AP96" ca="1">IF(F96="Flow",_xlfn.XLOOKUP(AL96,INDIRECT(F96&amp;AM96&amp;"W"),_xlfn.XLOOKUP(AI96,INDIRECT(F96&amp;AM96&amp;"H"),INDIRECT(F96&amp;AM96))),0)</f>
        <v>0</v>
      </c>
      <c r="AQ96" s="9">
        <f>IF(F96="Cascade",_xlfn.XLOOKUP(S96,Cascade!$C$4:$S$4,Cascade!$C$5:$S$5),0)</f>
        <v>0</v>
      </c>
      <c r="AR96" s="9" t="b">
        <f t="shared" si="32"/>
        <v>0</v>
      </c>
      <c r="AS96" s="9" cm="1">
        <f t="array" aca="1" ref="AS96" ca="1">IF(OR(G96="Ellipse 43",G96="Luxury 46",G96="Type 2",G96="Type D",G96="Type Z",ISBLANK(G96)),0,_xlfn.XLOOKUP(S96,INDIRECT(U96&amp;AR96&amp;"w"),INDIRECT(U96&amp;AR96)))</f>
        <v>0</v>
      </c>
      <c r="AT96" s="9" cm="1">
        <f t="array" ref="AT96">IF(F96="ExtraLok 100",_xlfn.XLOOKUP(S96,'ExtraLok 100'!$C$6:$S$6,_xlfn.XLOOKUP('Pricing Tool'!T96,'ExtraLok 100'!$A$7:$A$21,'ExtraLok 100'!$C$7:$S$21)),IF(F96="ExtraLok 125",_xlfn.XLOOKUP('Pricing Tool'!S96,'ExtraLok 125'!$C$6:$S$6,_xlfn.XLOOKUP('Pricing Tool'!T96,'ExtraLok 125'!$A$7:$A$33,'ExtraLok 125'!$C$7:$S$33)),0))</f>
        <v>0</v>
      </c>
      <c r="AU96" s="9">
        <f t="shared" ca="1" si="45"/>
        <v>0</v>
      </c>
      <c r="AV96" s="9" t="str">
        <f t="shared" si="33"/>
        <v/>
      </c>
      <c r="AW96" s="85" t="e">
        <f>_xlfn.XLOOKUP($AV96,'Size capacities'!$A$2:$A$120,'Size capacities'!D$2:D$120)</f>
        <v>#N/A</v>
      </c>
      <c r="AX96" s="85" t="e">
        <f>_xlfn.XLOOKUP($AV96,'Size capacities'!$A$2:$A$120,'Size capacities'!E$2:E$120)</f>
        <v>#N/A</v>
      </c>
      <c r="AY96" s="85" t="e">
        <f>_xlfn.XLOOKUP($AV96,'Size capacities'!$A$2:$A$120,'Size capacities'!F$2:F$120)</f>
        <v>#N/A</v>
      </c>
      <c r="AZ96" s="85" t="e">
        <f>_xlfn.XLOOKUP($AV96,'Size capacities'!$A$2:$A$120,'Size capacities'!G$2:G$120)</f>
        <v>#N/A</v>
      </c>
      <c r="BA96" s="85">
        <f t="shared" si="34"/>
        <v>0</v>
      </c>
      <c r="BB96" s="85">
        <f t="shared" si="35"/>
        <v>0</v>
      </c>
    </row>
    <row r="97" spans="1:54" x14ac:dyDescent="0.3">
      <c r="A97" s="7">
        <v>94</v>
      </c>
      <c r="B97" s="91"/>
      <c r="C97" s="91"/>
      <c r="D97" s="91"/>
      <c r="E97" s="91"/>
      <c r="F97" s="91"/>
      <c r="G97" s="91"/>
      <c r="H97" s="91"/>
      <c r="I97" s="91"/>
      <c r="J97" s="91"/>
      <c r="K97" s="92"/>
      <c r="L97" s="92"/>
      <c r="M97" s="9">
        <f t="shared" ca="1" si="25"/>
        <v>0</v>
      </c>
      <c r="N97" s="10" cm="1">
        <f t="array" aca="1" ref="N97" ca="1">IF(ISBLANK(C97),0,IF(F97="Flow",AP97,IF(F97="Cascade",AQ97,IF(OR(ISBLANK(F97),ISBLANK(G97),ISBLANK(I97),ISBLANK(J97)),0,(_xlfn.XLOOKUP(S97,INDIRECT(U97&amp;W97&amp;"W"),_xlfn.XLOOKUP(T97,INDIRECT(U97&amp;W97&amp;"D"),INDIRECT(U97&amp;W97))))))))</f>
        <v>0</v>
      </c>
      <c r="O97" s="93"/>
      <c r="P97" s="9">
        <f t="shared" ca="1" si="26"/>
        <v>0</v>
      </c>
      <c r="Q97" s="9">
        <f t="shared" si="36"/>
        <v>0</v>
      </c>
      <c r="S97" s="7">
        <f t="shared" si="37"/>
        <v>800</v>
      </c>
      <c r="T97" s="7">
        <f t="shared" si="38"/>
        <v>800</v>
      </c>
      <c r="U97" s="8" t="str">
        <f t="shared" si="39"/>
        <v/>
      </c>
      <c r="V97" s="7" cm="1">
        <f t="array" aca="1" ref="V97" ca="1">IF(ISBLANK(I97),0,_xlfn.XLOOKUP(I97,INDIRECT(U97&amp;"Controls"),INDIRECT(U97&amp;"ControlsAddon")))</f>
        <v>0</v>
      </c>
      <c r="W97" s="7" t="str">
        <f t="shared" si="27"/>
        <v/>
      </c>
      <c r="X97" s="7" cm="1">
        <f t="array" aca="1" ref="X97" ca="1">IF(AND(K97="y",NOT(ISBLANK(H97))),_xlfn.XLOOKUP(S97,ralcassette,ralcassettecost),IF(K97="Y",_xlfn.XLOOKUP(S97,INDIRECT(U97&amp;"RALW"),_xlfn.XLOOKUP(T97,INDIRECT(U97&amp;"RALD"),INDIRECT(U97&amp;"RAL"))),0))</f>
        <v>0</v>
      </c>
      <c r="Y97" s="7">
        <f t="shared" si="40"/>
        <v>0</v>
      </c>
      <c r="Z97" s="7">
        <f t="shared" si="41"/>
        <v>0</v>
      </c>
      <c r="AA97" s="7" cm="1">
        <f t="array" ref="AA97">IF(ISNUMBER(SEARCH("cassette",H97)),_xlfn.XLOOKUP(S97,cassettewidth,_xlfn.XLOOKUP(H97,cassettetype,cassette)),IF(ISNUMBER(SEARCH("fascia",H97)),_xlfn.XLOOKUP(S97,fasciawidth,_xlfn.XLOOKUP(H97,fasciatype,fascia)),0))</f>
        <v>0</v>
      </c>
      <c r="AB97" s="7" t="str">
        <f t="shared" si="42"/>
        <v/>
      </c>
      <c r="AC97" s="7" t="str" cm="1">
        <f t="array" ref="AC97">IF(NOT(ISBLANK(H97)),_xlfn.XLOOKUP(S97,cassetterefwidth,_xlfn.XLOOKUP(T97,cassetterefdrop,cassetteref)),"")</f>
        <v/>
      </c>
      <c r="AD97" s="1" t="b">
        <f t="shared" si="43"/>
        <v>0</v>
      </c>
      <c r="AE97" s="1" t="b">
        <f t="shared" si="28"/>
        <v>0</v>
      </c>
      <c r="AF97" s="10" t="e" cm="1">
        <f t="array" aca="1" ref="AF97" ca="1">(_xlfn.XLOOKUP($S97,INDIRECT($U97&amp;$W97&amp;"W"),_xlfn.XLOOKUP($T97,INDIRECT($U97&amp;$W97&amp;"D"),INDIRECT($U97&amp;$W97))))</f>
        <v>#REF!</v>
      </c>
      <c r="AG97" s="9"/>
      <c r="AH97" s="9"/>
      <c r="AI97" s="9"/>
      <c r="AJ97" s="9"/>
      <c r="AK97" s="9"/>
      <c r="AL97" s="7">
        <f t="shared" si="29"/>
        <v>500</v>
      </c>
      <c r="AM97" s="7" t="str">
        <f t="shared" si="44"/>
        <v/>
      </c>
      <c r="AN97" s="7">
        <f t="shared" si="30"/>
        <v>0</v>
      </c>
      <c r="AO97" s="7">
        <f t="shared" si="31"/>
        <v>0</v>
      </c>
      <c r="AP97" s="9" cm="1">
        <f t="array" aca="1" ref="AP97" ca="1">IF(F97="Flow",_xlfn.XLOOKUP(AL97,INDIRECT(F97&amp;AM97&amp;"W"),_xlfn.XLOOKUP(AI97,INDIRECT(F97&amp;AM97&amp;"H"),INDIRECT(F97&amp;AM97))),0)</f>
        <v>0</v>
      </c>
      <c r="AQ97" s="9">
        <f>IF(F97="Cascade",_xlfn.XLOOKUP(S97,Cascade!$C$4:$S$4,Cascade!$C$5:$S$5),0)</f>
        <v>0</v>
      </c>
      <c r="AR97" s="9" t="b">
        <f t="shared" si="32"/>
        <v>0</v>
      </c>
      <c r="AS97" s="9" cm="1">
        <f t="array" aca="1" ref="AS97" ca="1">IF(OR(G97="Ellipse 43",G97="Luxury 46",G97="Type 2",G97="Type D",G97="Type Z",ISBLANK(G97)),0,_xlfn.XLOOKUP(S97,INDIRECT(U97&amp;AR97&amp;"w"),INDIRECT(U97&amp;AR97)))</f>
        <v>0</v>
      </c>
      <c r="AT97" s="9" cm="1">
        <f t="array" ref="AT97">IF(F97="ExtraLok 100",_xlfn.XLOOKUP(S97,'ExtraLok 100'!$C$6:$S$6,_xlfn.XLOOKUP('Pricing Tool'!T97,'ExtraLok 100'!$A$7:$A$21,'ExtraLok 100'!$C$7:$S$21)),IF(F97="ExtraLok 125",_xlfn.XLOOKUP('Pricing Tool'!S97,'ExtraLok 125'!$C$6:$S$6,_xlfn.XLOOKUP('Pricing Tool'!T97,'ExtraLok 125'!$A$7:$A$33,'ExtraLok 125'!$C$7:$S$33)),0))</f>
        <v>0</v>
      </c>
      <c r="AU97" s="9">
        <f t="shared" ca="1" si="45"/>
        <v>0</v>
      </c>
      <c r="AV97" s="9" t="str">
        <f t="shared" si="33"/>
        <v/>
      </c>
      <c r="AW97" s="85" t="e">
        <f>_xlfn.XLOOKUP($AV97,'Size capacities'!$A$2:$A$120,'Size capacities'!D$2:D$120)</f>
        <v>#N/A</v>
      </c>
      <c r="AX97" s="85" t="e">
        <f>_xlfn.XLOOKUP($AV97,'Size capacities'!$A$2:$A$120,'Size capacities'!E$2:E$120)</f>
        <v>#N/A</v>
      </c>
      <c r="AY97" s="85" t="e">
        <f>_xlfn.XLOOKUP($AV97,'Size capacities'!$A$2:$A$120,'Size capacities'!F$2:F$120)</f>
        <v>#N/A</v>
      </c>
      <c r="AZ97" s="85" t="e">
        <f>_xlfn.XLOOKUP($AV97,'Size capacities'!$A$2:$A$120,'Size capacities'!G$2:G$120)</f>
        <v>#N/A</v>
      </c>
      <c r="BA97" s="85">
        <f t="shared" si="34"/>
        <v>0</v>
      </c>
      <c r="BB97" s="85">
        <f t="shared" si="35"/>
        <v>0</v>
      </c>
    </row>
    <row r="98" spans="1:54" x14ac:dyDescent="0.3">
      <c r="A98" s="7">
        <v>95</v>
      </c>
      <c r="B98" s="91"/>
      <c r="C98" s="91"/>
      <c r="D98" s="91"/>
      <c r="E98" s="91"/>
      <c r="F98" s="91"/>
      <c r="G98" s="91"/>
      <c r="H98" s="91"/>
      <c r="I98" s="91"/>
      <c r="J98" s="91"/>
      <c r="K98" s="92"/>
      <c r="L98" s="92"/>
      <c r="M98" s="9">
        <f t="shared" ca="1" si="25"/>
        <v>0</v>
      </c>
      <c r="N98" s="10" cm="1">
        <f t="array" aca="1" ref="N98" ca="1">IF(ISBLANK(C98),0,IF(F98="Flow",AP98,IF(F98="Cascade",AQ98,IF(OR(ISBLANK(F98),ISBLANK(G98),ISBLANK(I98),ISBLANK(J98)),0,(_xlfn.XLOOKUP(S98,INDIRECT(U98&amp;W98&amp;"W"),_xlfn.XLOOKUP(T98,INDIRECT(U98&amp;W98&amp;"D"),INDIRECT(U98&amp;W98))))))))</f>
        <v>0</v>
      </c>
      <c r="O98" s="93"/>
      <c r="P98" s="9">
        <f t="shared" ca="1" si="26"/>
        <v>0</v>
      </c>
      <c r="Q98" s="9">
        <f t="shared" si="36"/>
        <v>0</v>
      </c>
      <c r="S98" s="7">
        <f t="shared" si="37"/>
        <v>800</v>
      </c>
      <c r="T98" s="7">
        <f t="shared" si="38"/>
        <v>800</v>
      </c>
      <c r="U98" s="8" t="str">
        <f t="shared" si="39"/>
        <v/>
      </c>
      <c r="V98" s="7" cm="1">
        <f t="array" aca="1" ref="V98" ca="1">IF(ISBLANK(I98),0,_xlfn.XLOOKUP(I98,INDIRECT(U98&amp;"Controls"),INDIRECT(U98&amp;"ControlsAddon")))</f>
        <v>0</v>
      </c>
      <c r="W98" s="7" t="str">
        <f t="shared" si="27"/>
        <v/>
      </c>
      <c r="X98" s="7" cm="1">
        <f t="array" aca="1" ref="X98" ca="1">IF(AND(K98="y",NOT(ISBLANK(H98))),_xlfn.XLOOKUP(S98,ralcassette,ralcassettecost),IF(K98="Y",_xlfn.XLOOKUP(S98,INDIRECT(U98&amp;"RALW"),_xlfn.XLOOKUP(T98,INDIRECT(U98&amp;"RALD"),INDIRECT(U98&amp;"RAL"))),0))</f>
        <v>0</v>
      </c>
      <c r="Y98" s="7">
        <f t="shared" si="40"/>
        <v>0</v>
      </c>
      <c r="Z98" s="7">
        <f t="shared" si="41"/>
        <v>0</v>
      </c>
      <c r="AA98" s="7" cm="1">
        <f t="array" ref="AA98">IF(ISNUMBER(SEARCH("cassette",H98)),_xlfn.XLOOKUP(S98,cassettewidth,_xlfn.XLOOKUP(H98,cassettetype,cassette)),IF(ISNUMBER(SEARCH("fascia",H98)),_xlfn.XLOOKUP(S98,fasciawidth,_xlfn.XLOOKUP(H98,fasciatype,fascia)),0))</f>
        <v>0</v>
      </c>
      <c r="AB98" s="7" t="str">
        <f t="shared" si="42"/>
        <v/>
      </c>
      <c r="AC98" s="7" t="str" cm="1">
        <f t="array" ref="AC98">IF(NOT(ISBLANK(H98)),_xlfn.XLOOKUP(S98,cassetterefwidth,_xlfn.XLOOKUP(T98,cassetterefdrop,cassetteref)),"")</f>
        <v/>
      </c>
      <c r="AD98" s="1" t="b">
        <f t="shared" si="43"/>
        <v>0</v>
      </c>
      <c r="AE98" s="1" t="b">
        <f t="shared" si="28"/>
        <v>0</v>
      </c>
      <c r="AF98" s="10" t="e" cm="1">
        <f t="array" aca="1" ref="AF98" ca="1">(_xlfn.XLOOKUP($S98,INDIRECT($U98&amp;$W98&amp;"W"),_xlfn.XLOOKUP($T98,INDIRECT($U98&amp;$W98&amp;"D"),INDIRECT($U98&amp;$W98))))</f>
        <v>#REF!</v>
      </c>
      <c r="AG98" s="9"/>
      <c r="AH98" s="9"/>
      <c r="AI98" s="9"/>
      <c r="AJ98" s="9"/>
      <c r="AK98" s="9"/>
      <c r="AL98" s="7">
        <f t="shared" si="29"/>
        <v>500</v>
      </c>
      <c r="AM98" s="7" t="str">
        <f t="shared" si="44"/>
        <v/>
      </c>
      <c r="AN98" s="7">
        <f t="shared" si="30"/>
        <v>0</v>
      </c>
      <c r="AO98" s="7">
        <f t="shared" si="31"/>
        <v>0</v>
      </c>
      <c r="AP98" s="9" cm="1">
        <f t="array" aca="1" ref="AP98" ca="1">IF(F98="Flow",_xlfn.XLOOKUP(AL98,INDIRECT(F98&amp;AM98&amp;"W"),_xlfn.XLOOKUP(AI98,INDIRECT(F98&amp;AM98&amp;"H"),INDIRECT(F98&amp;AM98))),0)</f>
        <v>0</v>
      </c>
      <c r="AQ98" s="9">
        <f>IF(F98="Cascade",_xlfn.XLOOKUP(S98,Cascade!$C$4:$S$4,Cascade!$C$5:$S$5),0)</f>
        <v>0</v>
      </c>
      <c r="AR98" s="9" t="b">
        <f t="shared" si="32"/>
        <v>0</v>
      </c>
      <c r="AS98" s="9" cm="1">
        <f t="array" aca="1" ref="AS98" ca="1">IF(OR(G98="Ellipse 43",G98="Luxury 46",G98="Type 2",G98="Type D",G98="Type Z",ISBLANK(G98)),0,_xlfn.XLOOKUP(S98,INDIRECT(U98&amp;AR98&amp;"w"),INDIRECT(U98&amp;AR98)))</f>
        <v>0</v>
      </c>
      <c r="AT98" s="9" cm="1">
        <f t="array" ref="AT98">IF(F98="ExtraLok 100",_xlfn.XLOOKUP(S98,'ExtraLok 100'!$C$6:$S$6,_xlfn.XLOOKUP('Pricing Tool'!T98,'ExtraLok 100'!$A$7:$A$21,'ExtraLok 100'!$C$7:$S$21)),IF(F98="ExtraLok 125",_xlfn.XLOOKUP('Pricing Tool'!S98,'ExtraLok 125'!$C$6:$S$6,_xlfn.XLOOKUP('Pricing Tool'!T98,'ExtraLok 125'!$A$7:$A$33,'ExtraLok 125'!$C$7:$S$33)),0))</f>
        <v>0</v>
      </c>
      <c r="AU98" s="9">
        <f t="shared" ca="1" si="45"/>
        <v>0</v>
      </c>
      <c r="AV98" s="9" t="str">
        <f t="shared" si="33"/>
        <v/>
      </c>
      <c r="AW98" s="85" t="e">
        <f>_xlfn.XLOOKUP($AV98,'Size capacities'!$A$2:$A$120,'Size capacities'!D$2:D$120)</f>
        <v>#N/A</v>
      </c>
      <c r="AX98" s="85" t="e">
        <f>_xlfn.XLOOKUP($AV98,'Size capacities'!$A$2:$A$120,'Size capacities'!E$2:E$120)</f>
        <v>#N/A</v>
      </c>
      <c r="AY98" s="85" t="e">
        <f>_xlfn.XLOOKUP($AV98,'Size capacities'!$A$2:$A$120,'Size capacities'!F$2:F$120)</f>
        <v>#N/A</v>
      </c>
      <c r="AZ98" s="85" t="e">
        <f>_xlfn.XLOOKUP($AV98,'Size capacities'!$A$2:$A$120,'Size capacities'!G$2:G$120)</f>
        <v>#N/A</v>
      </c>
      <c r="BA98" s="85">
        <f t="shared" si="34"/>
        <v>0</v>
      </c>
      <c r="BB98" s="85">
        <f t="shared" si="35"/>
        <v>0</v>
      </c>
    </row>
    <row r="99" spans="1:54" x14ac:dyDescent="0.3">
      <c r="A99" s="7">
        <v>96</v>
      </c>
      <c r="B99" s="91"/>
      <c r="C99" s="91"/>
      <c r="D99" s="91"/>
      <c r="E99" s="91"/>
      <c r="F99" s="91"/>
      <c r="G99" s="91"/>
      <c r="H99" s="91"/>
      <c r="I99" s="91"/>
      <c r="J99" s="91"/>
      <c r="K99" s="92"/>
      <c r="L99" s="92"/>
      <c r="M99" s="9">
        <f t="shared" ca="1" si="25"/>
        <v>0</v>
      </c>
      <c r="N99" s="10" cm="1">
        <f t="array" aca="1" ref="N99" ca="1">IF(ISBLANK(C99),0,IF(F99="Flow",AP99,IF(F99="Cascade",AQ99,IF(OR(ISBLANK(F99),ISBLANK(G99),ISBLANK(I99),ISBLANK(J99)),0,(_xlfn.XLOOKUP(S99,INDIRECT(U99&amp;W99&amp;"W"),_xlfn.XLOOKUP(T99,INDIRECT(U99&amp;W99&amp;"D"),INDIRECT(U99&amp;W99))))))))</f>
        <v>0</v>
      </c>
      <c r="O99" s="93"/>
      <c r="P99" s="9">
        <f t="shared" ca="1" si="26"/>
        <v>0</v>
      </c>
      <c r="Q99" s="9">
        <f t="shared" si="36"/>
        <v>0</v>
      </c>
      <c r="S99" s="7">
        <f t="shared" si="37"/>
        <v>800</v>
      </c>
      <c r="T99" s="7">
        <f t="shared" si="38"/>
        <v>800</v>
      </c>
      <c r="U99" s="8" t="str">
        <f t="shared" si="39"/>
        <v/>
      </c>
      <c r="V99" s="7" cm="1">
        <f t="array" aca="1" ref="V99" ca="1">IF(ISBLANK(I99),0,_xlfn.XLOOKUP(I99,INDIRECT(U99&amp;"Controls"),INDIRECT(U99&amp;"ControlsAddon")))</f>
        <v>0</v>
      </c>
      <c r="W99" s="7" t="str">
        <f t="shared" si="27"/>
        <v/>
      </c>
      <c r="X99" s="7" cm="1">
        <f t="array" aca="1" ref="X99" ca="1">IF(AND(K99="y",NOT(ISBLANK(H99))),_xlfn.XLOOKUP(S99,ralcassette,ralcassettecost),IF(K99="Y",_xlfn.XLOOKUP(S99,INDIRECT(U99&amp;"RALW"),_xlfn.XLOOKUP(T99,INDIRECT(U99&amp;"RALD"),INDIRECT(U99&amp;"RAL"))),0))</f>
        <v>0</v>
      </c>
      <c r="Y99" s="7">
        <f t="shared" si="40"/>
        <v>0</v>
      </c>
      <c r="Z99" s="7">
        <f t="shared" si="41"/>
        <v>0</v>
      </c>
      <c r="AA99" s="7" cm="1">
        <f t="array" ref="AA99">IF(ISNUMBER(SEARCH("cassette",H99)),_xlfn.XLOOKUP(S99,cassettewidth,_xlfn.XLOOKUP(H99,cassettetype,cassette)),IF(ISNUMBER(SEARCH("fascia",H99)),_xlfn.XLOOKUP(S99,fasciawidth,_xlfn.XLOOKUP(H99,fasciatype,fascia)),0))</f>
        <v>0</v>
      </c>
      <c r="AB99" s="7" t="str">
        <f t="shared" si="42"/>
        <v/>
      </c>
      <c r="AC99" s="7" t="str" cm="1">
        <f t="array" ref="AC99">IF(NOT(ISBLANK(H99)),_xlfn.XLOOKUP(S99,cassetterefwidth,_xlfn.XLOOKUP(T99,cassetterefdrop,cassetteref)),"")</f>
        <v/>
      </c>
      <c r="AD99" s="1" t="b">
        <f t="shared" si="43"/>
        <v>0</v>
      </c>
      <c r="AE99" s="1" t="b">
        <f t="shared" si="28"/>
        <v>0</v>
      </c>
      <c r="AF99" s="10" t="e" cm="1">
        <f t="array" aca="1" ref="AF99" ca="1">(_xlfn.XLOOKUP($S99,INDIRECT($U99&amp;$W99&amp;"W"),_xlfn.XLOOKUP($T99,INDIRECT($U99&amp;$W99&amp;"D"),INDIRECT($U99&amp;$W99))))</f>
        <v>#REF!</v>
      </c>
      <c r="AG99" s="9"/>
      <c r="AH99" s="9"/>
      <c r="AI99" s="9"/>
      <c r="AJ99" s="9"/>
      <c r="AK99" s="9"/>
      <c r="AL99" s="7">
        <f t="shared" si="29"/>
        <v>500</v>
      </c>
      <c r="AM99" s="7" t="str">
        <f t="shared" si="44"/>
        <v/>
      </c>
      <c r="AN99" s="7">
        <f t="shared" si="30"/>
        <v>0</v>
      </c>
      <c r="AO99" s="7">
        <f t="shared" si="31"/>
        <v>0</v>
      </c>
      <c r="AP99" s="9" cm="1">
        <f t="array" aca="1" ref="AP99" ca="1">IF(F99="Flow",_xlfn.XLOOKUP(AL99,INDIRECT(F99&amp;AM99&amp;"W"),_xlfn.XLOOKUP(AI99,INDIRECT(F99&amp;AM99&amp;"H"),INDIRECT(F99&amp;AM99))),0)</f>
        <v>0</v>
      </c>
      <c r="AQ99" s="9">
        <f>IF(F99="Cascade",_xlfn.XLOOKUP(S99,Cascade!$C$4:$S$4,Cascade!$C$5:$S$5),0)</f>
        <v>0</v>
      </c>
      <c r="AR99" s="9" t="b">
        <f t="shared" si="32"/>
        <v>0</v>
      </c>
      <c r="AS99" s="9" cm="1">
        <f t="array" aca="1" ref="AS99" ca="1">IF(OR(G99="Ellipse 43",G99="Luxury 46",G99="Type 2",G99="Type D",G99="Type Z",ISBLANK(G99)),0,_xlfn.XLOOKUP(S99,INDIRECT(U99&amp;AR99&amp;"w"),INDIRECT(U99&amp;AR99)))</f>
        <v>0</v>
      </c>
      <c r="AT99" s="9" cm="1">
        <f t="array" ref="AT99">IF(F99="ExtraLok 100",_xlfn.XLOOKUP(S99,'ExtraLok 100'!$C$6:$S$6,_xlfn.XLOOKUP('Pricing Tool'!T99,'ExtraLok 100'!$A$7:$A$21,'ExtraLok 100'!$C$7:$S$21)),IF(F99="ExtraLok 125",_xlfn.XLOOKUP('Pricing Tool'!S99,'ExtraLok 125'!$C$6:$S$6,_xlfn.XLOOKUP('Pricing Tool'!T99,'ExtraLok 125'!$A$7:$A$33,'ExtraLok 125'!$C$7:$S$33)),0))</f>
        <v>0</v>
      </c>
      <c r="AU99" s="9">
        <f t="shared" ca="1" si="45"/>
        <v>0</v>
      </c>
      <c r="AV99" s="9" t="str">
        <f t="shared" si="33"/>
        <v/>
      </c>
      <c r="AW99" s="85" t="e">
        <f>_xlfn.XLOOKUP($AV99,'Size capacities'!$A$2:$A$120,'Size capacities'!D$2:D$120)</f>
        <v>#N/A</v>
      </c>
      <c r="AX99" s="85" t="e">
        <f>_xlfn.XLOOKUP($AV99,'Size capacities'!$A$2:$A$120,'Size capacities'!E$2:E$120)</f>
        <v>#N/A</v>
      </c>
      <c r="AY99" s="85" t="e">
        <f>_xlfn.XLOOKUP($AV99,'Size capacities'!$A$2:$A$120,'Size capacities'!F$2:F$120)</f>
        <v>#N/A</v>
      </c>
      <c r="AZ99" s="85" t="e">
        <f>_xlfn.XLOOKUP($AV99,'Size capacities'!$A$2:$A$120,'Size capacities'!G$2:G$120)</f>
        <v>#N/A</v>
      </c>
      <c r="BA99" s="85">
        <f t="shared" si="34"/>
        <v>0</v>
      </c>
      <c r="BB99" s="85">
        <f t="shared" si="35"/>
        <v>0</v>
      </c>
    </row>
    <row r="100" spans="1:54" x14ac:dyDescent="0.3">
      <c r="A100" s="7">
        <v>97</v>
      </c>
      <c r="B100" s="91"/>
      <c r="C100" s="91"/>
      <c r="D100" s="91"/>
      <c r="E100" s="91"/>
      <c r="F100" s="91"/>
      <c r="G100" s="91"/>
      <c r="H100" s="91"/>
      <c r="I100" s="91"/>
      <c r="J100" s="91"/>
      <c r="K100" s="92"/>
      <c r="L100" s="92"/>
      <c r="M100" s="9">
        <f t="shared" ca="1" si="25"/>
        <v>0</v>
      </c>
      <c r="N100" s="10" cm="1">
        <f t="array" aca="1" ref="N100" ca="1">IF(ISBLANK(C100),0,IF(F100="Flow",AP100,IF(F100="Cascade",AQ100,IF(OR(ISBLANK(F100),ISBLANK(G100),ISBLANK(I100),ISBLANK(J100)),0,(_xlfn.XLOOKUP(S100,INDIRECT(U100&amp;W100&amp;"W"),_xlfn.XLOOKUP(T100,INDIRECT(U100&amp;W100&amp;"D"),INDIRECT(U100&amp;W100))))))))</f>
        <v>0</v>
      </c>
      <c r="O100" s="93"/>
      <c r="P100" s="9">
        <f t="shared" ca="1" si="26"/>
        <v>0</v>
      </c>
      <c r="Q100" s="9">
        <f t="shared" si="36"/>
        <v>0</v>
      </c>
      <c r="S100" s="7">
        <f t="shared" si="37"/>
        <v>800</v>
      </c>
      <c r="T100" s="7">
        <f t="shared" si="38"/>
        <v>800</v>
      </c>
      <c r="U100" s="8" t="str">
        <f t="shared" si="39"/>
        <v/>
      </c>
      <c r="V100" s="7" cm="1">
        <f t="array" aca="1" ref="V100" ca="1">IF(ISBLANK(I100),0,_xlfn.XLOOKUP(I100,INDIRECT(U100&amp;"Controls"),INDIRECT(U100&amp;"ControlsAddon")))</f>
        <v>0</v>
      </c>
      <c r="W100" s="7" t="str">
        <f t="shared" si="27"/>
        <v/>
      </c>
      <c r="X100" s="7" cm="1">
        <f t="array" aca="1" ref="X100" ca="1">IF(AND(K100="y",NOT(ISBLANK(H100))),_xlfn.XLOOKUP(S100,ralcassette,ralcassettecost),IF(K100="Y",_xlfn.XLOOKUP(S100,INDIRECT(U100&amp;"RALW"),_xlfn.XLOOKUP(T100,INDIRECT(U100&amp;"RALD"),INDIRECT(U100&amp;"RAL"))),0))</f>
        <v>0</v>
      </c>
      <c r="Y100" s="7">
        <f t="shared" si="40"/>
        <v>0</v>
      </c>
      <c r="Z100" s="7">
        <f t="shared" si="41"/>
        <v>0</v>
      </c>
      <c r="AA100" s="7" cm="1">
        <f t="array" ref="AA100">IF(ISNUMBER(SEARCH("cassette",H100)),_xlfn.XLOOKUP(S100,cassettewidth,_xlfn.XLOOKUP(H100,cassettetype,cassette)),IF(ISNUMBER(SEARCH("fascia",H100)),_xlfn.XLOOKUP(S100,fasciawidth,_xlfn.XLOOKUP(H100,fasciatype,fascia)),0))</f>
        <v>0</v>
      </c>
      <c r="AB100" s="7" t="str">
        <f t="shared" si="42"/>
        <v/>
      </c>
      <c r="AC100" s="7" t="str" cm="1">
        <f t="array" ref="AC100">IF(NOT(ISBLANK(H100)),_xlfn.XLOOKUP(S100,cassetterefwidth,_xlfn.XLOOKUP(T100,cassetterefdrop,cassetteref)),"")</f>
        <v/>
      </c>
      <c r="AD100" s="1" t="b">
        <f t="shared" si="43"/>
        <v>0</v>
      </c>
      <c r="AE100" s="1" t="b">
        <f t="shared" si="28"/>
        <v>0</v>
      </c>
      <c r="AF100" s="10" t="e" cm="1">
        <f t="array" aca="1" ref="AF100" ca="1">(_xlfn.XLOOKUP($S100,INDIRECT($U100&amp;$W100&amp;"W"),_xlfn.XLOOKUP($T100,INDIRECT($U100&amp;$W100&amp;"D"),INDIRECT($U100&amp;$W100))))</f>
        <v>#REF!</v>
      </c>
      <c r="AG100" s="9"/>
      <c r="AH100" s="9"/>
      <c r="AI100" s="9"/>
      <c r="AJ100" s="9"/>
      <c r="AK100" s="9"/>
      <c r="AL100" s="7">
        <f t="shared" si="29"/>
        <v>500</v>
      </c>
      <c r="AM100" s="7" t="str">
        <f t="shared" si="44"/>
        <v/>
      </c>
      <c r="AN100" s="7">
        <f t="shared" si="30"/>
        <v>0</v>
      </c>
      <c r="AO100" s="7">
        <f t="shared" si="31"/>
        <v>0</v>
      </c>
      <c r="AP100" s="9" cm="1">
        <f t="array" aca="1" ref="AP100" ca="1">IF(F100="Flow",_xlfn.XLOOKUP(AL100,INDIRECT(F100&amp;AM100&amp;"W"),_xlfn.XLOOKUP(AI100,INDIRECT(F100&amp;AM100&amp;"H"),INDIRECT(F100&amp;AM100))),0)</f>
        <v>0</v>
      </c>
      <c r="AQ100" s="9">
        <f>IF(F100="Cascade",_xlfn.XLOOKUP(S100,Cascade!$C$4:$S$4,Cascade!$C$5:$S$5),0)</f>
        <v>0</v>
      </c>
      <c r="AR100" s="9" t="b">
        <f t="shared" si="32"/>
        <v>0</v>
      </c>
      <c r="AS100" s="9" cm="1">
        <f t="array" aca="1" ref="AS100" ca="1">IF(OR(G100="Ellipse 43",G100="Luxury 46",G100="Type 2",G100="Type D",G100="Type Z",ISBLANK(G100)),0,_xlfn.XLOOKUP(S100,INDIRECT(U100&amp;AR100&amp;"w"),INDIRECT(U100&amp;AR100)))</f>
        <v>0</v>
      </c>
      <c r="AT100" s="9" cm="1">
        <f t="array" ref="AT100">IF(F100="ExtraLok 100",_xlfn.XLOOKUP(S100,'ExtraLok 100'!$C$6:$S$6,_xlfn.XLOOKUP('Pricing Tool'!T100,'ExtraLok 100'!$A$7:$A$21,'ExtraLok 100'!$C$7:$S$21)),IF(F100="ExtraLok 125",_xlfn.XLOOKUP('Pricing Tool'!S100,'ExtraLok 125'!$C$6:$S$6,_xlfn.XLOOKUP('Pricing Tool'!T100,'ExtraLok 125'!$A$7:$A$33,'ExtraLok 125'!$C$7:$S$33)),0))</f>
        <v>0</v>
      </c>
      <c r="AU100" s="9">
        <f t="shared" ca="1" si="45"/>
        <v>0</v>
      </c>
      <c r="AV100" s="9" t="str">
        <f t="shared" si="33"/>
        <v/>
      </c>
      <c r="AW100" s="85" t="e">
        <f>_xlfn.XLOOKUP($AV100,'Size capacities'!$A$2:$A$120,'Size capacities'!D$2:D$120)</f>
        <v>#N/A</v>
      </c>
      <c r="AX100" s="85" t="e">
        <f>_xlfn.XLOOKUP($AV100,'Size capacities'!$A$2:$A$120,'Size capacities'!E$2:E$120)</f>
        <v>#N/A</v>
      </c>
      <c r="AY100" s="85" t="e">
        <f>_xlfn.XLOOKUP($AV100,'Size capacities'!$A$2:$A$120,'Size capacities'!F$2:F$120)</f>
        <v>#N/A</v>
      </c>
      <c r="AZ100" s="85" t="e">
        <f>_xlfn.XLOOKUP($AV100,'Size capacities'!$A$2:$A$120,'Size capacities'!G$2:G$120)</f>
        <v>#N/A</v>
      </c>
      <c r="BA100" s="85">
        <f t="shared" si="34"/>
        <v>0</v>
      </c>
      <c r="BB100" s="85">
        <f t="shared" si="35"/>
        <v>0</v>
      </c>
    </row>
    <row r="101" spans="1:54" x14ac:dyDescent="0.3">
      <c r="A101" s="7">
        <v>98</v>
      </c>
      <c r="B101" s="91"/>
      <c r="C101" s="91"/>
      <c r="D101" s="91"/>
      <c r="E101" s="91"/>
      <c r="F101" s="91"/>
      <c r="G101" s="91"/>
      <c r="H101" s="91"/>
      <c r="I101" s="91"/>
      <c r="J101" s="91"/>
      <c r="K101" s="92"/>
      <c r="L101" s="92"/>
      <c r="M101" s="9">
        <f t="shared" ca="1" si="25"/>
        <v>0</v>
      </c>
      <c r="N101" s="10" cm="1">
        <f t="array" aca="1" ref="N101" ca="1">IF(ISBLANK(C101),0,IF(F101="Flow",AP101,IF(F101="Cascade",AQ101,IF(OR(ISBLANK(F101),ISBLANK(G101),ISBLANK(I101),ISBLANK(J101)),0,(_xlfn.XLOOKUP(S101,INDIRECT(U101&amp;W101&amp;"W"),_xlfn.XLOOKUP(T101,INDIRECT(U101&amp;W101&amp;"D"),INDIRECT(U101&amp;W101))))))))</f>
        <v>0</v>
      </c>
      <c r="O101" s="93"/>
      <c r="P101" s="9">
        <f t="shared" ca="1" si="26"/>
        <v>0</v>
      </c>
      <c r="Q101" s="9">
        <f t="shared" si="36"/>
        <v>0</v>
      </c>
      <c r="S101" s="7">
        <f t="shared" si="37"/>
        <v>800</v>
      </c>
      <c r="T101" s="7">
        <f t="shared" si="38"/>
        <v>800</v>
      </c>
      <c r="U101" s="8" t="str">
        <f t="shared" si="39"/>
        <v/>
      </c>
      <c r="V101" s="7" cm="1">
        <f t="array" aca="1" ref="V101" ca="1">IF(ISBLANK(I101),0,_xlfn.XLOOKUP(I101,INDIRECT(U101&amp;"Controls"),INDIRECT(U101&amp;"ControlsAddon")))</f>
        <v>0</v>
      </c>
      <c r="W101" s="7" t="str">
        <f t="shared" si="27"/>
        <v/>
      </c>
      <c r="X101" s="7" cm="1">
        <f t="array" aca="1" ref="X101" ca="1">IF(AND(K101="y",NOT(ISBLANK(H101))),_xlfn.XLOOKUP(S101,ralcassette,ralcassettecost),IF(K101="Y",_xlfn.XLOOKUP(S101,INDIRECT(U101&amp;"RALW"),_xlfn.XLOOKUP(T101,INDIRECT(U101&amp;"RALD"),INDIRECT(U101&amp;"RAL"))),0))</f>
        <v>0</v>
      </c>
      <c r="Y101" s="7">
        <f t="shared" si="40"/>
        <v>0</v>
      </c>
      <c r="Z101" s="7">
        <f t="shared" si="41"/>
        <v>0</v>
      </c>
      <c r="AA101" s="7" cm="1">
        <f t="array" ref="AA101">IF(ISNUMBER(SEARCH("cassette",H101)),_xlfn.XLOOKUP(S101,cassettewidth,_xlfn.XLOOKUP(H101,cassettetype,cassette)),IF(ISNUMBER(SEARCH("fascia",H101)),_xlfn.XLOOKUP(S101,fasciawidth,_xlfn.XLOOKUP(H101,fasciatype,fascia)),0))</f>
        <v>0</v>
      </c>
      <c r="AB101" s="7" t="str">
        <f t="shared" si="42"/>
        <v/>
      </c>
      <c r="AC101" s="7" t="str" cm="1">
        <f t="array" ref="AC101">IF(NOT(ISBLANK(H101)),_xlfn.XLOOKUP(S101,cassetterefwidth,_xlfn.XLOOKUP(T101,cassetterefdrop,cassetteref)),"")</f>
        <v/>
      </c>
      <c r="AD101" s="1" t="b">
        <f t="shared" si="43"/>
        <v>0</v>
      </c>
      <c r="AE101" s="1" t="b">
        <f t="shared" si="28"/>
        <v>0</v>
      </c>
      <c r="AF101" s="10" t="e" cm="1">
        <f t="array" aca="1" ref="AF101" ca="1">(_xlfn.XLOOKUP($S101,INDIRECT($U101&amp;$W101&amp;"W"),_xlfn.XLOOKUP($T101,INDIRECT($U101&amp;$W101&amp;"D"),INDIRECT($U101&amp;$W101))))</f>
        <v>#REF!</v>
      </c>
      <c r="AG101" s="9"/>
      <c r="AH101" s="9"/>
      <c r="AI101" s="9"/>
      <c r="AJ101" s="9"/>
      <c r="AK101" s="9"/>
      <c r="AL101" s="7">
        <f t="shared" si="29"/>
        <v>500</v>
      </c>
      <c r="AM101" s="7" t="str">
        <f t="shared" si="44"/>
        <v/>
      </c>
      <c r="AN101" s="7">
        <f t="shared" si="30"/>
        <v>0</v>
      </c>
      <c r="AO101" s="7">
        <f t="shared" si="31"/>
        <v>0</v>
      </c>
      <c r="AP101" s="9" cm="1">
        <f t="array" aca="1" ref="AP101" ca="1">IF(F101="Flow",_xlfn.XLOOKUP(AL101,INDIRECT(F101&amp;AM101&amp;"W"),_xlfn.XLOOKUP(AI101,INDIRECT(F101&amp;AM101&amp;"H"),INDIRECT(F101&amp;AM101))),0)</f>
        <v>0</v>
      </c>
      <c r="AQ101" s="9">
        <f>IF(F101="Cascade",_xlfn.XLOOKUP(S101,Cascade!$C$4:$S$4,Cascade!$C$5:$S$5),0)</f>
        <v>0</v>
      </c>
      <c r="AR101" s="9" t="b">
        <f t="shared" si="32"/>
        <v>0</v>
      </c>
      <c r="AS101" s="9" cm="1">
        <f t="array" aca="1" ref="AS101" ca="1">IF(OR(G101="Ellipse 43",G101="Luxury 46",G101="Type 2",G101="Type D",G101="Type Z",ISBLANK(G101)),0,_xlfn.XLOOKUP(S101,INDIRECT(U101&amp;AR101&amp;"w"),INDIRECT(U101&amp;AR101)))</f>
        <v>0</v>
      </c>
      <c r="AT101" s="9" cm="1">
        <f t="array" ref="AT101">IF(F101="ExtraLok 100",_xlfn.XLOOKUP(S101,'ExtraLok 100'!$C$6:$S$6,_xlfn.XLOOKUP('Pricing Tool'!T101,'ExtraLok 100'!$A$7:$A$21,'ExtraLok 100'!$C$7:$S$21)),IF(F101="ExtraLok 125",_xlfn.XLOOKUP('Pricing Tool'!S101,'ExtraLok 125'!$C$6:$S$6,_xlfn.XLOOKUP('Pricing Tool'!T101,'ExtraLok 125'!$A$7:$A$33,'ExtraLok 125'!$C$7:$S$33)),0))</f>
        <v>0</v>
      </c>
      <c r="AU101" s="9">
        <f t="shared" ca="1" si="45"/>
        <v>0</v>
      </c>
      <c r="AV101" s="9" t="str">
        <f t="shared" si="33"/>
        <v/>
      </c>
      <c r="AW101" s="85" t="e">
        <f>_xlfn.XLOOKUP($AV101,'Size capacities'!$A$2:$A$120,'Size capacities'!D$2:D$120)</f>
        <v>#N/A</v>
      </c>
      <c r="AX101" s="85" t="e">
        <f>_xlfn.XLOOKUP($AV101,'Size capacities'!$A$2:$A$120,'Size capacities'!E$2:E$120)</f>
        <v>#N/A</v>
      </c>
      <c r="AY101" s="85" t="e">
        <f>_xlfn.XLOOKUP($AV101,'Size capacities'!$A$2:$A$120,'Size capacities'!F$2:F$120)</f>
        <v>#N/A</v>
      </c>
      <c r="AZ101" s="85" t="e">
        <f>_xlfn.XLOOKUP($AV101,'Size capacities'!$A$2:$A$120,'Size capacities'!G$2:G$120)</f>
        <v>#N/A</v>
      </c>
      <c r="BA101" s="85">
        <f t="shared" si="34"/>
        <v>0</v>
      </c>
      <c r="BB101" s="85">
        <f t="shared" si="35"/>
        <v>0</v>
      </c>
    </row>
    <row r="102" spans="1:54" x14ac:dyDescent="0.3">
      <c r="A102" s="7">
        <v>99</v>
      </c>
      <c r="B102" s="91"/>
      <c r="C102" s="91"/>
      <c r="D102" s="91"/>
      <c r="E102" s="91"/>
      <c r="F102" s="91"/>
      <c r="G102" s="91"/>
      <c r="H102" s="91"/>
      <c r="I102" s="91"/>
      <c r="J102" s="91"/>
      <c r="K102" s="92"/>
      <c r="L102" s="92"/>
      <c r="M102" s="9">
        <f t="shared" ca="1" si="25"/>
        <v>0</v>
      </c>
      <c r="N102" s="10" cm="1">
        <f t="array" aca="1" ref="N102" ca="1">IF(ISBLANK(C102),0,IF(F102="Flow",AP102,IF(F102="Cascade",AQ102,IF(OR(ISBLANK(F102),ISBLANK(G102),ISBLANK(I102),ISBLANK(J102)),0,(_xlfn.XLOOKUP(S102,INDIRECT(U102&amp;W102&amp;"W"),_xlfn.XLOOKUP(T102,INDIRECT(U102&amp;W102&amp;"D"),INDIRECT(U102&amp;W102))))))))</f>
        <v>0</v>
      </c>
      <c r="O102" s="93"/>
      <c r="P102" s="9">
        <f t="shared" ca="1" si="26"/>
        <v>0</v>
      </c>
      <c r="Q102" s="9">
        <f t="shared" si="36"/>
        <v>0</v>
      </c>
      <c r="S102" s="7">
        <f t="shared" si="37"/>
        <v>800</v>
      </c>
      <c r="T102" s="7">
        <f t="shared" si="38"/>
        <v>800</v>
      </c>
      <c r="U102" s="8" t="str">
        <f t="shared" si="39"/>
        <v/>
      </c>
      <c r="V102" s="7" cm="1">
        <f t="array" aca="1" ref="V102" ca="1">IF(ISBLANK(I102),0,_xlfn.XLOOKUP(I102,INDIRECT(U102&amp;"Controls"),INDIRECT(U102&amp;"ControlsAddon")))</f>
        <v>0</v>
      </c>
      <c r="W102" s="7" t="str">
        <f t="shared" si="27"/>
        <v/>
      </c>
      <c r="X102" s="7" cm="1">
        <f t="array" aca="1" ref="X102" ca="1">IF(AND(K102="y",NOT(ISBLANK(H102))),_xlfn.XLOOKUP(S102,ralcassette,ralcassettecost),IF(K102="Y",_xlfn.XLOOKUP(S102,INDIRECT(U102&amp;"RALW"),_xlfn.XLOOKUP(T102,INDIRECT(U102&amp;"RALD"),INDIRECT(U102&amp;"RAL"))),0))</f>
        <v>0</v>
      </c>
      <c r="Y102" s="7">
        <f t="shared" si="40"/>
        <v>0</v>
      </c>
      <c r="Z102" s="7">
        <f t="shared" si="41"/>
        <v>0</v>
      </c>
      <c r="AA102" s="7" cm="1">
        <f t="array" ref="AA102">IF(ISNUMBER(SEARCH("cassette",H102)),_xlfn.XLOOKUP(S102,cassettewidth,_xlfn.XLOOKUP(H102,cassettetype,cassette)),IF(ISNUMBER(SEARCH("fascia",H102)),_xlfn.XLOOKUP(S102,fasciawidth,_xlfn.XLOOKUP(H102,fasciatype,fascia)),0))</f>
        <v>0</v>
      </c>
      <c r="AB102" s="7" t="str">
        <f t="shared" si="42"/>
        <v/>
      </c>
      <c r="AC102" s="7" t="str" cm="1">
        <f t="array" ref="AC102">IF(NOT(ISBLANK(H102)),_xlfn.XLOOKUP(S102,cassetterefwidth,_xlfn.XLOOKUP(T102,cassetterefdrop,cassetteref)),"")</f>
        <v/>
      </c>
      <c r="AD102" s="1" t="b">
        <f t="shared" si="43"/>
        <v>0</v>
      </c>
      <c r="AE102" s="1" t="b">
        <f t="shared" si="28"/>
        <v>0</v>
      </c>
      <c r="AF102" s="10" t="e" cm="1">
        <f t="array" aca="1" ref="AF102" ca="1">(_xlfn.XLOOKUP($S102,INDIRECT($U102&amp;$W102&amp;"W"),_xlfn.XLOOKUP($T102,INDIRECT($U102&amp;$W102&amp;"D"),INDIRECT($U102&amp;$W102))))</f>
        <v>#REF!</v>
      </c>
      <c r="AG102" s="9"/>
      <c r="AH102" s="9"/>
      <c r="AI102" s="9"/>
      <c r="AJ102" s="9"/>
      <c r="AK102" s="9"/>
      <c r="AL102" s="7">
        <f t="shared" si="29"/>
        <v>500</v>
      </c>
      <c r="AM102" s="7" t="str">
        <f t="shared" si="44"/>
        <v/>
      </c>
      <c r="AN102" s="7">
        <f t="shared" si="30"/>
        <v>0</v>
      </c>
      <c r="AO102" s="7">
        <f t="shared" si="31"/>
        <v>0</v>
      </c>
      <c r="AP102" s="9" cm="1">
        <f t="array" aca="1" ref="AP102" ca="1">IF(F102="Flow",_xlfn.XLOOKUP(AL102,INDIRECT(F102&amp;AM102&amp;"W"),_xlfn.XLOOKUP(AI102,INDIRECT(F102&amp;AM102&amp;"H"),INDIRECT(F102&amp;AM102))),0)</f>
        <v>0</v>
      </c>
      <c r="AQ102" s="9">
        <f>IF(F102="Cascade",_xlfn.XLOOKUP(S102,Cascade!$C$4:$S$4,Cascade!$C$5:$S$5),0)</f>
        <v>0</v>
      </c>
      <c r="AR102" s="9" t="b">
        <f t="shared" si="32"/>
        <v>0</v>
      </c>
      <c r="AS102" s="9" cm="1">
        <f t="array" aca="1" ref="AS102" ca="1">IF(OR(G102="Ellipse 43",G102="Luxury 46",G102="Type 2",G102="Type D",G102="Type Z",ISBLANK(G102)),0,_xlfn.XLOOKUP(S102,INDIRECT(U102&amp;AR102&amp;"w"),INDIRECT(U102&amp;AR102)))</f>
        <v>0</v>
      </c>
      <c r="AT102" s="9" cm="1">
        <f t="array" ref="AT102">IF(F102="ExtraLok 100",_xlfn.XLOOKUP(S102,'ExtraLok 100'!$C$6:$S$6,_xlfn.XLOOKUP('Pricing Tool'!T102,'ExtraLok 100'!$A$7:$A$21,'ExtraLok 100'!$C$7:$S$21)),IF(F102="ExtraLok 125",_xlfn.XLOOKUP('Pricing Tool'!S102,'ExtraLok 125'!$C$6:$S$6,_xlfn.XLOOKUP('Pricing Tool'!T102,'ExtraLok 125'!$A$7:$A$33,'ExtraLok 125'!$C$7:$S$33)),0))</f>
        <v>0</v>
      </c>
      <c r="AU102" s="9">
        <f t="shared" ca="1" si="45"/>
        <v>0</v>
      </c>
      <c r="AV102" s="9" t="str">
        <f t="shared" si="33"/>
        <v/>
      </c>
      <c r="AW102" s="85" t="e">
        <f>_xlfn.XLOOKUP($AV102,'Size capacities'!$A$2:$A$120,'Size capacities'!D$2:D$120)</f>
        <v>#N/A</v>
      </c>
      <c r="AX102" s="85" t="e">
        <f>_xlfn.XLOOKUP($AV102,'Size capacities'!$A$2:$A$120,'Size capacities'!E$2:E$120)</f>
        <v>#N/A</v>
      </c>
      <c r="AY102" s="85" t="e">
        <f>_xlfn.XLOOKUP($AV102,'Size capacities'!$A$2:$A$120,'Size capacities'!F$2:F$120)</f>
        <v>#N/A</v>
      </c>
      <c r="AZ102" s="85" t="e">
        <f>_xlfn.XLOOKUP($AV102,'Size capacities'!$A$2:$A$120,'Size capacities'!G$2:G$120)</f>
        <v>#N/A</v>
      </c>
      <c r="BA102" s="85">
        <f t="shared" si="34"/>
        <v>0</v>
      </c>
      <c r="BB102" s="85">
        <f t="shared" si="35"/>
        <v>0</v>
      </c>
    </row>
    <row r="103" spans="1:54" x14ac:dyDescent="0.3">
      <c r="A103" s="7">
        <v>100</v>
      </c>
      <c r="B103" s="91"/>
      <c r="C103" s="91"/>
      <c r="D103" s="91"/>
      <c r="E103" s="91"/>
      <c r="F103" s="91"/>
      <c r="G103" s="91"/>
      <c r="H103" s="91"/>
      <c r="I103" s="91"/>
      <c r="J103" s="91"/>
      <c r="K103" s="92"/>
      <c r="L103" s="92"/>
      <c r="M103" s="9">
        <f t="shared" ca="1" si="25"/>
        <v>0</v>
      </c>
      <c r="N103" s="10" cm="1">
        <f t="array" aca="1" ref="N103" ca="1">IF(ISBLANK(C103),0,IF(F103="Flow",AP103,IF(F103="Cascade",AQ103,IF(OR(ISBLANK(F103),ISBLANK(G103),ISBLANK(I103),ISBLANK(J103)),0,(_xlfn.XLOOKUP(S103,INDIRECT(U103&amp;W103&amp;"W"),_xlfn.XLOOKUP(T103,INDIRECT(U103&amp;W103&amp;"D"),INDIRECT(U103&amp;W103))))))))</f>
        <v>0</v>
      </c>
      <c r="O103" s="93"/>
      <c r="P103" s="9">
        <f t="shared" ca="1" si="26"/>
        <v>0</v>
      </c>
      <c r="Q103" s="9">
        <f t="shared" si="36"/>
        <v>0</v>
      </c>
      <c r="S103" s="7">
        <f t="shared" si="37"/>
        <v>800</v>
      </c>
      <c r="T103" s="7">
        <f t="shared" si="38"/>
        <v>800</v>
      </c>
      <c r="U103" s="8" t="str">
        <f t="shared" si="39"/>
        <v/>
      </c>
      <c r="V103" s="7" cm="1">
        <f t="array" aca="1" ref="V103" ca="1">IF(ISBLANK(I103),0,_xlfn.XLOOKUP(I103,INDIRECT(U103&amp;"Controls"),INDIRECT(U103&amp;"ControlsAddon")))</f>
        <v>0</v>
      </c>
      <c r="W103" s="7" t="str">
        <f t="shared" si="27"/>
        <v/>
      </c>
      <c r="X103" s="7" cm="1">
        <f t="array" aca="1" ref="X103" ca="1">IF(AND(K103="y",NOT(ISBLANK(H103))),_xlfn.XLOOKUP(S103,ralcassette,ralcassettecost),IF(K103="Y",_xlfn.XLOOKUP(S103,INDIRECT(U103&amp;"RALW"),_xlfn.XLOOKUP(T103,INDIRECT(U103&amp;"RALD"),INDIRECT(U103&amp;"RAL"))),0))</f>
        <v>0</v>
      </c>
      <c r="Y103" s="7">
        <f t="shared" si="40"/>
        <v>0</v>
      </c>
      <c r="Z103" s="7">
        <f t="shared" si="41"/>
        <v>0</v>
      </c>
      <c r="AA103" s="7" cm="1">
        <f t="array" ref="AA103">IF(ISNUMBER(SEARCH("cassette",H103)),_xlfn.XLOOKUP(S103,cassettewidth,_xlfn.XLOOKUP(H103,cassettetype,cassette)),IF(ISNUMBER(SEARCH("fascia",H103)),_xlfn.XLOOKUP(S103,fasciawidth,_xlfn.XLOOKUP(H103,fasciatype,fascia)),0))</f>
        <v>0</v>
      </c>
      <c r="AB103" s="7" t="str">
        <f t="shared" si="42"/>
        <v/>
      </c>
      <c r="AC103" s="7" t="str" cm="1">
        <f t="array" ref="AC103">IF(NOT(ISBLANK(H103)),_xlfn.XLOOKUP(S103,cassetterefwidth,_xlfn.XLOOKUP(T103,cassetterefdrop,cassetteref)),"")</f>
        <v/>
      </c>
      <c r="AD103" s="1" t="b">
        <f t="shared" si="43"/>
        <v>0</v>
      </c>
      <c r="AE103" s="1" t="b">
        <f t="shared" si="28"/>
        <v>0</v>
      </c>
      <c r="AF103" s="10" t="e" cm="1">
        <f t="array" aca="1" ref="AF103" ca="1">(_xlfn.XLOOKUP($S103,INDIRECT($U103&amp;$W103&amp;"W"),_xlfn.XLOOKUP($T103,INDIRECT($U103&amp;$W103&amp;"D"),INDIRECT($U103&amp;$W103))))</f>
        <v>#REF!</v>
      </c>
      <c r="AG103" s="9"/>
      <c r="AH103" s="9"/>
      <c r="AI103" s="9"/>
      <c r="AJ103" s="9"/>
      <c r="AK103" s="9"/>
      <c r="AL103" s="7">
        <f t="shared" si="29"/>
        <v>500</v>
      </c>
      <c r="AM103" s="7" t="str">
        <f t="shared" si="44"/>
        <v/>
      </c>
      <c r="AN103" s="7">
        <f t="shared" si="30"/>
        <v>0</v>
      </c>
      <c r="AO103" s="7">
        <f t="shared" si="31"/>
        <v>0</v>
      </c>
      <c r="AP103" s="9" cm="1">
        <f t="array" aca="1" ref="AP103" ca="1">IF(F103="Flow",_xlfn.XLOOKUP(AL103,INDIRECT(F103&amp;AM103&amp;"W"),_xlfn.XLOOKUP(AI103,INDIRECT(F103&amp;AM103&amp;"H"),INDIRECT(F103&amp;AM103))),0)</f>
        <v>0</v>
      </c>
      <c r="AQ103" s="9">
        <f>IF(F103="Cascade",_xlfn.XLOOKUP(S103,Cascade!$C$4:$S$4,Cascade!$C$5:$S$5),0)</f>
        <v>0</v>
      </c>
      <c r="AR103" s="9" t="b">
        <f t="shared" si="32"/>
        <v>0</v>
      </c>
      <c r="AS103" s="9" cm="1">
        <f t="array" aca="1" ref="AS103" ca="1">IF(OR(G103="Ellipse 43",G103="Luxury 46",G103="Type 2",G103="Type D",G103="Type Z",ISBLANK(G103)),0,_xlfn.XLOOKUP(S103,INDIRECT(U103&amp;AR103&amp;"w"),INDIRECT(U103&amp;AR103)))</f>
        <v>0</v>
      </c>
      <c r="AT103" s="9" cm="1">
        <f t="array" ref="AT103">IF(F103="ExtraLok 100",_xlfn.XLOOKUP(S103,'ExtraLok 100'!$C$6:$S$6,_xlfn.XLOOKUP('Pricing Tool'!T103,'ExtraLok 100'!$A$7:$A$21,'ExtraLok 100'!$C$7:$S$21)),IF(F103="ExtraLok 125",_xlfn.XLOOKUP('Pricing Tool'!S103,'ExtraLok 125'!$C$6:$S$6,_xlfn.XLOOKUP('Pricing Tool'!T103,'ExtraLok 125'!$A$7:$A$33,'ExtraLok 125'!$C$7:$S$33)),0))</f>
        <v>0</v>
      </c>
      <c r="AU103" s="9">
        <f t="shared" ca="1" si="45"/>
        <v>0</v>
      </c>
      <c r="AV103" s="9" t="str">
        <f t="shared" si="33"/>
        <v/>
      </c>
      <c r="AW103" s="85" t="e">
        <f>_xlfn.XLOOKUP($AV103,'Size capacities'!$A$2:$A$120,'Size capacities'!D$2:D$120)</f>
        <v>#N/A</v>
      </c>
      <c r="AX103" s="85" t="e">
        <f>_xlfn.XLOOKUP($AV103,'Size capacities'!$A$2:$A$120,'Size capacities'!E$2:E$120)</f>
        <v>#N/A</v>
      </c>
      <c r="AY103" s="85" t="e">
        <f>_xlfn.XLOOKUP($AV103,'Size capacities'!$A$2:$A$120,'Size capacities'!F$2:F$120)</f>
        <v>#N/A</v>
      </c>
      <c r="AZ103" s="85" t="e">
        <f>_xlfn.XLOOKUP($AV103,'Size capacities'!$A$2:$A$120,'Size capacities'!G$2:G$120)</f>
        <v>#N/A</v>
      </c>
      <c r="BA103" s="85">
        <f t="shared" si="34"/>
        <v>0</v>
      </c>
      <c r="BB103" s="85">
        <f t="shared" si="35"/>
        <v>0</v>
      </c>
    </row>
    <row r="104" spans="1:54" x14ac:dyDescent="0.3">
      <c r="A104" s="7">
        <v>101</v>
      </c>
      <c r="B104" s="91"/>
      <c r="C104" s="91"/>
      <c r="D104" s="91"/>
      <c r="E104" s="91"/>
      <c r="F104" s="91"/>
      <c r="G104" s="91"/>
      <c r="H104" s="91"/>
      <c r="I104" s="91"/>
      <c r="J104" s="91"/>
      <c r="K104" s="92"/>
      <c r="L104" s="92"/>
      <c r="M104" s="9">
        <f t="shared" ca="1" si="25"/>
        <v>0</v>
      </c>
      <c r="N104" s="10" cm="1">
        <f t="array" aca="1" ref="N104" ca="1">IF(ISBLANK(C104),0,IF(F104="Flow",AP104,IF(F104="Cascade",AQ104,IF(OR(ISBLANK(F104),ISBLANK(G104),ISBLANK(I104),ISBLANK(J104)),0,(_xlfn.XLOOKUP(S104,INDIRECT(U104&amp;W104&amp;"W"),_xlfn.XLOOKUP(T104,INDIRECT(U104&amp;W104&amp;"D"),INDIRECT(U104&amp;W104))))))))</f>
        <v>0</v>
      </c>
      <c r="O104" s="93"/>
      <c r="P104" s="9">
        <f t="shared" ca="1" si="26"/>
        <v>0</v>
      </c>
      <c r="Q104" s="9">
        <f t="shared" si="36"/>
        <v>0</v>
      </c>
      <c r="S104" s="7">
        <f t="shared" si="37"/>
        <v>800</v>
      </c>
      <c r="T104" s="7">
        <f t="shared" si="38"/>
        <v>800</v>
      </c>
      <c r="U104" s="8" t="str">
        <f t="shared" si="39"/>
        <v/>
      </c>
      <c r="V104" s="7" cm="1">
        <f t="array" aca="1" ref="V104" ca="1">IF(ISBLANK(I104),0,_xlfn.XLOOKUP(I104,INDIRECT(U104&amp;"Controls"),INDIRECT(U104&amp;"ControlsAddon")))</f>
        <v>0</v>
      </c>
      <c r="W104" s="7" t="str">
        <f t="shared" si="27"/>
        <v/>
      </c>
      <c r="X104" s="7" cm="1">
        <f t="array" aca="1" ref="X104" ca="1">IF(AND(K104="y",NOT(ISBLANK(H104))),_xlfn.XLOOKUP(S104,ralcassette,ralcassettecost),IF(K104="Y",_xlfn.XLOOKUP(S104,INDIRECT(U104&amp;"RALW"),_xlfn.XLOOKUP(T104,INDIRECT(U104&amp;"RALD"),INDIRECT(U104&amp;"RAL"))),0))</f>
        <v>0</v>
      </c>
      <c r="Y104" s="7">
        <f t="shared" si="40"/>
        <v>0</v>
      </c>
      <c r="Z104" s="7">
        <f t="shared" si="41"/>
        <v>0</v>
      </c>
      <c r="AA104" s="7" cm="1">
        <f t="array" ref="AA104">IF(ISNUMBER(SEARCH("cassette",H104)),_xlfn.XLOOKUP(S104,cassettewidth,_xlfn.XLOOKUP(H104,cassettetype,cassette)),IF(ISNUMBER(SEARCH("fascia",H104)),_xlfn.XLOOKUP(S104,fasciawidth,_xlfn.XLOOKUP(H104,fasciatype,fascia)),0))</f>
        <v>0</v>
      </c>
      <c r="AB104" s="7" t="str">
        <f t="shared" si="42"/>
        <v/>
      </c>
      <c r="AC104" s="7" t="str" cm="1">
        <f t="array" ref="AC104">IF(NOT(ISBLANK(H104)),_xlfn.XLOOKUP(S104,cassetterefwidth,_xlfn.XLOOKUP(T104,cassetterefdrop,cassetteref)),"")</f>
        <v/>
      </c>
      <c r="AD104" s="1" t="b">
        <f t="shared" si="43"/>
        <v>0</v>
      </c>
      <c r="AE104" s="1" t="b">
        <f t="shared" si="28"/>
        <v>0</v>
      </c>
      <c r="AF104" s="10" t="e" cm="1">
        <f t="array" aca="1" ref="AF104" ca="1">(_xlfn.XLOOKUP($S104,INDIRECT($U104&amp;$W104&amp;"W"),_xlfn.XLOOKUP($T104,INDIRECT($U104&amp;$W104&amp;"D"),INDIRECT($U104&amp;$W104))))</f>
        <v>#REF!</v>
      </c>
      <c r="AG104" s="9"/>
      <c r="AH104" s="9"/>
      <c r="AI104" s="9"/>
      <c r="AJ104" s="9"/>
      <c r="AK104" s="9"/>
      <c r="AL104" s="7">
        <f t="shared" si="29"/>
        <v>500</v>
      </c>
      <c r="AM104" s="7" t="str">
        <f t="shared" si="44"/>
        <v/>
      </c>
      <c r="AN104" s="7">
        <f t="shared" si="30"/>
        <v>0</v>
      </c>
      <c r="AO104" s="7">
        <f t="shared" si="31"/>
        <v>0</v>
      </c>
      <c r="AP104" s="9" cm="1">
        <f t="array" aca="1" ref="AP104" ca="1">IF(F104="Flow",_xlfn.XLOOKUP(AL104,INDIRECT(F104&amp;AM104&amp;"W"),_xlfn.XLOOKUP(AI104,INDIRECT(F104&amp;AM104&amp;"H"),INDIRECT(F104&amp;AM104))),0)</f>
        <v>0</v>
      </c>
      <c r="AQ104" s="9">
        <f>IF(F104="Cascade",_xlfn.XLOOKUP(S104,Cascade!$C$4:$S$4,Cascade!$C$5:$S$5),0)</f>
        <v>0</v>
      </c>
      <c r="AR104" s="9" t="b">
        <f t="shared" si="32"/>
        <v>0</v>
      </c>
      <c r="AS104" s="9" cm="1">
        <f t="array" aca="1" ref="AS104" ca="1">IF(OR(G104="Ellipse 43",G104="Luxury 46",G104="Type 2",G104="Type D",G104="Type Z",ISBLANK(G104)),0,_xlfn.XLOOKUP(S104,INDIRECT(U104&amp;AR104&amp;"w"),INDIRECT(U104&amp;AR104)))</f>
        <v>0</v>
      </c>
      <c r="AT104" s="9" cm="1">
        <f t="array" ref="AT104">IF(F104="ExtraLok 100",_xlfn.XLOOKUP(S104,'ExtraLok 100'!$C$6:$S$6,_xlfn.XLOOKUP('Pricing Tool'!T104,'ExtraLok 100'!$A$7:$A$21,'ExtraLok 100'!$C$7:$S$21)),IF(F104="ExtraLok 125",_xlfn.XLOOKUP('Pricing Tool'!S104,'ExtraLok 125'!$C$6:$S$6,_xlfn.XLOOKUP('Pricing Tool'!T104,'ExtraLok 125'!$A$7:$A$33,'ExtraLok 125'!$C$7:$S$33)),0))</f>
        <v>0</v>
      </c>
      <c r="AU104" s="9">
        <f t="shared" ca="1" si="45"/>
        <v>0</v>
      </c>
      <c r="AV104" s="9" t="str">
        <f t="shared" si="33"/>
        <v/>
      </c>
      <c r="AW104" s="85" t="e">
        <f>_xlfn.XLOOKUP($AV104,'Size capacities'!$A$2:$A$120,'Size capacities'!D$2:D$120)</f>
        <v>#N/A</v>
      </c>
      <c r="AX104" s="85" t="e">
        <f>_xlfn.XLOOKUP($AV104,'Size capacities'!$A$2:$A$120,'Size capacities'!E$2:E$120)</f>
        <v>#N/A</v>
      </c>
      <c r="AY104" s="85" t="e">
        <f>_xlfn.XLOOKUP($AV104,'Size capacities'!$A$2:$A$120,'Size capacities'!F$2:F$120)</f>
        <v>#N/A</v>
      </c>
      <c r="AZ104" s="85" t="e">
        <f>_xlfn.XLOOKUP($AV104,'Size capacities'!$A$2:$A$120,'Size capacities'!G$2:G$120)</f>
        <v>#N/A</v>
      </c>
      <c r="BA104" s="85">
        <f t="shared" si="34"/>
        <v>0</v>
      </c>
      <c r="BB104" s="85">
        <f t="shared" si="35"/>
        <v>0</v>
      </c>
    </row>
    <row r="105" spans="1:54" x14ac:dyDescent="0.3">
      <c r="A105" s="7">
        <v>102</v>
      </c>
      <c r="B105" s="91"/>
      <c r="C105" s="91"/>
      <c r="D105" s="91"/>
      <c r="E105" s="91"/>
      <c r="F105" s="91"/>
      <c r="G105" s="91"/>
      <c r="H105" s="91"/>
      <c r="I105" s="91"/>
      <c r="J105" s="91"/>
      <c r="K105" s="92"/>
      <c r="L105" s="92"/>
      <c r="M105" s="9">
        <f t="shared" ca="1" si="25"/>
        <v>0</v>
      </c>
      <c r="N105" s="10" cm="1">
        <f t="array" aca="1" ref="N105" ca="1">IF(ISBLANK(C105),0,IF(F105="Flow",AP105,IF(F105="Cascade",AQ105,IF(OR(ISBLANK(F105),ISBLANK(G105),ISBLANK(I105),ISBLANK(J105)),0,(_xlfn.XLOOKUP(S105,INDIRECT(U105&amp;W105&amp;"W"),_xlfn.XLOOKUP(T105,INDIRECT(U105&amp;W105&amp;"D"),INDIRECT(U105&amp;W105))))))))</f>
        <v>0</v>
      </c>
      <c r="O105" s="93"/>
      <c r="P105" s="9">
        <f t="shared" ca="1" si="26"/>
        <v>0</v>
      </c>
      <c r="Q105" s="9">
        <f t="shared" si="36"/>
        <v>0</v>
      </c>
      <c r="S105" s="7">
        <f t="shared" si="37"/>
        <v>800</v>
      </c>
      <c r="T105" s="7">
        <f t="shared" si="38"/>
        <v>800</v>
      </c>
      <c r="U105" s="8" t="str">
        <f t="shared" si="39"/>
        <v/>
      </c>
      <c r="V105" s="7" cm="1">
        <f t="array" aca="1" ref="V105" ca="1">IF(ISBLANK(I105),0,_xlfn.XLOOKUP(I105,INDIRECT(U105&amp;"Controls"),INDIRECT(U105&amp;"ControlsAddon")))</f>
        <v>0</v>
      </c>
      <c r="W105" s="7" t="str">
        <f t="shared" si="27"/>
        <v/>
      </c>
      <c r="X105" s="7" cm="1">
        <f t="array" aca="1" ref="X105" ca="1">IF(AND(K105="y",NOT(ISBLANK(H105))),_xlfn.XLOOKUP(S105,ralcassette,ralcassettecost),IF(K105="Y",_xlfn.XLOOKUP(S105,INDIRECT(U105&amp;"RALW"),_xlfn.XLOOKUP(T105,INDIRECT(U105&amp;"RALD"),INDIRECT(U105&amp;"RAL"))),0))</f>
        <v>0</v>
      </c>
      <c r="Y105" s="7">
        <f t="shared" si="40"/>
        <v>0</v>
      </c>
      <c r="Z105" s="7">
        <f t="shared" si="41"/>
        <v>0</v>
      </c>
      <c r="AA105" s="7" cm="1">
        <f t="array" ref="AA105">IF(ISNUMBER(SEARCH("cassette",H105)),_xlfn.XLOOKUP(S105,cassettewidth,_xlfn.XLOOKUP(H105,cassettetype,cassette)),IF(ISNUMBER(SEARCH("fascia",H105)),_xlfn.XLOOKUP(S105,fasciawidth,_xlfn.XLOOKUP(H105,fasciatype,fascia)),0))</f>
        <v>0</v>
      </c>
      <c r="AB105" s="7" t="str">
        <f t="shared" si="42"/>
        <v/>
      </c>
      <c r="AC105" s="7" t="str" cm="1">
        <f t="array" ref="AC105">IF(NOT(ISBLANK(H105)),_xlfn.XLOOKUP(S105,cassetterefwidth,_xlfn.XLOOKUP(T105,cassetterefdrop,cassetteref)),"")</f>
        <v/>
      </c>
      <c r="AD105" s="1" t="b">
        <f t="shared" si="43"/>
        <v>0</v>
      </c>
      <c r="AE105" s="1" t="b">
        <f t="shared" si="28"/>
        <v>0</v>
      </c>
      <c r="AF105" s="10" t="e" cm="1">
        <f t="array" aca="1" ref="AF105" ca="1">(_xlfn.XLOOKUP($S105,INDIRECT($U105&amp;$W105&amp;"W"),_xlfn.XLOOKUP($T105,INDIRECT($U105&amp;$W105&amp;"D"),INDIRECT($U105&amp;$W105))))</f>
        <v>#REF!</v>
      </c>
      <c r="AG105" s="9"/>
      <c r="AH105" s="9"/>
      <c r="AI105" s="9"/>
      <c r="AJ105" s="9"/>
      <c r="AK105" s="9"/>
      <c r="AL105" s="7">
        <f t="shared" si="29"/>
        <v>500</v>
      </c>
      <c r="AM105" s="7" t="str">
        <f t="shared" si="44"/>
        <v/>
      </c>
      <c r="AN105" s="7">
        <f t="shared" si="30"/>
        <v>0</v>
      </c>
      <c r="AO105" s="7">
        <f t="shared" si="31"/>
        <v>0</v>
      </c>
      <c r="AP105" s="9" cm="1">
        <f t="array" aca="1" ref="AP105" ca="1">IF(F105="Flow",_xlfn.XLOOKUP(AL105,INDIRECT(F105&amp;AM105&amp;"W"),_xlfn.XLOOKUP(AI105,INDIRECT(F105&amp;AM105&amp;"H"),INDIRECT(F105&amp;AM105))),0)</f>
        <v>0</v>
      </c>
      <c r="AQ105" s="9">
        <f>IF(F105="Cascade",_xlfn.XLOOKUP(S105,Cascade!$C$4:$S$4,Cascade!$C$5:$S$5),0)</f>
        <v>0</v>
      </c>
      <c r="AR105" s="9" t="b">
        <f t="shared" si="32"/>
        <v>0</v>
      </c>
      <c r="AS105" s="9" cm="1">
        <f t="array" aca="1" ref="AS105" ca="1">IF(OR(G105="Ellipse 43",G105="Luxury 46",G105="Type 2",G105="Type D",G105="Type Z",ISBLANK(G105)),0,_xlfn.XLOOKUP(S105,INDIRECT(U105&amp;AR105&amp;"w"),INDIRECT(U105&amp;AR105)))</f>
        <v>0</v>
      </c>
      <c r="AT105" s="9" cm="1">
        <f t="array" ref="AT105">IF(F105="ExtraLok 100",_xlfn.XLOOKUP(S105,'ExtraLok 100'!$C$6:$S$6,_xlfn.XLOOKUP('Pricing Tool'!T105,'ExtraLok 100'!$A$7:$A$21,'ExtraLok 100'!$C$7:$S$21)),IF(F105="ExtraLok 125",_xlfn.XLOOKUP('Pricing Tool'!S105,'ExtraLok 125'!$C$6:$S$6,_xlfn.XLOOKUP('Pricing Tool'!T105,'ExtraLok 125'!$A$7:$A$33,'ExtraLok 125'!$C$7:$S$33)),0))</f>
        <v>0</v>
      </c>
      <c r="AU105" s="9">
        <f t="shared" ca="1" si="45"/>
        <v>0</v>
      </c>
      <c r="AV105" s="9" t="str">
        <f t="shared" si="33"/>
        <v/>
      </c>
      <c r="AW105" s="85" t="e">
        <f>_xlfn.XLOOKUP($AV105,'Size capacities'!$A$2:$A$120,'Size capacities'!D$2:D$120)</f>
        <v>#N/A</v>
      </c>
      <c r="AX105" s="85" t="e">
        <f>_xlfn.XLOOKUP($AV105,'Size capacities'!$A$2:$A$120,'Size capacities'!E$2:E$120)</f>
        <v>#N/A</v>
      </c>
      <c r="AY105" s="85" t="e">
        <f>_xlfn.XLOOKUP($AV105,'Size capacities'!$A$2:$A$120,'Size capacities'!F$2:F$120)</f>
        <v>#N/A</v>
      </c>
      <c r="AZ105" s="85" t="e">
        <f>_xlfn.XLOOKUP($AV105,'Size capacities'!$A$2:$A$120,'Size capacities'!G$2:G$120)</f>
        <v>#N/A</v>
      </c>
      <c r="BA105" s="85">
        <f t="shared" si="34"/>
        <v>0</v>
      </c>
      <c r="BB105" s="85">
        <f t="shared" si="35"/>
        <v>0</v>
      </c>
    </row>
    <row r="106" spans="1:54" x14ac:dyDescent="0.3">
      <c r="A106" s="7">
        <v>103</v>
      </c>
      <c r="B106" s="91"/>
      <c r="C106" s="91"/>
      <c r="D106" s="91"/>
      <c r="E106" s="91"/>
      <c r="F106" s="91"/>
      <c r="G106" s="91"/>
      <c r="H106" s="91"/>
      <c r="I106" s="91"/>
      <c r="J106" s="91"/>
      <c r="K106" s="92"/>
      <c r="L106" s="92"/>
      <c r="M106" s="9">
        <f t="shared" ca="1" si="25"/>
        <v>0</v>
      </c>
      <c r="N106" s="10" cm="1">
        <f t="array" aca="1" ref="N106" ca="1">IF(ISBLANK(C106),0,IF(F106="Flow",AP106,IF(F106="Cascade",AQ106,IF(OR(ISBLANK(F106),ISBLANK(G106),ISBLANK(I106),ISBLANK(J106)),0,(_xlfn.XLOOKUP(S106,INDIRECT(U106&amp;W106&amp;"W"),_xlfn.XLOOKUP(T106,INDIRECT(U106&amp;W106&amp;"D"),INDIRECT(U106&amp;W106))))))))</f>
        <v>0</v>
      </c>
      <c r="O106" s="93"/>
      <c r="P106" s="9">
        <f t="shared" ca="1" si="26"/>
        <v>0</v>
      </c>
      <c r="Q106" s="9">
        <f t="shared" si="36"/>
        <v>0</v>
      </c>
      <c r="S106" s="7">
        <f t="shared" si="37"/>
        <v>800</v>
      </c>
      <c r="T106" s="7">
        <f t="shared" si="38"/>
        <v>800</v>
      </c>
      <c r="U106" s="8" t="str">
        <f t="shared" si="39"/>
        <v/>
      </c>
      <c r="V106" s="7" cm="1">
        <f t="array" aca="1" ref="V106" ca="1">IF(ISBLANK(I106),0,_xlfn.XLOOKUP(I106,INDIRECT(U106&amp;"Controls"),INDIRECT(U106&amp;"ControlsAddon")))</f>
        <v>0</v>
      </c>
      <c r="W106" s="7" t="str">
        <f t="shared" si="27"/>
        <v/>
      </c>
      <c r="X106" s="7" cm="1">
        <f t="array" aca="1" ref="X106" ca="1">IF(AND(K106="y",NOT(ISBLANK(H106))),_xlfn.XLOOKUP(S106,ralcassette,ralcassettecost),IF(K106="Y",_xlfn.XLOOKUP(S106,INDIRECT(U106&amp;"RALW"),_xlfn.XLOOKUP(T106,INDIRECT(U106&amp;"RALD"),INDIRECT(U106&amp;"RAL"))),0))</f>
        <v>0</v>
      </c>
      <c r="Y106" s="7">
        <f t="shared" si="40"/>
        <v>0</v>
      </c>
      <c r="Z106" s="7">
        <f t="shared" si="41"/>
        <v>0</v>
      </c>
      <c r="AA106" s="7" cm="1">
        <f t="array" ref="AA106">IF(ISNUMBER(SEARCH("cassette",H106)),_xlfn.XLOOKUP(S106,cassettewidth,_xlfn.XLOOKUP(H106,cassettetype,cassette)),IF(ISNUMBER(SEARCH("fascia",H106)),_xlfn.XLOOKUP(S106,fasciawidth,_xlfn.XLOOKUP(H106,fasciatype,fascia)),0))</f>
        <v>0</v>
      </c>
      <c r="AB106" s="7" t="str">
        <f t="shared" si="42"/>
        <v/>
      </c>
      <c r="AC106" s="7" t="str" cm="1">
        <f t="array" ref="AC106">IF(NOT(ISBLANK(H106)),_xlfn.XLOOKUP(S106,cassetterefwidth,_xlfn.XLOOKUP(T106,cassetterefdrop,cassetteref)),"")</f>
        <v/>
      </c>
      <c r="AD106" s="1" t="b">
        <f t="shared" si="43"/>
        <v>0</v>
      </c>
      <c r="AE106" s="1" t="b">
        <f t="shared" si="28"/>
        <v>0</v>
      </c>
      <c r="AF106" s="10" t="e" cm="1">
        <f t="array" aca="1" ref="AF106" ca="1">(_xlfn.XLOOKUP($S106,INDIRECT($U106&amp;$W106&amp;"W"),_xlfn.XLOOKUP($T106,INDIRECT($U106&amp;$W106&amp;"D"),INDIRECT($U106&amp;$W106))))</f>
        <v>#REF!</v>
      </c>
      <c r="AG106" s="9"/>
      <c r="AH106" s="9"/>
      <c r="AI106" s="9"/>
      <c r="AJ106" s="9"/>
      <c r="AK106" s="9"/>
      <c r="AL106" s="7">
        <f t="shared" si="29"/>
        <v>500</v>
      </c>
      <c r="AM106" s="7" t="str">
        <f t="shared" si="44"/>
        <v/>
      </c>
      <c r="AN106" s="7">
        <f t="shared" si="30"/>
        <v>0</v>
      </c>
      <c r="AO106" s="7">
        <f t="shared" si="31"/>
        <v>0</v>
      </c>
      <c r="AP106" s="9" cm="1">
        <f t="array" aca="1" ref="AP106" ca="1">IF(F106="Flow",_xlfn.XLOOKUP(AL106,INDIRECT(F106&amp;AM106&amp;"W"),_xlfn.XLOOKUP(AI106,INDIRECT(F106&amp;AM106&amp;"H"),INDIRECT(F106&amp;AM106))),0)</f>
        <v>0</v>
      </c>
      <c r="AQ106" s="9">
        <f>IF(F106="Cascade",_xlfn.XLOOKUP(S106,Cascade!$C$4:$S$4,Cascade!$C$5:$S$5),0)</f>
        <v>0</v>
      </c>
      <c r="AR106" s="9" t="b">
        <f t="shared" si="32"/>
        <v>0</v>
      </c>
      <c r="AS106" s="9" cm="1">
        <f t="array" aca="1" ref="AS106" ca="1">IF(OR(G106="Ellipse 43",G106="Luxury 46",G106="Type 2",G106="Type D",G106="Type Z",ISBLANK(G106)),0,_xlfn.XLOOKUP(S106,INDIRECT(U106&amp;AR106&amp;"w"),INDIRECT(U106&amp;AR106)))</f>
        <v>0</v>
      </c>
      <c r="AT106" s="9" cm="1">
        <f t="array" ref="AT106">IF(F106="ExtraLok 100",_xlfn.XLOOKUP(S106,'ExtraLok 100'!$C$6:$S$6,_xlfn.XLOOKUP('Pricing Tool'!T106,'ExtraLok 100'!$A$7:$A$21,'ExtraLok 100'!$C$7:$S$21)),IF(F106="ExtraLok 125",_xlfn.XLOOKUP('Pricing Tool'!S106,'ExtraLok 125'!$C$6:$S$6,_xlfn.XLOOKUP('Pricing Tool'!T106,'ExtraLok 125'!$A$7:$A$33,'ExtraLok 125'!$C$7:$S$33)),0))</f>
        <v>0</v>
      </c>
      <c r="AU106" s="9">
        <f t="shared" ca="1" si="45"/>
        <v>0</v>
      </c>
      <c r="AV106" s="9" t="str">
        <f t="shared" si="33"/>
        <v/>
      </c>
      <c r="AW106" s="85" t="e">
        <f>_xlfn.XLOOKUP($AV106,'Size capacities'!$A$2:$A$120,'Size capacities'!D$2:D$120)</f>
        <v>#N/A</v>
      </c>
      <c r="AX106" s="85" t="e">
        <f>_xlfn.XLOOKUP($AV106,'Size capacities'!$A$2:$A$120,'Size capacities'!E$2:E$120)</f>
        <v>#N/A</v>
      </c>
      <c r="AY106" s="85" t="e">
        <f>_xlfn.XLOOKUP($AV106,'Size capacities'!$A$2:$A$120,'Size capacities'!F$2:F$120)</f>
        <v>#N/A</v>
      </c>
      <c r="AZ106" s="85" t="e">
        <f>_xlfn.XLOOKUP($AV106,'Size capacities'!$A$2:$A$120,'Size capacities'!G$2:G$120)</f>
        <v>#N/A</v>
      </c>
      <c r="BA106" s="85">
        <f t="shared" si="34"/>
        <v>0</v>
      </c>
      <c r="BB106" s="85">
        <f t="shared" si="35"/>
        <v>0</v>
      </c>
    </row>
    <row r="107" spans="1:54" x14ac:dyDescent="0.3">
      <c r="A107" s="7">
        <v>104</v>
      </c>
      <c r="B107" s="91"/>
      <c r="C107" s="91"/>
      <c r="D107" s="91"/>
      <c r="E107" s="91"/>
      <c r="F107" s="91"/>
      <c r="G107" s="91"/>
      <c r="H107" s="91"/>
      <c r="I107" s="91"/>
      <c r="J107" s="91"/>
      <c r="K107" s="92"/>
      <c r="L107" s="92"/>
      <c r="M107" s="9">
        <f t="shared" ca="1" si="25"/>
        <v>0</v>
      </c>
      <c r="N107" s="10" cm="1">
        <f t="array" aca="1" ref="N107" ca="1">IF(ISBLANK(C107),0,IF(F107="Flow",AP107,IF(F107="Cascade",AQ107,IF(OR(ISBLANK(F107),ISBLANK(G107),ISBLANK(I107),ISBLANK(J107)),0,(_xlfn.XLOOKUP(S107,INDIRECT(U107&amp;W107&amp;"W"),_xlfn.XLOOKUP(T107,INDIRECT(U107&amp;W107&amp;"D"),INDIRECT(U107&amp;W107))))))))</f>
        <v>0</v>
      </c>
      <c r="O107" s="93"/>
      <c r="P107" s="9">
        <f t="shared" ca="1" si="26"/>
        <v>0</v>
      </c>
      <c r="Q107" s="9">
        <f t="shared" si="36"/>
        <v>0</v>
      </c>
      <c r="S107" s="7">
        <f t="shared" si="37"/>
        <v>800</v>
      </c>
      <c r="T107" s="7">
        <f t="shared" si="38"/>
        <v>800</v>
      </c>
      <c r="U107" s="8" t="str">
        <f t="shared" si="39"/>
        <v/>
      </c>
      <c r="V107" s="7" cm="1">
        <f t="array" aca="1" ref="V107" ca="1">IF(ISBLANK(I107),0,_xlfn.XLOOKUP(I107,INDIRECT(U107&amp;"Controls"),INDIRECT(U107&amp;"ControlsAddon")))</f>
        <v>0</v>
      </c>
      <c r="W107" s="7" t="str">
        <f t="shared" si="27"/>
        <v/>
      </c>
      <c r="X107" s="7" cm="1">
        <f t="array" aca="1" ref="X107" ca="1">IF(AND(K107="y",NOT(ISBLANK(H107))),_xlfn.XLOOKUP(S107,ralcassette,ralcassettecost),IF(K107="Y",_xlfn.XLOOKUP(S107,INDIRECT(U107&amp;"RALW"),_xlfn.XLOOKUP(T107,INDIRECT(U107&amp;"RALD"),INDIRECT(U107&amp;"RAL"))),0))</f>
        <v>0</v>
      </c>
      <c r="Y107" s="7">
        <f t="shared" si="40"/>
        <v>0</v>
      </c>
      <c r="Z107" s="7">
        <f t="shared" si="41"/>
        <v>0</v>
      </c>
      <c r="AA107" s="7" cm="1">
        <f t="array" ref="AA107">IF(ISNUMBER(SEARCH("cassette",H107)),_xlfn.XLOOKUP(S107,cassettewidth,_xlfn.XLOOKUP(H107,cassettetype,cassette)),IF(ISNUMBER(SEARCH("fascia",H107)),_xlfn.XLOOKUP(S107,fasciawidth,_xlfn.XLOOKUP(H107,fasciatype,fascia)),0))</f>
        <v>0</v>
      </c>
      <c r="AB107" s="7" t="str">
        <f t="shared" si="42"/>
        <v/>
      </c>
      <c r="AC107" s="7" t="str" cm="1">
        <f t="array" ref="AC107">IF(NOT(ISBLANK(H107)),_xlfn.XLOOKUP(S107,cassetterefwidth,_xlfn.XLOOKUP(T107,cassetterefdrop,cassetteref)),"")</f>
        <v/>
      </c>
      <c r="AD107" s="1" t="b">
        <f t="shared" si="43"/>
        <v>0</v>
      </c>
      <c r="AE107" s="1" t="b">
        <f t="shared" si="28"/>
        <v>0</v>
      </c>
      <c r="AF107" s="10" t="e" cm="1">
        <f t="array" aca="1" ref="AF107" ca="1">(_xlfn.XLOOKUP($S107,INDIRECT($U107&amp;$W107&amp;"W"),_xlfn.XLOOKUP($T107,INDIRECT($U107&amp;$W107&amp;"D"),INDIRECT($U107&amp;$W107))))</f>
        <v>#REF!</v>
      </c>
      <c r="AG107" s="9"/>
      <c r="AH107" s="9"/>
      <c r="AI107" s="9"/>
      <c r="AJ107" s="9"/>
      <c r="AK107" s="9"/>
      <c r="AL107" s="7">
        <f t="shared" si="29"/>
        <v>500</v>
      </c>
      <c r="AM107" s="7" t="str">
        <f t="shared" si="44"/>
        <v/>
      </c>
      <c r="AN107" s="7">
        <f t="shared" si="30"/>
        <v>0</v>
      </c>
      <c r="AO107" s="7">
        <f t="shared" si="31"/>
        <v>0</v>
      </c>
      <c r="AP107" s="9" cm="1">
        <f t="array" aca="1" ref="AP107" ca="1">IF(F107="Flow",_xlfn.XLOOKUP(AL107,INDIRECT(F107&amp;AM107&amp;"W"),_xlfn.XLOOKUP(AI107,INDIRECT(F107&amp;AM107&amp;"H"),INDIRECT(F107&amp;AM107))),0)</f>
        <v>0</v>
      </c>
      <c r="AQ107" s="9">
        <f>IF(F107="Cascade",_xlfn.XLOOKUP(S107,Cascade!$C$4:$S$4,Cascade!$C$5:$S$5),0)</f>
        <v>0</v>
      </c>
      <c r="AR107" s="9" t="b">
        <f t="shared" si="32"/>
        <v>0</v>
      </c>
      <c r="AS107" s="9" cm="1">
        <f t="array" aca="1" ref="AS107" ca="1">IF(OR(G107="Ellipse 43",G107="Luxury 46",G107="Type 2",G107="Type D",G107="Type Z",ISBLANK(G107)),0,_xlfn.XLOOKUP(S107,INDIRECT(U107&amp;AR107&amp;"w"),INDIRECT(U107&amp;AR107)))</f>
        <v>0</v>
      </c>
      <c r="AT107" s="9" cm="1">
        <f t="array" ref="AT107">IF(F107="ExtraLok 100",_xlfn.XLOOKUP(S107,'ExtraLok 100'!$C$6:$S$6,_xlfn.XLOOKUP('Pricing Tool'!T107,'ExtraLok 100'!$A$7:$A$21,'ExtraLok 100'!$C$7:$S$21)),IF(F107="ExtraLok 125",_xlfn.XLOOKUP('Pricing Tool'!S107,'ExtraLok 125'!$C$6:$S$6,_xlfn.XLOOKUP('Pricing Tool'!T107,'ExtraLok 125'!$A$7:$A$33,'ExtraLok 125'!$C$7:$S$33)),0))</f>
        <v>0</v>
      </c>
      <c r="AU107" s="9">
        <f t="shared" ca="1" si="45"/>
        <v>0</v>
      </c>
      <c r="AV107" s="9" t="str">
        <f t="shared" si="33"/>
        <v/>
      </c>
      <c r="AW107" s="85" t="e">
        <f>_xlfn.XLOOKUP($AV107,'Size capacities'!$A$2:$A$120,'Size capacities'!D$2:D$120)</f>
        <v>#N/A</v>
      </c>
      <c r="AX107" s="85" t="e">
        <f>_xlfn.XLOOKUP($AV107,'Size capacities'!$A$2:$A$120,'Size capacities'!E$2:E$120)</f>
        <v>#N/A</v>
      </c>
      <c r="AY107" s="85" t="e">
        <f>_xlfn.XLOOKUP($AV107,'Size capacities'!$A$2:$A$120,'Size capacities'!F$2:F$120)</f>
        <v>#N/A</v>
      </c>
      <c r="AZ107" s="85" t="e">
        <f>_xlfn.XLOOKUP($AV107,'Size capacities'!$A$2:$A$120,'Size capacities'!G$2:G$120)</f>
        <v>#N/A</v>
      </c>
      <c r="BA107" s="85">
        <f t="shared" si="34"/>
        <v>0</v>
      </c>
      <c r="BB107" s="85">
        <f t="shared" si="35"/>
        <v>0</v>
      </c>
    </row>
    <row r="108" spans="1:54" x14ac:dyDescent="0.3">
      <c r="A108" s="7">
        <v>105</v>
      </c>
      <c r="B108" s="91"/>
      <c r="C108" s="91"/>
      <c r="D108" s="91"/>
      <c r="E108" s="91"/>
      <c r="F108" s="91"/>
      <c r="G108" s="91"/>
      <c r="H108" s="91"/>
      <c r="I108" s="91"/>
      <c r="J108" s="91"/>
      <c r="K108" s="92"/>
      <c r="L108" s="92"/>
      <c r="M108" s="9">
        <f t="shared" ca="1" si="25"/>
        <v>0</v>
      </c>
      <c r="N108" s="10" cm="1">
        <f t="array" aca="1" ref="N108" ca="1">IF(ISBLANK(C108),0,IF(F108="Flow",AP108,IF(F108="Cascade",AQ108,IF(OR(ISBLANK(F108),ISBLANK(G108),ISBLANK(I108),ISBLANK(J108)),0,(_xlfn.XLOOKUP(S108,INDIRECT(U108&amp;W108&amp;"W"),_xlfn.XLOOKUP(T108,INDIRECT(U108&amp;W108&amp;"D"),INDIRECT(U108&amp;W108))))))))</f>
        <v>0</v>
      </c>
      <c r="O108" s="93"/>
      <c r="P108" s="9">
        <f t="shared" ca="1" si="26"/>
        <v>0</v>
      </c>
      <c r="Q108" s="9">
        <f t="shared" si="36"/>
        <v>0</v>
      </c>
      <c r="S108" s="7">
        <f t="shared" si="37"/>
        <v>800</v>
      </c>
      <c r="T108" s="7">
        <f t="shared" si="38"/>
        <v>800</v>
      </c>
      <c r="U108" s="8" t="str">
        <f t="shared" si="39"/>
        <v/>
      </c>
      <c r="V108" s="7" cm="1">
        <f t="array" aca="1" ref="V108" ca="1">IF(ISBLANK(I108),0,_xlfn.XLOOKUP(I108,INDIRECT(U108&amp;"Controls"),INDIRECT(U108&amp;"ControlsAddon")))</f>
        <v>0</v>
      </c>
      <c r="W108" s="7" t="str">
        <f t="shared" si="27"/>
        <v/>
      </c>
      <c r="X108" s="7" cm="1">
        <f t="array" aca="1" ref="X108" ca="1">IF(AND(K108="y",NOT(ISBLANK(H108))),_xlfn.XLOOKUP(S108,ralcassette,ralcassettecost),IF(K108="Y",_xlfn.XLOOKUP(S108,INDIRECT(U108&amp;"RALW"),_xlfn.XLOOKUP(T108,INDIRECT(U108&amp;"RALD"),INDIRECT(U108&amp;"RAL"))),0))</f>
        <v>0</v>
      </c>
      <c r="Y108" s="7">
        <f t="shared" si="40"/>
        <v>0</v>
      </c>
      <c r="Z108" s="7">
        <f t="shared" si="41"/>
        <v>0</v>
      </c>
      <c r="AA108" s="7" cm="1">
        <f t="array" ref="AA108">IF(ISNUMBER(SEARCH("cassette",H108)),_xlfn.XLOOKUP(S108,cassettewidth,_xlfn.XLOOKUP(H108,cassettetype,cassette)),IF(ISNUMBER(SEARCH("fascia",H108)),_xlfn.XLOOKUP(S108,fasciawidth,_xlfn.XLOOKUP(H108,fasciatype,fascia)),0))</f>
        <v>0</v>
      </c>
      <c r="AB108" s="7" t="str">
        <f t="shared" si="42"/>
        <v/>
      </c>
      <c r="AC108" s="7" t="str" cm="1">
        <f t="array" ref="AC108">IF(NOT(ISBLANK(H108)),_xlfn.XLOOKUP(S108,cassetterefwidth,_xlfn.XLOOKUP(T108,cassetterefdrop,cassetteref)),"")</f>
        <v/>
      </c>
      <c r="AD108" s="1" t="b">
        <f t="shared" si="43"/>
        <v>0</v>
      </c>
      <c r="AE108" s="1" t="b">
        <f t="shared" si="28"/>
        <v>0</v>
      </c>
      <c r="AF108" s="10" t="e" cm="1">
        <f t="array" aca="1" ref="AF108" ca="1">(_xlfn.XLOOKUP($S108,INDIRECT($U108&amp;$W108&amp;"W"),_xlfn.XLOOKUP($T108,INDIRECT($U108&amp;$W108&amp;"D"),INDIRECT($U108&amp;$W108))))</f>
        <v>#REF!</v>
      </c>
      <c r="AG108" s="9"/>
      <c r="AH108" s="9"/>
      <c r="AI108" s="9"/>
      <c r="AJ108" s="9"/>
      <c r="AK108" s="9"/>
      <c r="AL108" s="7">
        <f t="shared" si="29"/>
        <v>500</v>
      </c>
      <c r="AM108" s="7" t="str">
        <f t="shared" si="44"/>
        <v/>
      </c>
      <c r="AN108" s="7">
        <f t="shared" si="30"/>
        <v>0</v>
      </c>
      <c r="AO108" s="7">
        <f t="shared" si="31"/>
        <v>0</v>
      </c>
      <c r="AP108" s="9" cm="1">
        <f t="array" aca="1" ref="AP108" ca="1">IF(F108="Flow",_xlfn.XLOOKUP(AL108,INDIRECT(F108&amp;AM108&amp;"W"),_xlfn.XLOOKUP(AI108,INDIRECT(F108&amp;AM108&amp;"H"),INDIRECT(F108&amp;AM108))),0)</f>
        <v>0</v>
      </c>
      <c r="AQ108" s="9">
        <f>IF(F108="Cascade",_xlfn.XLOOKUP(S108,Cascade!$C$4:$S$4,Cascade!$C$5:$S$5),0)</f>
        <v>0</v>
      </c>
      <c r="AR108" s="9" t="b">
        <f t="shared" si="32"/>
        <v>0</v>
      </c>
      <c r="AS108" s="9" cm="1">
        <f t="array" aca="1" ref="AS108" ca="1">IF(OR(G108="Ellipse 43",G108="Luxury 46",G108="Type 2",G108="Type D",G108="Type Z",ISBLANK(G108)),0,_xlfn.XLOOKUP(S108,INDIRECT(U108&amp;AR108&amp;"w"),INDIRECT(U108&amp;AR108)))</f>
        <v>0</v>
      </c>
      <c r="AT108" s="9" cm="1">
        <f t="array" ref="AT108">IF(F108="ExtraLok 100",_xlfn.XLOOKUP(S108,'ExtraLok 100'!$C$6:$S$6,_xlfn.XLOOKUP('Pricing Tool'!T108,'ExtraLok 100'!$A$7:$A$21,'ExtraLok 100'!$C$7:$S$21)),IF(F108="ExtraLok 125",_xlfn.XLOOKUP('Pricing Tool'!S108,'ExtraLok 125'!$C$6:$S$6,_xlfn.XLOOKUP('Pricing Tool'!T108,'ExtraLok 125'!$A$7:$A$33,'ExtraLok 125'!$C$7:$S$33)),0))</f>
        <v>0</v>
      </c>
      <c r="AU108" s="9">
        <f t="shared" ca="1" si="45"/>
        <v>0</v>
      </c>
      <c r="AV108" s="9" t="str">
        <f t="shared" si="33"/>
        <v/>
      </c>
      <c r="AW108" s="85" t="e">
        <f>_xlfn.XLOOKUP($AV108,'Size capacities'!$A$2:$A$120,'Size capacities'!D$2:D$120)</f>
        <v>#N/A</v>
      </c>
      <c r="AX108" s="85" t="e">
        <f>_xlfn.XLOOKUP($AV108,'Size capacities'!$A$2:$A$120,'Size capacities'!E$2:E$120)</f>
        <v>#N/A</v>
      </c>
      <c r="AY108" s="85" t="e">
        <f>_xlfn.XLOOKUP($AV108,'Size capacities'!$A$2:$A$120,'Size capacities'!F$2:F$120)</f>
        <v>#N/A</v>
      </c>
      <c r="AZ108" s="85" t="e">
        <f>_xlfn.XLOOKUP($AV108,'Size capacities'!$A$2:$A$120,'Size capacities'!G$2:G$120)</f>
        <v>#N/A</v>
      </c>
      <c r="BA108" s="85">
        <f t="shared" si="34"/>
        <v>0</v>
      </c>
      <c r="BB108" s="85">
        <f t="shared" si="35"/>
        <v>0</v>
      </c>
    </row>
    <row r="109" spans="1:54" x14ac:dyDescent="0.3">
      <c r="A109" s="7">
        <v>106</v>
      </c>
      <c r="B109" s="91"/>
      <c r="C109" s="91"/>
      <c r="D109" s="91"/>
      <c r="E109" s="91"/>
      <c r="F109" s="91"/>
      <c r="G109" s="91"/>
      <c r="H109" s="91"/>
      <c r="I109" s="91"/>
      <c r="J109" s="91"/>
      <c r="K109" s="92"/>
      <c r="L109" s="92"/>
      <c r="M109" s="9">
        <f t="shared" ca="1" si="25"/>
        <v>0</v>
      </c>
      <c r="N109" s="10" cm="1">
        <f t="array" aca="1" ref="N109" ca="1">IF(ISBLANK(C109),0,IF(F109="Flow",AP109,IF(F109="Cascade",AQ109,IF(OR(ISBLANK(F109),ISBLANK(G109),ISBLANK(I109),ISBLANK(J109)),0,(_xlfn.XLOOKUP(S109,INDIRECT(U109&amp;W109&amp;"W"),_xlfn.XLOOKUP(T109,INDIRECT(U109&amp;W109&amp;"D"),INDIRECT(U109&amp;W109))))))))</f>
        <v>0</v>
      </c>
      <c r="O109" s="93"/>
      <c r="P109" s="9">
        <f t="shared" ca="1" si="26"/>
        <v>0</v>
      </c>
      <c r="Q109" s="9">
        <f t="shared" si="36"/>
        <v>0</v>
      </c>
      <c r="S109" s="7">
        <f t="shared" si="37"/>
        <v>800</v>
      </c>
      <c r="T109" s="7">
        <f t="shared" si="38"/>
        <v>800</v>
      </c>
      <c r="U109" s="8" t="str">
        <f t="shared" si="39"/>
        <v/>
      </c>
      <c r="V109" s="7" cm="1">
        <f t="array" aca="1" ref="V109" ca="1">IF(ISBLANK(I109),0,_xlfn.XLOOKUP(I109,INDIRECT(U109&amp;"Controls"),INDIRECT(U109&amp;"ControlsAddon")))</f>
        <v>0</v>
      </c>
      <c r="W109" s="7" t="str">
        <f t="shared" si="27"/>
        <v/>
      </c>
      <c r="X109" s="7" cm="1">
        <f t="array" aca="1" ref="X109" ca="1">IF(AND(K109="y",NOT(ISBLANK(H109))),_xlfn.XLOOKUP(S109,ralcassette,ralcassettecost),IF(K109="Y",_xlfn.XLOOKUP(S109,INDIRECT(U109&amp;"RALW"),_xlfn.XLOOKUP(T109,INDIRECT(U109&amp;"RALD"),INDIRECT(U109&amp;"RAL"))),0))</f>
        <v>0</v>
      </c>
      <c r="Y109" s="7">
        <f t="shared" si="40"/>
        <v>0</v>
      </c>
      <c r="Z109" s="7">
        <f t="shared" si="41"/>
        <v>0</v>
      </c>
      <c r="AA109" s="7" cm="1">
        <f t="array" ref="AA109">IF(ISNUMBER(SEARCH("cassette",H109)),_xlfn.XLOOKUP(S109,cassettewidth,_xlfn.XLOOKUP(H109,cassettetype,cassette)),IF(ISNUMBER(SEARCH("fascia",H109)),_xlfn.XLOOKUP(S109,fasciawidth,_xlfn.XLOOKUP(H109,fasciatype,fascia)),0))</f>
        <v>0</v>
      </c>
      <c r="AB109" s="7" t="str">
        <f t="shared" si="42"/>
        <v/>
      </c>
      <c r="AC109" s="7" t="str" cm="1">
        <f t="array" ref="AC109">IF(NOT(ISBLANK(H109)),_xlfn.XLOOKUP(S109,cassetterefwidth,_xlfn.XLOOKUP(T109,cassetterefdrop,cassetteref)),"")</f>
        <v/>
      </c>
      <c r="AD109" s="1" t="b">
        <f t="shared" si="43"/>
        <v>0</v>
      </c>
      <c r="AE109" s="1" t="b">
        <f t="shared" si="28"/>
        <v>0</v>
      </c>
      <c r="AF109" s="10" t="e" cm="1">
        <f t="array" aca="1" ref="AF109" ca="1">(_xlfn.XLOOKUP($S109,INDIRECT($U109&amp;$W109&amp;"W"),_xlfn.XLOOKUP($T109,INDIRECT($U109&amp;$W109&amp;"D"),INDIRECT($U109&amp;$W109))))</f>
        <v>#REF!</v>
      </c>
      <c r="AG109" s="9"/>
      <c r="AH109" s="9"/>
      <c r="AI109" s="9"/>
      <c r="AJ109" s="9"/>
      <c r="AK109" s="9"/>
      <c r="AL109" s="7">
        <f t="shared" si="29"/>
        <v>500</v>
      </c>
      <c r="AM109" s="7" t="str">
        <f t="shared" si="44"/>
        <v/>
      </c>
      <c r="AN109" s="7">
        <f t="shared" si="30"/>
        <v>0</v>
      </c>
      <c r="AO109" s="7">
        <f t="shared" si="31"/>
        <v>0</v>
      </c>
      <c r="AP109" s="9" cm="1">
        <f t="array" aca="1" ref="AP109" ca="1">IF(F109="Flow",_xlfn.XLOOKUP(AL109,INDIRECT(F109&amp;AM109&amp;"W"),_xlfn.XLOOKUP(AI109,INDIRECT(F109&amp;AM109&amp;"H"),INDIRECT(F109&amp;AM109))),0)</f>
        <v>0</v>
      </c>
      <c r="AQ109" s="9">
        <f>IF(F109="Cascade",_xlfn.XLOOKUP(S109,Cascade!$C$4:$S$4,Cascade!$C$5:$S$5),0)</f>
        <v>0</v>
      </c>
      <c r="AR109" s="9" t="b">
        <f t="shared" si="32"/>
        <v>0</v>
      </c>
      <c r="AS109" s="9" cm="1">
        <f t="array" aca="1" ref="AS109" ca="1">IF(OR(G109="Ellipse 43",G109="Luxury 46",G109="Type 2",G109="Type D",G109="Type Z",ISBLANK(G109)),0,_xlfn.XLOOKUP(S109,INDIRECT(U109&amp;AR109&amp;"w"),INDIRECT(U109&amp;AR109)))</f>
        <v>0</v>
      </c>
      <c r="AT109" s="9" cm="1">
        <f t="array" ref="AT109">IF(F109="ExtraLok 100",_xlfn.XLOOKUP(S109,'ExtraLok 100'!$C$6:$S$6,_xlfn.XLOOKUP('Pricing Tool'!T109,'ExtraLok 100'!$A$7:$A$21,'ExtraLok 100'!$C$7:$S$21)),IF(F109="ExtraLok 125",_xlfn.XLOOKUP('Pricing Tool'!S109,'ExtraLok 125'!$C$6:$S$6,_xlfn.XLOOKUP('Pricing Tool'!T109,'ExtraLok 125'!$A$7:$A$33,'ExtraLok 125'!$C$7:$S$33)),0))</f>
        <v>0</v>
      </c>
      <c r="AU109" s="9">
        <f t="shared" ca="1" si="45"/>
        <v>0</v>
      </c>
      <c r="AV109" s="9" t="str">
        <f t="shared" si="33"/>
        <v/>
      </c>
      <c r="AW109" s="85" t="e">
        <f>_xlfn.XLOOKUP($AV109,'Size capacities'!$A$2:$A$120,'Size capacities'!D$2:D$120)</f>
        <v>#N/A</v>
      </c>
      <c r="AX109" s="85" t="e">
        <f>_xlfn.XLOOKUP($AV109,'Size capacities'!$A$2:$A$120,'Size capacities'!E$2:E$120)</f>
        <v>#N/A</v>
      </c>
      <c r="AY109" s="85" t="e">
        <f>_xlfn.XLOOKUP($AV109,'Size capacities'!$A$2:$A$120,'Size capacities'!F$2:F$120)</f>
        <v>#N/A</v>
      </c>
      <c r="AZ109" s="85" t="e">
        <f>_xlfn.XLOOKUP($AV109,'Size capacities'!$A$2:$A$120,'Size capacities'!G$2:G$120)</f>
        <v>#N/A</v>
      </c>
      <c r="BA109" s="85">
        <f t="shared" si="34"/>
        <v>0</v>
      </c>
      <c r="BB109" s="85">
        <f t="shared" si="35"/>
        <v>0</v>
      </c>
    </row>
    <row r="110" spans="1:54" x14ac:dyDescent="0.3">
      <c r="A110" s="7">
        <v>107</v>
      </c>
      <c r="B110" s="91"/>
      <c r="C110" s="91"/>
      <c r="D110" s="91"/>
      <c r="E110" s="91"/>
      <c r="F110" s="91"/>
      <c r="G110" s="91"/>
      <c r="H110" s="91"/>
      <c r="I110" s="91"/>
      <c r="J110" s="91"/>
      <c r="K110" s="92"/>
      <c r="L110" s="92"/>
      <c r="M110" s="9">
        <f t="shared" ca="1" si="25"/>
        <v>0</v>
      </c>
      <c r="N110" s="10" cm="1">
        <f t="array" aca="1" ref="N110" ca="1">IF(ISBLANK(C110),0,IF(F110="Flow",AP110,IF(F110="Cascade",AQ110,IF(OR(ISBLANK(F110),ISBLANK(G110),ISBLANK(I110),ISBLANK(J110)),0,(_xlfn.XLOOKUP(S110,INDIRECT(U110&amp;W110&amp;"W"),_xlfn.XLOOKUP(T110,INDIRECT(U110&amp;W110&amp;"D"),INDIRECT(U110&amp;W110))))))))</f>
        <v>0</v>
      </c>
      <c r="O110" s="93"/>
      <c r="P110" s="9">
        <f t="shared" ca="1" si="26"/>
        <v>0</v>
      </c>
      <c r="Q110" s="9">
        <f t="shared" si="36"/>
        <v>0</v>
      </c>
      <c r="S110" s="7">
        <f t="shared" si="37"/>
        <v>800</v>
      </c>
      <c r="T110" s="7">
        <f t="shared" si="38"/>
        <v>800</v>
      </c>
      <c r="U110" s="8" t="str">
        <f t="shared" si="39"/>
        <v/>
      </c>
      <c r="V110" s="7" cm="1">
        <f t="array" aca="1" ref="V110" ca="1">IF(ISBLANK(I110),0,_xlfn.XLOOKUP(I110,INDIRECT(U110&amp;"Controls"),INDIRECT(U110&amp;"ControlsAddon")))</f>
        <v>0</v>
      </c>
      <c r="W110" s="7" t="str">
        <f t="shared" si="27"/>
        <v/>
      </c>
      <c r="X110" s="7" cm="1">
        <f t="array" aca="1" ref="X110" ca="1">IF(AND(K110="y",NOT(ISBLANK(H110))),_xlfn.XLOOKUP(S110,ralcassette,ralcassettecost),IF(K110="Y",_xlfn.XLOOKUP(S110,INDIRECT(U110&amp;"RALW"),_xlfn.XLOOKUP(T110,INDIRECT(U110&amp;"RALD"),INDIRECT(U110&amp;"RAL"))),0))</f>
        <v>0</v>
      </c>
      <c r="Y110" s="7">
        <f t="shared" si="40"/>
        <v>0</v>
      </c>
      <c r="Z110" s="7">
        <f t="shared" si="41"/>
        <v>0</v>
      </c>
      <c r="AA110" s="7" cm="1">
        <f t="array" ref="AA110">IF(ISNUMBER(SEARCH("cassette",H110)),_xlfn.XLOOKUP(S110,cassettewidth,_xlfn.XLOOKUP(H110,cassettetype,cassette)),IF(ISNUMBER(SEARCH("fascia",H110)),_xlfn.XLOOKUP(S110,fasciawidth,_xlfn.XLOOKUP(H110,fasciatype,fascia)),0))</f>
        <v>0</v>
      </c>
      <c r="AB110" s="7" t="str">
        <f t="shared" si="42"/>
        <v/>
      </c>
      <c r="AC110" s="7" t="str" cm="1">
        <f t="array" ref="AC110">IF(NOT(ISBLANK(H110)),_xlfn.XLOOKUP(S110,cassetterefwidth,_xlfn.XLOOKUP(T110,cassetterefdrop,cassetteref)),"")</f>
        <v/>
      </c>
      <c r="AD110" s="1" t="b">
        <f t="shared" si="43"/>
        <v>0</v>
      </c>
      <c r="AE110" s="1" t="b">
        <f t="shared" si="28"/>
        <v>0</v>
      </c>
      <c r="AF110" s="10" t="e" cm="1">
        <f t="array" aca="1" ref="AF110" ca="1">(_xlfn.XLOOKUP($S110,INDIRECT($U110&amp;$W110&amp;"W"),_xlfn.XLOOKUP($T110,INDIRECT($U110&amp;$W110&amp;"D"),INDIRECT($U110&amp;$W110))))</f>
        <v>#REF!</v>
      </c>
      <c r="AG110" s="9"/>
      <c r="AH110" s="9"/>
      <c r="AI110" s="9"/>
      <c r="AJ110" s="9"/>
      <c r="AK110" s="9"/>
      <c r="AL110" s="7">
        <f t="shared" si="29"/>
        <v>500</v>
      </c>
      <c r="AM110" s="7" t="str">
        <f t="shared" si="44"/>
        <v/>
      </c>
      <c r="AN110" s="7">
        <f t="shared" si="30"/>
        <v>0</v>
      </c>
      <c r="AO110" s="7">
        <f t="shared" si="31"/>
        <v>0</v>
      </c>
      <c r="AP110" s="9" cm="1">
        <f t="array" aca="1" ref="AP110" ca="1">IF(F110="Flow",_xlfn.XLOOKUP(AL110,INDIRECT(F110&amp;AM110&amp;"W"),_xlfn.XLOOKUP(AI110,INDIRECT(F110&amp;AM110&amp;"H"),INDIRECT(F110&amp;AM110))),0)</f>
        <v>0</v>
      </c>
      <c r="AQ110" s="9">
        <f>IF(F110="Cascade",_xlfn.XLOOKUP(S110,Cascade!$C$4:$S$4,Cascade!$C$5:$S$5),0)</f>
        <v>0</v>
      </c>
      <c r="AR110" s="9" t="b">
        <f t="shared" si="32"/>
        <v>0</v>
      </c>
      <c r="AS110" s="9" cm="1">
        <f t="array" aca="1" ref="AS110" ca="1">IF(OR(G110="Ellipse 43",G110="Luxury 46",G110="Type 2",G110="Type D",G110="Type Z",ISBLANK(G110)),0,_xlfn.XLOOKUP(S110,INDIRECT(U110&amp;AR110&amp;"w"),INDIRECT(U110&amp;AR110)))</f>
        <v>0</v>
      </c>
      <c r="AT110" s="9" cm="1">
        <f t="array" ref="AT110">IF(F110="ExtraLok 100",_xlfn.XLOOKUP(S110,'ExtraLok 100'!$C$6:$S$6,_xlfn.XLOOKUP('Pricing Tool'!T110,'ExtraLok 100'!$A$7:$A$21,'ExtraLok 100'!$C$7:$S$21)),IF(F110="ExtraLok 125",_xlfn.XLOOKUP('Pricing Tool'!S110,'ExtraLok 125'!$C$6:$S$6,_xlfn.XLOOKUP('Pricing Tool'!T110,'ExtraLok 125'!$A$7:$A$33,'ExtraLok 125'!$C$7:$S$33)),0))</f>
        <v>0</v>
      </c>
      <c r="AU110" s="9">
        <f t="shared" ca="1" si="45"/>
        <v>0</v>
      </c>
      <c r="AV110" s="9" t="str">
        <f t="shared" si="33"/>
        <v/>
      </c>
      <c r="AW110" s="85" t="e">
        <f>_xlfn.XLOOKUP($AV110,'Size capacities'!$A$2:$A$120,'Size capacities'!D$2:D$120)</f>
        <v>#N/A</v>
      </c>
      <c r="AX110" s="85" t="e">
        <f>_xlfn.XLOOKUP($AV110,'Size capacities'!$A$2:$A$120,'Size capacities'!E$2:E$120)</f>
        <v>#N/A</v>
      </c>
      <c r="AY110" s="85" t="e">
        <f>_xlfn.XLOOKUP($AV110,'Size capacities'!$A$2:$A$120,'Size capacities'!F$2:F$120)</f>
        <v>#N/A</v>
      </c>
      <c r="AZ110" s="85" t="e">
        <f>_xlfn.XLOOKUP($AV110,'Size capacities'!$A$2:$A$120,'Size capacities'!G$2:G$120)</f>
        <v>#N/A</v>
      </c>
      <c r="BA110" s="85">
        <f t="shared" si="34"/>
        <v>0</v>
      </c>
      <c r="BB110" s="85">
        <f t="shared" si="35"/>
        <v>0</v>
      </c>
    </row>
    <row r="111" spans="1:54" x14ac:dyDescent="0.3">
      <c r="A111" s="7">
        <v>108</v>
      </c>
      <c r="B111" s="91"/>
      <c r="C111" s="91"/>
      <c r="D111" s="91"/>
      <c r="E111" s="91"/>
      <c r="F111" s="91"/>
      <c r="G111" s="91"/>
      <c r="H111" s="91"/>
      <c r="I111" s="91"/>
      <c r="J111" s="91"/>
      <c r="K111" s="92"/>
      <c r="L111" s="92"/>
      <c r="M111" s="9">
        <f t="shared" ca="1" si="25"/>
        <v>0</v>
      </c>
      <c r="N111" s="10" cm="1">
        <f t="array" aca="1" ref="N111" ca="1">IF(ISBLANK(C111),0,IF(F111="Flow",AP111,IF(F111="Cascade",AQ111,IF(OR(ISBLANK(F111),ISBLANK(G111),ISBLANK(I111),ISBLANK(J111)),0,(_xlfn.XLOOKUP(S111,INDIRECT(U111&amp;W111&amp;"W"),_xlfn.XLOOKUP(T111,INDIRECT(U111&amp;W111&amp;"D"),INDIRECT(U111&amp;W111))))))))</f>
        <v>0</v>
      </c>
      <c r="O111" s="93"/>
      <c r="P111" s="9">
        <f t="shared" ca="1" si="26"/>
        <v>0</v>
      </c>
      <c r="Q111" s="9">
        <f t="shared" si="36"/>
        <v>0</v>
      </c>
      <c r="S111" s="7">
        <f t="shared" si="37"/>
        <v>800</v>
      </c>
      <c r="T111" s="7">
        <f t="shared" si="38"/>
        <v>800</v>
      </c>
      <c r="U111" s="8" t="str">
        <f t="shared" si="39"/>
        <v/>
      </c>
      <c r="V111" s="7" cm="1">
        <f t="array" aca="1" ref="V111" ca="1">IF(ISBLANK(I111),0,_xlfn.XLOOKUP(I111,INDIRECT(U111&amp;"Controls"),INDIRECT(U111&amp;"ControlsAddon")))</f>
        <v>0</v>
      </c>
      <c r="W111" s="7" t="str">
        <f t="shared" si="27"/>
        <v/>
      </c>
      <c r="X111" s="7" cm="1">
        <f t="array" aca="1" ref="X111" ca="1">IF(AND(K111="y",NOT(ISBLANK(H111))),_xlfn.XLOOKUP(S111,ralcassette,ralcassettecost),IF(K111="Y",_xlfn.XLOOKUP(S111,INDIRECT(U111&amp;"RALW"),_xlfn.XLOOKUP(T111,INDIRECT(U111&amp;"RALD"),INDIRECT(U111&amp;"RAL"))),0))</f>
        <v>0</v>
      </c>
      <c r="Y111" s="7">
        <f t="shared" si="40"/>
        <v>0</v>
      </c>
      <c r="Z111" s="7">
        <f t="shared" si="41"/>
        <v>0</v>
      </c>
      <c r="AA111" s="7" cm="1">
        <f t="array" ref="AA111">IF(ISNUMBER(SEARCH("cassette",H111)),_xlfn.XLOOKUP(S111,cassettewidth,_xlfn.XLOOKUP(H111,cassettetype,cassette)),IF(ISNUMBER(SEARCH("fascia",H111)),_xlfn.XLOOKUP(S111,fasciawidth,_xlfn.XLOOKUP(H111,fasciatype,fascia)),0))</f>
        <v>0</v>
      </c>
      <c r="AB111" s="7" t="str">
        <f t="shared" si="42"/>
        <v/>
      </c>
      <c r="AC111" s="7" t="str" cm="1">
        <f t="array" ref="AC111">IF(NOT(ISBLANK(H111)),_xlfn.XLOOKUP(S111,cassetterefwidth,_xlfn.XLOOKUP(T111,cassetterefdrop,cassetteref)),"")</f>
        <v/>
      </c>
      <c r="AD111" s="1" t="b">
        <f t="shared" si="43"/>
        <v>0</v>
      </c>
      <c r="AE111" s="1" t="b">
        <f t="shared" si="28"/>
        <v>0</v>
      </c>
      <c r="AF111" s="10" t="e" cm="1">
        <f t="array" aca="1" ref="AF111" ca="1">(_xlfn.XLOOKUP($S111,INDIRECT($U111&amp;$W111&amp;"W"),_xlfn.XLOOKUP($T111,INDIRECT($U111&amp;$W111&amp;"D"),INDIRECT($U111&amp;$W111))))</f>
        <v>#REF!</v>
      </c>
      <c r="AG111" s="9"/>
      <c r="AH111" s="9"/>
      <c r="AI111" s="9"/>
      <c r="AJ111" s="9"/>
      <c r="AK111" s="9"/>
      <c r="AL111" s="7">
        <f t="shared" si="29"/>
        <v>500</v>
      </c>
      <c r="AM111" s="7" t="str">
        <f t="shared" si="44"/>
        <v/>
      </c>
      <c r="AN111" s="7">
        <f t="shared" si="30"/>
        <v>0</v>
      </c>
      <c r="AO111" s="7">
        <f t="shared" si="31"/>
        <v>0</v>
      </c>
      <c r="AP111" s="9" cm="1">
        <f t="array" aca="1" ref="AP111" ca="1">IF(F111="Flow",_xlfn.XLOOKUP(AL111,INDIRECT(F111&amp;AM111&amp;"W"),_xlfn.XLOOKUP(AI111,INDIRECT(F111&amp;AM111&amp;"H"),INDIRECT(F111&amp;AM111))),0)</f>
        <v>0</v>
      </c>
      <c r="AQ111" s="9">
        <f>IF(F111="Cascade",_xlfn.XLOOKUP(S111,Cascade!$C$4:$S$4,Cascade!$C$5:$S$5),0)</f>
        <v>0</v>
      </c>
      <c r="AR111" s="9" t="b">
        <f t="shared" si="32"/>
        <v>0</v>
      </c>
      <c r="AS111" s="9" cm="1">
        <f t="array" aca="1" ref="AS111" ca="1">IF(OR(G111="Ellipse 43",G111="Luxury 46",G111="Type 2",G111="Type D",G111="Type Z",ISBLANK(G111)),0,_xlfn.XLOOKUP(S111,INDIRECT(U111&amp;AR111&amp;"w"),INDIRECT(U111&amp;AR111)))</f>
        <v>0</v>
      </c>
      <c r="AT111" s="9" cm="1">
        <f t="array" ref="AT111">IF(F111="ExtraLok 100",_xlfn.XLOOKUP(S111,'ExtraLok 100'!$C$6:$S$6,_xlfn.XLOOKUP('Pricing Tool'!T111,'ExtraLok 100'!$A$7:$A$21,'ExtraLok 100'!$C$7:$S$21)),IF(F111="ExtraLok 125",_xlfn.XLOOKUP('Pricing Tool'!S111,'ExtraLok 125'!$C$6:$S$6,_xlfn.XLOOKUP('Pricing Tool'!T111,'ExtraLok 125'!$A$7:$A$33,'ExtraLok 125'!$C$7:$S$33)),0))</f>
        <v>0</v>
      </c>
      <c r="AU111" s="9">
        <f t="shared" ca="1" si="45"/>
        <v>0</v>
      </c>
      <c r="AV111" s="9" t="str">
        <f t="shared" si="33"/>
        <v/>
      </c>
      <c r="AW111" s="85" t="e">
        <f>_xlfn.XLOOKUP($AV111,'Size capacities'!$A$2:$A$120,'Size capacities'!D$2:D$120)</f>
        <v>#N/A</v>
      </c>
      <c r="AX111" s="85" t="e">
        <f>_xlfn.XLOOKUP($AV111,'Size capacities'!$A$2:$A$120,'Size capacities'!E$2:E$120)</f>
        <v>#N/A</v>
      </c>
      <c r="AY111" s="85" t="e">
        <f>_xlfn.XLOOKUP($AV111,'Size capacities'!$A$2:$A$120,'Size capacities'!F$2:F$120)</f>
        <v>#N/A</v>
      </c>
      <c r="AZ111" s="85" t="e">
        <f>_xlfn.XLOOKUP($AV111,'Size capacities'!$A$2:$A$120,'Size capacities'!G$2:G$120)</f>
        <v>#N/A</v>
      </c>
      <c r="BA111" s="85">
        <f t="shared" si="34"/>
        <v>0</v>
      </c>
      <c r="BB111" s="85">
        <f t="shared" si="35"/>
        <v>0</v>
      </c>
    </row>
    <row r="112" spans="1:54" x14ac:dyDescent="0.3">
      <c r="A112" s="7">
        <v>109</v>
      </c>
      <c r="B112" s="91"/>
      <c r="C112" s="91"/>
      <c r="D112" s="91"/>
      <c r="E112" s="91"/>
      <c r="F112" s="91"/>
      <c r="G112" s="91"/>
      <c r="H112" s="91"/>
      <c r="I112" s="91"/>
      <c r="J112" s="91"/>
      <c r="K112" s="92"/>
      <c r="L112" s="92"/>
      <c r="M112" s="9">
        <f t="shared" ca="1" si="25"/>
        <v>0</v>
      </c>
      <c r="N112" s="10" cm="1">
        <f t="array" aca="1" ref="N112" ca="1">IF(ISBLANK(C112),0,IF(F112="Flow",AP112,IF(F112="Cascade",AQ112,IF(OR(ISBLANK(F112),ISBLANK(G112),ISBLANK(I112),ISBLANK(J112)),0,(_xlfn.XLOOKUP(S112,INDIRECT(U112&amp;W112&amp;"W"),_xlfn.XLOOKUP(T112,INDIRECT(U112&amp;W112&amp;"D"),INDIRECT(U112&amp;W112))))))))</f>
        <v>0</v>
      </c>
      <c r="O112" s="93"/>
      <c r="P112" s="9">
        <f t="shared" ca="1" si="26"/>
        <v>0</v>
      </c>
      <c r="Q112" s="9">
        <f t="shared" si="36"/>
        <v>0</v>
      </c>
      <c r="S112" s="7">
        <f t="shared" si="37"/>
        <v>800</v>
      </c>
      <c r="T112" s="7">
        <f t="shared" si="38"/>
        <v>800</v>
      </c>
      <c r="U112" s="8" t="str">
        <f t="shared" si="39"/>
        <v/>
      </c>
      <c r="V112" s="7" cm="1">
        <f t="array" aca="1" ref="V112" ca="1">IF(ISBLANK(I112),0,_xlfn.XLOOKUP(I112,INDIRECT(U112&amp;"Controls"),INDIRECT(U112&amp;"ControlsAddon")))</f>
        <v>0</v>
      </c>
      <c r="W112" s="7" t="str">
        <f t="shared" si="27"/>
        <v/>
      </c>
      <c r="X112" s="7" cm="1">
        <f t="array" aca="1" ref="X112" ca="1">IF(AND(K112="y",NOT(ISBLANK(H112))),_xlfn.XLOOKUP(S112,ralcassette,ralcassettecost),IF(K112="Y",_xlfn.XLOOKUP(S112,INDIRECT(U112&amp;"RALW"),_xlfn.XLOOKUP(T112,INDIRECT(U112&amp;"RALD"),INDIRECT(U112&amp;"RAL"))),0))</f>
        <v>0</v>
      </c>
      <c r="Y112" s="7">
        <f t="shared" si="40"/>
        <v>0</v>
      </c>
      <c r="Z112" s="7">
        <f t="shared" si="41"/>
        <v>0</v>
      </c>
      <c r="AA112" s="7" cm="1">
        <f t="array" ref="AA112">IF(ISNUMBER(SEARCH("cassette",H112)),_xlfn.XLOOKUP(S112,cassettewidth,_xlfn.XLOOKUP(H112,cassettetype,cassette)),IF(ISNUMBER(SEARCH("fascia",H112)),_xlfn.XLOOKUP(S112,fasciawidth,_xlfn.XLOOKUP(H112,fasciatype,fascia)),0))</f>
        <v>0</v>
      </c>
      <c r="AB112" s="7" t="str">
        <f t="shared" si="42"/>
        <v/>
      </c>
      <c r="AC112" s="7" t="str" cm="1">
        <f t="array" ref="AC112">IF(NOT(ISBLANK(H112)),_xlfn.XLOOKUP(S112,cassetterefwidth,_xlfn.XLOOKUP(T112,cassetterefdrop,cassetteref)),"")</f>
        <v/>
      </c>
      <c r="AD112" s="1" t="b">
        <f t="shared" si="43"/>
        <v>0</v>
      </c>
      <c r="AE112" s="1" t="b">
        <f t="shared" si="28"/>
        <v>0</v>
      </c>
      <c r="AF112" s="10" t="e" cm="1">
        <f t="array" aca="1" ref="AF112" ca="1">(_xlfn.XLOOKUP($S112,INDIRECT($U112&amp;$W112&amp;"W"),_xlfn.XLOOKUP($T112,INDIRECT($U112&amp;$W112&amp;"D"),INDIRECT($U112&amp;$W112))))</f>
        <v>#REF!</v>
      </c>
      <c r="AG112" s="9"/>
      <c r="AH112" s="9"/>
      <c r="AI112" s="9"/>
      <c r="AJ112" s="9"/>
      <c r="AK112" s="9"/>
      <c r="AL112" s="7">
        <f t="shared" si="29"/>
        <v>500</v>
      </c>
      <c r="AM112" s="7" t="str">
        <f t="shared" si="44"/>
        <v/>
      </c>
      <c r="AN112" s="7">
        <f t="shared" si="30"/>
        <v>0</v>
      </c>
      <c r="AO112" s="7">
        <f t="shared" si="31"/>
        <v>0</v>
      </c>
      <c r="AP112" s="9" cm="1">
        <f t="array" aca="1" ref="AP112" ca="1">IF(F112="Flow",_xlfn.XLOOKUP(AL112,INDIRECT(F112&amp;AM112&amp;"W"),_xlfn.XLOOKUP(AI112,INDIRECT(F112&amp;AM112&amp;"H"),INDIRECT(F112&amp;AM112))),0)</f>
        <v>0</v>
      </c>
      <c r="AQ112" s="9">
        <f>IF(F112="Cascade",_xlfn.XLOOKUP(S112,Cascade!$C$4:$S$4,Cascade!$C$5:$S$5),0)</f>
        <v>0</v>
      </c>
      <c r="AR112" s="9" t="b">
        <f t="shared" si="32"/>
        <v>0</v>
      </c>
      <c r="AS112" s="9" cm="1">
        <f t="array" aca="1" ref="AS112" ca="1">IF(OR(G112="Ellipse 43",G112="Luxury 46",G112="Type 2",G112="Type D",G112="Type Z",ISBLANK(G112)),0,_xlfn.XLOOKUP(S112,INDIRECT(U112&amp;AR112&amp;"w"),INDIRECT(U112&amp;AR112)))</f>
        <v>0</v>
      </c>
      <c r="AT112" s="9" cm="1">
        <f t="array" ref="AT112">IF(F112="ExtraLok 100",_xlfn.XLOOKUP(S112,'ExtraLok 100'!$C$6:$S$6,_xlfn.XLOOKUP('Pricing Tool'!T112,'ExtraLok 100'!$A$7:$A$21,'ExtraLok 100'!$C$7:$S$21)),IF(F112="ExtraLok 125",_xlfn.XLOOKUP('Pricing Tool'!S112,'ExtraLok 125'!$C$6:$S$6,_xlfn.XLOOKUP('Pricing Tool'!T112,'ExtraLok 125'!$A$7:$A$33,'ExtraLok 125'!$C$7:$S$33)),0))</f>
        <v>0</v>
      </c>
      <c r="AU112" s="9">
        <f t="shared" ca="1" si="45"/>
        <v>0</v>
      </c>
      <c r="AV112" s="9" t="str">
        <f t="shared" si="33"/>
        <v/>
      </c>
      <c r="AW112" s="85" t="e">
        <f>_xlfn.XLOOKUP($AV112,'Size capacities'!$A$2:$A$120,'Size capacities'!D$2:D$120)</f>
        <v>#N/A</v>
      </c>
      <c r="AX112" s="85" t="e">
        <f>_xlfn.XLOOKUP($AV112,'Size capacities'!$A$2:$A$120,'Size capacities'!E$2:E$120)</f>
        <v>#N/A</v>
      </c>
      <c r="AY112" s="85" t="e">
        <f>_xlfn.XLOOKUP($AV112,'Size capacities'!$A$2:$A$120,'Size capacities'!F$2:F$120)</f>
        <v>#N/A</v>
      </c>
      <c r="AZ112" s="85" t="e">
        <f>_xlfn.XLOOKUP($AV112,'Size capacities'!$A$2:$A$120,'Size capacities'!G$2:G$120)</f>
        <v>#N/A</v>
      </c>
      <c r="BA112" s="85">
        <f t="shared" si="34"/>
        <v>0</v>
      </c>
      <c r="BB112" s="85">
        <f t="shared" si="35"/>
        <v>0</v>
      </c>
    </row>
    <row r="113" spans="1:54" x14ac:dyDescent="0.3">
      <c r="A113" s="7">
        <v>110</v>
      </c>
      <c r="B113" s="91"/>
      <c r="C113" s="91"/>
      <c r="D113" s="91"/>
      <c r="E113" s="91"/>
      <c r="F113" s="91"/>
      <c r="G113" s="91"/>
      <c r="H113" s="91"/>
      <c r="I113" s="91"/>
      <c r="J113" s="91"/>
      <c r="K113" s="92"/>
      <c r="L113" s="92"/>
      <c r="M113" s="9">
        <f t="shared" ca="1" si="25"/>
        <v>0</v>
      </c>
      <c r="N113" s="10" cm="1">
        <f t="array" aca="1" ref="N113" ca="1">IF(ISBLANK(C113),0,IF(F113="Flow",AP113,IF(F113="Cascade",AQ113,IF(OR(ISBLANK(F113),ISBLANK(G113),ISBLANK(I113),ISBLANK(J113)),0,(_xlfn.XLOOKUP(S113,INDIRECT(U113&amp;W113&amp;"W"),_xlfn.XLOOKUP(T113,INDIRECT(U113&amp;W113&amp;"D"),INDIRECT(U113&amp;W113))))))))</f>
        <v>0</v>
      </c>
      <c r="O113" s="93"/>
      <c r="P113" s="9">
        <f t="shared" ca="1" si="26"/>
        <v>0</v>
      </c>
      <c r="Q113" s="9">
        <f t="shared" si="36"/>
        <v>0</v>
      </c>
      <c r="S113" s="7">
        <f t="shared" si="37"/>
        <v>800</v>
      </c>
      <c r="T113" s="7">
        <f t="shared" si="38"/>
        <v>800</v>
      </c>
      <c r="U113" s="8" t="str">
        <f t="shared" si="39"/>
        <v/>
      </c>
      <c r="V113" s="7" cm="1">
        <f t="array" aca="1" ref="V113" ca="1">IF(ISBLANK(I113),0,_xlfn.XLOOKUP(I113,INDIRECT(U113&amp;"Controls"),INDIRECT(U113&amp;"ControlsAddon")))</f>
        <v>0</v>
      </c>
      <c r="W113" s="7" t="str">
        <f t="shared" si="27"/>
        <v/>
      </c>
      <c r="X113" s="7" cm="1">
        <f t="array" aca="1" ref="X113" ca="1">IF(AND(K113="y",NOT(ISBLANK(H113))),_xlfn.XLOOKUP(S113,ralcassette,ralcassettecost),IF(K113="Y",_xlfn.XLOOKUP(S113,INDIRECT(U113&amp;"RALW"),_xlfn.XLOOKUP(T113,INDIRECT(U113&amp;"RALD"),INDIRECT(U113&amp;"RAL"))),0))</f>
        <v>0</v>
      </c>
      <c r="Y113" s="7">
        <f t="shared" si="40"/>
        <v>0</v>
      </c>
      <c r="Z113" s="7">
        <f t="shared" si="41"/>
        <v>0</v>
      </c>
      <c r="AA113" s="7" cm="1">
        <f t="array" ref="AA113">IF(ISNUMBER(SEARCH("cassette",H113)),_xlfn.XLOOKUP(S113,cassettewidth,_xlfn.XLOOKUP(H113,cassettetype,cassette)),IF(ISNUMBER(SEARCH("fascia",H113)),_xlfn.XLOOKUP(S113,fasciawidth,_xlfn.XLOOKUP(H113,fasciatype,fascia)),0))</f>
        <v>0</v>
      </c>
      <c r="AB113" s="7" t="str">
        <f t="shared" si="42"/>
        <v/>
      </c>
      <c r="AC113" s="7" t="str" cm="1">
        <f t="array" ref="AC113">IF(NOT(ISBLANK(H113)),_xlfn.XLOOKUP(S113,cassetterefwidth,_xlfn.XLOOKUP(T113,cassetterefdrop,cassetteref)),"")</f>
        <v/>
      </c>
      <c r="AD113" s="1" t="b">
        <f t="shared" si="43"/>
        <v>0</v>
      </c>
      <c r="AE113" s="1" t="b">
        <f t="shared" si="28"/>
        <v>0</v>
      </c>
      <c r="AF113" s="10" t="e" cm="1">
        <f t="array" aca="1" ref="AF113" ca="1">(_xlfn.XLOOKUP($S113,INDIRECT($U113&amp;$W113&amp;"W"),_xlfn.XLOOKUP($T113,INDIRECT($U113&amp;$W113&amp;"D"),INDIRECT($U113&amp;$W113))))</f>
        <v>#REF!</v>
      </c>
      <c r="AG113" s="9"/>
      <c r="AH113" s="9"/>
      <c r="AI113" s="9"/>
      <c r="AJ113" s="9"/>
      <c r="AK113" s="9"/>
      <c r="AL113" s="7">
        <f t="shared" si="29"/>
        <v>500</v>
      </c>
      <c r="AM113" s="7" t="str">
        <f t="shared" si="44"/>
        <v/>
      </c>
      <c r="AN113" s="7">
        <f t="shared" si="30"/>
        <v>0</v>
      </c>
      <c r="AO113" s="7">
        <f t="shared" si="31"/>
        <v>0</v>
      </c>
      <c r="AP113" s="9" cm="1">
        <f t="array" aca="1" ref="AP113" ca="1">IF(F113="Flow",_xlfn.XLOOKUP(AL113,INDIRECT(F113&amp;AM113&amp;"W"),_xlfn.XLOOKUP(AI113,INDIRECT(F113&amp;AM113&amp;"H"),INDIRECT(F113&amp;AM113))),0)</f>
        <v>0</v>
      </c>
      <c r="AQ113" s="9">
        <f>IF(F113="Cascade",_xlfn.XLOOKUP(S113,Cascade!$C$4:$S$4,Cascade!$C$5:$S$5),0)</f>
        <v>0</v>
      </c>
      <c r="AR113" s="9" t="b">
        <f t="shared" si="32"/>
        <v>0</v>
      </c>
      <c r="AS113" s="9" cm="1">
        <f t="array" aca="1" ref="AS113" ca="1">IF(OR(G113="Ellipse 43",G113="Luxury 46",G113="Type 2",G113="Type D",G113="Type Z",ISBLANK(G113)),0,_xlfn.XLOOKUP(S113,INDIRECT(U113&amp;AR113&amp;"w"),INDIRECT(U113&amp;AR113)))</f>
        <v>0</v>
      </c>
      <c r="AT113" s="9" cm="1">
        <f t="array" ref="AT113">IF(F113="ExtraLok 100",_xlfn.XLOOKUP(S113,'ExtraLok 100'!$C$6:$S$6,_xlfn.XLOOKUP('Pricing Tool'!T113,'ExtraLok 100'!$A$7:$A$21,'ExtraLok 100'!$C$7:$S$21)),IF(F113="ExtraLok 125",_xlfn.XLOOKUP('Pricing Tool'!S113,'ExtraLok 125'!$C$6:$S$6,_xlfn.XLOOKUP('Pricing Tool'!T113,'ExtraLok 125'!$A$7:$A$33,'ExtraLok 125'!$C$7:$S$33)),0))</f>
        <v>0</v>
      </c>
      <c r="AU113" s="9">
        <f t="shared" ca="1" si="45"/>
        <v>0</v>
      </c>
      <c r="AV113" s="9" t="str">
        <f t="shared" si="33"/>
        <v/>
      </c>
      <c r="AW113" s="85" t="e">
        <f>_xlfn.XLOOKUP($AV113,'Size capacities'!$A$2:$A$120,'Size capacities'!D$2:D$120)</f>
        <v>#N/A</v>
      </c>
      <c r="AX113" s="85" t="e">
        <f>_xlfn.XLOOKUP($AV113,'Size capacities'!$A$2:$A$120,'Size capacities'!E$2:E$120)</f>
        <v>#N/A</v>
      </c>
      <c r="AY113" s="85" t="e">
        <f>_xlfn.XLOOKUP($AV113,'Size capacities'!$A$2:$A$120,'Size capacities'!F$2:F$120)</f>
        <v>#N/A</v>
      </c>
      <c r="AZ113" s="85" t="e">
        <f>_xlfn.XLOOKUP($AV113,'Size capacities'!$A$2:$A$120,'Size capacities'!G$2:G$120)</f>
        <v>#N/A</v>
      </c>
      <c r="BA113" s="85">
        <f t="shared" si="34"/>
        <v>0</v>
      </c>
      <c r="BB113" s="85">
        <f t="shared" si="35"/>
        <v>0</v>
      </c>
    </row>
    <row r="114" spans="1:54" x14ac:dyDescent="0.3">
      <c r="A114" s="7">
        <v>111</v>
      </c>
      <c r="B114" s="91"/>
      <c r="C114" s="91"/>
      <c r="D114" s="91"/>
      <c r="E114" s="91"/>
      <c r="F114" s="91"/>
      <c r="G114" s="91"/>
      <c r="H114" s="91"/>
      <c r="I114" s="91"/>
      <c r="J114" s="91"/>
      <c r="K114" s="92"/>
      <c r="L114" s="92"/>
      <c r="M114" s="9">
        <f t="shared" ca="1" si="25"/>
        <v>0</v>
      </c>
      <c r="N114" s="10" cm="1">
        <f t="array" aca="1" ref="N114" ca="1">IF(ISBLANK(C114),0,IF(F114="Flow",AP114,IF(F114="Cascade",AQ114,IF(OR(ISBLANK(F114),ISBLANK(G114),ISBLANK(I114),ISBLANK(J114)),0,(_xlfn.XLOOKUP(S114,INDIRECT(U114&amp;W114&amp;"W"),_xlfn.XLOOKUP(T114,INDIRECT(U114&amp;W114&amp;"D"),INDIRECT(U114&amp;W114))))))))</f>
        <v>0</v>
      </c>
      <c r="O114" s="93"/>
      <c r="P114" s="9">
        <f t="shared" ca="1" si="26"/>
        <v>0</v>
      </c>
      <c r="Q114" s="9">
        <f t="shared" si="36"/>
        <v>0</v>
      </c>
      <c r="S114" s="7">
        <f t="shared" si="37"/>
        <v>800</v>
      </c>
      <c r="T114" s="7">
        <f t="shared" si="38"/>
        <v>800</v>
      </c>
      <c r="U114" s="8" t="str">
        <f t="shared" si="39"/>
        <v/>
      </c>
      <c r="V114" s="7" cm="1">
        <f t="array" aca="1" ref="V114" ca="1">IF(ISBLANK(I114),0,_xlfn.XLOOKUP(I114,INDIRECT(U114&amp;"Controls"),INDIRECT(U114&amp;"ControlsAddon")))</f>
        <v>0</v>
      </c>
      <c r="W114" s="7" t="str">
        <f t="shared" si="27"/>
        <v/>
      </c>
      <c r="X114" s="7" cm="1">
        <f t="array" aca="1" ref="X114" ca="1">IF(AND(K114="y",NOT(ISBLANK(H114))),_xlfn.XLOOKUP(S114,ralcassette,ralcassettecost),IF(K114="Y",_xlfn.XLOOKUP(S114,INDIRECT(U114&amp;"RALW"),_xlfn.XLOOKUP(T114,INDIRECT(U114&amp;"RALD"),INDIRECT(U114&amp;"RAL"))),0))</f>
        <v>0</v>
      </c>
      <c r="Y114" s="7">
        <f t="shared" si="40"/>
        <v>0</v>
      </c>
      <c r="Z114" s="7">
        <f t="shared" si="41"/>
        <v>0</v>
      </c>
      <c r="AA114" s="7" cm="1">
        <f t="array" ref="AA114">IF(ISNUMBER(SEARCH("cassette",H114)),_xlfn.XLOOKUP(S114,cassettewidth,_xlfn.XLOOKUP(H114,cassettetype,cassette)),IF(ISNUMBER(SEARCH("fascia",H114)),_xlfn.XLOOKUP(S114,fasciawidth,_xlfn.XLOOKUP(H114,fasciatype,fascia)),0))</f>
        <v>0</v>
      </c>
      <c r="AB114" s="7" t="str">
        <f t="shared" si="42"/>
        <v/>
      </c>
      <c r="AC114" s="7" t="str" cm="1">
        <f t="array" ref="AC114">IF(NOT(ISBLANK(H114)),_xlfn.XLOOKUP(S114,cassetterefwidth,_xlfn.XLOOKUP(T114,cassetterefdrop,cassetteref)),"")</f>
        <v/>
      </c>
      <c r="AD114" s="1" t="b">
        <f t="shared" si="43"/>
        <v>0</v>
      </c>
      <c r="AE114" s="1" t="b">
        <f t="shared" si="28"/>
        <v>0</v>
      </c>
      <c r="AF114" s="10" t="e" cm="1">
        <f t="array" aca="1" ref="AF114" ca="1">(_xlfn.XLOOKUP($S114,INDIRECT($U114&amp;$W114&amp;"W"),_xlfn.XLOOKUP($T114,INDIRECT($U114&amp;$W114&amp;"D"),INDIRECT($U114&amp;$W114))))</f>
        <v>#REF!</v>
      </c>
      <c r="AG114" s="9"/>
      <c r="AH114" s="9"/>
      <c r="AI114" s="9"/>
      <c r="AJ114" s="9"/>
      <c r="AK114" s="9"/>
      <c r="AL114" s="7">
        <f t="shared" si="29"/>
        <v>500</v>
      </c>
      <c r="AM114" s="7" t="str">
        <f t="shared" si="44"/>
        <v/>
      </c>
      <c r="AN114" s="7">
        <f t="shared" si="30"/>
        <v>0</v>
      </c>
      <c r="AO114" s="7">
        <f t="shared" si="31"/>
        <v>0</v>
      </c>
      <c r="AP114" s="9" cm="1">
        <f t="array" aca="1" ref="AP114" ca="1">IF(F114="Flow",_xlfn.XLOOKUP(AL114,INDIRECT(F114&amp;AM114&amp;"W"),_xlfn.XLOOKUP(AI114,INDIRECT(F114&amp;AM114&amp;"H"),INDIRECT(F114&amp;AM114))),0)</f>
        <v>0</v>
      </c>
      <c r="AQ114" s="9">
        <f>IF(F114="Cascade",_xlfn.XLOOKUP(S114,Cascade!$C$4:$S$4,Cascade!$C$5:$S$5),0)</f>
        <v>0</v>
      </c>
      <c r="AR114" s="9" t="b">
        <f t="shared" si="32"/>
        <v>0</v>
      </c>
      <c r="AS114" s="9" cm="1">
        <f t="array" aca="1" ref="AS114" ca="1">IF(OR(G114="Ellipse 43",G114="Luxury 46",G114="Type 2",G114="Type D",G114="Type Z",ISBLANK(G114)),0,_xlfn.XLOOKUP(S114,INDIRECT(U114&amp;AR114&amp;"w"),INDIRECT(U114&amp;AR114)))</f>
        <v>0</v>
      </c>
      <c r="AT114" s="9" cm="1">
        <f t="array" ref="AT114">IF(F114="ExtraLok 100",_xlfn.XLOOKUP(S114,'ExtraLok 100'!$C$6:$S$6,_xlfn.XLOOKUP('Pricing Tool'!T114,'ExtraLok 100'!$A$7:$A$21,'ExtraLok 100'!$C$7:$S$21)),IF(F114="ExtraLok 125",_xlfn.XLOOKUP('Pricing Tool'!S114,'ExtraLok 125'!$C$6:$S$6,_xlfn.XLOOKUP('Pricing Tool'!T114,'ExtraLok 125'!$A$7:$A$33,'ExtraLok 125'!$C$7:$S$33)),0))</f>
        <v>0</v>
      </c>
      <c r="AU114" s="9">
        <f t="shared" ca="1" si="45"/>
        <v>0</v>
      </c>
      <c r="AV114" s="9" t="str">
        <f t="shared" si="33"/>
        <v/>
      </c>
      <c r="AW114" s="85" t="e">
        <f>_xlfn.XLOOKUP($AV114,'Size capacities'!$A$2:$A$120,'Size capacities'!D$2:D$120)</f>
        <v>#N/A</v>
      </c>
      <c r="AX114" s="85" t="e">
        <f>_xlfn.XLOOKUP($AV114,'Size capacities'!$A$2:$A$120,'Size capacities'!E$2:E$120)</f>
        <v>#N/A</v>
      </c>
      <c r="AY114" s="85" t="e">
        <f>_xlfn.XLOOKUP($AV114,'Size capacities'!$A$2:$A$120,'Size capacities'!F$2:F$120)</f>
        <v>#N/A</v>
      </c>
      <c r="AZ114" s="85" t="e">
        <f>_xlfn.XLOOKUP($AV114,'Size capacities'!$A$2:$A$120,'Size capacities'!G$2:G$120)</f>
        <v>#N/A</v>
      </c>
      <c r="BA114" s="85">
        <f t="shared" si="34"/>
        <v>0</v>
      </c>
      <c r="BB114" s="85">
        <f t="shared" si="35"/>
        <v>0</v>
      </c>
    </row>
    <row r="115" spans="1:54" x14ac:dyDescent="0.3">
      <c r="A115" s="7">
        <v>112</v>
      </c>
      <c r="B115" s="91"/>
      <c r="C115" s="91"/>
      <c r="D115" s="91"/>
      <c r="E115" s="91"/>
      <c r="F115" s="91"/>
      <c r="G115" s="91"/>
      <c r="H115" s="91"/>
      <c r="I115" s="91"/>
      <c r="J115" s="91"/>
      <c r="K115" s="92"/>
      <c r="L115" s="92"/>
      <c r="M115" s="9">
        <f t="shared" ca="1" si="25"/>
        <v>0</v>
      </c>
      <c r="N115" s="10" cm="1">
        <f t="array" aca="1" ref="N115" ca="1">IF(ISBLANK(C115),0,IF(F115="Flow",AP115,IF(F115="Cascade",AQ115,IF(OR(ISBLANK(F115),ISBLANK(G115),ISBLANK(I115),ISBLANK(J115)),0,(_xlfn.XLOOKUP(S115,INDIRECT(U115&amp;W115&amp;"W"),_xlfn.XLOOKUP(T115,INDIRECT(U115&amp;W115&amp;"D"),INDIRECT(U115&amp;W115))))))))</f>
        <v>0</v>
      </c>
      <c r="O115" s="93"/>
      <c r="P115" s="9">
        <f t="shared" ca="1" si="26"/>
        <v>0</v>
      </c>
      <c r="Q115" s="9">
        <f t="shared" si="36"/>
        <v>0</v>
      </c>
      <c r="S115" s="7">
        <f t="shared" si="37"/>
        <v>800</v>
      </c>
      <c r="T115" s="7">
        <f t="shared" si="38"/>
        <v>800</v>
      </c>
      <c r="U115" s="8" t="str">
        <f t="shared" si="39"/>
        <v/>
      </c>
      <c r="V115" s="7" cm="1">
        <f t="array" aca="1" ref="V115" ca="1">IF(ISBLANK(I115),0,_xlfn.XLOOKUP(I115,INDIRECT(U115&amp;"Controls"),INDIRECT(U115&amp;"ControlsAddon")))</f>
        <v>0</v>
      </c>
      <c r="W115" s="7" t="str">
        <f t="shared" si="27"/>
        <v/>
      </c>
      <c r="X115" s="7" cm="1">
        <f t="array" aca="1" ref="X115" ca="1">IF(AND(K115="y",NOT(ISBLANK(H115))),_xlfn.XLOOKUP(S115,ralcassette,ralcassettecost),IF(K115="Y",_xlfn.XLOOKUP(S115,INDIRECT(U115&amp;"RALW"),_xlfn.XLOOKUP(T115,INDIRECT(U115&amp;"RALD"),INDIRECT(U115&amp;"RAL"))),0))</f>
        <v>0</v>
      </c>
      <c r="Y115" s="7">
        <f t="shared" si="40"/>
        <v>0</v>
      </c>
      <c r="Z115" s="7">
        <f t="shared" si="41"/>
        <v>0</v>
      </c>
      <c r="AA115" s="7" cm="1">
        <f t="array" ref="AA115">IF(ISNUMBER(SEARCH("cassette",H115)),_xlfn.XLOOKUP(S115,cassettewidth,_xlfn.XLOOKUP(H115,cassettetype,cassette)),IF(ISNUMBER(SEARCH("fascia",H115)),_xlfn.XLOOKUP(S115,fasciawidth,_xlfn.XLOOKUP(H115,fasciatype,fascia)),0))</f>
        <v>0</v>
      </c>
      <c r="AB115" s="7" t="str">
        <f t="shared" si="42"/>
        <v/>
      </c>
      <c r="AC115" s="7" t="str" cm="1">
        <f t="array" ref="AC115">IF(NOT(ISBLANK(H115)),_xlfn.XLOOKUP(S115,cassetterefwidth,_xlfn.XLOOKUP(T115,cassetterefdrop,cassetteref)),"")</f>
        <v/>
      </c>
      <c r="AD115" s="1" t="b">
        <f t="shared" si="43"/>
        <v>0</v>
      </c>
      <c r="AE115" s="1" t="b">
        <f t="shared" si="28"/>
        <v>0</v>
      </c>
      <c r="AF115" s="10" t="e" cm="1">
        <f t="array" aca="1" ref="AF115" ca="1">(_xlfn.XLOOKUP($S115,INDIRECT($U115&amp;$W115&amp;"W"),_xlfn.XLOOKUP($T115,INDIRECT($U115&amp;$W115&amp;"D"),INDIRECT($U115&amp;$W115))))</f>
        <v>#REF!</v>
      </c>
      <c r="AG115" s="9"/>
      <c r="AH115" s="9"/>
      <c r="AI115" s="9"/>
      <c r="AJ115" s="9"/>
      <c r="AK115" s="9"/>
      <c r="AL115" s="7">
        <f t="shared" si="29"/>
        <v>500</v>
      </c>
      <c r="AM115" s="7" t="str">
        <f t="shared" si="44"/>
        <v/>
      </c>
      <c r="AN115" s="7">
        <f t="shared" si="30"/>
        <v>0</v>
      </c>
      <c r="AO115" s="7">
        <f t="shared" si="31"/>
        <v>0</v>
      </c>
      <c r="AP115" s="9" cm="1">
        <f t="array" aca="1" ref="AP115" ca="1">IF(F115="Flow",_xlfn.XLOOKUP(AL115,INDIRECT(F115&amp;AM115&amp;"W"),_xlfn.XLOOKUP(AI115,INDIRECT(F115&amp;AM115&amp;"H"),INDIRECT(F115&amp;AM115))),0)</f>
        <v>0</v>
      </c>
      <c r="AQ115" s="9">
        <f>IF(F115="Cascade",_xlfn.XLOOKUP(S115,Cascade!$C$4:$S$4,Cascade!$C$5:$S$5),0)</f>
        <v>0</v>
      </c>
      <c r="AR115" s="9" t="b">
        <f t="shared" si="32"/>
        <v>0</v>
      </c>
      <c r="AS115" s="9" cm="1">
        <f t="array" aca="1" ref="AS115" ca="1">IF(OR(G115="Ellipse 43",G115="Luxury 46",G115="Type 2",G115="Type D",G115="Type Z",ISBLANK(G115)),0,_xlfn.XLOOKUP(S115,INDIRECT(U115&amp;AR115&amp;"w"),INDIRECT(U115&amp;AR115)))</f>
        <v>0</v>
      </c>
      <c r="AT115" s="9" cm="1">
        <f t="array" ref="AT115">IF(F115="ExtraLok 100",_xlfn.XLOOKUP(S115,'ExtraLok 100'!$C$6:$S$6,_xlfn.XLOOKUP('Pricing Tool'!T115,'ExtraLok 100'!$A$7:$A$21,'ExtraLok 100'!$C$7:$S$21)),IF(F115="ExtraLok 125",_xlfn.XLOOKUP('Pricing Tool'!S115,'ExtraLok 125'!$C$6:$S$6,_xlfn.XLOOKUP('Pricing Tool'!T115,'ExtraLok 125'!$A$7:$A$33,'ExtraLok 125'!$C$7:$S$33)),0))</f>
        <v>0</v>
      </c>
      <c r="AU115" s="9">
        <f t="shared" ca="1" si="45"/>
        <v>0</v>
      </c>
      <c r="AV115" s="9" t="str">
        <f t="shared" si="33"/>
        <v/>
      </c>
      <c r="AW115" s="85" t="e">
        <f>_xlfn.XLOOKUP($AV115,'Size capacities'!$A$2:$A$120,'Size capacities'!D$2:D$120)</f>
        <v>#N/A</v>
      </c>
      <c r="AX115" s="85" t="e">
        <f>_xlfn.XLOOKUP($AV115,'Size capacities'!$A$2:$A$120,'Size capacities'!E$2:E$120)</f>
        <v>#N/A</v>
      </c>
      <c r="AY115" s="85" t="e">
        <f>_xlfn.XLOOKUP($AV115,'Size capacities'!$A$2:$A$120,'Size capacities'!F$2:F$120)</f>
        <v>#N/A</v>
      </c>
      <c r="AZ115" s="85" t="e">
        <f>_xlfn.XLOOKUP($AV115,'Size capacities'!$A$2:$A$120,'Size capacities'!G$2:G$120)</f>
        <v>#N/A</v>
      </c>
      <c r="BA115" s="85">
        <f t="shared" si="34"/>
        <v>0</v>
      </c>
      <c r="BB115" s="85">
        <f t="shared" si="35"/>
        <v>0</v>
      </c>
    </row>
    <row r="116" spans="1:54" x14ac:dyDescent="0.3">
      <c r="A116" s="7">
        <v>113</v>
      </c>
      <c r="B116" s="91"/>
      <c r="C116" s="91"/>
      <c r="D116" s="91"/>
      <c r="E116" s="91"/>
      <c r="F116" s="91"/>
      <c r="G116" s="91"/>
      <c r="H116" s="91"/>
      <c r="I116" s="91"/>
      <c r="J116" s="91"/>
      <c r="K116" s="92"/>
      <c r="L116" s="92"/>
      <c r="M116" s="9">
        <f t="shared" ca="1" si="25"/>
        <v>0</v>
      </c>
      <c r="N116" s="10" cm="1">
        <f t="array" aca="1" ref="N116" ca="1">IF(ISBLANK(C116),0,IF(F116="Flow",AP116,IF(F116="Cascade",AQ116,IF(OR(ISBLANK(F116),ISBLANK(G116),ISBLANK(I116),ISBLANK(J116)),0,(_xlfn.XLOOKUP(S116,INDIRECT(U116&amp;W116&amp;"W"),_xlfn.XLOOKUP(T116,INDIRECT(U116&amp;W116&amp;"D"),INDIRECT(U116&amp;W116))))))))</f>
        <v>0</v>
      </c>
      <c r="O116" s="93"/>
      <c r="P116" s="9">
        <f t="shared" ca="1" si="26"/>
        <v>0</v>
      </c>
      <c r="Q116" s="9">
        <f t="shared" si="36"/>
        <v>0</v>
      </c>
      <c r="S116" s="7">
        <f t="shared" si="37"/>
        <v>800</v>
      </c>
      <c r="T116" s="7">
        <f t="shared" si="38"/>
        <v>800</v>
      </c>
      <c r="U116" s="8" t="str">
        <f t="shared" si="39"/>
        <v/>
      </c>
      <c r="V116" s="7" cm="1">
        <f t="array" aca="1" ref="V116" ca="1">IF(ISBLANK(I116),0,_xlfn.XLOOKUP(I116,INDIRECT(U116&amp;"Controls"),INDIRECT(U116&amp;"ControlsAddon")))</f>
        <v>0</v>
      </c>
      <c r="W116" s="7" t="str">
        <f t="shared" si="27"/>
        <v/>
      </c>
      <c r="X116" s="7" cm="1">
        <f t="array" aca="1" ref="X116" ca="1">IF(AND(K116="y",NOT(ISBLANK(H116))),_xlfn.XLOOKUP(S116,ralcassette,ralcassettecost),IF(K116="Y",_xlfn.XLOOKUP(S116,INDIRECT(U116&amp;"RALW"),_xlfn.XLOOKUP(T116,INDIRECT(U116&amp;"RALD"),INDIRECT(U116&amp;"RAL"))),0))</f>
        <v>0</v>
      </c>
      <c r="Y116" s="7">
        <f t="shared" si="40"/>
        <v>0</v>
      </c>
      <c r="Z116" s="7">
        <f t="shared" si="41"/>
        <v>0</v>
      </c>
      <c r="AA116" s="7" cm="1">
        <f t="array" ref="AA116">IF(ISNUMBER(SEARCH("cassette",H116)),_xlfn.XLOOKUP(S116,cassettewidth,_xlfn.XLOOKUP(H116,cassettetype,cassette)),IF(ISNUMBER(SEARCH("fascia",H116)),_xlfn.XLOOKUP(S116,fasciawidth,_xlfn.XLOOKUP(H116,fasciatype,fascia)),0))</f>
        <v>0</v>
      </c>
      <c r="AB116" s="7" t="str">
        <f t="shared" si="42"/>
        <v/>
      </c>
      <c r="AC116" s="7" t="str" cm="1">
        <f t="array" ref="AC116">IF(NOT(ISBLANK(H116)),_xlfn.XLOOKUP(S116,cassetterefwidth,_xlfn.XLOOKUP(T116,cassetterefdrop,cassetteref)),"")</f>
        <v/>
      </c>
      <c r="AD116" s="1" t="b">
        <f t="shared" si="43"/>
        <v>0</v>
      </c>
      <c r="AE116" s="1" t="b">
        <f t="shared" si="28"/>
        <v>0</v>
      </c>
      <c r="AF116" s="10" t="e" cm="1">
        <f t="array" aca="1" ref="AF116" ca="1">(_xlfn.XLOOKUP($S116,INDIRECT($U116&amp;$W116&amp;"W"),_xlfn.XLOOKUP($T116,INDIRECT($U116&amp;$W116&amp;"D"),INDIRECT($U116&amp;$W116))))</f>
        <v>#REF!</v>
      </c>
      <c r="AG116" s="9"/>
      <c r="AH116" s="9"/>
      <c r="AI116" s="9"/>
      <c r="AJ116" s="9"/>
      <c r="AK116" s="9"/>
      <c r="AL116" s="7">
        <f t="shared" si="29"/>
        <v>500</v>
      </c>
      <c r="AM116" s="7" t="str">
        <f t="shared" si="44"/>
        <v/>
      </c>
      <c r="AN116" s="7">
        <f t="shared" si="30"/>
        <v>0</v>
      </c>
      <c r="AO116" s="7">
        <f t="shared" si="31"/>
        <v>0</v>
      </c>
      <c r="AP116" s="9" cm="1">
        <f t="array" aca="1" ref="AP116" ca="1">IF(F116="Flow",_xlfn.XLOOKUP(AL116,INDIRECT(F116&amp;AM116&amp;"W"),_xlfn.XLOOKUP(AI116,INDIRECT(F116&amp;AM116&amp;"H"),INDIRECT(F116&amp;AM116))),0)</f>
        <v>0</v>
      </c>
      <c r="AQ116" s="9">
        <f>IF(F116="Cascade",_xlfn.XLOOKUP(S116,Cascade!$C$4:$S$4,Cascade!$C$5:$S$5),0)</f>
        <v>0</v>
      </c>
      <c r="AR116" s="9" t="b">
        <f t="shared" si="32"/>
        <v>0</v>
      </c>
      <c r="AS116" s="9" cm="1">
        <f t="array" aca="1" ref="AS116" ca="1">IF(OR(G116="Ellipse 43",G116="Luxury 46",G116="Type 2",G116="Type D",G116="Type Z",ISBLANK(G116)),0,_xlfn.XLOOKUP(S116,INDIRECT(U116&amp;AR116&amp;"w"),INDIRECT(U116&amp;AR116)))</f>
        <v>0</v>
      </c>
      <c r="AT116" s="9" cm="1">
        <f t="array" ref="AT116">IF(F116="ExtraLok 100",_xlfn.XLOOKUP(S116,'ExtraLok 100'!$C$6:$S$6,_xlfn.XLOOKUP('Pricing Tool'!T116,'ExtraLok 100'!$A$7:$A$21,'ExtraLok 100'!$C$7:$S$21)),IF(F116="ExtraLok 125",_xlfn.XLOOKUP('Pricing Tool'!S116,'ExtraLok 125'!$C$6:$S$6,_xlfn.XLOOKUP('Pricing Tool'!T116,'ExtraLok 125'!$A$7:$A$33,'ExtraLok 125'!$C$7:$S$33)),0))</f>
        <v>0</v>
      </c>
      <c r="AU116" s="9">
        <f t="shared" ca="1" si="45"/>
        <v>0</v>
      </c>
      <c r="AV116" s="9" t="str">
        <f t="shared" si="33"/>
        <v/>
      </c>
      <c r="AW116" s="85" t="e">
        <f>_xlfn.XLOOKUP($AV116,'Size capacities'!$A$2:$A$120,'Size capacities'!D$2:D$120)</f>
        <v>#N/A</v>
      </c>
      <c r="AX116" s="85" t="e">
        <f>_xlfn.XLOOKUP($AV116,'Size capacities'!$A$2:$A$120,'Size capacities'!E$2:E$120)</f>
        <v>#N/A</v>
      </c>
      <c r="AY116" s="85" t="e">
        <f>_xlfn.XLOOKUP($AV116,'Size capacities'!$A$2:$A$120,'Size capacities'!F$2:F$120)</f>
        <v>#N/A</v>
      </c>
      <c r="AZ116" s="85" t="e">
        <f>_xlfn.XLOOKUP($AV116,'Size capacities'!$A$2:$A$120,'Size capacities'!G$2:G$120)</f>
        <v>#N/A</v>
      </c>
      <c r="BA116" s="85">
        <f t="shared" si="34"/>
        <v>0</v>
      </c>
      <c r="BB116" s="85">
        <f t="shared" si="35"/>
        <v>0</v>
      </c>
    </row>
    <row r="117" spans="1:54" x14ac:dyDescent="0.3">
      <c r="A117" s="7">
        <v>114</v>
      </c>
      <c r="B117" s="91"/>
      <c r="C117" s="91"/>
      <c r="D117" s="91"/>
      <c r="E117" s="91"/>
      <c r="F117" s="91"/>
      <c r="G117" s="91"/>
      <c r="H117" s="91"/>
      <c r="I117" s="91"/>
      <c r="J117" s="91"/>
      <c r="K117" s="92"/>
      <c r="L117" s="92"/>
      <c r="M117" s="9">
        <f t="shared" ca="1" si="25"/>
        <v>0</v>
      </c>
      <c r="N117" s="10" cm="1">
        <f t="array" aca="1" ref="N117" ca="1">IF(ISBLANK(C117),0,IF(F117="Flow",AP117,IF(F117="Cascade",AQ117,IF(OR(ISBLANK(F117),ISBLANK(G117),ISBLANK(I117),ISBLANK(J117)),0,(_xlfn.XLOOKUP(S117,INDIRECT(U117&amp;W117&amp;"W"),_xlfn.XLOOKUP(T117,INDIRECT(U117&amp;W117&amp;"D"),INDIRECT(U117&amp;W117))))))))</f>
        <v>0</v>
      </c>
      <c r="O117" s="93"/>
      <c r="P117" s="9">
        <f t="shared" ca="1" si="26"/>
        <v>0</v>
      </c>
      <c r="Q117" s="9">
        <f t="shared" si="36"/>
        <v>0</v>
      </c>
      <c r="S117" s="7">
        <f t="shared" si="37"/>
        <v>800</v>
      </c>
      <c r="T117" s="7">
        <f t="shared" si="38"/>
        <v>800</v>
      </c>
      <c r="U117" s="8" t="str">
        <f t="shared" si="39"/>
        <v/>
      </c>
      <c r="V117" s="7" cm="1">
        <f t="array" aca="1" ref="V117" ca="1">IF(ISBLANK(I117),0,_xlfn.XLOOKUP(I117,INDIRECT(U117&amp;"Controls"),INDIRECT(U117&amp;"ControlsAddon")))</f>
        <v>0</v>
      </c>
      <c r="W117" s="7" t="str">
        <f t="shared" si="27"/>
        <v/>
      </c>
      <c r="X117" s="7" cm="1">
        <f t="array" aca="1" ref="X117" ca="1">IF(AND(K117="y",NOT(ISBLANK(H117))),_xlfn.XLOOKUP(S117,ralcassette,ralcassettecost),IF(K117="Y",_xlfn.XLOOKUP(S117,INDIRECT(U117&amp;"RALW"),_xlfn.XLOOKUP(T117,INDIRECT(U117&amp;"RALD"),INDIRECT(U117&amp;"RAL"))),0))</f>
        <v>0</v>
      </c>
      <c r="Y117" s="7">
        <f t="shared" si="40"/>
        <v>0</v>
      </c>
      <c r="Z117" s="7">
        <f t="shared" si="41"/>
        <v>0</v>
      </c>
      <c r="AA117" s="7" cm="1">
        <f t="array" ref="AA117">IF(ISNUMBER(SEARCH("cassette",H117)),_xlfn.XLOOKUP(S117,cassettewidth,_xlfn.XLOOKUP(H117,cassettetype,cassette)),IF(ISNUMBER(SEARCH("fascia",H117)),_xlfn.XLOOKUP(S117,fasciawidth,_xlfn.XLOOKUP(H117,fasciatype,fascia)),0))</f>
        <v>0</v>
      </c>
      <c r="AB117" s="7" t="str">
        <f t="shared" si="42"/>
        <v/>
      </c>
      <c r="AC117" s="7" t="str" cm="1">
        <f t="array" ref="AC117">IF(NOT(ISBLANK(H117)),_xlfn.XLOOKUP(S117,cassetterefwidth,_xlfn.XLOOKUP(T117,cassetterefdrop,cassetteref)),"")</f>
        <v/>
      </c>
      <c r="AD117" s="1" t="b">
        <f t="shared" si="43"/>
        <v>0</v>
      </c>
      <c r="AE117" s="1" t="b">
        <f t="shared" si="28"/>
        <v>0</v>
      </c>
      <c r="AF117" s="10" t="e" cm="1">
        <f t="array" aca="1" ref="AF117" ca="1">(_xlfn.XLOOKUP($S117,INDIRECT($U117&amp;$W117&amp;"W"),_xlfn.XLOOKUP($T117,INDIRECT($U117&amp;$W117&amp;"D"),INDIRECT($U117&amp;$W117))))</f>
        <v>#REF!</v>
      </c>
      <c r="AG117" s="9"/>
      <c r="AH117" s="9"/>
      <c r="AI117" s="9"/>
      <c r="AJ117" s="9"/>
      <c r="AK117" s="9"/>
      <c r="AL117" s="7">
        <f t="shared" si="29"/>
        <v>500</v>
      </c>
      <c r="AM117" s="7" t="str">
        <f t="shared" si="44"/>
        <v/>
      </c>
      <c r="AN117" s="7">
        <f t="shared" si="30"/>
        <v>0</v>
      </c>
      <c r="AO117" s="7">
        <f t="shared" si="31"/>
        <v>0</v>
      </c>
      <c r="AP117" s="9" cm="1">
        <f t="array" aca="1" ref="AP117" ca="1">IF(F117="Flow",_xlfn.XLOOKUP(AL117,INDIRECT(F117&amp;AM117&amp;"W"),_xlfn.XLOOKUP(AI117,INDIRECT(F117&amp;AM117&amp;"H"),INDIRECT(F117&amp;AM117))),0)</f>
        <v>0</v>
      </c>
      <c r="AQ117" s="9">
        <f>IF(F117="Cascade",_xlfn.XLOOKUP(S117,Cascade!$C$4:$S$4,Cascade!$C$5:$S$5),0)</f>
        <v>0</v>
      </c>
      <c r="AR117" s="9" t="b">
        <f t="shared" si="32"/>
        <v>0</v>
      </c>
      <c r="AS117" s="9" cm="1">
        <f t="array" aca="1" ref="AS117" ca="1">IF(OR(G117="Ellipse 43",G117="Luxury 46",G117="Type 2",G117="Type D",G117="Type Z",ISBLANK(G117)),0,_xlfn.XLOOKUP(S117,INDIRECT(U117&amp;AR117&amp;"w"),INDIRECT(U117&amp;AR117)))</f>
        <v>0</v>
      </c>
      <c r="AT117" s="9" cm="1">
        <f t="array" ref="AT117">IF(F117="ExtraLok 100",_xlfn.XLOOKUP(S117,'ExtraLok 100'!$C$6:$S$6,_xlfn.XLOOKUP('Pricing Tool'!T117,'ExtraLok 100'!$A$7:$A$21,'ExtraLok 100'!$C$7:$S$21)),IF(F117="ExtraLok 125",_xlfn.XLOOKUP('Pricing Tool'!S117,'ExtraLok 125'!$C$6:$S$6,_xlfn.XLOOKUP('Pricing Tool'!T117,'ExtraLok 125'!$A$7:$A$33,'ExtraLok 125'!$C$7:$S$33)),0))</f>
        <v>0</v>
      </c>
      <c r="AU117" s="9">
        <f t="shared" ca="1" si="45"/>
        <v>0</v>
      </c>
      <c r="AV117" s="9" t="str">
        <f t="shared" si="33"/>
        <v/>
      </c>
      <c r="AW117" s="85" t="e">
        <f>_xlfn.XLOOKUP($AV117,'Size capacities'!$A$2:$A$120,'Size capacities'!D$2:D$120)</f>
        <v>#N/A</v>
      </c>
      <c r="AX117" s="85" t="e">
        <f>_xlfn.XLOOKUP($AV117,'Size capacities'!$A$2:$A$120,'Size capacities'!E$2:E$120)</f>
        <v>#N/A</v>
      </c>
      <c r="AY117" s="85" t="e">
        <f>_xlfn.XLOOKUP($AV117,'Size capacities'!$A$2:$A$120,'Size capacities'!F$2:F$120)</f>
        <v>#N/A</v>
      </c>
      <c r="AZ117" s="85" t="e">
        <f>_xlfn.XLOOKUP($AV117,'Size capacities'!$A$2:$A$120,'Size capacities'!G$2:G$120)</f>
        <v>#N/A</v>
      </c>
      <c r="BA117" s="85">
        <f t="shared" si="34"/>
        <v>0</v>
      </c>
      <c r="BB117" s="85">
        <f t="shared" si="35"/>
        <v>0</v>
      </c>
    </row>
    <row r="118" spans="1:54" x14ac:dyDescent="0.3">
      <c r="A118" s="7">
        <v>115</v>
      </c>
      <c r="B118" s="91"/>
      <c r="C118" s="91"/>
      <c r="D118" s="91"/>
      <c r="E118" s="91"/>
      <c r="F118" s="91"/>
      <c r="G118" s="91"/>
      <c r="H118" s="91"/>
      <c r="I118" s="91"/>
      <c r="J118" s="91"/>
      <c r="K118" s="92"/>
      <c r="L118" s="92"/>
      <c r="M118" s="9">
        <f t="shared" ca="1" si="25"/>
        <v>0</v>
      </c>
      <c r="N118" s="10" cm="1">
        <f t="array" aca="1" ref="N118" ca="1">IF(ISBLANK(C118),0,IF(F118="Flow",AP118,IF(F118="Cascade",AQ118,IF(OR(ISBLANK(F118),ISBLANK(G118),ISBLANK(I118),ISBLANK(J118)),0,(_xlfn.XLOOKUP(S118,INDIRECT(U118&amp;W118&amp;"W"),_xlfn.XLOOKUP(T118,INDIRECT(U118&amp;W118&amp;"D"),INDIRECT(U118&amp;W118))))))))</f>
        <v>0</v>
      </c>
      <c r="O118" s="93"/>
      <c r="P118" s="9">
        <f t="shared" ca="1" si="26"/>
        <v>0</v>
      </c>
      <c r="Q118" s="9">
        <f t="shared" si="36"/>
        <v>0</v>
      </c>
      <c r="S118" s="7">
        <f t="shared" si="37"/>
        <v>800</v>
      </c>
      <c r="T118" s="7">
        <f t="shared" si="38"/>
        <v>800</v>
      </c>
      <c r="U118" s="8" t="str">
        <f t="shared" si="39"/>
        <v/>
      </c>
      <c r="V118" s="7" cm="1">
        <f t="array" aca="1" ref="V118" ca="1">IF(ISBLANK(I118),0,_xlfn.XLOOKUP(I118,INDIRECT(U118&amp;"Controls"),INDIRECT(U118&amp;"ControlsAddon")))</f>
        <v>0</v>
      </c>
      <c r="W118" s="7" t="str">
        <f t="shared" si="27"/>
        <v/>
      </c>
      <c r="X118" s="7" cm="1">
        <f t="array" aca="1" ref="X118" ca="1">IF(AND(K118="y",NOT(ISBLANK(H118))),_xlfn.XLOOKUP(S118,ralcassette,ralcassettecost),IF(K118="Y",_xlfn.XLOOKUP(S118,INDIRECT(U118&amp;"RALW"),_xlfn.XLOOKUP(T118,INDIRECT(U118&amp;"RALD"),INDIRECT(U118&amp;"RAL"))),0))</f>
        <v>0</v>
      </c>
      <c r="Y118" s="7">
        <f t="shared" si="40"/>
        <v>0</v>
      </c>
      <c r="Z118" s="7">
        <f t="shared" si="41"/>
        <v>0</v>
      </c>
      <c r="AA118" s="7" cm="1">
        <f t="array" ref="AA118">IF(ISNUMBER(SEARCH("cassette",H118)),_xlfn.XLOOKUP(S118,cassettewidth,_xlfn.XLOOKUP(H118,cassettetype,cassette)),IF(ISNUMBER(SEARCH("fascia",H118)),_xlfn.XLOOKUP(S118,fasciawidth,_xlfn.XLOOKUP(H118,fasciatype,fascia)),0))</f>
        <v>0</v>
      </c>
      <c r="AB118" s="7" t="str">
        <f t="shared" si="42"/>
        <v/>
      </c>
      <c r="AC118" s="7" t="str" cm="1">
        <f t="array" ref="AC118">IF(NOT(ISBLANK(H118)),_xlfn.XLOOKUP(S118,cassetterefwidth,_xlfn.XLOOKUP(T118,cassetterefdrop,cassetteref)),"")</f>
        <v/>
      </c>
      <c r="AD118" s="1" t="b">
        <f t="shared" si="43"/>
        <v>0</v>
      </c>
      <c r="AE118" s="1" t="b">
        <f t="shared" si="28"/>
        <v>0</v>
      </c>
      <c r="AF118" s="10" t="e" cm="1">
        <f t="array" aca="1" ref="AF118" ca="1">(_xlfn.XLOOKUP($S118,INDIRECT($U118&amp;$W118&amp;"W"),_xlfn.XLOOKUP($T118,INDIRECT($U118&amp;$W118&amp;"D"),INDIRECT($U118&amp;$W118))))</f>
        <v>#REF!</v>
      </c>
      <c r="AG118" s="9"/>
      <c r="AH118" s="9"/>
      <c r="AI118" s="9"/>
      <c r="AJ118" s="9"/>
      <c r="AK118" s="9"/>
      <c r="AL118" s="7">
        <f t="shared" si="29"/>
        <v>500</v>
      </c>
      <c r="AM118" s="7" t="str">
        <f t="shared" si="44"/>
        <v/>
      </c>
      <c r="AN118" s="7">
        <f t="shared" si="30"/>
        <v>0</v>
      </c>
      <c r="AO118" s="7">
        <f t="shared" si="31"/>
        <v>0</v>
      </c>
      <c r="AP118" s="9" cm="1">
        <f t="array" aca="1" ref="AP118" ca="1">IF(F118="Flow",_xlfn.XLOOKUP(AL118,INDIRECT(F118&amp;AM118&amp;"W"),_xlfn.XLOOKUP(AI118,INDIRECT(F118&amp;AM118&amp;"H"),INDIRECT(F118&amp;AM118))),0)</f>
        <v>0</v>
      </c>
      <c r="AQ118" s="9">
        <f>IF(F118="Cascade",_xlfn.XLOOKUP(S118,Cascade!$C$4:$S$4,Cascade!$C$5:$S$5),0)</f>
        <v>0</v>
      </c>
      <c r="AR118" s="9" t="b">
        <f t="shared" si="32"/>
        <v>0</v>
      </c>
      <c r="AS118" s="9" cm="1">
        <f t="array" aca="1" ref="AS118" ca="1">IF(OR(G118="Ellipse 43",G118="Luxury 46",G118="Type 2",G118="Type D",G118="Type Z",ISBLANK(G118)),0,_xlfn.XLOOKUP(S118,INDIRECT(U118&amp;AR118&amp;"w"),INDIRECT(U118&amp;AR118)))</f>
        <v>0</v>
      </c>
      <c r="AT118" s="9" cm="1">
        <f t="array" ref="AT118">IF(F118="ExtraLok 100",_xlfn.XLOOKUP(S118,'ExtraLok 100'!$C$6:$S$6,_xlfn.XLOOKUP('Pricing Tool'!T118,'ExtraLok 100'!$A$7:$A$21,'ExtraLok 100'!$C$7:$S$21)),IF(F118="ExtraLok 125",_xlfn.XLOOKUP('Pricing Tool'!S118,'ExtraLok 125'!$C$6:$S$6,_xlfn.XLOOKUP('Pricing Tool'!T118,'ExtraLok 125'!$A$7:$A$33,'ExtraLok 125'!$C$7:$S$33)),0))</f>
        <v>0</v>
      </c>
      <c r="AU118" s="9">
        <f t="shared" ca="1" si="45"/>
        <v>0</v>
      </c>
      <c r="AV118" s="9" t="str">
        <f t="shared" si="33"/>
        <v/>
      </c>
      <c r="AW118" s="85" t="e">
        <f>_xlfn.XLOOKUP($AV118,'Size capacities'!$A$2:$A$120,'Size capacities'!D$2:D$120)</f>
        <v>#N/A</v>
      </c>
      <c r="AX118" s="85" t="e">
        <f>_xlfn.XLOOKUP($AV118,'Size capacities'!$A$2:$A$120,'Size capacities'!E$2:E$120)</f>
        <v>#N/A</v>
      </c>
      <c r="AY118" s="85" t="e">
        <f>_xlfn.XLOOKUP($AV118,'Size capacities'!$A$2:$A$120,'Size capacities'!F$2:F$120)</f>
        <v>#N/A</v>
      </c>
      <c r="AZ118" s="85" t="e">
        <f>_xlfn.XLOOKUP($AV118,'Size capacities'!$A$2:$A$120,'Size capacities'!G$2:G$120)</f>
        <v>#N/A</v>
      </c>
      <c r="BA118" s="85">
        <f t="shared" si="34"/>
        <v>0</v>
      </c>
      <c r="BB118" s="85">
        <f t="shared" si="35"/>
        <v>0</v>
      </c>
    </row>
    <row r="119" spans="1:54" x14ac:dyDescent="0.3">
      <c r="A119" s="7">
        <v>116</v>
      </c>
      <c r="B119" s="91"/>
      <c r="C119" s="91"/>
      <c r="D119" s="91"/>
      <c r="E119" s="91"/>
      <c r="F119" s="91"/>
      <c r="G119" s="91"/>
      <c r="H119" s="91"/>
      <c r="I119" s="91"/>
      <c r="J119" s="91"/>
      <c r="K119" s="92"/>
      <c r="L119" s="92"/>
      <c r="M119" s="9">
        <f t="shared" ca="1" si="25"/>
        <v>0</v>
      </c>
      <c r="N119" s="10" cm="1">
        <f t="array" aca="1" ref="N119" ca="1">IF(ISBLANK(C119),0,IF(F119="Flow",AP119,IF(F119="Cascade",AQ119,IF(OR(ISBLANK(F119),ISBLANK(G119),ISBLANK(I119),ISBLANK(J119)),0,(_xlfn.XLOOKUP(S119,INDIRECT(U119&amp;W119&amp;"W"),_xlfn.XLOOKUP(T119,INDIRECT(U119&amp;W119&amp;"D"),INDIRECT(U119&amp;W119))))))))</f>
        <v>0</v>
      </c>
      <c r="O119" s="93"/>
      <c r="P119" s="9">
        <f t="shared" ca="1" si="26"/>
        <v>0</v>
      </c>
      <c r="Q119" s="9">
        <f t="shared" si="36"/>
        <v>0</v>
      </c>
      <c r="S119" s="7">
        <f t="shared" si="37"/>
        <v>800</v>
      </c>
      <c r="T119" s="7">
        <f t="shared" si="38"/>
        <v>800</v>
      </c>
      <c r="U119" s="8" t="str">
        <f t="shared" si="39"/>
        <v/>
      </c>
      <c r="V119" s="7" cm="1">
        <f t="array" aca="1" ref="V119" ca="1">IF(ISBLANK(I119),0,_xlfn.XLOOKUP(I119,INDIRECT(U119&amp;"Controls"),INDIRECT(U119&amp;"ControlsAddon")))</f>
        <v>0</v>
      </c>
      <c r="W119" s="7" t="str">
        <f t="shared" si="27"/>
        <v/>
      </c>
      <c r="X119" s="7" cm="1">
        <f t="array" aca="1" ref="X119" ca="1">IF(AND(K119="y",NOT(ISBLANK(H119))),_xlfn.XLOOKUP(S119,ralcassette,ralcassettecost),IF(K119="Y",_xlfn.XLOOKUP(S119,INDIRECT(U119&amp;"RALW"),_xlfn.XLOOKUP(T119,INDIRECT(U119&amp;"RALD"),INDIRECT(U119&amp;"RAL"))),0))</f>
        <v>0</v>
      </c>
      <c r="Y119" s="7">
        <f t="shared" si="40"/>
        <v>0</v>
      </c>
      <c r="Z119" s="7">
        <f t="shared" si="41"/>
        <v>0</v>
      </c>
      <c r="AA119" s="7" cm="1">
        <f t="array" ref="AA119">IF(ISNUMBER(SEARCH("cassette",H119)),_xlfn.XLOOKUP(S119,cassettewidth,_xlfn.XLOOKUP(H119,cassettetype,cassette)),IF(ISNUMBER(SEARCH("fascia",H119)),_xlfn.XLOOKUP(S119,fasciawidth,_xlfn.XLOOKUP(H119,fasciatype,fascia)),0))</f>
        <v>0</v>
      </c>
      <c r="AB119" s="7" t="str">
        <f t="shared" si="42"/>
        <v/>
      </c>
      <c r="AC119" s="7" t="str" cm="1">
        <f t="array" ref="AC119">IF(NOT(ISBLANK(H119)),_xlfn.XLOOKUP(S119,cassetterefwidth,_xlfn.XLOOKUP(T119,cassetterefdrop,cassetteref)),"")</f>
        <v/>
      </c>
      <c r="AD119" s="1" t="b">
        <f t="shared" si="43"/>
        <v>0</v>
      </c>
      <c r="AE119" s="1" t="b">
        <f t="shared" si="28"/>
        <v>0</v>
      </c>
      <c r="AF119" s="10" t="e" cm="1">
        <f t="array" aca="1" ref="AF119" ca="1">(_xlfn.XLOOKUP($S119,INDIRECT($U119&amp;$W119&amp;"W"),_xlfn.XLOOKUP($T119,INDIRECT($U119&amp;$W119&amp;"D"),INDIRECT($U119&amp;$W119))))</f>
        <v>#REF!</v>
      </c>
      <c r="AG119" s="9"/>
      <c r="AH119" s="9"/>
      <c r="AI119" s="9"/>
      <c r="AJ119" s="9"/>
      <c r="AK119" s="9"/>
      <c r="AL119" s="7">
        <f t="shared" si="29"/>
        <v>500</v>
      </c>
      <c r="AM119" s="7" t="str">
        <f t="shared" si="44"/>
        <v/>
      </c>
      <c r="AN119" s="7">
        <f t="shared" si="30"/>
        <v>0</v>
      </c>
      <c r="AO119" s="7">
        <f t="shared" si="31"/>
        <v>0</v>
      </c>
      <c r="AP119" s="9" cm="1">
        <f t="array" aca="1" ref="AP119" ca="1">IF(F119="Flow",_xlfn.XLOOKUP(AL119,INDIRECT(F119&amp;AM119&amp;"W"),_xlfn.XLOOKUP(AI119,INDIRECT(F119&amp;AM119&amp;"H"),INDIRECT(F119&amp;AM119))),0)</f>
        <v>0</v>
      </c>
      <c r="AQ119" s="9">
        <f>IF(F119="Cascade",_xlfn.XLOOKUP(S119,Cascade!$C$4:$S$4,Cascade!$C$5:$S$5),0)</f>
        <v>0</v>
      </c>
      <c r="AR119" s="9" t="b">
        <f t="shared" si="32"/>
        <v>0</v>
      </c>
      <c r="AS119" s="9" cm="1">
        <f t="array" aca="1" ref="AS119" ca="1">IF(OR(G119="Ellipse 43",G119="Luxury 46",G119="Type 2",G119="Type D",G119="Type Z",ISBLANK(G119)),0,_xlfn.XLOOKUP(S119,INDIRECT(U119&amp;AR119&amp;"w"),INDIRECT(U119&amp;AR119)))</f>
        <v>0</v>
      </c>
      <c r="AT119" s="9" cm="1">
        <f t="array" ref="AT119">IF(F119="ExtraLok 100",_xlfn.XLOOKUP(S119,'ExtraLok 100'!$C$6:$S$6,_xlfn.XLOOKUP('Pricing Tool'!T119,'ExtraLok 100'!$A$7:$A$21,'ExtraLok 100'!$C$7:$S$21)),IF(F119="ExtraLok 125",_xlfn.XLOOKUP('Pricing Tool'!S119,'ExtraLok 125'!$C$6:$S$6,_xlfn.XLOOKUP('Pricing Tool'!T119,'ExtraLok 125'!$A$7:$A$33,'ExtraLok 125'!$C$7:$S$33)),0))</f>
        <v>0</v>
      </c>
      <c r="AU119" s="9">
        <f t="shared" ca="1" si="45"/>
        <v>0</v>
      </c>
      <c r="AV119" s="9" t="str">
        <f t="shared" si="33"/>
        <v/>
      </c>
      <c r="AW119" s="85" t="e">
        <f>_xlfn.XLOOKUP($AV119,'Size capacities'!$A$2:$A$120,'Size capacities'!D$2:D$120)</f>
        <v>#N/A</v>
      </c>
      <c r="AX119" s="85" t="e">
        <f>_xlfn.XLOOKUP($AV119,'Size capacities'!$A$2:$A$120,'Size capacities'!E$2:E$120)</f>
        <v>#N/A</v>
      </c>
      <c r="AY119" s="85" t="e">
        <f>_xlfn.XLOOKUP($AV119,'Size capacities'!$A$2:$A$120,'Size capacities'!F$2:F$120)</f>
        <v>#N/A</v>
      </c>
      <c r="AZ119" s="85" t="e">
        <f>_xlfn.XLOOKUP($AV119,'Size capacities'!$A$2:$A$120,'Size capacities'!G$2:G$120)</f>
        <v>#N/A</v>
      </c>
      <c r="BA119" s="85">
        <f t="shared" si="34"/>
        <v>0</v>
      </c>
      <c r="BB119" s="85">
        <f t="shared" si="35"/>
        <v>0</v>
      </c>
    </row>
    <row r="120" spans="1:54" x14ac:dyDescent="0.3">
      <c r="A120" s="7">
        <v>117</v>
      </c>
      <c r="B120" s="91"/>
      <c r="C120" s="91"/>
      <c r="D120" s="91"/>
      <c r="E120" s="91"/>
      <c r="F120" s="91"/>
      <c r="G120" s="91"/>
      <c r="H120" s="91"/>
      <c r="I120" s="91"/>
      <c r="J120" s="91"/>
      <c r="K120" s="92"/>
      <c r="L120" s="92"/>
      <c r="M120" s="9">
        <f t="shared" ca="1" si="25"/>
        <v>0</v>
      </c>
      <c r="N120" s="10" cm="1">
        <f t="array" aca="1" ref="N120" ca="1">IF(ISBLANK(C120),0,IF(F120="Flow",AP120,IF(F120="Cascade",AQ120,IF(OR(ISBLANK(F120),ISBLANK(G120),ISBLANK(I120),ISBLANK(J120)),0,(_xlfn.XLOOKUP(S120,INDIRECT(U120&amp;W120&amp;"W"),_xlfn.XLOOKUP(T120,INDIRECT(U120&amp;W120&amp;"D"),INDIRECT(U120&amp;W120))))))))</f>
        <v>0</v>
      </c>
      <c r="O120" s="93"/>
      <c r="P120" s="9">
        <f t="shared" ca="1" si="26"/>
        <v>0</v>
      </c>
      <c r="Q120" s="9">
        <f t="shared" si="36"/>
        <v>0</v>
      </c>
      <c r="S120" s="7">
        <f t="shared" si="37"/>
        <v>800</v>
      </c>
      <c r="T120" s="7">
        <f t="shared" si="38"/>
        <v>800</v>
      </c>
      <c r="U120" s="8" t="str">
        <f t="shared" si="39"/>
        <v/>
      </c>
      <c r="V120" s="7" cm="1">
        <f t="array" aca="1" ref="V120" ca="1">IF(ISBLANK(I120),0,_xlfn.XLOOKUP(I120,INDIRECT(U120&amp;"Controls"),INDIRECT(U120&amp;"ControlsAddon")))</f>
        <v>0</v>
      </c>
      <c r="W120" s="7" t="str">
        <f t="shared" si="27"/>
        <v/>
      </c>
      <c r="X120" s="7" cm="1">
        <f t="array" aca="1" ref="X120" ca="1">IF(AND(K120="y",NOT(ISBLANK(H120))),_xlfn.XLOOKUP(S120,ralcassette,ralcassettecost),IF(K120="Y",_xlfn.XLOOKUP(S120,INDIRECT(U120&amp;"RALW"),_xlfn.XLOOKUP(T120,INDIRECT(U120&amp;"RALD"),INDIRECT(U120&amp;"RAL"))),0))</f>
        <v>0</v>
      </c>
      <c r="Y120" s="7">
        <f t="shared" si="40"/>
        <v>0</v>
      </c>
      <c r="Z120" s="7">
        <f t="shared" si="41"/>
        <v>0</v>
      </c>
      <c r="AA120" s="7" cm="1">
        <f t="array" ref="AA120">IF(ISNUMBER(SEARCH("cassette",H120)),_xlfn.XLOOKUP(S120,cassettewidth,_xlfn.XLOOKUP(H120,cassettetype,cassette)),IF(ISNUMBER(SEARCH("fascia",H120)),_xlfn.XLOOKUP(S120,fasciawidth,_xlfn.XLOOKUP(H120,fasciatype,fascia)),0))</f>
        <v>0</v>
      </c>
      <c r="AB120" s="7" t="str">
        <f t="shared" si="42"/>
        <v/>
      </c>
      <c r="AC120" s="7" t="str" cm="1">
        <f t="array" ref="AC120">IF(NOT(ISBLANK(H120)),_xlfn.XLOOKUP(S120,cassetterefwidth,_xlfn.XLOOKUP(T120,cassetterefdrop,cassetteref)),"")</f>
        <v/>
      </c>
      <c r="AD120" s="1" t="b">
        <f t="shared" si="43"/>
        <v>0</v>
      </c>
      <c r="AE120" s="1" t="b">
        <f t="shared" si="28"/>
        <v>0</v>
      </c>
      <c r="AF120" s="10" t="e" cm="1">
        <f t="array" aca="1" ref="AF120" ca="1">(_xlfn.XLOOKUP($S120,INDIRECT($U120&amp;$W120&amp;"W"),_xlfn.XLOOKUP($T120,INDIRECT($U120&amp;$W120&amp;"D"),INDIRECT($U120&amp;$W120))))</f>
        <v>#REF!</v>
      </c>
      <c r="AG120" s="9"/>
      <c r="AH120" s="9"/>
      <c r="AI120" s="9"/>
      <c r="AJ120" s="9"/>
      <c r="AK120" s="9"/>
      <c r="AL120" s="7">
        <f t="shared" si="29"/>
        <v>500</v>
      </c>
      <c r="AM120" s="7" t="str">
        <f t="shared" si="44"/>
        <v/>
      </c>
      <c r="AN120" s="7">
        <f t="shared" si="30"/>
        <v>0</v>
      </c>
      <c r="AO120" s="7">
        <f t="shared" si="31"/>
        <v>0</v>
      </c>
      <c r="AP120" s="9" cm="1">
        <f t="array" aca="1" ref="AP120" ca="1">IF(F120="Flow",_xlfn.XLOOKUP(AL120,INDIRECT(F120&amp;AM120&amp;"W"),_xlfn.XLOOKUP(AI120,INDIRECT(F120&amp;AM120&amp;"H"),INDIRECT(F120&amp;AM120))),0)</f>
        <v>0</v>
      </c>
      <c r="AQ120" s="9">
        <f>IF(F120="Cascade",_xlfn.XLOOKUP(S120,Cascade!$C$4:$S$4,Cascade!$C$5:$S$5),0)</f>
        <v>0</v>
      </c>
      <c r="AR120" s="9" t="b">
        <f t="shared" si="32"/>
        <v>0</v>
      </c>
      <c r="AS120" s="9" cm="1">
        <f t="array" aca="1" ref="AS120" ca="1">IF(OR(G120="Ellipse 43",G120="Luxury 46",G120="Type 2",G120="Type D",G120="Type Z",ISBLANK(G120)),0,_xlfn.XLOOKUP(S120,INDIRECT(U120&amp;AR120&amp;"w"),INDIRECT(U120&amp;AR120)))</f>
        <v>0</v>
      </c>
      <c r="AT120" s="9" cm="1">
        <f t="array" ref="AT120">IF(F120="ExtraLok 100",_xlfn.XLOOKUP(S120,'ExtraLok 100'!$C$6:$S$6,_xlfn.XLOOKUP('Pricing Tool'!T120,'ExtraLok 100'!$A$7:$A$21,'ExtraLok 100'!$C$7:$S$21)),IF(F120="ExtraLok 125",_xlfn.XLOOKUP('Pricing Tool'!S120,'ExtraLok 125'!$C$6:$S$6,_xlfn.XLOOKUP('Pricing Tool'!T120,'ExtraLok 125'!$A$7:$A$33,'ExtraLok 125'!$C$7:$S$33)),0))</f>
        <v>0</v>
      </c>
      <c r="AU120" s="9">
        <f t="shared" ca="1" si="45"/>
        <v>0</v>
      </c>
      <c r="AV120" s="9" t="str">
        <f t="shared" si="33"/>
        <v/>
      </c>
      <c r="AW120" s="85" t="e">
        <f>_xlfn.XLOOKUP($AV120,'Size capacities'!$A$2:$A$120,'Size capacities'!D$2:D$120)</f>
        <v>#N/A</v>
      </c>
      <c r="AX120" s="85" t="e">
        <f>_xlfn.XLOOKUP($AV120,'Size capacities'!$A$2:$A$120,'Size capacities'!E$2:E$120)</f>
        <v>#N/A</v>
      </c>
      <c r="AY120" s="85" t="e">
        <f>_xlfn.XLOOKUP($AV120,'Size capacities'!$A$2:$A$120,'Size capacities'!F$2:F$120)</f>
        <v>#N/A</v>
      </c>
      <c r="AZ120" s="85" t="e">
        <f>_xlfn.XLOOKUP($AV120,'Size capacities'!$A$2:$A$120,'Size capacities'!G$2:G$120)</f>
        <v>#N/A</v>
      </c>
      <c r="BA120" s="85">
        <f t="shared" si="34"/>
        <v>0</v>
      </c>
      <c r="BB120" s="85">
        <f t="shared" si="35"/>
        <v>0</v>
      </c>
    </row>
    <row r="121" spans="1:54" x14ac:dyDescent="0.3">
      <c r="A121" s="7">
        <v>118</v>
      </c>
      <c r="B121" s="91"/>
      <c r="C121" s="91"/>
      <c r="D121" s="91"/>
      <c r="E121" s="91"/>
      <c r="F121" s="91"/>
      <c r="G121" s="91"/>
      <c r="H121" s="91"/>
      <c r="I121" s="91"/>
      <c r="J121" s="91"/>
      <c r="K121" s="92"/>
      <c r="L121" s="92"/>
      <c r="M121" s="9">
        <f t="shared" ca="1" si="25"/>
        <v>0</v>
      </c>
      <c r="N121" s="10" cm="1">
        <f t="array" aca="1" ref="N121" ca="1">IF(ISBLANK(C121),0,IF(F121="Flow",AP121,IF(F121="Cascade",AQ121,IF(OR(ISBLANK(F121),ISBLANK(G121),ISBLANK(I121),ISBLANK(J121)),0,(_xlfn.XLOOKUP(S121,INDIRECT(U121&amp;W121&amp;"W"),_xlfn.XLOOKUP(T121,INDIRECT(U121&amp;W121&amp;"D"),INDIRECT(U121&amp;W121))))))))</f>
        <v>0</v>
      </c>
      <c r="O121" s="93"/>
      <c r="P121" s="9">
        <f t="shared" ca="1" si="26"/>
        <v>0</v>
      </c>
      <c r="Q121" s="9">
        <f t="shared" si="36"/>
        <v>0</v>
      </c>
      <c r="S121" s="7">
        <f t="shared" si="37"/>
        <v>800</v>
      </c>
      <c r="T121" s="7">
        <f t="shared" si="38"/>
        <v>800</v>
      </c>
      <c r="U121" s="8" t="str">
        <f t="shared" si="39"/>
        <v/>
      </c>
      <c r="V121" s="7" cm="1">
        <f t="array" aca="1" ref="V121" ca="1">IF(ISBLANK(I121),0,_xlfn.XLOOKUP(I121,INDIRECT(U121&amp;"Controls"),INDIRECT(U121&amp;"ControlsAddon")))</f>
        <v>0</v>
      </c>
      <c r="W121" s="7" t="str">
        <f t="shared" si="27"/>
        <v/>
      </c>
      <c r="X121" s="7" cm="1">
        <f t="array" aca="1" ref="X121" ca="1">IF(AND(K121="y",NOT(ISBLANK(H121))),_xlfn.XLOOKUP(S121,ralcassette,ralcassettecost),IF(K121="Y",_xlfn.XLOOKUP(S121,INDIRECT(U121&amp;"RALW"),_xlfn.XLOOKUP(T121,INDIRECT(U121&amp;"RALD"),INDIRECT(U121&amp;"RAL"))),0))</f>
        <v>0</v>
      </c>
      <c r="Y121" s="7">
        <f t="shared" si="40"/>
        <v>0</v>
      </c>
      <c r="Z121" s="7">
        <f t="shared" si="41"/>
        <v>0</v>
      </c>
      <c r="AA121" s="7" cm="1">
        <f t="array" ref="AA121">IF(ISNUMBER(SEARCH("cassette",H121)),_xlfn.XLOOKUP(S121,cassettewidth,_xlfn.XLOOKUP(H121,cassettetype,cassette)),IF(ISNUMBER(SEARCH("fascia",H121)),_xlfn.XLOOKUP(S121,fasciawidth,_xlfn.XLOOKUP(H121,fasciatype,fascia)),0))</f>
        <v>0</v>
      </c>
      <c r="AB121" s="7" t="str">
        <f t="shared" si="42"/>
        <v/>
      </c>
      <c r="AC121" s="7" t="str" cm="1">
        <f t="array" ref="AC121">IF(NOT(ISBLANK(H121)),_xlfn.XLOOKUP(S121,cassetterefwidth,_xlfn.XLOOKUP(T121,cassetterefdrop,cassetteref)),"")</f>
        <v/>
      </c>
      <c r="AD121" s="1" t="b">
        <f t="shared" si="43"/>
        <v>0</v>
      </c>
      <c r="AE121" s="1" t="b">
        <f t="shared" si="28"/>
        <v>0</v>
      </c>
      <c r="AF121" s="10" t="e" cm="1">
        <f t="array" aca="1" ref="AF121" ca="1">(_xlfn.XLOOKUP($S121,INDIRECT($U121&amp;$W121&amp;"W"),_xlfn.XLOOKUP($T121,INDIRECT($U121&amp;$W121&amp;"D"),INDIRECT($U121&amp;$W121))))</f>
        <v>#REF!</v>
      </c>
      <c r="AG121" s="9"/>
      <c r="AH121" s="9"/>
      <c r="AI121" s="9"/>
      <c r="AJ121" s="9"/>
      <c r="AK121" s="9"/>
      <c r="AL121" s="7">
        <f t="shared" si="29"/>
        <v>500</v>
      </c>
      <c r="AM121" s="7" t="str">
        <f t="shared" si="44"/>
        <v/>
      </c>
      <c r="AN121" s="7">
        <f t="shared" si="30"/>
        <v>0</v>
      </c>
      <c r="AO121" s="7">
        <f t="shared" si="31"/>
        <v>0</v>
      </c>
      <c r="AP121" s="9" cm="1">
        <f t="array" aca="1" ref="AP121" ca="1">IF(F121="Flow",_xlfn.XLOOKUP(AL121,INDIRECT(F121&amp;AM121&amp;"W"),_xlfn.XLOOKUP(AI121,INDIRECT(F121&amp;AM121&amp;"H"),INDIRECT(F121&amp;AM121))),0)</f>
        <v>0</v>
      </c>
      <c r="AQ121" s="9">
        <f>IF(F121="Cascade",_xlfn.XLOOKUP(S121,Cascade!$C$4:$S$4,Cascade!$C$5:$S$5),0)</f>
        <v>0</v>
      </c>
      <c r="AR121" s="9" t="b">
        <f t="shared" si="32"/>
        <v>0</v>
      </c>
      <c r="AS121" s="9" cm="1">
        <f t="array" aca="1" ref="AS121" ca="1">IF(OR(G121="Ellipse 43",G121="Luxury 46",G121="Type 2",G121="Type D",G121="Type Z",ISBLANK(G121)),0,_xlfn.XLOOKUP(S121,INDIRECT(U121&amp;AR121&amp;"w"),INDIRECT(U121&amp;AR121)))</f>
        <v>0</v>
      </c>
      <c r="AT121" s="9" cm="1">
        <f t="array" ref="AT121">IF(F121="ExtraLok 100",_xlfn.XLOOKUP(S121,'ExtraLok 100'!$C$6:$S$6,_xlfn.XLOOKUP('Pricing Tool'!T121,'ExtraLok 100'!$A$7:$A$21,'ExtraLok 100'!$C$7:$S$21)),IF(F121="ExtraLok 125",_xlfn.XLOOKUP('Pricing Tool'!S121,'ExtraLok 125'!$C$6:$S$6,_xlfn.XLOOKUP('Pricing Tool'!T121,'ExtraLok 125'!$A$7:$A$33,'ExtraLok 125'!$C$7:$S$33)),0))</f>
        <v>0</v>
      </c>
      <c r="AU121" s="9">
        <f t="shared" ca="1" si="45"/>
        <v>0</v>
      </c>
      <c r="AV121" s="9" t="str">
        <f t="shared" si="33"/>
        <v/>
      </c>
      <c r="AW121" s="85" t="e">
        <f>_xlfn.XLOOKUP($AV121,'Size capacities'!$A$2:$A$120,'Size capacities'!D$2:D$120)</f>
        <v>#N/A</v>
      </c>
      <c r="AX121" s="85" t="e">
        <f>_xlfn.XLOOKUP($AV121,'Size capacities'!$A$2:$A$120,'Size capacities'!E$2:E$120)</f>
        <v>#N/A</v>
      </c>
      <c r="AY121" s="85" t="e">
        <f>_xlfn.XLOOKUP($AV121,'Size capacities'!$A$2:$A$120,'Size capacities'!F$2:F$120)</f>
        <v>#N/A</v>
      </c>
      <c r="AZ121" s="85" t="e">
        <f>_xlfn.XLOOKUP($AV121,'Size capacities'!$A$2:$A$120,'Size capacities'!G$2:G$120)</f>
        <v>#N/A</v>
      </c>
      <c r="BA121" s="85">
        <f t="shared" si="34"/>
        <v>0</v>
      </c>
      <c r="BB121" s="85">
        <f t="shared" si="35"/>
        <v>0</v>
      </c>
    </row>
    <row r="122" spans="1:54" x14ac:dyDescent="0.3">
      <c r="A122" s="7">
        <v>119</v>
      </c>
      <c r="B122" s="91"/>
      <c r="C122" s="91"/>
      <c r="D122" s="91"/>
      <c r="E122" s="91"/>
      <c r="F122" s="91"/>
      <c r="G122" s="91"/>
      <c r="H122" s="91"/>
      <c r="I122" s="91"/>
      <c r="J122" s="91"/>
      <c r="K122" s="92"/>
      <c r="L122" s="92"/>
      <c r="M122" s="9">
        <f t="shared" ca="1" si="25"/>
        <v>0</v>
      </c>
      <c r="N122" s="10" cm="1">
        <f t="array" aca="1" ref="N122" ca="1">IF(ISBLANK(C122),0,IF(F122="Flow",AP122,IF(F122="Cascade",AQ122,IF(OR(ISBLANK(F122),ISBLANK(G122),ISBLANK(I122),ISBLANK(J122)),0,(_xlfn.XLOOKUP(S122,INDIRECT(U122&amp;W122&amp;"W"),_xlfn.XLOOKUP(T122,INDIRECT(U122&amp;W122&amp;"D"),INDIRECT(U122&amp;W122))))))))</f>
        <v>0</v>
      </c>
      <c r="O122" s="93"/>
      <c r="P122" s="9">
        <f t="shared" ca="1" si="26"/>
        <v>0</v>
      </c>
      <c r="Q122" s="9">
        <f t="shared" si="36"/>
        <v>0</v>
      </c>
      <c r="S122" s="7">
        <f t="shared" si="37"/>
        <v>800</v>
      </c>
      <c r="T122" s="7">
        <f t="shared" si="38"/>
        <v>800</v>
      </c>
      <c r="U122" s="8" t="str">
        <f t="shared" si="39"/>
        <v/>
      </c>
      <c r="V122" s="7" cm="1">
        <f t="array" aca="1" ref="V122" ca="1">IF(ISBLANK(I122),0,_xlfn.XLOOKUP(I122,INDIRECT(U122&amp;"Controls"),INDIRECT(U122&amp;"ControlsAddon")))</f>
        <v>0</v>
      </c>
      <c r="W122" s="7" t="str">
        <f t="shared" si="27"/>
        <v/>
      </c>
      <c r="X122" s="7" cm="1">
        <f t="array" aca="1" ref="X122" ca="1">IF(AND(K122="y",NOT(ISBLANK(H122))),_xlfn.XLOOKUP(S122,ralcassette,ralcassettecost),IF(K122="Y",_xlfn.XLOOKUP(S122,INDIRECT(U122&amp;"RALW"),_xlfn.XLOOKUP(T122,INDIRECT(U122&amp;"RALD"),INDIRECT(U122&amp;"RAL"))),0))</f>
        <v>0</v>
      </c>
      <c r="Y122" s="7">
        <f t="shared" si="40"/>
        <v>0</v>
      </c>
      <c r="Z122" s="7">
        <f t="shared" si="41"/>
        <v>0</v>
      </c>
      <c r="AA122" s="7" cm="1">
        <f t="array" ref="AA122">IF(ISNUMBER(SEARCH("cassette",H122)),_xlfn.XLOOKUP(S122,cassettewidth,_xlfn.XLOOKUP(H122,cassettetype,cassette)),IF(ISNUMBER(SEARCH("fascia",H122)),_xlfn.XLOOKUP(S122,fasciawidth,_xlfn.XLOOKUP(H122,fasciatype,fascia)),0))</f>
        <v>0</v>
      </c>
      <c r="AB122" s="7" t="str">
        <f t="shared" si="42"/>
        <v/>
      </c>
      <c r="AC122" s="7" t="str" cm="1">
        <f t="array" ref="AC122">IF(NOT(ISBLANK(H122)),_xlfn.XLOOKUP(S122,cassetterefwidth,_xlfn.XLOOKUP(T122,cassetterefdrop,cassetteref)),"")</f>
        <v/>
      </c>
      <c r="AD122" s="1" t="b">
        <f t="shared" si="43"/>
        <v>0</v>
      </c>
      <c r="AE122" s="1" t="b">
        <f t="shared" si="28"/>
        <v>0</v>
      </c>
      <c r="AF122" s="10" t="e" cm="1">
        <f t="array" aca="1" ref="AF122" ca="1">(_xlfn.XLOOKUP($S122,INDIRECT($U122&amp;$W122&amp;"W"),_xlfn.XLOOKUP($T122,INDIRECT($U122&amp;$W122&amp;"D"),INDIRECT($U122&amp;$W122))))</f>
        <v>#REF!</v>
      </c>
      <c r="AG122" s="9"/>
      <c r="AH122" s="9"/>
      <c r="AI122" s="9"/>
      <c r="AJ122" s="9"/>
      <c r="AK122" s="9"/>
      <c r="AL122" s="7">
        <f t="shared" si="29"/>
        <v>500</v>
      </c>
      <c r="AM122" s="7" t="str">
        <f t="shared" si="44"/>
        <v/>
      </c>
      <c r="AN122" s="7">
        <f t="shared" si="30"/>
        <v>0</v>
      </c>
      <c r="AO122" s="7">
        <f t="shared" si="31"/>
        <v>0</v>
      </c>
      <c r="AP122" s="9" cm="1">
        <f t="array" aca="1" ref="AP122" ca="1">IF(F122="Flow",_xlfn.XLOOKUP(AL122,INDIRECT(F122&amp;AM122&amp;"W"),_xlfn.XLOOKUP(AI122,INDIRECT(F122&amp;AM122&amp;"H"),INDIRECT(F122&amp;AM122))),0)</f>
        <v>0</v>
      </c>
      <c r="AQ122" s="9">
        <f>IF(F122="Cascade",_xlfn.XLOOKUP(S122,Cascade!$C$4:$S$4,Cascade!$C$5:$S$5),0)</f>
        <v>0</v>
      </c>
      <c r="AR122" s="9" t="b">
        <f t="shared" si="32"/>
        <v>0</v>
      </c>
      <c r="AS122" s="9" cm="1">
        <f t="array" aca="1" ref="AS122" ca="1">IF(OR(G122="Ellipse 43",G122="Luxury 46",G122="Type 2",G122="Type D",G122="Type Z",ISBLANK(G122)),0,_xlfn.XLOOKUP(S122,INDIRECT(U122&amp;AR122&amp;"w"),INDIRECT(U122&amp;AR122)))</f>
        <v>0</v>
      </c>
      <c r="AT122" s="9" cm="1">
        <f t="array" ref="AT122">IF(F122="ExtraLok 100",_xlfn.XLOOKUP(S122,'ExtraLok 100'!$C$6:$S$6,_xlfn.XLOOKUP('Pricing Tool'!T122,'ExtraLok 100'!$A$7:$A$21,'ExtraLok 100'!$C$7:$S$21)),IF(F122="ExtraLok 125",_xlfn.XLOOKUP('Pricing Tool'!S122,'ExtraLok 125'!$C$6:$S$6,_xlfn.XLOOKUP('Pricing Tool'!T122,'ExtraLok 125'!$A$7:$A$33,'ExtraLok 125'!$C$7:$S$33)),0))</f>
        <v>0</v>
      </c>
      <c r="AU122" s="9">
        <f t="shared" ca="1" si="45"/>
        <v>0</v>
      </c>
      <c r="AV122" s="9" t="str">
        <f t="shared" si="33"/>
        <v/>
      </c>
      <c r="AW122" s="85" t="e">
        <f>_xlfn.XLOOKUP($AV122,'Size capacities'!$A$2:$A$120,'Size capacities'!D$2:D$120)</f>
        <v>#N/A</v>
      </c>
      <c r="AX122" s="85" t="e">
        <f>_xlfn.XLOOKUP($AV122,'Size capacities'!$A$2:$A$120,'Size capacities'!E$2:E$120)</f>
        <v>#N/A</v>
      </c>
      <c r="AY122" s="85" t="e">
        <f>_xlfn.XLOOKUP($AV122,'Size capacities'!$A$2:$A$120,'Size capacities'!F$2:F$120)</f>
        <v>#N/A</v>
      </c>
      <c r="AZ122" s="85" t="e">
        <f>_xlfn.XLOOKUP($AV122,'Size capacities'!$A$2:$A$120,'Size capacities'!G$2:G$120)</f>
        <v>#N/A</v>
      </c>
      <c r="BA122" s="85">
        <f t="shared" si="34"/>
        <v>0</v>
      </c>
      <c r="BB122" s="85">
        <f t="shared" si="35"/>
        <v>0</v>
      </c>
    </row>
    <row r="123" spans="1:54" x14ac:dyDescent="0.3">
      <c r="A123" s="7">
        <v>120</v>
      </c>
      <c r="B123" s="91"/>
      <c r="C123" s="91"/>
      <c r="D123" s="91"/>
      <c r="E123" s="91"/>
      <c r="F123" s="91"/>
      <c r="G123" s="91"/>
      <c r="H123" s="91"/>
      <c r="I123" s="91"/>
      <c r="J123" s="91"/>
      <c r="K123" s="92"/>
      <c r="L123" s="92"/>
      <c r="M123" s="9">
        <f t="shared" ca="1" si="25"/>
        <v>0</v>
      </c>
      <c r="N123" s="10" cm="1">
        <f t="array" aca="1" ref="N123" ca="1">IF(ISBLANK(C123),0,IF(F123="Flow",AP123,IF(F123="Cascade",AQ123,IF(OR(ISBLANK(F123),ISBLANK(G123),ISBLANK(I123),ISBLANK(J123)),0,(_xlfn.XLOOKUP(S123,INDIRECT(U123&amp;W123&amp;"W"),_xlfn.XLOOKUP(T123,INDIRECT(U123&amp;W123&amp;"D"),INDIRECT(U123&amp;W123))))))))</f>
        <v>0</v>
      </c>
      <c r="O123" s="93"/>
      <c r="P123" s="9">
        <f t="shared" ca="1" si="26"/>
        <v>0</v>
      </c>
      <c r="Q123" s="9">
        <f t="shared" si="36"/>
        <v>0</v>
      </c>
      <c r="S123" s="7">
        <f t="shared" si="37"/>
        <v>800</v>
      </c>
      <c r="T123" s="7">
        <f t="shared" si="38"/>
        <v>800</v>
      </c>
      <c r="U123" s="8" t="str">
        <f t="shared" si="39"/>
        <v/>
      </c>
      <c r="V123" s="7" cm="1">
        <f t="array" aca="1" ref="V123" ca="1">IF(ISBLANK(I123),0,_xlfn.XLOOKUP(I123,INDIRECT(U123&amp;"Controls"),INDIRECT(U123&amp;"ControlsAddon")))</f>
        <v>0</v>
      </c>
      <c r="W123" s="7" t="str">
        <f t="shared" si="27"/>
        <v/>
      </c>
      <c r="X123" s="7" cm="1">
        <f t="array" aca="1" ref="X123" ca="1">IF(AND(K123="y",NOT(ISBLANK(H123))),_xlfn.XLOOKUP(S123,ralcassette,ralcassettecost),IF(K123="Y",_xlfn.XLOOKUP(S123,INDIRECT(U123&amp;"RALW"),_xlfn.XLOOKUP(T123,INDIRECT(U123&amp;"RALD"),INDIRECT(U123&amp;"RAL"))),0))</f>
        <v>0</v>
      </c>
      <c r="Y123" s="7">
        <f t="shared" si="40"/>
        <v>0</v>
      </c>
      <c r="Z123" s="7">
        <f t="shared" si="41"/>
        <v>0</v>
      </c>
      <c r="AA123" s="7" cm="1">
        <f t="array" ref="AA123">IF(ISNUMBER(SEARCH("cassette",H123)),_xlfn.XLOOKUP(S123,cassettewidth,_xlfn.XLOOKUP(H123,cassettetype,cassette)),IF(ISNUMBER(SEARCH("fascia",H123)),_xlfn.XLOOKUP(S123,fasciawidth,_xlfn.XLOOKUP(H123,fasciatype,fascia)),0))</f>
        <v>0</v>
      </c>
      <c r="AB123" s="7" t="str">
        <f t="shared" si="42"/>
        <v/>
      </c>
      <c r="AC123" s="7" t="str" cm="1">
        <f t="array" ref="AC123">IF(NOT(ISBLANK(H123)),_xlfn.XLOOKUP(S123,cassetterefwidth,_xlfn.XLOOKUP(T123,cassetterefdrop,cassetteref)),"")</f>
        <v/>
      </c>
      <c r="AD123" s="1" t="b">
        <f t="shared" si="43"/>
        <v>0</v>
      </c>
      <c r="AE123" s="1" t="b">
        <f t="shared" si="28"/>
        <v>0</v>
      </c>
      <c r="AF123" s="10" t="e" cm="1">
        <f t="array" aca="1" ref="AF123" ca="1">(_xlfn.XLOOKUP($S123,INDIRECT($U123&amp;$W123&amp;"W"),_xlfn.XLOOKUP($T123,INDIRECT($U123&amp;$W123&amp;"D"),INDIRECT($U123&amp;$W123))))</f>
        <v>#REF!</v>
      </c>
      <c r="AG123" s="9"/>
      <c r="AH123" s="9"/>
      <c r="AI123" s="9"/>
      <c r="AJ123" s="9"/>
      <c r="AK123" s="9"/>
      <c r="AL123" s="7">
        <f t="shared" si="29"/>
        <v>500</v>
      </c>
      <c r="AM123" s="7" t="str">
        <f t="shared" si="44"/>
        <v/>
      </c>
      <c r="AN123" s="7">
        <f t="shared" si="30"/>
        <v>0</v>
      </c>
      <c r="AO123" s="7">
        <f t="shared" si="31"/>
        <v>0</v>
      </c>
      <c r="AP123" s="9" cm="1">
        <f t="array" aca="1" ref="AP123" ca="1">IF(F123="Flow",_xlfn.XLOOKUP(AL123,INDIRECT(F123&amp;AM123&amp;"W"),_xlfn.XLOOKUP(AI123,INDIRECT(F123&amp;AM123&amp;"H"),INDIRECT(F123&amp;AM123))),0)</f>
        <v>0</v>
      </c>
      <c r="AQ123" s="9">
        <f>IF(F123="Cascade",_xlfn.XLOOKUP(S123,Cascade!$C$4:$S$4,Cascade!$C$5:$S$5),0)</f>
        <v>0</v>
      </c>
      <c r="AR123" s="9" t="b">
        <f t="shared" si="32"/>
        <v>0</v>
      </c>
      <c r="AS123" s="9" cm="1">
        <f t="array" aca="1" ref="AS123" ca="1">IF(OR(G123="Ellipse 43",G123="Luxury 46",G123="Type 2",G123="Type D",G123="Type Z",ISBLANK(G123)),0,_xlfn.XLOOKUP(S123,INDIRECT(U123&amp;AR123&amp;"w"),INDIRECT(U123&amp;AR123)))</f>
        <v>0</v>
      </c>
      <c r="AT123" s="9" cm="1">
        <f t="array" ref="AT123">IF(F123="ExtraLok 100",_xlfn.XLOOKUP(S123,'ExtraLok 100'!$C$6:$S$6,_xlfn.XLOOKUP('Pricing Tool'!T123,'ExtraLok 100'!$A$7:$A$21,'ExtraLok 100'!$C$7:$S$21)),IF(F123="ExtraLok 125",_xlfn.XLOOKUP('Pricing Tool'!S123,'ExtraLok 125'!$C$6:$S$6,_xlfn.XLOOKUP('Pricing Tool'!T123,'ExtraLok 125'!$A$7:$A$33,'ExtraLok 125'!$C$7:$S$33)),0))</f>
        <v>0</v>
      </c>
      <c r="AU123" s="9">
        <f t="shared" ca="1" si="45"/>
        <v>0</v>
      </c>
      <c r="AV123" s="9" t="str">
        <f t="shared" si="33"/>
        <v/>
      </c>
      <c r="AW123" s="85" t="e">
        <f>_xlfn.XLOOKUP($AV123,'Size capacities'!$A$2:$A$120,'Size capacities'!D$2:D$120)</f>
        <v>#N/A</v>
      </c>
      <c r="AX123" s="85" t="e">
        <f>_xlfn.XLOOKUP($AV123,'Size capacities'!$A$2:$A$120,'Size capacities'!E$2:E$120)</f>
        <v>#N/A</v>
      </c>
      <c r="AY123" s="85" t="e">
        <f>_xlfn.XLOOKUP($AV123,'Size capacities'!$A$2:$A$120,'Size capacities'!F$2:F$120)</f>
        <v>#N/A</v>
      </c>
      <c r="AZ123" s="85" t="e">
        <f>_xlfn.XLOOKUP($AV123,'Size capacities'!$A$2:$A$120,'Size capacities'!G$2:G$120)</f>
        <v>#N/A</v>
      </c>
      <c r="BA123" s="85">
        <f t="shared" si="34"/>
        <v>0</v>
      </c>
      <c r="BB123" s="85">
        <f t="shared" si="35"/>
        <v>0</v>
      </c>
    </row>
    <row r="124" spans="1:54" x14ac:dyDescent="0.3">
      <c r="A124" s="7">
        <v>121</v>
      </c>
      <c r="B124" s="91"/>
      <c r="C124" s="91"/>
      <c r="D124" s="91"/>
      <c r="E124" s="91"/>
      <c r="F124" s="91"/>
      <c r="G124" s="91"/>
      <c r="H124" s="91"/>
      <c r="I124" s="91"/>
      <c r="J124" s="91"/>
      <c r="K124" s="92"/>
      <c r="L124" s="92"/>
      <c r="M124" s="9">
        <f t="shared" ca="1" si="25"/>
        <v>0</v>
      </c>
      <c r="N124" s="10" cm="1">
        <f t="array" aca="1" ref="N124" ca="1">IF(ISBLANK(C124),0,IF(F124="Flow",AP124,IF(F124="Cascade",AQ124,IF(OR(ISBLANK(F124),ISBLANK(G124),ISBLANK(I124),ISBLANK(J124)),0,(_xlfn.XLOOKUP(S124,INDIRECT(U124&amp;W124&amp;"W"),_xlfn.XLOOKUP(T124,INDIRECT(U124&amp;W124&amp;"D"),INDIRECT(U124&amp;W124))))))))</f>
        <v>0</v>
      </c>
      <c r="O124" s="93"/>
      <c r="P124" s="9">
        <f t="shared" ca="1" si="26"/>
        <v>0</v>
      </c>
      <c r="Q124" s="9">
        <f t="shared" si="36"/>
        <v>0</v>
      </c>
      <c r="S124" s="7">
        <f t="shared" si="37"/>
        <v>800</v>
      </c>
      <c r="T124" s="7">
        <f t="shared" si="38"/>
        <v>800</v>
      </c>
      <c r="U124" s="8" t="str">
        <f t="shared" si="39"/>
        <v/>
      </c>
      <c r="V124" s="7" cm="1">
        <f t="array" aca="1" ref="V124" ca="1">IF(ISBLANK(I124),0,_xlfn.XLOOKUP(I124,INDIRECT(U124&amp;"Controls"),INDIRECT(U124&amp;"ControlsAddon")))</f>
        <v>0</v>
      </c>
      <c r="W124" s="7" t="str">
        <f t="shared" si="27"/>
        <v/>
      </c>
      <c r="X124" s="7" cm="1">
        <f t="array" aca="1" ref="X124" ca="1">IF(AND(K124="y",NOT(ISBLANK(H124))),_xlfn.XLOOKUP(S124,ralcassette,ralcassettecost),IF(K124="Y",_xlfn.XLOOKUP(S124,INDIRECT(U124&amp;"RALW"),_xlfn.XLOOKUP(T124,INDIRECT(U124&amp;"RALD"),INDIRECT(U124&amp;"RAL"))),0))</f>
        <v>0</v>
      </c>
      <c r="Y124" s="7">
        <f t="shared" si="40"/>
        <v>0</v>
      </c>
      <c r="Z124" s="7">
        <f t="shared" si="41"/>
        <v>0</v>
      </c>
      <c r="AA124" s="7" cm="1">
        <f t="array" ref="AA124">IF(ISNUMBER(SEARCH("cassette",H124)),_xlfn.XLOOKUP(S124,cassettewidth,_xlfn.XLOOKUP(H124,cassettetype,cassette)),IF(ISNUMBER(SEARCH("fascia",H124)),_xlfn.XLOOKUP(S124,fasciawidth,_xlfn.XLOOKUP(H124,fasciatype,fascia)),0))</f>
        <v>0</v>
      </c>
      <c r="AB124" s="7" t="str">
        <f t="shared" si="42"/>
        <v/>
      </c>
      <c r="AC124" s="7" t="str" cm="1">
        <f t="array" ref="AC124">IF(NOT(ISBLANK(H124)),_xlfn.XLOOKUP(S124,cassetterefwidth,_xlfn.XLOOKUP(T124,cassetterefdrop,cassetteref)),"")</f>
        <v/>
      </c>
      <c r="AD124" s="1" t="b">
        <f t="shared" si="43"/>
        <v>0</v>
      </c>
      <c r="AE124" s="1" t="b">
        <f t="shared" si="28"/>
        <v>0</v>
      </c>
      <c r="AF124" s="10" t="e" cm="1">
        <f t="array" aca="1" ref="AF124" ca="1">(_xlfn.XLOOKUP($S124,INDIRECT($U124&amp;$W124&amp;"W"),_xlfn.XLOOKUP($T124,INDIRECT($U124&amp;$W124&amp;"D"),INDIRECT($U124&amp;$W124))))</f>
        <v>#REF!</v>
      </c>
      <c r="AG124" s="9"/>
      <c r="AH124" s="9"/>
      <c r="AI124" s="9"/>
      <c r="AJ124" s="9"/>
      <c r="AK124" s="9"/>
      <c r="AL124" s="7">
        <f t="shared" si="29"/>
        <v>500</v>
      </c>
      <c r="AM124" s="7" t="str">
        <f t="shared" si="44"/>
        <v/>
      </c>
      <c r="AN124" s="7">
        <f t="shared" si="30"/>
        <v>0</v>
      </c>
      <c r="AO124" s="7">
        <f t="shared" si="31"/>
        <v>0</v>
      </c>
      <c r="AP124" s="9" cm="1">
        <f t="array" aca="1" ref="AP124" ca="1">IF(F124="Flow",_xlfn.XLOOKUP(AL124,INDIRECT(F124&amp;AM124&amp;"W"),_xlfn.XLOOKUP(AI124,INDIRECT(F124&amp;AM124&amp;"H"),INDIRECT(F124&amp;AM124))),0)</f>
        <v>0</v>
      </c>
      <c r="AQ124" s="9">
        <f>IF(F124="Cascade",_xlfn.XLOOKUP(S124,Cascade!$C$4:$S$4,Cascade!$C$5:$S$5),0)</f>
        <v>0</v>
      </c>
      <c r="AR124" s="9" t="b">
        <f t="shared" si="32"/>
        <v>0</v>
      </c>
      <c r="AS124" s="9" cm="1">
        <f t="array" aca="1" ref="AS124" ca="1">IF(OR(G124="Ellipse 43",G124="Luxury 46",G124="Type 2",G124="Type D",G124="Type Z",ISBLANK(G124)),0,_xlfn.XLOOKUP(S124,INDIRECT(U124&amp;AR124&amp;"w"),INDIRECT(U124&amp;AR124)))</f>
        <v>0</v>
      </c>
      <c r="AT124" s="9" cm="1">
        <f t="array" ref="AT124">IF(F124="ExtraLok 100",_xlfn.XLOOKUP(S124,'ExtraLok 100'!$C$6:$S$6,_xlfn.XLOOKUP('Pricing Tool'!T124,'ExtraLok 100'!$A$7:$A$21,'ExtraLok 100'!$C$7:$S$21)),IF(F124="ExtraLok 125",_xlfn.XLOOKUP('Pricing Tool'!S124,'ExtraLok 125'!$C$6:$S$6,_xlfn.XLOOKUP('Pricing Tool'!T124,'ExtraLok 125'!$A$7:$A$33,'ExtraLok 125'!$C$7:$S$33)),0))</f>
        <v>0</v>
      </c>
      <c r="AU124" s="9">
        <f t="shared" ca="1" si="45"/>
        <v>0</v>
      </c>
      <c r="AV124" s="9" t="str">
        <f t="shared" si="33"/>
        <v/>
      </c>
      <c r="AW124" s="85" t="e">
        <f>_xlfn.XLOOKUP($AV124,'Size capacities'!$A$2:$A$120,'Size capacities'!D$2:D$120)</f>
        <v>#N/A</v>
      </c>
      <c r="AX124" s="85" t="e">
        <f>_xlfn.XLOOKUP($AV124,'Size capacities'!$A$2:$A$120,'Size capacities'!E$2:E$120)</f>
        <v>#N/A</v>
      </c>
      <c r="AY124" s="85" t="e">
        <f>_xlfn.XLOOKUP($AV124,'Size capacities'!$A$2:$A$120,'Size capacities'!F$2:F$120)</f>
        <v>#N/A</v>
      </c>
      <c r="AZ124" s="85" t="e">
        <f>_xlfn.XLOOKUP($AV124,'Size capacities'!$A$2:$A$120,'Size capacities'!G$2:G$120)</f>
        <v>#N/A</v>
      </c>
      <c r="BA124" s="85">
        <f t="shared" si="34"/>
        <v>0</v>
      </c>
      <c r="BB124" s="85">
        <f t="shared" si="35"/>
        <v>0</v>
      </c>
    </row>
    <row r="125" spans="1:54" x14ac:dyDescent="0.3">
      <c r="A125" s="7">
        <v>122</v>
      </c>
      <c r="B125" s="91"/>
      <c r="C125" s="91"/>
      <c r="D125" s="91"/>
      <c r="E125" s="91"/>
      <c r="F125" s="91"/>
      <c r="G125" s="91"/>
      <c r="H125" s="91"/>
      <c r="I125" s="91"/>
      <c r="J125" s="91"/>
      <c r="K125" s="92"/>
      <c r="L125" s="92"/>
      <c r="M125" s="9">
        <f t="shared" ca="1" si="25"/>
        <v>0</v>
      </c>
      <c r="N125" s="10" cm="1">
        <f t="array" aca="1" ref="N125" ca="1">IF(ISBLANK(C125),0,IF(F125="Flow",AP125,IF(F125="Cascade",AQ125,IF(OR(ISBLANK(F125),ISBLANK(G125),ISBLANK(I125),ISBLANK(J125)),0,(_xlfn.XLOOKUP(S125,INDIRECT(U125&amp;W125&amp;"W"),_xlfn.XLOOKUP(T125,INDIRECT(U125&amp;W125&amp;"D"),INDIRECT(U125&amp;W125))))))))</f>
        <v>0</v>
      </c>
      <c r="O125" s="93"/>
      <c r="P125" s="9">
        <f t="shared" ca="1" si="26"/>
        <v>0</v>
      </c>
      <c r="Q125" s="9">
        <f t="shared" si="36"/>
        <v>0</v>
      </c>
      <c r="S125" s="7">
        <f t="shared" si="37"/>
        <v>800</v>
      </c>
      <c r="T125" s="7">
        <f t="shared" si="38"/>
        <v>800</v>
      </c>
      <c r="U125" s="8" t="str">
        <f t="shared" si="39"/>
        <v/>
      </c>
      <c r="V125" s="7" cm="1">
        <f t="array" aca="1" ref="V125" ca="1">IF(ISBLANK(I125),0,_xlfn.XLOOKUP(I125,INDIRECT(U125&amp;"Controls"),INDIRECT(U125&amp;"ControlsAddon")))</f>
        <v>0</v>
      </c>
      <c r="W125" s="7" t="str">
        <f t="shared" si="27"/>
        <v/>
      </c>
      <c r="X125" s="7" cm="1">
        <f t="array" aca="1" ref="X125" ca="1">IF(AND(K125="y",NOT(ISBLANK(H125))),_xlfn.XLOOKUP(S125,ralcassette,ralcassettecost),IF(K125="Y",_xlfn.XLOOKUP(S125,INDIRECT(U125&amp;"RALW"),_xlfn.XLOOKUP(T125,INDIRECT(U125&amp;"RALD"),INDIRECT(U125&amp;"RAL"))),0))</f>
        <v>0</v>
      </c>
      <c r="Y125" s="7">
        <f t="shared" si="40"/>
        <v>0</v>
      </c>
      <c r="Z125" s="7">
        <f t="shared" si="41"/>
        <v>0</v>
      </c>
      <c r="AA125" s="7" cm="1">
        <f t="array" ref="AA125">IF(ISNUMBER(SEARCH("cassette",H125)),_xlfn.XLOOKUP(S125,cassettewidth,_xlfn.XLOOKUP(H125,cassettetype,cassette)),IF(ISNUMBER(SEARCH("fascia",H125)),_xlfn.XLOOKUP(S125,fasciawidth,_xlfn.XLOOKUP(H125,fasciatype,fascia)),0))</f>
        <v>0</v>
      </c>
      <c r="AB125" s="7" t="str">
        <f t="shared" si="42"/>
        <v/>
      </c>
      <c r="AC125" s="7" t="str" cm="1">
        <f t="array" ref="AC125">IF(NOT(ISBLANK(H125)),_xlfn.XLOOKUP(S125,cassetterefwidth,_xlfn.XLOOKUP(T125,cassetterefdrop,cassetteref)),"")</f>
        <v/>
      </c>
      <c r="AD125" s="1" t="b">
        <f t="shared" si="43"/>
        <v>0</v>
      </c>
      <c r="AE125" s="1" t="b">
        <f t="shared" si="28"/>
        <v>0</v>
      </c>
      <c r="AF125" s="10" t="e" cm="1">
        <f t="array" aca="1" ref="AF125" ca="1">(_xlfn.XLOOKUP($S125,INDIRECT($U125&amp;$W125&amp;"W"),_xlfn.XLOOKUP($T125,INDIRECT($U125&amp;$W125&amp;"D"),INDIRECT($U125&amp;$W125))))</f>
        <v>#REF!</v>
      </c>
      <c r="AG125" s="9"/>
      <c r="AH125" s="9"/>
      <c r="AI125" s="9"/>
      <c r="AJ125" s="9"/>
      <c r="AK125" s="9"/>
      <c r="AL125" s="7">
        <f t="shared" si="29"/>
        <v>500</v>
      </c>
      <c r="AM125" s="7" t="str">
        <f t="shared" si="44"/>
        <v/>
      </c>
      <c r="AN125" s="7">
        <f t="shared" si="30"/>
        <v>0</v>
      </c>
      <c r="AO125" s="7">
        <f t="shared" si="31"/>
        <v>0</v>
      </c>
      <c r="AP125" s="9" cm="1">
        <f t="array" aca="1" ref="AP125" ca="1">IF(F125="Flow",_xlfn.XLOOKUP(AL125,INDIRECT(F125&amp;AM125&amp;"W"),_xlfn.XLOOKUP(AI125,INDIRECT(F125&amp;AM125&amp;"H"),INDIRECT(F125&amp;AM125))),0)</f>
        <v>0</v>
      </c>
      <c r="AQ125" s="9">
        <f>IF(F125="Cascade",_xlfn.XLOOKUP(S125,Cascade!$C$4:$S$4,Cascade!$C$5:$S$5),0)</f>
        <v>0</v>
      </c>
      <c r="AR125" s="9" t="b">
        <f t="shared" si="32"/>
        <v>0</v>
      </c>
      <c r="AS125" s="9" cm="1">
        <f t="array" aca="1" ref="AS125" ca="1">IF(OR(G125="Ellipse 43",G125="Luxury 46",G125="Type 2",G125="Type D",G125="Type Z",ISBLANK(G125)),0,_xlfn.XLOOKUP(S125,INDIRECT(U125&amp;AR125&amp;"w"),INDIRECT(U125&amp;AR125)))</f>
        <v>0</v>
      </c>
      <c r="AT125" s="9" cm="1">
        <f t="array" ref="AT125">IF(F125="ExtraLok 100",_xlfn.XLOOKUP(S125,'ExtraLok 100'!$C$6:$S$6,_xlfn.XLOOKUP('Pricing Tool'!T125,'ExtraLok 100'!$A$7:$A$21,'ExtraLok 100'!$C$7:$S$21)),IF(F125="ExtraLok 125",_xlfn.XLOOKUP('Pricing Tool'!S125,'ExtraLok 125'!$C$6:$S$6,_xlfn.XLOOKUP('Pricing Tool'!T125,'ExtraLok 125'!$A$7:$A$33,'ExtraLok 125'!$C$7:$S$33)),0))</f>
        <v>0</v>
      </c>
      <c r="AU125" s="9">
        <f t="shared" ca="1" si="45"/>
        <v>0</v>
      </c>
      <c r="AV125" s="9" t="str">
        <f t="shared" si="33"/>
        <v/>
      </c>
      <c r="AW125" s="85" t="e">
        <f>_xlfn.XLOOKUP($AV125,'Size capacities'!$A$2:$A$120,'Size capacities'!D$2:D$120)</f>
        <v>#N/A</v>
      </c>
      <c r="AX125" s="85" t="e">
        <f>_xlfn.XLOOKUP($AV125,'Size capacities'!$A$2:$A$120,'Size capacities'!E$2:E$120)</f>
        <v>#N/A</v>
      </c>
      <c r="AY125" s="85" t="e">
        <f>_xlfn.XLOOKUP($AV125,'Size capacities'!$A$2:$A$120,'Size capacities'!F$2:F$120)</f>
        <v>#N/A</v>
      </c>
      <c r="AZ125" s="85" t="e">
        <f>_xlfn.XLOOKUP($AV125,'Size capacities'!$A$2:$A$120,'Size capacities'!G$2:G$120)</f>
        <v>#N/A</v>
      </c>
      <c r="BA125" s="85">
        <f t="shared" si="34"/>
        <v>0</v>
      </c>
      <c r="BB125" s="85">
        <f t="shared" si="35"/>
        <v>0</v>
      </c>
    </row>
    <row r="126" spans="1:54" x14ac:dyDescent="0.3">
      <c r="A126" s="7">
        <v>123</v>
      </c>
      <c r="B126" s="91"/>
      <c r="C126" s="91"/>
      <c r="D126" s="91"/>
      <c r="E126" s="91"/>
      <c r="F126" s="91"/>
      <c r="G126" s="91"/>
      <c r="H126" s="91"/>
      <c r="I126" s="91"/>
      <c r="J126" s="91"/>
      <c r="K126" s="92"/>
      <c r="L126" s="92"/>
      <c r="M126" s="9">
        <f t="shared" ca="1" si="25"/>
        <v>0</v>
      </c>
      <c r="N126" s="10" cm="1">
        <f t="array" aca="1" ref="N126" ca="1">IF(ISBLANK(C126),0,IF(F126="Flow",AP126,IF(F126="Cascade",AQ126,IF(OR(ISBLANK(F126),ISBLANK(G126),ISBLANK(I126),ISBLANK(J126)),0,(_xlfn.XLOOKUP(S126,INDIRECT(U126&amp;W126&amp;"W"),_xlfn.XLOOKUP(T126,INDIRECT(U126&amp;W126&amp;"D"),INDIRECT(U126&amp;W126))))))))</f>
        <v>0</v>
      </c>
      <c r="O126" s="93"/>
      <c r="P126" s="9">
        <f t="shared" ca="1" si="26"/>
        <v>0</v>
      </c>
      <c r="Q126" s="9">
        <f t="shared" si="36"/>
        <v>0</v>
      </c>
      <c r="S126" s="7">
        <f t="shared" si="37"/>
        <v>800</v>
      </c>
      <c r="T126" s="7">
        <f t="shared" si="38"/>
        <v>800</v>
      </c>
      <c r="U126" s="8" t="str">
        <f t="shared" si="39"/>
        <v/>
      </c>
      <c r="V126" s="7" cm="1">
        <f t="array" aca="1" ref="V126" ca="1">IF(ISBLANK(I126),0,_xlfn.XLOOKUP(I126,INDIRECT(U126&amp;"Controls"),INDIRECT(U126&amp;"ControlsAddon")))</f>
        <v>0</v>
      </c>
      <c r="W126" s="7" t="str">
        <f t="shared" si="27"/>
        <v/>
      </c>
      <c r="X126" s="7" cm="1">
        <f t="array" aca="1" ref="X126" ca="1">IF(AND(K126="y",NOT(ISBLANK(H126))),_xlfn.XLOOKUP(S126,ralcassette,ralcassettecost),IF(K126="Y",_xlfn.XLOOKUP(S126,INDIRECT(U126&amp;"RALW"),_xlfn.XLOOKUP(T126,INDIRECT(U126&amp;"RALD"),INDIRECT(U126&amp;"RAL"))),0))</f>
        <v>0</v>
      </c>
      <c r="Y126" s="7">
        <f t="shared" si="40"/>
        <v>0</v>
      </c>
      <c r="Z126" s="7">
        <f t="shared" si="41"/>
        <v>0</v>
      </c>
      <c r="AA126" s="7" cm="1">
        <f t="array" ref="AA126">IF(ISNUMBER(SEARCH("cassette",H126)),_xlfn.XLOOKUP(S126,cassettewidth,_xlfn.XLOOKUP(H126,cassettetype,cassette)),IF(ISNUMBER(SEARCH("fascia",H126)),_xlfn.XLOOKUP(S126,fasciawidth,_xlfn.XLOOKUP(H126,fasciatype,fascia)),0))</f>
        <v>0</v>
      </c>
      <c r="AB126" s="7" t="str">
        <f t="shared" si="42"/>
        <v/>
      </c>
      <c r="AC126" s="7" t="str" cm="1">
        <f t="array" ref="AC126">IF(NOT(ISBLANK(H126)),_xlfn.XLOOKUP(S126,cassetterefwidth,_xlfn.XLOOKUP(T126,cassetterefdrop,cassetteref)),"")</f>
        <v/>
      </c>
      <c r="AD126" s="1" t="b">
        <f t="shared" si="43"/>
        <v>0</v>
      </c>
      <c r="AE126" s="1" t="b">
        <f t="shared" si="28"/>
        <v>0</v>
      </c>
      <c r="AF126" s="10" t="e" cm="1">
        <f t="array" aca="1" ref="AF126" ca="1">(_xlfn.XLOOKUP($S126,INDIRECT($U126&amp;$W126&amp;"W"),_xlfn.XLOOKUP($T126,INDIRECT($U126&amp;$W126&amp;"D"),INDIRECT($U126&amp;$W126))))</f>
        <v>#REF!</v>
      </c>
      <c r="AG126" s="9"/>
      <c r="AH126" s="9"/>
      <c r="AI126" s="9"/>
      <c r="AJ126" s="9"/>
      <c r="AK126" s="9"/>
      <c r="AL126" s="7">
        <f t="shared" si="29"/>
        <v>500</v>
      </c>
      <c r="AM126" s="7" t="str">
        <f t="shared" si="44"/>
        <v/>
      </c>
      <c r="AN126" s="7">
        <f t="shared" si="30"/>
        <v>0</v>
      </c>
      <c r="AO126" s="7">
        <f t="shared" si="31"/>
        <v>0</v>
      </c>
      <c r="AP126" s="9" cm="1">
        <f t="array" aca="1" ref="AP126" ca="1">IF(F126="Flow",_xlfn.XLOOKUP(AL126,INDIRECT(F126&amp;AM126&amp;"W"),_xlfn.XLOOKUP(AI126,INDIRECT(F126&amp;AM126&amp;"H"),INDIRECT(F126&amp;AM126))),0)</f>
        <v>0</v>
      </c>
      <c r="AQ126" s="9">
        <f>IF(F126="Cascade",_xlfn.XLOOKUP(S126,Cascade!$C$4:$S$4,Cascade!$C$5:$S$5),0)</f>
        <v>0</v>
      </c>
      <c r="AR126" s="9" t="b">
        <f t="shared" si="32"/>
        <v>0</v>
      </c>
      <c r="AS126" s="9" cm="1">
        <f t="array" aca="1" ref="AS126" ca="1">IF(OR(G126="Ellipse 43",G126="Luxury 46",G126="Type 2",G126="Type D",G126="Type Z",ISBLANK(G126)),0,_xlfn.XLOOKUP(S126,INDIRECT(U126&amp;AR126&amp;"w"),INDIRECT(U126&amp;AR126)))</f>
        <v>0</v>
      </c>
      <c r="AT126" s="9" cm="1">
        <f t="array" ref="AT126">IF(F126="ExtraLok 100",_xlfn.XLOOKUP(S126,'ExtraLok 100'!$C$6:$S$6,_xlfn.XLOOKUP('Pricing Tool'!T126,'ExtraLok 100'!$A$7:$A$21,'ExtraLok 100'!$C$7:$S$21)),IF(F126="ExtraLok 125",_xlfn.XLOOKUP('Pricing Tool'!S126,'ExtraLok 125'!$C$6:$S$6,_xlfn.XLOOKUP('Pricing Tool'!T126,'ExtraLok 125'!$A$7:$A$33,'ExtraLok 125'!$C$7:$S$33)),0))</f>
        <v>0</v>
      </c>
      <c r="AU126" s="9">
        <f t="shared" ca="1" si="45"/>
        <v>0</v>
      </c>
      <c r="AV126" s="9" t="str">
        <f t="shared" si="33"/>
        <v/>
      </c>
      <c r="AW126" s="85" t="e">
        <f>_xlfn.XLOOKUP($AV126,'Size capacities'!$A$2:$A$120,'Size capacities'!D$2:D$120)</f>
        <v>#N/A</v>
      </c>
      <c r="AX126" s="85" t="e">
        <f>_xlfn.XLOOKUP($AV126,'Size capacities'!$A$2:$A$120,'Size capacities'!E$2:E$120)</f>
        <v>#N/A</v>
      </c>
      <c r="AY126" s="85" t="e">
        <f>_xlfn.XLOOKUP($AV126,'Size capacities'!$A$2:$A$120,'Size capacities'!F$2:F$120)</f>
        <v>#N/A</v>
      </c>
      <c r="AZ126" s="85" t="e">
        <f>_xlfn.XLOOKUP($AV126,'Size capacities'!$A$2:$A$120,'Size capacities'!G$2:G$120)</f>
        <v>#N/A</v>
      </c>
      <c r="BA126" s="85">
        <f t="shared" si="34"/>
        <v>0</v>
      </c>
      <c r="BB126" s="85">
        <f t="shared" si="35"/>
        <v>0</v>
      </c>
    </row>
    <row r="127" spans="1:54" x14ac:dyDescent="0.3">
      <c r="A127" s="7">
        <v>124</v>
      </c>
      <c r="B127" s="91"/>
      <c r="C127" s="91"/>
      <c r="D127" s="91"/>
      <c r="E127" s="91"/>
      <c r="F127" s="91"/>
      <c r="G127" s="91"/>
      <c r="H127" s="91"/>
      <c r="I127" s="91"/>
      <c r="J127" s="91"/>
      <c r="K127" s="92"/>
      <c r="L127" s="92"/>
      <c r="M127" s="9">
        <f t="shared" ca="1" si="25"/>
        <v>0</v>
      </c>
      <c r="N127" s="10" cm="1">
        <f t="array" aca="1" ref="N127" ca="1">IF(ISBLANK(C127),0,IF(F127="Flow",AP127,IF(F127="Cascade",AQ127,IF(OR(ISBLANK(F127),ISBLANK(G127),ISBLANK(I127),ISBLANK(J127)),0,(_xlfn.XLOOKUP(S127,INDIRECT(U127&amp;W127&amp;"W"),_xlfn.XLOOKUP(T127,INDIRECT(U127&amp;W127&amp;"D"),INDIRECT(U127&amp;W127))))))))</f>
        <v>0</v>
      </c>
      <c r="O127" s="93"/>
      <c r="P127" s="9">
        <f t="shared" ca="1" si="26"/>
        <v>0</v>
      </c>
      <c r="Q127" s="9">
        <f t="shared" si="36"/>
        <v>0</v>
      </c>
      <c r="S127" s="7">
        <f t="shared" si="37"/>
        <v>800</v>
      </c>
      <c r="T127" s="7">
        <f t="shared" si="38"/>
        <v>800</v>
      </c>
      <c r="U127" s="8" t="str">
        <f t="shared" si="39"/>
        <v/>
      </c>
      <c r="V127" s="7" cm="1">
        <f t="array" aca="1" ref="V127" ca="1">IF(ISBLANK(I127),0,_xlfn.XLOOKUP(I127,INDIRECT(U127&amp;"Controls"),INDIRECT(U127&amp;"ControlsAddon")))</f>
        <v>0</v>
      </c>
      <c r="W127" s="7" t="str">
        <f t="shared" si="27"/>
        <v/>
      </c>
      <c r="X127" s="7" cm="1">
        <f t="array" aca="1" ref="X127" ca="1">IF(AND(K127="y",NOT(ISBLANK(H127))),_xlfn.XLOOKUP(S127,ralcassette,ralcassettecost),IF(K127="Y",_xlfn.XLOOKUP(S127,INDIRECT(U127&amp;"RALW"),_xlfn.XLOOKUP(T127,INDIRECT(U127&amp;"RALD"),INDIRECT(U127&amp;"RAL"))),0))</f>
        <v>0</v>
      </c>
      <c r="Y127" s="7">
        <f t="shared" si="40"/>
        <v>0</v>
      </c>
      <c r="Z127" s="7">
        <f t="shared" si="41"/>
        <v>0</v>
      </c>
      <c r="AA127" s="7" cm="1">
        <f t="array" ref="AA127">IF(ISNUMBER(SEARCH("cassette",H127)),_xlfn.XLOOKUP(S127,cassettewidth,_xlfn.XLOOKUP(H127,cassettetype,cassette)),IF(ISNUMBER(SEARCH("fascia",H127)),_xlfn.XLOOKUP(S127,fasciawidth,_xlfn.XLOOKUP(H127,fasciatype,fascia)),0))</f>
        <v>0</v>
      </c>
      <c r="AB127" s="7" t="str">
        <f t="shared" si="42"/>
        <v/>
      </c>
      <c r="AC127" s="7" t="str" cm="1">
        <f t="array" ref="AC127">IF(NOT(ISBLANK(H127)),_xlfn.XLOOKUP(S127,cassetterefwidth,_xlfn.XLOOKUP(T127,cassetterefdrop,cassetteref)),"")</f>
        <v/>
      </c>
      <c r="AD127" s="1" t="b">
        <f t="shared" si="43"/>
        <v>0</v>
      </c>
      <c r="AE127" s="1" t="b">
        <f t="shared" si="28"/>
        <v>0</v>
      </c>
      <c r="AF127" s="10" t="e" cm="1">
        <f t="array" aca="1" ref="AF127" ca="1">(_xlfn.XLOOKUP($S127,INDIRECT($U127&amp;$W127&amp;"W"),_xlfn.XLOOKUP($T127,INDIRECT($U127&amp;$W127&amp;"D"),INDIRECT($U127&amp;$W127))))</f>
        <v>#REF!</v>
      </c>
      <c r="AG127" s="9"/>
      <c r="AH127" s="9"/>
      <c r="AI127" s="9"/>
      <c r="AJ127" s="9"/>
      <c r="AK127" s="9"/>
      <c r="AL127" s="7">
        <f t="shared" si="29"/>
        <v>500</v>
      </c>
      <c r="AM127" s="7" t="str">
        <f t="shared" si="44"/>
        <v/>
      </c>
      <c r="AN127" s="7">
        <f t="shared" si="30"/>
        <v>0</v>
      </c>
      <c r="AO127" s="7">
        <f t="shared" si="31"/>
        <v>0</v>
      </c>
      <c r="AP127" s="9" cm="1">
        <f t="array" aca="1" ref="AP127" ca="1">IF(F127="Flow",_xlfn.XLOOKUP(AL127,INDIRECT(F127&amp;AM127&amp;"W"),_xlfn.XLOOKUP(AI127,INDIRECT(F127&amp;AM127&amp;"H"),INDIRECT(F127&amp;AM127))),0)</f>
        <v>0</v>
      </c>
      <c r="AQ127" s="9">
        <f>IF(F127="Cascade",_xlfn.XLOOKUP(S127,Cascade!$C$4:$S$4,Cascade!$C$5:$S$5),0)</f>
        <v>0</v>
      </c>
      <c r="AR127" s="9" t="b">
        <f t="shared" si="32"/>
        <v>0</v>
      </c>
      <c r="AS127" s="9" cm="1">
        <f t="array" aca="1" ref="AS127" ca="1">IF(OR(G127="Ellipse 43",G127="Luxury 46",G127="Type 2",G127="Type D",G127="Type Z",ISBLANK(G127)),0,_xlfn.XLOOKUP(S127,INDIRECT(U127&amp;AR127&amp;"w"),INDIRECT(U127&amp;AR127)))</f>
        <v>0</v>
      </c>
      <c r="AT127" s="9" cm="1">
        <f t="array" ref="AT127">IF(F127="ExtraLok 100",_xlfn.XLOOKUP(S127,'ExtraLok 100'!$C$6:$S$6,_xlfn.XLOOKUP('Pricing Tool'!T127,'ExtraLok 100'!$A$7:$A$21,'ExtraLok 100'!$C$7:$S$21)),IF(F127="ExtraLok 125",_xlfn.XLOOKUP('Pricing Tool'!S127,'ExtraLok 125'!$C$6:$S$6,_xlfn.XLOOKUP('Pricing Tool'!T127,'ExtraLok 125'!$A$7:$A$33,'ExtraLok 125'!$C$7:$S$33)),0))</f>
        <v>0</v>
      </c>
      <c r="AU127" s="9">
        <f t="shared" ca="1" si="45"/>
        <v>0</v>
      </c>
      <c r="AV127" s="9" t="str">
        <f t="shared" si="33"/>
        <v/>
      </c>
      <c r="AW127" s="85" t="e">
        <f>_xlfn.XLOOKUP($AV127,'Size capacities'!$A$2:$A$120,'Size capacities'!D$2:D$120)</f>
        <v>#N/A</v>
      </c>
      <c r="AX127" s="85" t="e">
        <f>_xlfn.XLOOKUP($AV127,'Size capacities'!$A$2:$A$120,'Size capacities'!E$2:E$120)</f>
        <v>#N/A</v>
      </c>
      <c r="AY127" s="85" t="e">
        <f>_xlfn.XLOOKUP($AV127,'Size capacities'!$A$2:$A$120,'Size capacities'!F$2:F$120)</f>
        <v>#N/A</v>
      </c>
      <c r="AZ127" s="85" t="e">
        <f>_xlfn.XLOOKUP($AV127,'Size capacities'!$A$2:$A$120,'Size capacities'!G$2:G$120)</f>
        <v>#N/A</v>
      </c>
      <c r="BA127" s="85">
        <f t="shared" si="34"/>
        <v>0</v>
      </c>
      <c r="BB127" s="85">
        <f t="shared" si="35"/>
        <v>0</v>
      </c>
    </row>
    <row r="128" spans="1:54" x14ac:dyDescent="0.3">
      <c r="A128" s="7">
        <v>125</v>
      </c>
      <c r="B128" s="91"/>
      <c r="C128" s="91"/>
      <c r="D128" s="91"/>
      <c r="E128" s="91"/>
      <c r="F128" s="91"/>
      <c r="G128" s="91"/>
      <c r="H128" s="91"/>
      <c r="I128" s="91"/>
      <c r="J128" s="91"/>
      <c r="K128" s="92"/>
      <c r="L128" s="92"/>
      <c r="M128" s="9">
        <f t="shared" ca="1" si="25"/>
        <v>0</v>
      </c>
      <c r="N128" s="10" cm="1">
        <f t="array" aca="1" ref="N128" ca="1">IF(ISBLANK(C128),0,IF(F128="Flow",AP128,IF(F128="Cascade",AQ128,IF(OR(ISBLANK(F128),ISBLANK(G128),ISBLANK(I128),ISBLANK(J128)),0,(_xlfn.XLOOKUP(S128,INDIRECT(U128&amp;W128&amp;"W"),_xlfn.XLOOKUP(T128,INDIRECT(U128&amp;W128&amp;"D"),INDIRECT(U128&amp;W128))))))))</f>
        <v>0</v>
      </c>
      <c r="O128" s="93"/>
      <c r="P128" s="9">
        <f t="shared" ca="1" si="26"/>
        <v>0</v>
      </c>
      <c r="Q128" s="9">
        <f t="shared" si="36"/>
        <v>0</v>
      </c>
      <c r="S128" s="7">
        <f t="shared" si="37"/>
        <v>800</v>
      </c>
      <c r="T128" s="7">
        <f t="shared" si="38"/>
        <v>800</v>
      </c>
      <c r="U128" s="8" t="str">
        <f t="shared" si="39"/>
        <v/>
      </c>
      <c r="V128" s="7" cm="1">
        <f t="array" aca="1" ref="V128" ca="1">IF(ISBLANK(I128),0,_xlfn.XLOOKUP(I128,INDIRECT(U128&amp;"Controls"),INDIRECT(U128&amp;"ControlsAddon")))</f>
        <v>0</v>
      </c>
      <c r="W128" s="7" t="str">
        <f t="shared" si="27"/>
        <v/>
      </c>
      <c r="X128" s="7" cm="1">
        <f t="array" aca="1" ref="X128" ca="1">IF(AND(K128="y",NOT(ISBLANK(H128))),_xlfn.XLOOKUP(S128,ralcassette,ralcassettecost),IF(K128="Y",_xlfn.XLOOKUP(S128,INDIRECT(U128&amp;"RALW"),_xlfn.XLOOKUP(T128,INDIRECT(U128&amp;"RALD"),INDIRECT(U128&amp;"RAL"))),0))</f>
        <v>0</v>
      </c>
      <c r="Y128" s="7">
        <f t="shared" si="40"/>
        <v>0</v>
      </c>
      <c r="Z128" s="7">
        <f t="shared" si="41"/>
        <v>0</v>
      </c>
      <c r="AA128" s="7" cm="1">
        <f t="array" ref="AA128">IF(ISNUMBER(SEARCH("cassette",H128)),_xlfn.XLOOKUP(S128,cassettewidth,_xlfn.XLOOKUP(H128,cassettetype,cassette)),IF(ISNUMBER(SEARCH("fascia",H128)),_xlfn.XLOOKUP(S128,fasciawidth,_xlfn.XLOOKUP(H128,fasciatype,fascia)),0))</f>
        <v>0</v>
      </c>
      <c r="AB128" s="7" t="str">
        <f t="shared" si="42"/>
        <v/>
      </c>
      <c r="AC128" s="7" t="str" cm="1">
        <f t="array" ref="AC128">IF(NOT(ISBLANK(H128)),_xlfn.XLOOKUP(S128,cassetterefwidth,_xlfn.XLOOKUP(T128,cassetterefdrop,cassetteref)),"")</f>
        <v/>
      </c>
      <c r="AD128" s="1" t="b">
        <f t="shared" si="43"/>
        <v>0</v>
      </c>
      <c r="AE128" s="1" t="b">
        <f t="shared" si="28"/>
        <v>0</v>
      </c>
      <c r="AF128" s="10" t="e" cm="1">
        <f t="array" aca="1" ref="AF128" ca="1">(_xlfn.XLOOKUP($S128,INDIRECT($U128&amp;$W128&amp;"W"),_xlfn.XLOOKUP($T128,INDIRECT($U128&amp;$W128&amp;"D"),INDIRECT($U128&amp;$W128))))</f>
        <v>#REF!</v>
      </c>
      <c r="AG128" s="9"/>
      <c r="AH128" s="9"/>
      <c r="AI128" s="9"/>
      <c r="AJ128" s="9"/>
      <c r="AK128" s="9"/>
      <c r="AL128" s="7">
        <f t="shared" si="29"/>
        <v>500</v>
      </c>
      <c r="AM128" s="7" t="str">
        <f t="shared" si="44"/>
        <v/>
      </c>
      <c r="AN128" s="7">
        <f t="shared" si="30"/>
        <v>0</v>
      </c>
      <c r="AO128" s="7">
        <f t="shared" si="31"/>
        <v>0</v>
      </c>
      <c r="AP128" s="9" cm="1">
        <f t="array" aca="1" ref="AP128" ca="1">IF(F128="Flow",_xlfn.XLOOKUP(AL128,INDIRECT(F128&amp;AM128&amp;"W"),_xlfn.XLOOKUP(AI128,INDIRECT(F128&amp;AM128&amp;"H"),INDIRECT(F128&amp;AM128))),0)</f>
        <v>0</v>
      </c>
      <c r="AQ128" s="9">
        <f>IF(F128="Cascade",_xlfn.XLOOKUP(S128,Cascade!$C$4:$S$4,Cascade!$C$5:$S$5),0)</f>
        <v>0</v>
      </c>
      <c r="AR128" s="9" t="b">
        <f t="shared" si="32"/>
        <v>0</v>
      </c>
      <c r="AS128" s="9" cm="1">
        <f t="array" aca="1" ref="AS128" ca="1">IF(OR(G128="Ellipse 43",G128="Luxury 46",G128="Type 2",G128="Type D",G128="Type Z",ISBLANK(G128)),0,_xlfn.XLOOKUP(S128,INDIRECT(U128&amp;AR128&amp;"w"),INDIRECT(U128&amp;AR128)))</f>
        <v>0</v>
      </c>
      <c r="AT128" s="9" cm="1">
        <f t="array" ref="AT128">IF(F128="ExtraLok 100",_xlfn.XLOOKUP(S128,'ExtraLok 100'!$C$6:$S$6,_xlfn.XLOOKUP('Pricing Tool'!T128,'ExtraLok 100'!$A$7:$A$21,'ExtraLok 100'!$C$7:$S$21)),IF(F128="ExtraLok 125",_xlfn.XLOOKUP('Pricing Tool'!S128,'ExtraLok 125'!$C$6:$S$6,_xlfn.XLOOKUP('Pricing Tool'!T128,'ExtraLok 125'!$A$7:$A$33,'ExtraLok 125'!$C$7:$S$33)),0))</f>
        <v>0</v>
      </c>
      <c r="AU128" s="9">
        <f t="shared" ca="1" si="45"/>
        <v>0</v>
      </c>
      <c r="AV128" s="9" t="str">
        <f t="shared" si="33"/>
        <v/>
      </c>
      <c r="AW128" s="85" t="e">
        <f>_xlfn.XLOOKUP($AV128,'Size capacities'!$A$2:$A$120,'Size capacities'!D$2:D$120)</f>
        <v>#N/A</v>
      </c>
      <c r="AX128" s="85" t="e">
        <f>_xlfn.XLOOKUP($AV128,'Size capacities'!$A$2:$A$120,'Size capacities'!E$2:E$120)</f>
        <v>#N/A</v>
      </c>
      <c r="AY128" s="85" t="e">
        <f>_xlfn.XLOOKUP($AV128,'Size capacities'!$A$2:$A$120,'Size capacities'!F$2:F$120)</f>
        <v>#N/A</v>
      </c>
      <c r="AZ128" s="85" t="e">
        <f>_xlfn.XLOOKUP($AV128,'Size capacities'!$A$2:$A$120,'Size capacities'!G$2:G$120)</f>
        <v>#N/A</v>
      </c>
      <c r="BA128" s="85">
        <f t="shared" si="34"/>
        <v>0</v>
      </c>
      <c r="BB128" s="85">
        <f t="shared" si="35"/>
        <v>0</v>
      </c>
    </row>
    <row r="129" spans="1:54" x14ac:dyDescent="0.3">
      <c r="A129" s="7">
        <v>126</v>
      </c>
      <c r="B129" s="91"/>
      <c r="C129" s="91"/>
      <c r="D129" s="91"/>
      <c r="E129" s="91"/>
      <c r="F129" s="91"/>
      <c r="G129" s="91"/>
      <c r="H129" s="91"/>
      <c r="I129" s="91"/>
      <c r="J129" s="91"/>
      <c r="K129" s="92"/>
      <c r="L129" s="92"/>
      <c r="M129" s="9">
        <f t="shared" ca="1" si="25"/>
        <v>0</v>
      </c>
      <c r="N129" s="10" cm="1">
        <f t="array" aca="1" ref="N129" ca="1">IF(ISBLANK(C129),0,IF(F129="Flow",AP129,IF(F129="Cascade",AQ129,IF(OR(ISBLANK(F129),ISBLANK(G129),ISBLANK(I129),ISBLANK(J129)),0,(_xlfn.XLOOKUP(S129,INDIRECT(U129&amp;W129&amp;"W"),_xlfn.XLOOKUP(T129,INDIRECT(U129&amp;W129&amp;"D"),INDIRECT(U129&amp;W129))))))))</f>
        <v>0</v>
      </c>
      <c r="O129" s="93"/>
      <c r="P129" s="9">
        <f t="shared" ca="1" si="26"/>
        <v>0</v>
      </c>
      <c r="Q129" s="9">
        <f t="shared" si="36"/>
        <v>0</v>
      </c>
      <c r="S129" s="7">
        <f t="shared" si="37"/>
        <v>800</v>
      </c>
      <c r="T129" s="7">
        <f t="shared" si="38"/>
        <v>800</v>
      </c>
      <c r="U129" s="8" t="str">
        <f t="shared" si="39"/>
        <v/>
      </c>
      <c r="V129" s="7" cm="1">
        <f t="array" aca="1" ref="V129" ca="1">IF(ISBLANK(I129),0,_xlfn.XLOOKUP(I129,INDIRECT(U129&amp;"Controls"),INDIRECT(U129&amp;"ControlsAddon")))</f>
        <v>0</v>
      </c>
      <c r="W129" s="7" t="str">
        <f t="shared" si="27"/>
        <v/>
      </c>
      <c r="X129" s="7" cm="1">
        <f t="array" aca="1" ref="X129" ca="1">IF(AND(K129="y",NOT(ISBLANK(H129))),_xlfn.XLOOKUP(S129,ralcassette,ralcassettecost),IF(K129="Y",_xlfn.XLOOKUP(S129,INDIRECT(U129&amp;"RALW"),_xlfn.XLOOKUP(T129,INDIRECT(U129&amp;"RALD"),INDIRECT(U129&amp;"RAL"))),0))</f>
        <v>0</v>
      </c>
      <c r="Y129" s="7">
        <f t="shared" si="40"/>
        <v>0</v>
      </c>
      <c r="Z129" s="7">
        <f t="shared" si="41"/>
        <v>0</v>
      </c>
      <c r="AA129" s="7" cm="1">
        <f t="array" ref="AA129">IF(ISNUMBER(SEARCH("cassette",H129)),_xlfn.XLOOKUP(S129,cassettewidth,_xlfn.XLOOKUP(H129,cassettetype,cassette)),IF(ISNUMBER(SEARCH("fascia",H129)),_xlfn.XLOOKUP(S129,fasciawidth,_xlfn.XLOOKUP(H129,fasciatype,fascia)),0))</f>
        <v>0</v>
      </c>
      <c r="AB129" s="7" t="str">
        <f t="shared" si="42"/>
        <v/>
      </c>
      <c r="AC129" s="7" t="str" cm="1">
        <f t="array" ref="AC129">IF(NOT(ISBLANK(H129)),_xlfn.XLOOKUP(S129,cassetterefwidth,_xlfn.XLOOKUP(T129,cassetterefdrop,cassetteref)),"")</f>
        <v/>
      </c>
      <c r="AD129" s="1" t="b">
        <f t="shared" si="43"/>
        <v>0</v>
      </c>
      <c r="AE129" s="1" t="b">
        <f t="shared" si="28"/>
        <v>0</v>
      </c>
      <c r="AF129" s="10" t="e" cm="1">
        <f t="array" aca="1" ref="AF129" ca="1">(_xlfn.XLOOKUP($S129,INDIRECT($U129&amp;$W129&amp;"W"),_xlfn.XLOOKUP($T129,INDIRECT($U129&amp;$W129&amp;"D"),INDIRECT($U129&amp;$W129))))</f>
        <v>#REF!</v>
      </c>
      <c r="AG129" s="9"/>
      <c r="AH129" s="9"/>
      <c r="AI129" s="9"/>
      <c r="AJ129" s="9"/>
      <c r="AK129" s="9"/>
      <c r="AL129" s="7">
        <f t="shared" si="29"/>
        <v>500</v>
      </c>
      <c r="AM129" s="7" t="str">
        <f t="shared" si="44"/>
        <v/>
      </c>
      <c r="AN129" s="7">
        <f t="shared" si="30"/>
        <v>0</v>
      </c>
      <c r="AO129" s="7">
        <f t="shared" si="31"/>
        <v>0</v>
      </c>
      <c r="AP129" s="9" cm="1">
        <f t="array" aca="1" ref="AP129" ca="1">IF(F129="Flow",_xlfn.XLOOKUP(AL129,INDIRECT(F129&amp;AM129&amp;"W"),_xlfn.XLOOKUP(AI129,INDIRECT(F129&amp;AM129&amp;"H"),INDIRECT(F129&amp;AM129))),0)</f>
        <v>0</v>
      </c>
      <c r="AQ129" s="9">
        <f>IF(F129="Cascade",_xlfn.XLOOKUP(S129,Cascade!$C$4:$S$4,Cascade!$C$5:$S$5),0)</f>
        <v>0</v>
      </c>
      <c r="AR129" s="9" t="b">
        <f t="shared" si="32"/>
        <v>0</v>
      </c>
      <c r="AS129" s="9" cm="1">
        <f t="array" aca="1" ref="AS129" ca="1">IF(OR(G129="Ellipse 43",G129="Luxury 46",G129="Type 2",G129="Type D",G129="Type Z",ISBLANK(G129)),0,_xlfn.XLOOKUP(S129,INDIRECT(U129&amp;AR129&amp;"w"),INDIRECT(U129&amp;AR129)))</f>
        <v>0</v>
      </c>
      <c r="AT129" s="9" cm="1">
        <f t="array" ref="AT129">IF(F129="ExtraLok 100",_xlfn.XLOOKUP(S129,'ExtraLok 100'!$C$6:$S$6,_xlfn.XLOOKUP('Pricing Tool'!T129,'ExtraLok 100'!$A$7:$A$21,'ExtraLok 100'!$C$7:$S$21)),IF(F129="ExtraLok 125",_xlfn.XLOOKUP('Pricing Tool'!S129,'ExtraLok 125'!$C$6:$S$6,_xlfn.XLOOKUP('Pricing Tool'!T129,'ExtraLok 125'!$A$7:$A$33,'ExtraLok 125'!$C$7:$S$33)),0))</f>
        <v>0</v>
      </c>
      <c r="AU129" s="9">
        <f t="shared" ca="1" si="45"/>
        <v>0</v>
      </c>
      <c r="AV129" s="9" t="str">
        <f t="shared" si="33"/>
        <v/>
      </c>
      <c r="AW129" s="85" t="e">
        <f>_xlfn.XLOOKUP($AV129,'Size capacities'!$A$2:$A$120,'Size capacities'!D$2:D$120)</f>
        <v>#N/A</v>
      </c>
      <c r="AX129" s="85" t="e">
        <f>_xlfn.XLOOKUP($AV129,'Size capacities'!$A$2:$A$120,'Size capacities'!E$2:E$120)</f>
        <v>#N/A</v>
      </c>
      <c r="AY129" s="85" t="e">
        <f>_xlfn.XLOOKUP($AV129,'Size capacities'!$A$2:$A$120,'Size capacities'!F$2:F$120)</f>
        <v>#N/A</v>
      </c>
      <c r="AZ129" s="85" t="e">
        <f>_xlfn.XLOOKUP($AV129,'Size capacities'!$A$2:$A$120,'Size capacities'!G$2:G$120)</f>
        <v>#N/A</v>
      </c>
      <c r="BA129" s="85">
        <f t="shared" si="34"/>
        <v>0</v>
      </c>
      <c r="BB129" s="85">
        <f t="shared" si="35"/>
        <v>0</v>
      </c>
    </row>
    <row r="130" spans="1:54" x14ac:dyDescent="0.3">
      <c r="A130" s="7">
        <v>127</v>
      </c>
      <c r="B130" s="91"/>
      <c r="C130" s="91"/>
      <c r="D130" s="91"/>
      <c r="E130" s="91"/>
      <c r="F130" s="91"/>
      <c r="G130" s="91"/>
      <c r="H130" s="91"/>
      <c r="I130" s="91"/>
      <c r="J130" s="91"/>
      <c r="K130" s="92"/>
      <c r="L130" s="92"/>
      <c r="M130" s="9">
        <f t="shared" ca="1" si="25"/>
        <v>0</v>
      </c>
      <c r="N130" s="10" cm="1">
        <f t="array" aca="1" ref="N130" ca="1">IF(ISBLANK(C130),0,IF(F130="Flow",AP130,IF(F130="Cascade",AQ130,IF(OR(ISBLANK(F130),ISBLANK(G130),ISBLANK(I130),ISBLANK(J130)),0,(_xlfn.XLOOKUP(S130,INDIRECT(U130&amp;W130&amp;"W"),_xlfn.XLOOKUP(T130,INDIRECT(U130&amp;W130&amp;"D"),INDIRECT(U130&amp;W130))))))))</f>
        <v>0</v>
      </c>
      <c r="O130" s="93"/>
      <c r="P130" s="9">
        <f t="shared" ca="1" si="26"/>
        <v>0</v>
      </c>
      <c r="Q130" s="9">
        <f t="shared" si="36"/>
        <v>0</v>
      </c>
      <c r="S130" s="7">
        <f t="shared" si="37"/>
        <v>800</v>
      </c>
      <c r="T130" s="7">
        <f t="shared" si="38"/>
        <v>800</v>
      </c>
      <c r="U130" s="8" t="str">
        <f t="shared" si="39"/>
        <v/>
      </c>
      <c r="V130" s="7" cm="1">
        <f t="array" aca="1" ref="V130" ca="1">IF(ISBLANK(I130),0,_xlfn.XLOOKUP(I130,INDIRECT(U130&amp;"Controls"),INDIRECT(U130&amp;"ControlsAddon")))</f>
        <v>0</v>
      </c>
      <c r="W130" s="7" t="str">
        <f t="shared" si="27"/>
        <v/>
      </c>
      <c r="X130" s="7" cm="1">
        <f t="array" aca="1" ref="X130" ca="1">IF(AND(K130="y",NOT(ISBLANK(H130))),_xlfn.XLOOKUP(S130,ralcassette,ralcassettecost),IF(K130="Y",_xlfn.XLOOKUP(S130,INDIRECT(U130&amp;"RALW"),_xlfn.XLOOKUP(T130,INDIRECT(U130&amp;"RALD"),INDIRECT(U130&amp;"RAL"))),0))</f>
        <v>0</v>
      </c>
      <c r="Y130" s="7">
        <f t="shared" si="40"/>
        <v>0</v>
      </c>
      <c r="Z130" s="7">
        <f t="shared" si="41"/>
        <v>0</v>
      </c>
      <c r="AA130" s="7" cm="1">
        <f t="array" ref="AA130">IF(ISNUMBER(SEARCH("cassette",H130)),_xlfn.XLOOKUP(S130,cassettewidth,_xlfn.XLOOKUP(H130,cassettetype,cassette)),IF(ISNUMBER(SEARCH("fascia",H130)),_xlfn.XLOOKUP(S130,fasciawidth,_xlfn.XLOOKUP(H130,fasciatype,fascia)),0))</f>
        <v>0</v>
      </c>
      <c r="AB130" s="7" t="str">
        <f t="shared" si="42"/>
        <v/>
      </c>
      <c r="AC130" s="7" t="str" cm="1">
        <f t="array" ref="AC130">IF(NOT(ISBLANK(H130)),_xlfn.XLOOKUP(S130,cassetterefwidth,_xlfn.XLOOKUP(T130,cassetterefdrop,cassetteref)),"")</f>
        <v/>
      </c>
      <c r="AD130" s="1" t="b">
        <f t="shared" si="43"/>
        <v>0</v>
      </c>
      <c r="AE130" s="1" t="b">
        <f t="shared" si="28"/>
        <v>0</v>
      </c>
      <c r="AF130" s="10" t="e" cm="1">
        <f t="array" aca="1" ref="AF130" ca="1">(_xlfn.XLOOKUP($S130,INDIRECT($U130&amp;$W130&amp;"W"),_xlfn.XLOOKUP($T130,INDIRECT($U130&amp;$W130&amp;"D"),INDIRECT($U130&amp;$W130))))</f>
        <v>#REF!</v>
      </c>
      <c r="AG130" s="9"/>
      <c r="AH130" s="9"/>
      <c r="AI130" s="9"/>
      <c r="AJ130" s="9"/>
      <c r="AK130" s="9"/>
      <c r="AL130" s="7">
        <f t="shared" si="29"/>
        <v>500</v>
      </c>
      <c r="AM130" s="7" t="str">
        <f t="shared" si="44"/>
        <v/>
      </c>
      <c r="AN130" s="7">
        <f t="shared" si="30"/>
        <v>0</v>
      </c>
      <c r="AO130" s="7">
        <f t="shared" si="31"/>
        <v>0</v>
      </c>
      <c r="AP130" s="9" cm="1">
        <f t="array" aca="1" ref="AP130" ca="1">IF(F130="Flow",_xlfn.XLOOKUP(AL130,INDIRECT(F130&amp;AM130&amp;"W"),_xlfn.XLOOKUP(AI130,INDIRECT(F130&amp;AM130&amp;"H"),INDIRECT(F130&amp;AM130))),0)</f>
        <v>0</v>
      </c>
      <c r="AQ130" s="9">
        <f>IF(F130="Cascade",_xlfn.XLOOKUP(S130,Cascade!$C$4:$S$4,Cascade!$C$5:$S$5),0)</f>
        <v>0</v>
      </c>
      <c r="AR130" s="9" t="b">
        <f t="shared" si="32"/>
        <v>0</v>
      </c>
      <c r="AS130" s="9" cm="1">
        <f t="array" aca="1" ref="AS130" ca="1">IF(OR(G130="Ellipse 43",G130="Luxury 46",G130="Type 2",G130="Type D",G130="Type Z",ISBLANK(G130)),0,_xlfn.XLOOKUP(S130,INDIRECT(U130&amp;AR130&amp;"w"),INDIRECT(U130&amp;AR130)))</f>
        <v>0</v>
      </c>
      <c r="AT130" s="9" cm="1">
        <f t="array" ref="AT130">IF(F130="ExtraLok 100",_xlfn.XLOOKUP(S130,'ExtraLok 100'!$C$6:$S$6,_xlfn.XLOOKUP('Pricing Tool'!T130,'ExtraLok 100'!$A$7:$A$21,'ExtraLok 100'!$C$7:$S$21)),IF(F130="ExtraLok 125",_xlfn.XLOOKUP('Pricing Tool'!S130,'ExtraLok 125'!$C$6:$S$6,_xlfn.XLOOKUP('Pricing Tool'!T130,'ExtraLok 125'!$A$7:$A$33,'ExtraLok 125'!$C$7:$S$33)),0))</f>
        <v>0</v>
      </c>
      <c r="AU130" s="9">
        <f t="shared" ca="1" si="45"/>
        <v>0</v>
      </c>
      <c r="AV130" s="9" t="str">
        <f t="shared" si="33"/>
        <v/>
      </c>
      <c r="AW130" s="85" t="e">
        <f>_xlfn.XLOOKUP($AV130,'Size capacities'!$A$2:$A$120,'Size capacities'!D$2:D$120)</f>
        <v>#N/A</v>
      </c>
      <c r="AX130" s="85" t="e">
        <f>_xlfn.XLOOKUP($AV130,'Size capacities'!$A$2:$A$120,'Size capacities'!E$2:E$120)</f>
        <v>#N/A</v>
      </c>
      <c r="AY130" s="85" t="e">
        <f>_xlfn.XLOOKUP($AV130,'Size capacities'!$A$2:$A$120,'Size capacities'!F$2:F$120)</f>
        <v>#N/A</v>
      </c>
      <c r="AZ130" s="85" t="e">
        <f>_xlfn.XLOOKUP($AV130,'Size capacities'!$A$2:$A$120,'Size capacities'!G$2:G$120)</f>
        <v>#N/A</v>
      </c>
      <c r="BA130" s="85">
        <f t="shared" si="34"/>
        <v>0</v>
      </c>
      <c r="BB130" s="85">
        <f t="shared" si="35"/>
        <v>0</v>
      </c>
    </row>
    <row r="131" spans="1:54" x14ac:dyDescent="0.3">
      <c r="A131" s="7">
        <v>128</v>
      </c>
      <c r="B131" s="91"/>
      <c r="C131" s="91"/>
      <c r="D131" s="91"/>
      <c r="E131" s="91"/>
      <c r="F131" s="91"/>
      <c r="G131" s="91"/>
      <c r="H131" s="91"/>
      <c r="I131" s="91"/>
      <c r="J131" s="91"/>
      <c r="K131" s="92"/>
      <c r="L131" s="92"/>
      <c r="M131" s="9">
        <f t="shared" ca="1" si="25"/>
        <v>0</v>
      </c>
      <c r="N131" s="10" cm="1">
        <f t="array" aca="1" ref="N131" ca="1">IF(ISBLANK(C131),0,IF(F131="Flow",AP131,IF(F131="Cascade",AQ131,IF(OR(ISBLANK(F131),ISBLANK(G131),ISBLANK(I131),ISBLANK(J131)),0,(_xlfn.XLOOKUP(S131,INDIRECT(U131&amp;W131&amp;"W"),_xlfn.XLOOKUP(T131,INDIRECT(U131&amp;W131&amp;"D"),INDIRECT(U131&amp;W131))))))))</f>
        <v>0</v>
      </c>
      <c r="O131" s="93"/>
      <c r="P131" s="9">
        <f t="shared" ca="1" si="26"/>
        <v>0</v>
      </c>
      <c r="Q131" s="9">
        <f t="shared" si="36"/>
        <v>0</v>
      </c>
      <c r="S131" s="7">
        <f t="shared" si="37"/>
        <v>800</v>
      </c>
      <c r="T131" s="7">
        <f t="shared" si="38"/>
        <v>800</v>
      </c>
      <c r="U131" s="8" t="str">
        <f t="shared" si="39"/>
        <v/>
      </c>
      <c r="V131" s="7" cm="1">
        <f t="array" aca="1" ref="V131" ca="1">IF(ISBLANK(I131),0,_xlfn.XLOOKUP(I131,INDIRECT(U131&amp;"Controls"),INDIRECT(U131&amp;"ControlsAddon")))</f>
        <v>0</v>
      </c>
      <c r="W131" s="7" t="str">
        <f t="shared" si="27"/>
        <v/>
      </c>
      <c r="X131" s="7" cm="1">
        <f t="array" aca="1" ref="X131" ca="1">IF(AND(K131="y",NOT(ISBLANK(H131))),_xlfn.XLOOKUP(S131,ralcassette,ralcassettecost),IF(K131="Y",_xlfn.XLOOKUP(S131,INDIRECT(U131&amp;"RALW"),_xlfn.XLOOKUP(T131,INDIRECT(U131&amp;"RALD"),INDIRECT(U131&amp;"RAL"))),0))</f>
        <v>0</v>
      </c>
      <c r="Y131" s="7">
        <f t="shared" si="40"/>
        <v>0</v>
      </c>
      <c r="Z131" s="7">
        <f t="shared" si="41"/>
        <v>0</v>
      </c>
      <c r="AA131" s="7" cm="1">
        <f t="array" ref="AA131">IF(ISNUMBER(SEARCH("cassette",H131)),_xlfn.XLOOKUP(S131,cassettewidth,_xlfn.XLOOKUP(H131,cassettetype,cassette)),IF(ISNUMBER(SEARCH("fascia",H131)),_xlfn.XLOOKUP(S131,fasciawidth,_xlfn.XLOOKUP(H131,fasciatype,fascia)),0))</f>
        <v>0</v>
      </c>
      <c r="AB131" s="7" t="str">
        <f t="shared" si="42"/>
        <v/>
      </c>
      <c r="AC131" s="7" t="str" cm="1">
        <f t="array" ref="AC131">IF(NOT(ISBLANK(H131)),_xlfn.XLOOKUP(S131,cassetterefwidth,_xlfn.XLOOKUP(T131,cassetterefdrop,cassetteref)),"")</f>
        <v/>
      </c>
      <c r="AD131" s="1" t="b">
        <f t="shared" si="43"/>
        <v>0</v>
      </c>
      <c r="AE131" s="1" t="b">
        <f t="shared" si="28"/>
        <v>0</v>
      </c>
      <c r="AF131" s="10" t="e" cm="1">
        <f t="array" aca="1" ref="AF131" ca="1">(_xlfn.XLOOKUP($S131,INDIRECT($U131&amp;$W131&amp;"W"),_xlfn.XLOOKUP($T131,INDIRECT($U131&amp;$W131&amp;"D"),INDIRECT($U131&amp;$W131))))</f>
        <v>#REF!</v>
      </c>
      <c r="AG131" s="9"/>
      <c r="AH131" s="9"/>
      <c r="AI131" s="9"/>
      <c r="AJ131" s="9"/>
      <c r="AK131" s="9"/>
      <c r="AL131" s="7">
        <f t="shared" si="29"/>
        <v>500</v>
      </c>
      <c r="AM131" s="7" t="str">
        <f t="shared" si="44"/>
        <v/>
      </c>
      <c r="AN131" s="7">
        <f t="shared" si="30"/>
        <v>0</v>
      </c>
      <c r="AO131" s="7">
        <f t="shared" si="31"/>
        <v>0</v>
      </c>
      <c r="AP131" s="9" cm="1">
        <f t="array" aca="1" ref="AP131" ca="1">IF(F131="Flow",_xlfn.XLOOKUP(AL131,INDIRECT(F131&amp;AM131&amp;"W"),_xlfn.XLOOKUP(AI131,INDIRECT(F131&amp;AM131&amp;"H"),INDIRECT(F131&amp;AM131))),0)</f>
        <v>0</v>
      </c>
      <c r="AQ131" s="9">
        <f>IF(F131="Cascade",_xlfn.XLOOKUP(S131,Cascade!$C$4:$S$4,Cascade!$C$5:$S$5),0)</f>
        <v>0</v>
      </c>
      <c r="AR131" s="9" t="b">
        <f t="shared" si="32"/>
        <v>0</v>
      </c>
      <c r="AS131" s="9" cm="1">
        <f t="array" aca="1" ref="AS131" ca="1">IF(OR(G131="Ellipse 43",G131="Luxury 46",G131="Type 2",G131="Type D",G131="Type Z",ISBLANK(G131)),0,_xlfn.XLOOKUP(S131,INDIRECT(U131&amp;AR131&amp;"w"),INDIRECT(U131&amp;AR131)))</f>
        <v>0</v>
      </c>
      <c r="AT131" s="9" cm="1">
        <f t="array" ref="AT131">IF(F131="ExtraLok 100",_xlfn.XLOOKUP(S131,'ExtraLok 100'!$C$6:$S$6,_xlfn.XLOOKUP('Pricing Tool'!T131,'ExtraLok 100'!$A$7:$A$21,'ExtraLok 100'!$C$7:$S$21)),IF(F131="ExtraLok 125",_xlfn.XLOOKUP('Pricing Tool'!S131,'ExtraLok 125'!$C$6:$S$6,_xlfn.XLOOKUP('Pricing Tool'!T131,'ExtraLok 125'!$A$7:$A$33,'ExtraLok 125'!$C$7:$S$33)),0))</f>
        <v>0</v>
      </c>
      <c r="AU131" s="9">
        <f t="shared" ca="1" si="45"/>
        <v>0</v>
      </c>
      <c r="AV131" s="9" t="str">
        <f t="shared" si="33"/>
        <v/>
      </c>
      <c r="AW131" s="85" t="e">
        <f>_xlfn.XLOOKUP($AV131,'Size capacities'!$A$2:$A$120,'Size capacities'!D$2:D$120)</f>
        <v>#N/A</v>
      </c>
      <c r="AX131" s="85" t="e">
        <f>_xlfn.XLOOKUP($AV131,'Size capacities'!$A$2:$A$120,'Size capacities'!E$2:E$120)</f>
        <v>#N/A</v>
      </c>
      <c r="AY131" s="85" t="e">
        <f>_xlfn.XLOOKUP($AV131,'Size capacities'!$A$2:$A$120,'Size capacities'!F$2:F$120)</f>
        <v>#N/A</v>
      </c>
      <c r="AZ131" s="85" t="e">
        <f>_xlfn.XLOOKUP($AV131,'Size capacities'!$A$2:$A$120,'Size capacities'!G$2:G$120)</f>
        <v>#N/A</v>
      </c>
      <c r="BA131" s="85">
        <f t="shared" si="34"/>
        <v>0</v>
      </c>
      <c r="BB131" s="85">
        <f t="shared" si="35"/>
        <v>0</v>
      </c>
    </row>
    <row r="132" spans="1:54" x14ac:dyDescent="0.3">
      <c r="A132" s="7">
        <v>129</v>
      </c>
      <c r="B132" s="91"/>
      <c r="C132" s="91"/>
      <c r="D132" s="91"/>
      <c r="E132" s="91"/>
      <c r="F132" s="91"/>
      <c r="G132" s="91"/>
      <c r="H132" s="91"/>
      <c r="I132" s="91"/>
      <c r="J132" s="91"/>
      <c r="K132" s="92"/>
      <c r="L132" s="92"/>
      <c r="M132" s="9">
        <f t="shared" ref="M132:M195" ca="1" si="46">IF($N132=0,0,$N132+$V132+$X132+$Y132+$AA132+$AS132+$AT132+$Z132)</f>
        <v>0</v>
      </c>
      <c r="N132" s="10" cm="1">
        <f t="array" aca="1" ref="N132" ca="1">IF(ISBLANK(C132),0,IF(F132="Flow",AP132,IF(F132="Cascade",AQ132,IF(OR(ISBLANK(F132),ISBLANK(G132),ISBLANK(I132),ISBLANK(J132)),0,(_xlfn.XLOOKUP(S132,INDIRECT(U132&amp;W132&amp;"W"),_xlfn.XLOOKUP(T132,INDIRECT(U132&amp;W132&amp;"D"),INDIRECT(U132&amp;W132))))))))</f>
        <v>0</v>
      </c>
      <c r="O132" s="93"/>
      <c r="P132" s="9">
        <f t="shared" ref="P132:P195" ca="1" si="47">AU132-(AU132*O132)</f>
        <v>0</v>
      </c>
      <c r="Q132" s="9">
        <f t="shared" si="36"/>
        <v>0</v>
      </c>
      <c r="S132" s="7">
        <f t="shared" si="37"/>
        <v>800</v>
      </c>
      <c r="T132" s="7">
        <f t="shared" si="38"/>
        <v>800</v>
      </c>
      <c r="U132" s="8" t="str">
        <f t="shared" si="39"/>
        <v/>
      </c>
      <c r="V132" s="7" cm="1">
        <f t="array" aca="1" ref="V132" ca="1">IF(ISBLANK(I132),0,_xlfn.XLOOKUP(I132,INDIRECT(U132&amp;"Controls"),INDIRECT(U132&amp;"ControlsAddon")))</f>
        <v>0</v>
      </c>
      <c r="W132" s="7" t="str">
        <f t="shared" ref="W132:W195" si="48">SUBSTITUTE(J132," ","")</f>
        <v/>
      </c>
      <c r="X132" s="7" cm="1">
        <f t="array" aca="1" ref="X132" ca="1">IF(AND(K132="y",NOT(ISBLANK(H132))),_xlfn.XLOOKUP(S132,ralcassette,ralcassettecost),IF(K132="Y",_xlfn.XLOOKUP(S132,INDIRECT(U132&amp;"RALW"),_xlfn.XLOOKUP(T132,INDIRECT(U132&amp;"RALD"),INDIRECT(U132&amp;"RAL"))),0))</f>
        <v>0</v>
      </c>
      <c r="Y132" s="7">
        <f t="shared" si="40"/>
        <v>0</v>
      </c>
      <c r="Z132" s="7">
        <f t="shared" si="41"/>
        <v>0</v>
      </c>
      <c r="AA132" s="7" cm="1">
        <f t="array" ref="AA132">IF(ISNUMBER(SEARCH("cassette",H132)),_xlfn.XLOOKUP(S132,cassettewidth,_xlfn.XLOOKUP(H132,cassettetype,cassette)),IF(ISNUMBER(SEARCH("fascia",H132)),_xlfn.XLOOKUP(S132,fasciawidth,_xlfn.XLOOKUP(H132,fasciatype,fascia)),0))</f>
        <v>0</v>
      </c>
      <c r="AB132" s="7" t="str">
        <f t="shared" si="42"/>
        <v/>
      </c>
      <c r="AC132" s="7" t="str" cm="1">
        <f t="array" ref="AC132">IF(NOT(ISBLANK(H132)),_xlfn.XLOOKUP(S132,cassetterefwidth,_xlfn.XLOOKUP(T132,cassetterefdrop,cassetteref)),"")</f>
        <v/>
      </c>
      <c r="AD132" s="1" t="b">
        <f t="shared" si="43"/>
        <v>0</v>
      </c>
      <c r="AE132" s="1" t="b">
        <f t="shared" ref="AE132:AE195" si="49">IF(OR(AND(F132="KuroLok 80",E132&gt;800),AND(OR(F132="KuroLok 100",F132="KuroLok 100 RL"),E132&gt;2400),AND(OR(F132="KuroLok 125",F132="KuroLok 125 RL"),E132&gt;5200)),"Warn")</f>
        <v>0</v>
      </c>
      <c r="AF132" s="10" t="e" cm="1">
        <f t="array" aca="1" ref="AF132" ca="1">(_xlfn.XLOOKUP($S132,INDIRECT($U132&amp;$W132&amp;"W"),_xlfn.XLOOKUP($T132,INDIRECT($U132&amp;$W132&amp;"D"),INDIRECT($U132&amp;$W132))))</f>
        <v>#REF!</v>
      </c>
      <c r="AG132" s="9"/>
      <c r="AH132" s="9"/>
      <c r="AI132" s="9"/>
      <c r="AJ132" s="9"/>
      <c r="AK132" s="9"/>
      <c r="AL132" s="7">
        <f t="shared" ref="AL132:AL195" si="50">IF(D132&lt;500,500,CEILING(D132,500))</f>
        <v>500</v>
      </c>
      <c r="AM132" s="7" t="str">
        <f t="shared" si="44"/>
        <v/>
      </c>
      <c r="AN132" s="7">
        <f t="shared" ref="AN132:AN195" si="51">IF(F132="Flow",AJ132*385,0)</f>
        <v>0</v>
      </c>
      <c r="AO132" s="7">
        <f t="shared" ref="AO132:AO195" si="52">IF(AND(F132="Flow",AK132="Y"),641,0)</f>
        <v>0</v>
      </c>
      <c r="AP132" s="9" cm="1">
        <f t="array" aca="1" ref="AP132" ca="1">IF(F132="Flow",_xlfn.XLOOKUP(AL132,INDIRECT(F132&amp;AM132&amp;"W"),_xlfn.XLOOKUP(AI132,INDIRECT(F132&amp;AM132&amp;"H"),INDIRECT(F132&amp;AM132))),0)</f>
        <v>0</v>
      </c>
      <c r="AQ132" s="9">
        <f>IF(F132="Cascade",_xlfn.XLOOKUP(S132,Cascade!$C$4:$S$4,Cascade!$C$5:$S$5),0)</f>
        <v>0</v>
      </c>
      <c r="AR132" s="9" t="b">
        <f t="shared" ref="AR132:AR195" si="53">IF(G132="Linear 25","lin",IF(G132="Luxury 39","lux"))</f>
        <v>0</v>
      </c>
      <c r="AS132" s="9" cm="1">
        <f t="array" aca="1" ref="AS132" ca="1">IF(OR(G132="Ellipse 43",G132="Luxury 46",G132="Type 2",G132="Type D",G132="Type Z",ISBLANK(G132)),0,_xlfn.XLOOKUP(S132,INDIRECT(U132&amp;AR132&amp;"w"),INDIRECT(U132&amp;AR132)))</f>
        <v>0</v>
      </c>
      <c r="AT132" s="9" cm="1">
        <f t="array" ref="AT132">IF(F132="ExtraLok 100",_xlfn.XLOOKUP(S132,'ExtraLok 100'!$C$6:$S$6,_xlfn.XLOOKUP('Pricing Tool'!T132,'ExtraLok 100'!$A$7:$A$21,'ExtraLok 100'!$C$7:$S$21)),IF(F132="ExtraLok 125",_xlfn.XLOOKUP('Pricing Tool'!S132,'ExtraLok 125'!$C$6:$S$6,_xlfn.XLOOKUP('Pricing Tool'!T132,'ExtraLok 125'!$A$7:$A$33,'ExtraLok 125'!$C$7:$S$33)),0))</f>
        <v>0</v>
      </c>
      <c r="AU132" s="9">
        <f t="shared" ca="1" si="45"/>
        <v>0</v>
      </c>
      <c r="AV132" s="9" t="str">
        <f t="shared" ref="AV132:AV195" si="54">F132&amp;I132</f>
        <v/>
      </c>
      <c r="AW132" s="85" t="e">
        <f>_xlfn.XLOOKUP($AV132,'Size capacities'!$A$2:$A$120,'Size capacities'!D$2:D$120)</f>
        <v>#N/A</v>
      </c>
      <c r="AX132" s="85" t="e">
        <f>_xlfn.XLOOKUP($AV132,'Size capacities'!$A$2:$A$120,'Size capacities'!E$2:E$120)</f>
        <v>#N/A</v>
      </c>
      <c r="AY132" s="85" t="e">
        <f>_xlfn.XLOOKUP($AV132,'Size capacities'!$A$2:$A$120,'Size capacities'!F$2:F$120)</f>
        <v>#N/A</v>
      </c>
      <c r="AZ132" s="85" t="e">
        <f>_xlfn.XLOOKUP($AV132,'Size capacities'!$A$2:$A$120,'Size capacities'!G$2:G$120)</f>
        <v>#N/A</v>
      </c>
      <c r="BA132" s="85">
        <f t="shared" ref="BA132:BA195" si="55">IF(OR(ISBLANK(D132),ISBLANK(F132),ISBLANK(I132)),0,IF(D132&lt;AW132,"min",IF(OR(D132&gt;AX132,E132&gt;AY132,(((D132/1000)*(E132/1000))*1000)&gt;AZ132),"max",0)))</f>
        <v>0</v>
      </c>
      <c r="BB132" s="85">
        <f t="shared" ref="BB132:BB195" si="56">IF(OR(ISBLANK(D132),ISBLANK(G132)),0,IF(AND(D132&gt;3000,G132="Linear 25"),"max",0))</f>
        <v>0</v>
      </c>
    </row>
    <row r="133" spans="1:54" x14ac:dyDescent="0.3">
      <c r="A133" s="7">
        <v>130</v>
      </c>
      <c r="B133" s="91"/>
      <c r="C133" s="91"/>
      <c r="D133" s="91"/>
      <c r="E133" s="91"/>
      <c r="F133" s="91"/>
      <c r="G133" s="91"/>
      <c r="H133" s="91"/>
      <c r="I133" s="91"/>
      <c r="J133" s="91"/>
      <c r="K133" s="92"/>
      <c r="L133" s="92"/>
      <c r="M133" s="9">
        <f t="shared" ca="1" si="46"/>
        <v>0</v>
      </c>
      <c r="N133" s="10" cm="1">
        <f t="array" aca="1" ref="N133" ca="1">IF(ISBLANK(C133),0,IF(F133="Flow",AP133,IF(F133="Cascade",AQ133,IF(OR(ISBLANK(F133),ISBLANK(G133),ISBLANK(I133),ISBLANK(J133)),0,(_xlfn.XLOOKUP(S133,INDIRECT(U133&amp;W133&amp;"W"),_xlfn.XLOOKUP(T133,INDIRECT(U133&amp;W133&amp;"D"),INDIRECT(U133&amp;W133))))))))</f>
        <v>0</v>
      </c>
      <c r="O133" s="93"/>
      <c r="P133" s="9">
        <f t="shared" ca="1" si="47"/>
        <v>0</v>
      </c>
      <c r="Q133" s="9">
        <f t="shared" ref="Q133:Q196" si="57">IF(C133*(NOT(ISBLANK(C133))),P133*C133,0)</f>
        <v>0</v>
      </c>
      <c r="S133" s="7">
        <f t="shared" ref="S133:S196" si="58">IF(D133&lt;800,800,CEILING(D133,200))</f>
        <v>800</v>
      </c>
      <c r="T133" s="7">
        <f t="shared" ref="T133:T196" si="59">IF(E133&lt;800,800,CEILING(E133,200))</f>
        <v>800</v>
      </c>
      <c r="U133" s="8" t="str">
        <f t="shared" ref="U133:U196" si="60">IF(ISNUMBER(SEARCH("Evolve Cassette",F133)),SUBSTITUTE(SUBSTITUTE(SUBSTITUTE(F133," Cassette 80","")," Cassette 100","")," Cassette 125",""),IF(F133="ExtraLok 100","KuroLok100",IF(F133="ExtraLok 125","KuroLok125",SUBSTITUTE(SUBSTITUTE(F133," ",""),"&amp;",""))))</f>
        <v/>
      </c>
      <c r="V133" s="7" cm="1">
        <f t="array" aca="1" ref="V133" ca="1">IF(ISBLANK(I133),0,_xlfn.XLOOKUP(I133,INDIRECT(U133&amp;"Controls"),INDIRECT(U133&amp;"ControlsAddon")))</f>
        <v>0</v>
      </c>
      <c r="W133" s="7" t="str">
        <f t="shared" si="48"/>
        <v/>
      </c>
      <c r="X133" s="7" cm="1">
        <f t="array" aca="1" ref="X133" ca="1">IF(AND(K133="y",NOT(ISBLANK(H133))),_xlfn.XLOOKUP(S133,ralcassette,ralcassettecost),IF(K133="Y",_xlfn.XLOOKUP(S133,INDIRECT(U133&amp;"RALW"),_xlfn.XLOOKUP(T133,INDIRECT(U133&amp;"RALD"),INDIRECT(U133&amp;"RAL"))),0))</f>
        <v>0</v>
      </c>
      <c r="Y133" s="7">
        <f t="shared" ref="Y133:Y196" si="61">IF(L133="Y",((D133/1000*2)*69.97)+(((E133*2-230)/1000)*34.28),0)</f>
        <v>0</v>
      </c>
      <c r="Z133" s="7">
        <f t="shared" ref="Z133:Z196" si="62">IF(AND(K133="Y",L133="Y"),33+(D133*14.3),0)</f>
        <v>0</v>
      </c>
      <c r="AA133" s="7" cm="1">
        <f t="array" ref="AA133">IF(ISNUMBER(SEARCH("cassette",H133)),_xlfn.XLOOKUP(S133,cassettewidth,_xlfn.XLOOKUP(H133,cassettetype,cassette)),IF(ISNUMBER(SEARCH("fascia",H133)),_xlfn.XLOOKUP(S133,fasciawidth,_xlfn.XLOOKUP(H133,fasciatype,fascia)),0))</f>
        <v>0</v>
      </c>
      <c r="AB133" s="7" t="str">
        <f t="shared" ref="AB133:AB196" si="63">SUBSTITUTE(SUBSTITUTE(H133,"Fascia ",""),"Cassette ","")</f>
        <v/>
      </c>
      <c r="AC133" s="7" t="str" cm="1">
        <f t="array" ref="AC133">IF(NOT(ISBLANK(H133)),_xlfn.XLOOKUP(S133,cassetterefwidth,_xlfn.XLOOKUP(T133,cassetterefdrop,cassetteref)),"")</f>
        <v/>
      </c>
      <c r="AD133" s="1" t="b">
        <f t="shared" ref="AD133:AD196" si="64">_xlfn.NUMBERVALUE(AB133)&lt;_xlfn.NUMBERVALUE(AC133)</f>
        <v>0</v>
      </c>
      <c r="AE133" s="1" t="b">
        <f t="shared" si="49"/>
        <v>0</v>
      </c>
      <c r="AF133" s="10" t="e" cm="1">
        <f t="array" aca="1" ref="AF133" ca="1">(_xlfn.XLOOKUP($S133,INDIRECT($U133&amp;$W133&amp;"W"),_xlfn.XLOOKUP($T133,INDIRECT($U133&amp;$W133&amp;"D"),INDIRECT($U133&amp;$W133))))</f>
        <v>#REF!</v>
      </c>
      <c r="AG133" s="9"/>
      <c r="AH133" s="9"/>
      <c r="AI133" s="9"/>
      <c r="AJ133" s="9"/>
      <c r="AK133" s="9"/>
      <c r="AL133" s="7">
        <f t="shared" si="50"/>
        <v>500</v>
      </c>
      <c r="AM133" s="7" t="str">
        <f t="shared" ref="AM133:AM196" si="65">SUBSTITUTE(SUBSTITUTE(AH133," way","")," draw","")</f>
        <v/>
      </c>
      <c r="AN133" s="7">
        <f t="shared" si="51"/>
        <v>0</v>
      </c>
      <c r="AO133" s="7">
        <f t="shared" si="52"/>
        <v>0</v>
      </c>
      <c r="AP133" s="9" cm="1">
        <f t="array" aca="1" ref="AP133" ca="1">IF(F133="Flow",_xlfn.XLOOKUP(AL133,INDIRECT(F133&amp;AM133&amp;"W"),_xlfn.XLOOKUP(AI133,INDIRECT(F133&amp;AM133&amp;"H"),INDIRECT(F133&amp;AM133))),0)</f>
        <v>0</v>
      </c>
      <c r="AQ133" s="9">
        <f>IF(F133="Cascade",_xlfn.XLOOKUP(S133,Cascade!$C$4:$S$4,Cascade!$C$5:$S$5),0)</f>
        <v>0</v>
      </c>
      <c r="AR133" s="9" t="b">
        <f t="shared" si="53"/>
        <v>0</v>
      </c>
      <c r="AS133" s="9" cm="1">
        <f t="array" aca="1" ref="AS133" ca="1">IF(OR(G133="Ellipse 43",G133="Luxury 46",G133="Type 2",G133="Type D",G133="Type Z",ISBLANK(G133)),0,_xlfn.XLOOKUP(S133,INDIRECT(U133&amp;AR133&amp;"w"),INDIRECT(U133&amp;AR133)))</f>
        <v>0</v>
      </c>
      <c r="AT133" s="9" cm="1">
        <f t="array" ref="AT133">IF(F133="ExtraLok 100",_xlfn.XLOOKUP(S133,'ExtraLok 100'!$C$6:$S$6,_xlfn.XLOOKUP('Pricing Tool'!T133,'ExtraLok 100'!$A$7:$A$21,'ExtraLok 100'!$C$7:$S$21)),IF(F133="ExtraLok 125",_xlfn.XLOOKUP('Pricing Tool'!S133,'ExtraLok 125'!$C$6:$S$6,_xlfn.XLOOKUP('Pricing Tool'!T133,'ExtraLok 125'!$A$7:$A$33,'ExtraLok 125'!$C$7:$S$33)),0))</f>
        <v>0</v>
      </c>
      <c r="AU133" s="9">
        <f t="shared" ref="AU133:AU196" ca="1" si="66">IF(N133=0,0,N133+V133+X133+Y133+AA133+AS133+AT133)</f>
        <v>0</v>
      </c>
      <c r="AV133" s="9" t="str">
        <f t="shared" si="54"/>
        <v/>
      </c>
      <c r="AW133" s="85" t="e">
        <f>_xlfn.XLOOKUP($AV133,'Size capacities'!$A$2:$A$120,'Size capacities'!D$2:D$120)</f>
        <v>#N/A</v>
      </c>
      <c r="AX133" s="85" t="e">
        <f>_xlfn.XLOOKUP($AV133,'Size capacities'!$A$2:$A$120,'Size capacities'!E$2:E$120)</f>
        <v>#N/A</v>
      </c>
      <c r="AY133" s="85" t="e">
        <f>_xlfn.XLOOKUP($AV133,'Size capacities'!$A$2:$A$120,'Size capacities'!F$2:F$120)</f>
        <v>#N/A</v>
      </c>
      <c r="AZ133" s="85" t="e">
        <f>_xlfn.XLOOKUP($AV133,'Size capacities'!$A$2:$A$120,'Size capacities'!G$2:G$120)</f>
        <v>#N/A</v>
      </c>
      <c r="BA133" s="85">
        <f t="shared" si="55"/>
        <v>0</v>
      </c>
      <c r="BB133" s="85">
        <f t="shared" si="56"/>
        <v>0</v>
      </c>
    </row>
    <row r="134" spans="1:54" x14ac:dyDescent="0.3">
      <c r="A134" s="7">
        <v>131</v>
      </c>
      <c r="B134" s="91"/>
      <c r="C134" s="91"/>
      <c r="D134" s="91"/>
      <c r="E134" s="91"/>
      <c r="F134" s="91"/>
      <c r="G134" s="91"/>
      <c r="H134" s="91"/>
      <c r="I134" s="91"/>
      <c r="J134" s="91"/>
      <c r="K134" s="92"/>
      <c r="L134" s="92"/>
      <c r="M134" s="9">
        <f t="shared" ca="1" si="46"/>
        <v>0</v>
      </c>
      <c r="N134" s="10" cm="1">
        <f t="array" aca="1" ref="N134" ca="1">IF(ISBLANK(C134),0,IF(F134="Flow",AP134,IF(F134="Cascade",AQ134,IF(OR(ISBLANK(F134),ISBLANK(G134),ISBLANK(I134),ISBLANK(J134)),0,(_xlfn.XLOOKUP(S134,INDIRECT(U134&amp;W134&amp;"W"),_xlfn.XLOOKUP(T134,INDIRECT(U134&amp;W134&amp;"D"),INDIRECT(U134&amp;W134))))))))</f>
        <v>0</v>
      </c>
      <c r="O134" s="93"/>
      <c r="P134" s="9">
        <f t="shared" ca="1" si="47"/>
        <v>0</v>
      </c>
      <c r="Q134" s="9">
        <f t="shared" si="57"/>
        <v>0</v>
      </c>
      <c r="S134" s="7">
        <f t="shared" si="58"/>
        <v>800</v>
      </c>
      <c r="T134" s="7">
        <f t="shared" si="59"/>
        <v>800</v>
      </c>
      <c r="U134" s="8" t="str">
        <f t="shared" si="60"/>
        <v/>
      </c>
      <c r="V134" s="7" cm="1">
        <f t="array" aca="1" ref="V134" ca="1">IF(ISBLANK(I134),0,_xlfn.XLOOKUP(I134,INDIRECT(U134&amp;"Controls"),INDIRECT(U134&amp;"ControlsAddon")))</f>
        <v>0</v>
      </c>
      <c r="W134" s="7" t="str">
        <f t="shared" si="48"/>
        <v/>
      </c>
      <c r="X134" s="7" cm="1">
        <f t="array" aca="1" ref="X134" ca="1">IF(AND(K134="y",NOT(ISBLANK(H134))),_xlfn.XLOOKUP(S134,ralcassette,ralcassettecost),IF(K134="Y",_xlfn.XLOOKUP(S134,INDIRECT(U134&amp;"RALW"),_xlfn.XLOOKUP(T134,INDIRECT(U134&amp;"RALD"),INDIRECT(U134&amp;"RAL"))),0))</f>
        <v>0</v>
      </c>
      <c r="Y134" s="7">
        <f t="shared" si="61"/>
        <v>0</v>
      </c>
      <c r="Z134" s="7">
        <f t="shared" si="62"/>
        <v>0</v>
      </c>
      <c r="AA134" s="7" cm="1">
        <f t="array" ref="AA134">IF(ISNUMBER(SEARCH("cassette",H134)),_xlfn.XLOOKUP(S134,cassettewidth,_xlfn.XLOOKUP(H134,cassettetype,cassette)),IF(ISNUMBER(SEARCH("fascia",H134)),_xlfn.XLOOKUP(S134,fasciawidth,_xlfn.XLOOKUP(H134,fasciatype,fascia)),0))</f>
        <v>0</v>
      </c>
      <c r="AB134" s="7" t="str">
        <f t="shared" si="63"/>
        <v/>
      </c>
      <c r="AC134" s="7" t="str" cm="1">
        <f t="array" ref="AC134">IF(NOT(ISBLANK(H134)),_xlfn.XLOOKUP(S134,cassetterefwidth,_xlfn.XLOOKUP(T134,cassetterefdrop,cassetteref)),"")</f>
        <v/>
      </c>
      <c r="AD134" s="1" t="b">
        <f t="shared" si="64"/>
        <v>0</v>
      </c>
      <c r="AE134" s="1" t="b">
        <f t="shared" si="49"/>
        <v>0</v>
      </c>
      <c r="AF134" s="10" t="e" cm="1">
        <f t="array" aca="1" ref="AF134" ca="1">(_xlfn.XLOOKUP($S134,INDIRECT($U134&amp;$W134&amp;"W"),_xlfn.XLOOKUP($T134,INDIRECT($U134&amp;$W134&amp;"D"),INDIRECT($U134&amp;$W134))))</f>
        <v>#REF!</v>
      </c>
      <c r="AG134" s="9"/>
      <c r="AH134" s="9"/>
      <c r="AI134" s="9"/>
      <c r="AJ134" s="9"/>
      <c r="AK134" s="9"/>
      <c r="AL134" s="7">
        <f t="shared" si="50"/>
        <v>500</v>
      </c>
      <c r="AM134" s="7" t="str">
        <f t="shared" si="65"/>
        <v/>
      </c>
      <c r="AN134" s="7">
        <f t="shared" si="51"/>
        <v>0</v>
      </c>
      <c r="AO134" s="7">
        <f t="shared" si="52"/>
        <v>0</v>
      </c>
      <c r="AP134" s="9" cm="1">
        <f t="array" aca="1" ref="AP134" ca="1">IF(F134="Flow",_xlfn.XLOOKUP(AL134,INDIRECT(F134&amp;AM134&amp;"W"),_xlfn.XLOOKUP(AI134,INDIRECT(F134&amp;AM134&amp;"H"),INDIRECT(F134&amp;AM134))),0)</f>
        <v>0</v>
      </c>
      <c r="AQ134" s="9">
        <f>IF(F134="Cascade",_xlfn.XLOOKUP(S134,Cascade!$C$4:$S$4,Cascade!$C$5:$S$5),0)</f>
        <v>0</v>
      </c>
      <c r="AR134" s="9" t="b">
        <f t="shared" si="53"/>
        <v>0</v>
      </c>
      <c r="AS134" s="9" cm="1">
        <f t="array" aca="1" ref="AS134" ca="1">IF(OR(G134="Ellipse 43",G134="Luxury 46",G134="Type 2",G134="Type D",G134="Type Z",ISBLANK(G134)),0,_xlfn.XLOOKUP(S134,INDIRECT(U134&amp;AR134&amp;"w"),INDIRECT(U134&amp;AR134)))</f>
        <v>0</v>
      </c>
      <c r="AT134" s="9" cm="1">
        <f t="array" ref="AT134">IF(F134="ExtraLok 100",_xlfn.XLOOKUP(S134,'ExtraLok 100'!$C$6:$S$6,_xlfn.XLOOKUP('Pricing Tool'!T134,'ExtraLok 100'!$A$7:$A$21,'ExtraLok 100'!$C$7:$S$21)),IF(F134="ExtraLok 125",_xlfn.XLOOKUP('Pricing Tool'!S134,'ExtraLok 125'!$C$6:$S$6,_xlfn.XLOOKUP('Pricing Tool'!T134,'ExtraLok 125'!$A$7:$A$33,'ExtraLok 125'!$C$7:$S$33)),0))</f>
        <v>0</v>
      </c>
      <c r="AU134" s="9">
        <f t="shared" ca="1" si="66"/>
        <v>0</v>
      </c>
      <c r="AV134" s="9" t="str">
        <f t="shared" si="54"/>
        <v/>
      </c>
      <c r="AW134" s="85" t="e">
        <f>_xlfn.XLOOKUP($AV134,'Size capacities'!$A$2:$A$120,'Size capacities'!D$2:D$120)</f>
        <v>#N/A</v>
      </c>
      <c r="AX134" s="85" t="e">
        <f>_xlfn.XLOOKUP($AV134,'Size capacities'!$A$2:$A$120,'Size capacities'!E$2:E$120)</f>
        <v>#N/A</v>
      </c>
      <c r="AY134" s="85" t="e">
        <f>_xlfn.XLOOKUP($AV134,'Size capacities'!$A$2:$A$120,'Size capacities'!F$2:F$120)</f>
        <v>#N/A</v>
      </c>
      <c r="AZ134" s="85" t="e">
        <f>_xlfn.XLOOKUP($AV134,'Size capacities'!$A$2:$A$120,'Size capacities'!G$2:G$120)</f>
        <v>#N/A</v>
      </c>
      <c r="BA134" s="85">
        <f t="shared" si="55"/>
        <v>0</v>
      </c>
      <c r="BB134" s="85">
        <f t="shared" si="56"/>
        <v>0</v>
      </c>
    </row>
    <row r="135" spans="1:54" x14ac:dyDescent="0.3">
      <c r="A135" s="7">
        <v>132</v>
      </c>
      <c r="B135" s="91"/>
      <c r="C135" s="91"/>
      <c r="D135" s="91"/>
      <c r="E135" s="91"/>
      <c r="F135" s="91"/>
      <c r="G135" s="91"/>
      <c r="H135" s="91"/>
      <c r="I135" s="91"/>
      <c r="J135" s="91"/>
      <c r="K135" s="92"/>
      <c r="L135" s="92"/>
      <c r="M135" s="9">
        <f t="shared" ca="1" si="46"/>
        <v>0</v>
      </c>
      <c r="N135" s="10" cm="1">
        <f t="array" aca="1" ref="N135" ca="1">IF(ISBLANK(C135),0,IF(F135="Flow",AP135,IF(F135="Cascade",AQ135,IF(OR(ISBLANK(F135),ISBLANK(G135),ISBLANK(I135),ISBLANK(J135)),0,(_xlfn.XLOOKUP(S135,INDIRECT(U135&amp;W135&amp;"W"),_xlfn.XLOOKUP(T135,INDIRECT(U135&amp;W135&amp;"D"),INDIRECT(U135&amp;W135))))))))</f>
        <v>0</v>
      </c>
      <c r="O135" s="93"/>
      <c r="P135" s="9">
        <f t="shared" ca="1" si="47"/>
        <v>0</v>
      </c>
      <c r="Q135" s="9">
        <f t="shared" si="57"/>
        <v>0</v>
      </c>
      <c r="S135" s="7">
        <f t="shared" si="58"/>
        <v>800</v>
      </c>
      <c r="T135" s="7">
        <f t="shared" si="59"/>
        <v>800</v>
      </c>
      <c r="U135" s="8" t="str">
        <f t="shared" si="60"/>
        <v/>
      </c>
      <c r="V135" s="7" cm="1">
        <f t="array" aca="1" ref="V135" ca="1">IF(ISBLANK(I135),0,_xlfn.XLOOKUP(I135,INDIRECT(U135&amp;"Controls"),INDIRECT(U135&amp;"ControlsAddon")))</f>
        <v>0</v>
      </c>
      <c r="W135" s="7" t="str">
        <f t="shared" si="48"/>
        <v/>
      </c>
      <c r="X135" s="7" cm="1">
        <f t="array" aca="1" ref="X135" ca="1">IF(AND(K135="y",NOT(ISBLANK(H135))),_xlfn.XLOOKUP(S135,ralcassette,ralcassettecost),IF(K135="Y",_xlfn.XLOOKUP(S135,INDIRECT(U135&amp;"RALW"),_xlfn.XLOOKUP(T135,INDIRECT(U135&amp;"RALD"),INDIRECT(U135&amp;"RAL"))),0))</f>
        <v>0</v>
      </c>
      <c r="Y135" s="7">
        <f t="shared" si="61"/>
        <v>0</v>
      </c>
      <c r="Z135" s="7">
        <f t="shared" si="62"/>
        <v>0</v>
      </c>
      <c r="AA135" s="7" cm="1">
        <f t="array" ref="AA135">IF(ISNUMBER(SEARCH("cassette",H135)),_xlfn.XLOOKUP(S135,cassettewidth,_xlfn.XLOOKUP(H135,cassettetype,cassette)),IF(ISNUMBER(SEARCH("fascia",H135)),_xlfn.XLOOKUP(S135,fasciawidth,_xlfn.XLOOKUP(H135,fasciatype,fascia)),0))</f>
        <v>0</v>
      </c>
      <c r="AB135" s="7" t="str">
        <f t="shared" si="63"/>
        <v/>
      </c>
      <c r="AC135" s="7" t="str" cm="1">
        <f t="array" ref="AC135">IF(NOT(ISBLANK(H135)),_xlfn.XLOOKUP(S135,cassetterefwidth,_xlfn.XLOOKUP(T135,cassetterefdrop,cassetteref)),"")</f>
        <v/>
      </c>
      <c r="AD135" s="1" t="b">
        <f t="shared" si="64"/>
        <v>0</v>
      </c>
      <c r="AE135" s="1" t="b">
        <f t="shared" si="49"/>
        <v>0</v>
      </c>
      <c r="AF135" s="10" t="e" cm="1">
        <f t="array" aca="1" ref="AF135" ca="1">(_xlfn.XLOOKUP($S135,INDIRECT($U135&amp;$W135&amp;"W"),_xlfn.XLOOKUP($T135,INDIRECT($U135&amp;$W135&amp;"D"),INDIRECT($U135&amp;$W135))))</f>
        <v>#REF!</v>
      </c>
      <c r="AG135" s="9"/>
      <c r="AH135" s="9"/>
      <c r="AI135" s="9"/>
      <c r="AJ135" s="9"/>
      <c r="AK135" s="9"/>
      <c r="AL135" s="7">
        <f t="shared" si="50"/>
        <v>500</v>
      </c>
      <c r="AM135" s="7" t="str">
        <f t="shared" si="65"/>
        <v/>
      </c>
      <c r="AN135" s="7">
        <f t="shared" si="51"/>
        <v>0</v>
      </c>
      <c r="AO135" s="7">
        <f t="shared" si="52"/>
        <v>0</v>
      </c>
      <c r="AP135" s="9" cm="1">
        <f t="array" aca="1" ref="AP135" ca="1">IF(F135="Flow",_xlfn.XLOOKUP(AL135,INDIRECT(F135&amp;AM135&amp;"W"),_xlfn.XLOOKUP(AI135,INDIRECT(F135&amp;AM135&amp;"H"),INDIRECT(F135&amp;AM135))),0)</f>
        <v>0</v>
      </c>
      <c r="AQ135" s="9">
        <f>IF(F135="Cascade",_xlfn.XLOOKUP(S135,Cascade!$C$4:$S$4,Cascade!$C$5:$S$5),0)</f>
        <v>0</v>
      </c>
      <c r="AR135" s="9" t="b">
        <f t="shared" si="53"/>
        <v>0</v>
      </c>
      <c r="AS135" s="9" cm="1">
        <f t="array" aca="1" ref="AS135" ca="1">IF(OR(G135="Ellipse 43",G135="Luxury 46",G135="Type 2",G135="Type D",G135="Type Z",ISBLANK(G135)),0,_xlfn.XLOOKUP(S135,INDIRECT(U135&amp;AR135&amp;"w"),INDIRECT(U135&amp;AR135)))</f>
        <v>0</v>
      </c>
      <c r="AT135" s="9" cm="1">
        <f t="array" ref="AT135">IF(F135="ExtraLok 100",_xlfn.XLOOKUP(S135,'ExtraLok 100'!$C$6:$S$6,_xlfn.XLOOKUP('Pricing Tool'!T135,'ExtraLok 100'!$A$7:$A$21,'ExtraLok 100'!$C$7:$S$21)),IF(F135="ExtraLok 125",_xlfn.XLOOKUP('Pricing Tool'!S135,'ExtraLok 125'!$C$6:$S$6,_xlfn.XLOOKUP('Pricing Tool'!T135,'ExtraLok 125'!$A$7:$A$33,'ExtraLok 125'!$C$7:$S$33)),0))</f>
        <v>0</v>
      </c>
      <c r="AU135" s="9">
        <f t="shared" ca="1" si="66"/>
        <v>0</v>
      </c>
      <c r="AV135" s="9" t="str">
        <f t="shared" si="54"/>
        <v/>
      </c>
      <c r="AW135" s="85" t="e">
        <f>_xlfn.XLOOKUP($AV135,'Size capacities'!$A$2:$A$120,'Size capacities'!D$2:D$120)</f>
        <v>#N/A</v>
      </c>
      <c r="AX135" s="85" t="e">
        <f>_xlfn.XLOOKUP($AV135,'Size capacities'!$A$2:$A$120,'Size capacities'!E$2:E$120)</f>
        <v>#N/A</v>
      </c>
      <c r="AY135" s="85" t="e">
        <f>_xlfn.XLOOKUP($AV135,'Size capacities'!$A$2:$A$120,'Size capacities'!F$2:F$120)</f>
        <v>#N/A</v>
      </c>
      <c r="AZ135" s="85" t="e">
        <f>_xlfn.XLOOKUP($AV135,'Size capacities'!$A$2:$A$120,'Size capacities'!G$2:G$120)</f>
        <v>#N/A</v>
      </c>
      <c r="BA135" s="85">
        <f t="shared" si="55"/>
        <v>0</v>
      </c>
      <c r="BB135" s="85">
        <f t="shared" si="56"/>
        <v>0</v>
      </c>
    </row>
    <row r="136" spans="1:54" x14ac:dyDescent="0.3">
      <c r="A136" s="7">
        <v>133</v>
      </c>
      <c r="B136" s="91"/>
      <c r="C136" s="91"/>
      <c r="D136" s="91"/>
      <c r="E136" s="91"/>
      <c r="F136" s="91"/>
      <c r="G136" s="91"/>
      <c r="H136" s="91"/>
      <c r="I136" s="91"/>
      <c r="J136" s="91"/>
      <c r="K136" s="92"/>
      <c r="L136" s="92"/>
      <c r="M136" s="9">
        <f t="shared" ca="1" si="46"/>
        <v>0</v>
      </c>
      <c r="N136" s="10" cm="1">
        <f t="array" aca="1" ref="N136" ca="1">IF(ISBLANK(C136),0,IF(F136="Flow",AP136,IF(F136="Cascade",AQ136,IF(OR(ISBLANK(F136),ISBLANK(G136),ISBLANK(I136),ISBLANK(J136)),0,(_xlfn.XLOOKUP(S136,INDIRECT(U136&amp;W136&amp;"W"),_xlfn.XLOOKUP(T136,INDIRECT(U136&amp;W136&amp;"D"),INDIRECT(U136&amp;W136))))))))</f>
        <v>0</v>
      </c>
      <c r="O136" s="93"/>
      <c r="P136" s="9">
        <f t="shared" ca="1" si="47"/>
        <v>0</v>
      </c>
      <c r="Q136" s="9">
        <f t="shared" si="57"/>
        <v>0</v>
      </c>
      <c r="S136" s="7">
        <f t="shared" si="58"/>
        <v>800</v>
      </c>
      <c r="T136" s="7">
        <f t="shared" si="59"/>
        <v>800</v>
      </c>
      <c r="U136" s="8" t="str">
        <f t="shared" si="60"/>
        <v/>
      </c>
      <c r="V136" s="7" cm="1">
        <f t="array" aca="1" ref="V136" ca="1">IF(ISBLANK(I136),0,_xlfn.XLOOKUP(I136,INDIRECT(U136&amp;"Controls"),INDIRECT(U136&amp;"ControlsAddon")))</f>
        <v>0</v>
      </c>
      <c r="W136" s="7" t="str">
        <f t="shared" si="48"/>
        <v/>
      </c>
      <c r="X136" s="7" cm="1">
        <f t="array" aca="1" ref="X136" ca="1">IF(AND(K136="y",NOT(ISBLANK(H136))),_xlfn.XLOOKUP(S136,ralcassette,ralcassettecost),IF(K136="Y",_xlfn.XLOOKUP(S136,INDIRECT(U136&amp;"RALW"),_xlfn.XLOOKUP(T136,INDIRECT(U136&amp;"RALD"),INDIRECT(U136&amp;"RAL"))),0))</f>
        <v>0</v>
      </c>
      <c r="Y136" s="7">
        <f t="shared" si="61"/>
        <v>0</v>
      </c>
      <c r="Z136" s="7">
        <f t="shared" si="62"/>
        <v>0</v>
      </c>
      <c r="AA136" s="7" cm="1">
        <f t="array" ref="AA136">IF(ISNUMBER(SEARCH("cassette",H136)),_xlfn.XLOOKUP(S136,cassettewidth,_xlfn.XLOOKUP(H136,cassettetype,cassette)),IF(ISNUMBER(SEARCH("fascia",H136)),_xlfn.XLOOKUP(S136,fasciawidth,_xlfn.XLOOKUP(H136,fasciatype,fascia)),0))</f>
        <v>0</v>
      </c>
      <c r="AB136" s="7" t="str">
        <f t="shared" si="63"/>
        <v/>
      </c>
      <c r="AC136" s="7" t="str" cm="1">
        <f t="array" ref="AC136">IF(NOT(ISBLANK(H136)),_xlfn.XLOOKUP(S136,cassetterefwidth,_xlfn.XLOOKUP(T136,cassetterefdrop,cassetteref)),"")</f>
        <v/>
      </c>
      <c r="AD136" s="1" t="b">
        <f t="shared" si="64"/>
        <v>0</v>
      </c>
      <c r="AE136" s="1" t="b">
        <f t="shared" si="49"/>
        <v>0</v>
      </c>
      <c r="AF136" s="10" t="e" cm="1">
        <f t="array" aca="1" ref="AF136" ca="1">(_xlfn.XLOOKUP($S136,INDIRECT($U136&amp;$W136&amp;"W"),_xlfn.XLOOKUP($T136,INDIRECT($U136&amp;$W136&amp;"D"),INDIRECT($U136&amp;$W136))))</f>
        <v>#REF!</v>
      </c>
      <c r="AG136" s="9"/>
      <c r="AH136" s="9"/>
      <c r="AI136" s="9"/>
      <c r="AJ136" s="9"/>
      <c r="AK136" s="9"/>
      <c r="AL136" s="7">
        <f t="shared" si="50"/>
        <v>500</v>
      </c>
      <c r="AM136" s="7" t="str">
        <f t="shared" si="65"/>
        <v/>
      </c>
      <c r="AN136" s="7">
        <f t="shared" si="51"/>
        <v>0</v>
      </c>
      <c r="AO136" s="7">
        <f t="shared" si="52"/>
        <v>0</v>
      </c>
      <c r="AP136" s="9" cm="1">
        <f t="array" aca="1" ref="AP136" ca="1">IF(F136="Flow",_xlfn.XLOOKUP(AL136,INDIRECT(F136&amp;AM136&amp;"W"),_xlfn.XLOOKUP(AI136,INDIRECT(F136&amp;AM136&amp;"H"),INDIRECT(F136&amp;AM136))),0)</f>
        <v>0</v>
      </c>
      <c r="AQ136" s="9">
        <f>IF(F136="Cascade",_xlfn.XLOOKUP(S136,Cascade!$C$4:$S$4,Cascade!$C$5:$S$5),0)</f>
        <v>0</v>
      </c>
      <c r="AR136" s="9" t="b">
        <f t="shared" si="53"/>
        <v>0</v>
      </c>
      <c r="AS136" s="9" cm="1">
        <f t="array" aca="1" ref="AS136" ca="1">IF(OR(G136="Ellipse 43",G136="Luxury 46",G136="Type 2",G136="Type D",G136="Type Z",ISBLANK(G136)),0,_xlfn.XLOOKUP(S136,INDIRECT(U136&amp;AR136&amp;"w"),INDIRECT(U136&amp;AR136)))</f>
        <v>0</v>
      </c>
      <c r="AT136" s="9" cm="1">
        <f t="array" ref="AT136">IF(F136="ExtraLok 100",_xlfn.XLOOKUP(S136,'ExtraLok 100'!$C$6:$S$6,_xlfn.XLOOKUP('Pricing Tool'!T136,'ExtraLok 100'!$A$7:$A$21,'ExtraLok 100'!$C$7:$S$21)),IF(F136="ExtraLok 125",_xlfn.XLOOKUP('Pricing Tool'!S136,'ExtraLok 125'!$C$6:$S$6,_xlfn.XLOOKUP('Pricing Tool'!T136,'ExtraLok 125'!$A$7:$A$33,'ExtraLok 125'!$C$7:$S$33)),0))</f>
        <v>0</v>
      </c>
      <c r="AU136" s="9">
        <f t="shared" ca="1" si="66"/>
        <v>0</v>
      </c>
      <c r="AV136" s="9" t="str">
        <f t="shared" si="54"/>
        <v/>
      </c>
      <c r="AW136" s="85" t="e">
        <f>_xlfn.XLOOKUP($AV136,'Size capacities'!$A$2:$A$120,'Size capacities'!D$2:D$120)</f>
        <v>#N/A</v>
      </c>
      <c r="AX136" s="85" t="e">
        <f>_xlfn.XLOOKUP($AV136,'Size capacities'!$A$2:$A$120,'Size capacities'!E$2:E$120)</f>
        <v>#N/A</v>
      </c>
      <c r="AY136" s="85" t="e">
        <f>_xlfn.XLOOKUP($AV136,'Size capacities'!$A$2:$A$120,'Size capacities'!F$2:F$120)</f>
        <v>#N/A</v>
      </c>
      <c r="AZ136" s="85" t="e">
        <f>_xlfn.XLOOKUP($AV136,'Size capacities'!$A$2:$A$120,'Size capacities'!G$2:G$120)</f>
        <v>#N/A</v>
      </c>
      <c r="BA136" s="85">
        <f t="shared" si="55"/>
        <v>0</v>
      </c>
      <c r="BB136" s="85">
        <f t="shared" si="56"/>
        <v>0</v>
      </c>
    </row>
    <row r="137" spans="1:54" x14ac:dyDescent="0.3">
      <c r="A137" s="7">
        <v>134</v>
      </c>
      <c r="B137" s="91"/>
      <c r="C137" s="91"/>
      <c r="D137" s="91"/>
      <c r="E137" s="91"/>
      <c r="F137" s="91"/>
      <c r="G137" s="91"/>
      <c r="H137" s="91"/>
      <c r="I137" s="91"/>
      <c r="J137" s="91"/>
      <c r="K137" s="92"/>
      <c r="L137" s="92"/>
      <c r="M137" s="9">
        <f t="shared" ca="1" si="46"/>
        <v>0</v>
      </c>
      <c r="N137" s="10" cm="1">
        <f t="array" aca="1" ref="N137" ca="1">IF(ISBLANK(C137),0,IF(F137="Flow",AP137,IF(F137="Cascade",AQ137,IF(OR(ISBLANK(F137),ISBLANK(G137),ISBLANK(I137),ISBLANK(J137)),0,(_xlfn.XLOOKUP(S137,INDIRECT(U137&amp;W137&amp;"W"),_xlfn.XLOOKUP(T137,INDIRECT(U137&amp;W137&amp;"D"),INDIRECT(U137&amp;W137))))))))</f>
        <v>0</v>
      </c>
      <c r="O137" s="93"/>
      <c r="P137" s="9">
        <f t="shared" ca="1" si="47"/>
        <v>0</v>
      </c>
      <c r="Q137" s="9">
        <f t="shared" si="57"/>
        <v>0</v>
      </c>
      <c r="S137" s="7">
        <f t="shared" si="58"/>
        <v>800</v>
      </c>
      <c r="T137" s="7">
        <f t="shared" si="59"/>
        <v>800</v>
      </c>
      <c r="U137" s="8" t="str">
        <f t="shared" si="60"/>
        <v/>
      </c>
      <c r="V137" s="7" cm="1">
        <f t="array" aca="1" ref="V137" ca="1">IF(ISBLANK(I137),0,_xlfn.XLOOKUP(I137,INDIRECT(U137&amp;"Controls"),INDIRECT(U137&amp;"ControlsAddon")))</f>
        <v>0</v>
      </c>
      <c r="W137" s="7" t="str">
        <f t="shared" si="48"/>
        <v/>
      </c>
      <c r="X137" s="7" cm="1">
        <f t="array" aca="1" ref="X137" ca="1">IF(AND(K137="y",NOT(ISBLANK(H137))),_xlfn.XLOOKUP(S137,ralcassette,ralcassettecost),IF(K137="Y",_xlfn.XLOOKUP(S137,INDIRECT(U137&amp;"RALW"),_xlfn.XLOOKUP(T137,INDIRECT(U137&amp;"RALD"),INDIRECT(U137&amp;"RAL"))),0))</f>
        <v>0</v>
      </c>
      <c r="Y137" s="7">
        <f t="shared" si="61"/>
        <v>0</v>
      </c>
      <c r="Z137" s="7">
        <f t="shared" si="62"/>
        <v>0</v>
      </c>
      <c r="AA137" s="7" cm="1">
        <f t="array" ref="AA137">IF(ISNUMBER(SEARCH("cassette",H137)),_xlfn.XLOOKUP(S137,cassettewidth,_xlfn.XLOOKUP(H137,cassettetype,cassette)),IF(ISNUMBER(SEARCH("fascia",H137)),_xlfn.XLOOKUP(S137,fasciawidth,_xlfn.XLOOKUP(H137,fasciatype,fascia)),0))</f>
        <v>0</v>
      </c>
      <c r="AB137" s="7" t="str">
        <f t="shared" si="63"/>
        <v/>
      </c>
      <c r="AC137" s="7" t="str" cm="1">
        <f t="array" ref="AC137">IF(NOT(ISBLANK(H137)),_xlfn.XLOOKUP(S137,cassetterefwidth,_xlfn.XLOOKUP(T137,cassetterefdrop,cassetteref)),"")</f>
        <v/>
      </c>
      <c r="AD137" s="1" t="b">
        <f t="shared" si="64"/>
        <v>0</v>
      </c>
      <c r="AE137" s="1" t="b">
        <f t="shared" si="49"/>
        <v>0</v>
      </c>
      <c r="AF137" s="10" t="e" cm="1">
        <f t="array" aca="1" ref="AF137" ca="1">(_xlfn.XLOOKUP($S137,INDIRECT($U137&amp;$W137&amp;"W"),_xlfn.XLOOKUP($T137,INDIRECT($U137&amp;$W137&amp;"D"),INDIRECT($U137&amp;$W137))))</f>
        <v>#REF!</v>
      </c>
      <c r="AG137" s="9"/>
      <c r="AH137" s="9"/>
      <c r="AI137" s="9"/>
      <c r="AJ137" s="9"/>
      <c r="AK137" s="9"/>
      <c r="AL137" s="7">
        <f t="shared" si="50"/>
        <v>500</v>
      </c>
      <c r="AM137" s="7" t="str">
        <f t="shared" si="65"/>
        <v/>
      </c>
      <c r="AN137" s="7">
        <f t="shared" si="51"/>
        <v>0</v>
      </c>
      <c r="AO137" s="7">
        <f t="shared" si="52"/>
        <v>0</v>
      </c>
      <c r="AP137" s="9" cm="1">
        <f t="array" aca="1" ref="AP137" ca="1">IF(F137="Flow",_xlfn.XLOOKUP(AL137,INDIRECT(F137&amp;AM137&amp;"W"),_xlfn.XLOOKUP(AI137,INDIRECT(F137&amp;AM137&amp;"H"),INDIRECT(F137&amp;AM137))),0)</f>
        <v>0</v>
      </c>
      <c r="AQ137" s="9">
        <f>IF(F137="Cascade",_xlfn.XLOOKUP(S137,Cascade!$C$4:$S$4,Cascade!$C$5:$S$5),0)</f>
        <v>0</v>
      </c>
      <c r="AR137" s="9" t="b">
        <f t="shared" si="53"/>
        <v>0</v>
      </c>
      <c r="AS137" s="9" cm="1">
        <f t="array" aca="1" ref="AS137" ca="1">IF(OR(G137="Ellipse 43",G137="Luxury 46",G137="Type 2",G137="Type D",G137="Type Z",ISBLANK(G137)),0,_xlfn.XLOOKUP(S137,INDIRECT(U137&amp;AR137&amp;"w"),INDIRECT(U137&amp;AR137)))</f>
        <v>0</v>
      </c>
      <c r="AT137" s="9" cm="1">
        <f t="array" ref="AT137">IF(F137="ExtraLok 100",_xlfn.XLOOKUP(S137,'ExtraLok 100'!$C$6:$S$6,_xlfn.XLOOKUP('Pricing Tool'!T137,'ExtraLok 100'!$A$7:$A$21,'ExtraLok 100'!$C$7:$S$21)),IF(F137="ExtraLok 125",_xlfn.XLOOKUP('Pricing Tool'!S137,'ExtraLok 125'!$C$6:$S$6,_xlfn.XLOOKUP('Pricing Tool'!T137,'ExtraLok 125'!$A$7:$A$33,'ExtraLok 125'!$C$7:$S$33)),0))</f>
        <v>0</v>
      </c>
      <c r="AU137" s="9">
        <f t="shared" ca="1" si="66"/>
        <v>0</v>
      </c>
      <c r="AV137" s="9" t="str">
        <f t="shared" si="54"/>
        <v/>
      </c>
      <c r="AW137" s="85" t="e">
        <f>_xlfn.XLOOKUP($AV137,'Size capacities'!$A$2:$A$120,'Size capacities'!D$2:D$120)</f>
        <v>#N/A</v>
      </c>
      <c r="AX137" s="85" t="e">
        <f>_xlfn.XLOOKUP($AV137,'Size capacities'!$A$2:$A$120,'Size capacities'!E$2:E$120)</f>
        <v>#N/A</v>
      </c>
      <c r="AY137" s="85" t="e">
        <f>_xlfn.XLOOKUP($AV137,'Size capacities'!$A$2:$A$120,'Size capacities'!F$2:F$120)</f>
        <v>#N/A</v>
      </c>
      <c r="AZ137" s="85" t="e">
        <f>_xlfn.XLOOKUP($AV137,'Size capacities'!$A$2:$A$120,'Size capacities'!G$2:G$120)</f>
        <v>#N/A</v>
      </c>
      <c r="BA137" s="85">
        <f t="shared" si="55"/>
        <v>0</v>
      </c>
      <c r="BB137" s="85">
        <f t="shared" si="56"/>
        <v>0</v>
      </c>
    </row>
    <row r="138" spans="1:54" x14ac:dyDescent="0.3">
      <c r="A138" s="7">
        <v>135</v>
      </c>
      <c r="B138" s="91"/>
      <c r="C138" s="91"/>
      <c r="D138" s="91"/>
      <c r="E138" s="91"/>
      <c r="F138" s="91"/>
      <c r="G138" s="91"/>
      <c r="H138" s="91"/>
      <c r="I138" s="91"/>
      <c r="J138" s="91"/>
      <c r="K138" s="92"/>
      <c r="L138" s="92"/>
      <c r="M138" s="9">
        <f t="shared" ca="1" si="46"/>
        <v>0</v>
      </c>
      <c r="N138" s="10" cm="1">
        <f t="array" aca="1" ref="N138" ca="1">IF(ISBLANK(C138),0,IF(F138="Flow",AP138,IF(F138="Cascade",AQ138,IF(OR(ISBLANK(F138),ISBLANK(G138),ISBLANK(I138),ISBLANK(J138)),0,(_xlfn.XLOOKUP(S138,INDIRECT(U138&amp;W138&amp;"W"),_xlfn.XLOOKUP(T138,INDIRECT(U138&amp;W138&amp;"D"),INDIRECT(U138&amp;W138))))))))</f>
        <v>0</v>
      </c>
      <c r="O138" s="93"/>
      <c r="P138" s="9">
        <f t="shared" ca="1" si="47"/>
        <v>0</v>
      </c>
      <c r="Q138" s="9">
        <f t="shared" si="57"/>
        <v>0</v>
      </c>
      <c r="S138" s="7">
        <f t="shared" si="58"/>
        <v>800</v>
      </c>
      <c r="T138" s="7">
        <f t="shared" si="59"/>
        <v>800</v>
      </c>
      <c r="U138" s="8" t="str">
        <f t="shared" si="60"/>
        <v/>
      </c>
      <c r="V138" s="7" cm="1">
        <f t="array" aca="1" ref="V138" ca="1">IF(ISBLANK(I138),0,_xlfn.XLOOKUP(I138,INDIRECT(U138&amp;"Controls"),INDIRECT(U138&amp;"ControlsAddon")))</f>
        <v>0</v>
      </c>
      <c r="W138" s="7" t="str">
        <f t="shared" si="48"/>
        <v/>
      </c>
      <c r="X138" s="7" cm="1">
        <f t="array" aca="1" ref="X138" ca="1">IF(AND(K138="y",NOT(ISBLANK(H138))),_xlfn.XLOOKUP(S138,ralcassette,ralcassettecost),IF(K138="Y",_xlfn.XLOOKUP(S138,INDIRECT(U138&amp;"RALW"),_xlfn.XLOOKUP(T138,INDIRECT(U138&amp;"RALD"),INDIRECT(U138&amp;"RAL"))),0))</f>
        <v>0</v>
      </c>
      <c r="Y138" s="7">
        <f t="shared" si="61"/>
        <v>0</v>
      </c>
      <c r="Z138" s="7">
        <f t="shared" si="62"/>
        <v>0</v>
      </c>
      <c r="AA138" s="7" cm="1">
        <f t="array" ref="AA138">IF(ISNUMBER(SEARCH("cassette",H138)),_xlfn.XLOOKUP(S138,cassettewidth,_xlfn.XLOOKUP(H138,cassettetype,cassette)),IF(ISNUMBER(SEARCH("fascia",H138)),_xlfn.XLOOKUP(S138,fasciawidth,_xlfn.XLOOKUP(H138,fasciatype,fascia)),0))</f>
        <v>0</v>
      </c>
      <c r="AB138" s="7" t="str">
        <f t="shared" si="63"/>
        <v/>
      </c>
      <c r="AC138" s="7" t="str" cm="1">
        <f t="array" ref="AC138">IF(NOT(ISBLANK(H138)),_xlfn.XLOOKUP(S138,cassetterefwidth,_xlfn.XLOOKUP(T138,cassetterefdrop,cassetteref)),"")</f>
        <v/>
      </c>
      <c r="AD138" s="1" t="b">
        <f t="shared" si="64"/>
        <v>0</v>
      </c>
      <c r="AE138" s="1" t="b">
        <f t="shared" si="49"/>
        <v>0</v>
      </c>
      <c r="AF138" s="10" t="e" cm="1">
        <f t="array" aca="1" ref="AF138" ca="1">(_xlfn.XLOOKUP($S138,INDIRECT($U138&amp;$W138&amp;"W"),_xlfn.XLOOKUP($T138,INDIRECT($U138&amp;$W138&amp;"D"),INDIRECT($U138&amp;$W138))))</f>
        <v>#REF!</v>
      </c>
      <c r="AG138" s="9"/>
      <c r="AH138" s="9"/>
      <c r="AI138" s="9"/>
      <c r="AJ138" s="9"/>
      <c r="AK138" s="9"/>
      <c r="AL138" s="7">
        <f t="shared" si="50"/>
        <v>500</v>
      </c>
      <c r="AM138" s="7" t="str">
        <f t="shared" si="65"/>
        <v/>
      </c>
      <c r="AN138" s="7">
        <f t="shared" si="51"/>
        <v>0</v>
      </c>
      <c r="AO138" s="7">
        <f t="shared" si="52"/>
        <v>0</v>
      </c>
      <c r="AP138" s="9" cm="1">
        <f t="array" aca="1" ref="AP138" ca="1">IF(F138="Flow",_xlfn.XLOOKUP(AL138,INDIRECT(F138&amp;AM138&amp;"W"),_xlfn.XLOOKUP(AI138,INDIRECT(F138&amp;AM138&amp;"H"),INDIRECT(F138&amp;AM138))),0)</f>
        <v>0</v>
      </c>
      <c r="AQ138" s="9">
        <f>IF(F138="Cascade",_xlfn.XLOOKUP(S138,Cascade!$C$4:$S$4,Cascade!$C$5:$S$5),0)</f>
        <v>0</v>
      </c>
      <c r="AR138" s="9" t="b">
        <f t="shared" si="53"/>
        <v>0</v>
      </c>
      <c r="AS138" s="9" cm="1">
        <f t="array" aca="1" ref="AS138" ca="1">IF(OR(G138="Ellipse 43",G138="Luxury 46",G138="Type 2",G138="Type D",G138="Type Z",ISBLANK(G138)),0,_xlfn.XLOOKUP(S138,INDIRECT(U138&amp;AR138&amp;"w"),INDIRECT(U138&amp;AR138)))</f>
        <v>0</v>
      </c>
      <c r="AT138" s="9" cm="1">
        <f t="array" ref="AT138">IF(F138="ExtraLok 100",_xlfn.XLOOKUP(S138,'ExtraLok 100'!$C$6:$S$6,_xlfn.XLOOKUP('Pricing Tool'!T138,'ExtraLok 100'!$A$7:$A$21,'ExtraLok 100'!$C$7:$S$21)),IF(F138="ExtraLok 125",_xlfn.XLOOKUP('Pricing Tool'!S138,'ExtraLok 125'!$C$6:$S$6,_xlfn.XLOOKUP('Pricing Tool'!T138,'ExtraLok 125'!$A$7:$A$33,'ExtraLok 125'!$C$7:$S$33)),0))</f>
        <v>0</v>
      </c>
      <c r="AU138" s="9">
        <f t="shared" ca="1" si="66"/>
        <v>0</v>
      </c>
      <c r="AV138" s="9" t="str">
        <f t="shared" si="54"/>
        <v/>
      </c>
      <c r="AW138" s="85" t="e">
        <f>_xlfn.XLOOKUP($AV138,'Size capacities'!$A$2:$A$120,'Size capacities'!D$2:D$120)</f>
        <v>#N/A</v>
      </c>
      <c r="AX138" s="85" t="e">
        <f>_xlfn.XLOOKUP($AV138,'Size capacities'!$A$2:$A$120,'Size capacities'!E$2:E$120)</f>
        <v>#N/A</v>
      </c>
      <c r="AY138" s="85" t="e">
        <f>_xlfn.XLOOKUP($AV138,'Size capacities'!$A$2:$A$120,'Size capacities'!F$2:F$120)</f>
        <v>#N/A</v>
      </c>
      <c r="AZ138" s="85" t="e">
        <f>_xlfn.XLOOKUP($AV138,'Size capacities'!$A$2:$A$120,'Size capacities'!G$2:G$120)</f>
        <v>#N/A</v>
      </c>
      <c r="BA138" s="85">
        <f t="shared" si="55"/>
        <v>0</v>
      </c>
      <c r="BB138" s="85">
        <f t="shared" si="56"/>
        <v>0</v>
      </c>
    </row>
    <row r="139" spans="1:54" x14ac:dyDescent="0.3">
      <c r="A139" s="7">
        <v>136</v>
      </c>
      <c r="B139" s="91"/>
      <c r="C139" s="91"/>
      <c r="D139" s="91"/>
      <c r="E139" s="91"/>
      <c r="F139" s="91"/>
      <c r="G139" s="91"/>
      <c r="H139" s="91"/>
      <c r="I139" s="91"/>
      <c r="J139" s="91"/>
      <c r="K139" s="92"/>
      <c r="L139" s="92"/>
      <c r="M139" s="9">
        <f t="shared" ca="1" si="46"/>
        <v>0</v>
      </c>
      <c r="N139" s="10" cm="1">
        <f t="array" aca="1" ref="N139" ca="1">IF(ISBLANK(C139),0,IF(F139="Flow",AP139,IF(F139="Cascade",AQ139,IF(OR(ISBLANK(F139),ISBLANK(G139),ISBLANK(I139),ISBLANK(J139)),0,(_xlfn.XLOOKUP(S139,INDIRECT(U139&amp;W139&amp;"W"),_xlfn.XLOOKUP(T139,INDIRECT(U139&amp;W139&amp;"D"),INDIRECT(U139&amp;W139))))))))</f>
        <v>0</v>
      </c>
      <c r="O139" s="93"/>
      <c r="P139" s="9">
        <f t="shared" ca="1" si="47"/>
        <v>0</v>
      </c>
      <c r="Q139" s="9">
        <f t="shared" si="57"/>
        <v>0</v>
      </c>
      <c r="S139" s="7">
        <f t="shared" si="58"/>
        <v>800</v>
      </c>
      <c r="T139" s="7">
        <f t="shared" si="59"/>
        <v>800</v>
      </c>
      <c r="U139" s="8" t="str">
        <f t="shared" si="60"/>
        <v/>
      </c>
      <c r="V139" s="7" cm="1">
        <f t="array" aca="1" ref="V139" ca="1">IF(ISBLANK(I139),0,_xlfn.XLOOKUP(I139,INDIRECT(U139&amp;"Controls"),INDIRECT(U139&amp;"ControlsAddon")))</f>
        <v>0</v>
      </c>
      <c r="W139" s="7" t="str">
        <f t="shared" si="48"/>
        <v/>
      </c>
      <c r="X139" s="7" cm="1">
        <f t="array" aca="1" ref="X139" ca="1">IF(AND(K139="y",NOT(ISBLANK(H139))),_xlfn.XLOOKUP(S139,ralcassette,ralcassettecost),IF(K139="Y",_xlfn.XLOOKUP(S139,INDIRECT(U139&amp;"RALW"),_xlfn.XLOOKUP(T139,INDIRECT(U139&amp;"RALD"),INDIRECT(U139&amp;"RAL"))),0))</f>
        <v>0</v>
      </c>
      <c r="Y139" s="7">
        <f t="shared" si="61"/>
        <v>0</v>
      </c>
      <c r="Z139" s="7">
        <f t="shared" si="62"/>
        <v>0</v>
      </c>
      <c r="AA139" s="7" cm="1">
        <f t="array" ref="AA139">IF(ISNUMBER(SEARCH("cassette",H139)),_xlfn.XLOOKUP(S139,cassettewidth,_xlfn.XLOOKUP(H139,cassettetype,cassette)),IF(ISNUMBER(SEARCH("fascia",H139)),_xlfn.XLOOKUP(S139,fasciawidth,_xlfn.XLOOKUP(H139,fasciatype,fascia)),0))</f>
        <v>0</v>
      </c>
      <c r="AB139" s="7" t="str">
        <f t="shared" si="63"/>
        <v/>
      </c>
      <c r="AC139" s="7" t="str" cm="1">
        <f t="array" ref="AC139">IF(NOT(ISBLANK(H139)),_xlfn.XLOOKUP(S139,cassetterefwidth,_xlfn.XLOOKUP(T139,cassetterefdrop,cassetteref)),"")</f>
        <v/>
      </c>
      <c r="AD139" s="1" t="b">
        <f t="shared" si="64"/>
        <v>0</v>
      </c>
      <c r="AE139" s="1" t="b">
        <f t="shared" si="49"/>
        <v>0</v>
      </c>
      <c r="AF139" s="10" t="e" cm="1">
        <f t="array" aca="1" ref="AF139" ca="1">(_xlfn.XLOOKUP($S139,INDIRECT($U139&amp;$W139&amp;"W"),_xlfn.XLOOKUP($T139,INDIRECT($U139&amp;$W139&amp;"D"),INDIRECT($U139&amp;$W139))))</f>
        <v>#REF!</v>
      </c>
      <c r="AG139" s="9"/>
      <c r="AH139" s="9"/>
      <c r="AI139" s="9"/>
      <c r="AJ139" s="9"/>
      <c r="AK139" s="9"/>
      <c r="AL139" s="7">
        <f t="shared" si="50"/>
        <v>500</v>
      </c>
      <c r="AM139" s="7" t="str">
        <f t="shared" si="65"/>
        <v/>
      </c>
      <c r="AN139" s="7">
        <f t="shared" si="51"/>
        <v>0</v>
      </c>
      <c r="AO139" s="7">
        <f t="shared" si="52"/>
        <v>0</v>
      </c>
      <c r="AP139" s="9" cm="1">
        <f t="array" aca="1" ref="AP139" ca="1">IF(F139="Flow",_xlfn.XLOOKUP(AL139,INDIRECT(F139&amp;AM139&amp;"W"),_xlfn.XLOOKUP(AI139,INDIRECT(F139&amp;AM139&amp;"H"),INDIRECT(F139&amp;AM139))),0)</f>
        <v>0</v>
      </c>
      <c r="AQ139" s="9">
        <f>IF(F139="Cascade",_xlfn.XLOOKUP(S139,Cascade!$C$4:$S$4,Cascade!$C$5:$S$5),0)</f>
        <v>0</v>
      </c>
      <c r="AR139" s="9" t="b">
        <f t="shared" si="53"/>
        <v>0</v>
      </c>
      <c r="AS139" s="9" cm="1">
        <f t="array" aca="1" ref="AS139" ca="1">IF(OR(G139="Ellipse 43",G139="Luxury 46",G139="Type 2",G139="Type D",G139="Type Z",ISBLANK(G139)),0,_xlfn.XLOOKUP(S139,INDIRECT(U139&amp;AR139&amp;"w"),INDIRECT(U139&amp;AR139)))</f>
        <v>0</v>
      </c>
      <c r="AT139" s="9" cm="1">
        <f t="array" ref="AT139">IF(F139="ExtraLok 100",_xlfn.XLOOKUP(S139,'ExtraLok 100'!$C$6:$S$6,_xlfn.XLOOKUP('Pricing Tool'!T139,'ExtraLok 100'!$A$7:$A$21,'ExtraLok 100'!$C$7:$S$21)),IF(F139="ExtraLok 125",_xlfn.XLOOKUP('Pricing Tool'!S139,'ExtraLok 125'!$C$6:$S$6,_xlfn.XLOOKUP('Pricing Tool'!T139,'ExtraLok 125'!$A$7:$A$33,'ExtraLok 125'!$C$7:$S$33)),0))</f>
        <v>0</v>
      </c>
      <c r="AU139" s="9">
        <f t="shared" ca="1" si="66"/>
        <v>0</v>
      </c>
      <c r="AV139" s="9" t="str">
        <f t="shared" si="54"/>
        <v/>
      </c>
      <c r="AW139" s="85" t="e">
        <f>_xlfn.XLOOKUP($AV139,'Size capacities'!$A$2:$A$120,'Size capacities'!D$2:D$120)</f>
        <v>#N/A</v>
      </c>
      <c r="AX139" s="85" t="e">
        <f>_xlfn.XLOOKUP($AV139,'Size capacities'!$A$2:$A$120,'Size capacities'!E$2:E$120)</f>
        <v>#N/A</v>
      </c>
      <c r="AY139" s="85" t="e">
        <f>_xlfn.XLOOKUP($AV139,'Size capacities'!$A$2:$A$120,'Size capacities'!F$2:F$120)</f>
        <v>#N/A</v>
      </c>
      <c r="AZ139" s="85" t="e">
        <f>_xlfn.XLOOKUP($AV139,'Size capacities'!$A$2:$A$120,'Size capacities'!G$2:G$120)</f>
        <v>#N/A</v>
      </c>
      <c r="BA139" s="85">
        <f t="shared" si="55"/>
        <v>0</v>
      </c>
      <c r="BB139" s="85">
        <f t="shared" si="56"/>
        <v>0</v>
      </c>
    </row>
    <row r="140" spans="1:54" x14ac:dyDescent="0.3">
      <c r="A140" s="7">
        <v>137</v>
      </c>
      <c r="B140" s="91"/>
      <c r="C140" s="91"/>
      <c r="D140" s="91"/>
      <c r="E140" s="91"/>
      <c r="F140" s="91"/>
      <c r="G140" s="91"/>
      <c r="H140" s="91"/>
      <c r="I140" s="91"/>
      <c r="J140" s="91"/>
      <c r="K140" s="92"/>
      <c r="L140" s="92"/>
      <c r="M140" s="9">
        <f t="shared" ca="1" si="46"/>
        <v>0</v>
      </c>
      <c r="N140" s="10" cm="1">
        <f t="array" aca="1" ref="N140" ca="1">IF(ISBLANK(C140),0,IF(F140="Flow",AP140,IF(F140="Cascade",AQ140,IF(OR(ISBLANK(F140),ISBLANK(G140),ISBLANK(I140),ISBLANK(J140)),0,(_xlfn.XLOOKUP(S140,INDIRECT(U140&amp;W140&amp;"W"),_xlfn.XLOOKUP(T140,INDIRECT(U140&amp;W140&amp;"D"),INDIRECT(U140&amp;W140))))))))</f>
        <v>0</v>
      </c>
      <c r="O140" s="93"/>
      <c r="P140" s="9">
        <f t="shared" ca="1" si="47"/>
        <v>0</v>
      </c>
      <c r="Q140" s="9">
        <f t="shared" si="57"/>
        <v>0</v>
      </c>
      <c r="S140" s="7">
        <f t="shared" si="58"/>
        <v>800</v>
      </c>
      <c r="T140" s="7">
        <f t="shared" si="59"/>
        <v>800</v>
      </c>
      <c r="U140" s="8" t="str">
        <f t="shared" si="60"/>
        <v/>
      </c>
      <c r="V140" s="7" cm="1">
        <f t="array" aca="1" ref="V140" ca="1">IF(ISBLANK(I140),0,_xlfn.XLOOKUP(I140,INDIRECT(U140&amp;"Controls"),INDIRECT(U140&amp;"ControlsAddon")))</f>
        <v>0</v>
      </c>
      <c r="W140" s="7" t="str">
        <f t="shared" si="48"/>
        <v/>
      </c>
      <c r="X140" s="7" cm="1">
        <f t="array" aca="1" ref="X140" ca="1">IF(AND(K140="y",NOT(ISBLANK(H140))),_xlfn.XLOOKUP(S140,ralcassette,ralcassettecost),IF(K140="Y",_xlfn.XLOOKUP(S140,INDIRECT(U140&amp;"RALW"),_xlfn.XLOOKUP(T140,INDIRECT(U140&amp;"RALD"),INDIRECT(U140&amp;"RAL"))),0))</f>
        <v>0</v>
      </c>
      <c r="Y140" s="7">
        <f t="shared" si="61"/>
        <v>0</v>
      </c>
      <c r="Z140" s="7">
        <f t="shared" si="62"/>
        <v>0</v>
      </c>
      <c r="AA140" s="7" cm="1">
        <f t="array" ref="AA140">IF(ISNUMBER(SEARCH("cassette",H140)),_xlfn.XLOOKUP(S140,cassettewidth,_xlfn.XLOOKUP(H140,cassettetype,cassette)),IF(ISNUMBER(SEARCH("fascia",H140)),_xlfn.XLOOKUP(S140,fasciawidth,_xlfn.XLOOKUP(H140,fasciatype,fascia)),0))</f>
        <v>0</v>
      </c>
      <c r="AB140" s="7" t="str">
        <f t="shared" si="63"/>
        <v/>
      </c>
      <c r="AC140" s="7" t="str" cm="1">
        <f t="array" ref="AC140">IF(NOT(ISBLANK(H140)),_xlfn.XLOOKUP(S140,cassetterefwidth,_xlfn.XLOOKUP(T140,cassetterefdrop,cassetteref)),"")</f>
        <v/>
      </c>
      <c r="AD140" s="1" t="b">
        <f t="shared" si="64"/>
        <v>0</v>
      </c>
      <c r="AE140" s="1" t="b">
        <f t="shared" si="49"/>
        <v>0</v>
      </c>
      <c r="AF140" s="10" t="e" cm="1">
        <f t="array" aca="1" ref="AF140" ca="1">(_xlfn.XLOOKUP($S140,INDIRECT($U140&amp;$W140&amp;"W"),_xlfn.XLOOKUP($T140,INDIRECT($U140&amp;$W140&amp;"D"),INDIRECT($U140&amp;$W140))))</f>
        <v>#REF!</v>
      </c>
      <c r="AG140" s="9"/>
      <c r="AH140" s="9"/>
      <c r="AI140" s="9"/>
      <c r="AJ140" s="9"/>
      <c r="AK140" s="9"/>
      <c r="AL140" s="7">
        <f t="shared" si="50"/>
        <v>500</v>
      </c>
      <c r="AM140" s="7" t="str">
        <f t="shared" si="65"/>
        <v/>
      </c>
      <c r="AN140" s="7">
        <f t="shared" si="51"/>
        <v>0</v>
      </c>
      <c r="AO140" s="7">
        <f t="shared" si="52"/>
        <v>0</v>
      </c>
      <c r="AP140" s="9" cm="1">
        <f t="array" aca="1" ref="AP140" ca="1">IF(F140="Flow",_xlfn.XLOOKUP(AL140,INDIRECT(F140&amp;AM140&amp;"W"),_xlfn.XLOOKUP(AI140,INDIRECT(F140&amp;AM140&amp;"H"),INDIRECT(F140&amp;AM140))),0)</f>
        <v>0</v>
      </c>
      <c r="AQ140" s="9">
        <f>IF(F140="Cascade",_xlfn.XLOOKUP(S140,Cascade!$C$4:$S$4,Cascade!$C$5:$S$5),0)</f>
        <v>0</v>
      </c>
      <c r="AR140" s="9" t="b">
        <f t="shared" si="53"/>
        <v>0</v>
      </c>
      <c r="AS140" s="9" cm="1">
        <f t="array" aca="1" ref="AS140" ca="1">IF(OR(G140="Ellipse 43",G140="Luxury 46",G140="Type 2",G140="Type D",G140="Type Z",ISBLANK(G140)),0,_xlfn.XLOOKUP(S140,INDIRECT(U140&amp;AR140&amp;"w"),INDIRECT(U140&amp;AR140)))</f>
        <v>0</v>
      </c>
      <c r="AT140" s="9" cm="1">
        <f t="array" ref="AT140">IF(F140="ExtraLok 100",_xlfn.XLOOKUP(S140,'ExtraLok 100'!$C$6:$S$6,_xlfn.XLOOKUP('Pricing Tool'!T140,'ExtraLok 100'!$A$7:$A$21,'ExtraLok 100'!$C$7:$S$21)),IF(F140="ExtraLok 125",_xlfn.XLOOKUP('Pricing Tool'!S140,'ExtraLok 125'!$C$6:$S$6,_xlfn.XLOOKUP('Pricing Tool'!T140,'ExtraLok 125'!$A$7:$A$33,'ExtraLok 125'!$C$7:$S$33)),0))</f>
        <v>0</v>
      </c>
      <c r="AU140" s="9">
        <f t="shared" ca="1" si="66"/>
        <v>0</v>
      </c>
      <c r="AV140" s="9" t="str">
        <f t="shared" si="54"/>
        <v/>
      </c>
      <c r="AW140" s="85" t="e">
        <f>_xlfn.XLOOKUP($AV140,'Size capacities'!$A$2:$A$120,'Size capacities'!D$2:D$120)</f>
        <v>#N/A</v>
      </c>
      <c r="AX140" s="85" t="e">
        <f>_xlfn.XLOOKUP($AV140,'Size capacities'!$A$2:$A$120,'Size capacities'!E$2:E$120)</f>
        <v>#N/A</v>
      </c>
      <c r="AY140" s="85" t="e">
        <f>_xlfn.XLOOKUP($AV140,'Size capacities'!$A$2:$A$120,'Size capacities'!F$2:F$120)</f>
        <v>#N/A</v>
      </c>
      <c r="AZ140" s="85" t="e">
        <f>_xlfn.XLOOKUP($AV140,'Size capacities'!$A$2:$A$120,'Size capacities'!G$2:G$120)</f>
        <v>#N/A</v>
      </c>
      <c r="BA140" s="85">
        <f t="shared" si="55"/>
        <v>0</v>
      </c>
      <c r="BB140" s="85">
        <f t="shared" si="56"/>
        <v>0</v>
      </c>
    </row>
    <row r="141" spans="1:54" x14ac:dyDescent="0.3">
      <c r="A141" s="7">
        <v>138</v>
      </c>
      <c r="B141" s="91"/>
      <c r="C141" s="91"/>
      <c r="D141" s="91"/>
      <c r="E141" s="91"/>
      <c r="F141" s="91"/>
      <c r="G141" s="91"/>
      <c r="H141" s="91"/>
      <c r="I141" s="91"/>
      <c r="J141" s="91"/>
      <c r="K141" s="92"/>
      <c r="L141" s="92"/>
      <c r="M141" s="9">
        <f t="shared" ca="1" si="46"/>
        <v>0</v>
      </c>
      <c r="N141" s="10" cm="1">
        <f t="array" aca="1" ref="N141" ca="1">IF(ISBLANK(C141),0,IF(F141="Flow",AP141,IF(F141="Cascade",AQ141,IF(OR(ISBLANK(F141),ISBLANK(G141),ISBLANK(I141),ISBLANK(J141)),0,(_xlfn.XLOOKUP(S141,INDIRECT(U141&amp;W141&amp;"W"),_xlfn.XLOOKUP(T141,INDIRECT(U141&amp;W141&amp;"D"),INDIRECT(U141&amp;W141))))))))</f>
        <v>0</v>
      </c>
      <c r="O141" s="93"/>
      <c r="P141" s="9">
        <f t="shared" ca="1" si="47"/>
        <v>0</v>
      </c>
      <c r="Q141" s="9">
        <f t="shared" si="57"/>
        <v>0</v>
      </c>
      <c r="S141" s="7">
        <f t="shared" si="58"/>
        <v>800</v>
      </c>
      <c r="T141" s="7">
        <f t="shared" si="59"/>
        <v>800</v>
      </c>
      <c r="U141" s="8" t="str">
        <f t="shared" si="60"/>
        <v/>
      </c>
      <c r="V141" s="7" cm="1">
        <f t="array" aca="1" ref="V141" ca="1">IF(ISBLANK(I141),0,_xlfn.XLOOKUP(I141,INDIRECT(U141&amp;"Controls"),INDIRECT(U141&amp;"ControlsAddon")))</f>
        <v>0</v>
      </c>
      <c r="W141" s="7" t="str">
        <f t="shared" si="48"/>
        <v/>
      </c>
      <c r="X141" s="7" cm="1">
        <f t="array" aca="1" ref="X141" ca="1">IF(AND(K141="y",NOT(ISBLANK(H141))),_xlfn.XLOOKUP(S141,ralcassette,ralcassettecost),IF(K141="Y",_xlfn.XLOOKUP(S141,INDIRECT(U141&amp;"RALW"),_xlfn.XLOOKUP(T141,INDIRECT(U141&amp;"RALD"),INDIRECT(U141&amp;"RAL"))),0))</f>
        <v>0</v>
      </c>
      <c r="Y141" s="7">
        <f t="shared" si="61"/>
        <v>0</v>
      </c>
      <c r="Z141" s="7">
        <f t="shared" si="62"/>
        <v>0</v>
      </c>
      <c r="AA141" s="7" cm="1">
        <f t="array" ref="AA141">IF(ISNUMBER(SEARCH("cassette",H141)),_xlfn.XLOOKUP(S141,cassettewidth,_xlfn.XLOOKUP(H141,cassettetype,cassette)),IF(ISNUMBER(SEARCH("fascia",H141)),_xlfn.XLOOKUP(S141,fasciawidth,_xlfn.XLOOKUP(H141,fasciatype,fascia)),0))</f>
        <v>0</v>
      </c>
      <c r="AB141" s="7" t="str">
        <f t="shared" si="63"/>
        <v/>
      </c>
      <c r="AC141" s="7" t="str" cm="1">
        <f t="array" ref="AC141">IF(NOT(ISBLANK(H141)),_xlfn.XLOOKUP(S141,cassetterefwidth,_xlfn.XLOOKUP(T141,cassetterefdrop,cassetteref)),"")</f>
        <v/>
      </c>
      <c r="AD141" s="1" t="b">
        <f t="shared" si="64"/>
        <v>0</v>
      </c>
      <c r="AE141" s="1" t="b">
        <f t="shared" si="49"/>
        <v>0</v>
      </c>
      <c r="AF141" s="10" t="e" cm="1">
        <f t="array" aca="1" ref="AF141" ca="1">(_xlfn.XLOOKUP($S141,INDIRECT($U141&amp;$W141&amp;"W"),_xlfn.XLOOKUP($T141,INDIRECT($U141&amp;$W141&amp;"D"),INDIRECT($U141&amp;$W141))))</f>
        <v>#REF!</v>
      </c>
      <c r="AG141" s="9"/>
      <c r="AH141" s="9"/>
      <c r="AI141" s="9"/>
      <c r="AJ141" s="9"/>
      <c r="AK141" s="9"/>
      <c r="AL141" s="7">
        <f t="shared" si="50"/>
        <v>500</v>
      </c>
      <c r="AM141" s="7" t="str">
        <f t="shared" si="65"/>
        <v/>
      </c>
      <c r="AN141" s="7">
        <f t="shared" si="51"/>
        <v>0</v>
      </c>
      <c r="AO141" s="7">
        <f t="shared" si="52"/>
        <v>0</v>
      </c>
      <c r="AP141" s="9" cm="1">
        <f t="array" aca="1" ref="AP141" ca="1">IF(F141="Flow",_xlfn.XLOOKUP(AL141,INDIRECT(F141&amp;AM141&amp;"W"),_xlfn.XLOOKUP(AI141,INDIRECT(F141&amp;AM141&amp;"H"),INDIRECT(F141&amp;AM141))),0)</f>
        <v>0</v>
      </c>
      <c r="AQ141" s="9">
        <f>IF(F141="Cascade",_xlfn.XLOOKUP(S141,Cascade!$C$4:$S$4,Cascade!$C$5:$S$5),0)</f>
        <v>0</v>
      </c>
      <c r="AR141" s="9" t="b">
        <f t="shared" si="53"/>
        <v>0</v>
      </c>
      <c r="AS141" s="9" cm="1">
        <f t="array" aca="1" ref="AS141" ca="1">IF(OR(G141="Ellipse 43",G141="Luxury 46",G141="Type 2",G141="Type D",G141="Type Z",ISBLANK(G141)),0,_xlfn.XLOOKUP(S141,INDIRECT(U141&amp;AR141&amp;"w"),INDIRECT(U141&amp;AR141)))</f>
        <v>0</v>
      </c>
      <c r="AT141" s="9" cm="1">
        <f t="array" ref="AT141">IF(F141="ExtraLok 100",_xlfn.XLOOKUP(S141,'ExtraLok 100'!$C$6:$S$6,_xlfn.XLOOKUP('Pricing Tool'!T141,'ExtraLok 100'!$A$7:$A$21,'ExtraLok 100'!$C$7:$S$21)),IF(F141="ExtraLok 125",_xlfn.XLOOKUP('Pricing Tool'!S141,'ExtraLok 125'!$C$6:$S$6,_xlfn.XLOOKUP('Pricing Tool'!T141,'ExtraLok 125'!$A$7:$A$33,'ExtraLok 125'!$C$7:$S$33)),0))</f>
        <v>0</v>
      </c>
      <c r="AU141" s="9">
        <f t="shared" ca="1" si="66"/>
        <v>0</v>
      </c>
      <c r="AV141" s="9" t="str">
        <f t="shared" si="54"/>
        <v/>
      </c>
      <c r="AW141" s="85" t="e">
        <f>_xlfn.XLOOKUP($AV141,'Size capacities'!$A$2:$A$120,'Size capacities'!D$2:D$120)</f>
        <v>#N/A</v>
      </c>
      <c r="AX141" s="85" t="e">
        <f>_xlfn.XLOOKUP($AV141,'Size capacities'!$A$2:$A$120,'Size capacities'!E$2:E$120)</f>
        <v>#N/A</v>
      </c>
      <c r="AY141" s="85" t="e">
        <f>_xlfn.XLOOKUP($AV141,'Size capacities'!$A$2:$A$120,'Size capacities'!F$2:F$120)</f>
        <v>#N/A</v>
      </c>
      <c r="AZ141" s="85" t="e">
        <f>_xlfn.XLOOKUP($AV141,'Size capacities'!$A$2:$A$120,'Size capacities'!G$2:G$120)</f>
        <v>#N/A</v>
      </c>
      <c r="BA141" s="85">
        <f t="shared" si="55"/>
        <v>0</v>
      </c>
      <c r="BB141" s="85">
        <f t="shared" si="56"/>
        <v>0</v>
      </c>
    </row>
    <row r="142" spans="1:54" x14ac:dyDescent="0.3">
      <c r="A142" s="7">
        <v>139</v>
      </c>
      <c r="B142" s="91"/>
      <c r="C142" s="91"/>
      <c r="D142" s="91"/>
      <c r="E142" s="91"/>
      <c r="F142" s="91"/>
      <c r="G142" s="91"/>
      <c r="H142" s="91"/>
      <c r="I142" s="91"/>
      <c r="J142" s="91"/>
      <c r="K142" s="92"/>
      <c r="L142" s="92"/>
      <c r="M142" s="9">
        <f t="shared" ca="1" si="46"/>
        <v>0</v>
      </c>
      <c r="N142" s="10" cm="1">
        <f t="array" aca="1" ref="N142" ca="1">IF(ISBLANK(C142),0,IF(F142="Flow",AP142,IF(F142="Cascade",AQ142,IF(OR(ISBLANK(F142),ISBLANK(G142),ISBLANK(I142),ISBLANK(J142)),0,(_xlfn.XLOOKUP(S142,INDIRECT(U142&amp;W142&amp;"W"),_xlfn.XLOOKUP(T142,INDIRECT(U142&amp;W142&amp;"D"),INDIRECT(U142&amp;W142))))))))</f>
        <v>0</v>
      </c>
      <c r="O142" s="93"/>
      <c r="P142" s="9">
        <f t="shared" ca="1" si="47"/>
        <v>0</v>
      </c>
      <c r="Q142" s="9">
        <f t="shared" si="57"/>
        <v>0</v>
      </c>
      <c r="S142" s="7">
        <f t="shared" si="58"/>
        <v>800</v>
      </c>
      <c r="T142" s="7">
        <f t="shared" si="59"/>
        <v>800</v>
      </c>
      <c r="U142" s="8" t="str">
        <f t="shared" si="60"/>
        <v/>
      </c>
      <c r="V142" s="7" cm="1">
        <f t="array" aca="1" ref="V142" ca="1">IF(ISBLANK(I142),0,_xlfn.XLOOKUP(I142,INDIRECT(U142&amp;"Controls"),INDIRECT(U142&amp;"ControlsAddon")))</f>
        <v>0</v>
      </c>
      <c r="W142" s="7" t="str">
        <f t="shared" si="48"/>
        <v/>
      </c>
      <c r="X142" s="7" cm="1">
        <f t="array" aca="1" ref="X142" ca="1">IF(AND(K142="y",NOT(ISBLANK(H142))),_xlfn.XLOOKUP(S142,ralcassette,ralcassettecost),IF(K142="Y",_xlfn.XLOOKUP(S142,INDIRECT(U142&amp;"RALW"),_xlfn.XLOOKUP(T142,INDIRECT(U142&amp;"RALD"),INDIRECT(U142&amp;"RAL"))),0))</f>
        <v>0</v>
      </c>
      <c r="Y142" s="7">
        <f t="shared" si="61"/>
        <v>0</v>
      </c>
      <c r="Z142" s="7">
        <f t="shared" si="62"/>
        <v>0</v>
      </c>
      <c r="AA142" s="7" cm="1">
        <f t="array" ref="AA142">IF(ISNUMBER(SEARCH("cassette",H142)),_xlfn.XLOOKUP(S142,cassettewidth,_xlfn.XLOOKUP(H142,cassettetype,cassette)),IF(ISNUMBER(SEARCH("fascia",H142)),_xlfn.XLOOKUP(S142,fasciawidth,_xlfn.XLOOKUP(H142,fasciatype,fascia)),0))</f>
        <v>0</v>
      </c>
      <c r="AB142" s="7" t="str">
        <f t="shared" si="63"/>
        <v/>
      </c>
      <c r="AC142" s="7" t="str" cm="1">
        <f t="array" ref="AC142">IF(NOT(ISBLANK(H142)),_xlfn.XLOOKUP(S142,cassetterefwidth,_xlfn.XLOOKUP(T142,cassetterefdrop,cassetteref)),"")</f>
        <v/>
      </c>
      <c r="AD142" s="1" t="b">
        <f t="shared" si="64"/>
        <v>0</v>
      </c>
      <c r="AE142" s="1" t="b">
        <f t="shared" si="49"/>
        <v>0</v>
      </c>
      <c r="AF142" s="10" t="e" cm="1">
        <f t="array" aca="1" ref="AF142" ca="1">(_xlfn.XLOOKUP($S142,INDIRECT($U142&amp;$W142&amp;"W"),_xlfn.XLOOKUP($T142,INDIRECT($U142&amp;$W142&amp;"D"),INDIRECT($U142&amp;$W142))))</f>
        <v>#REF!</v>
      </c>
      <c r="AG142" s="9"/>
      <c r="AH142" s="9"/>
      <c r="AI142" s="9"/>
      <c r="AJ142" s="9"/>
      <c r="AK142" s="9"/>
      <c r="AL142" s="7">
        <f t="shared" si="50"/>
        <v>500</v>
      </c>
      <c r="AM142" s="7" t="str">
        <f t="shared" si="65"/>
        <v/>
      </c>
      <c r="AN142" s="7">
        <f t="shared" si="51"/>
        <v>0</v>
      </c>
      <c r="AO142" s="7">
        <f t="shared" si="52"/>
        <v>0</v>
      </c>
      <c r="AP142" s="9" cm="1">
        <f t="array" aca="1" ref="AP142" ca="1">IF(F142="Flow",_xlfn.XLOOKUP(AL142,INDIRECT(F142&amp;AM142&amp;"W"),_xlfn.XLOOKUP(AI142,INDIRECT(F142&amp;AM142&amp;"H"),INDIRECT(F142&amp;AM142))),0)</f>
        <v>0</v>
      </c>
      <c r="AQ142" s="9">
        <f>IF(F142="Cascade",_xlfn.XLOOKUP(S142,Cascade!$C$4:$S$4,Cascade!$C$5:$S$5),0)</f>
        <v>0</v>
      </c>
      <c r="AR142" s="9" t="b">
        <f t="shared" si="53"/>
        <v>0</v>
      </c>
      <c r="AS142" s="9" cm="1">
        <f t="array" aca="1" ref="AS142" ca="1">IF(OR(G142="Ellipse 43",G142="Luxury 46",G142="Type 2",G142="Type D",G142="Type Z",ISBLANK(G142)),0,_xlfn.XLOOKUP(S142,INDIRECT(U142&amp;AR142&amp;"w"),INDIRECT(U142&amp;AR142)))</f>
        <v>0</v>
      </c>
      <c r="AT142" s="9" cm="1">
        <f t="array" ref="AT142">IF(F142="ExtraLok 100",_xlfn.XLOOKUP(S142,'ExtraLok 100'!$C$6:$S$6,_xlfn.XLOOKUP('Pricing Tool'!T142,'ExtraLok 100'!$A$7:$A$21,'ExtraLok 100'!$C$7:$S$21)),IF(F142="ExtraLok 125",_xlfn.XLOOKUP('Pricing Tool'!S142,'ExtraLok 125'!$C$6:$S$6,_xlfn.XLOOKUP('Pricing Tool'!T142,'ExtraLok 125'!$A$7:$A$33,'ExtraLok 125'!$C$7:$S$33)),0))</f>
        <v>0</v>
      </c>
      <c r="AU142" s="9">
        <f t="shared" ca="1" si="66"/>
        <v>0</v>
      </c>
      <c r="AV142" s="9" t="str">
        <f t="shared" si="54"/>
        <v/>
      </c>
      <c r="AW142" s="85" t="e">
        <f>_xlfn.XLOOKUP($AV142,'Size capacities'!$A$2:$A$120,'Size capacities'!D$2:D$120)</f>
        <v>#N/A</v>
      </c>
      <c r="AX142" s="85" t="e">
        <f>_xlfn.XLOOKUP($AV142,'Size capacities'!$A$2:$A$120,'Size capacities'!E$2:E$120)</f>
        <v>#N/A</v>
      </c>
      <c r="AY142" s="85" t="e">
        <f>_xlfn.XLOOKUP($AV142,'Size capacities'!$A$2:$A$120,'Size capacities'!F$2:F$120)</f>
        <v>#N/A</v>
      </c>
      <c r="AZ142" s="85" t="e">
        <f>_xlfn.XLOOKUP($AV142,'Size capacities'!$A$2:$A$120,'Size capacities'!G$2:G$120)</f>
        <v>#N/A</v>
      </c>
      <c r="BA142" s="85">
        <f t="shared" si="55"/>
        <v>0</v>
      </c>
      <c r="BB142" s="85">
        <f t="shared" si="56"/>
        <v>0</v>
      </c>
    </row>
    <row r="143" spans="1:54" x14ac:dyDescent="0.3">
      <c r="A143" s="7">
        <v>140</v>
      </c>
      <c r="B143" s="91"/>
      <c r="C143" s="91"/>
      <c r="D143" s="91"/>
      <c r="E143" s="91"/>
      <c r="F143" s="91"/>
      <c r="G143" s="91"/>
      <c r="H143" s="91"/>
      <c r="I143" s="91"/>
      <c r="J143" s="91"/>
      <c r="K143" s="92"/>
      <c r="L143" s="92"/>
      <c r="M143" s="9">
        <f t="shared" ca="1" si="46"/>
        <v>0</v>
      </c>
      <c r="N143" s="10" cm="1">
        <f t="array" aca="1" ref="N143" ca="1">IF(ISBLANK(C143),0,IF(F143="Flow",AP143,IF(F143="Cascade",AQ143,IF(OR(ISBLANK(F143),ISBLANK(G143),ISBLANK(I143),ISBLANK(J143)),0,(_xlfn.XLOOKUP(S143,INDIRECT(U143&amp;W143&amp;"W"),_xlfn.XLOOKUP(T143,INDIRECT(U143&amp;W143&amp;"D"),INDIRECT(U143&amp;W143))))))))</f>
        <v>0</v>
      </c>
      <c r="O143" s="93"/>
      <c r="P143" s="9">
        <f t="shared" ca="1" si="47"/>
        <v>0</v>
      </c>
      <c r="Q143" s="9">
        <f t="shared" si="57"/>
        <v>0</v>
      </c>
      <c r="S143" s="7">
        <f t="shared" si="58"/>
        <v>800</v>
      </c>
      <c r="T143" s="7">
        <f t="shared" si="59"/>
        <v>800</v>
      </c>
      <c r="U143" s="8" t="str">
        <f t="shared" si="60"/>
        <v/>
      </c>
      <c r="V143" s="7" cm="1">
        <f t="array" aca="1" ref="V143" ca="1">IF(ISBLANK(I143),0,_xlfn.XLOOKUP(I143,INDIRECT(U143&amp;"Controls"),INDIRECT(U143&amp;"ControlsAddon")))</f>
        <v>0</v>
      </c>
      <c r="W143" s="7" t="str">
        <f t="shared" si="48"/>
        <v/>
      </c>
      <c r="X143" s="7" cm="1">
        <f t="array" aca="1" ref="X143" ca="1">IF(AND(K143="y",NOT(ISBLANK(H143))),_xlfn.XLOOKUP(S143,ralcassette,ralcassettecost),IF(K143="Y",_xlfn.XLOOKUP(S143,INDIRECT(U143&amp;"RALW"),_xlfn.XLOOKUP(T143,INDIRECT(U143&amp;"RALD"),INDIRECT(U143&amp;"RAL"))),0))</f>
        <v>0</v>
      </c>
      <c r="Y143" s="7">
        <f t="shared" si="61"/>
        <v>0</v>
      </c>
      <c r="Z143" s="7">
        <f t="shared" si="62"/>
        <v>0</v>
      </c>
      <c r="AA143" s="7" cm="1">
        <f t="array" ref="AA143">IF(ISNUMBER(SEARCH("cassette",H143)),_xlfn.XLOOKUP(S143,cassettewidth,_xlfn.XLOOKUP(H143,cassettetype,cassette)),IF(ISNUMBER(SEARCH("fascia",H143)),_xlfn.XLOOKUP(S143,fasciawidth,_xlfn.XLOOKUP(H143,fasciatype,fascia)),0))</f>
        <v>0</v>
      </c>
      <c r="AB143" s="7" t="str">
        <f t="shared" si="63"/>
        <v/>
      </c>
      <c r="AC143" s="7" t="str" cm="1">
        <f t="array" ref="AC143">IF(NOT(ISBLANK(H143)),_xlfn.XLOOKUP(S143,cassetterefwidth,_xlfn.XLOOKUP(T143,cassetterefdrop,cassetteref)),"")</f>
        <v/>
      </c>
      <c r="AD143" s="1" t="b">
        <f t="shared" si="64"/>
        <v>0</v>
      </c>
      <c r="AE143" s="1" t="b">
        <f t="shared" si="49"/>
        <v>0</v>
      </c>
      <c r="AF143" s="10" t="e" cm="1">
        <f t="array" aca="1" ref="AF143" ca="1">(_xlfn.XLOOKUP($S143,INDIRECT($U143&amp;$W143&amp;"W"),_xlfn.XLOOKUP($T143,INDIRECT($U143&amp;$W143&amp;"D"),INDIRECT($U143&amp;$W143))))</f>
        <v>#REF!</v>
      </c>
      <c r="AG143" s="9"/>
      <c r="AH143" s="9"/>
      <c r="AI143" s="9"/>
      <c r="AJ143" s="9"/>
      <c r="AK143" s="9"/>
      <c r="AL143" s="7">
        <f t="shared" si="50"/>
        <v>500</v>
      </c>
      <c r="AM143" s="7" t="str">
        <f t="shared" si="65"/>
        <v/>
      </c>
      <c r="AN143" s="7">
        <f t="shared" si="51"/>
        <v>0</v>
      </c>
      <c r="AO143" s="7">
        <f t="shared" si="52"/>
        <v>0</v>
      </c>
      <c r="AP143" s="9" cm="1">
        <f t="array" aca="1" ref="AP143" ca="1">IF(F143="Flow",_xlfn.XLOOKUP(AL143,INDIRECT(F143&amp;AM143&amp;"W"),_xlfn.XLOOKUP(AI143,INDIRECT(F143&amp;AM143&amp;"H"),INDIRECT(F143&amp;AM143))),0)</f>
        <v>0</v>
      </c>
      <c r="AQ143" s="9">
        <f>IF(F143="Cascade",_xlfn.XLOOKUP(S143,Cascade!$C$4:$S$4,Cascade!$C$5:$S$5),0)</f>
        <v>0</v>
      </c>
      <c r="AR143" s="9" t="b">
        <f t="shared" si="53"/>
        <v>0</v>
      </c>
      <c r="AS143" s="9" cm="1">
        <f t="array" aca="1" ref="AS143" ca="1">IF(OR(G143="Ellipse 43",G143="Luxury 46",G143="Type 2",G143="Type D",G143="Type Z",ISBLANK(G143)),0,_xlfn.XLOOKUP(S143,INDIRECT(U143&amp;AR143&amp;"w"),INDIRECT(U143&amp;AR143)))</f>
        <v>0</v>
      </c>
      <c r="AT143" s="9" cm="1">
        <f t="array" ref="AT143">IF(F143="ExtraLok 100",_xlfn.XLOOKUP(S143,'ExtraLok 100'!$C$6:$S$6,_xlfn.XLOOKUP('Pricing Tool'!T143,'ExtraLok 100'!$A$7:$A$21,'ExtraLok 100'!$C$7:$S$21)),IF(F143="ExtraLok 125",_xlfn.XLOOKUP('Pricing Tool'!S143,'ExtraLok 125'!$C$6:$S$6,_xlfn.XLOOKUP('Pricing Tool'!T143,'ExtraLok 125'!$A$7:$A$33,'ExtraLok 125'!$C$7:$S$33)),0))</f>
        <v>0</v>
      </c>
      <c r="AU143" s="9">
        <f t="shared" ca="1" si="66"/>
        <v>0</v>
      </c>
      <c r="AV143" s="9" t="str">
        <f t="shared" si="54"/>
        <v/>
      </c>
      <c r="AW143" s="85" t="e">
        <f>_xlfn.XLOOKUP($AV143,'Size capacities'!$A$2:$A$120,'Size capacities'!D$2:D$120)</f>
        <v>#N/A</v>
      </c>
      <c r="AX143" s="85" t="e">
        <f>_xlfn.XLOOKUP($AV143,'Size capacities'!$A$2:$A$120,'Size capacities'!E$2:E$120)</f>
        <v>#N/A</v>
      </c>
      <c r="AY143" s="85" t="e">
        <f>_xlfn.XLOOKUP($AV143,'Size capacities'!$A$2:$A$120,'Size capacities'!F$2:F$120)</f>
        <v>#N/A</v>
      </c>
      <c r="AZ143" s="85" t="e">
        <f>_xlfn.XLOOKUP($AV143,'Size capacities'!$A$2:$A$120,'Size capacities'!G$2:G$120)</f>
        <v>#N/A</v>
      </c>
      <c r="BA143" s="85">
        <f t="shared" si="55"/>
        <v>0</v>
      </c>
      <c r="BB143" s="85">
        <f t="shared" si="56"/>
        <v>0</v>
      </c>
    </row>
    <row r="144" spans="1:54" x14ac:dyDescent="0.3">
      <c r="A144" s="7">
        <v>141</v>
      </c>
      <c r="B144" s="91"/>
      <c r="C144" s="91"/>
      <c r="D144" s="91"/>
      <c r="E144" s="91"/>
      <c r="F144" s="91"/>
      <c r="G144" s="91"/>
      <c r="H144" s="91"/>
      <c r="I144" s="91"/>
      <c r="J144" s="91"/>
      <c r="K144" s="92"/>
      <c r="L144" s="92"/>
      <c r="M144" s="9">
        <f t="shared" ca="1" si="46"/>
        <v>0</v>
      </c>
      <c r="N144" s="10" cm="1">
        <f t="array" aca="1" ref="N144" ca="1">IF(ISBLANK(C144),0,IF(F144="Flow",AP144,IF(F144="Cascade",AQ144,IF(OR(ISBLANK(F144),ISBLANK(G144),ISBLANK(I144),ISBLANK(J144)),0,(_xlfn.XLOOKUP(S144,INDIRECT(U144&amp;W144&amp;"W"),_xlfn.XLOOKUP(T144,INDIRECT(U144&amp;W144&amp;"D"),INDIRECT(U144&amp;W144))))))))</f>
        <v>0</v>
      </c>
      <c r="O144" s="93"/>
      <c r="P144" s="9">
        <f t="shared" ca="1" si="47"/>
        <v>0</v>
      </c>
      <c r="Q144" s="9">
        <f t="shared" si="57"/>
        <v>0</v>
      </c>
      <c r="S144" s="7">
        <f t="shared" si="58"/>
        <v>800</v>
      </c>
      <c r="T144" s="7">
        <f t="shared" si="59"/>
        <v>800</v>
      </c>
      <c r="U144" s="8" t="str">
        <f t="shared" si="60"/>
        <v/>
      </c>
      <c r="V144" s="7" cm="1">
        <f t="array" aca="1" ref="V144" ca="1">IF(ISBLANK(I144),0,_xlfn.XLOOKUP(I144,INDIRECT(U144&amp;"Controls"),INDIRECT(U144&amp;"ControlsAddon")))</f>
        <v>0</v>
      </c>
      <c r="W144" s="7" t="str">
        <f t="shared" si="48"/>
        <v/>
      </c>
      <c r="X144" s="7" cm="1">
        <f t="array" aca="1" ref="X144" ca="1">IF(AND(K144="y",NOT(ISBLANK(H144))),_xlfn.XLOOKUP(S144,ralcassette,ralcassettecost),IF(K144="Y",_xlfn.XLOOKUP(S144,INDIRECT(U144&amp;"RALW"),_xlfn.XLOOKUP(T144,INDIRECT(U144&amp;"RALD"),INDIRECT(U144&amp;"RAL"))),0))</f>
        <v>0</v>
      </c>
      <c r="Y144" s="7">
        <f t="shared" si="61"/>
        <v>0</v>
      </c>
      <c r="Z144" s="7">
        <f t="shared" si="62"/>
        <v>0</v>
      </c>
      <c r="AA144" s="7" cm="1">
        <f t="array" ref="AA144">IF(ISNUMBER(SEARCH("cassette",H144)),_xlfn.XLOOKUP(S144,cassettewidth,_xlfn.XLOOKUP(H144,cassettetype,cassette)),IF(ISNUMBER(SEARCH("fascia",H144)),_xlfn.XLOOKUP(S144,fasciawidth,_xlfn.XLOOKUP(H144,fasciatype,fascia)),0))</f>
        <v>0</v>
      </c>
      <c r="AB144" s="7" t="str">
        <f t="shared" si="63"/>
        <v/>
      </c>
      <c r="AC144" s="7" t="str" cm="1">
        <f t="array" ref="AC144">IF(NOT(ISBLANK(H144)),_xlfn.XLOOKUP(S144,cassetterefwidth,_xlfn.XLOOKUP(T144,cassetterefdrop,cassetteref)),"")</f>
        <v/>
      </c>
      <c r="AD144" s="1" t="b">
        <f t="shared" si="64"/>
        <v>0</v>
      </c>
      <c r="AE144" s="1" t="b">
        <f t="shared" si="49"/>
        <v>0</v>
      </c>
      <c r="AF144" s="10" t="e" cm="1">
        <f t="array" aca="1" ref="AF144" ca="1">(_xlfn.XLOOKUP($S144,INDIRECT($U144&amp;$W144&amp;"W"),_xlfn.XLOOKUP($T144,INDIRECT($U144&amp;$W144&amp;"D"),INDIRECT($U144&amp;$W144))))</f>
        <v>#REF!</v>
      </c>
      <c r="AG144" s="9"/>
      <c r="AH144" s="9"/>
      <c r="AI144" s="9"/>
      <c r="AJ144" s="9"/>
      <c r="AK144" s="9"/>
      <c r="AL144" s="7">
        <f t="shared" si="50"/>
        <v>500</v>
      </c>
      <c r="AM144" s="7" t="str">
        <f t="shared" si="65"/>
        <v/>
      </c>
      <c r="AN144" s="7">
        <f t="shared" si="51"/>
        <v>0</v>
      </c>
      <c r="AO144" s="7">
        <f t="shared" si="52"/>
        <v>0</v>
      </c>
      <c r="AP144" s="9" cm="1">
        <f t="array" aca="1" ref="AP144" ca="1">IF(F144="Flow",_xlfn.XLOOKUP(AL144,INDIRECT(F144&amp;AM144&amp;"W"),_xlfn.XLOOKUP(AI144,INDIRECT(F144&amp;AM144&amp;"H"),INDIRECT(F144&amp;AM144))),0)</f>
        <v>0</v>
      </c>
      <c r="AQ144" s="9">
        <f>IF(F144="Cascade",_xlfn.XLOOKUP(S144,Cascade!$C$4:$S$4,Cascade!$C$5:$S$5),0)</f>
        <v>0</v>
      </c>
      <c r="AR144" s="9" t="b">
        <f t="shared" si="53"/>
        <v>0</v>
      </c>
      <c r="AS144" s="9" cm="1">
        <f t="array" aca="1" ref="AS144" ca="1">IF(OR(G144="Ellipse 43",G144="Luxury 46",G144="Type 2",G144="Type D",G144="Type Z",ISBLANK(G144)),0,_xlfn.XLOOKUP(S144,INDIRECT(U144&amp;AR144&amp;"w"),INDIRECT(U144&amp;AR144)))</f>
        <v>0</v>
      </c>
      <c r="AT144" s="9" cm="1">
        <f t="array" ref="AT144">IF(F144="ExtraLok 100",_xlfn.XLOOKUP(S144,'ExtraLok 100'!$C$6:$S$6,_xlfn.XLOOKUP('Pricing Tool'!T144,'ExtraLok 100'!$A$7:$A$21,'ExtraLok 100'!$C$7:$S$21)),IF(F144="ExtraLok 125",_xlfn.XLOOKUP('Pricing Tool'!S144,'ExtraLok 125'!$C$6:$S$6,_xlfn.XLOOKUP('Pricing Tool'!T144,'ExtraLok 125'!$A$7:$A$33,'ExtraLok 125'!$C$7:$S$33)),0))</f>
        <v>0</v>
      </c>
      <c r="AU144" s="9">
        <f t="shared" ca="1" si="66"/>
        <v>0</v>
      </c>
      <c r="AV144" s="9" t="str">
        <f t="shared" si="54"/>
        <v/>
      </c>
      <c r="AW144" s="85" t="e">
        <f>_xlfn.XLOOKUP($AV144,'Size capacities'!$A$2:$A$120,'Size capacities'!D$2:D$120)</f>
        <v>#N/A</v>
      </c>
      <c r="AX144" s="85" t="e">
        <f>_xlfn.XLOOKUP($AV144,'Size capacities'!$A$2:$A$120,'Size capacities'!E$2:E$120)</f>
        <v>#N/A</v>
      </c>
      <c r="AY144" s="85" t="e">
        <f>_xlfn.XLOOKUP($AV144,'Size capacities'!$A$2:$A$120,'Size capacities'!F$2:F$120)</f>
        <v>#N/A</v>
      </c>
      <c r="AZ144" s="85" t="e">
        <f>_xlfn.XLOOKUP($AV144,'Size capacities'!$A$2:$A$120,'Size capacities'!G$2:G$120)</f>
        <v>#N/A</v>
      </c>
      <c r="BA144" s="85">
        <f t="shared" si="55"/>
        <v>0</v>
      </c>
      <c r="BB144" s="85">
        <f t="shared" si="56"/>
        <v>0</v>
      </c>
    </row>
    <row r="145" spans="1:54" x14ac:dyDescent="0.3">
      <c r="A145" s="7">
        <v>142</v>
      </c>
      <c r="B145" s="91"/>
      <c r="C145" s="91"/>
      <c r="D145" s="91"/>
      <c r="E145" s="91"/>
      <c r="F145" s="91"/>
      <c r="G145" s="91"/>
      <c r="H145" s="91"/>
      <c r="I145" s="91"/>
      <c r="J145" s="91"/>
      <c r="K145" s="92"/>
      <c r="L145" s="92"/>
      <c r="M145" s="9">
        <f t="shared" ca="1" si="46"/>
        <v>0</v>
      </c>
      <c r="N145" s="10" cm="1">
        <f t="array" aca="1" ref="N145" ca="1">IF(ISBLANK(C145),0,IF(F145="Flow",AP145,IF(F145="Cascade",AQ145,IF(OR(ISBLANK(F145),ISBLANK(G145),ISBLANK(I145),ISBLANK(J145)),0,(_xlfn.XLOOKUP(S145,INDIRECT(U145&amp;W145&amp;"W"),_xlfn.XLOOKUP(T145,INDIRECT(U145&amp;W145&amp;"D"),INDIRECT(U145&amp;W145))))))))</f>
        <v>0</v>
      </c>
      <c r="O145" s="93"/>
      <c r="P145" s="9">
        <f t="shared" ca="1" si="47"/>
        <v>0</v>
      </c>
      <c r="Q145" s="9">
        <f t="shared" si="57"/>
        <v>0</v>
      </c>
      <c r="S145" s="7">
        <f t="shared" si="58"/>
        <v>800</v>
      </c>
      <c r="T145" s="7">
        <f t="shared" si="59"/>
        <v>800</v>
      </c>
      <c r="U145" s="8" t="str">
        <f t="shared" si="60"/>
        <v/>
      </c>
      <c r="V145" s="7" cm="1">
        <f t="array" aca="1" ref="V145" ca="1">IF(ISBLANK(I145),0,_xlfn.XLOOKUP(I145,INDIRECT(U145&amp;"Controls"),INDIRECT(U145&amp;"ControlsAddon")))</f>
        <v>0</v>
      </c>
      <c r="W145" s="7" t="str">
        <f t="shared" si="48"/>
        <v/>
      </c>
      <c r="X145" s="7" cm="1">
        <f t="array" aca="1" ref="X145" ca="1">IF(AND(K145="y",NOT(ISBLANK(H145))),_xlfn.XLOOKUP(S145,ralcassette,ralcassettecost),IF(K145="Y",_xlfn.XLOOKUP(S145,INDIRECT(U145&amp;"RALW"),_xlfn.XLOOKUP(T145,INDIRECT(U145&amp;"RALD"),INDIRECT(U145&amp;"RAL"))),0))</f>
        <v>0</v>
      </c>
      <c r="Y145" s="7">
        <f t="shared" si="61"/>
        <v>0</v>
      </c>
      <c r="Z145" s="7">
        <f t="shared" si="62"/>
        <v>0</v>
      </c>
      <c r="AA145" s="7" cm="1">
        <f t="array" ref="AA145">IF(ISNUMBER(SEARCH("cassette",H145)),_xlfn.XLOOKUP(S145,cassettewidth,_xlfn.XLOOKUP(H145,cassettetype,cassette)),IF(ISNUMBER(SEARCH("fascia",H145)),_xlfn.XLOOKUP(S145,fasciawidth,_xlfn.XLOOKUP(H145,fasciatype,fascia)),0))</f>
        <v>0</v>
      </c>
      <c r="AB145" s="7" t="str">
        <f t="shared" si="63"/>
        <v/>
      </c>
      <c r="AC145" s="7" t="str" cm="1">
        <f t="array" ref="AC145">IF(NOT(ISBLANK(H145)),_xlfn.XLOOKUP(S145,cassetterefwidth,_xlfn.XLOOKUP(T145,cassetterefdrop,cassetteref)),"")</f>
        <v/>
      </c>
      <c r="AD145" s="1" t="b">
        <f t="shared" si="64"/>
        <v>0</v>
      </c>
      <c r="AE145" s="1" t="b">
        <f t="shared" si="49"/>
        <v>0</v>
      </c>
      <c r="AF145" s="10" t="e" cm="1">
        <f t="array" aca="1" ref="AF145" ca="1">(_xlfn.XLOOKUP($S145,INDIRECT($U145&amp;$W145&amp;"W"),_xlfn.XLOOKUP($T145,INDIRECT($U145&amp;$W145&amp;"D"),INDIRECT($U145&amp;$W145))))</f>
        <v>#REF!</v>
      </c>
      <c r="AG145" s="9"/>
      <c r="AH145" s="9"/>
      <c r="AI145" s="9"/>
      <c r="AJ145" s="9"/>
      <c r="AK145" s="9"/>
      <c r="AL145" s="7">
        <f t="shared" si="50"/>
        <v>500</v>
      </c>
      <c r="AM145" s="7" t="str">
        <f t="shared" si="65"/>
        <v/>
      </c>
      <c r="AN145" s="7">
        <f t="shared" si="51"/>
        <v>0</v>
      </c>
      <c r="AO145" s="7">
        <f t="shared" si="52"/>
        <v>0</v>
      </c>
      <c r="AP145" s="9" cm="1">
        <f t="array" aca="1" ref="AP145" ca="1">IF(F145="Flow",_xlfn.XLOOKUP(AL145,INDIRECT(F145&amp;AM145&amp;"W"),_xlfn.XLOOKUP(AI145,INDIRECT(F145&amp;AM145&amp;"H"),INDIRECT(F145&amp;AM145))),0)</f>
        <v>0</v>
      </c>
      <c r="AQ145" s="9">
        <f>IF(F145="Cascade",_xlfn.XLOOKUP(S145,Cascade!$C$4:$S$4,Cascade!$C$5:$S$5),0)</f>
        <v>0</v>
      </c>
      <c r="AR145" s="9" t="b">
        <f t="shared" si="53"/>
        <v>0</v>
      </c>
      <c r="AS145" s="9" cm="1">
        <f t="array" aca="1" ref="AS145" ca="1">IF(OR(G145="Ellipse 43",G145="Luxury 46",G145="Type 2",G145="Type D",G145="Type Z",ISBLANK(G145)),0,_xlfn.XLOOKUP(S145,INDIRECT(U145&amp;AR145&amp;"w"),INDIRECT(U145&amp;AR145)))</f>
        <v>0</v>
      </c>
      <c r="AT145" s="9" cm="1">
        <f t="array" ref="AT145">IF(F145="ExtraLok 100",_xlfn.XLOOKUP(S145,'ExtraLok 100'!$C$6:$S$6,_xlfn.XLOOKUP('Pricing Tool'!T145,'ExtraLok 100'!$A$7:$A$21,'ExtraLok 100'!$C$7:$S$21)),IF(F145="ExtraLok 125",_xlfn.XLOOKUP('Pricing Tool'!S145,'ExtraLok 125'!$C$6:$S$6,_xlfn.XLOOKUP('Pricing Tool'!T145,'ExtraLok 125'!$A$7:$A$33,'ExtraLok 125'!$C$7:$S$33)),0))</f>
        <v>0</v>
      </c>
      <c r="AU145" s="9">
        <f t="shared" ca="1" si="66"/>
        <v>0</v>
      </c>
      <c r="AV145" s="9" t="str">
        <f t="shared" si="54"/>
        <v/>
      </c>
      <c r="AW145" s="85" t="e">
        <f>_xlfn.XLOOKUP($AV145,'Size capacities'!$A$2:$A$120,'Size capacities'!D$2:D$120)</f>
        <v>#N/A</v>
      </c>
      <c r="AX145" s="85" t="e">
        <f>_xlfn.XLOOKUP($AV145,'Size capacities'!$A$2:$A$120,'Size capacities'!E$2:E$120)</f>
        <v>#N/A</v>
      </c>
      <c r="AY145" s="85" t="e">
        <f>_xlfn.XLOOKUP($AV145,'Size capacities'!$A$2:$A$120,'Size capacities'!F$2:F$120)</f>
        <v>#N/A</v>
      </c>
      <c r="AZ145" s="85" t="e">
        <f>_xlfn.XLOOKUP($AV145,'Size capacities'!$A$2:$A$120,'Size capacities'!G$2:G$120)</f>
        <v>#N/A</v>
      </c>
      <c r="BA145" s="85">
        <f t="shared" si="55"/>
        <v>0</v>
      </c>
      <c r="BB145" s="85">
        <f t="shared" si="56"/>
        <v>0</v>
      </c>
    </row>
    <row r="146" spans="1:54" x14ac:dyDescent="0.3">
      <c r="A146" s="7">
        <v>143</v>
      </c>
      <c r="B146" s="91"/>
      <c r="C146" s="91"/>
      <c r="D146" s="91"/>
      <c r="E146" s="91"/>
      <c r="F146" s="91"/>
      <c r="G146" s="91"/>
      <c r="H146" s="91"/>
      <c r="I146" s="91"/>
      <c r="J146" s="91"/>
      <c r="K146" s="92"/>
      <c r="L146" s="92"/>
      <c r="M146" s="9">
        <f t="shared" ca="1" si="46"/>
        <v>0</v>
      </c>
      <c r="N146" s="10" cm="1">
        <f t="array" aca="1" ref="N146" ca="1">IF(ISBLANK(C146),0,IF(F146="Flow",AP146,IF(F146="Cascade",AQ146,IF(OR(ISBLANK(F146),ISBLANK(G146),ISBLANK(I146),ISBLANK(J146)),0,(_xlfn.XLOOKUP(S146,INDIRECT(U146&amp;W146&amp;"W"),_xlfn.XLOOKUP(T146,INDIRECT(U146&amp;W146&amp;"D"),INDIRECT(U146&amp;W146))))))))</f>
        <v>0</v>
      </c>
      <c r="O146" s="93"/>
      <c r="P146" s="9">
        <f t="shared" ca="1" si="47"/>
        <v>0</v>
      </c>
      <c r="Q146" s="9">
        <f t="shared" si="57"/>
        <v>0</v>
      </c>
      <c r="S146" s="7">
        <f t="shared" si="58"/>
        <v>800</v>
      </c>
      <c r="T146" s="7">
        <f t="shared" si="59"/>
        <v>800</v>
      </c>
      <c r="U146" s="8" t="str">
        <f t="shared" si="60"/>
        <v/>
      </c>
      <c r="V146" s="7" cm="1">
        <f t="array" aca="1" ref="V146" ca="1">IF(ISBLANK(I146),0,_xlfn.XLOOKUP(I146,INDIRECT(U146&amp;"Controls"),INDIRECT(U146&amp;"ControlsAddon")))</f>
        <v>0</v>
      </c>
      <c r="W146" s="7" t="str">
        <f t="shared" si="48"/>
        <v/>
      </c>
      <c r="X146" s="7" cm="1">
        <f t="array" aca="1" ref="X146" ca="1">IF(AND(K146="y",NOT(ISBLANK(H146))),_xlfn.XLOOKUP(S146,ralcassette,ralcassettecost),IF(K146="Y",_xlfn.XLOOKUP(S146,INDIRECT(U146&amp;"RALW"),_xlfn.XLOOKUP(T146,INDIRECT(U146&amp;"RALD"),INDIRECT(U146&amp;"RAL"))),0))</f>
        <v>0</v>
      </c>
      <c r="Y146" s="7">
        <f t="shared" si="61"/>
        <v>0</v>
      </c>
      <c r="Z146" s="7">
        <f t="shared" si="62"/>
        <v>0</v>
      </c>
      <c r="AA146" s="7" cm="1">
        <f t="array" ref="AA146">IF(ISNUMBER(SEARCH("cassette",H146)),_xlfn.XLOOKUP(S146,cassettewidth,_xlfn.XLOOKUP(H146,cassettetype,cassette)),IF(ISNUMBER(SEARCH("fascia",H146)),_xlfn.XLOOKUP(S146,fasciawidth,_xlfn.XLOOKUP(H146,fasciatype,fascia)),0))</f>
        <v>0</v>
      </c>
      <c r="AB146" s="7" t="str">
        <f t="shared" si="63"/>
        <v/>
      </c>
      <c r="AC146" s="7" t="str" cm="1">
        <f t="array" ref="AC146">IF(NOT(ISBLANK(H146)),_xlfn.XLOOKUP(S146,cassetterefwidth,_xlfn.XLOOKUP(T146,cassetterefdrop,cassetteref)),"")</f>
        <v/>
      </c>
      <c r="AD146" s="1" t="b">
        <f t="shared" si="64"/>
        <v>0</v>
      </c>
      <c r="AE146" s="1" t="b">
        <f t="shared" si="49"/>
        <v>0</v>
      </c>
      <c r="AF146" s="10" t="e" cm="1">
        <f t="array" aca="1" ref="AF146" ca="1">(_xlfn.XLOOKUP($S146,INDIRECT($U146&amp;$W146&amp;"W"),_xlfn.XLOOKUP($T146,INDIRECT($U146&amp;$W146&amp;"D"),INDIRECT($U146&amp;$W146))))</f>
        <v>#REF!</v>
      </c>
      <c r="AG146" s="9"/>
      <c r="AH146" s="9"/>
      <c r="AI146" s="9"/>
      <c r="AJ146" s="9"/>
      <c r="AK146" s="9"/>
      <c r="AL146" s="7">
        <f t="shared" si="50"/>
        <v>500</v>
      </c>
      <c r="AM146" s="7" t="str">
        <f t="shared" si="65"/>
        <v/>
      </c>
      <c r="AN146" s="7">
        <f t="shared" si="51"/>
        <v>0</v>
      </c>
      <c r="AO146" s="7">
        <f t="shared" si="52"/>
        <v>0</v>
      </c>
      <c r="AP146" s="9" cm="1">
        <f t="array" aca="1" ref="AP146" ca="1">IF(F146="Flow",_xlfn.XLOOKUP(AL146,INDIRECT(F146&amp;AM146&amp;"W"),_xlfn.XLOOKUP(AI146,INDIRECT(F146&amp;AM146&amp;"H"),INDIRECT(F146&amp;AM146))),0)</f>
        <v>0</v>
      </c>
      <c r="AQ146" s="9">
        <f>IF(F146="Cascade",_xlfn.XLOOKUP(S146,Cascade!$C$4:$S$4,Cascade!$C$5:$S$5),0)</f>
        <v>0</v>
      </c>
      <c r="AR146" s="9" t="b">
        <f t="shared" si="53"/>
        <v>0</v>
      </c>
      <c r="AS146" s="9" cm="1">
        <f t="array" aca="1" ref="AS146" ca="1">IF(OR(G146="Ellipse 43",G146="Luxury 46",G146="Type 2",G146="Type D",G146="Type Z",ISBLANK(G146)),0,_xlfn.XLOOKUP(S146,INDIRECT(U146&amp;AR146&amp;"w"),INDIRECT(U146&amp;AR146)))</f>
        <v>0</v>
      </c>
      <c r="AT146" s="9" cm="1">
        <f t="array" ref="AT146">IF(F146="ExtraLok 100",_xlfn.XLOOKUP(S146,'ExtraLok 100'!$C$6:$S$6,_xlfn.XLOOKUP('Pricing Tool'!T146,'ExtraLok 100'!$A$7:$A$21,'ExtraLok 100'!$C$7:$S$21)),IF(F146="ExtraLok 125",_xlfn.XLOOKUP('Pricing Tool'!S146,'ExtraLok 125'!$C$6:$S$6,_xlfn.XLOOKUP('Pricing Tool'!T146,'ExtraLok 125'!$A$7:$A$33,'ExtraLok 125'!$C$7:$S$33)),0))</f>
        <v>0</v>
      </c>
      <c r="AU146" s="9">
        <f t="shared" ca="1" si="66"/>
        <v>0</v>
      </c>
      <c r="AV146" s="9" t="str">
        <f t="shared" si="54"/>
        <v/>
      </c>
      <c r="AW146" s="85" t="e">
        <f>_xlfn.XLOOKUP($AV146,'Size capacities'!$A$2:$A$120,'Size capacities'!D$2:D$120)</f>
        <v>#N/A</v>
      </c>
      <c r="AX146" s="85" t="e">
        <f>_xlfn.XLOOKUP($AV146,'Size capacities'!$A$2:$A$120,'Size capacities'!E$2:E$120)</f>
        <v>#N/A</v>
      </c>
      <c r="AY146" s="85" t="e">
        <f>_xlfn.XLOOKUP($AV146,'Size capacities'!$A$2:$A$120,'Size capacities'!F$2:F$120)</f>
        <v>#N/A</v>
      </c>
      <c r="AZ146" s="85" t="e">
        <f>_xlfn.XLOOKUP($AV146,'Size capacities'!$A$2:$A$120,'Size capacities'!G$2:G$120)</f>
        <v>#N/A</v>
      </c>
      <c r="BA146" s="85">
        <f t="shared" si="55"/>
        <v>0</v>
      </c>
      <c r="BB146" s="85">
        <f t="shared" si="56"/>
        <v>0</v>
      </c>
    </row>
    <row r="147" spans="1:54" x14ac:dyDescent="0.3">
      <c r="A147" s="7">
        <v>144</v>
      </c>
      <c r="B147" s="91"/>
      <c r="C147" s="91"/>
      <c r="D147" s="91"/>
      <c r="E147" s="91"/>
      <c r="F147" s="91"/>
      <c r="G147" s="91"/>
      <c r="H147" s="91"/>
      <c r="I147" s="91"/>
      <c r="J147" s="91"/>
      <c r="K147" s="92"/>
      <c r="L147" s="92"/>
      <c r="M147" s="9">
        <f t="shared" ca="1" si="46"/>
        <v>0</v>
      </c>
      <c r="N147" s="10" cm="1">
        <f t="array" aca="1" ref="N147" ca="1">IF(ISBLANK(C147),0,IF(F147="Flow",AP147,IF(F147="Cascade",AQ147,IF(OR(ISBLANK(F147),ISBLANK(G147),ISBLANK(I147),ISBLANK(J147)),0,(_xlfn.XLOOKUP(S147,INDIRECT(U147&amp;W147&amp;"W"),_xlfn.XLOOKUP(T147,INDIRECT(U147&amp;W147&amp;"D"),INDIRECT(U147&amp;W147))))))))</f>
        <v>0</v>
      </c>
      <c r="O147" s="93"/>
      <c r="P147" s="9">
        <f t="shared" ca="1" si="47"/>
        <v>0</v>
      </c>
      <c r="Q147" s="9">
        <f t="shared" si="57"/>
        <v>0</v>
      </c>
      <c r="S147" s="7">
        <f t="shared" si="58"/>
        <v>800</v>
      </c>
      <c r="T147" s="7">
        <f t="shared" si="59"/>
        <v>800</v>
      </c>
      <c r="U147" s="8" t="str">
        <f t="shared" si="60"/>
        <v/>
      </c>
      <c r="V147" s="7" cm="1">
        <f t="array" aca="1" ref="V147" ca="1">IF(ISBLANK(I147),0,_xlfn.XLOOKUP(I147,INDIRECT(U147&amp;"Controls"),INDIRECT(U147&amp;"ControlsAddon")))</f>
        <v>0</v>
      </c>
      <c r="W147" s="7" t="str">
        <f t="shared" si="48"/>
        <v/>
      </c>
      <c r="X147" s="7" cm="1">
        <f t="array" aca="1" ref="X147" ca="1">IF(AND(K147="y",NOT(ISBLANK(H147))),_xlfn.XLOOKUP(S147,ralcassette,ralcassettecost),IF(K147="Y",_xlfn.XLOOKUP(S147,INDIRECT(U147&amp;"RALW"),_xlfn.XLOOKUP(T147,INDIRECT(U147&amp;"RALD"),INDIRECT(U147&amp;"RAL"))),0))</f>
        <v>0</v>
      </c>
      <c r="Y147" s="7">
        <f t="shared" si="61"/>
        <v>0</v>
      </c>
      <c r="Z147" s="7">
        <f t="shared" si="62"/>
        <v>0</v>
      </c>
      <c r="AA147" s="7" cm="1">
        <f t="array" ref="AA147">IF(ISNUMBER(SEARCH("cassette",H147)),_xlfn.XLOOKUP(S147,cassettewidth,_xlfn.XLOOKUP(H147,cassettetype,cassette)),IF(ISNUMBER(SEARCH("fascia",H147)),_xlfn.XLOOKUP(S147,fasciawidth,_xlfn.XLOOKUP(H147,fasciatype,fascia)),0))</f>
        <v>0</v>
      </c>
      <c r="AB147" s="7" t="str">
        <f t="shared" si="63"/>
        <v/>
      </c>
      <c r="AC147" s="7" t="str" cm="1">
        <f t="array" ref="AC147">IF(NOT(ISBLANK(H147)),_xlfn.XLOOKUP(S147,cassetterefwidth,_xlfn.XLOOKUP(T147,cassetterefdrop,cassetteref)),"")</f>
        <v/>
      </c>
      <c r="AD147" s="1" t="b">
        <f t="shared" si="64"/>
        <v>0</v>
      </c>
      <c r="AE147" s="1" t="b">
        <f t="shared" si="49"/>
        <v>0</v>
      </c>
      <c r="AF147" s="10" t="e" cm="1">
        <f t="array" aca="1" ref="AF147" ca="1">(_xlfn.XLOOKUP($S147,INDIRECT($U147&amp;$W147&amp;"W"),_xlfn.XLOOKUP($T147,INDIRECT($U147&amp;$W147&amp;"D"),INDIRECT($U147&amp;$W147))))</f>
        <v>#REF!</v>
      </c>
      <c r="AG147" s="9"/>
      <c r="AH147" s="9"/>
      <c r="AI147" s="9"/>
      <c r="AJ147" s="9"/>
      <c r="AK147" s="9"/>
      <c r="AL147" s="7">
        <f t="shared" si="50"/>
        <v>500</v>
      </c>
      <c r="AM147" s="7" t="str">
        <f t="shared" si="65"/>
        <v/>
      </c>
      <c r="AN147" s="7">
        <f t="shared" si="51"/>
        <v>0</v>
      </c>
      <c r="AO147" s="7">
        <f t="shared" si="52"/>
        <v>0</v>
      </c>
      <c r="AP147" s="9" cm="1">
        <f t="array" aca="1" ref="AP147" ca="1">IF(F147="Flow",_xlfn.XLOOKUP(AL147,INDIRECT(F147&amp;AM147&amp;"W"),_xlfn.XLOOKUP(AI147,INDIRECT(F147&amp;AM147&amp;"H"),INDIRECT(F147&amp;AM147))),0)</f>
        <v>0</v>
      </c>
      <c r="AQ147" s="9">
        <f>IF(F147="Cascade",_xlfn.XLOOKUP(S147,Cascade!$C$4:$S$4,Cascade!$C$5:$S$5),0)</f>
        <v>0</v>
      </c>
      <c r="AR147" s="9" t="b">
        <f t="shared" si="53"/>
        <v>0</v>
      </c>
      <c r="AS147" s="9" cm="1">
        <f t="array" aca="1" ref="AS147" ca="1">IF(OR(G147="Ellipse 43",G147="Luxury 46",G147="Type 2",G147="Type D",G147="Type Z",ISBLANK(G147)),0,_xlfn.XLOOKUP(S147,INDIRECT(U147&amp;AR147&amp;"w"),INDIRECT(U147&amp;AR147)))</f>
        <v>0</v>
      </c>
      <c r="AT147" s="9" cm="1">
        <f t="array" ref="AT147">IF(F147="ExtraLok 100",_xlfn.XLOOKUP(S147,'ExtraLok 100'!$C$6:$S$6,_xlfn.XLOOKUP('Pricing Tool'!T147,'ExtraLok 100'!$A$7:$A$21,'ExtraLok 100'!$C$7:$S$21)),IF(F147="ExtraLok 125",_xlfn.XLOOKUP('Pricing Tool'!S147,'ExtraLok 125'!$C$6:$S$6,_xlfn.XLOOKUP('Pricing Tool'!T147,'ExtraLok 125'!$A$7:$A$33,'ExtraLok 125'!$C$7:$S$33)),0))</f>
        <v>0</v>
      </c>
      <c r="AU147" s="9">
        <f t="shared" ca="1" si="66"/>
        <v>0</v>
      </c>
      <c r="AV147" s="9" t="str">
        <f t="shared" si="54"/>
        <v/>
      </c>
      <c r="AW147" s="85" t="e">
        <f>_xlfn.XLOOKUP($AV147,'Size capacities'!$A$2:$A$120,'Size capacities'!D$2:D$120)</f>
        <v>#N/A</v>
      </c>
      <c r="AX147" s="85" t="e">
        <f>_xlfn.XLOOKUP($AV147,'Size capacities'!$A$2:$A$120,'Size capacities'!E$2:E$120)</f>
        <v>#N/A</v>
      </c>
      <c r="AY147" s="85" t="e">
        <f>_xlfn.XLOOKUP($AV147,'Size capacities'!$A$2:$A$120,'Size capacities'!F$2:F$120)</f>
        <v>#N/A</v>
      </c>
      <c r="AZ147" s="85" t="e">
        <f>_xlfn.XLOOKUP($AV147,'Size capacities'!$A$2:$A$120,'Size capacities'!G$2:G$120)</f>
        <v>#N/A</v>
      </c>
      <c r="BA147" s="85">
        <f t="shared" si="55"/>
        <v>0</v>
      </c>
      <c r="BB147" s="85">
        <f t="shared" si="56"/>
        <v>0</v>
      </c>
    </row>
    <row r="148" spans="1:54" x14ac:dyDescent="0.3">
      <c r="A148" s="7">
        <v>145</v>
      </c>
      <c r="B148" s="91"/>
      <c r="C148" s="91"/>
      <c r="D148" s="91"/>
      <c r="E148" s="91"/>
      <c r="F148" s="91"/>
      <c r="G148" s="91"/>
      <c r="H148" s="91"/>
      <c r="I148" s="91"/>
      <c r="J148" s="91"/>
      <c r="K148" s="92"/>
      <c r="L148" s="92"/>
      <c r="M148" s="9">
        <f t="shared" ca="1" si="46"/>
        <v>0</v>
      </c>
      <c r="N148" s="10" cm="1">
        <f t="array" aca="1" ref="N148" ca="1">IF(ISBLANK(C148),0,IF(F148="Flow",AP148,IF(F148="Cascade",AQ148,IF(OR(ISBLANK(F148),ISBLANK(G148),ISBLANK(I148),ISBLANK(J148)),0,(_xlfn.XLOOKUP(S148,INDIRECT(U148&amp;W148&amp;"W"),_xlfn.XLOOKUP(T148,INDIRECT(U148&amp;W148&amp;"D"),INDIRECT(U148&amp;W148))))))))</f>
        <v>0</v>
      </c>
      <c r="O148" s="93"/>
      <c r="P148" s="9">
        <f t="shared" ca="1" si="47"/>
        <v>0</v>
      </c>
      <c r="Q148" s="9">
        <f t="shared" si="57"/>
        <v>0</v>
      </c>
      <c r="S148" s="7">
        <f t="shared" si="58"/>
        <v>800</v>
      </c>
      <c r="T148" s="7">
        <f t="shared" si="59"/>
        <v>800</v>
      </c>
      <c r="U148" s="8" t="str">
        <f t="shared" si="60"/>
        <v/>
      </c>
      <c r="V148" s="7" cm="1">
        <f t="array" aca="1" ref="V148" ca="1">IF(ISBLANK(I148),0,_xlfn.XLOOKUP(I148,INDIRECT(U148&amp;"Controls"),INDIRECT(U148&amp;"ControlsAddon")))</f>
        <v>0</v>
      </c>
      <c r="W148" s="7" t="str">
        <f t="shared" si="48"/>
        <v/>
      </c>
      <c r="X148" s="7" cm="1">
        <f t="array" aca="1" ref="X148" ca="1">IF(AND(K148="y",NOT(ISBLANK(H148))),_xlfn.XLOOKUP(S148,ralcassette,ralcassettecost),IF(K148="Y",_xlfn.XLOOKUP(S148,INDIRECT(U148&amp;"RALW"),_xlfn.XLOOKUP(T148,INDIRECT(U148&amp;"RALD"),INDIRECT(U148&amp;"RAL"))),0))</f>
        <v>0</v>
      </c>
      <c r="Y148" s="7">
        <f t="shared" si="61"/>
        <v>0</v>
      </c>
      <c r="Z148" s="7">
        <f t="shared" si="62"/>
        <v>0</v>
      </c>
      <c r="AA148" s="7" cm="1">
        <f t="array" ref="AA148">IF(ISNUMBER(SEARCH("cassette",H148)),_xlfn.XLOOKUP(S148,cassettewidth,_xlfn.XLOOKUP(H148,cassettetype,cassette)),IF(ISNUMBER(SEARCH("fascia",H148)),_xlfn.XLOOKUP(S148,fasciawidth,_xlfn.XLOOKUP(H148,fasciatype,fascia)),0))</f>
        <v>0</v>
      </c>
      <c r="AB148" s="7" t="str">
        <f t="shared" si="63"/>
        <v/>
      </c>
      <c r="AC148" s="7" t="str" cm="1">
        <f t="array" ref="AC148">IF(NOT(ISBLANK(H148)),_xlfn.XLOOKUP(S148,cassetterefwidth,_xlfn.XLOOKUP(T148,cassetterefdrop,cassetteref)),"")</f>
        <v/>
      </c>
      <c r="AD148" s="1" t="b">
        <f t="shared" si="64"/>
        <v>0</v>
      </c>
      <c r="AE148" s="1" t="b">
        <f t="shared" si="49"/>
        <v>0</v>
      </c>
      <c r="AF148" s="10" t="e" cm="1">
        <f t="array" aca="1" ref="AF148" ca="1">(_xlfn.XLOOKUP($S148,INDIRECT($U148&amp;$W148&amp;"W"),_xlfn.XLOOKUP($T148,INDIRECT($U148&amp;$W148&amp;"D"),INDIRECT($U148&amp;$W148))))</f>
        <v>#REF!</v>
      </c>
      <c r="AG148" s="9"/>
      <c r="AH148" s="9"/>
      <c r="AI148" s="9"/>
      <c r="AJ148" s="9"/>
      <c r="AK148" s="9"/>
      <c r="AL148" s="7">
        <f t="shared" si="50"/>
        <v>500</v>
      </c>
      <c r="AM148" s="7" t="str">
        <f t="shared" si="65"/>
        <v/>
      </c>
      <c r="AN148" s="7">
        <f t="shared" si="51"/>
        <v>0</v>
      </c>
      <c r="AO148" s="7">
        <f t="shared" si="52"/>
        <v>0</v>
      </c>
      <c r="AP148" s="9" cm="1">
        <f t="array" aca="1" ref="AP148" ca="1">IF(F148="Flow",_xlfn.XLOOKUP(AL148,INDIRECT(F148&amp;AM148&amp;"W"),_xlfn.XLOOKUP(AI148,INDIRECT(F148&amp;AM148&amp;"H"),INDIRECT(F148&amp;AM148))),0)</f>
        <v>0</v>
      </c>
      <c r="AQ148" s="9">
        <f>IF(F148="Cascade",_xlfn.XLOOKUP(S148,Cascade!$C$4:$S$4,Cascade!$C$5:$S$5),0)</f>
        <v>0</v>
      </c>
      <c r="AR148" s="9" t="b">
        <f t="shared" si="53"/>
        <v>0</v>
      </c>
      <c r="AS148" s="9" cm="1">
        <f t="array" aca="1" ref="AS148" ca="1">IF(OR(G148="Ellipse 43",G148="Luxury 46",G148="Type 2",G148="Type D",G148="Type Z",ISBLANK(G148)),0,_xlfn.XLOOKUP(S148,INDIRECT(U148&amp;AR148&amp;"w"),INDIRECT(U148&amp;AR148)))</f>
        <v>0</v>
      </c>
      <c r="AT148" s="9" cm="1">
        <f t="array" ref="AT148">IF(F148="ExtraLok 100",_xlfn.XLOOKUP(S148,'ExtraLok 100'!$C$6:$S$6,_xlfn.XLOOKUP('Pricing Tool'!T148,'ExtraLok 100'!$A$7:$A$21,'ExtraLok 100'!$C$7:$S$21)),IF(F148="ExtraLok 125",_xlfn.XLOOKUP('Pricing Tool'!S148,'ExtraLok 125'!$C$6:$S$6,_xlfn.XLOOKUP('Pricing Tool'!T148,'ExtraLok 125'!$A$7:$A$33,'ExtraLok 125'!$C$7:$S$33)),0))</f>
        <v>0</v>
      </c>
      <c r="AU148" s="9">
        <f t="shared" ca="1" si="66"/>
        <v>0</v>
      </c>
      <c r="AV148" s="9" t="str">
        <f t="shared" si="54"/>
        <v/>
      </c>
      <c r="AW148" s="85" t="e">
        <f>_xlfn.XLOOKUP($AV148,'Size capacities'!$A$2:$A$120,'Size capacities'!D$2:D$120)</f>
        <v>#N/A</v>
      </c>
      <c r="AX148" s="85" t="e">
        <f>_xlfn.XLOOKUP($AV148,'Size capacities'!$A$2:$A$120,'Size capacities'!E$2:E$120)</f>
        <v>#N/A</v>
      </c>
      <c r="AY148" s="85" t="e">
        <f>_xlfn.XLOOKUP($AV148,'Size capacities'!$A$2:$A$120,'Size capacities'!F$2:F$120)</f>
        <v>#N/A</v>
      </c>
      <c r="AZ148" s="85" t="e">
        <f>_xlfn.XLOOKUP($AV148,'Size capacities'!$A$2:$A$120,'Size capacities'!G$2:G$120)</f>
        <v>#N/A</v>
      </c>
      <c r="BA148" s="85">
        <f t="shared" si="55"/>
        <v>0</v>
      </c>
      <c r="BB148" s="85">
        <f t="shared" si="56"/>
        <v>0</v>
      </c>
    </row>
    <row r="149" spans="1:54" x14ac:dyDescent="0.3">
      <c r="A149" s="7">
        <v>146</v>
      </c>
      <c r="B149" s="91"/>
      <c r="C149" s="91"/>
      <c r="D149" s="91"/>
      <c r="E149" s="91"/>
      <c r="F149" s="91"/>
      <c r="G149" s="91"/>
      <c r="H149" s="91"/>
      <c r="I149" s="91"/>
      <c r="J149" s="91"/>
      <c r="K149" s="92"/>
      <c r="L149" s="92"/>
      <c r="M149" s="9">
        <f t="shared" ca="1" si="46"/>
        <v>0</v>
      </c>
      <c r="N149" s="10" cm="1">
        <f t="array" aca="1" ref="N149" ca="1">IF(ISBLANK(C149),0,IF(F149="Flow",AP149,IF(F149="Cascade",AQ149,IF(OR(ISBLANK(F149),ISBLANK(G149),ISBLANK(I149),ISBLANK(J149)),0,(_xlfn.XLOOKUP(S149,INDIRECT(U149&amp;W149&amp;"W"),_xlfn.XLOOKUP(T149,INDIRECT(U149&amp;W149&amp;"D"),INDIRECT(U149&amp;W149))))))))</f>
        <v>0</v>
      </c>
      <c r="O149" s="93"/>
      <c r="P149" s="9">
        <f t="shared" ca="1" si="47"/>
        <v>0</v>
      </c>
      <c r="Q149" s="9">
        <f t="shared" si="57"/>
        <v>0</v>
      </c>
      <c r="S149" s="7">
        <f t="shared" si="58"/>
        <v>800</v>
      </c>
      <c r="T149" s="7">
        <f t="shared" si="59"/>
        <v>800</v>
      </c>
      <c r="U149" s="8" t="str">
        <f t="shared" si="60"/>
        <v/>
      </c>
      <c r="V149" s="7" cm="1">
        <f t="array" aca="1" ref="V149" ca="1">IF(ISBLANK(I149),0,_xlfn.XLOOKUP(I149,INDIRECT(U149&amp;"Controls"),INDIRECT(U149&amp;"ControlsAddon")))</f>
        <v>0</v>
      </c>
      <c r="W149" s="7" t="str">
        <f t="shared" si="48"/>
        <v/>
      </c>
      <c r="X149" s="7" cm="1">
        <f t="array" aca="1" ref="X149" ca="1">IF(AND(K149="y",NOT(ISBLANK(H149))),_xlfn.XLOOKUP(S149,ralcassette,ralcassettecost),IF(K149="Y",_xlfn.XLOOKUP(S149,INDIRECT(U149&amp;"RALW"),_xlfn.XLOOKUP(T149,INDIRECT(U149&amp;"RALD"),INDIRECT(U149&amp;"RAL"))),0))</f>
        <v>0</v>
      </c>
      <c r="Y149" s="7">
        <f t="shared" si="61"/>
        <v>0</v>
      </c>
      <c r="Z149" s="7">
        <f t="shared" si="62"/>
        <v>0</v>
      </c>
      <c r="AA149" s="7" cm="1">
        <f t="array" ref="AA149">IF(ISNUMBER(SEARCH("cassette",H149)),_xlfn.XLOOKUP(S149,cassettewidth,_xlfn.XLOOKUP(H149,cassettetype,cassette)),IF(ISNUMBER(SEARCH("fascia",H149)),_xlfn.XLOOKUP(S149,fasciawidth,_xlfn.XLOOKUP(H149,fasciatype,fascia)),0))</f>
        <v>0</v>
      </c>
      <c r="AB149" s="7" t="str">
        <f t="shared" si="63"/>
        <v/>
      </c>
      <c r="AC149" s="7" t="str" cm="1">
        <f t="array" ref="AC149">IF(NOT(ISBLANK(H149)),_xlfn.XLOOKUP(S149,cassetterefwidth,_xlfn.XLOOKUP(T149,cassetterefdrop,cassetteref)),"")</f>
        <v/>
      </c>
      <c r="AD149" s="1" t="b">
        <f t="shared" si="64"/>
        <v>0</v>
      </c>
      <c r="AE149" s="1" t="b">
        <f t="shared" si="49"/>
        <v>0</v>
      </c>
      <c r="AF149" s="10" t="e" cm="1">
        <f t="array" aca="1" ref="AF149" ca="1">(_xlfn.XLOOKUP($S149,INDIRECT($U149&amp;$W149&amp;"W"),_xlfn.XLOOKUP($T149,INDIRECT($U149&amp;$W149&amp;"D"),INDIRECT($U149&amp;$W149))))</f>
        <v>#REF!</v>
      </c>
      <c r="AG149" s="9"/>
      <c r="AH149" s="9"/>
      <c r="AI149" s="9"/>
      <c r="AJ149" s="9"/>
      <c r="AK149" s="9"/>
      <c r="AL149" s="7">
        <f t="shared" si="50"/>
        <v>500</v>
      </c>
      <c r="AM149" s="7" t="str">
        <f t="shared" si="65"/>
        <v/>
      </c>
      <c r="AN149" s="7">
        <f t="shared" si="51"/>
        <v>0</v>
      </c>
      <c r="AO149" s="7">
        <f t="shared" si="52"/>
        <v>0</v>
      </c>
      <c r="AP149" s="9" cm="1">
        <f t="array" aca="1" ref="AP149" ca="1">IF(F149="Flow",_xlfn.XLOOKUP(AL149,INDIRECT(F149&amp;AM149&amp;"W"),_xlfn.XLOOKUP(AI149,INDIRECT(F149&amp;AM149&amp;"H"),INDIRECT(F149&amp;AM149))),0)</f>
        <v>0</v>
      </c>
      <c r="AQ149" s="9">
        <f>IF(F149="Cascade",_xlfn.XLOOKUP(S149,Cascade!$C$4:$S$4,Cascade!$C$5:$S$5),0)</f>
        <v>0</v>
      </c>
      <c r="AR149" s="9" t="b">
        <f t="shared" si="53"/>
        <v>0</v>
      </c>
      <c r="AS149" s="9" cm="1">
        <f t="array" aca="1" ref="AS149" ca="1">IF(OR(G149="Ellipse 43",G149="Luxury 46",G149="Type 2",G149="Type D",G149="Type Z",ISBLANK(G149)),0,_xlfn.XLOOKUP(S149,INDIRECT(U149&amp;AR149&amp;"w"),INDIRECT(U149&amp;AR149)))</f>
        <v>0</v>
      </c>
      <c r="AT149" s="9" cm="1">
        <f t="array" ref="AT149">IF(F149="ExtraLok 100",_xlfn.XLOOKUP(S149,'ExtraLok 100'!$C$6:$S$6,_xlfn.XLOOKUP('Pricing Tool'!T149,'ExtraLok 100'!$A$7:$A$21,'ExtraLok 100'!$C$7:$S$21)),IF(F149="ExtraLok 125",_xlfn.XLOOKUP('Pricing Tool'!S149,'ExtraLok 125'!$C$6:$S$6,_xlfn.XLOOKUP('Pricing Tool'!T149,'ExtraLok 125'!$A$7:$A$33,'ExtraLok 125'!$C$7:$S$33)),0))</f>
        <v>0</v>
      </c>
      <c r="AU149" s="9">
        <f t="shared" ca="1" si="66"/>
        <v>0</v>
      </c>
      <c r="AV149" s="9" t="str">
        <f t="shared" si="54"/>
        <v/>
      </c>
      <c r="AW149" s="85" t="e">
        <f>_xlfn.XLOOKUP($AV149,'Size capacities'!$A$2:$A$120,'Size capacities'!D$2:D$120)</f>
        <v>#N/A</v>
      </c>
      <c r="AX149" s="85" t="e">
        <f>_xlfn.XLOOKUP($AV149,'Size capacities'!$A$2:$A$120,'Size capacities'!E$2:E$120)</f>
        <v>#N/A</v>
      </c>
      <c r="AY149" s="85" t="e">
        <f>_xlfn.XLOOKUP($AV149,'Size capacities'!$A$2:$A$120,'Size capacities'!F$2:F$120)</f>
        <v>#N/A</v>
      </c>
      <c r="AZ149" s="85" t="e">
        <f>_xlfn.XLOOKUP($AV149,'Size capacities'!$A$2:$A$120,'Size capacities'!G$2:G$120)</f>
        <v>#N/A</v>
      </c>
      <c r="BA149" s="85">
        <f t="shared" si="55"/>
        <v>0</v>
      </c>
      <c r="BB149" s="85">
        <f t="shared" si="56"/>
        <v>0</v>
      </c>
    </row>
    <row r="150" spans="1:54" x14ac:dyDescent="0.3">
      <c r="A150" s="7">
        <v>147</v>
      </c>
      <c r="B150" s="91"/>
      <c r="C150" s="91"/>
      <c r="D150" s="91"/>
      <c r="E150" s="91"/>
      <c r="F150" s="91"/>
      <c r="G150" s="91"/>
      <c r="H150" s="91"/>
      <c r="I150" s="91"/>
      <c r="J150" s="91"/>
      <c r="K150" s="92"/>
      <c r="L150" s="92"/>
      <c r="M150" s="9">
        <f t="shared" ca="1" si="46"/>
        <v>0</v>
      </c>
      <c r="N150" s="10" cm="1">
        <f t="array" aca="1" ref="N150" ca="1">IF(ISBLANK(C150),0,IF(F150="Flow",AP150,IF(F150="Cascade",AQ150,IF(OR(ISBLANK(F150),ISBLANK(G150),ISBLANK(I150),ISBLANK(J150)),0,(_xlfn.XLOOKUP(S150,INDIRECT(U150&amp;W150&amp;"W"),_xlfn.XLOOKUP(T150,INDIRECT(U150&amp;W150&amp;"D"),INDIRECT(U150&amp;W150))))))))</f>
        <v>0</v>
      </c>
      <c r="O150" s="93"/>
      <c r="P150" s="9">
        <f t="shared" ca="1" si="47"/>
        <v>0</v>
      </c>
      <c r="Q150" s="9">
        <f t="shared" si="57"/>
        <v>0</v>
      </c>
      <c r="S150" s="7">
        <f t="shared" si="58"/>
        <v>800</v>
      </c>
      <c r="T150" s="7">
        <f t="shared" si="59"/>
        <v>800</v>
      </c>
      <c r="U150" s="8" t="str">
        <f t="shared" si="60"/>
        <v/>
      </c>
      <c r="V150" s="7" cm="1">
        <f t="array" aca="1" ref="V150" ca="1">IF(ISBLANK(I150),0,_xlfn.XLOOKUP(I150,INDIRECT(U150&amp;"Controls"),INDIRECT(U150&amp;"ControlsAddon")))</f>
        <v>0</v>
      </c>
      <c r="W150" s="7" t="str">
        <f t="shared" si="48"/>
        <v/>
      </c>
      <c r="X150" s="7" cm="1">
        <f t="array" aca="1" ref="X150" ca="1">IF(AND(K150="y",NOT(ISBLANK(H150))),_xlfn.XLOOKUP(S150,ralcassette,ralcassettecost),IF(K150="Y",_xlfn.XLOOKUP(S150,INDIRECT(U150&amp;"RALW"),_xlfn.XLOOKUP(T150,INDIRECT(U150&amp;"RALD"),INDIRECT(U150&amp;"RAL"))),0))</f>
        <v>0</v>
      </c>
      <c r="Y150" s="7">
        <f t="shared" si="61"/>
        <v>0</v>
      </c>
      <c r="Z150" s="7">
        <f t="shared" si="62"/>
        <v>0</v>
      </c>
      <c r="AA150" s="7" cm="1">
        <f t="array" ref="AA150">IF(ISNUMBER(SEARCH("cassette",H150)),_xlfn.XLOOKUP(S150,cassettewidth,_xlfn.XLOOKUP(H150,cassettetype,cassette)),IF(ISNUMBER(SEARCH("fascia",H150)),_xlfn.XLOOKUP(S150,fasciawidth,_xlfn.XLOOKUP(H150,fasciatype,fascia)),0))</f>
        <v>0</v>
      </c>
      <c r="AB150" s="7" t="str">
        <f t="shared" si="63"/>
        <v/>
      </c>
      <c r="AC150" s="7" t="str" cm="1">
        <f t="array" ref="AC150">IF(NOT(ISBLANK(H150)),_xlfn.XLOOKUP(S150,cassetterefwidth,_xlfn.XLOOKUP(T150,cassetterefdrop,cassetteref)),"")</f>
        <v/>
      </c>
      <c r="AD150" s="1" t="b">
        <f t="shared" si="64"/>
        <v>0</v>
      </c>
      <c r="AE150" s="1" t="b">
        <f t="shared" si="49"/>
        <v>0</v>
      </c>
      <c r="AF150" s="10" t="e" cm="1">
        <f t="array" aca="1" ref="AF150" ca="1">(_xlfn.XLOOKUP($S150,INDIRECT($U150&amp;$W150&amp;"W"),_xlfn.XLOOKUP($T150,INDIRECT($U150&amp;$W150&amp;"D"),INDIRECT($U150&amp;$W150))))</f>
        <v>#REF!</v>
      </c>
      <c r="AG150" s="9"/>
      <c r="AH150" s="9"/>
      <c r="AI150" s="9"/>
      <c r="AJ150" s="9"/>
      <c r="AK150" s="9"/>
      <c r="AL150" s="7">
        <f t="shared" si="50"/>
        <v>500</v>
      </c>
      <c r="AM150" s="7" t="str">
        <f t="shared" si="65"/>
        <v/>
      </c>
      <c r="AN150" s="7">
        <f t="shared" si="51"/>
        <v>0</v>
      </c>
      <c r="AO150" s="7">
        <f t="shared" si="52"/>
        <v>0</v>
      </c>
      <c r="AP150" s="9" cm="1">
        <f t="array" aca="1" ref="AP150" ca="1">IF(F150="Flow",_xlfn.XLOOKUP(AL150,INDIRECT(F150&amp;AM150&amp;"W"),_xlfn.XLOOKUP(AI150,INDIRECT(F150&amp;AM150&amp;"H"),INDIRECT(F150&amp;AM150))),0)</f>
        <v>0</v>
      </c>
      <c r="AQ150" s="9">
        <f>IF(F150="Cascade",_xlfn.XLOOKUP(S150,Cascade!$C$4:$S$4,Cascade!$C$5:$S$5),0)</f>
        <v>0</v>
      </c>
      <c r="AR150" s="9" t="b">
        <f t="shared" si="53"/>
        <v>0</v>
      </c>
      <c r="AS150" s="9" cm="1">
        <f t="array" aca="1" ref="AS150" ca="1">IF(OR(G150="Ellipse 43",G150="Luxury 46",G150="Type 2",G150="Type D",G150="Type Z",ISBLANK(G150)),0,_xlfn.XLOOKUP(S150,INDIRECT(U150&amp;AR150&amp;"w"),INDIRECT(U150&amp;AR150)))</f>
        <v>0</v>
      </c>
      <c r="AT150" s="9" cm="1">
        <f t="array" ref="AT150">IF(F150="ExtraLok 100",_xlfn.XLOOKUP(S150,'ExtraLok 100'!$C$6:$S$6,_xlfn.XLOOKUP('Pricing Tool'!T150,'ExtraLok 100'!$A$7:$A$21,'ExtraLok 100'!$C$7:$S$21)),IF(F150="ExtraLok 125",_xlfn.XLOOKUP('Pricing Tool'!S150,'ExtraLok 125'!$C$6:$S$6,_xlfn.XLOOKUP('Pricing Tool'!T150,'ExtraLok 125'!$A$7:$A$33,'ExtraLok 125'!$C$7:$S$33)),0))</f>
        <v>0</v>
      </c>
      <c r="AU150" s="9">
        <f t="shared" ca="1" si="66"/>
        <v>0</v>
      </c>
      <c r="AV150" s="9" t="str">
        <f t="shared" si="54"/>
        <v/>
      </c>
      <c r="AW150" s="85" t="e">
        <f>_xlfn.XLOOKUP($AV150,'Size capacities'!$A$2:$A$120,'Size capacities'!D$2:D$120)</f>
        <v>#N/A</v>
      </c>
      <c r="AX150" s="85" t="e">
        <f>_xlfn.XLOOKUP($AV150,'Size capacities'!$A$2:$A$120,'Size capacities'!E$2:E$120)</f>
        <v>#N/A</v>
      </c>
      <c r="AY150" s="85" t="e">
        <f>_xlfn.XLOOKUP($AV150,'Size capacities'!$A$2:$A$120,'Size capacities'!F$2:F$120)</f>
        <v>#N/A</v>
      </c>
      <c r="AZ150" s="85" t="e">
        <f>_xlfn.XLOOKUP($AV150,'Size capacities'!$A$2:$A$120,'Size capacities'!G$2:G$120)</f>
        <v>#N/A</v>
      </c>
      <c r="BA150" s="85">
        <f t="shared" si="55"/>
        <v>0</v>
      </c>
      <c r="BB150" s="85">
        <f t="shared" si="56"/>
        <v>0</v>
      </c>
    </row>
    <row r="151" spans="1:54" x14ac:dyDescent="0.3">
      <c r="A151" s="7">
        <v>148</v>
      </c>
      <c r="B151" s="91"/>
      <c r="C151" s="91"/>
      <c r="D151" s="91"/>
      <c r="E151" s="91"/>
      <c r="F151" s="91"/>
      <c r="G151" s="91"/>
      <c r="H151" s="91"/>
      <c r="I151" s="91"/>
      <c r="J151" s="91"/>
      <c r="K151" s="92"/>
      <c r="L151" s="92"/>
      <c r="M151" s="9">
        <f t="shared" ca="1" si="46"/>
        <v>0</v>
      </c>
      <c r="N151" s="10" cm="1">
        <f t="array" aca="1" ref="N151" ca="1">IF(ISBLANK(C151),0,IF(F151="Flow",AP151,IF(F151="Cascade",AQ151,IF(OR(ISBLANK(F151),ISBLANK(G151),ISBLANK(I151),ISBLANK(J151)),0,(_xlfn.XLOOKUP(S151,INDIRECT(U151&amp;W151&amp;"W"),_xlfn.XLOOKUP(T151,INDIRECT(U151&amp;W151&amp;"D"),INDIRECT(U151&amp;W151))))))))</f>
        <v>0</v>
      </c>
      <c r="O151" s="93"/>
      <c r="P151" s="9">
        <f t="shared" ca="1" si="47"/>
        <v>0</v>
      </c>
      <c r="Q151" s="9">
        <f t="shared" si="57"/>
        <v>0</v>
      </c>
      <c r="S151" s="7">
        <f t="shared" si="58"/>
        <v>800</v>
      </c>
      <c r="T151" s="7">
        <f t="shared" si="59"/>
        <v>800</v>
      </c>
      <c r="U151" s="8" t="str">
        <f t="shared" si="60"/>
        <v/>
      </c>
      <c r="V151" s="7" cm="1">
        <f t="array" aca="1" ref="V151" ca="1">IF(ISBLANK(I151),0,_xlfn.XLOOKUP(I151,INDIRECT(U151&amp;"Controls"),INDIRECT(U151&amp;"ControlsAddon")))</f>
        <v>0</v>
      </c>
      <c r="W151" s="7" t="str">
        <f t="shared" si="48"/>
        <v/>
      </c>
      <c r="X151" s="7" cm="1">
        <f t="array" aca="1" ref="X151" ca="1">IF(AND(K151="y",NOT(ISBLANK(H151))),_xlfn.XLOOKUP(S151,ralcassette,ralcassettecost),IF(K151="Y",_xlfn.XLOOKUP(S151,INDIRECT(U151&amp;"RALW"),_xlfn.XLOOKUP(T151,INDIRECT(U151&amp;"RALD"),INDIRECT(U151&amp;"RAL"))),0))</f>
        <v>0</v>
      </c>
      <c r="Y151" s="7">
        <f t="shared" si="61"/>
        <v>0</v>
      </c>
      <c r="Z151" s="7">
        <f t="shared" si="62"/>
        <v>0</v>
      </c>
      <c r="AA151" s="7" cm="1">
        <f t="array" ref="AA151">IF(ISNUMBER(SEARCH("cassette",H151)),_xlfn.XLOOKUP(S151,cassettewidth,_xlfn.XLOOKUP(H151,cassettetype,cassette)),IF(ISNUMBER(SEARCH("fascia",H151)),_xlfn.XLOOKUP(S151,fasciawidth,_xlfn.XLOOKUP(H151,fasciatype,fascia)),0))</f>
        <v>0</v>
      </c>
      <c r="AB151" s="7" t="str">
        <f t="shared" si="63"/>
        <v/>
      </c>
      <c r="AC151" s="7" t="str" cm="1">
        <f t="array" ref="AC151">IF(NOT(ISBLANK(H151)),_xlfn.XLOOKUP(S151,cassetterefwidth,_xlfn.XLOOKUP(T151,cassetterefdrop,cassetteref)),"")</f>
        <v/>
      </c>
      <c r="AD151" s="1" t="b">
        <f t="shared" si="64"/>
        <v>0</v>
      </c>
      <c r="AE151" s="1" t="b">
        <f t="shared" si="49"/>
        <v>0</v>
      </c>
      <c r="AF151" s="10" t="e" cm="1">
        <f t="array" aca="1" ref="AF151" ca="1">(_xlfn.XLOOKUP($S151,INDIRECT($U151&amp;$W151&amp;"W"),_xlfn.XLOOKUP($T151,INDIRECT($U151&amp;$W151&amp;"D"),INDIRECT($U151&amp;$W151))))</f>
        <v>#REF!</v>
      </c>
      <c r="AG151" s="9"/>
      <c r="AH151" s="9"/>
      <c r="AI151" s="9"/>
      <c r="AJ151" s="9"/>
      <c r="AK151" s="9"/>
      <c r="AL151" s="7">
        <f t="shared" si="50"/>
        <v>500</v>
      </c>
      <c r="AM151" s="7" t="str">
        <f t="shared" si="65"/>
        <v/>
      </c>
      <c r="AN151" s="7">
        <f t="shared" si="51"/>
        <v>0</v>
      </c>
      <c r="AO151" s="7">
        <f t="shared" si="52"/>
        <v>0</v>
      </c>
      <c r="AP151" s="9" cm="1">
        <f t="array" aca="1" ref="AP151" ca="1">IF(F151="Flow",_xlfn.XLOOKUP(AL151,INDIRECT(F151&amp;AM151&amp;"W"),_xlfn.XLOOKUP(AI151,INDIRECT(F151&amp;AM151&amp;"H"),INDIRECT(F151&amp;AM151))),0)</f>
        <v>0</v>
      </c>
      <c r="AQ151" s="9">
        <f>IF(F151="Cascade",_xlfn.XLOOKUP(S151,Cascade!$C$4:$S$4,Cascade!$C$5:$S$5),0)</f>
        <v>0</v>
      </c>
      <c r="AR151" s="9" t="b">
        <f t="shared" si="53"/>
        <v>0</v>
      </c>
      <c r="AS151" s="9" cm="1">
        <f t="array" aca="1" ref="AS151" ca="1">IF(OR(G151="Ellipse 43",G151="Luxury 46",G151="Type 2",G151="Type D",G151="Type Z",ISBLANK(G151)),0,_xlfn.XLOOKUP(S151,INDIRECT(U151&amp;AR151&amp;"w"),INDIRECT(U151&amp;AR151)))</f>
        <v>0</v>
      </c>
      <c r="AT151" s="9" cm="1">
        <f t="array" ref="AT151">IF(F151="ExtraLok 100",_xlfn.XLOOKUP(S151,'ExtraLok 100'!$C$6:$S$6,_xlfn.XLOOKUP('Pricing Tool'!T151,'ExtraLok 100'!$A$7:$A$21,'ExtraLok 100'!$C$7:$S$21)),IF(F151="ExtraLok 125",_xlfn.XLOOKUP('Pricing Tool'!S151,'ExtraLok 125'!$C$6:$S$6,_xlfn.XLOOKUP('Pricing Tool'!T151,'ExtraLok 125'!$A$7:$A$33,'ExtraLok 125'!$C$7:$S$33)),0))</f>
        <v>0</v>
      </c>
      <c r="AU151" s="9">
        <f t="shared" ca="1" si="66"/>
        <v>0</v>
      </c>
      <c r="AV151" s="9" t="str">
        <f t="shared" si="54"/>
        <v/>
      </c>
      <c r="AW151" s="85" t="e">
        <f>_xlfn.XLOOKUP($AV151,'Size capacities'!$A$2:$A$120,'Size capacities'!D$2:D$120)</f>
        <v>#N/A</v>
      </c>
      <c r="AX151" s="85" t="e">
        <f>_xlfn.XLOOKUP($AV151,'Size capacities'!$A$2:$A$120,'Size capacities'!E$2:E$120)</f>
        <v>#N/A</v>
      </c>
      <c r="AY151" s="85" t="e">
        <f>_xlfn.XLOOKUP($AV151,'Size capacities'!$A$2:$A$120,'Size capacities'!F$2:F$120)</f>
        <v>#N/A</v>
      </c>
      <c r="AZ151" s="85" t="e">
        <f>_xlfn.XLOOKUP($AV151,'Size capacities'!$A$2:$A$120,'Size capacities'!G$2:G$120)</f>
        <v>#N/A</v>
      </c>
      <c r="BA151" s="85">
        <f t="shared" si="55"/>
        <v>0</v>
      </c>
      <c r="BB151" s="85">
        <f t="shared" si="56"/>
        <v>0</v>
      </c>
    </row>
    <row r="152" spans="1:54" x14ac:dyDescent="0.3">
      <c r="A152" s="7">
        <v>149</v>
      </c>
      <c r="B152" s="91"/>
      <c r="C152" s="91"/>
      <c r="D152" s="91"/>
      <c r="E152" s="91"/>
      <c r="F152" s="91"/>
      <c r="G152" s="91"/>
      <c r="H152" s="91"/>
      <c r="I152" s="91"/>
      <c r="J152" s="91"/>
      <c r="K152" s="92"/>
      <c r="L152" s="92"/>
      <c r="M152" s="9">
        <f t="shared" ca="1" si="46"/>
        <v>0</v>
      </c>
      <c r="N152" s="10" cm="1">
        <f t="array" aca="1" ref="N152" ca="1">IF(ISBLANK(C152),0,IF(F152="Flow",AP152,IF(F152="Cascade",AQ152,IF(OR(ISBLANK(F152),ISBLANK(G152),ISBLANK(I152),ISBLANK(J152)),0,(_xlfn.XLOOKUP(S152,INDIRECT(U152&amp;W152&amp;"W"),_xlfn.XLOOKUP(T152,INDIRECT(U152&amp;W152&amp;"D"),INDIRECT(U152&amp;W152))))))))</f>
        <v>0</v>
      </c>
      <c r="O152" s="93"/>
      <c r="P152" s="9">
        <f t="shared" ca="1" si="47"/>
        <v>0</v>
      </c>
      <c r="Q152" s="9">
        <f t="shared" si="57"/>
        <v>0</v>
      </c>
      <c r="S152" s="7">
        <f t="shared" si="58"/>
        <v>800</v>
      </c>
      <c r="T152" s="7">
        <f t="shared" si="59"/>
        <v>800</v>
      </c>
      <c r="U152" s="8" t="str">
        <f t="shared" si="60"/>
        <v/>
      </c>
      <c r="V152" s="7" cm="1">
        <f t="array" aca="1" ref="V152" ca="1">IF(ISBLANK(I152),0,_xlfn.XLOOKUP(I152,INDIRECT(U152&amp;"Controls"),INDIRECT(U152&amp;"ControlsAddon")))</f>
        <v>0</v>
      </c>
      <c r="W152" s="7" t="str">
        <f t="shared" si="48"/>
        <v/>
      </c>
      <c r="X152" s="7" cm="1">
        <f t="array" aca="1" ref="X152" ca="1">IF(AND(K152="y",NOT(ISBLANK(H152))),_xlfn.XLOOKUP(S152,ralcassette,ralcassettecost),IF(K152="Y",_xlfn.XLOOKUP(S152,INDIRECT(U152&amp;"RALW"),_xlfn.XLOOKUP(T152,INDIRECT(U152&amp;"RALD"),INDIRECT(U152&amp;"RAL"))),0))</f>
        <v>0</v>
      </c>
      <c r="Y152" s="7">
        <f t="shared" si="61"/>
        <v>0</v>
      </c>
      <c r="Z152" s="7">
        <f t="shared" si="62"/>
        <v>0</v>
      </c>
      <c r="AA152" s="7" cm="1">
        <f t="array" ref="AA152">IF(ISNUMBER(SEARCH("cassette",H152)),_xlfn.XLOOKUP(S152,cassettewidth,_xlfn.XLOOKUP(H152,cassettetype,cassette)),IF(ISNUMBER(SEARCH("fascia",H152)),_xlfn.XLOOKUP(S152,fasciawidth,_xlfn.XLOOKUP(H152,fasciatype,fascia)),0))</f>
        <v>0</v>
      </c>
      <c r="AB152" s="7" t="str">
        <f t="shared" si="63"/>
        <v/>
      </c>
      <c r="AC152" s="7" t="str" cm="1">
        <f t="array" ref="AC152">IF(NOT(ISBLANK(H152)),_xlfn.XLOOKUP(S152,cassetterefwidth,_xlfn.XLOOKUP(T152,cassetterefdrop,cassetteref)),"")</f>
        <v/>
      </c>
      <c r="AD152" s="1" t="b">
        <f t="shared" si="64"/>
        <v>0</v>
      </c>
      <c r="AE152" s="1" t="b">
        <f t="shared" si="49"/>
        <v>0</v>
      </c>
      <c r="AF152" s="10" t="e" cm="1">
        <f t="array" aca="1" ref="AF152" ca="1">(_xlfn.XLOOKUP($S152,INDIRECT($U152&amp;$W152&amp;"W"),_xlfn.XLOOKUP($T152,INDIRECT($U152&amp;$W152&amp;"D"),INDIRECT($U152&amp;$W152))))</f>
        <v>#REF!</v>
      </c>
      <c r="AG152" s="9"/>
      <c r="AH152" s="9"/>
      <c r="AI152" s="9"/>
      <c r="AJ152" s="9"/>
      <c r="AK152" s="9"/>
      <c r="AL152" s="7">
        <f t="shared" si="50"/>
        <v>500</v>
      </c>
      <c r="AM152" s="7" t="str">
        <f t="shared" si="65"/>
        <v/>
      </c>
      <c r="AN152" s="7">
        <f t="shared" si="51"/>
        <v>0</v>
      </c>
      <c r="AO152" s="7">
        <f t="shared" si="52"/>
        <v>0</v>
      </c>
      <c r="AP152" s="9" cm="1">
        <f t="array" aca="1" ref="AP152" ca="1">IF(F152="Flow",_xlfn.XLOOKUP(AL152,INDIRECT(F152&amp;AM152&amp;"W"),_xlfn.XLOOKUP(AI152,INDIRECT(F152&amp;AM152&amp;"H"),INDIRECT(F152&amp;AM152))),0)</f>
        <v>0</v>
      </c>
      <c r="AQ152" s="9">
        <f>IF(F152="Cascade",_xlfn.XLOOKUP(S152,Cascade!$C$4:$S$4,Cascade!$C$5:$S$5),0)</f>
        <v>0</v>
      </c>
      <c r="AR152" s="9" t="b">
        <f t="shared" si="53"/>
        <v>0</v>
      </c>
      <c r="AS152" s="9" cm="1">
        <f t="array" aca="1" ref="AS152" ca="1">IF(OR(G152="Ellipse 43",G152="Luxury 46",G152="Type 2",G152="Type D",G152="Type Z",ISBLANK(G152)),0,_xlfn.XLOOKUP(S152,INDIRECT(U152&amp;AR152&amp;"w"),INDIRECT(U152&amp;AR152)))</f>
        <v>0</v>
      </c>
      <c r="AT152" s="9" cm="1">
        <f t="array" ref="AT152">IF(F152="ExtraLok 100",_xlfn.XLOOKUP(S152,'ExtraLok 100'!$C$6:$S$6,_xlfn.XLOOKUP('Pricing Tool'!T152,'ExtraLok 100'!$A$7:$A$21,'ExtraLok 100'!$C$7:$S$21)),IF(F152="ExtraLok 125",_xlfn.XLOOKUP('Pricing Tool'!S152,'ExtraLok 125'!$C$6:$S$6,_xlfn.XLOOKUP('Pricing Tool'!T152,'ExtraLok 125'!$A$7:$A$33,'ExtraLok 125'!$C$7:$S$33)),0))</f>
        <v>0</v>
      </c>
      <c r="AU152" s="9">
        <f t="shared" ca="1" si="66"/>
        <v>0</v>
      </c>
      <c r="AV152" s="9" t="str">
        <f t="shared" si="54"/>
        <v/>
      </c>
      <c r="AW152" s="85" t="e">
        <f>_xlfn.XLOOKUP($AV152,'Size capacities'!$A$2:$A$120,'Size capacities'!D$2:D$120)</f>
        <v>#N/A</v>
      </c>
      <c r="AX152" s="85" t="e">
        <f>_xlfn.XLOOKUP($AV152,'Size capacities'!$A$2:$A$120,'Size capacities'!E$2:E$120)</f>
        <v>#N/A</v>
      </c>
      <c r="AY152" s="85" t="e">
        <f>_xlfn.XLOOKUP($AV152,'Size capacities'!$A$2:$A$120,'Size capacities'!F$2:F$120)</f>
        <v>#N/A</v>
      </c>
      <c r="AZ152" s="85" t="e">
        <f>_xlfn.XLOOKUP($AV152,'Size capacities'!$A$2:$A$120,'Size capacities'!G$2:G$120)</f>
        <v>#N/A</v>
      </c>
      <c r="BA152" s="85">
        <f t="shared" si="55"/>
        <v>0</v>
      </c>
      <c r="BB152" s="85">
        <f t="shared" si="56"/>
        <v>0</v>
      </c>
    </row>
    <row r="153" spans="1:54" x14ac:dyDescent="0.3">
      <c r="A153" s="7">
        <v>150</v>
      </c>
      <c r="B153" s="91"/>
      <c r="C153" s="91"/>
      <c r="D153" s="91"/>
      <c r="E153" s="91"/>
      <c r="F153" s="91"/>
      <c r="G153" s="91"/>
      <c r="H153" s="91"/>
      <c r="I153" s="91"/>
      <c r="J153" s="91"/>
      <c r="K153" s="92"/>
      <c r="L153" s="92"/>
      <c r="M153" s="9">
        <f t="shared" ca="1" si="46"/>
        <v>0</v>
      </c>
      <c r="N153" s="10" cm="1">
        <f t="array" aca="1" ref="N153" ca="1">IF(ISBLANK(C153),0,IF(F153="Flow",AP153,IF(F153="Cascade",AQ153,IF(OR(ISBLANK(F153),ISBLANK(G153),ISBLANK(I153),ISBLANK(J153)),0,(_xlfn.XLOOKUP(S153,INDIRECT(U153&amp;W153&amp;"W"),_xlfn.XLOOKUP(T153,INDIRECT(U153&amp;W153&amp;"D"),INDIRECT(U153&amp;W153))))))))</f>
        <v>0</v>
      </c>
      <c r="O153" s="93"/>
      <c r="P153" s="9">
        <f t="shared" ca="1" si="47"/>
        <v>0</v>
      </c>
      <c r="Q153" s="9">
        <f t="shared" si="57"/>
        <v>0</v>
      </c>
      <c r="S153" s="7">
        <f t="shared" si="58"/>
        <v>800</v>
      </c>
      <c r="T153" s="7">
        <f t="shared" si="59"/>
        <v>800</v>
      </c>
      <c r="U153" s="8" t="str">
        <f t="shared" si="60"/>
        <v/>
      </c>
      <c r="V153" s="7" cm="1">
        <f t="array" aca="1" ref="V153" ca="1">IF(ISBLANK(I153),0,_xlfn.XLOOKUP(I153,INDIRECT(U153&amp;"Controls"),INDIRECT(U153&amp;"ControlsAddon")))</f>
        <v>0</v>
      </c>
      <c r="W153" s="7" t="str">
        <f t="shared" si="48"/>
        <v/>
      </c>
      <c r="X153" s="7" cm="1">
        <f t="array" aca="1" ref="X153" ca="1">IF(AND(K153="y",NOT(ISBLANK(H153))),_xlfn.XLOOKUP(S153,ralcassette,ralcassettecost),IF(K153="Y",_xlfn.XLOOKUP(S153,INDIRECT(U153&amp;"RALW"),_xlfn.XLOOKUP(T153,INDIRECT(U153&amp;"RALD"),INDIRECT(U153&amp;"RAL"))),0))</f>
        <v>0</v>
      </c>
      <c r="Y153" s="7">
        <f t="shared" si="61"/>
        <v>0</v>
      </c>
      <c r="Z153" s="7">
        <f t="shared" si="62"/>
        <v>0</v>
      </c>
      <c r="AA153" s="7" cm="1">
        <f t="array" ref="AA153">IF(ISNUMBER(SEARCH("cassette",H153)),_xlfn.XLOOKUP(S153,cassettewidth,_xlfn.XLOOKUP(H153,cassettetype,cassette)),IF(ISNUMBER(SEARCH("fascia",H153)),_xlfn.XLOOKUP(S153,fasciawidth,_xlfn.XLOOKUP(H153,fasciatype,fascia)),0))</f>
        <v>0</v>
      </c>
      <c r="AB153" s="7" t="str">
        <f t="shared" si="63"/>
        <v/>
      </c>
      <c r="AC153" s="7" t="str" cm="1">
        <f t="array" ref="AC153">IF(NOT(ISBLANK(H153)),_xlfn.XLOOKUP(S153,cassetterefwidth,_xlfn.XLOOKUP(T153,cassetterefdrop,cassetteref)),"")</f>
        <v/>
      </c>
      <c r="AD153" s="1" t="b">
        <f t="shared" si="64"/>
        <v>0</v>
      </c>
      <c r="AE153" s="1" t="b">
        <f t="shared" si="49"/>
        <v>0</v>
      </c>
      <c r="AF153" s="10" t="e" cm="1">
        <f t="array" aca="1" ref="AF153" ca="1">(_xlfn.XLOOKUP($S153,INDIRECT($U153&amp;$W153&amp;"W"),_xlfn.XLOOKUP($T153,INDIRECT($U153&amp;$W153&amp;"D"),INDIRECT($U153&amp;$W153))))</f>
        <v>#REF!</v>
      </c>
      <c r="AG153" s="9"/>
      <c r="AH153" s="9"/>
      <c r="AI153" s="9"/>
      <c r="AJ153" s="9"/>
      <c r="AK153" s="9"/>
      <c r="AL153" s="7">
        <f t="shared" si="50"/>
        <v>500</v>
      </c>
      <c r="AM153" s="7" t="str">
        <f t="shared" si="65"/>
        <v/>
      </c>
      <c r="AN153" s="7">
        <f t="shared" si="51"/>
        <v>0</v>
      </c>
      <c r="AO153" s="7">
        <f t="shared" si="52"/>
        <v>0</v>
      </c>
      <c r="AP153" s="9" cm="1">
        <f t="array" aca="1" ref="AP153" ca="1">IF(F153="Flow",_xlfn.XLOOKUP(AL153,INDIRECT(F153&amp;AM153&amp;"W"),_xlfn.XLOOKUP(AI153,INDIRECT(F153&amp;AM153&amp;"H"),INDIRECT(F153&amp;AM153))),0)</f>
        <v>0</v>
      </c>
      <c r="AQ153" s="9">
        <f>IF(F153="Cascade",_xlfn.XLOOKUP(S153,Cascade!$C$4:$S$4,Cascade!$C$5:$S$5),0)</f>
        <v>0</v>
      </c>
      <c r="AR153" s="9" t="b">
        <f t="shared" si="53"/>
        <v>0</v>
      </c>
      <c r="AS153" s="9" cm="1">
        <f t="array" aca="1" ref="AS153" ca="1">IF(OR(G153="Ellipse 43",G153="Luxury 46",G153="Type 2",G153="Type D",G153="Type Z",ISBLANK(G153)),0,_xlfn.XLOOKUP(S153,INDIRECT(U153&amp;AR153&amp;"w"),INDIRECT(U153&amp;AR153)))</f>
        <v>0</v>
      </c>
      <c r="AT153" s="9" cm="1">
        <f t="array" ref="AT153">IF(F153="ExtraLok 100",_xlfn.XLOOKUP(S153,'ExtraLok 100'!$C$6:$S$6,_xlfn.XLOOKUP('Pricing Tool'!T153,'ExtraLok 100'!$A$7:$A$21,'ExtraLok 100'!$C$7:$S$21)),IF(F153="ExtraLok 125",_xlfn.XLOOKUP('Pricing Tool'!S153,'ExtraLok 125'!$C$6:$S$6,_xlfn.XLOOKUP('Pricing Tool'!T153,'ExtraLok 125'!$A$7:$A$33,'ExtraLok 125'!$C$7:$S$33)),0))</f>
        <v>0</v>
      </c>
      <c r="AU153" s="9">
        <f t="shared" ca="1" si="66"/>
        <v>0</v>
      </c>
      <c r="AV153" s="9" t="str">
        <f t="shared" si="54"/>
        <v/>
      </c>
      <c r="AW153" s="85" t="e">
        <f>_xlfn.XLOOKUP($AV153,'Size capacities'!$A$2:$A$120,'Size capacities'!D$2:D$120)</f>
        <v>#N/A</v>
      </c>
      <c r="AX153" s="85" t="e">
        <f>_xlfn.XLOOKUP($AV153,'Size capacities'!$A$2:$A$120,'Size capacities'!E$2:E$120)</f>
        <v>#N/A</v>
      </c>
      <c r="AY153" s="85" t="e">
        <f>_xlfn.XLOOKUP($AV153,'Size capacities'!$A$2:$A$120,'Size capacities'!F$2:F$120)</f>
        <v>#N/A</v>
      </c>
      <c r="AZ153" s="85" t="e">
        <f>_xlfn.XLOOKUP($AV153,'Size capacities'!$A$2:$A$120,'Size capacities'!G$2:G$120)</f>
        <v>#N/A</v>
      </c>
      <c r="BA153" s="85">
        <f t="shared" si="55"/>
        <v>0</v>
      </c>
      <c r="BB153" s="85">
        <f t="shared" si="56"/>
        <v>0</v>
      </c>
    </row>
    <row r="154" spans="1:54" x14ac:dyDescent="0.3">
      <c r="A154" s="7">
        <v>151</v>
      </c>
      <c r="B154" s="91"/>
      <c r="C154" s="91"/>
      <c r="D154" s="91"/>
      <c r="E154" s="91"/>
      <c r="F154" s="91"/>
      <c r="G154" s="91"/>
      <c r="H154" s="91"/>
      <c r="I154" s="91"/>
      <c r="J154" s="91"/>
      <c r="K154" s="92"/>
      <c r="L154" s="92"/>
      <c r="M154" s="9">
        <f t="shared" ca="1" si="46"/>
        <v>0</v>
      </c>
      <c r="N154" s="10" cm="1">
        <f t="array" aca="1" ref="N154" ca="1">IF(ISBLANK(C154),0,IF(F154="Flow",AP154,IF(F154="Cascade",AQ154,IF(OR(ISBLANK(F154),ISBLANK(G154),ISBLANK(I154),ISBLANK(J154)),0,(_xlfn.XLOOKUP(S154,INDIRECT(U154&amp;W154&amp;"W"),_xlfn.XLOOKUP(T154,INDIRECT(U154&amp;W154&amp;"D"),INDIRECT(U154&amp;W154))))))))</f>
        <v>0</v>
      </c>
      <c r="O154" s="93"/>
      <c r="P154" s="9">
        <f t="shared" ca="1" si="47"/>
        <v>0</v>
      </c>
      <c r="Q154" s="9">
        <f t="shared" si="57"/>
        <v>0</v>
      </c>
      <c r="S154" s="7">
        <f t="shared" si="58"/>
        <v>800</v>
      </c>
      <c r="T154" s="7">
        <f t="shared" si="59"/>
        <v>800</v>
      </c>
      <c r="U154" s="8" t="str">
        <f t="shared" si="60"/>
        <v/>
      </c>
      <c r="V154" s="7" cm="1">
        <f t="array" aca="1" ref="V154" ca="1">IF(ISBLANK(I154),0,_xlfn.XLOOKUP(I154,INDIRECT(U154&amp;"Controls"),INDIRECT(U154&amp;"ControlsAddon")))</f>
        <v>0</v>
      </c>
      <c r="W154" s="7" t="str">
        <f t="shared" si="48"/>
        <v/>
      </c>
      <c r="X154" s="7" cm="1">
        <f t="array" aca="1" ref="X154" ca="1">IF(AND(K154="y",NOT(ISBLANK(H154))),_xlfn.XLOOKUP(S154,ralcassette,ralcassettecost),IF(K154="Y",_xlfn.XLOOKUP(S154,INDIRECT(U154&amp;"RALW"),_xlfn.XLOOKUP(T154,INDIRECT(U154&amp;"RALD"),INDIRECT(U154&amp;"RAL"))),0))</f>
        <v>0</v>
      </c>
      <c r="Y154" s="7">
        <f t="shared" si="61"/>
        <v>0</v>
      </c>
      <c r="Z154" s="7">
        <f t="shared" si="62"/>
        <v>0</v>
      </c>
      <c r="AA154" s="7" cm="1">
        <f t="array" ref="AA154">IF(ISNUMBER(SEARCH("cassette",H154)),_xlfn.XLOOKUP(S154,cassettewidth,_xlfn.XLOOKUP(H154,cassettetype,cassette)),IF(ISNUMBER(SEARCH("fascia",H154)),_xlfn.XLOOKUP(S154,fasciawidth,_xlfn.XLOOKUP(H154,fasciatype,fascia)),0))</f>
        <v>0</v>
      </c>
      <c r="AB154" s="7" t="str">
        <f t="shared" si="63"/>
        <v/>
      </c>
      <c r="AC154" s="7" t="str" cm="1">
        <f t="array" ref="AC154">IF(NOT(ISBLANK(H154)),_xlfn.XLOOKUP(S154,cassetterefwidth,_xlfn.XLOOKUP(T154,cassetterefdrop,cassetteref)),"")</f>
        <v/>
      </c>
      <c r="AD154" s="1" t="b">
        <f t="shared" si="64"/>
        <v>0</v>
      </c>
      <c r="AE154" s="1" t="b">
        <f t="shared" si="49"/>
        <v>0</v>
      </c>
      <c r="AF154" s="10" t="e" cm="1">
        <f t="array" aca="1" ref="AF154" ca="1">(_xlfn.XLOOKUP($S154,INDIRECT($U154&amp;$W154&amp;"W"),_xlfn.XLOOKUP($T154,INDIRECT($U154&amp;$W154&amp;"D"),INDIRECT($U154&amp;$W154))))</f>
        <v>#REF!</v>
      </c>
      <c r="AG154" s="9"/>
      <c r="AH154" s="9"/>
      <c r="AI154" s="9"/>
      <c r="AJ154" s="9"/>
      <c r="AK154" s="9"/>
      <c r="AL154" s="7">
        <f t="shared" si="50"/>
        <v>500</v>
      </c>
      <c r="AM154" s="7" t="str">
        <f t="shared" si="65"/>
        <v/>
      </c>
      <c r="AN154" s="7">
        <f t="shared" si="51"/>
        <v>0</v>
      </c>
      <c r="AO154" s="7">
        <f t="shared" si="52"/>
        <v>0</v>
      </c>
      <c r="AP154" s="9" cm="1">
        <f t="array" aca="1" ref="AP154" ca="1">IF(F154="Flow",_xlfn.XLOOKUP(AL154,INDIRECT(F154&amp;AM154&amp;"W"),_xlfn.XLOOKUP(AI154,INDIRECT(F154&amp;AM154&amp;"H"),INDIRECT(F154&amp;AM154))),0)</f>
        <v>0</v>
      </c>
      <c r="AQ154" s="9">
        <f>IF(F154="Cascade",_xlfn.XLOOKUP(S154,Cascade!$C$4:$S$4,Cascade!$C$5:$S$5),0)</f>
        <v>0</v>
      </c>
      <c r="AR154" s="9" t="b">
        <f t="shared" si="53"/>
        <v>0</v>
      </c>
      <c r="AS154" s="9" cm="1">
        <f t="array" aca="1" ref="AS154" ca="1">IF(OR(G154="Ellipse 43",G154="Luxury 46",G154="Type 2",G154="Type D",G154="Type Z",ISBLANK(G154)),0,_xlfn.XLOOKUP(S154,INDIRECT(U154&amp;AR154&amp;"w"),INDIRECT(U154&amp;AR154)))</f>
        <v>0</v>
      </c>
      <c r="AT154" s="9" cm="1">
        <f t="array" ref="AT154">IF(F154="ExtraLok 100",_xlfn.XLOOKUP(S154,'ExtraLok 100'!$C$6:$S$6,_xlfn.XLOOKUP('Pricing Tool'!T154,'ExtraLok 100'!$A$7:$A$21,'ExtraLok 100'!$C$7:$S$21)),IF(F154="ExtraLok 125",_xlfn.XLOOKUP('Pricing Tool'!S154,'ExtraLok 125'!$C$6:$S$6,_xlfn.XLOOKUP('Pricing Tool'!T154,'ExtraLok 125'!$A$7:$A$33,'ExtraLok 125'!$C$7:$S$33)),0))</f>
        <v>0</v>
      </c>
      <c r="AU154" s="9">
        <f t="shared" ca="1" si="66"/>
        <v>0</v>
      </c>
      <c r="AV154" s="9" t="str">
        <f t="shared" si="54"/>
        <v/>
      </c>
      <c r="AW154" s="85" t="e">
        <f>_xlfn.XLOOKUP($AV154,'Size capacities'!$A$2:$A$120,'Size capacities'!D$2:D$120)</f>
        <v>#N/A</v>
      </c>
      <c r="AX154" s="85" t="e">
        <f>_xlfn.XLOOKUP($AV154,'Size capacities'!$A$2:$A$120,'Size capacities'!E$2:E$120)</f>
        <v>#N/A</v>
      </c>
      <c r="AY154" s="85" t="e">
        <f>_xlfn.XLOOKUP($AV154,'Size capacities'!$A$2:$A$120,'Size capacities'!F$2:F$120)</f>
        <v>#N/A</v>
      </c>
      <c r="AZ154" s="85" t="e">
        <f>_xlfn.XLOOKUP($AV154,'Size capacities'!$A$2:$A$120,'Size capacities'!G$2:G$120)</f>
        <v>#N/A</v>
      </c>
      <c r="BA154" s="85">
        <f t="shared" si="55"/>
        <v>0</v>
      </c>
      <c r="BB154" s="85">
        <f t="shared" si="56"/>
        <v>0</v>
      </c>
    </row>
    <row r="155" spans="1:54" x14ac:dyDescent="0.3">
      <c r="A155" s="7">
        <v>152</v>
      </c>
      <c r="B155" s="91"/>
      <c r="C155" s="91"/>
      <c r="D155" s="91"/>
      <c r="E155" s="91"/>
      <c r="F155" s="91"/>
      <c r="G155" s="91"/>
      <c r="H155" s="91"/>
      <c r="I155" s="91"/>
      <c r="J155" s="91"/>
      <c r="K155" s="92"/>
      <c r="L155" s="92"/>
      <c r="M155" s="9">
        <f t="shared" ca="1" si="46"/>
        <v>0</v>
      </c>
      <c r="N155" s="10" cm="1">
        <f t="array" aca="1" ref="N155" ca="1">IF(ISBLANK(C155),0,IF(F155="Flow",AP155,IF(F155="Cascade",AQ155,IF(OR(ISBLANK(F155),ISBLANK(G155),ISBLANK(I155),ISBLANK(J155)),0,(_xlfn.XLOOKUP(S155,INDIRECT(U155&amp;W155&amp;"W"),_xlfn.XLOOKUP(T155,INDIRECT(U155&amp;W155&amp;"D"),INDIRECT(U155&amp;W155))))))))</f>
        <v>0</v>
      </c>
      <c r="O155" s="93"/>
      <c r="P155" s="9">
        <f t="shared" ca="1" si="47"/>
        <v>0</v>
      </c>
      <c r="Q155" s="9">
        <f t="shared" si="57"/>
        <v>0</v>
      </c>
      <c r="S155" s="7">
        <f t="shared" si="58"/>
        <v>800</v>
      </c>
      <c r="T155" s="7">
        <f t="shared" si="59"/>
        <v>800</v>
      </c>
      <c r="U155" s="8" t="str">
        <f t="shared" si="60"/>
        <v/>
      </c>
      <c r="V155" s="7" cm="1">
        <f t="array" aca="1" ref="V155" ca="1">IF(ISBLANK(I155),0,_xlfn.XLOOKUP(I155,INDIRECT(U155&amp;"Controls"),INDIRECT(U155&amp;"ControlsAddon")))</f>
        <v>0</v>
      </c>
      <c r="W155" s="7" t="str">
        <f t="shared" si="48"/>
        <v/>
      </c>
      <c r="X155" s="7" cm="1">
        <f t="array" aca="1" ref="X155" ca="1">IF(AND(K155="y",NOT(ISBLANK(H155))),_xlfn.XLOOKUP(S155,ralcassette,ralcassettecost),IF(K155="Y",_xlfn.XLOOKUP(S155,INDIRECT(U155&amp;"RALW"),_xlfn.XLOOKUP(T155,INDIRECT(U155&amp;"RALD"),INDIRECT(U155&amp;"RAL"))),0))</f>
        <v>0</v>
      </c>
      <c r="Y155" s="7">
        <f t="shared" si="61"/>
        <v>0</v>
      </c>
      <c r="Z155" s="7">
        <f t="shared" si="62"/>
        <v>0</v>
      </c>
      <c r="AA155" s="7" cm="1">
        <f t="array" ref="AA155">IF(ISNUMBER(SEARCH("cassette",H155)),_xlfn.XLOOKUP(S155,cassettewidth,_xlfn.XLOOKUP(H155,cassettetype,cassette)),IF(ISNUMBER(SEARCH("fascia",H155)),_xlfn.XLOOKUP(S155,fasciawidth,_xlfn.XLOOKUP(H155,fasciatype,fascia)),0))</f>
        <v>0</v>
      </c>
      <c r="AB155" s="7" t="str">
        <f t="shared" si="63"/>
        <v/>
      </c>
      <c r="AC155" s="7" t="str" cm="1">
        <f t="array" ref="AC155">IF(NOT(ISBLANK(H155)),_xlfn.XLOOKUP(S155,cassetterefwidth,_xlfn.XLOOKUP(T155,cassetterefdrop,cassetteref)),"")</f>
        <v/>
      </c>
      <c r="AD155" s="1" t="b">
        <f t="shared" si="64"/>
        <v>0</v>
      </c>
      <c r="AE155" s="1" t="b">
        <f t="shared" si="49"/>
        <v>0</v>
      </c>
      <c r="AF155" s="10" t="e" cm="1">
        <f t="array" aca="1" ref="AF155" ca="1">(_xlfn.XLOOKUP($S155,INDIRECT($U155&amp;$W155&amp;"W"),_xlfn.XLOOKUP($T155,INDIRECT($U155&amp;$W155&amp;"D"),INDIRECT($U155&amp;$W155))))</f>
        <v>#REF!</v>
      </c>
      <c r="AG155" s="9"/>
      <c r="AH155" s="9"/>
      <c r="AI155" s="9"/>
      <c r="AJ155" s="9"/>
      <c r="AK155" s="9"/>
      <c r="AL155" s="7">
        <f t="shared" si="50"/>
        <v>500</v>
      </c>
      <c r="AM155" s="7" t="str">
        <f t="shared" si="65"/>
        <v/>
      </c>
      <c r="AN155" s="7">
        <f t="shared" si="51"/>
        <v>0</v>
      </c>
      <c r="AO155" s="7">
        <f t="shared" si="52"/>
        <v>0</v>
      </c>
      <c r="AP155" s="9" cm="1">
        <f t="array" aca="1" ref="AP155" ca="1">IF(F155="Flow",_xlfn.XLOOKUP(AL155,INDIRECT(F155&amp;AM155&amp;"W"),_xlfn.XLOOKUP(AI155,INDIRECT(F155&amp;AM155&amp;"H"),INDIRECT(F155&amp;AM155))),0)</f>
        <v>0</v>
      </c>
      <c r="AQ155" s="9">
        <f>IF(F155="Cascade",_xlfn.XLOOKUP(S155,Cascade!$C$4:$S$4,Cascade!$C$5:$S$5),0)</f>
        <v>0</v>
      </c>
      <c r="AR155" s="9" t="b">
        <f t="shared" si="53"/>
        <v>0</v>
      </c>
      <c r="AS155" s="9" cm="1">
        <f t="array" aca="1" ref="AS155" ca="1">IF(OR(G155="Ellipse 43",G155="Luxury 46",G155="Type 2",G155="Type D",G155="Type Z",ISBLANK(G155)),0,_xlfn.XLOOKUP(S155,INDIRECT(U155&amp;AR155&amp;"w"),INDIRECT(U155&amp;AR155)))</f>
        <v>0</v>
      </c>
      <c r="AT155" s="9" cm="1">
        <f t="array" ref="AT155">IF(F155="ExtraLok 100",_xlfn.XLOOKUP(S155,'ExtraLok 100'!$C$6:$S$6,_xlfn.XLOOKUP('Pricing Tool'!T155,'ExtraLok 100'!$A$7:$A$21,'ExtraLok 100'!$C$7:$S$21)),IF(F155="ExtraLok 125",_xlfn.XLOOKUP('Pricing Tool'!S155,'ExtraLok 125'!$C$6:$S$6,_xlfn.XLOOKUP('Pricing Tool'!T155,'ExtraLok 125'!$A$7:$A$33,'ExtraLok 125'!$C$7:$S$33)),0))</f>
        <v>0</v>
      </c>
      <c r="AU155" s="9">
        <f t="shared" ca="1" si="66"/>
        <v>0</v>
      </c>
      <c r="AV155" s="9" t="str">
        <f t="shared" si="54"/>
        <v/>
      </c>
      <c r="AW155" s="85" t="e">
        <f>_xlfn.XLOOKUP($AV155,'Size capacities'!$A$2:$A$120,'Size capacities'!D$2:D$120)</f>
        <v>#N/A</v>
      </c>
      <c r="AX155" s="85" t="e">
        <f>_xlfn.XLOOKUP($AV155,'Size capacities'!$A$2:$A$120,'Size capacities'!E$2:E$120)</f>
        <v>#N/A</v>
      </c>
      <c r="AY155" s="85" t="e">
        <f>_xlfn.XLOOKUP($AV155,'Size capacities'!$A$2:$A$120,'Size capacities'!F$2:F$120)</f>
        <v>#N/A</v>
      </c>
      <c r="AZ155" s="85" t="e">
        <f>_xlfn.XLOOKUP($AV155,'Size capacities'!$A$2:$A$120,'Size capacities'!G$2:G$120)</f>
        <v>#N/A</v>
      </c>
      <c r="BA155" s="85">
        <f t="shared" si="55"/>
        <v>0</v>
      </c>
      <c r="BB155" s="85">
        <f t="shared" si="56"/>
        <v>0</v>
      </c>
    </row>
    <row r="156" spans="1:54" x14ac:dyDescent="0.3">
      <c r="A156" s="7">
        <v>153</v>
      </c>
      <c r="B156" s="91"/>
      <c r="C156" s="91"/>
      <c r="D156" s="91"/>
      <c r="E156" s="91"/>
      <c r="F156" s="91"/>
      <c r="G156" s="91"/>
      <c r="H156" s="91"/>
      <c r="I156" s="91"/>
      <c r="J156" s="91"/>
      <c r="K156" s="92"/>
      <c r="L156" s="92"/>
      <c r="M156" s="9">
        <f t="shared" ca="1" si="46"/>
        <v>0</v>
      </c>
      <c r="N156" s="10" cm="1">
        <f t="array" aca="1" ref="N156" ca="1">IF(ISBLANK(C156),0,IF(F156="Flow",AP156,IF(F156="Cascade",AQ156,IF(OR(ISBLANK(F156),ISBLANK(G156),ISBLANK(I156),ISBLANK(J156)),0,(_xlfn.XLOOKUP(S156,INDIRECT(U156&amp;W156&amp;"W"),_xlfn.XLOOKUP(T156,INDIRECT(U156&amp;W156&amp;"D"),INDIRECT(U156&amp;W156))))))))</f>
        <v>0</v>
      </c>
      <c r="O156" s="93"/>
      <c r="P156" s="9">
        <f t="shared" ca="1" si="47"/>
        <v>0</v>
      </c>
      <c r="Q156" s="9">
        <f t="shared" si="57"/>
        <v>0</v>
      </c>
      <c r="S156" s="7">
        <f t="shared" si="58"/>
        <v>800</v>
      </c>
      <c r="T156" s="7">
        <f t="shared" si="59"/>
        <v>800</v>
      </c>
      <c r="U156" s="8" t="str">
        <f t="shared" si="60"/>
        <v/>
      </c>
      <c r="V156" s="7" cm="1">
        <f t="array" aca="1" ref="V156" ca="1">IF(ISBLANK(I156),0,_xlfn.XLOOKUP(I156,INDIRECT(U156&amp;"Controls"),INDIRECT(U156&amp;"ControlsAddon")))</f>
        <v>0</v>
      </c>
      <c r="W156" s="7" t="str">
        <f t="shared" si="48"/>
        <v/>
      </c>
      <c r="X156" s="7" cm="1">
        <f t="array" aca="1" ref="X156" ca="1">IF(AND(K156="y",NOT(ISBLANK(H156))),_xlfn.XLOOKUP(S156,ralcassette,ralcassettecost),IF(K156="Y",_xlfn.XLOOKUP(S156,INDIRECT(U156&amp;"RALW"),_xlfn.XLOOKUP(T156,INDIRECT(U156&amp;"RALD"),INDIRECT(U156&amp;"RAL"))),0))</f>
        <v>0</v>
      </c>
      <c r="Y156" s="7">
        <f t="shared" si="61"/>
        <v>0</v>
      </c>
      <c r="Z156" s="7">
        <f t="shared" si="62"/>
        <v>0</v>
      </c>
      <c r="AA156" s="7" cm="1">
        <f t="array" ref="AA156">IF(ISNUMBER(SEARCH("cassette",H156)),_xlfn.XLOOKUP(S156,cassettewidth,_xlfn.XLOOKUP(H156,cassettetype,cassette)),IF(ISNUMBER(SEARCH("fascia",H156)),_xlfn.XLOOKUP(S156,fasciawidth,_xlfn.XLOOKUP(H156,fasciatype,fascia)),0))</f>
        <v>0</v>
      </c>
      <c r="AB156" s="7" t="str">
        <f t="shared" si="63"/>
        <v/>
      </c>
      <c r="AC156" s="7" t="str" cm="1">
        <f t="array" ref="AC156">IF(NOT(ISBLANK(H156)),_xlfn.XLOOKUP(S156,cassetterefwidth,_xlfn.XLOOKUP(T156,cassetterefdrop,cassetteref)),"")</f>
        <v/>
      </c>
      <c r="AD156" s="1" t="b">
        <f t="shared" si="64"/>
        <v>0</v>
      </c>
      <c r="AE156" s="1" t="b">
        <f t="shared" si="49"/>
        <v>0</v>
      </c>
      <c r="AF156" s="10" t="e" cm="1">
        <f t="array" aca="1" ref="AF156" ca="1">(_xlfn.XLOOKUP($S156,INDIRECT($U156&amp;$W156&amp;"W"),_xlfn.XLOOKUP($T156,INDIRECT($U156&amp;$W156&amp;"D"),INDIRECT($U156&amp;$W156))))</f>
        <v>#REF!</v>
      </c>
      <c r="AG156" s="9"/>
      <c r="AH156" s="9"/>
      <c r="AI156" s="9"/>
      <c r="AJ156" s="9"/>
      <c r="AK156" s="9"/>
      <c r="AL156" s="7">
        <f t="shared" si="50"/>
        <v>500</v>
      </c>
      <c r="AM156" s="7" t="str">
        <f t="shared" si="65"/>
        <v/>
      </c>
      <c r="AN156" s="7">
        <f t="shared" si="51"/>
        <v>0</v>
      </c>
      <c r="AO156" s="7">
        <f t="shared" si="52"/>
        <v>0</v>
      </c>
      <c r="AP156" s="9" cm="1">
        <f t="array" aca="1" ref="AP156" ca="1">IF(F156="Flow",_xlfn.XLOOKUP(AL156,INDIRECT(F156&amp;AM156&amp;"W"),_xlfn.XLOOKUP(AI156,INDIRECT(F156&amp;AM156&amp;"H"),INDIRECT(F156&amp;AM156))),0)</f>
        <v>0</v>
      </c>
      <c r="AQ156" s="9">
        <f>IF(F156="Cascade",_xlfn.XLOOKUP(S156,Cascade!$C$4:$S$4,Cascade!$C$5:$S$5),0)</f>
        <v>0</v>
      </c>
      <c r="AR156" s="9" t="b">
        <f t="shared" si="53"/>
        <v>0</v>
      </c>
      <c r="AS156" s="9" cm="1">
        <f t="array" aca="1" ref="AS156" ca="1">IF(OR(G156="Ellipse 43",G156="Luxury 46",G156="Type 2",G156="Type D",G156="Type Z",ISBLANK(G156)),0,_xlfn.XLOOKUP(S156,INDIRECT(U156&amp;AR156&amp;"w"),INDIRECT(U156&amp;AR156)))</f>
        <v>0</v>
      </c>
      <c r="AT156" s="9" cm="1">
        <f t="array" ref="AT156">IF(F156="ExtraLok 100",_xlfn.XLOOKUP(S156,'ExtraLok 100'!$C$6:$S$6,_xlfn.XLOOKUP('Pricing Tool'!T156,'ExtraLok 100'!$A$7:$A$21,'ExtraLok 100'!$C$7:$S$21)),IF(F156="ExtraLok 125",_xlfn.XLOOKUP('Pricing Tool'!S156,'ExtraLok 125'!$C$6:$S$6,_xlfn.XLOOKUP('Pricing Tool'!T156,'ExtraLok 125'!$A$7:$A$33,'ExtraLok 125'!$C$7:$S$33)),0))</f>
        <v>0</v>
      </c>
      <c r="AU156" s="9">
        <f t="shared" ca="1" si="66"/>
        <v>0</v>
      </c>
      <c r="AV156" s="9" t="str">
        <f t="shared" si="54"/>
        <v/>
      </c>
      <c r="AW156" s="85" t="e">
        <f>_xlfn.XLOOKUP($AV156,'Size capacities'!$A$2:$A$120,'Size capacities'!D$2:D$120)</f>
        <v>#N/A</v>
      </c>
      <c r="AX156" s="85" t="e">
        <f>_xlfn.XLOOKUP($AV156,'Size capacities'!$A$2:$A$120,'Size capacities'!E$2:E$120)</f>
        <v>#N/A</v>
      </c>
      <c r="AY156" s="85" t="e">
        <f>_xlfn.XLOOKUP($AV156,'Size capacities'!$A$2:$A$120,'Size capacities'!F$2:F$120)</f>
        <v>#N/A</v>
      </c>
      <c r="AZ156" s="85" t="e">
        <f>_xlfn.XLOOKUP($AV156,'Size capacities'!$A$2:$A$120,'Size capacities'!G$2:G$120)</f>
        <v>#N/A</v>
      </c>
      <c r="BA156" s="85">
        <f t="shared" si="55"/>
        <v>0</v>
      </c>
      <c r="BB156" s="85">
        <f t="shared" si="56"/>
        <v>0</v>
      </c>
    </row>
    <row r="157" spans="1:54" x14ac:dyDescent="0.3">
      <c r="A157" s="7">
        <v>154</v>
      </c>
      <c r="B157" s="91"/>
      <c r="C157" s="91"/>
      <c r="D157" s="91"/>
      <c r="E157" s="91"/>
      <c r="F157" s="91"/>
      <c r="G157" s="91"/>
      <c r="H157" s="91"/>
      <c r="I157" s="91"/>
      <c r="J157" s="91"/>
      <c r="K157" s="92"/>
      <c r="L157" s="92"/>
      <c r="M157" s="9">
        <f t="shared" ca="1" si="46"/>
        <v>0</v>
      </c>
      <c r="N157" s="10" cm="1">
        <f t="array" aca="1" ref="N157" ca="1">IF(ISBLANK(C157),0,IF(F157="Flow",AP157,IF(F157="Cascade",AQ157,IF(OR(ISBLANK(F157),ISBLANK(G157),ISBLANK(I157),ISBLANK(J157)),0,(_xlfn.XLOOKUP(S157,INDIRECT(U157&amp;W157&amp;"W"),_xlfn.XLOOKUP(T157,INDIRECT(U157&amp;W157&amp;"D"),INDIRECT(U157&amp;W157))))))))</f>
        <v>0</v>
      </c>
      <c r="O157" s="93"/>
      <c r="P157" s="9">
        <f t="shared" ca="1" si="47"/>
        <v>0</v>
      </c>
      <c r="Q157" s="9">
        <f t="shared" si="57"/>
        <v>0</v>
      </c>
      <c r="S157" s="7">
        <f t="shared" si="58"/>
        <v>800</v>
      </c>
      <c r="T157" s="7">
        <f t="shared" si="59"/>
        <v>800</v>
      </c>
      <c r="U157" s="8" t="str">
        <f t="shared" si="60"/>
        <v/>
      </c>
      <c r="V157" s="7" cm="1">
        <f t="array" aca="1" ref="V157" ca="1">IF(ISBLANK(I157),0,_xlfn.XLOOKUP(I157,INDIRECT(U157&amp;"Controls"),INDIRECT(U157&amp;"ControlsAddon")))</f>
        <v>0</v>
      </c>
      <c r="W157" s="7" t="str">
        <f t="shared" si="48"/>
        <v/>
      </c>
      <c r="X157" s="7" cm="1">
        <f t="array" aca="1" ref="X157" ca="1">IF(AND(K157="y",NOT(ISBLANK(H157))),_xlfn.XLOOKUP(S157,ralcassette,ralcassettecost),IF(K157="Y",_xlfn.XLOOKUP(S157,INDIRECT(U157&amp;"RALW"),_xlfn.XLOOKUP(T157,INDIRECT(U157&amp;"RALD"),INDIRECT(U157&amp;"RAL"))),0))</f>
        <v>0</v>
      </c>
      <c r="Y157" s="7">
        <f t="shared" si="61"/>
        <v>0</v>
      </c>
      <c r="Z157" s="7">
        <f t="shared" si="62"/>
        <v>0</v>
      </c>
      <c r="AA157" s="7" cm="1">
        <f t="array" ref="AA157">IF(ISNUMBER(SEARCH("cassette",H157)),_xlfn.XLOOKUP(S157,cassettewidth,_xlfn.XLOOKUP(H157,cassettetype,cassette)),IF(ISNUMBER(SEARCH("fascia",H157)),_xlfn.XLOOKUP(S157,fasciawidth,_xlfn.XLOOKUP(H157,fasciatype,fascia)),0))</f>
        <v>0</v>
      </c>
      <c r="AB157" s="7" t="str">
        <f t="shared" si="63"/>
        <v/>
      </c>
      <c r="AC157" s="7" t="str" cm="1">
        <f t="array" ref="AC157">IF(NOT(ISBLANK(H157)),_xlfn.XLOOKUP(S157,cassetterefwidth,_xlfn.XLOOKUP(T157,cassetterefdrop,cassetteref)),"")</f>
        <v/>
      </c>
      <c r="AD157" s="1" t="b">
        <f t="shared" si="64"/>
        <v>0</v>
      </c>
      <c r="AE157" s="1" t="b">
        <f t="shared" si="49"/>
        <v>0</v>
      </c>
      <c r="AF157" s="10" t="e" cm="1">
        <f t="array" aca="1" ref="AF157" ca="1">(_xlfn.XLOOKUP($S157,INDIRECT($U157&amp;$W157&amp;"W"),_xlfn.XLOOKUP($T157,INDIRECT($U157&amp;$W157&amp;"D"),INDIRECT($U157&amp;$W157))))</f>
        <v>#REF!</v>
      </c>
      <c r="AG157" s="9"/>
      <c r="AH157" s="9"/>
      <c r="AI157" s="9"/>
      <c r="AJ157" s="9"/>
      <c r="AK157" s="9"/>
      <c r="AL157" s="7">
        <f t="shared" si="50"/>
        <v>500</v>
      </c>
      <c r="AM157" s="7" t="str">
        <f t="shared" si="65"/>
        <v/>
      </c>
      <c r="AN157" s="7">
        <f t="shared" si="51"/>
        <v>0</v>
      </c>
      <c r="AO157" s="7">
        <f t="shared" si="52"/>
        <v>0</v>
      </c>
      <c r="AP157" s="9" cm="1">
        <f t="array" aca="1" ref="AP157" ca="1">IF(F157="Flow",_xlfn.XLOOKUP(AL157,INDIRECT(F157&amp;AM157&amp;"W"),_xlfn.XLOOKUP(AI157,INDIRECT(F157&amp;AM157&amp;"H"),INDIRECT(F157&amp;AM157))),0)</f>
        <v>0</v>
      </c>
      <c r="AQ157" s="9">
        <f>IF(F157="Cascade",_xlfn.XLOOKUP(S157,Cascade!$C$4:$S$4,Cascade!$C$5:$S$5),0)</f>
        <v>0</v>
      </c>
      <c r="AR157" s="9" t="b">
        <f t="shared" si="53"/>
        <v>0</v>
      </c>
      <c r="AS157" s="9" cm="1">
        <f t="array" aca="1" ref="AS157" ca="1">IF(OR(G157="Ellipse 43",G157="Luxury 46",G157="Type 2",G157="Type D",G157="Type Z",ISBLANK(G157)),0,_xlfn.XLOOKUP(S157,INDIRECT(U157&amp;AR157&amp;"w"),INDIRECT(U157&amp;AR157)))</f>
        <v>0</v>
      </c>
      <c r="AT157" s="9" cm="1">
        <f t="array" ref="AT157">IF(F157="ExtraLok 100",_xlfn.XLOOKUP(S157,'ExtraLok 100'!$C$6:$S$6,_xlfn.XLOOKUP('Pricing Tool'!T157,'ExtraLok 100'!$A$7:$A$21,'ExtraLok 100'!$C$7:$S$21)),IF(F157="ExtraLok 125",_xlfn.XLOOKUP('Pricing Tool'!S157,'ExtraLok 125'!$C$6:$S$6,_xlfn.XLOOKUP('Pricing Tool'!T157,'ExtraLok 125'!$A$7:$A$33,'ExtraLok 125'!$C$7:$S$33)),0))</f>
        <v>0</v>
      </c>
      <c r="AU157" s="9">
        <f t="shared" ca="1" si="66"/>
        <v>0</v>
      </c>
      <c r="AV157" s="9" t="str">
        <f t="shared" si="54"/>
        <v/>
      </c>
      <c r="AW157" s="85" t="e">
        <f>_xlfn.XLOOKUP($AV157,'Size capacities'!$A$2:$A$120,'Size capacities'!D$2:D$120)</f>
        <v>#N/A</v>
      </c>
      <c r="AX157" s="85" t="e">
        <f>_xlfn.XLOOKUP($AV157,'Size capacities'!$A$2:$A$120,'Size capacities'!E$2:E$120)</f>
        <v>#N/A</v>
      </c>
      <c r="AY157" s="85" t="e">
        <f>_xlfn.XLOOKUP($AV157,'Size capacities'!$A$2:$A$120,'Size capacities'!F$2:F$120)</f>
        <v>#N/A</v>
      </c>
      <c r="AZ157" s="85" t="e">
        <f>_xlfn.XLOOKUP($AV157,'Size capacities'!$A$2:$A$120,'Size capacities'!G$2:G$120)</f>
        <v>#N/A</v>
      </c>
      <c r="BA157" s="85">
        <f t="shared" si="55"/>
        <v>0</v>
      </c>
      <c r="BB157" s="85">
        <f t="shared" si="56"/>
        <v>0</v>
      </c>
    </row>
    <row r="158" spans="1:54" x14ac:dyDescent="0.3">
      <c r="A158" s="7">
        <v>155</v>
      </c>
      <c r="B158" s="91"/>
      <c r="C158" s="91"/>
      <c r="D158" s="91"/>
      <c r="E158" s="91"/>
      <c r="F158" s="91"/>
      <c r="G158" s="91"/>
      <c r="H158" s="91"/>
      <c r="I158" s="91"/>
      <c r="J158" s="91"/>
      <c r="K158" s="92"/>
      <c r="L158" s="92"/>
      <c r="M158" s="9">
        <f t="shared" ca="1" si="46"/>
        <v>0</v>
      </c>
      <c r="N158" s="10" cm="1">
        <f t="array" aca="1" ref="N158" ca="1">IF(ISBLANK(C158),0,IF(F158="Flow",AP158,IF(F158="Cascade",AQ158,IF(OR(ISBLANK(F158),ISBLANK(G158),ISBLANK(I158),ISBLANK(J158)),0,(_xlfn.XLOOKUP(S158,INDIRECT(U158&amp;W158&amp;"W"),_xlfn.XLOOKUP(T158,INDIRECT(U158&amp;W158&amp;"D"),INDIRECT(U158&amp;W158))))))))</f>
        <v>0</v>
      </c>
      <c r="O158" s="93"/>
      <c r="P158" s="9">
        <f t="shared" ca="1" si="47"/>
        <v>0</v>
      </c>
      <c r="Q158" s="9">
        <f t="shared" si="57"/>
        <v>0</v>
      </c>
      <c r="S158" s="7">
        <f t="shared" si="58"/>
        <v>800</v>
      </c>
      <c r="T158" s="7">
        <f t="shared" si="59"/>
        <v>800</v>
      </c>
      <c r="U158" s="8" t="str">
        <f t="shared" si="60"/>
        <v/>
      </c>
      <c r="V158" s="7" cm="1">
        <f t="array" aca="1" ref="V158" ca="1">IF(ISBLANK(I158),0,_xlfn.XLOOKUP(I158,INDIRECT(U158&amp;"Controls"),INDIRECT(U158&amp;"ControlsAddon")))</f>
        <v>0</v>
      </c>
      <c r="W158" s="7" t="str">
        <f t="shared" si="48"/>
        <v/>
      </c>
      <c r="X158" s="7" cm="1">
        <f t="array" aca="1" ref="X158" ca="1">IF(AND(K158="y",NOT(ISBLANK(H158))),_xlfn.XLOOKUP(S158,ralcassette,ralcassettecost),IF(K158="Y",_xlfn.XLOOKUP(S158,INDIRECT(U158&amp;"RALW"),_xlfn.XLOOKUP(T158,INDIRECT(U158&amp;"RALD"),INDIRECT(U158&amp;"RAL"))),0))</f>
        <v>0</v>
      </c>
      <c r="Y158" s="7">
        <f t="shared" si="61"/>
        <v>0</v>
      </c>
      <c r="Z158" s="7">
        <f t="shared" si="62"/>
        <v>0</v>
      </c>
      <c r="AA158" s="7" cm="1">
        <f t="array" ref="AA158">IF(ISNUMBER(SEARCH("cassette",H158)),_xlfn.XLOOKUP(S158,cassettewidth,_xlfn.XLOOKUP(H158,cassettetype,cassette)),IF(ISNUMBER(SEARCH("fascia",H158)),_xlfn.XLOOKUP(S158,fasciawidth,_xlfn.XLOOKUP(H158,fasciatype,fascia)),0))</f>
        <v>0</v>
      </c>
      <c r="AB158" s="7" t="str">
        <f t="shared" si="63"/>
        <v/>
      </c>
      <c r="AC158" s="7" t="str" cm="1">
        <f t="array" ref="AC158">IF(NOT(ISBLANK(H158)),_xlfn.XLOOKUP(S158,cassetterefwidth,_xlfn.XLOOKUP(T158,cassetterefdrop,cassetteref)),"")</f>
        <v/>
      </c>
      <c r="AD158" s="1" t="b">
        <f t="shared" si="64"/>
        <v>0</v>
      </c>
      <c r="AE158" s="1" t="b">
        <f t="shared" si="49"/>
        <v>0</v>
      </c>
      <c r="AF158" s="10" t="e" cm="1">
        <f t="array" aca="1" ref="AF158" ca="1">(_xlfn.XLOOKUP($S158,INDIRECT($U158&amp;$W158&amp;"W"),_xlfn.XLOOKUP($T158,INDIRECT($U158&amp;$W158&amp;"D"),INDIRECT($U158&amp;$W158))))</f>
        <v>#REF!</v>
      </c>
      <c r="AG158" s="9"/>
      <c r="AH158" s="9"/>
      <c r="AI158" s="9"/>
      <c r="AJ158" s="9"/>
      <c r="AK158" s="9"/>
      <c r="AL158" s="7">
        <f t="shared" si="50"/>
        <v>500</v>
      </c>
      <c r="AM158" s="7" t="str">
        <f t="shared" si="65"/>
        <v/>
      </c>
      <c r="AN158" s="7">
        <f t="shared" si="51"/>
        <v>0</v>
      </c>
      <c r="AO158" s="7">
        <f t="shared" si="52"/>
        <v>0</v>
      </c>
      <c r="AP158" s="9" cm="1">
        <f t="array" aca="1" ref="AP158" ca="1">IF(F158="Flow",_xlfn.XLOOKUP(AL158,INDIRECT(F158&amp;AM158&amp;"W"),_xlfn.XLOOKUP(AI158,INDIRECT(F158&amp;AM158&amp;"H"),INDIRECT(F158&amp;AM158))),0)</f>
        <v>0</v>
      </c>
      <c r="AQ158" s="9">
        <f>IF(F158="Cascade",_xlfn.XLOOKUP(S158,Cascade!$C$4:$S$4,Cascade!$C$5:$S$5),0)</f>
        <v>0</v>
      </c>
      <c r="AR158" s="9" t="b">
        <f t="shared" si="53"/>
        <v>0</v>
      </c>
      <c r="AS158" s="9" cm="1">
        <f t="array" aca="1" ref="AS158" ca="1">IF(OR(G158="Ellipse 43",G158="Luxury 46",G158="Type 2",G158="Type D",G158="Type Z",ISBLANK(G158)),0,_xlfn.XLOOKUP(S158,INDIRECT(U158&amp;AR158&amp;"w"),INDIRECT(U158&amp;AR158)))</f>
        <v>0</v>
      </c>
      <c r="AT158" s="9" cm="1">
        <f t="array" ref="AT158">IF(F158="ExtraLok 100",_xlfn.XLOOKUP(S158,'ExtraLok 100'!$C$6:$S$6,_xlfn.XLOOKUP('Pricing Tool'!T158,'ExtraLok 100'!$A$7:$A$21,'ExtraLok 100'!$C$7:$S$21)),IF(F158="ExtraLok 125",_xlfn.XLOOKUP('Pricing Tool'!S158,'ExtraLok 125'!$C$6:$S$6,_xlfn.XLOOKUP('Pricing Tool'!T158,'ExtraLok 125'!$A$7:$A$33,'ExtraLok 125'!$C$7:$S$33)),0))</f>
        <v>0</v>
      </c>
      <c r="AU158" s="9">
        <f t="shared" ca="1" si="66"/>
        <v>0</v>
      </c>
      <c r="AV158" s="9" t="str">
        <f t="shared" si="54"/>
        <v/>
      </c>
      <c r="AW158" s="85" t="e">
        <f>_xlfn.XLOOKUP($AV158,'Size capacities'!$A$2:$A$120,'Size capacities'!D$2:D$120)</f>
        <v>#N/A</v>
      </c>
      <c r="AX158" s="85" t="e">
        <f>_xlfn.XLOOKUP($AV158,'Size capacities'!$A$2:$A$120,'Size capacities'!E$2:E$120)</f>
        <v>#N/A</v>
      </c>
      <c r="AY158" s="85" t="e">
        <f>_xlfn.XLOOKUP($AV158,'Size capacities'!$A$2:$A$120,'Size capacities'!F$2:F$120)</f>
        <v>#N/A</v>
      </c>
      <c r="AZ158" s="85" t="e">
        <f>_xlfn.XLOOKUP($AV158,'Size capacities'!$A$2:$A$120,'Size capacities'!G$2:G$120)</f>
        <v>#N/A</v>
      </c>
      <c r="BA158" s="85">
        <f t="shared" si="55"/>
        <v>0</v>
      </c>
      <c r="BB158" s="85">
        <f t="shared" si="56"/>
        <v>0</v>
      </c>
    </row>
    <row r="159" spans="1:54" x14ac:dyDescent="0.3">
      <c r="A159" s="7">
        <v>156</v>
      </c>
      <c r="B159" s="91"/>
      <c r="C159" s="91"/>
      <c r="D159" s="91"/>
      <c r="E159" s="91"/>
      <c r="F159" s="91"/>
      <c r="G159" s="91"/>
      <c r="H159" s="91"/>
      <c r="I159" s="91"/>
      <c r="J159" s="91"/>
      <c r="K159" s="92"/>
      <c r="L159" s="92"/>
      <c r="M159" s="9">
        <f t="shared" ca="1" si="46"/>
        <v>0</v>
      </c>
      <c r="N159" s="10" cm="1">
        <f t="array" aca="1" ref="N159" ca="1">IF(ISBLANK(C159),0,IF(F159="Flow",AP159,IF(F159="Cascade",AQ159,IF(OR(ISBLANK(F159),ISBLANK(G159),ISBLANK(I159),ISBLANK(J159)),0,(_xlfn.XLOOKUP(S159,INDIRECT(U159&amp;W159&amp;"W"),_xlfn.XLOOKUP(T159,INDIRECT(U159&amp;W159&amp;"D"),INDIRECT(U159&amp;W159))))))))</f>
        <v>0</v>
      </c>
      <c r="O159" s="93"/>
      <c r="P159" s="9">
        <f t="shared" ca="1" si="47"/>
        <v>0</v>
      </c>
      <c r="Q159" s="9">
        <f t="shared" si="57"/>
        <v>0</v>
      </c>
      <c r="S159" s="7">
        <f t="shared" si="58"/>
        <v>800</v>
      </c>
      <c r="T159" s="7">
        <f t="shared" si="59"/>
        <v>800</v>
      </c>
      <c r="U159" s="8" t="str">
        <f t="shared" si="60"/>
        <v/>
      </c>
      <c r="V159" s="7" cm="1">
        <f t="array" aca="1" ref="V159" ca="1">IF(ISBLANK(I159),0,_xlfn.XLOOKUP(I159,INDIRECT(U159&amp;"Controls"),INDIRECT(U159&amp;"ControlsAddon")))</f>
        <v>0</v>
      </c>
      <c r="W159" s="7" t="str">
        <f t="shared" si="48"/>
        <v/>
      </c>
      <c r="X159" s="7" cm="1">
        <f t="array" aca="1" ref="X159" ca="1">IF(AND(K159="y",NOT(ISBLANK(H159))),_xlfn.XLOOKUP(S159,ralcassette,ralcassettecost),IF(K159="Y",_xlfn.XLOOKUP(S159,INDIRECT(U159&amp;"RALW"),_xlfn.XLOOKUP(T159,INDIRECT(U159&amp;"RALD"),INDIRECT(U159&amp;"RAL"))),0))</f>
        <v>0</v>
      </c>
      <c r="Y159" s="7">
        <f t="shared" si="61"/>
        <v>0</v>
      </c>
      <c r="Z159" s="7">
        <f t="shared" si="62"/>
        <v>0</v>
      </c>
      <c r="AA159" s="7" cm="1">
        <f t="array" ref="AA159">IF(ISNUMBER(SEARCH("cassette",H159)),_xlfn.XLOOKUP(S159,cassettewidth,_xlfn.XLOOKUP(H159,cassettetype,cassette)),IF(ISNUMBER(SEARCH("fascia",H159)),_xlfn.XLOOKUP(S159,fasciawidth,_xlfn.XLOOKUP(H159,fasciatype,fascia)),0))</f>
        <v>0</v>
      </c>
      <c r="AB159" s="7" t="str">
        <f t="shared" si="63"/>
        <v/>
      </c>
      <c r="AC159" s="7" t="str" cm="1">
        <f t="array" ref="AC159">IF(NOT(ISBLANK(H159)),_xlfn.XLOOKUP(S159,cassetterefwidth,_xlfn.XLOOKUP(T159,cassetterefdrop,cassetteref)),"")</f>
        <v/>
      </c>
      <c r="AD159" s="1" t="b">
        <f t="shared" si="64"/>
        <v>0</v>
      </c>
      <c r="AE159" s="1" t="b">
        <f t="shared" si="49"/>
        <v>0</v>
      </c>
      <c r="AF159" s="10" t="e" cm="1">
        <f t="array" aca="1" ref="AF159" ca="1">(_xlfn.XLOOKUP($S159,INDIRECT($U159&amp;$W159&amp;"W"),_xlfn.XLOOKUP($T159,INDIRECT($U159&amp;$W159&amp;"D"),INDIRECT($U159&amp;$W159))))</f>
        <v>#REF!</v>
      </c>
      <c r="AG159" s="9"/>
      <c r="AH159" s="9"/>
      <c r="AI159" s="9"/>
      <c r="AJ159" s="9"/>
      <c r="AK159" s="9"/>
      <c r="AL159" s="7">
        <f t="shared" si="50"/>
        <v>500</v>
      </c>
      <c r="AM159" s="7" t="str">
        <f t="shared" si="65"/>
        <v/>
      </c>
      <c r="AN159" s="7">
        <f t="shared" si="51"/>
        <v>0</v>
      </c>
      <c r="AO159" s="7">
        <f t="shared" si="52"/>
        <v>0</v>
      </c>
      <c r="AP159" s="9" cm="1">
        <f t="array" aca="1" ref="AP159" ca="1">IF(F159="Flow",_xlfn.XLOOKUP(AL159,INDIRECT(F159&amp;AM159&amp;"W"),_xlfn.XLOOKUP(AI159,INDIRECT(F159&amp;AM159&amp;"H"),INDIRECT(F159&amp;AM159))),0)</f>
        <v>0</v>
      </c>
      <c r="AQ159" s="9">
        <f>IF(F159="Cascade",_xlfn.XLOOKUP(S159,Cascade!$C$4:$S$4,Cascade!$C$5:$S$5),0)</f>
        <v>0</v>
      </c>
      <c r="AR159" s="9" t="b">
        <f t="shared" si="53"/>
        <v>0</v>
      </c>
      <c r="AS159" s="9" cm="1">
        <f t="array" aca="1" ref="AS159" ca="1">IF(OR(G159="Ellipse 43",G159="Luxury 46",G159="Type 2",G159="Type D",G159="Type Z",ISBLANK(G159)),0,_xlfn.XLOOKUP(S159,INDIRECT(U159&amp;AR159&amp;"w"),INDIRECT(U159&amp;AR159)))</f>
        <v>0</v>
      </c>
      <c r="AT159" s="9" cm="1">
        <f t="array" ref="AT159">IF(F159="ExtraLok 100",_xlfn.XLOOKUP(S159,'ExtraLok 100'!$C$6:$S$6,_xlfn.XLOOKUP('Pricing Tool'!T159,'ExtraLok 100'!$A$7:$A$21,'ExtraLok 100'!$C$7:$S$21)),IF(F159="ExtraLok 125",_xlfn.XLOOKUP('Pricing Tool'!S159,'ExtraLok 125'!$C$6:$S$6,_xlfn.XLOOKUP('Pricing Tool'!T159,'ExtraLok 125'!$A$7:$A$33,'ExtraLok 125'!$C$7:$S$33)),0))</f>
        <v>0</v>
      </c>
      <c r="AU159" s="9">
        <f t="shared" ca="1" si="66"/>
        <v>0</v>
      </c>
      <c r="AV159" s="9" t="str">
        <f t="shared" si="54"/>
        <v/>
      </c>
      <c r="AW159" s="85" t="e">
        <f>_xlfn.XLOOKUP($AV159,'Size capacities'!$A$2:$A$120,'Size capacities'!D$2:D$120)</f>
        <v>#N/A</v>
      </c>
      <c r="AX159" s="85" t="e">
        <f>_xlfn.XLOOKUP($AV159,'Size capacities'!$A$2:$A$120,'Size capacities'!E$2:E$120)</f>
        <v>#N/A</v>
      </c>
      <c r="AY159" s="85" t="e">
        <f>_xlfn.XLOOKUP($AV159,'Size capacities'!$A$2:$A$120,'Size capacities'!F$2:F$120)</f>
        <v>#N/A</v>
      </c>
      <c r="AZ159" s="85" t="e">
        <f>_xlfn.XLOOKUP($AV159,'Size capacities'!$A$2:$A$120,'Size capacities'!G$2:G$120)</f>
        <v>#N/A</v>
      </c>
      <c r="BA159" s="85">
        <f t="shared" si="55"/>
        <v>0</v>
      </c>
      <c r="BB159" s="85">
        <f t="shared" si="56"/>
        <v>0</v>
      </c>
    </row>
    <row r="160" spans="1:54" x14ac:dyDescent="0.3">
      <c r="A160" s="7">
        <v>157</v>
      </c>
      <c r="B160" s="91"/>
      <c r="C160" s="91"/>
      <c r="D160" s="91"/>
      <c r="E160" s="91"/>
      <c r="F160" s="91"/>
      <c r="G160" s="91"/>
      <c r="H160" s="91"/>
      <c r="I160" s="91"/>
      <c r="J160" s="91"/>
      <c r="K160" s="92"/>
      <c r="L160" s="92"/>
      <c r="M160" s="9">
        <f t="shared" ca="1" si="46"/>
        <v>0</v>
      </c>
      <c r="N160" s="10" cm="1">
        <f t="array" aca="1" ref="N160" ca="1">IF(ISBLANK(C160),0,IF(F160="Flow",AP160,IF(F160="Cascade",AQ160,IF(OR(ISBLANK(F160),ISBLANK(G160),ISBLANK(I160),ISBLANK(J160)),0,(_xlfn.XLOOKUP(S160,INDIRECT(U160&amp;W160&amp;"W"),_xlfn.XLOOKUP(T160,INDIRECT(U160&amp;W160&amp;"D"),INDIRECT(U160&amp;W160))))))))</f>
        <v>0</v>
      </c>
      <c r="O160" s="93"/>
      <c r="P160" s="9">
        <f t="shared" ca="1" si="47"/>
        <v>0</v>
      </c>
      <c r="Q160" s="9">
        <f t="shared" si="57"/>
        <v>0</v>
      </c>
      <c r="S160" s="7">
        <f t="shared" si="58"/>
        <v>800</v>
      </c>
      <c r="T160" s="7">
        <f t="shared" si="59"/>
        <v>800</v>
      </c>
      <c r="U160" s="8" t="str">
        <f t="shared" si="60"/>
        <v/>
      </c>
      <c r="V160" s="7" cm="1">
        <f t="array" aca="1" ref="V160" ca="1">IF(ISBLANK(I160),0,_xlfn.XLOOKUP(I160,INDIRECT(U160&amp;"Controls"),INDIRECT(U160&amp;"ControlsAddon")))</f>
        <v>0</v>
      </c>
      <c r="W160" s="7" t="str">
        <f t="shared" si="48"/>
        <v/>
      </c>
      <c r="X160" s="7" cm="1">
        <f t="array" aca="1" ref="X160" ca="1">IF(AND(K160="y",NOT(ISBLANK(H160))),_xlfn.XLOOKUP(S160,ralcassette,ralcassettecost),IF(K160="Y",_xlfn.XLOOKUP(S160,INDIRECT(U160&amp;"RALW"),_xlfn.XLOOKUP(T160,INDIRECT(U160&amp;"RALD"),INDIRECT(U160&amp;"RAL"))),0))</f>
        <v>0</v>
      </c>
      <c r="Y160" s="7">
        <f t="shared" si="61"/>
        <v>0</v>
      </c>
      <c r="Z160" s="7">
        <f t="shared" si="62"/>
        <v>0</v>
      </c>
      <c r="AA160" s="7" cm="1">
        <f t="array" ref="AA160">IF(ISNUMBER(SEARCH("cassette",H160)),_xlfn.XLOOKUP(S160,cassettewidth,_xlfn.XLOOKUP(H160,cassettetype,cassette)),IF(ISNUMBER(SEARCH("fascia",H160)),_xlfn.XLOOKUP(S160,fasciawidth,_xlfn.XLOOKUP(H160,fasciatype,fascia)),0))</f>
        <v>0</v>
      </c>
      <c r="AB160" s="7" t="str">
        <f t="shared" si="63"/>
        <v/>
      </c>
      <c r="AC160" s="7" t="str" cm="1">
        <f t="array" ref="AC160">IF(NOT(ISBLANK(H160)),_xlfn.XLOOKUP(S160,cassetterefwidth,_xlfn.XLOOKUP(T160,cassetterefdrop,cassetteref)),"")</f>
        <v/>
      </c>
      <c r="AD160" s="1" t="b">
        <f t="shared" si="64"/>
        <v>0</v>
      </c>
      <c r="AE160" s="1" t="b">
        <f t="shared" si="49"/>
        <v>0</v>
      </c>
      <c r="AF160" s="10" t="e" cm="1">
        <f t="array" aca="1" ref="AF160" ca="1">(_xlfn.XLOOKUP($S160,INDIRECT($U160&amp;$W160&amp;"W"),_xlfn.XLOOKUP($T160,INDIRECT($U160&amp;$W160&amp;"D"),INDIRECT($U160&amp;$W160))))</f>
        <v>#REF!</v>
      </c>
      <c r="AG160" s="9"/>
      <c r="AH160" s="9"/>
      <c r="AI160" s="9"/>
      <c r="AJ160" s="9"/>
      <c r="AK160" s="9"/>
      <c r="AL160" s="7">
        <f t="shared" si="50"/>
        <v>500</v>
      </c>
      <c r="AM160" s="7" t="str">
        <f t="shared" si="65"/>
        <v/>
      </c>
      <c r="AN160" s="7">
        <f t="shared" si="51"/>
        <v>0</v>
      </c>
      <c r="AO160" s="7">
        <f t="shared" si="52"/>
        <v>0</v>
      </c>
      <c r="AP160" s="9" cm="1">
        <f t="array" aca="1" ref="AP160" ca="1">IF(F160="Flow",_xlfn.XLOOKUP(AL160,INDIRECT(F160&amp;AM160&amp;"W"),_xlfn.XLOOKUP(AI160,INDIRECT(F160&amp;AM160&amp;"H"),INDIRECT(F160&amp;AM160))),0)</f>
        <v>0</v>
      </c>
      <c r="AQ160" s="9">
        <f>IF(F160="Cascade",_xlfn.XLOOKUP(S160,Cascade!$C$4:$S$4,Cascade!$C$5:$S$5),0)</f>
        <v>0</v>
      </c>
      <c r="AR160" s="9" t="b">
        <f t="shared" si="53"/>
        <v>0</v>
      </c>
      <c r="AS160" s="9" cm="1">
        <f t="array" aca="1" ref="AS160" ca="1">IF(OR(G160="Ellipse 43",G160="Luxury 46",G160="Type 2",G160="Type D",G160="Type Z",ISBLANK(G160)),0,_xlfn.XLOOKUP(S160,INDIRECT(U160&amp;AR160&amp;"w"),INDIRECT(U160&amp;AR160)))</f>
        <v>0</v>
      </c>
      <c r="AT160" s="9" cm="1">
        <f t="array" ref="AT160">IF(F160="ExtraLok 100",_xlfn.XLOOKUP(S160,'ExtraLok 100'!$C$6:$S$6,_xlfn.XLOOKUP('Pricing Tool'!T160,'ExtraLok 100'!$A$7:$A$21,'ExtraLok 100'!$C$7:$S$21)),IF(F160="ExtraLok 125",_xlfn.XLOOKUP('Pricing Tool'!S160,'ExtraLok 125'!$C$6:$S$6,_xlfn.XLOOKUP('Pricing Tool'!T160,'ExtraLok 125'!$A$7:$A$33,'ExtraLok 125'!$C$7:$S$33)),0))</f>
        <v>0</v>
      </c>
      <c r="AU160" s="9">
        <f t="shared" ca="1" si="66"/>
        <v>0</v>
      </c>
      <c r="AV160" s="9" t="str">
        <f t="shared" si="54"/>
        <v/>
      </c>
      <c r="AW160" s="85" t="e">
        <f>_xlfn.XLOOKUP($AV160,'Size capacities'!$A$2:$A$120,'Size capacities'!D$2:D$120)</f>
        <v>#N/A</v>
      </c>
      <c r="AX160" s="85" t="e">
        <f>_xlfn.XLOOKUP($AV160,'Size capacities'!$A$2:$A$120,'Size capacities'!E$2:E$120)</f>
        <v>#N/A</v>
      </c>
      <c r="AY160" s="85" t="e">
        <f>_xlfn.XLOOKUP($AV160,'Size capacities'!$A$2:$A$120,'Size capacities'!F$2:F$120)</f>
        <v>#N/A</v>
      </c>
      <c r="AZ160" s="85" t="e">
        <f>_xlfn.XLOOKUP($AV160,'Size capacities'!$A$2:$A$120,'Size capacities'!G$2:G$120)</f>
        <v>#N/A</v>
      </c>
      <c r="BA160" s="85">
        <f t="shared" si="55"/>
        <v>0</v>
      </c>
      <c r="BB160" s="85">
        <f t="shared" si="56"/>
        <v>0</v>
      </c>
    </row>
    <row r="161" spans="1:54" x14ac:dyDescent="0.3">
      <c r="A161" s="7">
        <v>158</v>
      </c>
      <c r="B161" s="91"/>
      <c r="C161" s="91"/>
      <c r="D161" s="91"/>
      <c r="E161" s="91"/>
      <c r="F161" s="91"/>
      <c r="G161" s="91"/>
      <c r="H161" s="91"/>
      <c r="I161" s="91"/>
      <c r="J161" s="91"/>
      <c r="K161" s="92"/>
      <c r="L161" s="92"/>
      <c r="M161" s="9">
        <f t="shared" ca="1" si="46"/>
        <v>0</v>
      </c>
      <c r="N161" s="10" cm="1">
        <f t="array" aca="1" ref="N161" ca="1">IF(ISBLANK(C161),0,IF(F161="Flow",AP161,IF(F161="Cascade",AQ161,IF(OR(ISBLANK(F161),ISBLANK(G161),ISBLANK(I161),ISBLANK(J161)),0,(_xlfn.XLOOKUP(S161,INDIRECT(U161&amp;W161&amp;"W"),_xlfn.XLOOKUP(T161,INDIRECT(U161&amp;W161&amp;"D"),INDIRECT(U161&amp;W161))))))))</f>
        <v>0</v>
      </c>
      <c r="O161" s="93"/>
      <c r="P161" s="9">
        <f t="shared" ca="1" si="47"/>
        <v>0</v>
      </c>
      <c r="Q161" s="9">
        <f t="shared" si="57"/>
        <v>0</v>
      </c>
      <c r="S161" s="7">
        <f t="shared" si="58"/>
        <v>800</v>
      </c>
      <c r="T161" s="7">
        <f t="shared" si="59"/>
        <v>800</v>
      </c>
      <c r="U161" s="8" t="str">
        <f t="shared" si="60"/>
        <v/>
      </c>
      <c r="V161" s="7" cm="1">
        <f t="array" aca="1" ref="V161" ca="1">IF(ISBLANK(I161),0,_xlfn.XLOOKUP(I161,INDIRECT(U161&amp;"Controls"),INDIRECT(U161&amp;"ControlsAddon")))</f>
        <v>0</v>
      </c>
      <c r="W161" s="7" t="str">
        <f t="shared" si="48"/>
        <v/>
      </c>
      <c r="X161" s="7" cm="1">
        <f t="array" aca="1" ref="X161" ca="1">IF(AND(K161="y",NOT(ISBLANK(H161))),_xlfn.XLOOKUP(S161,ralcassette,ralcassettecost),IF(K161="Y",_xlfn.XLOOKUP(S161,INDIRECT(U161&amp;"RALW"),_xlfn.XLOOKUP(T161,INDIRECT(U161&amp;"RALD"),INDIRECT(U161&amp;"RAL"))),0))</f>
        <v>0</v>
      </c>
      <c r="Y161" s="7">
        <f t="shared" si="61"/>
        <v>0</v>
      </c>
      <c r="Z161" s="7">
        <f t="shared" si="62"/>
        <v>0</v>
      </c>
      <c r="AA161" s="7" cm="1">
        <f t="array" ref="AA161">IF(ISNUMBER(SEARCH("cassette",H161)),_xlfn.XLOOKUP(S161,cassettewidth,_xlfn.XLOOKUP(H161,cassettetype,cassette)),IF(ISNUMBER(SEARCH("fascia",H161)),_xlfn.XLOOKUP(S161,fasciawidth,_xlfn.XLOOKUP(H161,fasciatype,fascia)),0))</f>
        <v>0</v>
      </c>
      <c r="AB161" s="7" t="str">
        <f t="shared" si="63"/>
        <v/>
      </c>
      <c r="AC161" s="7" t="str" cm="1">
        <f t="array" ref="AC161">IF(NOT(ISBLANK(H161)),_xlfn.XLOOKUP(S161,cassetterefwidth,_xlfn.XLOOKUP(T161,cassetterefdrop,cassetteref)),"")</f>
        <v/>
      </c>
      <c r="AD161" s="1" t="b">
        <f t="shared" si="64"/>
        <v>0</v>
      </c>
      <c r="AE161" s="1" t="b">
        <f t="shared" si="49"/>
        <v>0</v>
      </c>
      <c r="AF161" s="10" t="e" cm="1">
        <f t="array" aca="1" ref="AF161" ca="1">(_xlfn.XLOOKUP($S161,INDIRECT($U161&amp;$W161&amp;"W"),_xlfn.XLOOKUP($T161,INDIRECT($U161&amp;$W161&amp;"D"),INDIRECT($U161&amp;$W161))))</f>
        <v>#REF!</v>
      </c>
      <c r="AG161" s="9"/>
      <c r="AH161" s="9"/>
      <c r="AI161" s="9"/>
      <c r="AJ161" s="9"/>
      <c r="AK161" s="9"/>
      <c r="AL161" s="7">
        <f t="shared" si="50"/>
        <v>500</v>
      </c>
      <c r="AM161" s="7" t="str">
        <f t="shared" si="65"/>
        <v/>
      </c>
      <c r="AN161" s="7">
        <f t="shared" si="51"/>
        <v>0</v>
      </c>
      <c r="AO161" s="7">
        <f t="shared" si="52"/>
        <v>0</v>
      </c>
      <c r="AP161" s="9" cm="1">
        <f t="array" aca="1" ref="AP161" ca="1">IF(F161="Flow",_xlfn.XLOOKUP(AL161,INDIRECT(F161&amp;AM161&amp;"W"),_xlfn.XLOOKUP(AI161,INDIRECT(F161&amp;AM161&amp;"H"),INDIRECT(F161&amp;AM161))),0)</f>
        <v>0</v>
      </c>
      <c r="AQ161" s="9">
        <f>IF(F161="Cascade",_xlfn.XLOOKUP(S161,Cascade!$C$4:$S$4,Cascade!$C$5:$S$5),0)</f>
        <v>0</v>
      </c>
      <c r="AR161" s="9" t="b">
        <f t="shared" si="53"/>
        <v>0</v>
      </c>
      <c r="AS161" s="9" cm="1">
        <f t="array" aca="1" ref="AS161" ca="1">IF(OR(G161="Ellipse 43",G161="Luxury 46",G161="Type 2",G161="Type D",G161="Type Z",ISBLANK(G161)),0,_xlfn.XLOOKUP(S161,INDIRECT(U161&amp;AR161&amp;"w"),INDIRECT(U161&amp;AR161)))</f>
        <v>0</v>
      </c>
      <c r="AT161" s="9" cm="1">
        <f t="array" ref="AT161">IF(F161="ExtraLok 100",_xlfn.XLOOKUP(S161,'ExtraLok 100'!$C$6:$S$6,_xlfn.XLOOKUP('Pricing Tool'!T161,'ExtraLok 100'!$A$7:$A$21,'ExtraLok 100'!$C$7:$S$21)),IF(F161="ExtraLok 125",_xlfn.XLOOKUP('Pricing Tool'!S161,'ExtraLok 125'!$C$6:$S$6,_xlfn.XLOOKUP('Pricing Tool'!T161,'ExtraLok 125'!$A$7:$A$33,'ExtraLok 125'!$C$7:$S$33)),0))</f>
        <v>0</v>
      </c>
      <c r="AU161" s="9">
        <f t="shared" ca="1" si="66"/>
        <v>0</v>
      </c>
      <c r="AV161" s="9" t="str">
        <f t="shared" si="54"/>
        <v/>
      </c>
      <c r="AW161" s="85" t="e">
        <f>_xlfn.XLOOKUP($AV161,'Size capacities'!$A$2:$A$120,'Size capacities'!D$2:D$120)</f>
        <v>#N/A</v>
      </c>
      <c r="AX161" s="85" t="e">
        <f>_xlfn.XLOOKUP($AV161,'Size capacities'!$A$2:$A$120,'Size capacities'!E$2:E$120)</f>
        <v>#N/A</v>
      </c>
      <c r="AY161" s="85" t="e">
        <f>_xlfn.XLOOKUP($AV161,'Size capacities'!$A$2:$A$120,'Size capacities'!F$2:F$120)</f>
        <v>#N/A</v>
      </c>
      <c r="AZ161" s="85" t="e">
        <f>_xlfn.XLOOKUP($AV161,'Size capacities'!$A$2:$A$120,'Size capacities'!G$2:G$120)</f>
        <v>#N/A</v>
      </c>
      <c r="BA161" s="85">
        <f t="shared" si="55"/>
        <v>0</v>
      </c>
      <c r="BB161" s="85">
        <f t="shared" si="56"/>
        <v>0</v>
      </c>
    </row>
    <row r="162" spans="1:54" x14ac:dyDescent="0.3">
      <c r="A162" s="7">
        <v>159</v>
      </c>
      <c r="B162" s="91"/>
      <c r="C162" s="91"/>
      <c r="D162" s="91"/>
      <c r="E162" s="91"/>
      <c r="F162" s="91"/>
      <c r="G162" s="91"/>
      <c r="H162" s="91"/>
      <c r="I162" s="91"/>
      <c r="J162" s="91"/>
      <c r="K162" s="92"/>
      <c r="L162" s="92"/>
      <c r="M162" s="9">
        <f t="shared" ca="1" si="46"/>
        <v>0</v>
      </c>
      <c r="N162" s="10" cm="1">
        <f t="array" aca="1" ref="N162" ca="1">IF(ISBLANK(C162),0,IF(F162="Flow",AP162,IF(F162="Cascade",AQ162,IF(OR(ISBLANK(F162),ISBLANK(G162),ISBLANK(I162),ISBLANK(J162)),0,(_xlfn.XLOOKUP(S162,INDIRECT(U162&amp;W162&amp;"W"),_xlfn.XLOOKUP(T162,INDIRECT(U162&amp;W162&amp;"D"),INDIRECT(U162&amp;W162))))))))</f>
        <v>0</v>
      </c>
      <c r="O162" s="93"/>
      <c r="P162" s="9">
        <f t="shared" ca="1" si="47"/>
        <v>0</v>
      </c>
      <c r="Q162" s="9">
        <f t="shared" si="57"/>
        <v>0</v>
      </c>
      <c r="S162" s="7">
        <f t="shared" si="58"/>
        <v>800</v>
      </c>
      <c r="T162" s="7">
        <f t="shared" si="59"/>
        <v>800</v>
      </c>
      <c r="U162" s="8" t="str">
        <f t="shared" si="60"/>
        <v/>
      </c>
      <c r="V162" s="7" cm="1">
        <f t="array" aca="1" ref="V162" ca="1">IF(ISBLANK(I162),0,_xlfn.XLOOKUP(I162,INDIRECT(U162&amp;"Controls"),INDIRECT(U162&amp;"ControlsAddon")))</f>
        <v>0</v>
      </c>
      <c r="W162" s="7" t="str">
        <f t="shared" si="48"/>
        <v/>
      </c>
      <c r="X162" s="7" cm="1">
        <f t="array" aca="1" ref="X162" ca="1">IF(AND(K162="y",NOT(ISBLANK(H162))),_xlfn.XLOOKUP(S162,ralcassette,ralcassettecost),IF(K162="Y",_xlfn.XLOOKUP(S162,INDIRECT(U162&amp;"RALW"),_xlfn.XLOOKUP(T162,INDIRECT(U162&amp;"RALD"),INDIRECT(U162&amp;"RAL"))),0))</f>
        <v>0</v>
      </c>
      <c r="Y162" s="7">
        <f t="shared" si="61"/>
        <v>0</v>
      </c>
      <c r="Z162" s="7">
        <f t="shared" si="62"/>
        <v>0</v>
      </c>
      <c r="AA162" s="7" cm="1">
        <f t="array" ref="AA162">IF(ISNUMBER(SEARCH("cassette",H162)),_xlfn.XLOOKUP(S162,cassettewidth,_xlfn.XLOOKUP(H162,cassettetype,cassette)),IF(ISNUMBER(SEARCH("fascia",H162)),_xlfn.XLOOKUP(S162,fasciawidth,_xlfn.XLOOKUP(H162,fasciatype,fascia)),0))</f>
        <v>0</v>
      </c>
      <c r="AB162" s="7" t="str">
        <f t="shared" si="63"/>
        <v/>
      </c>
      <c r="AC162" s="7" t="str" cm="1">
        <f t="array" ref="AC162">IF(NOT(ISBLANK(H162)),_xlfn.XLOOKUP(S162,cassetterefwidth,_xlfn.XLOOKUP(T162,cassetterefdrop,cassetteref)),"")</f>
        <v/>
      </c>
      <c r="AD162" s="1" t="b">
        <f t="shared" si="64"/>
        <v>0</v>
      </c>
      <c r="AE162" s="1" t="b">
        <f t="shared" si="49"/>
        <v>0</v>
      </c>
      <c r="AF162" s="10" t="e" cm="1">
        <f t="array" aca="1" ref="AF162" ca="1">(_xlfn.XLOOKUP($S162,INDIRECT($U162&amp;$W162&amp;"W"),_xlfn.XLOOKUP($T162,INDIRECT($U162&amp;$W162&amp;"D"),INDIRECT($U162&amp;$W162))))</f>
        <v>#REF!</v>
      </c>
      <c r="AG162" s="9"/>
      <c r="AH162" s="9"/>
      <c r="AI162" s="9"/>
      <c r="AJ162" s="9"/>
      <c r="AK162" s="9"/>
      <c r="AL162" s="7">
        <f t="shared" si="50"/>
        <v>500</v>
      </c>
      <c r="AM162" s="7" t="str">
        <f t="shared" si="65"/>
        <v/>
      </c>
      <c r="AN162" s="7">
        <f t="shared" si="51"/>
        <v>0</v>
      </c>
      <c r="AO162" s="7">
        <f t="shared" si="52"/>
        <v>0</v>
      </c>
      <c r="AP162" s="9" cm="1">
        <f t="array" aca="1" ref="AP162" ca="1">IF(F162="Flow",_xlfn.XLOOKUP(AL162,INDIRECT(F162&amp;AM162&amp;"W"),_xlfn.XLOOKUP(AI162,INDIRECT(F162&amp;AM162&amp;"H"),INDIRECT(F162&amp;AM162))),0)</f>
        <v>0</v>
      </c>
      <c r="AQ162" s="9">
        <f>IF(F162="Cascade",_xlfn.XLOOKUP(S162,Cascade!$C$4:$S$4,Cascade!$C$5:$S$5),0)</f>
        <v>0</v>
      </c>
      <c r="AR162" s="9" t="b">
        <f t="shared" si="53"/>
        <v>0</v>
      </c>
      <c r="AS162" s="9" cm="1">
        <f t="array" aca="1" ref="AS162" ca="1">IF(OR(G162="Ellipse 43",G162="Luxury 46",G162="Type 2",G162="Type D",G162="Type Z",ISBLANK(G162)),0,_xlfn.XLOOKUP(S162,INDIRECT(U162&amp;AR162&amp;"w"),INDIRECT(U162&amp;AR162)))</f>
        <v>0</v>
      </c>
      <c r="AT162" s="9" cm="1">
        <f t="array" ref="AT162">IF(F162="ExtraLok 100",_xlfn.XLOOKUP(S162,'ExtraLok 100'!$C$6:$S$6,_xlfn.XLOOKUP('Pricing Tool'!T162,'ExtraLok 100'!$A$7:$A$21,'ExtraLok 100'!$C$7:$S$21)),IF(F162="ExtraLok 125",_xlfn.XLOOKUP('Pricing Tool'!S162,'ExtraLok 125'!$C$6:$S$6,_xlfn.XLOOKUP('Pricing Tool'!T162,'ExtraLok 125'!$A$7:$A$33,'ExtraLok 125'!$C$7:$S$33)),0))</f>
        <v>0</v>
      </c>
      <c r="AU162" s="9">
        <f t="shared" ca="1" si="66"/>
        <v>0</v>
      </c>
      <c r="AV162" s="9" t="str">
        <f t="shared" si="54"/>
        <v/>
      </c>
      <c r="AW162" s="85" t="e">
        <f>_xlfn.XLOOKUP($AV162,'Size capacities'!$A$2:$A$120,'Size capacities'!D$2:D$120)</f>
        <v>#N/A</v>
      </c>
      <c r="AX162" s="85" t="e">
        <f>_xlfn.XLOOKUP($AV162,'Size capacities'!$A$2:$A$120,'Size capacities'!E$2:E$120)</f>
        <v>#N/A</v>
      </c>
      <c r="AY162" s="85" t="e">
        <f>_xlfn.XLOOKUP($AV162,'Size capacities'!$A$2:$A$120,'Size capacities'!F$2:F$120)</f>
        <v>#N/A</v>
      </c>
      <c r="AZ162" s="85" t="e">
        <f>_xlfn.XLOOKUP($AV162,'Size capacities'!$A$2:$A$120,'Size capacities'!G$2:G$120)</f>
        <v>#N/A</v>
      </c>
      <c r="BA162" s="85">
        <f t="shared" si="55"/>
        <v>0</v>
      </c>
      <c r="BB162" s="85">
        <f t="shared" si="56"/>
        <v>0</v>
      </c>
    </row>
    <row r="163" spans="1:54" x14ac:dyDescent="0.3">
      <c r="A163" s="7">
        <v>160</v>
      </c>
      <c r="B163" s="91"/>
      <c r="C163" s="91"/>
      <c r="D163" s="91"/>
      <c r="E163" s="91"/>
      <c r="F163" s="91"/>
      <c r="G163" s="91"/>
      <c r="H163" s="91"/>
      <c r="I163" s="91"/>
      <c r="J163" s="91"/>
      <c r="K163" s="92"/>
      <c r="L163" s="92"/>
      <c r="M163" s="9">
        <f t="shared" ca="1" si="46"/>
        <v>0</v>
      </c>
      <c r="N163" s="10" cm="1">
        <f t="array" aca="1" ref="N163" ca="1">IF(ISBLANK(C163),0,IF(F163="Flow",AP163,IF(F163="Cascade",AQ163,IF(OR(ISBLANK(F163),ISBLANK(G163),ISBLANK(I163),ISBLANK(J163)),0,(_xlfn.XLOOKUP(S163,INDIRECT(U163&amp;W163&amp;"W"),_xlfn.XLOOKUP(T163,INDIRECT(U163&amp;W163&amp;"D"),INDIRECT(U163&amp;W163))))))))</f>
        <v>0</v>
      </c>
      <c r="O163" s="93"/>
      <c r="P163" s="9">
        <f t="shared" ca="1" si="47"/>
        <v>0</v>
      </c>
      <c r="Q163" s="9">
        <f t="shared" si="57"/>
        <v>0</v>
      </c>
      <c r="S163" s="7">
        <f t="shared" si="58"/>
        <v>800</v>
      </c>
      <c r="T163" s="7">
        <f t="shared" si="59"/>
        <v>800</v>
      </c>
      <c r="U163" s="8" t="str">
        <f t="shared" si="60"/>
        <v/>
      </c>
      <c r="V163" s="7" cm="1">
        <f t="array" aca="1" ref="V163" ca="1">IF(ISBLANK(I163),0,_xlfn.XLOOKUP(I163,INDIRECT(U163&amp;"Controls"),INDIRECT(U163&amp;"ControlsAddon")))</f>
        <v>0</v>
      </c>
      <c r="W163" s="7" t="str">
        <f t="shared" si="48"/>
        <v/>
      </c>
      <c r="X163" s="7" cm="1">
        <f t="array" aca="1" ref="X163" ca="1">IF(AND(K163="y",NOT(ISBLANK(H163))),_xlfn.XLOOKUP(S163,ralcassette,ralcassettecost),IF(K163="Y",_xlfn.XLOOKUP(S163,INDIRECT(U163&amp;"RALW"),_xlfn.XLOOKUP(T163,INDIRECT(U163&amp;"RALD"),INDIRECT(U163&amp;"RAL"))),0))</f>
        <v>0</v>
      </c>
      <c r="Y163" s="7">
        <f t="shared" si="61"/>
        <v>0</v>
      </c>
      <c r="Z163" s="7">
        <f t="shared" si="62"/>
        <v>0</v>
      </c>
      <c r="AA163" s="7" cm="1">
        <f t="array" ref="AA163">IF(ISNUMBER(SEARCH("cassette",H163)),_xlfn.XLOOKUP(S163,cassettewidth,_xlfn.XLOOKUP(H163,cassettetype,cassette)),IF(ISNUMBER(SEARCH("fascia",H163)),_xlfn.XLOOKUP(S163,fasciawidth,_xlfn.XLOOKUP(H163,fasciatype,fascia)),0))</f>
        <v>0</v>
      </c>
      <c r="AB163" s="7" t="str">
        <f t="shared" si="63"/>
        <v/>
      </c>
      <c r="AC163" s="7" t="str" cm="1">
        <f t="array" ref="AC163">IF(NOT(ISBLANK(H163)),_xlfn.XLOOKUP(S163,cassetterefwidth,_xlfn.XLOOKUP(T163,cassetterefdrop,cassetteref)),"")</f>
        <v/>
      </c>
      <c r="AD163" s="1" t="b">
        <f t="shared" si="64"/>
        <v>0</v>
      </c>
      <c r="AE163" s="1" t="b">
        <f t="shared" si="49"/>
        <v>0</v>
      </c>
      <c r="AF163" s="10" t="e" cm="1">
        <f t="array" aca="1" ref="AF163" ca="1">(_xlfn.XLOOKUP($S163,INDIRECT($U163&amp;$W163&amp;"W"),_xlfn.XLOOKUP($T163,INDIRECT($U163&amp;$W163&amp;"D"),INDIRECT($U163&amp;$W163))))</f>
        <v>#REF!</v>
      </c>
      <c r="AG163" s="9"/>
      <c r="AH163" s="9"/>
      <c r="AI163" s="9"/>
      <c r="AJ163" s="9"/>
      <c r="AK163" s="9"/>
      <c r="AL163" s="7">
        <f t="shared" si="50"/>
        <v>500</v>
      </c>
      <c r="AM163" s="7" t="str">
        <f t="shared" si="65"/>
        <v/>
      </c>
      <c r="AN163" s="7">
        <f t="shared" si="51"/>
        <v>0</v>
      </c>
      <c r="AO163" s="7">
        <f t="shared" si="52"/>
        <v>0</v>
      </c>
      <c r="AP163" s="9" cm="1">
        <f t="array" aca="1" ref="AP163" ca="1">IF(F163="Flow",_xlfn.XLOOKUP(AL163,INDIRECT(F163&amp;AM163&amp;"W"),_xlfn.XLOOKUP(AI163,INDIRECT(F163&amp;AM163&amp;"H"),INDIRECT(F163&amp;AM163))),0)</f>
        <v>0</v>
      </c>
      <c r="AQ163" s="9">
        <f>IF(F163="Cascade",_xlfn.XLOOKUP(S163,Cascade!$C$4:$S$4,Cascade!$C$5:$S$5),0)</f>
        <v>0</v>
      </c>
      <c r="AR163" s="9" t="b">
        <f t="shared" si="53"/>
        <v>0</v>
      </c>
      <c r="AS163" s="9" cm="1">
        <f t="array" aca="1" ref="AS163" ca="1">IF(OR(G163="Ellipse 43",G163="Luxury 46",G163="Type 2",G163="Type D",G163="Type Z",ISBLANK(G163)),0,_xlfn.XLOOKUP(S163,INDIRECT(U163&amp;AR163&amp;"w"),INDIRECT(U163&amp;AR163)))</f>
        <v>0</v>
      </c>
      <c r="AT163" s="9" cm="1">
        <f t="array" ref="AT163">IF(F163="ExtraLok 100",_xlfn.XLOOKUP(S163,'ExtraLok 100'!$C$6:$S$6,_xlfn.XLOOKUP('Pricing Tool'!T163,'ExtraLok 100'!$A$7:$A$21,'ExtraLok 100'!$C$7:$S$21)),IF(F163="ExtraLok 125",_xlfn.XLOOKUP('Pricing Tool'!S163,'ExtraLok 125'!$C$6:$S$6,_xlfn.XLOOKUP('Pricing Tool'!T163,'ExtraLok 125'!$A$7:$A$33,'ExtraLok 125'!$C$7:$S$33)),0))</f>
        <v>0</v>
      </c>
      <c r="AU163" s="9">
        <f t="shared" ca="1" si="66"/>
        <v>0</v>
      </c>
      <c r="AV163" s="9" t="str">
        <f t="shared" si="54"/>
        <v/>
      </c>
      <c r="AW163" s="85" t="e">
        <f>_xlfn.XLOOKUP($AV163,'Size capacities'!$A$2:$A$120,'Size capacities'!D$2:D$120)</f>
        <v>#N/A</v>
      </c>
      <c r="AX163" s="85" t="e">
        <f>_xlfn.XLOOKUP($AV163,'Size capacities'!$A$2:$A$120,'Size capacities'!E$2:E$120)</f>
        <v>#N/A</v>
      </c>
      <c r="AY163" s="85" t="e">
        <f>_xlfn.XLOOKUP($AV163,'Size capacities'!$A$2:$A$120,'Size capacities'!F$2:F$120)</f>
        <v>#N/A</v>
      </c>
      <c r="AZ163" s="85" t="e">
        <f>_xlfn.XLOOKUP($AV163,'Size capacities'!$A$2:$A$120,'Size capacities'!G$2:G$120)</f>
        <v>#N/A</v>
      </c>
      <c r="BA163" s="85">
        <f t="shared" si="55"/>
        <v>0</v>
      </c>
      <c r="BB163" s="85">
        <f t="shared" si="56"/>
        <v>0</v>
      </c>
    </row>
    <row r="164" spans="1:54" x14ac:dyDescent="0.3">
      <c r="A164" s="7">
        <v>161</v>
      </c>
      <c r="B164" s="91"/>
      <c r="C164" s="91"/>
      <c r="D164" s="91"/>
      <c r="E164" s="91"/>
      <c r="F164" s="91"/>
      <c r="G164" s="91"/>
      <c r="H164" s="91"/>
      <c r="I164" s="91"/>
      <c r="J164" s="91"/>
      <c r="K164" s="92"/>
      <c r="L164" s="92"/>
      <c r="M164" s="9">
        <f t="shared" ca="1" si="46"/>
        <v>0</v>
      </c>
      <c r="N164" s="10" cm="1">
        <f t="array" aca="1" ref="N164" ca="1">IF(ISBLANK(C164),0,IF(F164="Flow",AP164,IF(F164="Cascade",AQ164,IF(OR(ISBLANK(F164),ISBLANK(G164),ISBLANK(I164),ISBLANK(J164)),0,(_xlfn.XLOOKUP(S164,INDIRECT(U164&amp;W164&amp;"W"),_xlfn.XLOOKUP(T164,INDIRECT(U164&amp;W164&amp;"D"),INDIRECT(U164&amp;W164))))))))</f>
        <v>0</v>
      </c>
      <c r="O164" s="93"/>
      <c r="P164" s="9">
        <f t="shared" ca="1" si="47"/>
        <v>0</v>
      </c>
      <c r="Q164" s="9">
        <f t="shared" si="57"/>
        <v>0</v>
      </c>
      <c r="S164" s="7">
        <f t="shared" si="58"/>
        <v>800</v>
      </c>
      <c r="T164" s="7">
        <f t="shared" si="59"/>
        <v>800</v>
      </c>
      <c r="U164" s="8" t="str">
        <f t="shared" si="60"/>
        <v/>
      </c>
      <c r="V164" s="7" cm="1">
        <f t="array" aca="1" ref="V164" ca="1">IF(ISBLANK(I164),0,_xlfn.XLOOKUP(I164,INDIRECT(U164&amp;"Controls"),INDIRECT(U164&amp;"ControlsAddon")))</f>
        <v>0</v>
      </c>
      <c r="W164" s="7" t="str">
        <f t="shared" si="48"/>
        <v/>
      </c>
      <c r="X164" s="7" cm="1">
        <f t="array" aca="1" ref="X164" ca="1">IF(AND(K164="y",NOT(ISBLANK(H164))),_xlfn.XLOOKUP(S164,ralcassette,ralcassettecost),IF(K164="Y",_xlfn.XLOOKUP(S164,INDIRECT(U164&amp;"RALW"),_xlfn.XLOOKUP(T164,INDIRECT(U164&amp;"RALD"),INDIRECT(U164&amp;"RAL"))),0))</f>
        <v>0</v>
      </c>
      <c r="Y164" s="7">
        <f t="shared" si="61"/>
        <v>0</v>
      </c>
      <c r="Z164" s="7">
        <f t="shared" si="62"/>
        <v>0</v>
      </c>
      <c r="AA164" s="7" cm="1">
        <f t="array" ref="AA164">IF(ISNUMBER(SEARCH("cassette",H164)),_xlfn.XLOOKUP(S164,cassettewidth,_xlfn.XLOOKUP(H164,cassettetype,cassette)),IF(ISNUMBER(SEARCH("fascia",H164)),_xlfn.XLOOKUP(S164,fasciawidth,_xlfn.XLOOKUP(H164,fasciatype,fascia)),0))</f>
        <v>0</v>
      </c>
      <c r="AB164" s="7" t="str">
        <f t="shared" si="63"/>
        <v/>
      </c>
      <c r="AC164" s="7" t="str" cm="1">
        <f t="array" ref="AC164">IF(NOT(ISBLANK(H164)),_xlfn.XLOOKUP(S164,cassetterefwidth,_xlfn.XLOOKUP(T164,cassetterefdrop,cassetteref)),"")</f>
        <v/>
      </c>
      <c r="AD164" s="1" t="b">
        <f t="shared" si="64"/>
        <v>0</v>
      </c>
      <c r="AE164" s="1" t="b">
        <f t="shared" si="49"/>
        <v>0</v>
      </c>
      <c r="AF164" s="10" t="e" cm="1">
        <f t="array" aca="1" ref="AF164" ca="1">(_xlfn.XLOOKUP($S164,INDIRECT($U164&amp;$W164&amp;"W"),_xlfn.XLOOKUP($T164,INDIRECT($U164&amp;$W164&amp;"D"),INDIRECT($U164&amp;$W164))))</f>
        <v>#REF!</v>
      </c>
      <c r="AG164" s="9"/>
      <c r="AH164" s="9"/>
      <c r="AI164" s="9"/>
      <c r="AJ164" s="9"/>
      <c r="AK164" s="9"/>
      <c r="AL164" s="7">
        <f t="shared" si="50"/>
        <v>500</v>
      </c>
      <c r="AM164" s="7" t="str">
        <f t="shared" si="65"/>
        <v/>
      </c>
      <c r="AN164" s="7">
        <f t="shared" si="51"/>
        <v>0</v>
      </c>
      <c r="AO164" s="7">
        <f t="shared" si="52"/>
        <v>0</v>
      </c>
      <c r="AP164" s="9" cm="1">
        <f t="array" aca="1" ref="AP164" ca="1">IF(F164="Flow",_xlfn.XLOOKUP(AL164,INDIRECT(F164&amp;AM164&amp;"W"),_xlfn.XLOOKUP(AI164,INDIRECT(F164&amp;AM164&amp;"H"),INDIRECT(F164&amp;AM164))),0)</f>
        <v>0</v>
      </c>
      <c r="AQ164" s="9">
        <f>IF(F164="Cascade",_xlfn.XLOOKUP(S164,Cascade!$C$4:$S$4,Cascade!$C$5:$S$5),0)</f>
        <v>0</v>
      </c>
      <c r="AR164" s="9" t="b">
        <f t="shared" si="53"/>
        <v>0</v>
      </c>
      <c r="AS164" s="9" cm="1">
        <f t="array" aca="1" ref="AS164" ca="1">IF(OR(G164="Ellipse 43",G164="Luxury 46",G164="Type 2",G164="Type D",G164="Type Z",ISBLANK(G164)),0,_xlfn.XLOOKUP(S164,INDIRECT(U164&amp;AR164&amp;"w"),INDIRECT(U164&amp;AR164)))</f>
        <v>0</v>
      </c>
      <c r="AT164" s="9" cm="1">
        <f t="array" ref="AT164">IF(F164="ExtraLok 100",_xlfn.XLOOKUP(S164,'ExtraLok 100'!$C$6:$S$6,_xlfn.XLOOKUP('Pricing Tool'!T164,'ExtraLok 100'!$A$7:$A$21,'ExtraLok 100'!$C$7:$S$21)),IF(F164="ExtraLok 125",_xlfn.XLOOKUP('Pricing Tool'!S164,'ExtraLok 125'!$C$6:$S$6,_xlfn.XLOOKUP('Pricing Tool'!T164,'ExtraLok 125'!$A$7:$A$33,'ExtraLok 125'!$C$7:$S$33)),0))</f>
        <v>0</v>
      </c>
      <c r="AU164" s="9">
        <f t="shared" ca="1" si="66"/>
        <v>0</v>
      </c>
      <c r="AV164" s="9" t="str">
        <f t="shared" si="54"/>
        <v/>
      </c>
      <c r="AW164" s="85" t="e">
        <f>_xlfn.XLOOKUP($AV164,'Size capacities'!$A$2:$A$120,'Size capacities'!D$2:D$120)</f>
        <v>#N/A</v>
      </c>
      <c r="AX164" s="85" t="e">
        <f>_xlfn.XLOOKUP($AV164,'Size capacities'!$A$2:$A$120,'Size capacities'!E$2:E$120)</f>
        <v>#N/A</v>
      </c>
      <c r="AY164" s="85" t="e">
        <f>_xlfn.XLOOKUP($AV164,'Size capacities'!$A$2:$A$120,'Size capacities'!F$2:F$120)</f>
        <v>#N/A</v>
      </c>
      <c r="AZ164" s="85" t="e">
        <f>_xlfn.XLOOKUP($AV164,'Size capacities'!$A$2:$A$120,'Size capacities'!G$2:G$120)</f>
        <v>#N/A</v>
      </c>
      <c r="BA164" s="85">
        <f t="shared" si="55"/>
        <v>0</v>
      </c>
      <c r="BB164" s="85">
        <f t="shared" si="56"/>
        <v>0</v>
      </c>
    </row>
    <row r="165" spans="1:54" x14ac:dyDescent="0.3">
      <c r="A165" s="7">
        <v>162</v>
      </c>
      <c r="B165" s="91"/>
      <c r="C165" s="91"/>
      <c r="D165" s="91"/>
      <c r="E165" s="91"/>
      <c r="F165" s="91"/>
      <c r="G165" s="91"/>
      <c r="H165" s="91"/>
      <c r="I165" s="91"/>
      <c r="J165" s="91"/>
      <c r="K165" s="92"/>
      <c r="L165" s="92"/>
      <c r="M165" s="9">
        <f t="shared" ca="1" si="46"/>
        <v>0</v>
      </c>
      <c r="N165" s="10" cm="1">
        <f t="array" aca="1" ref="N165" ca="1">IF(ISBLANK(C165),0,IF(F165="Flow",AP165,IF(F165="Cascade",AQ165,IF(OR(ISBLANK(F165),ISBLANK(G165),ISBLANK(I165),ISBLANK(J165)),0,(_xlfn.XLOOKUP(S165,INDIRECT(U165&amp;W165&amp;"W"),_xlfn.XLOOKUP(T165,INDIRECT(U165&amp;W165&amp;"D"),INDIRECT(U165&amp;W165))))))))</f>
        <v>0</v>
      </c>
      <c r="O165" s="93"/>
      <c r="P165" s="9">
        <f t="shared" ca="1" si="47"/>
        <v>0</v>
      </c>
      <c r="Q165" s="9">
        <f t="shared" si="57"/>
        <v>0</v>
      </c>
      <c r="S165" s="7">
        <f t="shared" si="58"/>
        <v>800</v>
      </c>
      <c r="T165" s="7">
        <f t="shared" si="59"/>
        <v>800</v>
      </c>
      <c r="U165" s="8" t="str">
        <f t="shared" si="60"/>
        <v/>
      </c>
      <c r="V165" s="7" cm="1">
        <f t="array" aca="1" ref="V165" ca="1">IF(ISBLANK(I165),0,_xlfn.XLOOKUP(I165,INDIRECT(U165&amp;"Controls"),INDIRECT(U165&amp;"ControlsAddon")))</f>
        <v>0</v>
      </c>
      <c r="W165" s="7" t="str">
        <f t="shared" si="48"/>
        <v/>
      </c>
      <c r="X165" s="7" cm="1">
        <f t="array" aca="1" ref="X165" ca="1">IF(AND(K165="y",NOT(ISBLANK(H165))),_xlfn.XLOOKUP(S165,ralcassette,ralcassettecost),IF(K165="Y",_xlfn.XLOOKUP(S165,INDIRECT(U165&amp;"RALW"),_xlfn.XLOOKUP(T165,INDIRECT(U165&amp;"RALD"),INDIRECT(U165&amp;"RAL"))),0))</f>
        <v>0</v>
      </c>
      <c r="Y165" s="7">
        <f t="shared" si="61"/>
        <v>0</v>
      </c>
      <c r="Z165" s="7">
        <f t="shared" si="62"/>
        <v>0</v>
      </c>
      <c r="AA165" s="7" cm="1">
        <f t="array" ref="AA165">IF(ISNUMBER(SEARCH("cassette",H165)),_xlfn.XLOOKUP(S165,cassettewidth,_xlfn.XLOOKUP(H165,cassettetype,cassette)),IF(ISNUMBER(SEARCH("fascia",H165)),_xlfn.XLOOKUP(S165,fasciawidth,_xlfn.XLOOKUP(H165,fasciatype,fascia)),0))</f>
        <v>0</v>
      </c>
      <c r="AB165" s="7" t="str">
        <f t="shared" si="63"/>
        <v/>
      </c>
      <c r="AC165" s="7" t="str" cm="1">
        <f t="array" ref="AC165">IF(NOT(ISBLANK(H165)),_xlfn.XLOOKUP(S165,cassetterefwidth,_xlfn.XLOOKUP(T165,cassetterefdrop,cassetteref)),"")</f>
        <v/>
      </c>
      <c r="AD165" s="1" t="b">
        <f t="shared" si="64"/>
        <v>0</v>
      </c>
      <c r="AE165" s="1" t="b">
        <f t="shared" si="49"/>
        <v>0</v>
      </c>
      <c r="AF165" s="10" t="e" cm="1">
        <f t="array" aca="1" ref="AF165" ca="1">(_xlfn.XLOOKUP($S165,INDIRECT($U165&amp;$W165&amp;"W"),_xlfn.XLOOKUP($T165,INDIRECT($U165&amp;$W165&amp;"D"),INDIRECT($U165&amp;$W165))))</f>
        <v>#REF!</v>
      </c>
      <c r="AG165" s="9"/>
      <c r="AH165" s="9"/>
      <c r="AI165" s="9"/>
      <c r="AJ165" s="9"/>
      <c r="AK165" s="9"/>
      <c r="AL165" s="7">
        <f t="shared" si="50"/>
        <v>500</v>
      </c>
      <c r="AM165" s="7" t="str">
        <f t="shared" si="65"/>
        <v/>
      </c>
      <c r="AN165" s="7">
        <f t="shared" si="51"/>
        <v>0</v>
      </c>
      <c r="AO165" s="7">
        <f t="shared" si="52"/>
        <v>0</v>
      </c>
      <c r="AP165" s="9" cm="1">
        <f t="array" aca="1" ref="AP165" ca="1">IF(F165="Flow",_xlfn.XLOOKUP(AL165,INDIRECT(F165&amp;AM165&amp;"W"),_xlfn.XLOOKUP(AI165,INDIRECT(F165&amp;AM165&amp;"H"),INDIRECT(F165&amp;AM165))),0)</f>
        <v>0</v>
      </c>
      <c r="AQ165" s="9">
        <f>IF(F165="Cascade",_xlfn.XLOOKUP(S165,Cascade!$C$4:$S$4,Cascade!$C$5:$S$5),0)</f>
        <v>0</v>
      </c>
      <c r="AR165" s="9" t="b">
        <f t="shared" si="53"/>
        <v>0</v>
      </c>
      <c r="AS165" s="9" cm="1">
        <f t="array" aca="1" ref="AS165" ca="1">IF(OR(G165="Ellipse 43",G165="Luxury 46",G165="Type 2",G165="Type D",G165="Type Z",ISBLANK(G165)),0,_xlfn.XLOOKUP(S165,INDIRECT(U165&amp;AR165&amp;"w"),INDIRECT(U165&amp;AR165)))</f>
        <v>0</v>
      </c>
      <c r="AT165" s="9" cm="1">
        <f t="array" ref="AT165">IF(F165="ExtraLok 100",_xlfn.XLOOKUP(S165,'ExtraLok 100'!$C$6:$S$6,_xlfn.XLOOKUP('Pricing Tool'!T165,'ExtraLok 100'!$A$7:$A$21,'ExtraLok 100'!$C$7:$S$21)),IF(F165="ExtraLok 125",_xlfn.XLOOKUP('Pricing Tool'!S165,'ExtraLok 125'!$C$6:$S$6,_xlfn.XLOOKUP('Pricing Tool'!T165,'ExtraLok 125'!$A$7:$A$33,'ExtraLok 125'!$C$7:$S$33)),0))</f>
        <v>0</v>
      </c>
      <c r="AU165" s="9">
        <f t="shared" ca="1" si="66"/>
        <v>0</v>
      </c>
      <c r="AV165" s="9" t="str">
        <f t="shared" si="54"/>
        <v/>
      </c>
      <c r="AW165" s="85" t="e">
        <f>_xlfn.XLOOKUP($AV165,'Size capacities'!$A$2:$A$120,'Size capacities'!D$2:D$120)</f>
        <v>#N/A</v>
      </c>
      <c r="AX165" s="85" t="e">
        <f>_xlfn.XLOOKUP($AV165,'Size capacities'!$A$2:$A$120,'Size capacities'!E$2:E$120)</f>
        <v>#N/A</v>
      </c>
      <c r="AY165" s="85" t="e">
        <f>_xlfn.XLOOKUP($AV165,'Size capacities'!$A$2:$A$120,'Size capacities'!F$2:F$120)</f>
        <v>#N/A</v>
      </c>
      <c r="AZ165" s="85" t="e">
        <f>_xlfn.XLOOKUP($AV165,'Size capacities'!$A$2:$A$120,'Size capacities'!G$2:G$120)</f>
        <v>#N/A</v>
      </c>
      <c r="BA165" s="85">
        <f t="shared" si="55"/>
        <v>0</v>
      </c>
      <c r="BB165" s="85">
        <f t="shared" si="56"/>
        <v>0</v>
      </c>
    </row>
    <row r="166" spans="1:54" x14ac:dyDescent="0.3">
      <c r="A166" s="7">
        <v>163</v>
      </c>
      <c r="B166" s="91"/>
      <c r="C166" s="91"/>
      <c r="D166" s="91"/>
      <c r="E166" s="91"/>
      <c r="F166" s="91"/>
      <c r="G166" s="91"/>
      <c r="H166" s="91"/>
      <c r="I166" s="91"/>
      <c r="J166" s="91"/>
      <c r="K166" s="92"/>
      <c r="L166" s="92"/>
      <c r="M166" s="9">
        <f t="shared" ca="1" si="46"/>
        <v>0</v>
      </c>
      <c r="N166" s="10" cm="1">
        <f t="array" aca="1" ref="N166" ca="1">IF(ISBLANK(C166),0,IF(F166="Flow",AP166,IF(F166="Cascade",AQ166,IF(OR(ISBLANK(F166),ISBLANK(G166),ISBLANK(I166),ISBLANK(J166)),0,(_xlfn.XLOOKUP(S166,INDIRECT(U166&amp;W166&amp;"W"),_xlfn.XLOOKUP(T166,INDIRECT(U166&amp;W166&amp;"D"),INDIRECT(U166&amp;W166))))))))</f>
        <v>0</v>
      </c>
      <c r="O166" s="93"/>
      <c r="P166" s="9">
        <f t="shared" ca="1" si="47"/>
        <v>0</v>
      </c>
      <c r="Q166" s="9">
        <f t="shared" si="57"/>
        <v>0</v>
      </c>
      <c r="S166" s="7">
        <f t="shared" si="58"/>
        <v>800</v>
      </c>
      <c r="T166" s="7">
        <f t="shared" si="59"/>
        <v>800</v>
      </c>
      <c r="U166" s="8" t="str">
        <f t="shared" si="60"/>
        <v/>
      </c>
      <c r="V166" s="7" cm="1">
        <f t="array" aca="1" ref="V166" ca="1">IF(ISBLANK(I166),0,_xlfn.XLOOKUP(I166,INDIRECT(U166&amp;"Controls"),INDIRECT(U166&amp;"ControlsAddon")))</f>
        <v>0</v>
      </c>
      <c r="W166" s="7" t="str">
        <f t="shared" si="48"/>
        <v/>
      </c>
      <c r="X166" s="7" cm="1">
        <f t="array" aca="1" ref="X166" ca="1">IF(AND(K166="y",NOT(ISBLANK(H166))),_xlfn.XLOOKUP(S166,ralcassette,ralcassettecost),IF(K166="Y",_xlfn.XLOOKUP(S166,INDIRECT(U166&amp;"RALW"),_xlfn.XLOOKUP(T166,INDIRECT(U166&amp;"RALD"),INDIRECT(U166&amp;"RAL"))),0))</f>
        <v>0</v>
      </c>
      <c r="Y166" s="7">
        <f t="shared" si="61"/>
        <v>0</v>
      </c>
      <c r="Z166" s="7">
        <f t="shared" si="62"/>
        <v>0</v>
      </c>
      <c r="AA166" s="7" cm="1">
        <f t="array" ref="AA166">IF(ISNUMBER(SEARCH("cassette",H166)),_xlfn.XLOOKUP(S166,cassettewidth,_xlfn.XLOOKUP(H166,cassettetype,cassette)),IF(ISNUMBER(SEARCH("fascia",H166)),_xlfn.XLOOKUP(S166,fasciawidth,_xlfn.XLOOKUP(H166,fasciatype,fascia)),0))</f>
        <v>0</v>
      </c>
      <c r="AB166" s="7" t="str">
        <f t="shared" si="63"/>
        <v/>
      </c>
      <c r="AC166" s="7" t="str" cm="1">
        <f t="array" ref="AC166">IF(NOT(ISBLANK(H166)),_xlfn.XLOOKUP(S166,cassetterefwidth,_xlfn.XLOOKUP(T166,cassetterefdrop,cassetteref)),"")</f>
        <v/>
      </c>
      <c r="AD166" s="1" t="b">
        <f t="shared" si="64"/>
        <v>0</v>
      </c>
      <c r="AE166" s="1" t="b">
        <f t="shared" si="49"/>
        <v>0</v>
      </c>
      <c r="AF166" s="10" t="e" cm="1">
        <f t="array" aca="1" ref="AF166" ca="1">(_xlfn.XLOOKUP($S166,INDIRECT($U166&amp;$W166&amp;"W"),_xlfn.XLOOKUP($T166,INDIRECT($U166&amp;$W166&amp;"D"),INDIRECT($U166&amp;$W166))))</f>
        <v>#REF!</v>
      </c>
      <c r="AG166" s="9"/>
      <c r="AH166" s="9"/>
      <c r="AI166" s="9"/>
      <c r="AJ166" s="9"/>
      <c r="AK166" s="9"/>
      <c r="AL166" s="7">
        <f t="shared" si="50"/>
        <v>500</v>
      </c>
      <c r="AM166" s="7" t="str">
        <f t="shared" si="65"/>
        <v/>
      </c>
      <c r="AN166" s="7">
        <f t="shared" si="51"/>
        <v>0</v>
      </c>
      <c r="AO166" s="7">
        <f t="shared" si="52"/>
        <v>0</v>
      </c>
      <c r="AP166" s="9" cm="1">
        <f t="array" aca="1" ref="AP166" ca="1">IF(F166="Flow",_xlfn.XLOOKUP(AL166,INDIRECT(F166&amp;AM166&amp;"W"),_xlfn.XLOOKUP(AI166,INDIRECT(F166&amp;AM166&amp;"H"),INDIRECT(F166&amp;AM166))),0)</f>
        <v>0</v>
      </c>
      <c r="AQ166" s="9">
        <f>IF(F166="Cascade",_xlfn.XLOOKUP(S166,Cascade!$C$4:$S$4,Cascade!$C$5:$S$5),0)</f>
        <v>0</v>
      </c>
      <c r="AR166" s="9" t="b">
        <f t="shared" si="53"/>
        <v>0</v>
      </c>
      <c r="AS166" s="9" cm="1">
        <f t="array" aca="1" ref="AS166" ca="1">IF(OR(G166="Ellipse 43",G166="Luxury 46",G166="Type 2",G166="Type D",G166="Type Z",ISBLANK(G166)),0,_xlfn.XLOOKUP(S166,INDIRECT(U166&amp;AR166&amp;"w"),INDIRECT(U166&amp;AR166)))</f>
        <v>0</v>
      </c>
      <c r="AT166" s="9" cm="1">
        <f t="array" ref="AT166">IF(F166="ExtraLok 100",_xlfn.XLOOKUP(S166,'ExtraLok 100'!$C$6:$S$6,_xlfn.XLOOKUP('Pricing Tool'!T166,'ExtraLok 100'!$A$7:$A$21,'ExtraLok 100'!$C$7:$S$21)),IF(F166="ExtraLok 125",_xlfn.XLOOKUP('Pricing Tool'!S166,'ExtraLok 125'!$C$6:$S$6,_xlfn.XLOOKUP('Pricing Tool'!T166,'ExtraLok 125'!$A$7:$A$33,'ExtraLok 125'!$C$7:$S$33)),0))</f>
        <v>0</v>
      </c>
      <c r="AU166" s="9">
        <f t="shared" ca="1" si="66"/>
        <v>0</v>
      </c>
      <c r="AV166" s="9" t="str">
        <f t="shared" si="54"/>
        <v/>
      </c>
      <c r="AW166" s="85" t="e">
        <f>_xlfn.XLOOKUP($AV166,'Size capacities'!$A$2:$A$120,'Size capacities'!D$2:D$120)</f>
        <v>#N/A</v>
      </c>
      <c r="AX166" s="85" t="e">
        <f>_xlfn.XLOOKUP($AV166,'Size capacities'!$A$2:$A$120,'Size capacities'!E$2:E$120)</f>
        <v>#N/A</v>
      </c>
      <c r="AY166" s="85" t="e">
        <f>_xlfn.XLOOKUP($AV166,'Size capacities'!$A$2:$A$120,'Size capacities'!F$2:F$120)</f>
        <v>#N/A</v>
      </c>
      <c r="AZ166" s="85" t="e">
        <f>_xlfn.XLOOKUP($AV166,'Size capacities'!$A$2:$A$120,'Size capacities'!G$2:G$120)</f>
        <v>#N/A</v>
      </c>
      <c r="BA166" s="85">
        <f t="shared" si="55"/>
        <v>0</v>
      </c>
      <c r="BB166" s="85">
        <f t="shared" si="56"/>
        <v>0</v>
      </c>
    </row>
    <row r="167" spans="1:54" x14ac:dyDescent="0.3">
      <c r="A167" s="7">
        <v>164</v>
      </c>
      <c r="B167" s="91"/>
      <c r="C167" s="91"/>
      <c r="D167" s="91"/>
      <c r="E167" s="91"/>
      <c r="F167" s="91"/>
      <c r="G167" s="91"/>
      <c r="H167" s="91"/>
      <c r="I167" s="91"/>
      <c r="J167" s="91"/>
      <c r="K167" s="92"/>
      <c r="L167" s="92"/>
      <c r="M167" s="9">
        <f t="shared" ca="1" si="46"/>
        <v>0</v>
      </c>
      <c r="N167" s="10" cm="1">
        <f t="array" aca="1" ref="N167" ca="1">IF(ISBLANK(C167),0,IF(F167="Flow",AP167,IF(F167="Cascade",AQ167,IF(OR(ISBLANK(F167),ISBLANK(G167),ISBLANK(I167),ISBLANK(J167)),0,(_xlfn.XLOOKUP(S167,INDIRECT(U167&amp;W167&amp;"W"),_xlfn.XLOOKUP(T167,INDIRECT(U167&amp;W167&amp;"D"),INDIRECT(U167&amp;W167))))))))</f>
        <v>0</v>
      </c>
      <c r="O167" s="93"/>
      <c r="P167" s="9">
        <f t="shared" ca="1" si="47"/>
        <v>0</v>
      </c>
      <c r="Q167" s="9">
        <f t="shared" si="57"/>
        <v>0</v>
      </c>
      <c r="S167" s="7">
        <f t="shared" si="58"/>
        <v>800</v>
      </c>
      <c r="T167" s="7">
        <f t="shared" si="59"/>
        <v>800</v>
      </c>
      <c r="U167" s="8" t="str">
        <f t="shared" si="60"/>
        <v/>
      </c>
      <c r="V167" s="7" cm="1">
        <f t="array" aca="1" ref="V167" ca="1">IF(ISBLANK(I167),0,_xlfn.XLOOKUP(I167,INDIRECT(U167&amp;"Controls"),INDIRECT(U167&amp;"ControlsAddon")))</f>
        <v>0</v>
      </c>
      <c r="W167" s="7" t="str">
        <f t="shared" si="48"/>
        <v/>
      </c>
      <c r="X167" s="7" cm="1">
        <f t="array" aca="1" ref="X167" ca="1">IF(AND(K167="y",NOT(ISBLANK(H167))),_xlfn.XLOOKUP(S167,ralcassette,ralcassettecost),IF(K167="Y",_xlfn.XLOOKUP(S167,INDIRECT(U167&amp;"RALW"),_xlfn.XLOOKUP(T167,INDIRECT(U167&amp;"RALD"),INDIRECT(U167&amp;"RAL"))),0))</f>
        <v>0</v>
      </c>
      <c r="Y167" s="7">
        <f t="shared" si="61"/>
        <v>0</v>
      </c>
      <c r="Z167" s="7">
        <f t="shared" si="62"/>
        <v>0</v>
      </c>
      <c r="AA167" s="7" cm="1">
        <f t="array" ref="AA167">IF(ISNUMBER(SEARCH("cassette",H167)),_xlfn.XLOOKUP(S167,cassettewidth,_xlfn.XLOOKUP(H167,cassettetype,cassette)),IF(ISNUMBER(SEARCH("fascia",H167)),_xlfn.XLOOKUP(S167,fasciawidth,_xlfn.XLOOKUP(H167,fasciatype,fascia)),0))</f>
        <v>0</v>
      </c>
      <c r="AB167" s="7" t="str">
        <f t="shared" si="63"/>
        <v/>
      </c>
      <c r="AC167" s="7" t="str" cm="1">
        <f t="array" ref="AC167">IF(NOT(ISBLANK(H167)),_xlfn.XLOOKUP(S167,cassetterefwidth,_xlfn.XLOOKUP(T167,cassetterefdrop,cassetteref)),"")</f>
        <v/>
      </c>
      <c r="AD167" s="1" t="b">
        <f t="shared" si="64"/>
        <v>0</v>
      </c>
      <c r="AE167" s="1" t="b">
        <f t="shared" si="49"/>
        <v>0</v>
      </c>
      <c r="AF167" s="10" t="e" cm="1">
        <f t="array" aca="1" ref="AF167" ca="1">(_xlfn.XLOOKUP($S167,INDIRECT($U167&amp;$W167&amp;"W"),_xlfn.XLOOKUP($T167,INDIRECT($U167&amp;$W167&amp;"D"),INDIRECT($U167&amp;$W167))))</f>
        <v>#REF!</v>
      </c>
      <c r="AG167" s="9"/>
      <c r="AH167" s="9"/>
      <c r="AI167" s="9"/>
      <c r="AJ167" s="9"/>
      <c r="AK167" s="9"/>
      <c r="AL167" s="7">
        <f t="shared" si="50"/>
        <v>500</v>
      </c>
      <c r="AM167" s="7" t="str">
        <f t="shared" si="65"/>
        <v/>
      </c>
      <c r="AN167" s="7">
        <f t="shared" si="51"/>
        <v>0</v>
      </c>
      <c r="AO167" s="7">
        <f t="shared" si="52"/>
        <v>0</v>
      </c>
      <c r="AP167" s="9" cm="1">
        <f t="array" aca="1" ref="AP167" ca="1">IF(F167="Flow",_xlfn.XLOOKUP(AL167,INDIRECT(F167&amp;AM167&amp;"W"),_xlfn.XLOOKUP(AI167,INDIRECT(F167&amp;AM167&amp;"H"),INDIRECT(F167&amp;AM167))),0)</f>
        <v>0</v>
      </c>
      <c r="AQ167" s="9">
        <f>IF(F167="Cascade",_xlfn.XLOOKUP(S167,Cascade!$C$4:$S$4,Cascade!$C$5:$S$5),0)</f>
        <v>0</v>
      </c>
      <c r="AR167" s="9" t="b">
        <f t="shared" si="53"/>
        <v>0</v>
      </c>
      <c r="AS167" s="9" cm="1">
        <f t="array" aca="1" ref="AS167" ca="1">IF(OR(G167="Ellipse 43",G167="Luxury 46",G167="Type 2",G167="Type D",G167="Type Z",ISBLANK(G167)),0,_xlfn.XLOOKUP(S167,INDIRECT(U167&amp;AR167&amp;"w"),INDIRECT(U167&amp;AR167)))</f>
        <v>0</v>
      </c>
      <c r="AT167" s="9" cm="1">
        <f t="array" ref="AT167">IF(F167="ExtraLok 100",_xlfn.XLOOKUP(S167,'ExtraLok 100'!$C$6:$S$6,_xlfn.XLOOKUP('Pricing Tool'!T167,'ExtraLok 100'!$A$7:$A$21,'ExtraLok 100'!$C$7:$S$21)),IF(F167="ExtraLok 125",_xlfn.XLOOKUP('Pricing Tool'!S167,'ExtraLok 125'!$C$6:$S$6,_xlfn.XLOOKUP('Pricing Tool'!T167,'ExtraLok 125'!$A$7:$A$33,'ExtraLok 125'!$C$7:$S$33)),0))</f>
        <v>0</v>
      </c>
      <c r="AU167" s="9">
        <f t="shared" ca="1" si="66"/>
        <v>0</v>
      </c>
      <c r="AV167" s="9" t="str">
        <f t="shared" si="54"/>
        <v/>
      </c>
      <c r="AW167" s="85" t="e">
        <f>_xlfn.XLOOKUP($AV167,'Size capacities'!$A$2:$A$120,'Size capacities'!D$2:D$120)</f>
        <v>#N/A</v>
      </c>
      <c r="AX167" s="85" t="e">
        <f>_xlfn.XLOOKUP($AV167,'Size capacities'!$A$2:$A$120,'Size capacities'!E$2:E$120)</f>
        <v>#N/A</v>
      </c>
      <c r="AY167" s="85" t="e">
        <f>_xlfn.XLOOKUP($AV167,'Size capacities'!$A$2:$A$120,'Size capacities'!F$2:F$120)</f>
        <v>#N/A</v>
      </c>
      <c r="AZ167" s="85" t="e">
        <f>_xlfn.XLOOKUP($AV167,'Size capacities'!$A$2:$A$120,'Size capacities'!G$2:G$120)</f>
        <v>#N/A</v>
      </c>
      <c r="BA167" s="85">
        <f t="shared" si="55"/>
        <v>0</v>
      </c>
      <c r="BB167" s="85">
        <f t="shared" si="56"/>
        <v>0</v>
      </c>
    </row>
    <row r="168" spans="1:54" x14ac:dyDescent="0.3">
      <c r="A168" s="7">
        <v>165</v>
      </c>
      <c r="B168" s="91"/>
      <c r="C168" s="91"/>
      <c r="D168" s="91"/>
      <c r="E168" s="91"/>
      <c r="F168" s="91"/>
      <c r="G168" s="91"/>
      <c r="H168" s="91"/>
      <c r="I168" s="91"/>
      <c r="J168" s="91"/>
      <c r="K168" s="92"/>
      <c r="L168" s="92"/>
      <c r="M168" s="9">
        <f t="shared" ca="1" si="46"/>
        <v>0</v>
      </c>
      <c r="N168" s="10" cm="1">
        <f t="array" aca="1" ref="N168" ca="1">IF(ISBLANK(C168),0,IF(F168="Flow",AP168,IF(F168="Cascade",AQ168,IF(OR(ISBLANK(F168),ISBLANK(G168),ISBLANK(I168),ISBLANK(J168)),0,(_xlfn.XLOOKUP(S168,INDIRECT(U168&amp;W168&amp;"W"),_xlfn.XLOOKUP(T168,INDIRECT(U168&amp;W168&amp;"D"),INDIRECT(U168&amp;W168))))))))</f>
        <v>0</v>
      </c>
      <c r="O168" s="93"/>
      <c r="P168" s="9">
        <f t="shared" ca="1" si="47"/>
        <v>0</v>
      </c>
      <c r="Q168" s="9">
        <f t="shared" si="57"/>
        <v>0</v>
      </c>
      <c r="S168" s="7">
        <f t="shared" si="58"/>
        <v>800</v>
      </c>
      <c r="T168" s="7">
        <f t="shared" si="59"/>
        <v>800</v>
      </c>
      <c r="U168" s="8" t="str">
        <f t="shared" si="60"/>
        <v/>
      </c>
      <c r="V168" s="7" cm="1">
        <f t="array" aca="1" ref="V168" ca="1">IF(ISBLANK(I168),0,_xlfn.XLOOKUP(I168,INDIRECT(U168&amp;"Controls"),INDIRECT(U168&amp;"ControlsAddon")))</f>
        <v>0</v>
      </c>
      <c r="W168" s="7" t="str">
        <f t="shared" si="48"/>
        <v/>
      </c>
      <c r="X168" s="7" cm="1">
        <f t="array" aca="1" ref="X168" ca="1">IF(AND(K168="y",NOT(ISBLANK(H168))),_xlfn.XLOOKUP(S168,ralcassette,ralcassettecost),IF(K168="Y",_xlfn.XLOOKUP(S168,INDIRECT(U168&amp;"RALW"),_xlfn.XLOOKUP(T168,INDIRECT(U168&amp;"RALD"),INDIRECT(U168&amp;"RAL"))),0))</f>
        <v>0</v>
      </c>
      <c r="Y168" s="7">
        <f t="shared" si="61"/>
        <v>0</v>
      </c>
      <c r="Z168" s="7">
        <f t="shared" si="62"/>
        <v>0</v>
      </c>
      <c r="AA168" s="7" cm="1">
        <f t="array" ref="AA168">IF(ISNUMBER(SEARCH("cassette",H168)),_xlfn.XLOOKUP(S168,cassettewidth,_xlfn.XLOOKUP(H168,cassettetype,cassette)),IF(ISNUMBER(SEARCH("fascia",H168)),_xlfn.XLOOKUP(S168,fasciawidth,_xlfn.XLOOKUP(H168,fasciatype,fascia)),0))</f>
        <v>0</v>
      </c>
      <c r="AB168" s="7" t="str">
        <f t="shared" si="63"/>
        <v/>
      </c>
      <c r="AC168" s="7" t="str" cm="1">
        <f t="array" ref="AC168">IF(NOT(ISBLANK(H168)),_xlfn.XLOOKUP(S168,cassetterefwidth,_xlfn.XLOOKUP(T168,cassetterefdrop,cassetteref)),"")</f>
        <v/>
      </c>
      <c r="AD168" s="1" t="b">
        <f t="shared" si="64"/>
        <v>0</v>
      </c>
      <c r="AE168" s="1" t="b">
        <f t="shared" si="49"/>
        <v>0</v>
      </c>
      <c r="AF168" s="10" t="e" cm="1">
        <f t="array" aca="1" ref="AF168" ca="1">(_xlfn.XLOOKUP($S168,INDIRECT($U168&amp;$W168&amp;"W"),_xlfn.XLOOKUP($T168,INDIRECT($U168&amp;$W168&amp;"D"),INDIRECT($U168&amp;$W168))))</f>
        <v>#REF!</v>
      </c>
      <c r="AG168" s="9"/>
      <c r="AH168" s="9"/>
      <c r="AI168" s="9"/>
      <c r="AJ168" s="9"/>
      <c r="AK168" s="9"/>
      <c r="AL168" s="7">
        <f t="shared" si="50"/>
        <v>500</v>
      </c>
      <c r="AM168" s="7" t="str">
        <f t="shared" si="65"/>
        <v/>
      </c>
      <c r="AN168" s="7">
        <f t="shared" si="51"/>
        <v>0</v>
      </c>
      <c r="AO168" s="7">
        <f t="shared" si="52"/>
        <v>0</v>
      </c>
      <c r="AP168" s="9" cm="1">
        <f t="array" aca="1" ref="AP168" ca="1">IF(F168="Flow",_xlfn.XLOOKUP(AL168,INDIRECT(F168&amp;AM168&amp;"W"),_xlfn.XLOOKUP(AI168,INDIRECT(F168&amp;AM168&amp;"H"),INDIRECT(F168&amp;AM168))),0)</f>
        <v>0</v>
      </c>
      <c r="AQ168" s="9">
        <f>IF(F168="Cascade",_xlfn.XLOOKUP(S168,Cascade!$C$4:$S$4,Cascade!$C$5:$S$5),0)</f>
        <v>0</v>
      </c>
      <c r="AR168" s="9" t="b">
        <f t="shared" si="53"/>
        <v>0</v>
      </c>
      <c r="AS168" s="9" cm="1">
        <f t="array" aca="1" ref="AS168" ca="1">IF(OR(G168="Ellipse 43",G168="Luxury 46",G168="Type 2",G168="Type D",G168="Type Z",ISBLANK(G168)),0,_xlfn.XLOOKUP(S168,INDIRECT(U168&amp;AR168&amp;"w"),INDIRECT(U168&amp;AR168)))</f>
        <v>0</v>
      </c>
      <c r="AT168" s="9" cm="1">
        <f t="array" ref="AT168">IF(F168="ExtraLok 100",_xlfn.XLOOKUP(S168,'ExtraLok 100'!$C$6:$S$6,_xlfn.XLOOKUP('Pricing Tool'!T168,'ExtraLok 100'!$A$7:$A$21,'ExtraLok 100'!$C$7:$S$21)),IF(F168="ExtraLok 125",_xlfn.XLOOKUP('Pricing Tool'!S168,'ExtraLok 125'!$C$6:$S$6,_xlfn.XLOOKUP('Pricing Tool'!T168,'ExtraLok 125'!$A$7:$A$33,'ExtraLok 125'!$C$7:$S$33)),0))</f>
        <v>0</v>
      </c>
      <c r="AU168" s="9">
        <f t="shared" ca="1" si="66"/>
        <v>0</v>
      </c>
      <c r="AV168" s="9" t="str">
        <f t="shared" si="54"/>
        <v/>
      </c>
      <c r="AW168" s="85" t="e">
        <f>_xlfn.XLOOKUP($AV168,'Size capacities'!$A$2:$A$120,'Size capacities'!D$2:D$120)</f>
        <v>#N/A</v>
      </c>
      <c r="AX168" s="85" t="e">
        <f>_xlfn.XLOOKUP($AV168,'Size capacities'!$A$2:$A$120,'Size capacities'!E$2:E$120)</f>
        <v>#N/A</v>
      </c>
      <c r="AY168" s="85" t="e">
        <f>_xlfn.XLOOKUP($AV168,'Size capacities'!$A$2:$A$120,'Size capacities'!F$2:F$120)</f>
        <v>#N/A</v>
      </c>
      <c r="AZ168" s="85" t="e">
        <f>_xlfn.XLOOKUP($AV168,'Size capacities'!$A$2:$A$120,'Size capacities'!G$2:G$120)</f>
        <v>#N/A</v>
      </c>
      <c r="BA168" s="85">
        <f t="shared" si="55"/>
        <v>0</v>
      </c>
      <c r="BB168" s="85">
        <f t="shared" si="56"/>
        <v>0</v>
      </c>
    </row>
    <row r="169" spans="1:54" x14ac:dyDescent="0.3">
      <c r="A169" s="7">
        <v>166</v>
      </c>
      <c r="B169" s="91"/>
      <c r="C169" s="91"/>
      <c r="D169" s="91"/>
      <c r="E169" s="91"/>
      <c r="F169" s="91"/>
      <c r="G169" s="91"/>
      <c r="H169" s="91"/>
      <c r="I169" s="91"/>
      <c r="J169" s="91"/>
      <c r="K169" s="92"/>
      <c r="L169" s="92"/>
      <c r="M169" s="9">
        <f t="shared" ca="1" si="46"/>
        <v>0</v>
      </c>
      <c r="N169" s="10" cm="1">
        <f t="array" aca="1" ref="N169" ca="1">IF(ISBLANK(C169),0,IF(F169="Flow",AP169,IF(F169="Cascade",AQ169,IF(OR(ISBLANK(F169),ISBLANK(G169),ISBLANK(I169),ISBLANK(J169)),0,(_xlfn.XLOOKUP(S169,INDIRECT(U169&amp;W169&amp;"W"),_xlfn.XLOOKUP(T169,INDIRECT(U169&amp;W169&amp;"D"),INDIRECT(U169&amp;W169))))))))</f>
        <v>0</v>
      </c>
      <c r="O169" s="93"/>
      <c r="P169" s="9">
        <f t="shared" ca="1" si="47"/>
        <v>0</v>
      </c>
      <c r="Q169" s="9">
        <f t="shared" si="57"/>
        <v>0</v>
      </c>
      <c r="S169" s="7">
        <f t="shared" si="58"/>
        <v>800</v>
      </c>
      <c r="T169" s="7">
        <f t="shared" si="59"/>
        <v>800</v>
      </c>
      <c r="U169" s="8" t="str">
        <f t="shared" si="60"/>
        <v/>
      </c>
      <c r="V169" s="7" cm="1">
        <f t="array" aca="1" ref="V169" ca="1">IF(ISBLANK(I169),0,_xlfn.XLOOKUP(I169,INDIRECT(U169&amp;"Controls"),INDIRECT(U169&amp;"ControlsAddon")))</f>
        <v>0</v>
      </c>
      <c r="W169" s="7" t="str">
        <f t="shared" si="48"/>
        <v/>
      </c>
      <c r="X169" s="7" cm="1">
        <f t="array" aca="1" ref="X169" ca="1">IF(AND(K169="y",NOT(ISBLANK(H169))),_xlfn.XLOOKUP(S169,ralcassette,ralcassettecost),IF(K169="Y",_xlfn.XLOOKUP(S169,INDIRECT(U169&amp;"RALW"),_xlfn.XLOOKUP(T169,INDIRECT(U169&amp;"RALD"),INDIRECT(U169&amp;"RAL"))),0))</f>
        <v>0</v>
      </c>
      <c r="Y169" s="7">
        <f t="shared" si="61"/>
        <v>0</v>
      </c>
      <c r="Z169" s="7">
        <f t="shared" si="62"/>
        <v>0</v>
      </c>
      <c r="AA169" s="7" cm="1">
        <f t="array" ref="AA169">IF(ISNUMBER(SEARCH("cassette",H169)),_xlfn.XLOOKUP(S169,cassettewidth,_xlfn.XLOOKUP(H169,cassettetype,cassette)),IF(ISNUMBER(SEARCH("fascia",H169)),_xlfn.XLOOKUP(S169,fasciawidth,_xlfn.XLOOKUP(H169,fasciatype,fascia)),0))</f>
        <v>0</v>
      </c>
      <c r="AB169" s="7" t="str">
        <f t="shared" si="63"/>
        <v/>
      </c>
      <c r="AC169" s="7" t="str" cm="1">
        <f t="array" ref="AC169">IF(NOT(ISBLANK(H169)),_xlfn.XLOOKUP(S169,cassetterefwidth,_xlfn.XLOOKUP(T169,cassetterefdrop,cassetteref)),"")</f>
        <v/>
      </c>
      <c r="AD169" s="1" t="b">
        <f t="shared" si="64"/>
        <v>0</v>
      </c>
      <c r="AE169" s="1" t="b">
        <f t="shared" si="49"/>
        <v>0</v>
      </c>
      <c r="AF169" s="10" t="e" cm="1">
        <f t="array" aca="1" ref="AF169" ca="1">(_xlfn.XLOOKUP($S169,INDIRECT($U169&amp;$W169&amp;"W"),_xlfn.XLOOKUP($T169,INDIRECT($U169&amp;$W169&amp;"D"),INDIRECT($U169&amp;$W169))))</f>
        <v>#REF!</v>
      </c>
      <c r="AG169" s="9"/>
      <c r="AH169" s="9"/>
      <c r="AI169" s="9"/>
      <c r="AJ169" s="9"/>
      <c r="AK169" s="9"/>
      <c r="AL169" s="7">
        <f t="shared" si="50"/>
        <v>500</v>
      </c>
      <c r="AM169" s="7" t="str">
        <f t="shared" si="65"/>
        <v/>
      </c>
      <c r="AN169" s="7">
        <f t="shared" si="51"/>
        <v>0</v>
      </c>
      <c r="AO169" s="7">
        <f t="shared" si="52"/>
        <v>0</v>
      </c>
      <c r="AP169" s="9" cm="1">
        <f t="array" aca="1" ref="AP169" ca="1">IF(F169="Flow",_xlfn.XLOOKUP(AL169,INDIRECT(F169&amp;AM169&amp;"W"),_xlfn.XLOOKUP(AI169,INDIRECT(F169&amp;AM169&amp;"H"),INDIRECT(F169&amp;AM169))),0)</f>
        <v>0</v>
      </c>
      <c r="AQ169" s="9">
        <f>IF(F169="Cascade",_xlfn.XLOOKUP(S169,Cascade!$C$4:$S$4,Cascade!$C$5:$S$5),0)</f>
        <v>0</v>
      </c>
      <c r="AR169" s="9" t="b">
        <f t="shared" si="53"/>
        <v>0</v>
      </c>
      <c r="AS169" s="9" cm="1">
        <f t="array" aca="1" ref="AS169" ca="1">IF(OR(G169="Ellipse 43",G169="Luxury 46",G169="Type 2",G169="Type D",G169="Type Z",ISBLANK(G169)),0,_xlfn.XLOOKUP(S169,INDIRECT(U169&amp;AR169&amp;"w"),INDIRECT(U169&amp;AR169)))</f>
        <v>0</v>
      </c>
      <c r="AT169" s="9" cm="1">
        <f t="array" ref="AT169">IF(F169="ExtraLok 100",_xlfn.XLOOKUP(S169,'ExtraLok 100'!$C$6:$S$6,_xlfn.XLOOKUP('Pricing Tool'!T169,'ExtraLok 100'!$A$7:$A$21,'ExtraLok 100'!$C$7:$S$21)),IF(F169="ExtraLok 125",_xlfn.XLOOKUP('Pricing Tool'!S169,'ExtraLok 125'!$C$6:$S$6,_xlfn.XLOOKUP('Pricing Tool'!T169,'ExtraLok 125'!$A$7:$A$33,'ExtraLok 125'!$C$7:$S$33)),0))</f>
        <v>0</v>
      </c>
      <c r="AU169" s="9">
        <f t="shared" ca="1" si="66"/>
        <v>0</v>
      </c>
      <c r="AV169" s="9" t="str">
        <f t="shared" si="54"/>
        <v/>
      </c>
      <c r="AW169" s="85" t="e">
        <f>_xlfn.XLOOKUP($AV169,'Size capacities'!$A$2:$A$120,'Size capacities'!D$2:D$120)</f>
        <v>#N/A</v>
      </c>
      <c r="AX169" s="85" t="e">
        <f>_xlfn.XLOOKUP($AV169,'Size capacities'!$A$2:$A$120,'Size capacities'!E$2:E$120)</f>
        <v>#N/A</v>
      </c>
      <c r="AY169" s="85" t="e">
        <f>_xlfn.XLOOKUP($AV169,'Size capacities'!$A$2:$A$120,'Size capacities'!F$2:F$120)</f>
        <v>#N/A</v>
      </c>
      <c r="AZ169" s="85" t="e">
        <f>_xlfn.XLOOKUP($AV169,'Size capacities'!$A$2:$A$120,'Size capacities'!G$2:G$120)</f>
        <v>#N/A</v>
      </c>
      <c r="BA169" s="85">
        <f t="shared" si="55"/>
        <v>0</v>
      </c>
      <c r="BB169" s="85">
        <f t="shared" si="56"/>
        <v>0</v>
      </c>
    </row>
    <row r="170" spans="1:54" x14ac:dyDescent="0.3">
      <c r="A170" s="7">
        <v>167</v>
      </c>
      <c r="B170" s="91"/>
      <c r="C170" s="91"/>
      <c r="D170" s="91"/>
      <c r="E170" s="91"/>
      <c r="F170" s="91"/>
      <c r="G170" s="91"/>
      <c r="H170" s="91"/>
      <c r="I170" s="91"/>
      <c r="J170" s="91"/>
      <c r="K170" s="92"/>
      <c r="L170" s="92"/>
      <c r="M170" s="9">
        <f t="shared" ca="1" si="46"/>
        <v>0</v>
      </c>
      <c r="N170" s="10" cm="1">
        <f t="array" aca="1" ref="N170" ca="1">IF(ISBLANK(C170),0,IF(F170="Flow",AP170,IF(F170="Cascade",AQ170,IF(OR(ISBLANK(F170),ISBLANK(G170),ISBLANK(I170),ISBLANK(J170)),0,(_xlfn.XLOOKUP(S170,INDIRECT(U170&amp;W170&amp;"W"),_xlfn.XLOOKUP(T170,INDIRECT(U170&amp;W170&amp;"D"),INDIRECT(U170&amp;W170))))))))</f>
        <v>0</v>
      </c>
      <c r="O170" s="93"/>
      <c r="P170" s="9">
        <f t="shared" ca="1" si="47"/>
        <v>0</v>
      </c>
      <c r="Q170" s="9">
        <f t="shared" si="57"/>
        <v>0</v>
      </c>
      <c r="S170" s="7">
        <f t="shared" si="58"/>
        <v>800</v>
      </c>
      <c r="T170" s="7">
        <f t="shared" si="59"/>
        <v>800</v>
      </c>
      <c r="U170" s="8" t="str">
        <f t="shared" si="60"/>
        <v/>
      </c>
      <c r="V170" s="7" cm="1">
        <f t="array" aca="1" ref="V170" ca="1">IF(ISBLANK(I170),0,_xlfn.XLOOKUP(I170,INDIRECT(U170&amp;"Controls"),INDIRECT(U170&amp;"ControlsAddon")))</f>
        <v>0</v>
      </c>
      <c r="W170" s="7" t="str">
        <f t="shared" si="48"/>
        <v/>
      </c>
      <c r="X170" s="7" cm="1">
        <f t="array" aca="1" ref="X170" ca="1">IF(AND(K170="y",NOT(ISBLANK(H170))),_xlfn.XLOOKUP(S170,ralcassette,ralcassettecost),IF(K170="Y",_xlfn.XLOOKUP(S170,INDIRECT(U170&amp;"RALW"),_xlfn.XLOOKUP(T170,INDIRECT(U170&amp;"RALD"),INDIRECT(U170&amp;"RAL"))),0))</f>
        <v>0</v>
      </c>
      <c r="Y170" s="7">
        <f t="shared" si="61"/>
        <v>0</v>
      </c>
      <c r="Z170" s="7">
        <f t="shared" si="62"/>
        <v>0</v>
      </c>
      <c r="AA170" s="7" cm="1">
        <f t="array" ref="AA170">IF(ISNUMBER(SEARCH("cassette",H170)),_xlfn.XLOOKUP(S170,cassettewidth,_xlfn.XLOOKUP(H170,cassettetype,cassette)),IF(ISNUMBER(SEARCH("fascia",H170)),_xlfn.XLOOKUP(S170,fasciawidth,_xlfn.XLOOKUP(H170,fasciatype,fascia)),0))</f>
        <v>0</v>
      </c>
      <c r="AB170" s="7" t="str">
        <f t="shared" si="63"/>
        <v/>
      </c>
      <c r="AC170" s="7" t="str" cm="1">
        <f t="array" ref="AC170">IF(NOT(ISBLANK(H170)),_xlfn.XLOOKUP(S170,cassetterefwidth,_xlfn.XLOOKUP(T170,cassetterefdrop,cassetteref)),"")</f>
        <v/>
      </c>
      <c r="AD170" s="1" t="b">
        <f t="shared" si="64"/>
        <v>0</v>
      </c>
      <c r="AE170" s="1" t="b">
        <f t="shared" si="49"/>
        <v>0</v>
      </c>
      <c r="AF170" s="10" t="e" cm="1">
        <f t="array" aca="1" ref="AF170" ca="1">(_xlfn.XLOOKUP($S170,INDIRECT($U170&amp;$W170&amp;"W"),_xlfn.XLOOKUP($T170,INDIRECT($U170&amp;$W170&amp;"D"),INDIRECT($U170&amp;$W170))))</f>
        <v>#REF!</v>
      </c>
      <c r="AG170" s="9"/>
      <c r="AH170" s="9"/>
      <c r="AI170" s="9"/>
      <c r="AJ170" s="9"/>
      <c r="AK170" s="9"/>
      <c r="AL170" s="7">
        <f t="shared" si="50"/>
        <v>500</v>
      </c>
      <c r="AM170" s="7" t="str">
        <f t="shared" si="65"/>
        <v/>
      </c>
      <c r="AN170" s="7">
        <f t="shared" si="51"/>
        <v>0</v>
      </c>
      <c r="AO170" s="7">
        <f t="shared" si="52"/>
        <v>0</v>
      </c>
      <c r="AP170" s="9" cm="1">
        <f t="array" aca="1" ref="AP170" ca="1">IF(F170="Flow",_xlfn.XLOOKUP(AL170,INDIRECT(F170&amp;AM170&amp;"W"),_xlfn.XLOOKUP(AI170,INDIRECT(F170&amp;AM170&amp;"H"),INDIRECT(F170&amp;AM170))),0)</f>
        <v>0</v>
      </c>
      <c r="AQ170" s="9">
        <f>IF(F170="Cascade",_xlfn.XLOOKUP(S170,Cascade!$C$4:$S$4,Cascade!$C$5:$S$5),0)</f>
        <v>0</v>
      </c>
      <c r="AR170" s="9" t="b">
        <f t="shared" si="53"/>
        <v>0</v>
      </c>
      <c r="AS170" s="9" cm="1">
        <f t="array" aca="1" ref="AS170" ca="1">IF(OR(G170="Ellipse 43",G170="Luxury 46",G170="Type 2",G170="Type D",G170="Type Z",ISBLANK(G170)),0,_xlfn.XLOOKUP(S170,INDIRECT(U170&amp;AR170&amp;"w"),INDIRECT(U170&amp;AR170)))</f>
        <v>0</v>
      </c>
      <c r="AT170" s="9" cm="1">
        <f t="array" ref="AT170">IF(F170="ExtraLok 100",_xlfn.XLOOKUP(S170,'ExtraLok 100'!$C$6:$S$6,_xlfn.XLOOKUP('Pricing Tool'!T170,'ExtraLok 100'!$A$7:$A$21,'ExtraLok 100'!$C$7:$S$21)),IF(F170="ExtraLok 125",_xlfn.XLOOKUP('Pricing Tool'!S170,'ExtraLok 125'!$C$6:$S$6,_xlfn.XLOOKUP('Pricing Tool'!T170,'ExtraLok 125'!$A$7:$A$33,'ExtraLok 125'!$C$7:$S$33)),0))</f>
        <v>0</v>
      </c>
      <c r="AU170" s="9">
        <f t="shared" ca="1" si="66"/>
        <v>0</v>
      </c>
      <c r="AV170" s="9" t="str">
        <f t="shared" si="54"/>
        <v/>
      </c>
      <c r="AW170" s="85" t="e">
        <f>_xlfn.XLOOKUP($AV170,'Size capacities'!$A$2:$A$120,'Size capacities'!D$2:D$120)</f>
        <v>#N/A</v>
      </c>
      <c r="AX170" s="85" t="e">
        <f>_xlfn.XLOOKUP($AV170,'Size capacities'!$A$2:$A$120,'Size capacities'!E$2:E$120)</f>
        <v>#N/A</v>
      </c>
      <c r="AY170" s="85" t="e">
        <f>_xlfn.XLOOKUP($AV170,'Size capacities'!$A$2:$A$120,'Size capacities'!F$2:F$120)</f>
        <v>#N/A</v>
      </c>
      <c r="AZ170" s="85" t="e">
        <f>_xlfn.XLOOKUP($AV170,'Size capacities'!$A$2:$A$120,'Size capacities'!G$2:G$120)</f>
        <v>#N/A</v>
      </c>
      <c r="BA170" s="85">
        <f t="shared" si="55"/>
        <v>0</v>
      </c>
      <c r="BB170" s="85">
        <f t="shared" si="56"/>
        <v>0</v>
      </c>
    </row>
    <row r="171" spans="1:54" x14ac:dyDescent="0.3">
      <c r="A171" s="7">
        <v>168</v>
      </c>
      <c r="B171" s="91"/>
      <c r="C171" s="91"/>
      <c r="D171" s="91"/>
      <c r="E171" s="91"/>
      <c r="F171" s="91"/>
      <c r="G171" s="91"/>
      <c r="H171" s="91"/>
      <c r="I171" s="91"/>
      <c r="J171" s="91"/>
      <c r="K171" s="92"/>
      <c r="L171" s="92"/>
      <c r="M171" s="9">
        <f t="shared" ca="1" si="46"/>
        <v>0</v>
      </c>
      <c r="N171" s="10" cm="1">
        <f t="array" aca="1" ref="N171" ca="1">IF(ISBLANK(C171),0,IF(F171="Flow",AP171,IF(F171="Cascade",AQ171,IF(OR(ISBLANK(F171),ISBLANK(G171),ISBLANK(I171),ISBLANK(J171)),0,(_xlfn.XLOOKUP(S171,INDIRECT(U171&amp;W171&amp;"W"),_xlfn.XLOOKUP(T171,INDIRECT(U171&amp;W171&amp;"D"),INDIRECT(U171&amp;W171))))))))</f>
        <v>0</v>
      </c>
      <c r="O171" s="93"/>
      <c r="P171" s="9">
        <f t="shared" ca="1" si="47"/>
        <v>0</v>
      </c>
      <c r="Q171" s="9">
        <f t="shared" si="57"/>
        <v>0</v>
      </c>
      <c r="S171" s="7">
        <f t="shared" si="58"/>
        <v>800</v>
      </c>
      <c r="T171" s="7">
        <f t="shared" si="59"/>
        <v>800</v>
      </c>
      <c r="U171" s="8" t="str">
        <f t="shared" si="60"/>
        <v/>
      </c>
      <c r="V171" s="7" cm="1">
        <f t="array" aca="1" ref="V171" ca="1">IF(ISBLANK(I171),0,_xlfn.XLOOKUP(I171,INDIRECT(U171&amp;"Controls"),INDIRECT(U171&amp;"ControlsAddon")))</f>
        <v>0</v>
      </c>
      <c r="W171" s="7" t="str">
        <f t="shared" si="48"/>
        <v/>
      </c>
      <c r="X171" s="7" cm="1">
        <f t="array" aca="1" ref="X171" ca="1">IF(AND(K171="y",NOT(ISBLANK(H171))),_xlfn.XLOOKUP(S171,ralcassette,ralcassettecost),IF(K171="Y",_xlfn.XLOOKUP(S171,INDIRECT(U171&amp;"RALW"),_xlfn.XLOOKUP(T171,INDIRECT(U171&amp;"RALD"),INDIRECT(U171&amp;"RAL"))),0))</f>
        <v>0</v>
      </c>
      <c r="Y171" s="7">
        <f t="shared" si="61"/>
        <v>0</v>
      </c>
      <c r="Z171" s="7">
        <f t="shared" si="62"/>
        <v>0</v>
      </c>
      <c r="AA171" s="7" cm="1">
        <f t="array" ref="AA171">IF(ISNUMBER(SEARCH("cassette",H171)),_xlfn.XLOOKUP(S171,cassettewidth,_xlfn.XLOOKUP(H171,cassettetype,cassette)),IF(ISNUMBER(SEARCH("fascia",H171)),_xlfn.XLOOKUP(S171,fasciawidth,_xlfn.XLOOKUP(H171,fasciatype,fascia)),0))</f>
        <v>0</v>
      </c>
      <c r="AB171" s="7" t="str">
        <f t="shared" si="63"/>
        <v/>
      </c>
      <c r="AC171" s="7" t="str" cm="1">
        <f t="array" ref="AC171">IF(NOT(ISBLANK(H171)),_xlfn.XLOOKUP(S171,cassetterefwidth,_xlfn.XLOOKUP(T171,cassetterefdrop,cassetteref)),"")</f>
        <v/>
      </c>
      <c r="AD171" s="1" t="b">
        <f t="shared" si="64"/>
        <v>0</v>
      </c>
      <c r="AE171" s="1" t="b">
        <f t="shared" si="49"/>
        <v>0</v>
      </c>
      <c r="AF171" s="10" t="e" cm="1">
        <f t="array" aca="1" ref="AF171" ca="1">(_xlfn.XLOOKUP($S171,INDIRECT($U171&amp;$W171&amp;"W"),_xlfn.XLOOKUP($T171,INDIRECT($U171&amp;$W171&amp;"D"),INDIRECT($U171&amp;$W171))))</f>
        <v>#REF!</v>
      </c>
      <c r="AG171" s="9"/>
      <c r="AH171" s="9"/>
      <c r="AI171" s="9"/>
      <c r="AJ171" s="9"/>
      <c r="AK171" s="9"/>
      <c r="AL171" s="7">
        <f t="shared" si="50"/>
        <v>500</v>
      </c>
      <c r="AM171" s="7" t="str">
        <f t="shared" si="65"/>
        <v/>
      </c>
      <c r="AN171" s="7">
        <f t="shared" si="51"/>
        <v>0</v>
      </c>
      <c r="AO171" s="7">
        <f t="shared" si="52"/>
        <v>0</v>
      </c>
      <c r="AP171" s="9" cm="1">
        <f t="array" aca="1" ref="AP171" ca="1">IF(F171="Flow",_xlfn.XLOOKUP(AL171,INDIRECT(F171&amp;AM171&amp;"W"),_xlfn.XLOOKUP(AI171,INDIRECT(F171&amp;AM171&amp;"H"),INDIRECT(F171&amp;AM171))),0)</f>
        <v>0</v>
      </c>
      <c r="AQ171" s="9">
        <f>IF(F171="Cascade",_xlfn.XLOOKUP(S171,Cascade!$C$4:$S$4,Cascade!$C$5:$S$5),0)</f>
        <v>0</v>
      </c>
      <c r="AR171" s="9" t="b">
        <f t="shared" si="53"/>
        <v>0</v>
      </c>
      <c r="AS171" s="9" cm="1">
        <f t="array" aca="1" ref="AS171" ca="1">IF(OR(G171="Ellipse 43",G171="Luxury 46",G171="Type 2",G171="Type D",G171="Type Z",ISBLANK(G171)),0,_xlfn.XLOOKUP(S171,INDIRECT(U171&amp;AR171&amp;"w"),INDIRECT(U171&amp;AR171)))</f>
        <v>0</v>
      </c>
      <c r="AT171" s="9" cm="1">
        <f t="array" ref="AT171">IF(F171="ExtraLok 100",_xlfn.XLOOKUP(S171,'ExtraLok 100'!$C$6:$S$6,_xlfn.XLOOKUP('Pricing Tool'!T171,'ExtraLok 100'!$A$7:$A$21,'ExtraLok 100'!$C$7:$S$21)),IF(F171="ExtraLok 125",_xlfn.XLOOKUP('Pricing Tool'!S171,'ExtraLok 125'!$C$6:$S$6,_xlfn.XLOOKUP('Pricing Tool'!T171,'ExtraLok 125'!$A$7:$A$33,'ExtraLok 125'!$C$7:$S$33)),0))</f>
        <v>0</v>
      </c>
      <c r="AU171" s="9">
        <f t="shared" ca="1" si="66"/>
        <v>0</v>
      </c>
      <c r="AV171" s="9" t="str">
        <f t="shared" si="54"/>
        <v/>
      </c>
      <c r="AW171" s="85" t="e">
        <f>_xlfn.XLOOKUP($AV171,'Size capacities'!$A$2:$A$120,'Size capacities'!D$2:D$120)</f>
        <v>#N/A</v>
      </c>
      <c r="AX171" s="85" t="e">
        <f>_xlfn.XLOOKUP($AV171,'Size capacities'!$A$2:$A$120,'Size capacities'!E$2:E$120)</f>
        <v>#N/A</v>
      </c>
      <c r="AY171" s="85" t="e">
        <f>_xlfn.XLOOKUP($AV171,'Size capacities'!$A$2:$A$120,'Size capacities'!F$2:F$120)</f>
        <v>#N/A</v>
      </c>
      <c r="AZ171" s="85" t="e">
        <f>_xlfn.XLOOKUP($AV171,'Size capacities'!$A$2:$A$120,'Size capacities'!G$2:G$120)</f>
        <v>#N/A</v>
      </c>
      <c r="BA171" s="85">
        <f t="shared" si="55"/>
        <v>0</v>
      </c>
      <c r="BB171" s="85">
        <f t="shared" si="56"/>
        <v>0</v>
      </c>
    </row>
    <row r="172" spans="1:54" x14ac:dyDescent="0.3">
      <c r="A172" s="7">
        <v>169</v>
      </c>
      <c r="B172" s="91"/>
      <c r="C172" s="91"/>
      <c r="D172" s="91"/>
      <c r="E172" s="91"/>
      <c r="F172" s="91"/>
      <c r="G172" s="91"/>
      <c r="H172" s="91"/>
      <c r="I172" s="91"/>
      <c r="J172" s="91"/>
      <c r="K172" s="92"/>
      <c r="L172" s="92"/>
      <c r="M172" s="9">
        <f t="shared" ca="1" si="46"/>
        <v>0</v>
      </c>
      <c r="N172" s="10" cm="1">
        <f t="array" aca="1" ref="N172" ca="1">IF(ISBLANK(C172),0,IF(F172="Flow",AP172,IF(F172="Cascade",AQ172,IF(OR(ISBLANK(F172),ISBLANK(G172),ISBLANK(I172),ISBLANK(J172)),0,(_xlfn.XLOOKUP(S172,INDIRECT(U172&amp;W172&amp;"W"),_xlfn.XLOOKUP(T172,INDIRECT(U172&amp;W172&amp;"D"),INDIRECT(U172&amp;W172))))))))</f>
        <v>0</v>
      </c>
      <c r="O172" s="93"/>
      <c r="P172" s="9">
        <f t="shared" ca="1" si="47"/>
        <v>0</v>
      </c>
      <c r="Q172" s="9">
        <f t="shared" si="57"/>
        <v>0</v>
      </c>
      <c r="S172" s="7">
        <f t="shared" si="58"/>
        <v>800</v>
      </c>
      <c r="T172" s="7">
        <f t="shared" si="59"/>
        <v>800</v>
      </c>
      <c r="U172" s="8" t="str">
        <f t="shared" si="60"/>
        <v/>
      </c>
      <c r="V172" s="7" cm="1">
        <f t="array" aca="1" ref="V172" ca="1">IF(ISBLANK(I172),0,_xlfn.XLOOKUP(I172,INDIRECT(U172&amp;"Controls"),INDIRECT(U172&amp;"ControlsAddon")))</f>
        <v>0</v>
      </c>
      <c r="W172" s="7" t="str">
        <f t="shared" si="48"/>
        <v/>
      </c>
      <c r="X172" s="7" cm="1">
        <f t="array" aca="1" ref="X172" ca="1">IF(AND(K172="y",NOT(ISBLANK(H172))),_xlfn.XLOOKUP(S172,ralcassette,ralcassettecost),IF(K172="Y",_xlfn.XLOOKUP(S172,INDIRECT(U172&amp;"RALW"),_xlfn.XLOOKUP(T172,INDIRECT(U172&amp;"RALD"),INDIRECT(U172&amp;"RAL"))),0))</f>
        <v>0</v>
      </c>
      <c r="Y172" s="7">
        <f t="shared" si="61"/>
        <v>0</v>
      </c>
      <c r="Z172" s="7">
        <f t="shared" si="62"/>
        <v>0</v>
      </c>
      <c r="AA172" s="7" cm="1">
        <f t="array" ref="AA172">IF(ISNUMBER(SEARCH("cassette",H172)),_xlfn.XLOOKUP(S172,cassettewidth,_xlfn.XLOOKUP(H172,cassettetype,cassette)),IF(ISNUMBER(SEARCH("fascia",H172)),_xlfn.XLOOKUP(S172,fasciawidth,_xlfn.XLOOKUP(H172,fasciatype,fascia)),0))</f>
        <v>0</v>
      </c>
      <c r="AB172" s="7" t="str">
        <f t="shared" si="63"/>
        <v/>
      </c>
      <c r="AC172" s="7" t="str" cm="1">
        <f t="array" ref="AC172">IF(NOT(ISBLANK(H172)),_xlfn.XLOOKUP(S172,cassetterefwidth,_xlfn.XLOOKUP(T172,cassetterefdrop,cassetteref)),"")</f>
        <v/>
      </c>
      <c r="AD172" s="1" t="b">
        <f t="shared" si="64"/>
        <v>0</v>
      </c>
      <c r="AE172" s="1" t="b">
        <f t="shared" si="49"/>
        <v>0</v>
      </c>
      <c r="AF172" s="10" t="e" cm="1">
        <f t="array" aca="1" ref="AF172" ca="1">(_xlfn.XLOOKUP($S172,INDIRECT($U172&amp;$W172&amp;"W"),_xlfn.XLOOKUP($T172,INDIRECT($U172&amp;$W172&amp;"D"),INDIRECT($U172&amp;$W172))))</f>
        <v>#REF!</v>
      </c>
      <c r="AG172" s="9"/>
      <c r="AH172" s="9"/>
      <c r="AI172" s="9"/>
      <c r="AJ172" s="9"/>
      <c r="AK172" s="9"/>
      <c r="AL172" s="7">
        <f t="shared" si="50"/>
        <v>500</v>
      </c>
      <c r="AM172" s="7" t="str">
        <f t="shared" si="65"/>
        <v/>
      </c>
      <c r="AN172" s="7">
        <f t="shared" si="51"/>
        <v>0</v>
      </c>
      <c r="AO172" s="7">
        <f t="shared" si="52"/>
        <v>0</v>
      </c>
      <c r="AP172" s="9" cm="1">
        <f t="array" aca="1" ref="AP172" ca="1">IF(F172="Flow",_xlfn.XLOOKUP(AL172,INDIRECT(F172&amp;AM172&amp;"W"),_xlfn.XLOOKUP(AI172,INDIRECT(F172&amp;AM172&amp;"H"),INDIRECT(F172&amp;AM172))),0)</f>
        <v>0</v>
      </c>
      <c r="AQ172" s="9">
        <f>IF(F172="Cascade",_xlfn.XLOOKUP(S172,Cascade!$C$4:$S$4,Cascade!$C$5:$S$5),0)</f>
        <v>0</v>
      </c>
      <c r="AR172" s="9" t="b">
        <f t="shared" si="53"/>
        <v>0</v>
      </c>
      <c r="AS172" s="9" cm="1">
        <f t="array" aca="1" ref="AS172" ca="1">IF(OR(G172="Ellipse 43",G172="Luxury 46",G172="Type 2",G172="Type D",G172="Type Z",ISBLANK(G172)),0,_xlfn.XLOOKUP(S172,INDIRECT(U172&amp;AR172&amp;"w"),INDIRECT(U172&amp;AR172)))</f>
        <v>0</v>
      </c>
      <c r="AT172" s="9" cm="1">
        <f t="array" ref="AT172">IF(F172="ExtraLok 100",_xlfn.XLOOKUP(S172,'ExtraLok 100'!$C$6:$S$6,_xlfn.XLOOKUP('Pricing Tool'!T172,'ExtraLok 100'!$A$7:$A$21,'ExtraLok 100'!$C$7:$S$21)),IF(F172="ExtraLok 125",_xlfn.XLOOKUP('Pricing Tool'!S172,'ExtraLok 125'!$C$6:$S$6,_xlfn.XLOOKUP('Pricing Tool'!T172,'ExtraLok 125'!$A$7:$A$33,'ExtraLok 125'!$C$7:$S$33)),0))</f>
        <v>0</v>
      </c>
      <c r="AU172" s="9">
        <f t="shared" ca="1" si="66"/>
        <v>0</v>
      </c>
      <c r="AV172" s="9" t="str">
        <f t="shared" si="54"/>
        <v/>
      </c>
      <c r="AW172" s="85" t="e">
        <f>_xlfn.XLOOKUP($AV172,'Size capacities'!$A$2:$A$120,'Size capacities'!D$2:D$120)</f>
        <v>#N/A</v>
      </c>
      <c r="AX172" s="85" t="e">
        <f>_xlfn.XLOOKUP($AV172,'Size capacities'!$A$2:$A$120,'Size capacities'!E$2:E$120)</f>
        <v>#N/A</v>
      </c>
      <c r="AY172" s="85" t="e">
        <f>_xlfn.XLOOKUP($AV172,'Size capacities'!$A$2:$A$120,'Size capacities'!F$2:F$120)</f>
        <v>#N/A</v>
      </c>
      <c r="AZ172" s="85" t="e">
        <f>_xlfn.XLOOKUP($AV172,'Size capacities'!$A$2:$A$120,'Size capacities'!G$2:G$120)</f>
        <v>#N/A</v>
      </c>
      <c r="BA172" s="85">
        <f t="shared" si="55"/>
        <v>0</v>
      </c>
      <c r="BB172" s="85">
        <f t="shared" si="56"/>
        <v>0</v>
      </c>
    </row>
    <row r="173" spans="1:54" x14ac:dyDescent="0.3">
      <c r="A173" s="7">
        <v>170</v>
      </c>
      <c r="B173" s="91"/>
      <c r="C173" s="91"/>
      <c r="D173" s="91"/>
      <c r="E173" s="91"/>
      <c r="F173" s="91"/>
      <c r="G173" s="91"/>
      <c r="H173" s="91"/>
      <c r="I173" s="91"/>
      <c r="J173" s="91"/>
      <c r="K173" s="92"/>
      <c r="L173" s="92"/>
      <c r="M173" s="9">
        <f t="shared" ca="1" si="46"/>
        <v>0</v>
      </c>
      <c r="N173" s="10" cm="1">
        <f t="array" aca="1" ref="N173" ca="1">IF(ISBLANK(C173),0,IF(F173="Flow",AP173,IF(F173="Cascade",AQ173,IF(OR(ISBLANK(F173),ISBLANK(G173),ISBLANK(I173),ISBLANK(J173)),0,(_xlfn.XLOOKUP(S173,INDIRECT(U173&amp;W173&amp;"W"),_xlfn.XLOOKUP(T173,INDIRECT(U173&amp;W173&amp;"D"),INDIRECT(U173&amp;W173))))))))</f>
        <v>0</v>
      </c>
      <c r="O173" s="93"/>
      <c r="P173" s="9">
        <f t="shared" ca="1" si="47"/>
        <v>0</v>
      </c>
      <c r="Q173" s="9">
        <f t="shared" si="57"/>
        <v>0</v>
      </c>
      <c r="S173" s="7">
        <f t="shared" si="58"/>
        <v>800</v>
      </c>
      <c r="T173" s="7">
        <f t="shared" si="59"/>
        <v>800</v>
      </c>
      <c r="U173" s="8" t="str">
        <f t="shared" si="60"/>
        <v/>
      </c>
      <c r="V173" s="7" cm="1">
        <f t="array" aca="1" ref="V173" ca="1">IF(ISBLANK(I173),0,_xlfn.XLOOKUP(I173,INDIRECT(U173&amp;"Controls"),INDIRECT(U173&amp;"ControlsAddon")))</f>
        <v>0</v>
      </c>
      <c r="W173" s="7" t="str">
        <f t="shared" si="48"/>
        <v/>
      </c>
      <c r="X173" s="7" cm="1">
        <f t="array" aca="1" ref="X173" ca="1">IF(AND(K173="y",NOT(ISBLANK(H173))),_xlfn.XLOOKUP(S173,ralcassette,ralcassettecost),IF(K173="Y",_xlfn.XLOOKUP(S173,INDIRECT(U173&amp;"RALW"),_xlfn.XLOOKUP(T173,INDIRECT(U173&amp;"RALD"),INDIRECT(U173&amp;"RAL"))),0))</f>
        <v>0</v>
      </c>
      <c r="Y173" s="7">
        <f t="shared" si="61"/>
        <v>0</v>
      </c>
      <c r="Z173" s="7">
        <f t="shared" si="62"/>
        <v>0</v>
      </c>
      <c r="AA173" s="7" cm="1">
        <f t="array" ref="AA173">IF(ISNUMBER(SEARCH("cassette",H173)),_xlfn.XLOOKUP(S173,cassettewidth,_xlfn.XLOOKUP(H173,cassettetype,cassette)),IF(ISNUMBER(SEARCH("fascia",H173)),_xlfn.XLOOKUP(S173,fasciawidth,_xlfn.XLOOKUP(H173,fasciatype,fascia)),0))</f>
        <v>0</v>
      </c>
      <c r="AB173" s="7" t="str">
        <f t="shared" si="63"/>
        <v/>
      </c>
      <c r="AC173" s="7" t="str" cm="1">
        <f t="array" ref="AC173">IF(NOT(ISBLANK(H173)),_xlfn.XLOOKUP(S173,cassetterefwidth,_xlfn.XLOOKUP(T173,cassetterefdrop,cassetteref)),"")</f>
        <v/>
      </c>
      <c r="AD173" s="1" t="b">
        <f t="shared" si="64"/>
        <v>0</v>
      </c>
      <c r="AE173" s="1" t="b">
        <f t="shared" si="49"/>
        <v>0</v>
      </c>
      <c r="AF173" s="10" t="e" cm="1">
        <f t="array" aca="1" ref="AF173" ca="1">(_xlfn.XLOOKUP($S173,INDIRECT($U173&amp;$W173&amp;"W"),_xlfn.XLOOKUP($T173,INDIRECT($U173&amp;$W173&amp;"D"),INDIRECT($U173&amp;$W173))))</f>
        <v>#REF!</v>
      </c>
      <c r="AG173" s="9"/>
      <c r="AH173" s="9"/>
      <c r="AI173" s="9"/>
      <c r="AJ173" s="9"/>
      <c r="AK173" s="9"/>
      <c r="AL173" s="7">
        <f t="shared" si="50"/>
        <v>500</v>
      </c>
      <c r="AM173" s="7" t="str">
        <f t="shared" si="65"/>
        <v/>
      </c>
      <c r="AN173" s="7">
        <f t="shared" si="51"/>
        <v>0</v>
      </c>
      <c r="AO173" s="7">
        <f t="shared" si="52"/>
        <v>0</v>
      </c>
      <c r="AP173" s="9" cm="1">
        <f t="array" aca="1" ref="AP173" ca="1">IF(F173="Flow",_xlfn.XLOOKUP(AL173,INDIRECT(F173&amp;AM173&amp;"W"),_xlfn.XLOOKUP(AI173,INDIRECT(F173&amp;AM173&amp;"H"),INDIRECT(F173&amp;AM173))),0)</f>
        <v>0</v>
      </c>
      <c r="AQ173" s="9">
        <f>IF(F173="Cascade",_xlfn.XLOOKUP(S173,Cascade!$C$4:$S$4,Cascade!$C$5:$S$5),0)</f>
        <v>0</v>
      </c>
      <c r="AR173" s="9" t="b">
        <f t="shared" si="53"/>
        <v>0</v>
      </c>
      <c r="AS173" s="9" cm="1">
        <f t="array" aca="1" ref="AS173" ca="1">IF(OR(G173="Ellipse 43",G173="Luxury 46",G173="Type 2",G173="Type D",G173="Type Z",ISBLANK(G173)),0,_xlfn.XLOOKUP(S173,INDIRECT(U173&amp;AR173&amp;"w"),INDIRECT(U173&amp;AR173)))</f>
        <v>0</v>
      </c>
      <c r="AT173" s="9" cm="1">
        <f t="array" ref="AT173">IF(F173="ExtraLok 100",_xlfn.XLOOKUP(S173,'ExtraLok 100'!$C$6:$S$6,_xlfn.XLOOKUP('Pricing Tool'!T173,'ExtraLok 100'!$A$7:$A$21,'ExtraLok 100'!$C$7:$S$21)),IF(F173="ExtraLok 125",_xlfn.XLOOKUP('Pricing Tool'!S173,'ExtraLok 125'!$C$6:$S$6,_xlfn.XLOOKUP('Pricing Tool'!T173,'ExtraLok 125'!$A$7:$A$33,'ExtraLok 125'!$C$7:$S$33)),0))</f>
        <v>0</v>
      </c>
      <c r="AU173" s="9">
        <f t="shared" ca="1" si="66"/>
        <v>0</v>
      </c>
      <c r="AV173" s="9" t="str">
        <f t="shared" si="54"/>
        <v/>
      </c>
      <c r="AW173" s="85" t="e">
        <f>_xlfn.XLOOKUP($AV173,'Size capacities'!$A$2:$A$120,'Size capacities'!D$2:D$120)</f>
        <v>#N/A</v>
      </c>
      <c r="AX173" s="85" t="e">
        <f>_xlfn.XLOOKUP($AV173,'Size capacities'!$A$2:$A$120,'Size capacities'!E$2:E$120)</f>
        <v>#N/A</v>
      </c>
      <c r="AY173" s="85" t="e">
        <f>_xlfn.XLOOKUP($AV173,'Size capacities'!$A$2:$A$120,'Size capacities'!F$2:F$120)</f>
        <v>#N/A</v>
      </c>
      <c r="AZ173" s="85" t="e">
        <f>_xlfn.XLOOKUP($AV173,'Size capacities'!$A$2:$A$120,'Size capacities'!G$2:G$120)</f>
        <v>#N/A</v>
      </c>
      <c r="BA173" s="85">
        <f t="shared" si="55"/>
        <v>0</v>
      </c>
      <c r="BB173" s="85">
        <f t="shared" si="56"/>
        <v>0</v>
      </c>
    </row>
    <row r="174" spans="1:54" x14ac:dyDescent="0.3">
      <c r="A174" s="7">
        <v>171</v>
      </c>
      <c r="B174" s="91"/>
      <c r="C174" s="91"/>
      <c r="D174" s="91"/>
      <c r="E174" s="91"/>
      <c r="F174" s="91"/>
      <c r="G174" s="91"/>
      <c r="H174" s="91"/>
      <c r="I174" s="91"/>
      <c r="J174" s="91"/>
      <c r="K174" s="92"/>
      <c r="L174" s="92"/>
      <c r="M174" s="9">
        <f t="shared" ca="1" si="46"/>
        <v>0</v>
      </c>
      <c r="N174" s="10" cm="1">
        <f t="array" aca="1" ref="N174" ca="1">IF(ISBLANK(C174),0,IF(F174="Flow",AP174,IF(F174="Cascade",AQ174,IF(OR(ISBLANK(F174),ISBLANK(G174),ISBLANK(I174),ISBLANK(J174)),0,(_xlfn.XLOOKUP(S174,INDIRECT(U174&amp;W174&amp;"W"),_xlfn.XLOOKUP(T174,INDIRECT(U174&amp;W174&amp;"D"),INDIRECT(U174&amp;W174))))))))</f>
        <v>0</v>
      </c>
      <c r="O174" s="93"/>
      <c r="P174" s="9">
        <f t="shared" ca="1" si="47"/>
        <v>0</v>
      </c>
      <c r="Q174" s="9">
        <f t="shared" si="57"/>
        <v>0</v>
      </c>
      <c r="S174" s="7">
        <f t="shared" si="58"/>
        <v>800</v>
      </c>
      <c r="T174" s="7">
        <f t="shared" si="59"/>
        <v>800</v>
      </c>
      <c r="U174" s="8" t="str">
        <f t="shared" si="60"/>
        <v/>
      </c>
      <c r="V174" s="7" cm="1">
        <f t="array" aca="1" ref="V174" ca="1">IF(ISBLANK(I174),0,_xlfn.XLOOKUP(I174,INDIRECT(U174&amp;"Controls"),INDIRECT(U174&amp;"ControlsAddon")))</f>
        <v>0</v>
      </c>
      <c r="W174" s="7" t="str">
        <f t="shared" si="48"/>
        <v/>
      </c>
      <c r="X174" s="7" cm="1">
        <f t="array" aca="1" ref="X174" ca="1">IF(AND(K174="y",NOT(ISBLANK(H174))),_xlfn.XLOOKUP(S174,ralcassette,ralcassettecost),IF(K174="Y",_xlfn.XLOOKUP(S174,INDIRECT(U174&amp;"RALW"),_xlfn.XLOOKUP(T174,INDIRECT(U174&amp;"RALD"),INDIRECT(U174&amp;"RAL"))),0))</f>
        <v>0</v>
      </c>
      <c r="Y174" s="7">
        <f t="shared" si="61"/>
        <v>0</v>
      </c>
      <c r="Z174" s="7">
        <f t="shared" si="62"/>
        <v>0</v>
      </c>
      <c r="AA174" s="7" cm="1">
        <f t="array" ref="AA174">IF(ISNUMBER(SEARCH("cassette",H174)),_xlfn.XLOOKUP(S174,cassettewidth,_xlfn.XLOOKUP(H174,cassettetype,cassette)),IF(ISNUMBER(SEARCH("fascia",H174)),_xlfn.XLOOKUP(S174,fasciawidth,_xlfn.XLOOKUP(H174,fasciatype,fascia)),0))</f>
        <v>0</v>
      </c>
      <c r="AB174" s="7" t="str">
        <f t="shared" si="63"/>
        <v/>
      </c>
      <c r="AC174" s="7" t="str" cm="1">
        <f t="array" ref="AC174">IF(NOT(ISBLANK(H174)),_xlfn.XLOOKUP(S174,cassetterefwidth,_xlfn.XLOOKUP(T174,cassetterefdrop,cassetteref)),"")</f>
        <v/>
      </c>
      <c r="AD174" s="1" t="b">
        <f t="shared" si="64"/>
        <v>0</v>
      </c>
      <c r="AE174" s="1" t="b">
        <f t="shared" si="49"/>
        <v>0</v>
      </c>
      <c r="AF174" s="10" t="e" cm="1">
        <f t="array" aca="1" ref="AF174" ca="1">(_xlfn.XLOOKUP($S174,INDIRECT($U174&amp;$W174&amp;"W"),_xlfn.XLOOKUP($T174,INDIRECT($U174&amp;$W174&amp;"D"),INDIRECT($U174&amp;$W174))))</f>
        <v>#REF!</v>
      </c>
      <c r="AG174" s="9"/>
      <c r="AH174" s="9"/>
      <c r="AI174" s="9"/>
      <c r="AJ174" s="9"/>
      <c r="AK174" s="9"/>
      <c r="AL174" s="7">
        <f t="shared" si="50"/>
        <v>500</v>
      </c>
      <c r="AM174" s="7" t="str">
        <f t="shared" si="65"/>
        <v/>
      </c>
      <c r="AN174" s="7">
        <f t="shared" si="51"/>
        <v>0</v>
      </c>
      <c r="AO174" s="7">
        <f t="shared" si="52"/>
        <v>0</v>
      </c>
      <c r="AP174" s="9" cm="1">
        <f t="array" aca="1" ref="AP174" ca="1">IF(F174="Flow",_xlfn.XLOOKUP(AL174,INDIRECT(F174&amp;AM174&amp;"W"),_xlfn.XLOOKUP(AI174,INDIRECT(F174&amp;AM174&amp;"H"),INDIRECT(F174&amp;AM174))),0)</f>
        <v>0</v>
      </c>
      <c r="AQ174" s="9">
        <f>IF(F174="Cascade",_xlfn.XLOOKUP(S174,Cascade!$C$4:$S$4,Cascade!$C$5:$S$5),0)</f>
        <v>0</v>
      </c>
      <c r="AR174" s="9" t="b">
        <f t="shared" si="53"/>
        <v>0</v>
      </c>
      <c r="AS174" s="9" cm="1">
        <f t="array" aca="1" ref="AS174" ca="1">IF(OR(G174="Ellipse 43",G174="Luxury 46",G174="Type 2",G174="Type D",G174="Type Z",ISBLANK(G174)),0,_xlfn.XLOOKUP(S174,INDIRECT(U174&amp;AR174&amp;"w"),INDIRECT(U174&amp;AR174)))</f>
        <v>0</v>
      </c>
      <c r="AT174" s="9" cm="1">
        <f t="array" ref="AT174">IF(F174="ExtraLok 100",_xlfn.XLOOKUP(S174,'ExtraLok 100'!$C$6:$S$6,_xlfn.XLOOKUP('Pricing Tool'!T174,'ExtraLok 100'!$A$7:$A$21,'ExtraLok 100'!$C$7:$S$21)),IF(F174="ExtraLok 125",_xlfn.XLOOKUP('Pricing Tool'!S174,'ExtraLok 125'!$C$6:$S$6,_xlfn.XLOOKUP('Pricing Tool'!T174,'ExtraLok 125'!$A$7:$A$33,'ExtraLok 125'!$C$7:$S$33)),0))</f>
        <v>0</v>
      </c>
      <c r="AU174" s="9">
        <f t="shared" ca="1" si="66"/>
        <v>0</v>
      </c>
      <c r="AV174" s="9" t="str">
        <f t="shared" si="54"/>
        <v/>
      </c>
      <c r="AW174" s="85" t="e">
        <f>_xlfn.XLOOKUP($AV174,'Size capacities'!$A$2:$A$120,'Size capacities'!D$2:D$120)</f>
        <v>#N/A</v>
      </c>
      <c r="AX174" s="85" t="e">
        <f>_xlfn.XLOOKUP($AV174,'Size capacities'!$A$2:$A$120,'Size capacities'!E$2:E$120)</f>
        <v>#N/A</v>
      </c>
      <c r="AY174" s="85" t="e">
        <f>_xlfn.XLOOKUP($AV174,'Size capacities'!$A$2:$A$120,'Size capacities'!F$2:F$120)</f>
        <v>#N/A</v>
      </c>
      <c r="AZ174" s="85" t="e">
        <f>_xlfn.XLOOKUP($AV174,'Size capacities'!$A$2:$A$120,'Size capacities'!G$2:G$120)</f>
        <v>#N/A</v>
      </c>
      <c r="BA174" s="85">
        <f t="shared" si="55"/>
        <v>0</v>
      </c>
      <c r="BB174" s="85">
        <f t="shared" si="56"/>
        <v>0</v>
      </c>
    </row>
    <row r="175" spans="1:54" x14ac:dyDescent="0.3">
      <c r="A175" s="7">
        <v>172</v>
      </c>
      <c r="B175" s="91"/>
      <c r="C175" s="91"/>
      <c r="D175" s="91"/>
      <c r="E175" s="91"/>
      <c r="F175" s="91"/>
      <c r="G175" s="91"/>
      <c r="H175" s="91"/>
      <c r="I175" s="91"/>
      <c r="J175" s="91"/>
      <c r="K175" s="92"/>
      <c r="L175" s="92"/>
      <c r="M175" s="9">
        <f t="shared" ca="1" si="46"/>
        <v>0</v>
      </c>
      <c r="N175" s="10" cm="1">
        <f t="array" aca="1" ref="N175" ca="1">IF(ISBLANK(C175),0,IF(F175="Flow",AP175,IF(F175="Cascade",AQ175,IF(OR(ISBLANK(F175),ISBLANK(G175),ISBLANK(I175),ISBLANK(J175)),0,(_xlfn.XLOOKUP(S175,INDIRECT(U175&amp;W175&amp;"W"),_xlfn.XLOOKUP(T175,INDIRECT(U175&amp;W175&amp;"D"),INDIRECT(U175&amp;W175))))))))</f>
        <v>0</v>
      </c>
      <c r="O175" s="93"/>
      <c r="P175" s="9">
        <f t="shared" ca="1" si="47"/>
        <v>0</v>
      </c>
      <c r="Q175" s="9">
        <f t="shared" si="57"/>
        <v>0</v>
      </c>
      <c r="S175" s="7">
        <f t="shared" si="58"/>
        <v>800</v>
      </c>
      <c r="T175" s="7">
        <f t="shared" si="59"/>
        <v>800</v>
      </c>
      <c r="U175" s="8" t="str">
        <f t="shared" si="60"/>
        <v/>
      </c>
      <c r="V175" s="7" cm="1">
        <f t="array" aca="1" ref="V175" ca="1">IF(ISBLANK(I175),0,_xlfn.XLOOKUP(I175,INDIRECT(U175&amp;"Controls"),INDIRECT(U175&amp;"ControlsAddon")))</f>
        <v>0</v>
      </c>
      <c r="W175" s="7" t="str">
        <f t="shared" si="48"/>
        <v/>
      </c>
      <c r="X175" s="7" cm="1">
        <f t="array" aca="1" ref="X175" ca="1">IF(AND(K175="y",NOT(ISBLANK(H175))),_xlfn.XLOOKUP(S175,ralcassette,ralcassettecost),IF(K175="Y",_xlfn.XLOOKUP(S175,INDIRECT(U175&amp;"RALW"),_xlfn.XLOOKUP(T175,INDIRECT(U175&amp;"RALD"),INDIRECT(U175&amp;"RAL"))),0))</f>
        <v>0</v>
      </c>
      <c r="Y175" s="7">
        <f t="shared" si="61"/>
        <v>0</v>
      </c>
      <c r="Z175" s="7">
        <f t="shared" si="62"/>
        <v>0</v>
      </c>
      <c r="AA175" s="7" cm="1">
        <f t="array" ref="AA175">IF(ISNUMBER(SEARCH("cassette",H175)),_xlfn.XLOOKUP(S175,cassettewidth,_xlfn.XLOOKUP(H175,cassettetype,cassette)),IF(ISNUMBER(SEARCH("fascia",H175)),_xlfn.XLOOKUP(S175,fasciawidth,_xlfn.XLOOKUP(H175,fasciatype,fascia)),0))</f>
        <v>0</v>
      </c>
      <c r="AB175" s="7" t="str">
        <f t="shared" si="63"/>
        <v/>
      </c>
      <c r="AC175" s="7" t="str" cm="1">
        <f t="array" ref="AC175">IF(NOT(ISBLANK(H175)),_xlfn.XLOOKUP(S175,cassetterefwidth,_xlfn.XLOOKUP(T175,cassetterefdrop,cassetteref)),"")</f>
        <v/>
      </c>
      <c r="AD175" s="1" t="b">
        <f t="shared" si="64"/>
        <v>0</v>
      </c>
      <c r="AE175" s="1" t="b">
        <f t="shared" si="49"/>
        <v>0</v>
      </c>
      <c r="AF175" s="10" t="e" cm="1">
        <f t="array" aca="1" ref="AF175" ca="1">(_xlfn.XLOOKUP($S175,INDIRECT($U175&amp;$W175&amp;"W"),_xlfn.XLOOKUP($T175,INDIRECT($U175&amp;$W175&amp;"D"),INDIRECT($U175&amp;$W175))))</f>
        <v>#REF!</v>
      </c>
      <c r="AG175" s="9"/>
      <c r="AH175" s="9"/>
      <c r="AI175" s="9"/>
      <c r="AJ175" s="9"/>
      <c r="AK175" s="9"/>
      <c r="AL175" s="7">
        <f t="shared" si="50"/>
        <v>500</v>
      </c>
      <c r="AM175" s="7" t="str">
        <f t="shared" si="65"/>
        <v/>
      </c>
      <c r="AN175" s="7">
        <f t="shared" si="51"/>
        <v>0</v>
      </c>
      <c r="AO175" s="7">
        <f t="shared" si="52"/>
        <v>0</v>
      </c>
      <c r="AP175" s="9" cm="1">
        <f t="array" aca="1" ref="AP175" ca="1">IF(F175="Flow",_xlfn.XLOOKUP(AL175,INDIRECT(F175&amp;AM175&amp;"W"),_xlfn.XLOOKUP(AI175,INDIRECT(F175&amp;AM175&amp;"H"),INDIRECT(F175&amp;AM175))),0)</f>
        <v>0</v>
      </c>
      <c r="AQ175" s="9">
        <f>IF(F175="Cascade",_xlfn.XLOOKUP(S175,Cascade!$C$4:$S$4,Cascade!$C$5:$S$5),0)</f>
        <v>0</v>
      </c>
      <c r="AR175" s="9" t="b">
        <f t="shared" si="53"/>
        <v>0</v>
      </c>
      <c r="AS175" s="9" cm="1">
        <f t="array" aca="1" ref="AS175" ca="1">IF(OR(G175="Ellipse 43",G175="Luxury 46",G175="Type 2",G175="Type D",G175="Type Z",ISBLANK(G175)),0,_xlfn.XLOOKUP(S175,INDIRECT(U175&amp;AR175&amp;"w"),INDIRECT(U175&amp;AR175)))</f>
        <v>0</v>
      </c>
      <c r="AT175" s="9" cm="1">
        <f t="array" ref="AT175">IF(F175="ExtraLok 100",_xlfn.XLOOKUP(S175,'ExtraLok 100'!$C$6:$S$6,_xlfn.XLOOKUP('Pricing Tool'!T175,'ExtraLok 100'!$A$7:$A$21,'ExtraLok 100'!$C$7:$S$21)),IF(F175="ExtraLok 125",_xlfn.XLOOKUP('Pricing Tool'!S175,'ExtraLok 125'!$C$6:$S$6,_xlfn.XLOOKUP('Pricing Tool'!T175,'ExtraLok 125'!$A$7:$A$33,'ExtraLok 125'!$C$7:$S$33)),0))</f>
        <v>0</v>
      </c>
      <c r="AU175" s="9">
        <f t="shared" ca="1" si="66"/>
        <v>0</v>
      </c>
      <c r="AV175" s="9" t="str">
        <f t="shared" si="54"/>
        <v/>
      </c>
      <c r="AW175" s="85" t="e">
        <f>_xlfn.XLOOKUP($AV175,'Size capacities'!$A$2:$A$120,'Size capacities'!D$2:D$120)</f>
        <v>#N/A</v>
      </c>
      <c r="AX175" s="85" t="e">
        <f>_xlfn.XLOOKUP($AV175,'Size capacities'!$A$2:$A$120,'Size capacities'!E$2:E$120)</f>
        <v>#N/A</v>
      </c>
      <c r="AY175" s="85" t="e">
        <f>_xlfn.XLOOKUP($AV175,'Size capacities'!$A$2:$A$120,'Size capacities'!F$2:F$120)</f>
        <v>#N/A</v>
      </c>
      <c r="AZ175" s="85" t="e">
        <f>_xlfn.XLOOKUP($AV175,'Size capacities'!$A$2:$A$120,'Size capacities'!G$2:G$120)</f>
        <v>#N/A</v>
      </c>
      <c r="BA175" s="85">
        <f t="shared" si="55"/>
        <v>0</v>
      </c>
      <c r="BB175" s="85">
        <f t="shared" si="56"/>
        <v>0</v>
      </c>
    </row>
    <row r="176" spans="1:54" x14ac:dyDescent="0.3">
      <c r="A176" s="7">
        <v>173</v>
      </c>
      <c r="B176" s="91"/>
      <c r="C176" s="91"/>
      <c r="D176" s="91"/>
      <c r="E176" s="91"/>
      <c r="F176" s="91"/>
      <c r="G176" s="91"/>
      <c r="H176" s="91"/>
      <c r="I176" s="91"/>
      <c r="J176" s="91"/>
      <c r="K176" s="92"/>
      <c r="L176" s="92"/>
      <c r="M176" s="9">
        <f t="shared" ca="1" si="46"/>
        <v>0</v>
      </c>
      <c r="N176" s="10" cm="1">
        <f t="array" aca="1" ref="N176" ca="1">IF(ISBLANK(C176),0,IF(F176="Flow",AP176,IF(F176="Cascade",AQ176,IF(OR(ISBLANK(F176),ISBLANK(G176),ISBLANK(I176),ISBLANK(J176)),0,(_xlfn.XLOOKUP(S176,INDIRECT(U176&amp;W176&amp;"W"),_xlfn.XLOOKUP(T176,INDIRECT(U176&amp;W176&amp;"D"),INDIRECT(U176&amp;W176))))))))</f>
        <v>0</v>
      </c>
      <c r="O176" s="93"/>
      <c r="P176" s="9">
        <f t="shared" ca="1" si="47"/>
        <v>0</v>
      </c>
      <c r="Q176" s="9">
        <f t="shared" si="57"/>
        <v>0</v>
      </c>
      <c r="S176" s="7">
        <f t="shared" si="58"/>
        <v>800</v>
      </c>
      <c r="T176" s="7">
        <f t="shared" si="59"/>
        <v>800</v>
      </c>
      <c r="U176" s="8" t="str">
        <f t="shared" si="60"/>
        <v/>
      </c>
      <c r="V176" s="7" cm="1">
        <f t="array" aca="1" ref="V176" ca="1">IF(ISBLANK(I176),0,_xlfn.XLOOKUP(I176,INDIRECT(U176&amp;"Controls"),INDIRECT(U176&amp;"ControlsAddon")))</f>
        <v>0</v>
      </c>
      <c r="W176" s="7" t="str">
        <f t="shared" si="48"/>
        <v/>
      </c>
      <c r="X176" s="7" cm="1">
        <f t="array" aca="1" ref="X176" ca="1">IF(AND(K176="y",NOT(ISBLANK(H176))),_xlfn.XLOOKUP(S176,ralcassette,ralcassettecost),IF(K176="Y",_xlfn.XLOOKUP(S176,INDIRECT(U176&amp;"RALW"),_xlfn.XLOOKUP(T176,INDIRECT(U176&amp;"RALD"),INDIRECT(U176&amp;"RAL"))),0))</f>
        <v>0</v>
      </c>
      <c r="Y176" s="7">
        <f t="shared" si="61"/>
        <v>0</v>
      </c>
      <c r="Z176" s="7">
        <f t="shared" si="62"/>
        <v>0</v>
      </c>
      <c r="AA176" s="7" cm="1">
        <f t="array" ref="AA176">IF(ISNUMBER(SEARCH("cassette",H176)),_xlfn.XLOOKUP(S176,cassettewidth,_xlfn.XLOOKUP(H176,cassettetype,cassette)),IF(ISNUMBER(SEARCH("fascia",H176)),_xlfn.XLOOKUP(S176,fasciawidth,_xlfn.XLOOKUP(H176,fasciatype,fascia)),0))</f>
        <v>0</v>
      </c>
      <c r="AB176" s="7" t="str">
        <f t="shared" si="63"/>
        <v/>
      </c>
      <c r="AC176" s="7" t="str" cm="1">
        <f t="array" ref="AC176">IF(NOT(ISBLANK(H176)),_xlfn.XLOOKUP(S176,cassetterefwidth,_xlfn.XLOOKUP(T176,cassetterefdrop,cassetteref)),"")</f>
        <v/>
      </c>
      <c r="AD176" s="1" t="b">
        <f t="shared" si="64"/>
        <v>0</v>
      </c>
      <c r="AE176" s="1" t="b">
        <f t="shared" si="49"/>
        <v>0</v>
      </c>
      <c r="AF176" s="10" t="e" cm="1">
        <f t="array" aca="1" ref="AF176" ca="1">(_xlfn.XLOOKUP($S176,INDIRECT($U176&amp;$W176&amp;"W"),_xlfn.XLOOKUP($T176,INDIRECT($U176&amp;$W176&amp;"D"),INDIRECT($U176&amp;$W176))))</f>
        <v>#REF!</v>
      </c>
      <c r="AG176" s="9"/>
      <c r="AH176" s="9"/>
      <c r="AI176" s="9"/>
      <c r="AJ176" s="9"/>
      <c r="AK176" s="9"/>
      <c r="AL176" s="7">
        <f t="shared" si="50"/>
        <v>500</v>
      </c>
      <c r="AM176" s="7" t="str">
        <f t="shared" si="65"/>
        <v/>
      </c>
      <c r="AN176" s="7">
        <f t="shared" si="51"/>
        <v>0</v>
      </c>
      <c r="AO176" s="7">
        <f t="shared" si="52"/>
        <v>0</v>
      </c>
      <c r="AP176" s="9" cm="1">
        <f t="array" aca="1" ref="AP176" ca="1">IF(F176="Flow",_xlfn.XLOOKUP(AL176,INDIRECT(F176&amp;AM176&amp;"W"),_xlfn.XLOOKUP(AI176,INDIRECT(F176&amp;AM176&amp;"H"),INDIRECT(F176&amp;AM176))),0)</f>
        <v>0</v>
      </c>
      <c r="AQ176" s="9">
        <f>IF(F176="Cascade",_xlfn.XLOOKUP(S176,Cascade!$C$4:$S$4,Cascade!$C$5:$S$5),0)</f>
        <v>0</v>
      </c>
      <c r="AR176" s="9" t="b">
        <f t="shared" si="53"/>
        <v>0</v>
      </c>
      <c r="AS176" s="9" cm="1">
        <f t="array" aca="1" ref="AS176" ca="1">IF(OR(G176="Ellipse 43",G176="Luxury 46",G176="Type 2",G176="Type D",G176="Type Z",ISBLANK(G176)),0,_xlfn.XLOOKUP(S176,INDIRECT(U176&amp;AR176&amp;"w"),INDIRECT(U176&amp;AR176)))</f>
        <v>0</v>
      </c>
      <c r="AT176" s="9" cm="1">
        <f t="array" ref="AT176">IF(F176="ExtraLok 100",_xlfn.XLOOKUP(S176,'ExtraLok 100'!$C$6:$S$6,_xlfn.XLOOKUP('Pricing Tool'!T176,'ExtraLok 100'!$A$7:$A$21,'ExtraLok 100'!$C$7:$S$21)),IF(F176="ExtraLok 125",_xlfn.XLOOKUP('Pricing Tool'!S176,'ExtraLok 125'!$C$6:$S$6,_xlfn.XLOOKUP('Pricing Tool'!T176,'ExtraLok 125'!$A$7:$A$33,'ExtraLok 125'!$C$7:$S$33)),0))</f>
        <v>0</v>
      </c>
      <c r="AU176" s="9">
        <f t="shared" ca="1" si="66"/>
        <v>0</v>
      </c>
      <c r="AV176" s="9" t="str">
        <f t="shared" si="54"/>
        <v/>
      </c>
      <c r="AW176" s="85" t="e">
        <f>_xlfn.XLOOKUP($AV176,'Size capacities'!$A$2:$A$120,'Size capacities'!D$2:D$120)</f>
        <v>#N/A</v>
      </c>
      <c r="AX176" s="85" t="e">
        <f>_xlfn.XLOOKUP($AV176,'Size capacities'!$A$2:$A$120,'Size capacities'!E$2:E$120)</f>
        <v>#N/A</v>
      </c>
      <c r="AY176" s="85" t="e">
        <f>_xlfn.XLOOKUP($AV176,'Size capacities'!$A$2:$A$120,'Size capacities'!F$2:F$120)</f>
        <v>#N/A</v>
      </c>
      <c r="AZ176" s="85" t="e">
        <f>_xlfn.XLOOKUP($AV176,'Size capacities'!$A$2:$A$120,'Size capacities'!G$2:G$120)</f>
        <v>#N/A</v>
      </c>
      <c r="BA176" s="85">
        <f t="shared" si="55"/>
        <v>0</v>
      </c>
      <c r="BB176" s="85">
        <f t="shared" si="56"/>
        <v>0</v>
      </c>
    </row>
    <row r="177" spans="1:54" x14ac:dyDescent="0.3">
      <c r="A177" s="7">
        <v>174</v>
      </c>
      <c r="B177" s="91"/>
      <c r="C177" s="91"/>
      <c r="D177" s="91"/>
      <c r="E177" s="91"/>
      <c r="F177" s="91"/>
      <c r="G177" s="91"/>
      <c r="H177" s="91"/>
      <c r="I177" s="91"/>
      <c r="J177" s="91"/>
      <c r="K177" s="92"/>
      <c r="L177" s="92"/>
      <c r="M177" s="9">
        <f t="shared" ca="1" si="46"/>
        <v>0</v>
      </c>
      <c r="N177" s="10" cm="1">
        <f t="array" aca="1" ref="N177" ca="1">IF(ISBLANK(C177),0,IF(F177="Flow",AP177,IF(F177="Cascade",AQ177,IF(OR(ISBLANK(F177),ISBLANK(G177),ISBLANK(I177),ISBLANK(J177)),0,(_xlfn.XLOOKUP(S177,INDIRECT(U177&amp;W177&amp;"W"),_xlfn.XLOOKUP(T177,INDIRECT(U177&amp;W177&amp;"D"),INDIRECT(U177&amp;W177))))))))</f>
        <v>0</v>
      </c>
      <c r="O177" s="93"/>
      <c r="P177" s="9">
        <f t="shared" ca="1" si="47"/>
        <v>0</v>
      </c>
      <c r="Q177" s="9">
        <f t="shared" si="57"/>
        <v>0</v>
      </c>
      <c r="S177" s="7">
        <f t="shared" si="58"/>
        <v>800</v>
      </c>
      <c r="T177" s="7">
        <f t="shared" si="59"/>
        <v>800</v>
      </c>
      <c r="U177" s="8" t="str">
        <f t="shared" si="60"/>
        <v/>
      </c>
      <c r="V177" s="7" cm="1">
        <f t="array" aca="1" ref="V177" ca="1">IF(ISBLANK(I177),0,_xlfn.XLOOKUP(I177,INDIRECT(U177&amp;"Controls"),INDIRECT(U177&amp;"ControlsAddon")))</f>
        <v>0</v>
      </c>
      <c r="W177" s="7" t="str">
        <f t="shared" si="48"/>
        <v/>
      </c>
      <c r="X177" s="7" cm="1">
        <f t="array" aca="1" ref="X177" ca="1">IF(AND(K177="y",NOT(ISBLANK(H177))),_xlfn.XLOOKUP(S177,ralcassette,ralcassettecost),IF(K177="Y",_xlfn.XLOOKUP(S177,INDIRECT(U177&amp;"RALW"),_xlfn.XLOOKUP(T177,INDIRECT(U177&amp;"RALD"),INDIRECT(U177&amp;"RAL"))),0))</f>
        <v>0</v>
      </c>
      <c r="Y177" s="7">
        <f t="shared" si="61"/>
        <v>0</v>
      </c>
      <c r="Z177" s="7">
        <f t="shared" si="62"/>
        <v>0</v>
      </c>
      <c r="AA177" s="7" cm="1">
        <f t="array" ref="AA177">IF(ISNUMBER(SEARCH("cassette",H177)),_xlfn.XLOOKUP(S177,cassettewidth,_xlfn.XLOOKUP(H177,cassettetype,cassette)),IF(ISNUMBER(SEARCH("fascia",H177)),_xlfn.XLOOKUP(S177,fasciawidth,_xlfn.XLOOKUP(H177,fasciatype,fascia)),0))</f>
        <v>0</v>
      </c>
      <c r="AB177" s="7" t="str">
        <f t="shared" si="63"/>
        <v/>
      </c>
      <c r="AC177" s="7" t="str" cm="1">
        <f t="array" ref="AC177">IF(NOT(ISBLANK(H177)),_xlfn.XLOOKUP(S177,cassetterefwidth,_xlfn.XLOOKUP(T177,cassetterefdrop,cassetteref)),"")</f>
        <v/>
      </c>
      <c r="AD177" s="1" t="b">
        <f t="shared" si="64"/>
        <v>0</v>
      </c>
      <c r="AE177" s="1" t="b">
        <f t="shared" si="49"/>
        <v>0</v>
      </c>
      <c r="AF177" s="10" t="e" cm="1">
        <f t="array" aca="1" ref="AF177" ca="1">(_xlfn.XLOOKUP($S177,INDIRECT($U177&amp;$W177&amp;"W"),_xlfn.XLOOKUP($T177,INDIRECT($U177&amp;$W177&amp;"D"),INDIRECT($U177&amp;$W177))))</f>
        <v>#REF!</v>
      </c>
      <c r="AG177" s="9"/>
      <c r="AH177" s="9"/>
      <c r="AI177" s="9"/>
      <c r="AJ177" s="9"/>
      <c r="AK177" s="9"/>
      <c r="AL177" s="7">
        <f t="shared" si="50"/>
        <v>500</v>
      </c>
      <c r="AM177" s="7" t="str">
        <f t="shared" si="65"/>
        <v/>
      </c>
      <c r="AN177" s="7">
        <f t="shared" si="51"/>
        <v>0</v>
      </c>
      <c r="AO177" s="7">
        <f t="shared" si="52"/>
        <v>0</v>
      </c>
      <c r="AP177" s="9" cm="1">
        <f t="array" aca="1" ref="AP177" ca="1">IF(F177="Flow",_xlfn.XLOOKUP(AL177,INDIRECT(F177&amp;AM177&amp;"W"),_xlfn.XLOOKUP(AI177,INDIRECT(F177&amp;AM177&amp;"H"),INDIRECT(F177&amp;AM177))),0)</f>
        <v>0</v>
      </c>
      <c r="AQ177" s="9">
        <f>IF(F177="Cascade",_xlfn.XLOOKUP(S177,Cascade!$C$4:$S$4,Cascade!$C$5:$S$5),0)</f>
        <v>0</v>
      </c>
      <c r="AR177" s="9" t="b">
        <f t="shared" si="53"/>
        <v>0</v>
      </c>
      <c r="AS177" s="9" cm="1">
        <f t="array" aca="1" ref="AS177" ca="1">IF(OR(G177="Ellipse 43",G177="Luxury 46",G177="Type 2",G177="Type D",G177="Type Z",ISBLANK(G177)),0,_xlfn.XLOOKUP(S177,INDIRECT(U177&amp;AR177&amp;"w"),INDIRECT(U177&amp;AR177)))</f>
        <v>0</v>
      </c>
      <c r="AT177" s="9" cm="1">
        <f t="array" ref="AT177">IF(F177="ExtraLok 100",_xlfn.XLOOKUP(S177,'ExtraLok 100'!$C$6:$S$6,_xlfn.XLOOKUP('Pricing Tool'!T177,'ExtraLok 100'!$A$7:$A$21,'ExtraLok 100'!$C$7:$S$21)),IF(F177="ExtraLok 125",_xlfn.XLOOKUP('Pricing Tool'!S177,'ExtraLok 125'!$C$6:$S$6,_xlfn.XLOOKUP('Pricing Tool'!T177,'ExtraLok 125'!$A$7:$A$33,'ExtraLok 125'!$C$7:$S$33)),0))</f>
        <v>0</v>
      </c>
      <c r="AU177" s="9">
        <f t="shared" ca="1" si="66"/>
        <v>0</v>
      </c>
      <c r="AV177" s="9" t="str">
        <f t="shared" si="54"/>
        <v/>
      </c>
      <c r="AW177" s="85" t="e">
        <f>_xlfn.XLOOKUP($AV177,'Size capacities'!$A$2:$A$120,'Size capacities'!D$2:D$120)</f>
        <v>#N/A</v>
      </c>
      <c r="AX177" s="85" t="e">
        <f>_xlfn.XLOOKUP($AV177,'Size capacities'!$A$2:$A$120,'Size capacities'!E$2:E$120)</f>
        <v>#N/A</v>
      </c>
      <c r="AY177" s="85" t="e">
        <f>_xlfn.XLOOKUP($AV177,'Size capacities'!$A$2:$A$120,'Size capacities'!F$2:F$120)</f>
        <v>#N/A</v>
      </c>
      <c r="AZ177" s="85" t="e">
        <f>_xlfn.XLOOKUP($AV177,'Size capacities'!$A$2:$A$120,'Size capacities'!G$2:G$120)</f>
        <v>#N/A</v>
      </c>
      <c r="BA177" s="85">
        <f t="shared" si="55"/>
        <v>0</v>
      </c>
      <c r="BB177" s="85">
        <f t="shared" si="56"/>
        <v>0</v>
      </c>
    </row>
    <row r="178" spans="1:54" x14ac:dyDescent="0.3">
      <c r="A178" s="7">
        <v>175</v>
      </c>
      <c r="B178" s="91"/>
      <c r="C178" s="91"/>
      <c r="D178" s="91"/>
      <c r="E178" s="91"/>
      <c r="F178" s="91"/>
      <c r="G178" s="91"/>
      <c r="H178" s="91"/>
      <c r="I178" s="91"/>
      <c r="J178" s="91"/>
      <c r="K178" s="92"/>
      <c r="L178" s="92"/>
      <c r="M178" s="9">
        <f t="shared" ca="1" si="46"/>
        <v>0</v>
      </c>
      <c r="N178" s="10" cm="1">
        <f t="array" aca="1" ref="N178" ca="1">IF(ISBLANK(C178),0,IF(F178="Flow",AP178,IF(F178="Cascade",AQ178,IF(OR(ISBLANK(F178),ISBLANK(G178),ISBLANK(I178),ISBLANK(J178)),0,(_xlfn.XLOOKUP(S178,INDIRECT(U178&amp;W178&amp;"W"),_xlfn.XLOOKUP(T178,INDIRECT(U178&amp;W178&amp;"D"),INDIRECT(U178&amp;W178))))))))</f>
        <v>0</v>
      </c>
      <c r="O178" s="93"/>
      <c r="P178" s="9">
        <f t="shared" ca="1" si="47"/>
        <v>0</v>
      </c>
      <c r="Q178" s="9">
        <f t="shared" si="57"/>
        <v>0</v>
      </c>
      <c r="S178" s="7">
        <f t="shared" si="58"/>
        <v>800</v>
      </c>
      <c r="T178" s="7">
        <f t="shared" si="59"/>
        <v>800</v>
      </c>
      <c r="U178" s="8" t="str">
        <f t="shared" si="60"/>
        <v/>
      </c>
      <c r="V178" s="7" cm="1">
        <f t="array" aca="1" ref="V178" ca="1">IF(ISBLANK(I178),0,_xlfn.XLOOKUP(I178,INDIRECT(U178&amp;"Controls"),INDIRECT(U178&amp;"ControlsAddon")))</f>
        <v>0</v>
      </c>
      <c r="W178" s="7" t="str">
        <f t="shared" si="48"/>
        <v/>
      </c>
      <c r="X178" s="7" cm="1">
        <f t="array" aca="1" ref="X178" ca="1">IF(AND(K178="y",NOT(ISBLANK(H178))),_xlfn.XLOOKUP(S178,ralcassette,ralcassettecost),IF(K178="Y",_xlfn.XLOOKUP(S178,INDIRECT(U178&amp;"RALW"),_xlfn.XLOOKUP(T178,INDIRECT(U178&amp;"RALD"),INDIRECT(U178&amp;"RAL"))),0))</f>
        <v>0</v>
      </c>
      <c r="Y178" s="7">
        <f t="shared" si="61"/>
        <v>0</v>
      </c>
      <c r="Z178" s="7">
        <f t="shared" si="62"/>
        <v>0</v>
      </c>
      <c r="AA178" s="7" cm="1">
        <f t="array" ref="AA178">IF(ISNUMBER(SEARCH("cassette",H178)),_xlfn.XLOOKUP(S178,cassettewidth,_xlfn.XLOOKUP(H178,cassettetype,cassette)),IF(ISNUMBER(SEARCH("fascia",H178)),_xlfn.XLOOKUP(S178,fasciawidth,_xlfn.XLOOKUP(H178,fasciatype,fascia)),0))</f>
        <v>0</v>
      </c>
      <c r="AB178" s="7" t="str">
        <f t="shared" si="63"/>
        <v/>
      </c>
      <c r="AC178" s="7" t="str" cm="1">
        <f t="array" ref="AC178">IF(NOT(ISBLANK(H178)),_xlfn.XLOOKUP(S178,cassetterefwidth,_xlfn.XLOOKUP(T178,cassetterefdrop,cassetteref)),"")</f>
        <v/>
      </c>
      <c r="AD178" s="1" t="b">
        <f t="shared" si="64"/>
        <v>0</v>
      </c>
      <c r="AE178" s="1" t="b">
        <f t="shared" si="49"/>
        <v>0</v>
      </c>
      <c r="AF178" s="10" t="e" cm="1">
        <f t="array" aca="1" ref="AF178" ca="1">(_xlfn.XLOOKUP($S178,INDIRECT($U178&amp;$W178&amp;"W"),_xlfn.XLOOKUP($T178,INDIRECT($U178&amp;$W178&amp;"D"),INDIRECT($U178&amp;$W178))))</f>
        <v>#REF!</v>
      </c>
      <c r="AG178" s="9"/>
      <c r="AH178" s="9"/>
      <c r="AI178" s="9"/>
      <c r="AJ178" s="9"/>
      <c r="AK178" s="9"/>
      <c r="AL178" s="7">
        <f t="shared" si="50"/>
        <v>500</v>
      </c>
      <c r="AM178" s="7" t="str">
        <f t="shared" si="65"/>
        <v/>
      </c>
      <c r="AN178" s="7">
        <f t="shared" si="51"/>
        <v>0</v>
      </c>
      <c r="AO178" s="7">
        <f t="shared" si="52"/>
        <v>0</v>
      </c>
      <c r="AP178" s="9" cm="1">
        <f t="array" aca="1" ref="AP178" ca="1">IF(F178="Flow",_xlfn.XLOOKUP(AL178,INDIRECT(F178&amp;AM178&amp;"W"),_xlfn.XLOOKUP(AI178,INDIRECT(F178&amp;AM178&amp;"H"),INDIRECT(F178&amp;AM178))),0)</f>
        <v>0</v>
      </c>
      <c r="AQ178" s="9">
        <f>IF(F178="Cascade",_xlfn.XLOOKUP(S178,Cascade!$C$4:$S$4,Cascade!$C$5:$S$5),0)</f>
        <v>0</v>
      </c>
      <c r="AR178" s="9" t="b">
        <f t="shared" si="53"/>
        <v>0</v>
      </c>
      <c r="AS178" s="9" cm="1">
        <f t="array" aca="1" ref="AS178" ca="1">IF(OR(G178="Ellipse 43",G178="Luxury 46",G178="Type 2",G178="Type D",G178="Type Z",ISBLANK(G178)),0,_xlfn.XLOOKUP(S178,INDIRECT(U178&amp;AR178&amp;"w"),INDIRECT(U178&amp;AR178)))</f>
        <v>0</v>
      </c>
      <c r="AT178" s="9" cm="1">
        <f t="array" ref="AT178">IF(F178="ExtraLok 100",_xlfn.XLOOKUP(S178,'ExtraLok 100'!$C$6:$S$6,_xlfn.XLOOKUP('Pricing Tool'!T178,'ExtraLok 100'!$A$7:$A$21,'ExtraLok 100'!$C$7:$S$21)),IF(F178="ExtraLok 125",_xlfn.XLOOKUP('Pricing Tool'!S178,'ExtraLok 125'!$C$6:$S$6,_xlfn.XLOOKUP('Pricing Tool'!T178,'ExtraLok 125'!$A$7:$A$33,'ExtraLok 125'!$C$7:$S$33)),0))</f>
        <v>0</v>
      </c>
      <c r="AU178" s="9">
        <f t="shared" ca="1" si="66"/>
        <v>0</v>
      </c>
      <c r="AV178" s="9" t="str">
        <f t="shared" si="54"/>
        <v/>
      </c>
      <c r="AW178" s="85" t="e">
        <f>_xlfn.XLOOKUP($AV178,'Size capacities'!$A$2:$A$120,'Size capacities'!D$2:D$120)</f>
        <v>#N/A</v>
      </c>
      <c r="AX178" s="85" t="e">
        <f>_xlfn.XLOOKUP($AV178,'Size capacities'!$A$2:$A$120,'Size capacities'!E$2:E$120)</f>
        <v>#N/A</v>
      </c>
      <c r="AY178" s="85" t="e">
        <f>_xlfn.XLOOKUP($AV178,'Size capacities'!$A$2:$A$120,'Size capacities'!F$2:F$120)</f>
        <v>#N/A</v>
      </c>
      <c r="AZ178" s="85" t="e">
        <f>_xlfn.XLOOKUP($AV178,'Size capacities'!$A$2:$A$120,'Size capacities'!G$2:G$120)</f>
        <v>#N/A</v>
      </c>
      <c r="BA178" s="85">
        <f t="shared" si="55"/>
        <v>0</v>
      </c>
      <c r="BB178" s="85">
        <f t="shared" si="56"/>
        <v>0</v>
      </c>
    </row>
    <row r="179" spans="1:54" x14ac:dyDescent="0.3">
      <c r="A179" s="7">
        <v>176</v>
      </c>
      <c r="B179" s="91"/>
      <c r="C179" s="91"/>
      <c r="D179" s="91"/>
      <c r="E179" s="91"/>
      <c r="F179" s="91"/>
      <c r="G179" s="91"/>
      <c r="H179" s="91"/>
      <c r="I179" s="91"/>
      <c r="J179" s="91"/>
      <c r="K179" s="92"/>
      <c r="L179" s="92"/>
      <c r="M179" s="9">
        <f t="shared" ca="1" si="46"/>
        <v>0</v>
      </c>
      <c r="N179" s="10" cm="1">
        <f t="array" aca="1" ref="N179" ca="1">IF(ISBLANK(C179),0,IF(F179="Flow",AP179,IF(F179="Cascade",AQ179,IF(OR(ISBLANK(F179),ISBLANK(G179),ISBLANK(I179),ISBLANK(J179)),0,(_xlfn.XLOOKUP(S179,INDIRECT(U179&amp;W179&amp;"W"),_xlfn.XLOOKUP(T179,INDIRECT(U179&amp;W179&amp;"D"),INDIRECT(U179&amp;W179))))))))</f>
        <v>0</v>
      </c>
      <c r="O179" s="93"/>
      <c r="P179" s="9">
        <f t="shared" ca="1" si="47"/>
        <v>0</v>
      </c>
      <c r="Q179" s="9">
        <f t="shared" si="57"/>
        <v>0</v>
      </c>
      <c r="S179" s="7">
        <f t="shared" si="58"/>
        <v>800</v>
      </c>
      <c r="T179" s="7">
        <f t="shared" si="59"/>
        <v>800</v>
      </c>
      <c r="U179" s="8" t="str">
        <f t="shared" si="60"/>
        <v/>
      </c>
      <c r="V179" s="7" cm="1">
        <f t="array" aca="1" ref="V179" ca="1">IF(ISBLANK(I179),0,_xlfn.XLOOKUP(I179,INDIRECT(U179&amp;"Controls"),INDIRECT(U179&amp;"ControlsAddon")))</f>
        <v>0</v>
      </c>
      <c r="W179" s="7" t="str">
        <f t="shared" si="48"/>
        <v/>
      </c>
      <c r="X179" s="7" cm="1">
        <f t="array" aca="1" ref="X179" ca="1">IF(AND(K179="y",NOT(ISBLANK(H179))),_xlfn.XLOOKUP(S179,ralcassette,ralcassettecost),IF(K179="Y",_xlfn.XLOOKUP(S179,INDIRECT(U179&amp;"RALW"),_xlfn.XLOOKUP(T179,INDIRECT(U179&amp;"RALD"),INDIRECT(U179&amp;"RAL"))),0))</f>
        <v>0</v>
      </c>
      <c r="Y179" s="7">
        <f t="shared" si="61"/>
        <v>0</v>
      </c>
      <c r="Z179" s="7">
        <f t="shared" si="62"/>
        <v>0</v>
      </c>
      <c r="AA179" s="7" cm="1">
        <f t="array" ref="AA179">IF(ISNUMBER(SEARCH("cassette",H179)),_xlfn.XLOOKUP(S179,cassettewidth,_xlfn.XLOOKUP(H179,cassettetype,cassette)),IF(ISNUMBER(SEARCH("fascia",H179)),_xlfn.XLOOKUP(S179,fasciawidth,_xlfn.XLOOKUP(H179,fasciatype,fascia)),0))</f>
        <v>0</v>
      </c>
      <c r="AB179" s="7" t="str">
        <f t="shared" si="63"/>
        <v/>
      </c>
      <c r="AC179" s="7" t="str" cm="1">
        <f t="array" ref="AC179">IF(NOT(ISBLANK(H179)),_xlfn.XLOOKUP(S179,cassetterefwidth,_xlfn.XLOOKUP(T179,cassetterefdrop,cassetteref)),"")</f>
        <v/>
      </c>
      <c r="AD179" s="1" t="b">
        <f t="shared" si="64"/>
        <v>0</v>
      </c>
      <c r="AE179" s="1" t="b">
        <f t="shared" si="49"/>
        <v>0</v>
      </c>
      <c r="AF179" s="10" t="e" cm="1">
        <f t="array" aca="1" ref="AF179" ca="1">(_xlfn.XLOOKUP($S179,INDIRECT($U179&amp;$W179&amp;"W"),_xlfn.XLOOKUP($T179,INDIRECT($U179&amp;$W179&amp;"D"),INDIRECT($U179&amp;$W179))))</f>
        <v>#REF!</v>
      </c>
      <c r="AG179" s="9"/>
      <c r="AH179" s="9"/>
      <c r="AI179" s="9"/>
      <c r="AJ179" s="9"/>
      <c r="AK179" s="9"/>
      <c r="AL179" s="7">
        <f t="shared" si="50"/>
        <v>500</v>
      </c>
      <c r="AM179" s="7" t="str">
        <f t="shared" si="65"/>
        <v/>
      </c>
      <c r="AN179" s="7">
        <f t="shared" si="51"/>
        <v>0</v>
      </c>
      <c r="AO179" s="7">
        <f t="shared" si="52"/>
        <v>0</v>
      </c>
      <c r="AP179" s="9" cm="1">
        <f t="array" aca="1" ref="AP179" ca="1">IF(F179="Flow",_xlfn.XLOOKUP(AL179,INDIRECT(F179&amp;AM179&amp;"W"),_xlfn.XLOOKUP(AI179,INDIRECT(F179&amp;AM179&amp;"H"),INDIRECT(F179&amp;AM179))),0)</f>
        <v>0</v>
      </c>
      <c r="AQ179" s="9">
        <f>IF(F179="Cascade",_xlfn.XLOOKUP(S179,Cascade!$C$4:$S$4,Cascade!$C$5:$S$5),0)</f>
        <v>0</v>
      </c>
      <c r="AR179" s="9" t="b">
        <f t="shared" si="53"/>
        <v>0</v>
      </c>
      <c r="AS179" s="9" cm="1">
        <f t="array" aca="1" ref="AS179" ca="1">IF(OR(G179="Ellipse 43",G179="Luxury 46",G179="Type 2",G179="Type D",G179="Type Z",ISBLANK(G179)),0,_xlfn.XLOOKUP(S179,INDIRECT(U179&amp;AR179&amp;"w"),INDIRECT(U179&amp;AR179)))</f>
        <v>0</v>
      </c>
      <c r="AT179" s="9" cm="1">
        <f t="array" ref="AT179">IF(F179="ExtraLok 100",_xlfn.XLOOKUP(S179,'ExtraLok 100'!$C$6:$S$6,_xlfn.XLOOKUP('Pricing Tool'!T179,'ExtraLok 100'!$A$7:$A$21,'ExtraLok 100'!$C$7:$S$21)),IF(F179="ExtraLok 125",_xlfn.XLOOKUP('Pricing Tool'!S179,'ExtraLok 125'!$C$6:$S$6,_xlfn.XLOOKUP('Pricing Tool'!T179,'ExtraLok 125'!$A$7:$A$33,'ExtraLok 125'!$C$7:$S$33)),0))</f>
        <v>0</v>
      </c>
      <c r="AU179" s="9">
        <f t="shared" ca="1" si="66"/>
        <v>0</v>
      </c>
      <c r="AV179" s="9" t="str">
        <f t="shared" si="54"/>
        <v/>
      </c>
      <c r="AW179" s="85" t="e">
        <f>_xlfn.XLOOKUP($AV179,'Size capacities'!$A$2:$A$120,'Size capacities'!D$2:D$120)</f>
        <v>#N/A</v>
      </c>
      <c r="AX179" s="85" t="e">
        <f>_xlfn.XLOOKUP($AV179,'Size capacities'!$A$2:$A$120,'Size capacities'!E$2:E$120)</f>
        <v>#N/A</v>
      </c>
      <c r="AY179" s="85" t="e">
        <f>_xlfn.XLOOKUP($AV179,'Size capacities'!$A$2:$A$120,'Size capacities'!F$2:F$120)</f>
        <v>#N/A</v>
      </c>
      <c r="AZ179" s="85" t="e">
        <f>_xlfn.XLOOKUP($AV179,'Size capacities'!$A$2:$A$120,'Size capacities'!G$2:G$120)</f>
        <v>#N/A</v>
      </c>
      <c r="BA179" s="85">
        <f t="shared" si="55"/>
        <v>0</v>
      </c>
      <c r="BB179" s="85">
        <f t="shared" si="56"/>
        <v>0</v>
      </c>
    </row>
    <row r="180" spans="1:54" x14ac:dyDescent="0.3">
      <c r="A180" s="7">
        <v>177</v>
      </c>
      <c r="B180" s="91"/>
      <c r="C180" s="91"/>
      <c r="D180" s="91"/>
      <c r="E180" s="91"/>
      <c r="F180" s="91"/>
      <c r="G180" s="91"/>
      <c r="H180" s="91"/>
      <c r="I180" s="91"/>
      <c r="J180" s="91"/>
      <c r="K180" s="92"/>
      <c r="L180" s="92"/>
      <c r="M180" s="9">
        <f t="shared" ca="1" si="46"/>
        <v>0</v>
      </c>
      <c r="N180" s="10" cm="1">
        <f t="array" aca="1" ref="N180" ca="1">IF(ISBLANK(C180),0,IF(F180="Flow",AP180,IF(F180="Cascade",AQ180,IF(OR(ISBLANK(F180),ISBLANK(G180),ISBLANK(I180),ISBLANK(J180)),0,(_xlfn.XLOOKUP(S180,INDIRECT(U180&amp;W180&amp;"W"),_xlfn.XLOOKUP(T180,INDIRECT(U180&amp;W180&amp;"D"),INDIRECT(U180&amp;W180))))))))</f>
        <v>0</v>
      </c>
      <c r="O180" s="93"/>
      <c r="P180" s="9">
        <f t="shared" ca="1" si="47"/>
        <v>0</v>
      </c>
      <c r="Q180" s="9">
        <f t="shared" si="57"/>
        <v>0</v>
      </c>
      <c r="S180" s="7">
        <f t="shared" si="58"/>
        <v>800</v>
      </c>
      <c r="T180" s="7">
        <f t="shared" si="59"/>
        <v>800</v>
      </c>
      <c r="U180" s="8" t="str">
        <f t="shared" si="60"/>
        <v/>
      </c>
      <c r="V180" s="7" cm="1">
        <f t="array" aca="1" ref="V180" ca="1">IF(ISBLANK(I180),0,_xlfn.XLOOKUP(I180,INDIRECT(U180&amp;"Controls"),INDIRECT(U180&amp;"ControlsAddon")))</f>
        <v>0</v>
      </c>
      <c r="W180" s="7" t="str">
        <f t="shared" si="48"/>
        <v/>
      </c>
      <c r="X180" s="7" cm="1">
        <f t="array" aca="1" ref="X180" ca="1">IF(AND(K180="y",NOT(ISBLANK(H180))),_xlfn.XLOOKUP(S180,ralcassette,ralcassettecost),IF(K180="Y",_xlfn.XLOOKUP(S180,INDIRECT(U180&amp;"RALW"),_xlfn.XLOOKUP(T180,INDIRECT(U180&amp;"RALD"),INDIRECT(U180&amp;"RAL"))),0))</f>
        <v>0</v>
      </c>
      <c r="Y180" s="7">
        <f t="shared" si="61"/>
        <v>0</v>
      </c>
      <c r="Z180" s="7">
        <f t="shared" si="62"/>
        <v>0</v>
      </c>
      <c r="AA180" s="7" cm="1">
        <f t="array" ref="AA180">IF(ISNUMBER(SEARCH("cassette",H180)),_xlfn.XLOOKUP(S180,cassettewidth,_xlfn.XLOOKUP(H180,cassettetype,cassette)),IF(ISNUMBER(SEARCH("fascia",H180)),_xlfn.XLOOKUP(S180,fasciawidth,_xlfn.XLOOKUP(H180,fasciatype,fascia)),0))</f>
        <v>0</v>
      </c>
      <c r="AB180" s="7" t="str">
        <f t="shared" si="63"/>
        <v/>
      </c>
      <c r="AC180" s="7" t="str" cm="1">
        <f t="array" ref="AC180">IF(NOT(ISBLANK(H180)),_xlfn.XLOOKUP(S180,cassetterefwidth,_xlfn.XLOOKUP(T180,cassetterefdrop,cassetteref)),"")</f>
        <v/>
      </c>
      <c r="AD180" s="1" t="b">
        <f t="shared" si="64"/>
        <v>0</v>
      </c>
      <c r="AE180" s="1" t="b">
        <f t="shared" si="49"/>
        <v>0</v>
      </c>
      <c r="AF180" s="10" t="e" cm="1">
        <f t="array" aca="1" ref="AF180" ca="1">(_xlfn.XLOOKUP($S180,INDIRECT($U180&amp;$W180&amp;"W"),_xlfn.XLOOKUP($T180,INDIRECT($U180&amp;$W180&amp;"D"),INDIRECT($U180&amp;$W180))))</f>
        <v>#REF!</v>
      </c>
      <c r="AG180" s="9"/>
      <c r="AH180" s="9"/>
      <c r="AI180" s="9"/>
      <c r="AJ180" s="9"/>
      <c r="AK180" s="9"/>
      <c r="AL180" s="7">
        <f t="shared" si="50"/>
        <v>500</v>
      </c>
      <c r="AM180" s="7" t="str">
        <f t="shared" si="65"/>
        <v/>
      </c>
      <c r="AN180" s="7">
        <f t="shared" si="51"/>
        <v>0</v>
      </c>
      <c r="AO180" s="7">
        <f t="shared" si="52"/>
        <v>0</v>
      </c>
      <c r="AP180" s="9" cm="1">
        <f t="array" aca="1" ref="AP180" ca="1">IF(F180="Flow",_xlfn.XLOOKUP(AL180,INDIRECT(F180&amp;AM180&amp;"W"),_xlfn.XLOOKUP(AI180,INDIRECT(F180&amp;AM180&amp;"H"),INDIRECT(F180&amp;AM180))),0)</f>
        <v>0</v>
      </c>
      <c r="AQ180" s="9">
        <f>IF(F180="Cascade",_xlfn.XLOOKUP(S180,Cascade!$C$4:$S$4,Cascade!$C$5:$S$5),0)</f>
        <v>0</v>
      </c>
      <c r="AR180" s="9" t="b">
        <f t="shared" si="53"/>
        <v>0</v>
      </c>
      <c r="AS180" s="9" cm="1">
        <f t="array" aca="1" ref="AS180" ca="1">IF(OR(G180="Ellipse 43",G180="Luxury 46",G180="Type 2",G180="Type D",G180="Type Z",ISBLANK(G180)),0,_xlfn.XLOOKUP(S180,INDIRECT(U180&amp;AR180&amp;"w"),INDIRECT(U180&amp;AR180)))</f>
        <v>0</v>
      </c>
      <c r="AT180" s="9" cm="1">
        <f t="array" ref="AT180">IF(F180="ExtraLok 100",_xlfn.XLOOKUP(S180,'ExtraLok 100'!$C$6:$S$6,_xlfn.XLOOKUP('Pricing Tool'!T180,'ExtraLok 100'!$A$7:$A$21,'ExtraLok 100'!$C$7:$S$21)),IF(F180="ExtraLok 125",_xlfn.XLOOKUP('Pricing Tool'!S180,'ExtraLok 125'!$C$6:$S$6,_xlfn.XLOOKUP('Pricing Tool'!T180,'ExtraLok 125'!$A$7:$A$33,'ExtraLok 125'!$C$7:$S$33)),0))</f>
        <v>0</v>
      </c>
      <c r="AU180" s="9">
        <f t="shared" ca="1" si="66"/>
        <v>0</v>
      </c>
      <c r="AV180" s="9" t="str">
        <f t="shared" si="54"/>
        <v/>
      </c>
      <c r="AW180" s="85" t="e">
        <f>_xlfn.XLOOKUP($AV180,'Size capacities'!$A$2:$A$120,'Size capacities'!D$2:D$120)</f>
        <v>#N/A</v>
      </c>
      <c r="AX180" s="85" t="e">
        <f>_xlfn.XLOOKUP($AV180,'Size capacities'!$A$2:$A$120,'Size capacities'!E$2:E$120)</f>
        <v>#N/A</v>
      </c>
      <c r="AY180" s="85" t="e">
        <f>_xlfn.XLOOKUP($AV180,'Size capacities'!$A$2:$A$120,'Size capacities'!F$2:F$120)</f>
        <v>#N/A</v>
      </c>
      <c r="AZ180" s="85" t="e">
        <f>_xlfn.XLOOKUP($AV180,'Size capacities'!$A$2:$A$120,'Size capacities'!G$2:G$120)</f>
        <v>#N/A</v>
      </c>
      <c r="BA180" s="85">
        <f t="shared" si="55"/>
        <v>0</v>
      </c>
      <c r="BB180" s="85">
        <f t="shared" si="56"/>
        <v>0</v>
      </c>
    </row>
    <row r="181" spans="1:54" x14ac:dyDescent="0.3">
      <c r="A181" s="7">
        <v>178</v>
      </c>
      <c r="B181" s="91"/>
      <c r="C181" s="91"/>
      <c r="D181" s="91"/>
      <c r="E181" s="91"/>
      <c r="F181" s="91"/>
      <c r="G181" s="91"/>
      <c r="H181" s="91"/>
      <c r="I181" s="91"/>
      <c r="J181" s="91"/>
      <c r="K181" s="92"/>
      <c r="L181" s="92"/>
      <c r="M181" s="9">
        <f t="shared" ca="1" si="46"/>
        <v>0</v>
      </c>
      <c r="N181" s="10" cm="1">
        <f t="array" aca="1" ref="N181" ca="1">IF(ISBLANK(C181),0,IF(F181="Flow",AP181,IF(F181="Cascade",AQ181,IF(OR(ISBLANK(F181),ISBLANK(G181),ISBLANK(I181),ISBLANK(J181)),0,(_xlfn.XLOOKUP(S181,INDIRECT(U181&amp;W181&amp;"W"),_xlfn.XLOOKUP(T181,INDIRECT(U181&amp;W181&amp;"D"),INDIRECT(U181&amp;W181))))))))</f>
        <v>0</v>
      </c>
      <c r="O181" s="93"/>
      <c r="P181" s="9">
        <f t="shared" ca="1" si="47"/>
        <v>0</v>
      </c>
      <c r="Q181" s="9">
        <f t="shared" si="57"/>
        <v>0</v>
      </c>
      <c r="S181" s="7">
        <f t="shared" si="58"/>
        <v>800</v>
      </c>
      <c r="T181" s="7">
        <f t="shared" si="59"/>
        <v>800</v>
      </c>
      <c r="U181" s="8" t="str">
        <f t="shared" si="60"/>
        <v/>
      </c>
      <c r="V181" s="7" cm="1">
        <f t="array" aca="1" ref="V181" ca="1">IF(ISBLANK(I181),0,_xlfn.XLOOKUP(I181,INDIRECT(U181&amp;"Controls"),INDIRECT(U181&amp;"ControlsAddon")))</f>
        <v>0</v>
      </c>
      <c r="W181" s="7" t="str">
        <f t="shared" si="48"/>
        <v/>
      </c>
      <c r="X181" s="7" cm="1">
        <f t="array" aca="1" ref="X181" ca="1">IF(AND(K181="y",NOT(ISBLANK(H181))),_xlfn.XLOOKUP(S181,ralcassette,ralcassettecost),IF(K181="Y",_xlfn.XLOOKUP(S181,INDIRECT(U181&amp;"RALW"),_xlfn.XLOOKUP(T181,INDIRECT(U181&amp;"RALD"),INDIRECT(U181&amp;"RAL"))),0))</f>
        <v>0</v>
      </c>
      <c r="Y181" s="7">
        <f t="shared" si="61"/>
        <v>0</v>
      </c>
      <c r="Z181" s="7">
        <f t="shared" si="62"/>
        <v>0</v>
      </c>
      <c r="AA181" s="7" cm="1">
        <f t="array" ref="AA181">IF(ISNUMBER(SEARCH("cassette",H181)),_xlfn.XLOOKUP(S181,cassettewidth,_xlfn.XLOOKUP(H181,cassettetype,cassette)),IF(ISNUMBER(SEARCH("fascia",H181)),_xlfn.XLOOKUP(S181,fasciawidth,_xlfn.XLOOKUP(H181,fasciatype,fascia)),0))</f>
        <v>0</v>
      </c>
      <c r="AB181" s="7" t="str">
        <f t="shared" si="63"/>
        <v/>
      </c>
      <c r="AC181" s="7" t="str" cm="1">
        <f t="array" ref="AC181">IF(NOT(ISBLANK(H181)),_xlfn.XLOOKUP(S181,cassetterefwidth,_xlfn.XLOOKUP(T181,cassetterefdrop,cassetteref)),"")</f>
        <v/>
      </c>
      <c r="AD181" s="1" t="b">
        <f t="shared" si="64"/>
        <v>0</v>
      </c>
      <c r="AE181" s="1" t="b">
        <f t="shared" si="49"/>
        <v>0</v>
      </c>
      <c r="AF181" s="10" t="e" cm="1">
        <f t="array" aca="1" ref="AF181" ca="1">(_xlfn.XLOOKUP($S181,INDIRECT($U181&amp;$W181&amp;"W"),_xlfn.XLOOKUP($T181,INDIRECT($U181&amp;$W181&amp;"D"),INDIRECT($U181&amp;$W181))))</f>
        <v>#REF!</v>
      </c>
      <c r="AG181" s="9"/>
      <c r="AH181" s="9"/>
      <c r="AI181" s="9"/>
      <c r="AJ181" s="9"/>
      <c r="AK181" s="9"/>
      <c r="AL181" s="7">
        <f t="shared" si="50"/>
        <v>500</v>
      </c>
      <c r="AM181" s="7" t="str">
        <f t="shared" si="65"/>
        <v/>
      </c>
      <c r="AN181" s="7">
        <f t="shared" si="51"/>
        <v>0</v>
      </c>
      <c r="AO181" s="7">
        <f t="shared" si="52"/>
        <v>0</v>
      </c>
      <c r="AP181" s="9" cm="1">
        <f t="array" aca="1" ref="AP181" ca="1">IF(F181="Flow",_xlfn.XLOOKUP(AL181,INDIRECT(F181&amp;AM181&amp;"W"),_xlfn.XLOOKUP(AI181,INDIRECT(F181&amp;AM181&amp;"H"),INDIRECT(F181&amp;AM181))),0)</f>
        <v>0</v>
      </c>
      <c r="AQ181" s="9">
        <f>IF(F181="Cascade",_xlfn.XLOOKUP(S181,Cascade!$C$4:$S$4,Cascade!$C$5:$S$5),0)</f>
        <v>0</v>
      </c>
      <c r="AR181" s="9" t="b">
        <f t="shared" si="53"/>
        <v>0</v>
      </c>
      <c r="AS181" s="9" cm="1">
        <f t="array" aca="1" ref="AS181" ca="1">IF(OR(G181="Ellipse 43",G181="Luxury 46",G181="Type 2",G181="Type D",G181="Type Z",ISBLANK(G181)),0,_xlfn.XLOOKUP(S181,INDIRECT(U181&amp;AR181&amp;"w"),INDIRECT(U181&amp;AR181)))</f>
        <v>0</v>
      </c>
      <c r="AT181" s="9" cm="1">
        <f t="array" ref="AT181">IF(F181="ExtraLok 100",_xlfn.XLOOKUP(S181,'ExtraLok 100'!$C$6:$S$6,_xlfn.XLOOKUP('Pricing Tool'!T181,'ExtraLok 100'!$A$7:$A$21,'ExtraLok 100'!$C$7:$S$21)),IF(F181="ExtraLok 125",_xlfn.XLOOKUP('Pricing Tool'!S181,'ExtraLok 125'!$C$6:$S$6,_xlfn.XLOOKUP('Pricing Tool'!T181,'ExtraLok 125'!$A$7:$A$33,'ExtraLok 125'!$C$7:$S$33)),0))</f>
        <v>0</v>
      </c>
      <c r="AU181" s="9">
        <f t="shared" ca="1" si="66"/>
        <v>0</v>
      </c>
      <c r="AV181" s="9" t="str">
        <f t="shared" si="54"/>
        <v/>
      </c>
      <c r="AW181" s="85" t="e">
        <f>_xlfn.XLOOKUP($AV181,'Size capacities'!$A$2:$A$120,'Size capacities'!D$2:D$120)</f>
        <v>#N/A</v>
      </c>
      <c r="AX181" s="85" t="e">
        <f>_xlfn.XLOOKUP($AV181,'Size capacities'!$A$2:$A$120,'Size capacities'!E$2:E$120)</f>
        <v>#N/A</v>
      </c>
      <c r="AY181" s="85" t="e">
        <f>_xlfn.XLOOKUP($AV181,'Size capacities'!$A$2:$A$120,'Size capacities'!F$2:F$120)</f>
        <v>#N/A</v>
      </c>
      <c r="AZ181" s="85" t="e">
        <f>_xlfn.XLOOKUP($AV181,'Size capacities'!$A$2:$A$120,'Size capacities'!G$2:G$120)</f>
        <v>#N/A</v>
      </c>
      <c r="BA181" s="85">
        <f t="shared" si="55"/>
        <v>0</v>
      </c>
      <c r="BB181" s="85">
        <f t="shared" si="56"/>
        <v>0</v>
      </c>
    </row>
    <row r="182" spans="1:54" x14ac:dyDescent="0.3">
      <c r="A182" s="7">
        <v>179</v>
      </c>
      <c r="B182" s="91"/>
      <c r="C182" s="91"/>
      <c r="D182" s="91"/>
      <c r="E182" s="91"/>
      <c r="F182" s="91"/>
      <c r="G182" s="91"/>
      <c r="H182" s="91"/>
      <c r="I182" s="91"/>
      <c r="J182" s="91"/>
      <c r="K182" s="92"/>
      <c r="L182" s="92"/>
      <c r="M182" s="9">
        <f t="shared" ca="1" si="46"/>
        <v>0</v>
      </c>
      <c r="N182" s="10" cm="1">
        <f t="array" aca="1" ref="N182" ca="1">IF(ISBLANK(C182),0,IF(F182="Flow",AP182,IF(F182="Cascade",AQ182,IF(OR(ISBLANK(F182),ISBLANK(G182),ISBLANK(I182),ISBLANK(J182)),0,(_xlfn.XLOOKUP(S182,INDIRECT(U182&amp;W182&amp;"W"),_xlfn.XLOOKUP(T182,INDIRECT(U182&amp;W182&amp;"D"),INDIRECT(U182&amp;W182))))))))</f>
        <v>0</v>
      </c>
      <c r="O182" s="93"/>
      <c r="P182" s="9">
        <f t="shared" ca="1" si="47"/>
        <v>0</v>
      </c>
      <c r="Q182" s="9">
        <f t="shared" si="57"/>
        <v>0</v>
      </c>
      <c r="S182" s="7">
        <f t="shared" si="58"/>
        <v>800</v>
      </c>
      <c r="T182" s="7">
        <f t="shared" si="59"/>
        <v>800</v>
      </c>
      <c r="U182" s="8" t="str">
        <f t="shared" si="60"/>
        <v/>
      </c>
      <c r="V182" s="7" cm="1">
        <f t="array" aca="1" ref="V182" ca="1">IF(ISBLANK(I182),0,_xlfn.XLOOKUP(I182,INDIRECT(U182&amp;"Controls"),INDIRECT(U182&amp;"ControlsAddon")))</f>
        <v>0</v>
      </c>
      <c r="W182" s="7" t="str">
        <f t="shared" si="48"/>
        <v/>
      </c>
      <c r="X182" s="7" cm="1">
        <f t="array" aca="1" ref="X182" ca="1">IF(AND(K182="y",NOT(ISBLANK(H182))),_xlfn.XLOOKUP(S182,ralcassette,ralcassettecost),IF(K182="Y",_xlfn.XLOOKUP(S182,INDIRECT(U182&amp;"RALW"),_xlfn.XLOOKUP(T182,INDIRECT(U182&amp;"RALD"),INDIRECT(U182&amp;"RAL"))),0))</f>
        <v>0</v>
      </c>
      <c r="Y182" s="7">
        <f t="shared" si="61"/>
        <v>0</v>
      </c>
      <c r="Z182" s="7">
        <f t="shared" si="62"/>
        <v>0</v>
      </c>
      <c r="AA182" s="7" cm="1">
        <f t="array" ref="AA182">IF(ISNUMBER(SEARCH("cassette",H182)),_xlfn.XLOOKUP(S182,cassettewidth,_xlfn.XLOOKUP(H182,cassettetype,cassette)),IF(ISNUMBER(SEARCH("fascia",H182)),_xlfn.XLOOKUP(S182,fasciawidth,_xlfn.XLOOKUP(H182,fasciatype,fascia)),0))</f>
        <v>0</v>
      </c>
      <c r="AB182" s="7" t="str">
        <f t="shared" si="63"/>
        <v/>
      </c>
      <c r="AC182" s="7" t="str" cm="1">
        <f t="array" ref="AC182">IF(NOT(ISBLANK(H182)),_xlfn.XLOOKUP(S182,cassetterefwidth,_xlfn.XLOOKUP(T182,cassetterefdrop,cassetteref)),"")</f>
        <v/>
      </c>
      <c r="AD182" s="1" t="b">
        <f t="shared" si="64"/>
        <v>0</v>
      </c>
      <c r="AE182" s="1" t="b">
        <f t="shared" si="49"/>
        <v>0</v>
      </c>
      <c r="AF182" s="10" t="e" cm="1">
        <f t="array" aca="1" ref="AF182" ca="1">(_xlfn.XLOOKUP($S182,INDIRECT($U182&amp;$W182&amp;"W"),_xlfn.XLOOKUP($T182,INDIRECT($U182&amp;$W182&amp;"D"),INDIRECT($U182&amp;$W182))))</f>
        <v>#REF!</v>
      </c>
      <c r="AG182" s="9"/>
      <c r="AH182" s="9"/>
      <c r="AI182" s="9"/>
      <c r="AJ182" s="9"/>
      <c r="AK182" s="9"/>
      <c r="AL182" s="7">
        <f t="shared" si="50"/>
        <v>500</v>
      </c>
      <c r="AM182" s="7" t="str">
        <f t="shared" si="65"/>
        <v/>
      </c>
      <c r="AN182" s="7">
        <f t="shared" si="51"/>
        <v>0</v>
      </c>
      <c r="AO182" s="7">
        <f t="shared" si="52"/>
        <v>0</v>
      </c>
      <c r="AP182" s="9" cm="1">
        <f t="array" aca="1" ref="AP182" ca="1">IF(F182="Flow",_xlfn.XLOOKUP(AL182,INDIRECT(F182&amp;AM182&amp;"W"),_xlfn.XLOOKUP(AI182,INDIRECT(F182&amp;AM182&amp;"H"),INDIRECT(F182&amp;AM182))),0)</f>
        <v>0</v>
      </c>
      <c r="AQ182" s="9">
        <f>IF(F182="Cascade",_xlfn.XLOOKUP(S182,Cascade!$C$4:$S$4,Cascade!$C$5:$S$5),0)</f>
        <v>0</v>
      </c>
      <c r="AR182" s="9" t="b">
        <f t="shared" si="53"/>
        <v>0</v>
      </c>
      <c r="AS182" s="9" cm="1">
        <f t="array" aca="1" ref="AS182" ca="1">IF(OR(G182="Ellipse 43",G182="Luxury 46",G182="Type 2",G182="Type D",G182="Type Z",ISBLANK(G182)),0,_xlfn.XLOOKUP(S182,INDIRECT(U182&amp;AR182&amp;"w"),INDIRECT(U182&amp;AR182)))</f>
        <v>0</v>
      </c>
      <c r="AT182" s="9" cm="1">
        <f t="array" ref="AT182">IF(F182="ExtraLok 100",_xlfn.XLOOKUP(S182,'ExtraLok 100'!$C$6:$S$6,_xlfn.XLOOKUP('Pricing Tool'!T182,'ExtraLok 100'!$A$7:$A$21,'ExtraLok 100'!$C$7:$S$21)),IF(F182="ExtraLok 125",_xlfn.XLOOKUP('Pricing Tool'!S182,'ExtraLok 125'!$C$6:$S$6,_xlfn.XLOOKUP('Pricing Tool'!T182,'ExtraLok 125'!$A$7:$A$33,'ExtraLok 125'!$C$7:$S$33)),0))</f>
        <v>0</v>
      </c>
      <c r="AU182" s="9">
        <f t="shared" ca="1" si="66"/>
        <v>0</v>
      </c>
      <c r="AV182" s="9" t="str">
        <f t="shared" si="54"/>
        <v/>
      </c>
      <c r="AW182" s="85" t="e">
        <f>_xlfn.XLOOKUP($AV182,'Size capacities'!$A$2:$A$120,'Size capacities'!D$2:D$120)</f>
        <v>#N/A</v>
      </c>
      <c r="AX182" s="85" t="e">
        <f>_xlfn.XLOOKUP($AV182,'Size capacities'!$A$2:$A$120,'Size capacities'!E$2:E$120)</f>
        <v>#N/A</v>
      </c>
      <c r="AY182" s="85" t="e">
        <f>_xlfn.XLOOKUP($AV182,'Size capacities'!$A$2:$A$120,'Size capacities'!F$2:F$120)</f>
        <v>#N/A</v>
      </c>
      <c r="AZ182" s="85" t="e">
        <f>_xlfn.XLOOKUP($AV182,'Size capacities'!$A$2:$A$120,'Size capacities'!G$2:G$120)</f>
        <v>#N/A</v>
      </c>
      <c r="BA182" s="85">
        <f t="shared" si="55"/>
        <v>0</v>
      </c>
      <c r="BB182" s="85">
        <f t="shared" si="56"/>
        <v>0</v>
      </c>
    </row>
    <row r="183" spans="1:54" x14ac:dyDescent="0.3">
      <c r="A183" s="7">
        <v>180</v>
      </c>
      <c r="B183" s="91"/>
      <c r="C183" s="91"/>
      <c r="D183" s="91"/>
      <c r="E183" s="91"/>
      <c r="F183" s="91"/>
      <c r="G183" s="91"/>
      <c r="H183" s="91"/>
      <c r="I183" s="91"/>
      <c r="J183" s="91"/>
      <c r="K183" s="92"/>
      <c r="L183" s="92"/>
      <c r="M183" s="9">
        <f t="shared" ca="1" si="46"/>
        <v>0</v>
      </c>
      <c r="N183" s="10" cm="1">
        <f t="array" aca="1" ref="N183" ca="1">IF(ISBLANK(C183),0,IF(F183="Flow",AP183,IF(F183="Cascade",AQ183,IF(OR(ISBLANK(F183),ISBLANK(G183),ISBLANK(I183),ISBLANK(J183)),0,(_xlfn.XLOOKUP(S183,INDIRECT(U183&amp;W183&amp;"W"),_xlfn.XLOOKUP(T183,INDIRECT(U183&amp;W183&amp;"D"),INDIRECT(U183&amp;W183))))))))</f>
        <v>0</v>
      </c>
      <c r="O183" s="93"/>
      <c r="P183" s="9">
        <f t="shared" ca="1" si="47"/>
        <v>0</v>
      </c>
      <c r="Q183" s="9">
        <f t="shared" si="57"/>
        <v>0</v>
      </c>
      <c r="S183" s="7">
        <f t="shared" si="58"/>
        <v>800</v>
      </c>
      <c r="T183" s="7">
        <f t="shared" si="59"/>
        <v>800</v>
      </c>
      <c r="U183" s="8" t="str">
        <f t="shared" si="60"/>
        <v/>
      </c>
      <c r="V183" s="7" cm="1">
        <f t="array" aca="1" ref="V183" ca="1">IF(ISBLANK(I183),0,_xlfn.XLOOKUP(I183,INDIRECT(U183&amp;"Controls"),INDIRECT(U183&amp;"ControlsAddon")))</f>
        <v>0</v>
      </c>
      <c r="W183" s="7" t="str">
        <f t="shared" si="48"/>
        <v/>
      </c>
      <c r="X183" s="7" cm="1">
        <f t="array" aca="1" ref="X183" ca="1">IF(AND(K183="y",NOT(ISBLANK(H183))),_xlfn.XLOOKUP(S183,ralcassette,ralcassettecost),IF(K183="Y",_xlfn.XLOOKUP(S183,INDIRECT(U183&amp;"RALW"),_xlfn.XLOOKUP(T183,INDIRECT(U183&amp;"RALD"),INDIRECT(U183&amp;"RAL"))),0))</f>
        <v>0</v>
      </c>
      <c r="Y183" s="7">
        <f t="shared" si="61"/>
        <v>0</v>
      </c>
      <c r="Z183" s="7">
        <f t="shared" si="62"/>
        <v>0</v>
      </c>
      <c r="AA183" s="7" cm="1">
        <f t="array" ref="AA183">IF(ISNUMBER(SEARCH("cassette",H183)),_xlfn.XLOOKUP(S183,cassettewidth,_xlfn.XLOOKUP(H183,cassettetype,cassette)),IF(ISNUMBER(SEARCH("fascia",H183)),_xlfn.XLOOKUP(S183,fasciawidth,_xlfn.XLOOKUP(H183,fasciatype,fascia)),0))</f>
        <v>0</v>
      </c>
      <c r="AB183" s="7" t="str">
        <f t="shared" si="63"/>
        <v/>
      </c>
      <c r="AC183" s="7" t="str" cm="1">
        <f t="array" ref="AC183">IF(NOT(ISBLANK(H183)),_xlfn.XLOOKUP(S183,cassetterefwidth,_xlfn.XLOOKUP(T183,cassetterefdrop,cassetteref)),"")</f>
        <v/>
      </c>
      <c r="AD183" s="1" t="b">
        <f t="shared" si="64"/>
        <v>0</v>
      </c>
      <c r="AE183" s="1" t="b">
        <f t="shared" si="49"/>
        <v>0</v>
      </c>
      <c r="AF183" s="10" t="e" cm="1">
        <f t="array" aca="1" ref="AF183" ca="1">(_xlfn.XLOOKUP($S183,INDIRECT($U183&amp;$W183&amp;"W"),_xlfn.XLOOKUP($T183,INDIRECT($U183&amp;$W183&amp;"D"),INDIRECT($U183&amp;$W183))))</f>
        <v>#REF!</v>
      </c>
      <c r="AG183" s="9"/>
      <c r="AH183" s="9"/>
      <c r="AI183" s="9"/>
      <c r="AJ183" s="9"/>
      <c r="AK183" s="9"/>
      <c r="AL183" s="7">
        <f t="shared" si="50"/>
        <v>500</v>
      </c>
      <c r="AM183" s="7" t="str">
        <f t="shared" si="65"/>
        <v/>
      </c>
      <c r="AN183" s="7">
        <f t="shared" si="51"/>
        <v>0</v>
      </c>
      <c r="AO183" s="7">
        <f t="shared" si="52"/>
        <v>0</v>
      </c>
      <c r="AP183" s="9" cm="1">
        <f t="array" aca="1" ref="AP183" ca="1">IF(F183="Flow",_xlfn.XLOOKUP(AL183,INDIRECT(F183&amp;AM183&amp;"W"),_xlfn.XLOOKUP(AI183,INDIRECT(F183&amp;AM183&amp;"H"),INDIRECT(F183&amp;AM183))),0)</f>
        <v>0</v>
      </c>
      <c r="AQ183" s="9">
        <f>IF(F183="Cascade",_xlfn.XLOOKUP(S183,Cascade!$C$4:$S$4,Cascade!$C$5:$S$5),0)</f>
        <v>0</v>
      </c>
      <c r="AR183" s="9" t="b">
        <f t="shared" si="53"/>
        <v>0</v>
      </c>
      <c r="AS183" s="9" cm="1">
        <f t="array" aca="1" ref="AS183" ca="1">IF(OR(G183="Ellipse 43",G183="Luxury 46",G183="Type 2",G183="Type D",G183="Type Z",ISBLANK(G183)),0,_xlfn.XLOOKUP(S183,INDIRECT(U183&amp;AR183&amp;"w"),INDIRECT(U183&amp;AR183)))</f>
        <v>0</v>
      </c>
      <c r="AT183" s="9" cm="1">
        <f t="array" ref="AT183">IF(F183="ExtraLok 100",_xlfn.XLOOKUP(S183,'ExtraLok 100'!$C$6:$S$6,_xlfn.XLOOKUP('Pricing Tool'!T183,'ExtraLok 100'!$A$7:$A$21,'ExtraLok 100'!$C$7:$S$21)),IF(F183="ExtraLok 125",_xlfn.XLOOKUP('Pricing Tool'!S183,'ExtraLok 125'!$C$6:$S$6,_xlfn.XLOOKUP('Pricing Tool'!T183,'ExtraLok 125'!$A$7:$A$33,'ExtraLok 125'!$C$7:$S$33)),0))</f>
        <v>0</v>
      </c>
      <c r="AU183" s="9">
        <f t="shared" ca="1" si="66"/>
        <v>0</v>
      </c>
      <c r="AV183" s="9" t="str">
        <f t="shared" si="54"/>
        <v/>
      </c>
      <c r="AW183" s="85" t="e">
        <f>_xlfn.XLOOKUP($AV183,'Size capacities'!$A$2:$A$120,'Size capacities'!D$2:D$120)</f>
        <v>#N/A</v>
      </c>
      <c r="AX183" s="85" t="e">
        <f>_xlfn.XLOOKUP($AV183,'Size capacities'!$A$2:$A$120,'Size capacities'!E$2:E$120)</f>
        <v>#N/A</v>
      </c>
      <c r="AY183" s="85" t="e">
        <f>_xlfn.XLOOKUP($AV183,'Size capacities'!$A$2:$A$120,'Size capacities'!F$2:F$120)</f>
        <v>#N/A</v>
      </c>
      <c r="AZ183" s="85" t="e">
        <f>_xlfn.XLOOKUP($AV183,'Size capacities'!$A$2:$A$120,'Size capacities'!G$2:G$120)</f>
        <v>#N/A</v>
      </c>
      <c r="BA183" s="85">
        <f t="shared" si="55"/>
        <v>0</v>
      </c>
      <c r="BB183" s="85">
        <f t="shared" si="56"/>
        <v>0</v>
      </c>
    </row>
    <row r="184" spans="1:54" x14ac:dyDescent="0.3">
      <c r="A184" s="7">
        <v>181</v>
      </c>
      <c r="B184" s="91"/>
      <c r="C184" s="91"/>
      <c r="D184" s="91"/>
      <c r="E184" s="91"/>
      <c r="F184" s="91"/>
      <c r="G184" s="91"/>
      <c r="H184" s="91"/>
      <c r="I184" s="91"/>
      <c r="J184" s="91"/>
      <c r="K184" s="92"/>
      <c r="L184" s="92"/>
      <c r="M184" s="9">
        <f t="shared" ca="1" si="46"/>
        <v>0</v>
      </c>
      <c r="N184" s="10" cm="1">
        <f t="array" aca="1" ref="N184" ca="1">IF(ISBLANK(C184),0,IF(F184="Flow",AP184,IF(F184="Cascade",AQ184,IF(OR(ISBLANK(F184),ISBLANK(G184),ISBLANK(I184),ISBLANK(J184)),0,(_xlfn.XLOOKUP(S184,INDIRECT(U184&amp;W184&amp;"W"),_xlfn.XLOOKUP(T184,INDIRECT(U184&amp;W184&amp;"D"),INDIRECT(U184&amp;W184))))))))</f>
        <v>0</v>
      </c>
      <c r="O184" s="93"/>
      <c r="P184" s="9">
        <f t="shared" ca="1" si="47"/>
        <v>0</v>
      </c>
      <c r="Q184" s="9">
        <f t="shared" si="57"/>
        <v>0</v>
      </c>
      <c r="S184" s="7">
        <f t="shared" si="58"/>
        <v>800</v>
      </c>
      <c r="T184" s="7">
        <f t="shared" si="59"/>
        <v>800</v>
      </c>
      <c r="U184" s="8" t="str">
        <f t="shared" si="60"/>
        <v/>
      </c>
      <c r="V184" s="7" cm="1">
        <f t="array" aca="1" ref="V184" ca="1">IF(ISBLANK(I184),0,_xlfn.XLOOKUP(I184,INDIRECT(U184&amp;"Controls"),INDIRECT(U184&amp;"ControlsAddon")))</f>
        <v>0</v>
      </c>
      <c r="W184" s="7" t="str">
        <f t="shared" si="48"/>
        <v/>
      </c>
      <c r="X184" s="7" cm="1">
        <f t="array" aca="1" ref="X184" ca="1">IF(AND(K184="y",NOT(ISBLANK(H184))),_xlfn.XLOOKUP(S184,ralcassette,ralcassettecost),IF(K184="Y",_xlfn.XLOOKUP(S184,INDIRECT(U184&amp;"RALW"),_xlfn.XLOOKUP(T184,INDIRECT(U184&amp;"RALD"),INDIRECT(U184&amp;"RAL"))),0))</f>
        <v>0</v>
      </c>
      <c r="Y184" s="7">
        <f t="shared" si="61"/>
        <v>0</v>
      </c>
      <c r="Z184" s="7">
        <f t="shared" si="62"/>
        <v>0</v>
      </c>
      <c r="AA184" s="7" cm="1">
        <f t="array" ref="AA184">IF(ISNUMBER(SEARCH("cassette",H184)),_xlfn.XLOOKUP(S184,cassettewidth,_xlfn.XLOOKUP(H184,cassettetype,cassette)),IF(ISNUMBER(SEARCH("fascia",H184)),_xlfn.XLOOKUP(S184,fasciawidth,_xlfn.XLOOKUP(H184,fasciatype,fascia)),0))</f>
        <v>0</v>
      </c>
      <c r="AB184" s="7" t="str">
        <f t="shared" si="63"/>
        <v/>
      </c>
      <c r="AC184" s="7" t="str" cm="1">
        <f t="array" ref="AC184">IF(NOT(ISBLANK(H184)),_xlfn.XLOOKUP(S184,cassetterefwidth,_xlfn.XLOOKUP(T184,cassetterefdrop,cassetteref)),"")</f>
        <v/>
      </c>
      <c r="AD184" s="1" t="b">
        <f t="shared" si="64"/>
        <v>0</v>
      </c>
      <c r="AE184" s="1" t="b">
        <f t="shared" si="49"/>
        <v>0</v>
      </c>
      <c r="AF184" s="10" t="e" cm="1">
        <f t="array" aca="1" ref="AF184" ca="1">(_xlfn.XLOOKUP($S184,INDIRECT($U184&amp;$W184&amp;"W"),_xlfn.XLOOKUP($T184,INDIRECT($U184&amp;$W184&amp;"D"),INDIRECT($U184&amp;$W184))))</f>
        <v>#REF!</v>
      </c>
      <c r="AG184" s="9"/>
      <c r="AH184" s="9"/>
      <c r="AI184" s="9"/>
      <c r="AJ184" s="9"/>
      <c r="AK184" s="9"/>
      <c r="AL184" s="7">
        <f t="shared" si="50"/>
        <v>500</v>
      </c>
      <c r="AM184" s="7" t="str">
        <f t="shared" si="65"/>
        <v/>
      </c>
      <c r="AN184" s="7">
        <f t="shared" si="51"/>
        <v>0</v>
      </c>
      <c r="AO184" s="7">
        <f t="shared" si="52"/>
        <v>0</v>
      </c>
      <c r="AP184" s="9" cm="1">
        <f t="array" aca="1" ref="AP184" ca="1">IF(F184="Flow",_xlfn.XLOOKUP(AL184,INDIRECT(F184&amp;AM184&amp;"W"),_xlfn.XLOOKUP(AI184,INDIRECT(F184&amp;AM184&amp;"H"),INDIRECT(F184&amp;AM184))),0)</f>
        <v>0</v>
      </c>
      <c r="AQ184" s="9">
        <f>IF(F184="Cascade",_xlfn.XLOOKUP(S184,Cascade!$C$4:$S$4,Cascade!$C$5:$S$5),0)</f>
        <v>0</v>
      </c>
      <c r="AR184" s="9" t="b">
        <f t="shared" si="53"/>
        <v>0</v>
      </c>
      <c r="AS184" s="9" cm="1">
        <f t="array" aca="1" ref="AS184" ca="1">IF(OR(G184="Ellipse 43",G184="Luxury 46",G184="Type 2",G184="Type D",G184="Type Z",ISBLANK(G184)),0,_xlfn.XLOOKUP(S184,INDIRECT(U184&amp;AR184&amp;"w"),INDIRECT(U184&amp;AR184)))</f>
        <v>0</v>
      </c>
      <c r="AT184" s="9" cm="1">
        <f t="array" ref="AT184">IF(F184="ExtraLok 100",_xlfn.XLOOKUP(S184,'ExtraLok 100'!$C$6:$S$6,_xlfn.XLOOKUP('Pricing Tool'!T184,'ExtraLok 100'!$A$7:$A$21,'ExtraLok 100'!$C$7:$S$21)),IF(F184="ExtraLok 125",_xlfn.XLOOKUP('Pricing Tool'!S184,'ExtraLok 125'!$C$6:$S$6,_xlfn.XLOOKUP('Pricing Tool'!T184,'ExtraLok 125'!$A$7:$A$33,'ExtraLok 125'!$C$7:$S$33)),0))</f>
        <v>0</v>
      </c>
      <c r="AU184" s="9">
        <f t="shared" ca="1" si="66"/>
        <v>0</v>
      </c>
      <c r="AV184" s="9" t="str">
        <f t="shared" si="54"/>
        <v/>
      </c>
      <c r="AW184" s="85" t="e">
        <f>_xlfn.XLOOKUP($AV184,'Size capacities'!$A$2:$A$120,'Size capacities'!D$2:D$120)</f>
        <v>#N/A</v>
      </c>
      <c r="AX184" s="85" t="e">
        <f>_xlfn.XLOOKUP($AV184,'Size capacities'!$A$2:$A$120,'Size capacities'!E$2:E$120)</f>
        <v>#N/A</v>
      </c>
      <c r="AY184" s="85" t="e">
        <f>_xlfn.XLOOKUP($AV184,'Size capacities'!$A$2:$A$120,'Size capacities'!F$2:F$120)</f>
        <v>#N/A</v>
      </c>
      <c r="AZ184" s="85" t="e">
        <f>_xlfn.XLOOKUP($AV184,'Size capacities'!$A$2:$A$120,'Size capacities'!G$2:G$120)</f>
        <v>#N/A</v>
      </c>
      <c r="BA184" s="85">
        <f t="shared" si="55"/>
        <v>0</v>
      </c>
      <c r="BB184" s="85">
        <f t="shared" si="56"/>
        <v>0</v>
      </c>
    </row>
    <row r="185" spans="1:54" x14ac:dyDescent="0.3">
      <c r="A185" s="7">
        <v>182</v>
      </c>
      <c r="B185" s="91"/>
      <c r="C185" s="91"/>
      <c r="D185" s="91"/>
      <c r="E185" s="91"/>
      <c r="F185" s="91"/>
      <c r="G185" s="91"/>
      <c r="H185" s="91"/>
      <c r="I185" s="91"/>
      <c r="J185" s="91"/>
      <c r="K185" s="92"/>
      <c r="L185" s="92"/>
      <c r="M185" s="9">
        <f t="shared" ca="1" si="46"/>
        <v>0</v>
      </c>
      <c r="N185" s="10" cm="1">
        <f t="array" aca="1" ref="N185" ca="1">IF(ISBLANK(C185),0,IF(F185="Flow",AP185,IF(F185="Cascade",AQ185,IF(OR(ISBLANK(F185),ISBLANK(G185),ISBLANK(I185),ISBLANK(J185)),0,(_xlfn.XLOOKUP(S185,INDIRECT(U185&amp;W185&amp;"W"),_xlfn.XLOOKUP(T185,INDIRECT(U185&amp;W185&amp;"D"),INDIRECT(U185&amp;W185))))))))</f>
        <v>0</v>
      </c>
      <c r="O185" s="93"/>
      <c r="P185" s="9">
        <f t="shared" ca="1" si="47"/>
        <v>0</v>
      </c>
      <c r="Q185" s="9">
        <f t="shared" si="57"/>
        <v>0</v>
      </c>
      <c r="S185" s="7">
        <f t="shared" si="58"/>
        <v>800</v>
      </c>
      <c r="T185" s="7">
        <f t="shared" si="59"/>
        <v>800</v>
      </c>
      <c r="U185" s="8" t="str">
        <f t="shared" si="60"/>
        <v/>
      </c>
      <c r="V185" s="7" cm="1">
        <f t="array" aca="1" ref="V185" ca="1">IF(ISBLANK(I185),0,_xlfn.XLOOKUP(I185,INDIRECT(U185&amp;"Controls"),INDIRECT(U185&amp;"ControlsAddon")))</f>
        <v>0</v>
      </c>
      <c r="W185" s="7" t="str">
        <f t="shared" si="48"/>
        <v/>
      </c>
      <c r="X185" s="7" cm="1">
        <f t="array" aca="1" ref="X185" ca="1">IF(AND(K185="y",NOT(ISBLANK(H185))),_xlfn.XLOOKUP(S185,ralcassette,ralcassettecost),IF(K185="Y",_xlfn.XLOOKUP(S185,INDIRECT(U185&amp;"RALW"),_xlfn.XLOOKUP(T185,INDIRECT(U185&amp;"RALD"),INDIRECT(U185&amp;"RAL"))),0))</f>
        <v>0</v>
      </c>
      <c r="Y185" s="7">
        <f t="shared" si="61"/>
        <v>0</v>
      </c>
      <c r="Z185" s="7">
        <f t="shared" si="62"/>
        <v>0</v>
      </c>
      <c r="AA185" s="7" cm="1">
        <f t="array" ref="AA185">IF(ISNUMBER(SEARCH("cassette",H185)),_xlfn.XLOOKUP(S185,cassettewidth,_xlfn.XLOOKUP(H185,cassettetype,cassette)),IF(ISNUMBER(SEARCH("fascia",H185)),_xlfn.XLOOKUP(S185,fasciawidth,_xlfn.XLOOKUP(H185,fasciatype,fascia)),0))</f>
        <v>0</v>
      </c>
      <c r="AB185" s="7" t="str">
        <f t="shared" si="63"/>
        <v/>
      </c>
      <c r="AC185" s="7" t="str" cm="1">
        <f t="array" ref="AC185">IF(NOT(ISBLANK(H185)),_xlfn.XLOOKUP(S185,cassetterefwidth,_xlfn.XLOOKUP(T185,cassetterefdrop,cassetteref)),"")</f>
        <v/>
      </c>
      <c r="AD185" s="1" t="b">
        <f t="shared" si="64"/>
        <v>0</v>
      </c>
      <c r="AE185" s="1" t="b">
        <f t="shared" si="49"/>
        <v>0</v>
      </c>
      <c r="AF185" s="10" t="e" cm="1">
        <f t="array" aca="1" ref="AF185" ca="1">(_xlfn.XLOOKUP($S185,INDIRECT($U185&amp;$W185&amp;"W"),_xlfn.XLOOKUP($T185,INDIRECT($U185&amp;$W185&amp;"D"),INDIRECT($U185&amp;$W185))))</f>
        <v>#REF!</v>
      </c>
      <c r="AG185" s="9"/>
      <c r="AH185" s="9"/>
      <c r="AI185" s="9"/>
      <c r="AJ185" s="9"/>
      <c r="AK185" s="9"/>
      <c r="AL185" s="7">
        <f t="shared" si="50"/>
        <v>500</v>
      </c>
      <c r="AM185" s="7" t="str">
        <f t="shared" si="65"/>
        <v/>
      </c>
      <c r="AN185" s="7">
        <f t="shared" si="51"/>
        <v>0</v>
      </c>
      <c r="AO185" s="7">
        <f t="shared" si="52"/>
        <v>0</v>
      </c>
      <c r="AP185" s="9" cm="1">
        <f t="array" aca="1" ref="AP185" ca="1">IF(F185="Flow",_xlfn.XLOOKUP(AL185,INDIRECT(F185&amp;AM185&amp;"W"),_xlfn.XLOOKUP(AI185,INDIRECT(F185&amp;AM185&amp;"H"),INDIRECT(F185&amp;AM185))),0)</f>
        <v>0</v>
      </c>
      <c r="AQ185" s="9">
        <f>IF(F185="Cascade",_xlfn.XLOOKUP(S185,Cascade!$C$4:$S$4,Cascade!$C$5:$S$5),0)</f>
        <v>0</v>
      </c>
      <c r="AR185" s="9" t="b">
        <f t="shared" si="53"/>
        <v>0</v>
      </c>
      <c r="AS185" s="9" cm="1">
        <f t="array" aca="1" ref="AS185" ca="1">IF(OR(G185="Ellipse 43",G185="Luxury 46",G185="Type 2",G185="Type D",G185="Type Z",ISBLANK(G185)),0,_xlfn.XLOOKUP(S185,INDIRECT(U185&amp;AR185&amp;"w"),INDIRECT(U185&amp;AR185)))</f>
        <v>0</v>
      </c>
      <c r="AT185" s="9" cm="1">
        <f t="array" ref="AT185">IF(F185="ExtraLok 100",_xlfn.XLOOKUP(S185,'ExtraLok 100'!$C$6:$S$6,_xlfn.XLOOKUP('Pricing Tool'!T185,'ExtraLok 100'!$A$7:$A$21,'ExtraLok 100'!$C$7:$S$21)),IF(F185="ExtraLok 125",_xlfn.XLOOKUP('Pricing Tool'!S185,'ExtraLok 125'!$C$6:$S$6,_xlfn.XLOOKUP('Pricing Tool'!T185,'ExtraLok 125'!$A$7:$A$33,'ExtraLok 125'!$C$7:$S$33)),0))</f>
        <v>0</v>
      </c>
      <c r="AU185" s="9">
        <f t="shared" ca="1" si="66"/>
        <v>0</v>
      </c>
      <c r="AV185" s="9" t="str">
        <f t="shared" si="54"/>
        <v/>
      </c>
      <c r="AW185" s="85" t="e">
        <f>_xlfn.XLOOKUP($AV185,'Size capacities'!$A$2:$A$120,'Size capacities'!D$2:D$120)</f>
        <v>#N/A</v>
      </c>
      <c r="AX185" s="85" t="e">
        <f>_xlfn.XLOOKUP($AV185,'Size capacities'!$A$2:$A$120,'Size capacities'!E$2:E$120)</f>
        <v>#N/A</v>
      </c>
      <c r="AY185" s="85" t="e">
        <f>_xlfn.XLOOKUP($AV185,'Size capacities'!$A$2:$A$120,'Size capacities'!F$2:F$120)</f>
        <v>#N/A</v>
      </c>
      <c r="AZ185" s="85" t="e">
        <f>_xlfn.XLOOKUP($AV185,'Size capacities'!$A$2:$A$120,'Size capacities'!G$2:G$120)</f>
        <v>#N/A</v>
      </c>
      <c r="BA185" s="85">
        <f t="shared" si="55"/>
        <v>0</v>
      </c>
      <c r="BB185" s="85">
        <f t="shared" si="56"/>
        <v>0</v>
      </c>
    </row>
    <row r="186" spans="1:54" x14ac:dyDescent="0.3">
      <c r="A186" s="7">
        <v>183</v>
      </c>
      <c r="B186" s="91"/>
      <c r="C186" s="91"/>
      <c r="D186" s="91"/>
      <c r="E186" s="91"/>
      <c r="F186" s="91"/>
      <c r="G186" s="91"/>
      <c r="H186" s="91"/>
      <c r="I186" s="91"/>
      <c r="J186" s="91"/>
      <c r="K186" s="92"/>
      <c r="L186" s="92"/>
      <c r="M186" s="9">
        <f t="shared" ca="1" si="46"/>
        <v>0</v>
      </c>
      <c r="N186" s="10" cm="1">
        <f t="array" aca="1" ref="N186" ca="1">IF(ISBLANK(C186),0,IF(F186="Flow",AP186,IF(F186="Cascade",AQ186,IF(OR(ISBLANK(F186),ISBLANK(G186),ISBLANK(I186),ISBLANK(J186)),0,(_xlfn.XLOOKUP(S186,INDIRECT(U186&amp;W186&amp;"W"),_xlfn.XLOOKUP(T186,INDIRECT(U186&amp;W186&amp;"D"),INDIRECT(U186&amp;W186))))))))</f>
        <v>0</v>
      </c>
      <c r="O186" s="93"/>
      <c r="P186" s="9">
        <f t="shared" ca="1" si="47"/>
        <v>0</v>
      </c>
      <c r="Q186" s="9">
        <f t="shared" si="57"/>
        <v>0</v>
      </c>
      <c r="S186" s="7">
        <f t="shared" si="58"/>
        <v>800</v>
      </c>
      <c r="T186" s="7">
        <f t="shared" si="59"/>
        <v>800</v>
      </c>
      <c r="U186" s="8" t="str">
        <f t="shared" si="60"/>
        <v/>
      </c>
      <c r="V186" s="7" cm="1">
        <f t="array" aca="1" ref="V186" ca="1">IF(ISBLANK(I186),0,_xlfn.XLOOKUP(I186,INDIRECT(U186&amp;"Controls"),INDIRECT(U186&amp;"ControlsAddon")))</f>
        <v>0</v>
      </c>
      <c r="W186" s="7" t="str">
        <f t="shared" si="48"/>
        <v/>
      </c>
      <c r="X186" s="7" cm="1">
        <f t="array" aca="1" ref="X186" ca="1">IF(AND(K186="y",NOT(ISBLANK(H186))),_xlfn.XLOOKUP(S186,ralcassette,ralcassettecost),IF(K186="Y",_xlfn.XLOOKUP(S186,INDIRECT(U186&amp;"RALW"),_xlfn.XLOOKUP(T186,INDIRECT(U186&amp;"RALD"),INDIRECT(U186&amp;"RAL"))),0))</f>
        <v>0</v>
      </c>
      <c r="Y186" s="7">
        <f t="shared" si="61"/>
        <v>0</v>
      </c>
      <c r="Z186" s="7">
        <f t="shared" si="62"/>
        <v>0</v>
      </c>
      <c r="AA186" s="7" cm="1">
        <f t="array" ref="AA186">IF(ISNUMBER(SEARCH("cassette",H186)),_xlfn.XLOOKUP(S186,cassettewidth,_xlfn.XLOOKUP(H186,cassettetype,cassette)),IF(ISNUMBER(SEARCH("fascia",H186)),_xlfn.XLOOKUP(S186,fasciawidth,_xlfn.XLOOKUP(H186,fasciatype,fascia)),0))</f>
        <v>0</v>
      </c>
      <c r="AB186" s="7" t="str">
        <f t="shared" si="63"/>
        <v/>
      </c>
      <c r="AC186" s="7" t="str" cm="1">
        <f t="array" ref="AC186">IF(NOT(ISBLANK(H186)),_xlfn.XLOOKUP(S186,cassetterefwidth,_xlfn.XLOOKUP(T186,cassetterefdrop,cassetteref)),"")</f>
        <v/>
      </c>
      <c r="AD186" s="1" t="b">
        <f t="shared" si="64"/>
        <v>0</v>
      </c>
      <c r="AE186" s="1" t="b">
        <f t="shared" si="49"/>
        <v>0</v>
      </c>
      <c r="AF186" s="10" t="e" cm="1">
        <f t="array" aca="1" ref="AF186" ca="1">(_xlfn.XLOOKUP($S186,INDIRECT($U186&amp;$W186&amp;"W"),_xlfn.XLOOKUP($T186,INDIRECT($U186&amp;$W186&amp;"D"),INDIRECT($U186&amp;$W186))))</f>
        <v>#REF!</v>
      </c>
      <c r="AG186" s="9"/>
      <c r="AH186" s="9"/>
      <c r="AI186" s="9"/>
      <c r="AJ186" s="9"/>
      <c r="AK186" s="9"/>
      <c r="AL186" s="7">
        <f t="shared" si="50"/>
        <v>500</v>
      </c>
      <c r="AM186" s="7" t="str">
        <f t="shared" si="65"/>
        <v/>
      </c>
      <c r="AN186" s="7">
        <f t="shared" si="51"/>
        <v>0</v>
      </c>
      <c r="AO186" s="7">
        <f t="shared" si="52"/>
        <v>0</v>
      </c>
      <c r="AP186" s="9" cm="1">
        <f t="array" aca="1" ref="AP186" ca="1">IF(F186="Flow",_xlfn.XLOOKUP(AL186,INDIRECT(F186&amp;AM186&amp;"W"),_xlfn.XLOOKUP(AI186,INDIRECT(F186&amp;AM186&amp;"H"),INDIRECT(F186&amp;AM186))),0)</f>
        <v>0</v>
      </c>
      <c r="AQ186" s="9">
        <f>IF(F186="Cascade",_xlfn.XLOOKUP(S186,Cascade!$C$4:$S$4,Cascade!$C$5:$S$5),0)</f>
        <v>0</v>
      </c>
      <c r="AR186" s="9" t="b">
        <f t="shared" si="53"/>
        <v>0</v>
      </c>
      <c r="AS186" s="9" cm="1">
        <f t="array" aca="1" ref="AS186" ca="1">IF(OR(G186="Ellipse 43",G186="Luxury 46",G186="Type 2",G186="Type D",G186="Type Z",ISBLANK(G186)),0,_xlfn.XLOOKUP(S186,INDIRECT(U186&amp;AR186&amp;"w"),INDIRECT(U186&amp;AR186)))</f>
        <v>0</v>
      </c>
      <c r="AT186" s="9" cm="1">
        <f t="array" ref="AT186">IF(F186="ExtraLok 100",_xlfn.XLOOKUP(S186,'ExtraLok 100'!$C$6:$S$6,_xlfn.XLOOKUP('Pricing Tool'!T186,'ExtraLok 100'!$A$7:$A$21,'ExtraLok 100'!$C$7:$S$21)),IF(F186="ExtraLok 125",_xlfn.XLOOKUP('Pricing Tool'!S186,'ExtraLok 125'!$C$6:$S$6,_xlfn.XLOOKUP('Pricing Tool'!T186,'ExtraLok 125'!$A$7:$A$33,'ExtraLok 125'!$C$7:$S$33)),0))</f>
        <v>0</v>
      </c>
      <c r="AU186" s="9">
        <f t="shared" ca="1" si="66"/>
        <v>0</v>
      </c>
      <c r="AV186" s="9" t="str">
        <f t="shared" si="54"/>
        <v/>
      </c>
      <c r="AW186" s="85" t="e">
        <f>_xlfn.XLOOKUP($AV186,'Size capacities'!$A$2:$A$120,'Size capacities'!D$2:D$120)</f>
        <v>#N/A</v>
      </c>
      <c r="AX186" s="85" t="e">
        <f>_xlfn.XLOOKUP($AV186,'Size capacities'!$A$2:$A$120,'Size capacities'!E$2:E$120)</f>
        <v>#N/A</v>
      </c>
      <c r="AY186" s="85" t="e">
        <f>_xlfn.XLOOKUP($AV186,'Size capacities'!$A$2:$A$120,'Size capacities'!F$2:F$120)</f>
        <v>#N/A</v>
      </c>
      <c r="AZ186" s="85" t="e">
        <f>_xlfn.XLOOKUP($AV186,'Size capacities'!$A$2:$A$120,'Size capacities'!G$2:G$120)</f>
        <v>#N/A</v>
      </c>
      <c r="BA186" s="85">
        <f t="shared" si="55"/>
        <v>0</v>
      </c>
      <c r="BB186" s="85">
        <f t="shared" si="56"/>
        <v>0</v>
      </c>
    </row>
    <row r="187" spans="1:54" x14ac:dyDescent="0.3">
      <c r="A187" s="7">
        <v>184</v>
      </c>
      <c r="B187" s="91"/>
      <c r="C187" s="91"/>
      <c r="D187" s="91"/>
      <c r="E187" s="91"/>
      <c r="F187" s="91"/>
      <c r="G187" s="91"/>
      <c r="H187" s="91"/>
      <c r="I187" s="91"/>
      <c r="J187" s="91"/>
      <c r="K187" s="92"/>
      <c r="L187" s="92"/>
      <c r="M187" s="9">
        <f t="shared" ca="1" si="46"/>
        <v>0</v>
      </c>
      <c r="N187" s="10" cm="1">
        <f t="array" aca="1" ref="N187" ca="1">IF(ISBLANK(C187),0,IF(F187="Flow",AP187,IF(F187="Cascade",AQ187,IF(OR(ISBLANK(F187),ISBLANK(G187),ISBLANK(I187),ISBLANK(J187)),0,(_xlfn.XLOOKUP(S187,INDIRECT(U187&amp;W187&amp;"W"),_xlfn.XLOOKUP(T187,INDIRECT(U187&amp;W187&amp;"D"),INDIRECT(U187&amp;W187))))))))</f>
        <v>0</v>
      </c>
      <c r="O187" s="93"/>
      <c r="P187" s="9">
        <f t="shared" ca="1" si="47"/>
        <v>0</v>
      </c>
      <c r="Q187" s="9">
        <f t="shared" si="57"/>
        <v>0</v>
      </c>
      <c r="S187" s="7">
        <f t="shared" si="58"/>
        <v>800</v>
      </c>
      <c r="T187" s="7">
        <f t="shared" si="59"/>
        <v>800</v>
      </c>
      <c r="U187" s="8" t="str">
        <f t="shared" si="60"/>
        <v/>
      </c>
      <c r="V187" s="7" cm="1">
        <f t="array" aca="1" ref="V187" ca="1">IF(ISBLANK(I187),0,_xlfn.XLOOKUP(I187,INDIRECT(U187&amp;"Controls"),INDIRECT(U187&amp;"ControlsAddon")))</f>
        <v>0</v>
      </c>
      <c r="W187" s="7" t="str">
        <f t="shared" si="48"/>
        <v/>
      </c>
      <c r="X187" s="7" cm="1">
        <f t="array" aca="1" ref="X187" ca="1">IF(AND(K187="y",NOT(ISBLANK(H187))),_xlfn.XLOOKUP(S187,ralcassette,ralcassettecost),IF(K187="Y",_xlfn.XLOOKUP(S187,INDIRECT(U187&amp;"RALW"),_xlfn.XLOOKUP(T187,INDIRECT(U187&amp;"RALD"),INDIRECT(U187&amp;"RAL"))),0))</f>
        <v>0</v>
      </c>
      <c r="Y187" s="7">
        <f t="shared" si="61"/>
        <v>0</v>
      </c>
      <c r="Z187" s="7">
        <f t="shared" si="62"/>
        <v>0</v>
      </c>
      <c r="AA187" s="7" cm="1">
        <f t="array" ref="AA187">IF(ISNUMBER(SEARCH("cassette",H187)),_xlfn.XLOOKUP(S187,cassettewidth,_xlfn.XLOOKUP(H187,cassettetype,cassette)),IF(ISNUMBER(SEARCH("fascia",H187)),_xlfn.XLOOKUP(S187,fasciawidth,_xlfn.XLOOKUP(H187,fasciatype,fascia)),0))</f>
        <v>0</v>
      </c>
      <c r="AB187" s="7" t="str">
        <f t="shared" si="63"/>
        <v/>
      </c>
      <c r="AC187" s="7" t="str" cm="1">
        <f t="array" ref="AC187">IF(NOT(ISBLANK(H187)),_xlfn.XLOOKUP(S187,cassetterefwidth,_xlfn.XLOOKUP(T187,cassetterefdrop,cassetteref)),"")</f>
        <v/>
      </c>
      <c r="AD187" s="1" t="b">
        <f t="shared" si="64"/>
        <v>0</v>
      </c>
      <c r="AE187" s="1" t="b">
        <f t="shared" si="49"/>
        <v>0</v>
      </c>
      <c r="AF187" s="10" t="e" cm="1">
        <f t="array" aca="1" ref="AF187" ca="1">(_xlfn.XLOOKUP($S187,INDIRECT($U187&amp;$W187&amp;"W"),_xlfn.XLOOKUP($T187,INDIRECT($U187&amp;$W187&amp;"D"),INDIRECT($U187&amp;$W187))))</f>
        <v>#REF!</v>
      </c>
      <c r="AG187" s="9"/>
      <c r="AH187" s="9"/>
      <c r="AI187" s="9"/>
      <c r="AJ187" s="9"/>
      <c r="AK187" s="9"/>
      <c r="AL187" s="7">
        <f t="shared" si="50"/>
        <v>500</v>
      </c>
      <c r="AM187" s="7" t="str">
        <f t="shared" si="65"/>
        <v/>
      </c>
      <c r="AN187" s="7">
        <f t="shared" si="51"/>
        <v>0</v>
      </c>
      <c r="AO187" s="7">
        <f t="shared" si="52"/>
        <v>0</v>
      </c>
      <c r="AP187" s="9" cm="1">
        <f t="array" aca="1" ref="AP187" ca="1">IF(F187="Flow",_xlfn.XLOOKUP(AL187,INDIRECT(F187&amp;AM187&amp;"W"),_xlfn.XLOOKUP(AI187,INDIRECT(F187&amp;AM187&amp;"H"),INDIRECT(F187&amp;AM187))),0)</f>
        <v>0</v>
      </c>
      <c r="AQ187" s="9">
        <f>IF(F187="Cascade",_xlfn.XLOOKUP(S187,Cascade!$C$4:$S$4,Cascade!$C$5:$S$5),0)</f>
        <v>0</v>
      </c>
      <c r="AR187" s="9" t="b">
        <f t="shared" si="53"/>
        <v>0</v>
      </c>
      <c r="AS187" s="9" cm="1">
        <f t="array" aca="1" ref="AS187" ca="1">IF(OR(G187="Ellipse 43",G187="Luxury 46",G187="Type 2",G187="Type D",G187="Type Z",ISBLANK(G187)),0,_xlfn.XLOOKUP(S187,INDIRECT(U187&amp;AR187&amp;"w"),INDIRECT(U187&amp;AR187)))</f>
        <v>0</v>
      </c>
      <c r="AT187" s="9" cm="1">
        <f t="array" ref="AT187">IF(F187="ExtraLok 100",_xlfn.XLOOKUP(S187,'ExtraLok 100'!$C$6:$S$6,_xlfn.XLOOKUP('Pricing Tool'!T187,'ExtraLok 100'!$A$7:$A$21,'ExtraLok 100'!$C$7:$S$21)),IF(F187="ExtraLok 125",_xlfn.XLOOKUP('Pricing Tool'!S187,'ExtraLok 125'!$C$6:$S$6,_xlfn.XLOOKUP('Pricing Tool'!T187,'ExtraLok 125'!$A$7:$A$33,'ExtraLok 125'!$C$7:$S$33)),0))</f>
        <v>0</v>
      </c>
      <c r="AU187" s="9">
        <f t="shared" ca="1" si="66"/>
        <v>0</v>
      </c>
      <c r="AV187" s="9" t="str">
        <f t="shared" si="54"/>
        <v/>
      </c>
      <c r="AW187" s="85" t="e">
        <f>_xlfn.XLOOKUP($AV187,'Size capacities'!$A$2:$A$120,'Size capacities'!D$2:D$120)</f>
        <v>#N/A</v>
      </c>
      <c r="AX187" s="85" t="e">
        <f>_xlfn.XLOOKUP($AV187,'Size capacities'!$A$2:$A$120,'Size capacities'!E$2:E$120)</f>
        <v>#N/A</v>
      </c>
      <c r="AY187" s="85" t="e">
        <f>_xlfn.XLOOKUP($AV187,'Size capacities'!$A$2:$A$120,'Size capacities'!F$2:F$120)</f>
        <v>#N/A</v>
      </c>
      <c r="AZ187" s="85" t="e">
        <f>_xlfn.XLOOKUP($AV187,'Size capacities'!$A$2:$A$120,'Size capacities'!G$2:G$120)</f>
        <v>#N/A</v>
      </c>
      <c r="BA187" s="85">
        <f t="shared" si="55"/>
        <v>0</v>
      </c>
      <c r="BB187" s="85">
        <f t="shared" si="56"/>
        <v>0</v>
      </c>
    </row>
    <row r="188" spans="1:54" x14ac:dyDescent="0.3">
      <c r="A188" s="7">
        <v>185</v>
      </c>
      <c r="B188" s="91"/>
      <c r="C188" s="91"/>
      <c r="D188" s="91"/>
      <c r="E188" s="91"/>
      <c r="F188" s="91"/>
      <c r="G188" s="91"/>
      <c r="H188" s="91"/>
      <c r="I188" s="91"/>
      <c r="J188" s="91"/>
      <c r="K188" s="92"/>
      <c r="L188" s="92"/>
      <c r="M188" s="9">
        <f t="shared" ca="1" si="46"/>
        <v>0</v>
      </c>
      <c r="N188" s="10" cm="1">
        <f t="array" aca="1" ref="N188" ca="1">IF(ISBLANK(C188),0,IF(F188="Flow",AP188,IF(F188="Cascade",AQ188,IF(OR(ISBLANK(F188),ISBLANK(G188),ISBLANK(I188),ISBLANK(J188)),0,(_xlfn.XLOOKUP(S188,INDIRECT(U188&amp;W188&amp;"W"),_xlfn.XLOOKUP(T188,INDIRECT(U188&amp;W188&amp;"D"),INDIRECT(U188&amp;W188))))))))</f>
        <v>0</v>
      </c>
      <c r="O188" s="93"/>
      <c r="P188" s="9">
        <f t="shared" ca="1" si="47"/>
        <v>0</v>
      </c>
      <c r="Q188" s="9">
        <f t="shared" si="57"/>
        <v>0</v>
      </c>
      <c r="S188" s="7">
        <f t="shared" si="58"/>
        <v>800</v>
      </c>
      <c r="T188" s="7">
        <f t="shared" si="59"/>
        <v>800</v>
      </c>
      <c r="U188" s="8" t="str">
        <f t="shared" si="60"/>
        <v/>
      </c>
      <c r="V188" s="7" cm="1">
        <f t="array" aca="1" ref="V188" ca="1">IF(ISBLANK(I188),0,_xlfn.XLOOKUP(I188,INDIRECT(U188&amp;"Controls"),INDIRECT(U188&amp;"ControlsAddon")))</f>
        <v>0</v>
      </c>
      <c r="W188" s="7" t="str">
        <f t="shared" si="48"/>
        <v/>
      </c>
      <c r="X188" s="7" cm="1">
        <f t="array" aca="1" ref="X188" ca="1">IF(AND(K188="y",NOT(ISBLANK(H188))),_xlfn.XLOOKUP(S188,ralcassette,ralcassettecost),IF(K188="Y",_xlfn.XLOOKUP(S188,INDIRECT(U188&amp;"RALW"),_xlfn.XLOOKUP(T188,INDIRECT(U188&amp;"RALD"),INDIRECT(U188&amp;"RAL"))),0))</f>
        <v>0</v>
      </c>
      <c r="Y188" s="7">
        <f t="shared" si="61"/>
        <v>0</v>
      </c>
      <c r="Z188" s="7">
        <f t="shared" si="62"/>
        <v>0</v>
      </c>
      <c r="AA188" s="7" cm="1">
        <f t="array" ref="AA188">IF(ISNUMBER(SEARCH("cassette",H188)),_xlfn.XLOOKUP(S188,cassettewidth,_xlfn.XLOOKUP(H188,cassettetype,cassette)),IF(ISNUMBER(SEARCH("fascia",H188)),_xlfn.XLOOKUP(S188,fasciawidth,_xlfn.XLOOKUP(H188,fasciatype,fascia)),0))</f>
        <v>0</v>
      </c>
      <c r="AB188" s="7" t="str">
        <f t="shared" si="63"/>
        <v/>
      </c>
      <c r="AC188" s="7" t="str" cm="1">
        <f t="array" ref="AC188">IF(NOT(ISBLANK(H188)),_xlfn.XLOOKUP(S188,cassetterefwidth,_xlfn.XLOOKUP(T188,cassetterefdrop,cassetteref)),"")</f>
        <v/>
      </c>
      <c r="AD188" s="1" t="b">
        <f t="shared" si="64"/>
        <v>0</v>
      </c>
      <c r="AE188" s="1" t="b">
        <f t="shared" si="49"/>
        <v>0</v>
      </c>
      <c r="AF188" s="10" t="e" cm="1">
        <f t="array" aca="1" ref="AF188" ca="1">(_xlfn.XLOOKUP($S188,INDIRECT($U188&amp;$W188&amp;"W"),_xlfn.XLOOKUP($T188,INDIRECT($U188&amp;$W188&amp;"D"),INDIRECT($U188&amp;$W188))))</f>
        <v>#REF!</v>
      </c>
      <c r="AG188" s="9"/>
      <c r="AH188" s="9"/>
      <c r="AI188" s="9"/>
      <c r="AJ188" s="9"/>
      <c r="AK188" s="9"/>
      <c r="AL188" s="7">
        <f t="shared" si="50"/>
        <v>500</v>
      </c>
      <c r="AM188" s="7" t="str">
        <f t="shared" si="65"/>
        <v/>
      </c>
      <c r="AN188" s="7">
        <f t="shared" si="51"/>
        <v>0</v>
      </c>
      <c r="AO188" s="7">
        <f t="shared" si="52"/>
        <v>0</v>
      </c>
      <c r="AP188" s="9" cm="1">
        <f t="array" aca="1" ref="AP188" ca="1">IF(F188="Flow",_xlfn.XLOOKUP(AL188,INDIRECT(F188&amp;AM188&amp;"W"),_xlfn.XLOOKUP(AI188,INDIRECT(F188&amp;AM188&amp;"H"),INDIRECT(F188&amp;AM188))),0)</f>
        <v>0</v>
      </c>
      <c r="AQ188" s="9">
        <f>IF(F188="Cascade",_xlfn.XLOOKUP(S188,Cascade!$C$4:$S$4,Cascade!$C$5:$S$5),0)</f>
        <v>0</v>
      </c>
      <c r="AR188" s="9" t="b">
        <f t="shared" si="53"/>
        <v>0</v>
      </c>
      <c r="AS188" s="9" cm="1">
        <f t="array" aca="1" ref="AS188" ca="1">IF(OR(G188="Ellipse 43",G188="Luxury 46",G188="Type 2",G188="Type D",G188="Type Z",ISBLANK(G188)),0,_xlfn.XLOOKUP(S188,INDIRECT(U188&amp;AR188&amp;"w"),INDIRECT(U188&amp;AR188)))</f>
        <v>0</v>
      </c>
      <c r="AT188" s="9" cm="1">
        <f t="array" ref="AT188">IF(F188="ExtraLok 100",_xlfn.XLOOKUP(S188,'ExtraLok 100'!$C$6:$S$6,_xlfn.XLOOKUP('Pricing Tool'!T188,'ExtraLok 100'!$A$7:$A$21,'ExtraLok 100'!$C$7:$S$21)),IF(F188="ExtraLok 125",_xlfn.XLOOKUP('Pricing Tool'!S188,'ExtraLok 125'!$C$6:$S$6,_xlfn.XLOOKUP('Pricing Tool'!T188,'ExtraLok 125'!$A$7:$A$33,'ExtraLok 125'!$C$7:$S$33)),0))</f>
        <v>0</v>
      </c>
      <c r="AU188" s="9">
        <f t="shared" ca="1" si="66"/>
        <v>0</v>
      </c>
      <c r="AV188" s="9" t="str">
        <f t="shared" si="54"/>
        <v/>
      </c>
      <c r="AW188" s="85" t="e">
        <f>_xlfn.XLOOKUP($AV188,'Size capacities'!$A$2:$A$120,'Size capacities'!D$2:D$120)</f>
        <v>#N/A</v>
      </c>
      <c r="AX188" s="85" t="e">
        <f>_xlfn.XLOOKUP($AV188,'Size capacities'!$A$2:$A$120,'Size capacities'!E$2:E$120)</f>
        <v>#N/A</v>
      </c>
      <c r="AY188" s="85" t="e">
        <f>_xlfn.XLOOKUP($AV188,'Size capacities'!$A$2:$A$120,'Size capacities'!F$2:F$120)</f>
        <v>#N/A</v>
      </c>
      <c r="AZ188" s="85" t="e">
        <f>_xlfn.XLOOKUP($AV188,'Size capacities'!$A$2:$A$120,'Size capacities'!G$2:G$120)</f>
        <v>#N/A</v>
      </c>
      <c r="BA188" s="85">
        <f t="shared" si="55"/>
        <v>0</v>
      </c>
      <c r="BB188" s="85">
        <f t="shared" si="56"/>
        <v>0</v>
      </c>
    </row>
    <row r="189" spans="1:54" x14ac:dyDescent="0.3">
      <c r="A189" s="7">
        <v>186</v>
      </c>
      <c r="B189" s="91"/>
      <c r="C189" s="91"/>
      <c r="D189" s="91"/>
      <c r="E189" s="91"/>
      <c r="F189" s="91"/>
      <c r="G189" s="91"/>
      <c r="H189" s="91"/>
      <c r="I189" s="91"/>
      <c r="J189" s="91"/>
      <c r="K189" s="92"/>
      <c r="L189" s="92"/>
      <c r="M189" s="9">
        <f t="shared" ca="1" si="46"/>
        <v>0</v>
      </c>
      <c r="N189" s="10" cm="1">
        <f t="array" aca="1" ref="N189" ca="1">IF(ISBLANK(C189),0,IF(F189="Flow",AP189,IF(F189="Cascade",AQ189,IF(OR(ISBLANK(F189),ISBLANK(G189),ISBLANK(I189),ISBLANK(J189)),0,(_xlfn.XLOOKUP(S189,INDIRECT(U189&amp;W189&amp;"W"),_xlfn.XLOOKUP(T189,INDIRECT(U189&amp;W189&amp;"D"),INDIRECT(U189&amp;W189))))))))</f>
        <v>0</v>
      </c>
      <c r="O189" s="93"/>
      <c r="P189" s="9">
        <f t="shared" ca="1" si="47"/>
        <v>0</v>
      </c>
      <c r="Q189" s="9">
        <f t="shared" si="57"/>
        <v>0</v>
      </c>
      <c r="S189" s="7">
        <f t="shared" si="58"/>
        <v>800</v>
      </c>
      <c r="T189" s="7">
        <f t="shared" si="59"/>
        <v>800</v>
      </c>
      <c r="U189" s="8" t="str">
        <f t="shared" si="60"/>
        <v/>
      </c>
      <c r="V189" s="7" cm="1">
        <f t="array" aca="1" ref="V189" ca="1">IF(ISBLANK(I189),0,_xlfn.XLOOKUP(I189,INDIRECT(U189&amp;"Controls"),INDIRECT(U189&amp;"ControlsAddon")))</f>
        <v>0</v>
      </c>
      <c r="W189" s="7" t="str">
        <f t="shared" si="48"/>
        <v/>
      </c>
      <c r="X189" s="7" cm="1">
        <f t="array" aca="1" ref="X189" ca="1">IF(AND(K189="y",NOT(ISBLANK(H189))),_xlfn.XLOOKUP(S189,ralcassette,ralcassettecost),IF(K189="Y",_xlfn.XLOOKUP(S189,INDIRECT(U189&amp;"RALW"),_xlfn.XLOOKUP(T189,INDIRECT(U189&amp;"RALD"),INDIRECT(U189&amp;"RAL"))),0))</f>
        <v>0</v>
      </c>
      <c r="Y189" s="7">
        <f t="shared" si="61"/>
        <v>0</v>
      </c>
      <c r="Z189" s="7">
        <f t="shared" si="62"/>
        <v>0</v>
      </c>
      <c r="AA189" s="7" cm="1">
        <f t="array" ref="AA189">IF(ISNUMBER(SEARCH("cassette",H189)),_xlfn.XLOOKUP(S189,cassettewidth,_xlfn.XLOOKUP(H189,cassettetype,cassette)),IF(ISNUMBER(SEARCH("fascia",H189)),_xlfn.XLOOKUP(S189,fasciawidth,_xlfn.XLOOKUP(H189,fasciatype,fascia)),0))</f>
        <v>0</v>
      </c>
      <c r="AB189" s="7" t="str">
        <f t="shared" si="63"/>
        <v/>
      </c>
      <c r="AC189" s="7" t="str" cm="1">
        <f t="array" ref="AC189">IF(NOT(ISBLANK(H189)),_xlfn.XLOOKUP(S189,cassetterefwidth,_xlfn.XLOOKUP(T189,cassetterefdrop,cassetteref)),"")</f>
        <v/>
      </c>
      <c r="AD189" s="1" t="b">
        <f t="shared" si="64"/>
        <v>0</v>
      </c>
      <c r="AE189" s="1" t="b">
        <f t="shared" si="49"/>
        <v>0</v>
      </c>
      <c r="AF189" s="10" t="e" cm="1">
        <f t="array" aca="1" ref="AF189" ca="1">(_xlfn.XLOOKUP($S189,INDIRECT($U189&amp;$W189&amp;"W"),_xlfn.XLOOKUP($T189,INDIRECT($U189&amp;$W189&amp;"D"),INDIRECT($U189&amp;$W189))))</f>
        <v>#REF!</v>
      </c>
      <c r="AG189" s="9"/>
      <c r="AH189" s="9"/>
      <c r="AI189" s="9"/>
      <c r="AJ189" s="9"/>
      <c r="AK189" s="9"/>
      <c r="AL189" s="7">
        <f t="shared" si="50"/>
        <v>500</v>
      </c>
      <c r="AM189" s="7" t="str">
        <f t="shared" si="65"/>
        <v/>
      </c>
      <c r="AN189" s="7">
        <f t="shared" si="51"/>
        <v>0</v>
      </c>
      <c r="AO189" s="7">
        <f t="shared" si="52"/>
        <v>0</v>
      </c>
      <c r="AP189" s="9" cm="1">
        <f t="array" aca="1" ref="AP189" ca="1">IF(F189="Flow",_xlfn.XLOOKUP(AL189,INDIRECT(F189&amp;AM189&amp;"W"),_xlfn.XLOOKUP(AI189,INDIRECT(F189&amp;AM189&amp;"H"),INDIRECT(F189&amp;AM189))),0)</f>
        <v>0</v>
      </c>
      <c r="AQ189" s="9">
        <f>IF(F189="Cascade",_xlfn.XLOOKUP(S189,Cascade!$C$4:$S$4,Cascade!$C$5:$S$5),0)</f>
        <v>0</v>
      </c>
      <c r="AR189" s="9" t="b">
        <f t="shared" si="53"/>
        <v>0</v>
      </c>
      <c r="AS189" s="9" cm="1">
        <f t="array" aca="1" ref="AS189" ca="1">IF(OR(G189="Ellipse 43",G189="Luxury 46",G189="Type 2",G189="Type D",G189="Type Z",ISBLANK(G189)),0,_xlfn.XLOOKUP(S189,INDIRECT(U189&amp;AR189&amp;"w"),INDIRECT(U189&amp;AR189)))</f>
        <v>0</v>
      </c>
      <c r="AT189" s="9" cm="1">
        <f t="array" ref="AT189">IF(F189="ExtraLok 100",_xlfn.XLOOKUP(S189,'ExtraLok 100'!$C$6:$S$6,_xlfn.XLOOKUP('Pricing Tool'!T189,'ExtraLok 100'!$A$7:$A$21,'ExtraLok 100'!$C$7:$S$21)),IF(F189="ExtraLok 125",_xlfn.XLOOKUP('Pricing Tool'!S189,'ExtraLok 125'!$C$6:$S$6,_xlfn.XLOOKUP('Pricing Tool'!T189,'ExtraLok 125'!$A$7:$A$33,'ExtraLok 125'!$C$7:$S$33)),0))</f>
        <v>0</v>
      </c>
      <c r="AU189" s="9">
        <f t="shared" ca="1" si="66"/>
        <v>0</v>
      </c>
      <c r="AV189" s="9" t="str">
        <f t="shared" si="54"/>
        <v/>
      </c>
      <c r="AW189" s="85" t="e">
        <f>_xlfn.XLOOKUP($AV189,'Size capacities'!$A$2:$A$120,'Size capacities'!D$2:D$120)</f>
        <v>#N/A</v>
      </c>
      <c r="AX189" s="85" t="e">
        <f>_xlfn.XLOOKUP($AV189,'Size capacities'!$A$2:$A$120,'Size capacities'!E$2:E$120)</f>
        <v>#N/A</v>
      </c>
      <c r="AY189" s="85" t="e">
        <f>_xlfn.XLOOKUP($AV189,'Size capacities'!$A$2:$A$120,'Size capacities'!F$2:F$120)</f>
        <v>#N/A</v>
      </c>
      <c r="AZ189" s="85" t="e">
        <f>_xlfn.XLOOKUP($AV189,'Size capacities'!$A$2:$A$120,'Size capacities'!G$2:G$120)</f>
        <v>#N/A</v>
      </c>
      <c r="BA189" s="85">
        <f t="shared" si="55"/>
        <v>0</v>
      </c>
      <c r="BB189" s="85">
        <f t="shared" si="56"/>
        <v>0</v>
      </c>
    </row>
    <row r="190" spans="1:54" x14ac:dyDescent="0.3">
      <c r="A190" s="7">
        <v>187</v>
      </c>
      <c r="B190" s="91"/>
      <c r="C190" s="91"/>
      <c r="D190" s="91"/>
      <c r="E190" s="91"/>
      <c r="F190" s="91"/>
      <c r="G190" s="91"/>
      <c r="H190" s="91"/>
      <c r="I190" s="91"/>
      <c r="J190" s="91"/>
      <c r="K190" s="92"/>
      <c r="L190" s="92"/>
      <c r="M190" s="9">
        <f t="shared" ca="1" si="46"/>
        <v>0</v>
      </c>
      <c r="N190" s="10" cm="1">
        <f t="array" aca="1" ref="N190" ca="1">IF(ISBLANK(C190),0,IF(F190="Flow",AP190,IF(F190="Cascade",AQ190,IF(OR(ISBLANK(F190),ISBLANK(G190),ISBLANK(I190),ISBLANK(J190)),0,(_xlfn.XLOOKUP(S190,INDIRECT(U190&amp;W190&amp;"W"),_xlfn.XLOOKUP(T190,INDIRECT(U190&amp;W190&amp;"D"),INDIRECT(U190&amp;W190))))))))</f>
        <v>0</v>
      </c>
      <c r="O190" s="93"/>
      <c r="P190" s="9">
        <f t="shared" ca="1" si="47"/>
        <v>0</v>
      </c>
      <c r="Q190" s="9">
        <f t="shared" si="57"/>
        <v>0</v>
      </c>
      <c r="S190" s="7">
        <f t="shared" si="58"/>
        <v>800</v>
      </c>
      <c r="T190" s="7">
        <f t="shared" si="59"/>
        <v>800</v>
      </c>
      <c r="U190" s="8" t="str">
        <f t="shared" si="60"/>
        <v/>
      </c>
      <c r="V190" s="7" cm="1">
        <f t="array" aca="1" ref="V190" ca="1">IF(ISBLANK(I190),0,_xlfn.XLOOKUP(I190,INDIRECT(U190&amp;"Controls"),INDIRECT(U190&amp;"ControlsAddon")))</f>
        <v>0</v>
      </c>
      <c r="W190" s="7" t="str">
        <f t="shared" si="48"/>
        <v/>
      </c>
      <c r="X190" s="7" cm="1">
        <f t="array" aca="1" ref="X190" ca="1">IF(AND(K190="y",NOT(ISBLANK(H190))),_xlfn.XLOOKUP(S190,ralcassette,ralcassettecost),IF(K190="Y",_xlfn.XLOOKUP(S190,INDIRECT(U190&amp;"RALW"),_xlfn.XLOOKUP(T190,INDIRECT(U190&amp;"RALD"),INDIRECT(U190&amp;"RAL"))),0))</f>
        <v>0</v>
      </c>
      <c r="Y190" s="7">
        <f t="shared" si="61"/>
        <v>0</v>
      </c>
      <c r="Z190" s="7">
        <f t="shared" si="62"/>
        <v>0</v>
      </c>
      <c r="AA190" s="7" cm="1">
        <f t="array" ref="AA190">IF(ISNUMBER(SEARCH("cassette",H190)),_xlfn.XLOOKUP(S190,cassettewidth,_xlfn.XLOOKUP(H190,cassettetype,cassette)),IF(ISNUMBER(SEARCH("fascia",H190)),_xlfn.XLOOKUP(S190,fasciawidth,_xlfn.XLOOKUP(H190,fasciatype,fascia)),0))</f>
        <v>0</v>
      </c>
      <c r="AB190" s="7" t="str">
        <f t="shared" si="63"/>
        <v/>
      </c>
      <c r="AC190" s="7" t="str" cm="1">
        <f t="array" ref="AC190">IF(NOT(ISBLANK(H190)),_xlfn.XLOOKUP(S190,cassetterefwidth,_xlfn.XLOOKUP(T190,cassetterefdrop,cassetteref)),"")</f>
        <v/>
      </c>
      <c r="AD190" s="1" t="b">
        <f t="shared" si="64"/>
        <v>0</v>
      </c>
      <c r="AE190" s="1" t="b">
        <f t="shared" si="49"/>
        <v>0</v>
      </c>
      <c r="AF190" s="10" t="e" cm="1">
        <f t="array" aca="1" ref="AF190" ca="1">(_xlfn.XLOOKUP($S190,INDIRECT($U190&amp;$W190&amp;"W"),_xlfn.XLOOKUP($T190,INDIRECT($U190&amp;$W190&amp;"D"),INDIRECT($U190&amp;$W190))))</f>
        <v>#REF!</v>
      </c>
      <c r="AG190" s="9"/>
      <c r="AH190" s="9"/>
      <c r="AI190" s="9"/>
      <c r="AJ190" s="9"/>
      <c r="AK190" s="9"/>
      <c r="AL190" s="7">
        <f t="shared" si="50"/>
        <v>500</v>
      </c>
      <c r="AM190" s="7" t="str">
        <f t="shared" si="65"/>
        <v/>
      </c>
      <c r="AN190" s="7">
        <f t="shared" si="51"/>
        <v>0</v>
      </c>
      <c r="AO190" s="7">
        <f t="shared" si="52"/>
        <v>0</v>
      </c>
      <c r="AP190" s="9" cm="1">
        <f t="array" aca="1" ref="AP190" ca="1">IF(F190="Flow",_xlfn.XLOOKUP(AL190,INDIRECT(F190&amp;AM190&amp;"W"),_xlfn.XLOOKUP(AI190,INDIRECT(F190&amp;AM190&amp;"H"),INDIRECT(F190&amp;AM190))),0)</f>
        <v>0</v>
      </c>
      <c r="AQ190" s="9">
        <f>IF(F190="Cascade",_xlfn.XLOOKUP(S190,Cascade!$C$4:$S$4,Cascade!$C$5:$S$5),0)</f>
        <v>0</v>
      </c>
      <c r="AR190" s="9" t="b">
        <f t="shared" si="53"/>
        <v>0</v>
      </c>
      <c r="AS190" s="9" cm="1">
        <f t="array" aca="1" ref="AS190" ca="1">IF(OR(G190="Ellipse 43",G190="Luxury 46",G190="Type 2",G190="Type D",G190="Type Z",ISBLANK(G190)),0,_xlfn.XLOOKUP(S190,INDIRECT(U190&amp;AR190&amp;"w"),INDIRECT(U190&amp;AR190)))</f>
        <v>0</v>
      </c>
      <c r="AT190" s="9" cm="1">
        <f t="array" ref="AT190">IF(F190="ExtraLok 100",_xlfn.XLOOKUP(S190,'ExtraLok 100'!$C$6:$S$6,_xlfn.XLOOKUP('Pricing Tool'!T190,'ExtraLok 100'!$A$7:$A$21,'ExtraLok 100'!$C$7:$S$21)),IF(F190="ExtraLok 125",_xlfn.XLOOKUP('Pricing Tool'!S190,'ExtraLok 125'!$C$6:$S$6,_xlfn.XLOOKUP('Pricing Tool'!T190,'ExtraLok 125'!$A$7:$A$33,'ExtraLok 125'!$C$7:$S$33)),0))</f>
        <v>0</v>
      </c>
      <c r="AU190" s="9">
        <f t="shared" ca="1" si="66"/>
        <v>0</v>
      </c>
      <c r="AV190" s="9" t="str">
        <f t="shared" si="54"/>
        <v/>
      </c>
      <c r="AW190" s="85" t="e">
        <f>_xlfn.XLOOKUP($AV190,'Size capacities'!$A$2:$A$120,'Size capacities'!D$2:D$120)</f>
        <v>#N/A</v>
      </c>
      <c r="AX190" s="85" t="e">
        <f>_xlfn.XLOOKUP($AV190,'Size capacities'!$A$2:$A$120,'Size capacities'!E$2:E$120)</f>
        <v>#N/A</v>
      </c>
      <c r="AY190" s="85" t="e">
        <f>_xlfn.XLOOKUP($AV190,'Size capacities'!$A$2:$A$120,'Size capacities'!F$2:F$120)</f>
        <v>#N/A</v>
      </c>
      <c r="AZ190" s="85" t="e">
        <f>_xlfn.XLOOKUP($AV190,'Size capacities'!$A$2:$A$120,'Size capacities'!G$2:G$120)</f>
        <v>#N/A</v>
      </c>
      <c r="BA190" s="85">
        <f t="shared" si="55"/>
        <v>0</v>
      </c>
      <c r="BB190" s="85">
        <f t="shared" si="56"/>
        <v>0</v>
      </c>
    </row>
    <row r="191" spans="1:54" x14ac:dyDescent="0.3">
      <c r="A191" s="7">
        <v>188</v>
      </c>
      <c r="B191" s="91"/>
      <c r="C191" s="91"/>
      <c r="D191" s="91"/>
      <c r="E191" s="91"/>
      <c r="F191" s="91"/>
      <c r="G191" s="91"/>
      <c r="H191" s="91"/>
      <c r="I191" s="91"/>
      <c r="J191" s="91"/>
      <c r="K191" s="92"/>
      <c r="L191" s="92"/>
      <c r="M191" s="9">
        <f t="shared" ca="1" si="46"/>
        <v>0</v>
      </c>
      <c r="N191" s="10" cm="1">
        <f t="array" aca="1" ref="N191" ca="1">IF(ISBLANK(C191),0,IF(F191="Flow",AP191,IF(F191="Cascade",AQ191,IF(OR(ISBLANK(F191),ISBLANK(G191),ISBLANK(I191),ISBLANK(J191)),0,(_xlfn.XLOOKUP(S191,INDIRECT(U191&amp;W191&amp;"W"),_xlfn.XLOOKUP(T191,INDIRECT(U191&amp;W191&amp;"D"),INDIRECT(U191&amp;W191))))))))</f>
        <v>0</v>
      </c>
      <c r="O191" s="93"/>
      <c r="P191" s="9">
        <f t="shared" ca="1" si="47"/>
        <v>0</v>
      </c>
      <c r="Q191" s="9">
        <f t="shared" si="57"/>
        <v>0</v>
      </c>
      <c r="S191" s="7">
        <f t="shared" si="58"/>
        <v>800</v>
      </c>
      <c r="T191" s="7">
        <f t="shared" si="59"/>
        <v>800</v>
      </c>
      <c r="U191" s="8" t="str">
        <f t="shared" si="60"/>
        <v/>
      </c>
      <c r="V191" s="7" cm="1">
        <f t="array" aca="1" ref="V191" ca="1">IF(ISBLANK(I191),0,_xlfn.XLOOKUP(I191,INDIRECT(U191&amp;"Controls"),INDIRECT(U191&amp;"ControlsAddon")))</f>
        <v>0</v>
      </c>
      <c r="W191" s="7" t="str">
        <f t="shared" si="48"/>
        <v/>
      </c>
      <c r="X191" s="7" cm="1">
        <f t="array" aca="1" ref="X191" ca="1">IF(AND(K191="y",NOT(ISBLANK(H191))),_xlfn.XLOOKUP(S191,ralcassette,ralcassettecost),IF(K191="Y",_xlfn.XLOOKUP(S191,INDIRECT(U191&amp;"RALW"),_xlfn.XLOOKUP(T191,INDIRECT(U191&amp;"RALD"),INDIRECT(U191&amp;"RAL"))),0))</f>
        <v>0</v>
      </c>
      <c r="Y191" s="7">
        <f t="shared" si="61"/>
        <v>0</v>
      </c>
      <c r="Z191" s="7">
        <f t="shared" si="62"/>
        <v>0</v>
      </c>
      <c r="AA191" s="7" cm="1">
        <f t="array" ref="AA191">IF(ISNUMBER(SEARCH("cassette",H191)),_xlfn.XLOOKUP(S191,cassettewidth,_xlfn.XLOOKUP(H191,cassettetype,cassette)),IF(ISNUMBER(SEARCH("fascia",H191)),_xlfn.XLOOKUP(S191,fasciawidth,_xlfn.XLOOKUP(H191,fasciatype,fascia)),0))</f>
        <v>0</v>
      </c>
      <c r="AB191" s="7" t="str">
        <f t="shared" si="63"/>
        <v/>
      </c>
      <c r="AC191" s="7" t="str" cm="1">
        <f t="array" ref="AC191">IF(NOT(ISBLANK(H191)),_xlfn.XLOOKUP(S191,cassetterefwidth,_xlfn.XLOOKUP(T191,cassetterefdrop,cassetteref)),"")</f>
        <v/>
      </c>
      <c r="AD191" s="1" t="b">
        <f t="shared" si="64"/>
        <v>0</v>
      </c>
      <c r="AE191" s="1" t="b">
        <f t="shared" si="49"/>
        <v>0</v>
      </c>
      <c r="AF191" s="10" t="e" cm="1">
        <f t="array" aca="1" ref="AF191" ca="1">(_xlfn.XLOOKUP($S191,INDIRECT($U191&amp;$W191&amp;"W"),_xlfn.XLOOKUP($T191,INDIRECT($U191&amp;$W191&amp;"D"),INDIRECT($U191&amp;$W191))))</f>
        <v>#REF!</v>
      </c>
      <c r="AG191" s="9"/>
      <c r="AH191" s="9"/>
      <c r="AI191" s="9"/>
      <c r="AJ191" s="9"/>
      <c r="AK191" s="9"/>
      <c r="AL191" s="7">
        <f t="shared" si="50"/>
        <v>500</v>
      </c>
      <c r="AM191" s="7" t="str">
        <f t="shared" si="65"/>
        <v/>
      </c>
      <c r="AN191" s="7">
        <f t="shared" si="51"/>
        <v>0</v>
      </c>
      <c r="AO191" s="7">
        <f t="shared" si="52"/>
        <v>0</v>
      </c>
      <c r="AP191" s="9" cm="1">
        <f t="array" aca="1" ref="AP191" ca="1">IF(F191="Flow",_xlfn.XLOOKUP(AL191,INDIRECT(F191&amp;AM191&amp;"W"),_xlfn.XLOOKUP(AI191,INDIRECT(F191&amp;AM191&amp;"H"),INDIRECT(F191&amp;AM191))),0)</f>
        <v>0</v>
      </c>
      <c r="AQ191" s="9">
        <f>IF(F191="Cascade",_xlfn.XLOOKUP(S191,Cascade!$C$4:$S$4,Cascade!$C$5:$S$5),0)</f>
        <v>0</v>
      </c>
      <c r="AR191" s="9" t="b">
        <f t="shared" si="53"/>
        <v>0</v>
      </c>
      <c r="AS191" s="9" cm="1">
        <f t="array" aca="1" ref="AS191" ca="1">IF(OR(G191="Ellipse 43",G191="Luxury 46",G191="Type 2",G191="Type D",G191="Type Z",ISBLANK(G191)),0,_xlfn.XLOOKUP(S191,INDIRECT(U191&amp;AR191&amp;"w"),INDIRECT(U191&amp;AR191)))</f>
        <v>0</v>
      </c>
      <c r="AT191" s="9" cm="1">
        <f t="array" ref="AT191">IF(F191="ExtraLok 100",_xlfn.XLOOKUP(S191,'ExtraLok 100'!$C$6:$S$6,_xlfn.XLOOKUP('Pricing Tool'!T191,'ExtraLok 100'!$A$7:$A$21,'ExtraLok 100'!$C$7:$S$21)),IF(F191="ExtraLok 125",_xlfn.XLOOKUP('Pricing Tool'!S191,'ExtraLok 125'!$C$6:$S$6,_xlfn.XLOOKUP('Pricing Tool'!T191,'ExtraLok 125'!$A$7:$A$33,'ExtraLok 125'!$C$7:$S$33)),0))</f>
        <v>0</v>
      </c>
      <c r="AU191" s="9">
        <f t="shared" ca="1" si="66"/>
        <v>0</v>
      </c>
      <c r="AV191" s="9" t="str">
        <f t="shared" si="54"/>
        <v/>
      </c>
      <c r="AW191" s="85" t="e">
        <f>_xlfn.XLOOKUP($AV191,'Size capacities'!$A$2:$A$120,'Size capacities'!D$2:D$120)</f>
        <v>#N/A</v>
      </c>
      <c r="AX191" s="85" t="e">
        <f>_xlfn.XLOOKUP($AV191,'Size capacities'!$A$2:$A$120,'Size capacities'!E$2:E$120)</f>
        <v>#N/A</v>
      </c>
      <c r="AY191" s="85" t="e">
        <f>_xlfn.XLOOKUP($AV191,'Size capacities'!$A$2:$A$120,'Size capacities'!F$2:F$120)</f>
        <v>#N/A</v>
      </c>
      <c r="AZ191" s="85" t="e">
        <f>_xlfn.XLOOKUP($AV191,'Size capacities'!$A$2:$A$120,'Size capacities'!G$2:G$120)</f>
        <v>#N/A</v>
      </c>
      <c r="BA191" s="85">
        <f t="shared" si="55"/>
        <v>0</v>
      </c>
      <c r="BB191" s="85">
        <f t="shared" si="56"/>
        <v>0</v>
      </c>
    </row>
    <row r="192" spans="1:54" x14ac:dyDescent="0.3">
      <c r="A192" s="7">
        <v>189</v>
      </c>
      <c r="B192" s="91"/>
      <c r="C192" s="91"/>
      <c r="D192" s="91"/>
      <c r="E192" s="91"/>
      <c r="F192" s="91"/>
      <c r="G192" s="91"/>
      <c r="H192" s="91"/>
      <c r="I192" s="91"/>
      <c r="J192" s="91"/>
      <c r="K192" s="92"/>
      <c r="L192" s="92"/>
      <c r="M192" s="9">
        <f t="shared" ca="1" si="46"/>
        <v>0</v>
      </c>
      <c r="N192" s="10" cm="1">
        <f t="array" aca="1" ref="N192" ca="1">IF(ISBLANK(C192),0,IF(F192="Flow",AP192,IF(F192="Cascade",AQ192,IF(OR(ISBLANK(F192),ISBLANK(G192),ISBLANK(I192),ISBLANK(J192)),0,(_xlfn.XLOOKUP(S192,INDIRECT(U192&amp;W192&amp;"W"),_xlfn.XLOOKUP(T192,INDIRECT(U192&amp;W192&amp;"D"),INDIRECT(U192&amp;W192))))))))</f>
        <v>0</v>
      </c>
      <c r="O192" s="93"/>
      <c r="P192" s="9">
        <f t="shared" ca="1" si="47"/>
        <v>0</v>
      </c>
      <c r="Q192" s="9">
        <f t="shared" si="57"/>
        <v>0</v>
      </c>
      <c r="S192" s="7">
        <f t="shared" si="58"/>
        <v>800</v>
      </c>
      <c r="T192" s="7">
        <f t="shared" si="59"/>
        <v>800</v>
      </c>
      <c r="U192" s="8" t="str">
        <f t="shared" si="60"/>
        <v/>
      </c>
      <c r="V192" s="7" cm="1">
        <f t="array" aca="1" ref="V192" ca="1">IF(ISBLANK(I192),0,_xlfn.XLOOKUP(I192,INDIRECT(U192&amp;"Controls"),INDIRECT(U192&amp;"ControlsAddon")))</f>
        <v>0</v>
      </c>
      <c r="W192" s="7" t="str">
        <f t="shared" si="48"/>
        <v/>
      </c>
      <c r="X192" s="7" cm="1">
        <f t="array" aca="1" ref="X192" ca="1">IF(AND(K192="y",NOT(ISBLANK(H192))),_xlfn.XLOOKUP(S192,ralcassette,ralcassettecost),IF(K192="Y",_xlfn.XLOOKUP(S192,INDIRECT(U192&amp;"RALW"),_xlfn.XLOOKUP(T192,INDIRECT(U192&amp;"RALD"),INDIRECT(U192&amp;"RAL"))),0))</f>
        <v>0</v>
      </c>
      <c r="Y192" s="7">
        <f t="shared" si="61"/>
        <v>0</v>
      </c>
      <c r="Z192" s="7">
        <f t="shared" si="62"/>
        <v>0</v>
      </c>
      <c r="AA192" s="7" cm="1">
        <f t="array" ref="AA192">IF(ISNUMBER(SEARCH("cassette",H192)),_xlfn.XLOOKUP(S192,cassettewidth,_xlfn.XLOOKUP(H192,cassettetype,cassette)),IF(ISNUMBER(SEARCH("fascia",H192)),_xlfn.XLOOKUP(S192,fasciawidth,_xlfn.XLOOKUP(H192,fasciatype,fascia)),0))</f>
        <v>0</v>
      </c>
      <c r="AB192" s="7" t="str">
        <f t="shared" si="63"/>
        <v/>
      </c>
      <c r="AC192" s="7" t="str" cm="1">
        <f t="array" ref="AC192">IF(NOT(ISBLANK(H192)),_xlfn.XLOOKUP(S192,cassetterefwidth,_xlfn.XLOOKUP(T192,cassetterefdrop,cassetteref)),"")</f>
        <v/>
      </c>
      <c r="AD192" s="1" t="b">
        <f t="shared" si="64"/>
        <v>0</v>
      </c>
      <c r="AE192" s="1" t="b">
        <f t="shared" si="49"/>
        <v>0</v>
      </c>
      <c r="AF192" s="10" t="e" cm="1">
        <f t="array" aca="1" ref="AF192" ca="1">(_xlfn.XLOOKUP($S192,INDIRECT($U192&amp;$W192&amp;"W"),_xlfn.XLOOKUP($T192,INDIRECT($U192&amp;$W192&amp;"D"),INDIRECT($U192&amp;$W192))))</f>
        <v>#REF!</v>
      </c>
      <c r="AG192" s="9"/>
      <c r="AH192" s="9"/>
      <c r="AI192" s="9"/>
      <c r="AJ192" s="9"/>
      <c r="AK192" s="9"/>
      <c r="AL192" s="7">
        <f t="shared" si="50"/>
        <v>500</v>
      </c>
      <c r="AM192" s="7" t="str">
        <f t="shared" si="65"/>
        <v/>
      </c>
      <c r="AN192" s="7">
        <f t="shared" si="51"/>
        <v>0</v>
      </c>
      <c r="AO192" s="7">
        <f t="shared" si="52"/>
        <v>0</v>
      </c>
      <c r="AP192" s="9" cm="1">
        <f t="array" aca="1" ref="AP192" ca="1">IF(F192="Flow",_xlfn.XLOOKUP(AL192,INDIRECT(F192&amp;AM192&amp;"W"),_xlfn.XLOOKUP(AI192,INDIRECT(F192&amp;AM192&amp;"H"),INDIRECT(F192&amp;AM192))),0)</f>
        <v>0</v>
      </c>
      <c r="AQ192" s="9">
        <f>IF(F192="Cascade",_xlfn.XLOOKUP(S192,Cascade!$C$4:$S$4,Cascade!$C$5:$S$5),0)</f>
        <v>0</v>
      </c>
      <c r="AR192" s="9" t="b">
        <f t="shared" si="53"/>
        <v>0</v>
      </c>
      <c r="AS192" s="9" cm="1">
        <f t="array" aca="1" ref="AS192" ca="1">IF(OR(G192="Ellipse 43",G192="Luxury 46",G192="Type 2",G192="Type D",G192="Type Z",ISBLANK(G192)),0,_xlfn.XLOOKUP(S192,INDIRECT(U192&amp;AR192&amp;"w"),INDIRECT(U192&amp;AR192)))</f>
        <v>0</v>
      </c>
      <c r="AT192" s="9" cm="1">
        <f t="array" ref="AT192">IF(F192="ExtraLok 100",_xlfn.XLOOKUP(S192,'ExtraLok 100'!$C$6:$S$6,_xlfn.XLOOKUP('Pricing Tool'!T192,'ExtraLok 100'!$A$7:$A$21,'ExtraLok 100'!$C$7:$S$21)),IF(F192="ExtraLok 125",_xlfn.XLOOKUP('Pricing Tool'!S192,'ExtraLok 125'!$C$6:$S$6,_xlfn.XLOOKUP('Pricing Tool'!T192,'ExtraLok 125'!$A$7:$A$33,'ExtraLok 125'!$C$7:$S$33)),0))</f>
        <v>0</v>
      </c>
      <c r="AU192" s="9">
        <f t="shared" ca="1" si="66"/>
        <v>0</v>
      </c>
      <c r="AV192" s="9" t="str">
        <f t="shared" si="54"/>
        <v/>
      </c>
      <c r="AW192" s="85" t="e">
        <f>_xlfn.XLOOKUP($AV192,'Size capacities'!$A$2:$A$120,'Size capacities'!D$2:D$120)</f>
        <v>#N/A</v>
      </c>
      <c r="AX192" s="85" t="e">
        <f>_xlfn.XLOOKUP($AV192,'Size capacities'!$A$2:$A$120,'Size capacities'!E$2:E$120)</f>
        <v>#N/A</v>
      </c>
      <c r="AY192" s="85" t="e">
        <f>_xlfn.XLOOKUP($AV192,'Size capacities'!$A$2:$A$120,'Size capacities'!F$2:F$120)</f>
        <v>#N/A</v>
      </c>
      <c r="AZ192" s="85" t="e">
        <f>_xlfn.XLOOKUP($AV192,'Size capacities'!$A$2:$A$120,'Size capacities'!G$2:G$120)</f>
        <v>#N/A</v>
      </c>
      <c r="BA192" s="85">
        <f t="shared" si="55"/>
        <v>0</v>
      </c>
      <c r="BB192" s="85">
        <f t="shared" si="56"/>
        <v>0</v>
      </c>
    </row>
    <row r="193" spans="1:54" x14ac:dyDescent="0.3">
      <c r="A193" s="7">
        <v>190</v>
      </c>
      <c r="B193" s="91"/>
      <c r="C193" s="91"/>
      <c r="D193" s="91"/>
      <c r="E193" s="91"/>
      <c r="F193" s="91"/>
      <c r="G193" s="91"/>
      <c r="H193" s="91"/>
      <c r="I193" s="91"/>
      <c r="J193" s="91"/>
      <c r="K193" s="92"/>
      <c r="L193" s="92"/>
      <c r="M193" s="9">
        <f t="shared" ca="1" si="46"/>
        <v>0</v>
      </c>
      <c r="N193" s="10" cm="1">
        <f t="array" aca="1" ref="N193" ca="1">IF(ISBLANK(C193),0,IF(F193="Flow",AP193,IF(F193="Cascade",AQ193,IF(OR(ISBLANK(F193),ISBLANK(G193),ISBLANK(I193),ISBLANK(J193)),0,(_xlfn.XLOOKUP(S193,INDIRECT(U193&amp;W193&amp;"W"),_xlfn.XLOOKUP(T193,INDIRECT(U193&amp;W193&amp;"D"),INDIRECT(U193&amp;W193))))))))</f>
        <v>0</v>
      </c>
      <c r="O193" s="93"/>
      <c r="P193" s="9">
        <f t="shared" ca="1" si="47"/>
        <v>0</v>
      </c>
      <c r="Q193" s="9">
        <f t="shared" si="57"/>
        <v>0</v>
      </c>
      <c r="S193" s="7">
        <f t="shared" si="58"/>
        <v>800</v>
      </c>
      <c r="T193" s="7">
        <f t="shared" si="59"/>
        <v>800</v>
      </c>
      <c r="U193" s="8" t="str">
        <f t="shared" si="60"/>
        <v/>
      </c>
      <c r="V193" s="7" cm="1">
        <f t="array" aca="1" ref="V193" ca="1">IF(ISBLANK(I193),0,_xlfn.XLOOKUP(I193,INDIRECT(U193&amp;"Controls"),INDIRECT(U193&amp;"ControlsAddon")))</f>
        <v>0</v>
      </c>
      <c r="W193" s="7" t="str">
        <f t="shared" si="48"/>
        <v/>
      </c>
      <c r="X193" s="7" cm="1">
        <f t="array" aca="1" ref="X193" ca="1">IF(AND(K193="y",NOT(ISBLANK(H193))),_xlfn.XLOOKUP(S193,ralcassette,ralcassettecost),IF(K193="Y",_xlfn.XLOOKUP(S193,INDIRECT(U193&amp;"RALW"),_xlfn.XLOOKUP(T193,INDIRECT(U193&amp;"RALD"),INDIRECT(U193&amp;"RAL"))),0))</f>
        <v>0</v>
      </c>
      <c r="Y193" s="7">
        <f t="shared" si="61"/>
        <v>0</v>
      </c>
      <c r="Z193" s="7">
        <f t="shared" si="62"/>
        <v>0</v>
      </c>
      <c r="AA193" s="7" cm="1">
        <f t="array" ref="AA193">IF(ISNUMBER(SEARCH("cassette",H193)),_xlfn.XLOOKUP(S193,cassettewidth,_xlfn.XLOOKUP(H193,cassettetype,cassette)),IF(ISNUMBER(SEARCH("fascia",H193)),_xlfn.XLOOKUP(S193,fasciawidth,_xlfn.XLOOKUP(H193,fasciatype,fascia)),0))</f>
        <v>0</v>
      </c>
      <c r="AB193" s="7" t="str">
        <f t="shared" si="63"/>
        <v/>
      </c>
      <c r="AC193" s="7" t="str" cm="1">
        <f t="array" ref="AC193">IF(NOT(ISBLANK(H193)),_xlfn.XLOOKUP(S193,cassetterefwidth,_xlfn.XLOOKUP(T193,cassetterefdrop,cassetteref)),"")</f>
        <v/>
      </c>
      <c r="AD193" s="1" t="b">
        <f t="shared" si="64"/>
        <v>0</v>
      </c>
      <c r="AE193" s="1" t="b">
        <f t="shared" si="49"/>
        <v>0</v>
      </c>
      <c r="AF193" s="10" t="e" cm="1">
        <f t="array" aca="1" ref="AF193" ca="1">(_xlfn.XLOOKUP($S193,INDIRECT($U193&amp;$W193&amp;"W"),_xlfn.XLOOKUP($T193,INDIRECT($U193&amp;$W193&amp;"D"),INDIRECT($U193&amp;$W193))))</f>
        <v>#REF!</v>
      </c>
      <c r="AG193" s="9"/>
      <c r="AH193" s="9"/>
      <c r="AI193" s="9"/>
      <c r="AJ193" s="9"/>
      <c r="AK193" s="9"/>
      <c r="AL193" s="7">
        <f t="shared" si="50"/>
        <v>500</v>
      </c>
      <c r="AM193" s="7" t="str">
        <f t="shared" si="65"/>
        <v/>
      </c>
      <c r="AN193" s="7">
        <f t="shared" si="51"/>
        <v>0</v>
      </c>
      <c r="AO193" s="7">
        <f t="shared" si="52"/>
        <v>0</v>
      </c>
      <c r="AP193" s="9" cm="1">
        <f t="array" aca="1" ref="AP193" ca="1">IF(F193="Flow",_xlfn.XLOOKUP(AL193,INDIRECT(F193&amp;AM193&amp;"W"),_xlfn.XLOOKUP(AI193,INDIRECT(F193&amp;AM193&amp;"H"),INDIRECT(F193&amp;AM193))),0)</f>
        <v>0</v>
      </c>
      <c r="AQ193" s="9">
        <f>IF(F193="Cascade",_xlfn.XLOOKUP(S193,Cascade!$C$4:$S$4,Cascade!$C$5:$S$5),0)</f>
        <v>0</v>
      </c>
      <c r="AR193" s="9" t="b">
        <f t="shared" si="53"/>
        <v>0</v>
      </c>
      <c r="AS193" s="9" cm="1">
        <f t="array" aca="1" ref="AS193" ca="1">IF(OR(G193="Ellipse 43",G193="Luxury 46",G193="Type 2",G193="Type D",G193="Type Z",ISBLANK(G193)),0,_xlfn.XLOOKUP(S193,INDIRECT(U193&amp;AR193&amp;"w"),INDIRECT(U193&amp;AR193)))</f>
        <v>0</v>
      </c>
      <c r="AT193" s="9" cm="1">
        <f t="array" ref="AT193">IF(F193="ExtraLok 100",_xlfn.XLOOKUP(S193,'ExtraLok 100'!$C$6:$S$6,_xlfn.XLOOKUP('Pricing Tool'!T193,'ExtraLok 100'!$A$7:$A$21,'ExtraLok 100'!$C$7:$S$21)),IF(F193="ExtraLok 125",_xlfn.XLOOKUP('Pricing Tool'!S193,'ExtraLok 125'!$C$6:$S$6,_xlfn.XLOOKUP('Pricing Tool'!T193,'ExtraLok 125'!$A$7:$A$33,'ExtraLok 125'!$C$7:$S$33)),0))</f>
        <v>0</v>
      </c>
      <c r="AU193" s="9">
        <f t="shared" ca="1" si="66"/>
        <v>0</v>
      </c>
      <c r="AV193" s="9" t="str">
        <f t="shared" si="54"/>
        <v/>
      </c>
      <c r="AW193" s="85" t="e">
        <f>_xlfn.XLOOKUP($AV193,'Size capacities'!$A$2:$A$120,'Size capacities'!D$2:D$120)</f>
        <v>#N/A</v>
      </c>
      <c r="AX193" s="85" t="e">
        <f>_xlfn.XLOOKUP($AV193,'Size capacities'!$A$2:$A$120,'Size capacities'!E$2:E$120)</f>
        <v>#N/A</v>
      </c>
      <c r="AY193" s="85" t="e">
        <f>_xlfn.XLOOKUP($AV193,'Size capacities'!$A$2:$A$120,'Size capacities'!F$2:F$120)</f>
        <v>#N/A</v>
      </c>
      <c r="AZ193" s="85" t="e">
        <f>_xlfn.XLOOKUP($AV193,'Size capacities'!$A$2:$A$120,'Size capacities'!G$2:G$120)</f>
        <v>#N/A</v>
      </c>
      <c r="BA193" s="85">
        <f t="shared" si="55"/>
        <v>0</v>
      </c>
      <c r="BB193" s="85">
        <f t="shared" si="56"/>
        <v>0</v>
      </c>
    </row>
    <row r="194" spans="1:54" x14ac:dyDescent="0.3">
      <c r="A194" s="7">
        <v>191</v>
      </c>
      <c r="B194" s="91"/>
      <c r="C194" s="91"/>
      <c r="D194" s="91"/>
      <c r="E194" s="91"/>
      <c r="F194" s="91"/>
      <c r="G194" s="91"/>
      <c r="H194" s="91"/>
      <c r="I194" s="91"/>
      <c r="J194" s="91"/>
      <c r="K194" s="92"/>
      <c r="L194" s="92"/>
      <c r="M194" s="9">
        <f t="shared" ca="1" si="46"/>
        <v>0</v>
      </c>
      <c r="N194" s="10" cm="1">
        <f t="array" aca="1" ref="N194" ca="1">IF(ISBLANK(C194),0,IF(F194="Flow",AP194,IF(F194="Cascade",AQ194,IF(OR(ISBLANK(F194),ISBLANK(G194),ISBLANK(I194),ISBLANK(J194)),0,(_xlfn.XLOOKUP(S194,INDIRECT(U194&amp;W194&amp;"W"),_xlfn.XLOOKUP(T194,INDIRECT(U194&amp;W194&amp;"D"),INDIRECT(U194&amp;W194))))))))</f>
        <v>0</v>
      </c>
      <c r="O194" s="93"/>
      <c r="P194" s="9">
        <f t="shared" ca="1" si="47"/>
        <v>0</v>
      </c>
      <c r="Q194" s="9">
        <f t="shared" si="57"/>
        <v>0</v>
      </c>
      <c r="S194" s="7">
        <f t="shared" si="58"/>
        <v>800</v>
      </c>
      <c r="T194" s="7">
        <f t="shared" si="59"/>
        <v>800</v>
      </c>
      <c r="U194" s="8" t="str">
        <f t="shared" si="60"/>
        <v/>
      </c>
      <c r="V194" s="7" cm="1">
        <f t="array" aca="1" ref="V194" ca="1">IF(ISBLANK(I194),0,_xlfn.XLOOKUP(I194,INDIRECT(U194&amp;"Controls"),INDIRECT(U194&amp;"ControlsAddon")))</f>
        <v>0</v>
      </c>
      <c r="W194" s="7" t="str">
        <f t="shared" si="48"/>
        <v/>
      </c>
      <c r="X194" s="7" cm="1">
        <f t="array" aca="1" ref="X194" ca="1">IF(AND(K194="y",NOT(ISBLANK(H194))),_xlfn.XLOOKUP(S194,ralcassette,ralcassettecost),IF(K194="Y",_xlfn.XLOOKUP(S194,INDIRECT(U194&amp;"RALW"),_xlfn.XLOOKUP(T194,INDIRECT(U194&amp;"RALD"),INDIRECT(U194&amp;"RAL"))),0))</f>
        <v>0</v>
      </c>
      <c r="Y194" s="7">
        <f t="shared" si="61"/>
        <v>0</v>
      </c>
      <c r="Z194" s="7">
        <f t="shared" si="62"/>
        <v>0</v>
      </c>
      <c r="AA194" s="7" cm="1">
        <f t="array" ref="AA194">IF(ISNUMBER(SEARCH("cassette",H194)),_xlfn.XLOOKUP(S194,cassettewidth,_xlfn.XLOOKUP(H194,cassettetype,cassette)),IF(ISNUMBER(SEARCH("fascia",H194)),_xlfn.XLOOKUP(S194,fasciawidth,_xlfn.XLOOKUP(H194,fasciatype,fascia)),0))</f>
        <v>0</v>
      </c>
      <c r="AB194" s="7" t="str">
        <f t="shared" si="63"/>
        <v/>
      </c>
      <c r="AC194" s="7" t="str" cm="1">
        <f t="array" ref="AC194">IF(NOT(ISBLANK(H194)),_xlfn.XLOOKUP(S194,cassetterefwidth,_xlfn.XLOOKUP(T194,cassetterefdrop,cassetteref)),"")</f>
        <v/>
      </c>
      <c r="AD194" s="1" t="b">
        <f t="shared" si="64"/>
        <v>0</v>
      </c>
      <c r="AE194" s="1" t="b">
        <f t="shared" si="49"/>
        <v>0</v>
      </c>
      <c r="AF194" s="10" t="e" cm="1">
        <f t="array" aca="1" ref="AF194" ca="1">(_xlfn.XLOOKUP($S194,INDIRECT($U194&amp;$W194&amp;"W"),_xlfn.XLOOKUP($T194,INDIRECT($U194&amp;$W194&amp;"D"),INDIRECT($U194&amp;$W194))))</f>
        <v>#REF!</v>
      </c>
      <c r="AG194" s="9"/>
      <c r="AH194" s="9"/>
      <c r="AI194" s="9"/>
      <c r="AJ194" s="9"/>
      <c r="AK194" s="9"/>
      <c r="AL194" s="7">
        <f t="shared" si="50"/>
        <v>500</v>
      </c>
      <c r="AM194" s="7" t="str">
        <f t="shared" si="65"/>
        <v/>
      </c>
      <c r="AN194" s="7">
        <f t="shared" si="51"/>
        <v>0</v>
      </c>
      <c r="AO194" s="7">
        <f t="shared" si="52"/>
        <v>0</v>
      </c>
      <c r="AP194" s="9" cm="1">
        <f t="array" aca="1" ref="AP194" ca="1">IF(F194="Flow",_xlfn.XLOOKUP(AL194,INDIRECT(F194&amp;AM194&amp;"W"),_xlfn.XLOOKUP(AI194,INDIRECT(F194&amp;AM194&amp;"H"),INDIRECT(F194&amp;AM194))),0)</f>
        <v>0</v>
      </c>
      <c r="AQ194" s="9">
        <f>IF(F194="Cascade",_xlfn.XLOOKUP(S194,Cascade!$C$4:$S$4,Cascade!$C$5:$S$5),0)</f>
        <v>0</v>
      </c>
      <c r="AR194" s="9" t="b">
        <f t="shared" si="53"/>
        <v>0</v>
      </c>
      <c r="AS194" s="9" cm="1">
        <f t="array" aca="1" ref="AS194" ca="1">IF(OR(G194="Ellipse 43",G194="Luxury 46",G194="Type 2",G194="Type D",G194="Type Z",ISBLANK(G194)),0,_xlfn.XLOOKUP(S194,INDIRECT(U194&amp;AR194&amp;"w"),INDIRECT(U194&amp;AR194)))</f>
        <v>0</v>
      </c>
      <c r="AT194" s="9" cm="1">
        <f t="array" ref="AT194">IF(F194="ExtraLok 100",_xlfn.XLOOKUP(S194,'ExtraLok 100'!$C$6:$S$6,_xlfn.XLOOKUP('Pricing Tool'!T194,'ExtraLok 100'!$A$7:$A$21,'ExtraLok 100'!$C$7:$S$21)),IF(F194="ExtraLok 125",_xlfn.XLOOKUP('Pricing Tool'!S194,'ExtraLok 125'!$C$6:$S$6,_xlfn.XLOOKUP('Pricing Tool'!T194,'ExtraLok 125'!$A$7:$A$33,'ExtraLok 125'!$C$7:$S$33)),0))</f>
        <v>0</v>
      </c>
      <c r="AU194" s="9">
        <f t="shared" ca="1" si="66"/>
        <v>0</v>
      </c>
      <c r="AV194" s="9" t="str">
        <f t="shared" si="54"/>
        <v/>
      </c>
      <c r="AW194" s="85" t="e">
        <f>_xlfn.XLOOKUP($AV194,'Size capacities'!$A$2:$A$120,'Size capacities'!D$2:D$120)</f>
        <v>#N/A</v>
      </c>
      <c r="AX194" s="85" t="e">
        <f>_xlfn.XLOOKUP($AV194,'Size capacities'!$A$2:$A$120,'Size capacities'!E$2:E$120)</f>
        <v>#N/A</v>
      </c>
      <c r="AY194" s="85" t="e">
        <f>_xlfn.XLOOKUP($AV194,'Size capacities'!$A$2:$A$120,'Size capacities'!F$2:F$120)</f>
        <v>#N/A</v>
      </c>
      <c r="AZ194" s="85" t="e">
        <f>_xlfn.XLOOKUP($AV194,'Size capacities'!$A$2:$A$120,'Size capacities'!G$2:G$120)</f>
        <v>#N/A</v>
      </c>
      <c r="BA194" s="85">
        <f t="shared" si="55"/>
        <v>0</v>
      </c>
      <c r="BB194" s="85">
        <f t="shared" si="56"/>
        <v>0</v>
      </c>
    </row>
    <row r="195" spans="1:54" x14ac:dyDescent="0.3">
      <c r="A195" s="7">
        <v>192</v>
      </c>
      <c r="B195" s="91"/>
      <c r="C195" s="91"/>
      <c r="D195" s="91"/>
      <c r="E195" s="91"/>
      <c r="F195" s="91"/>
      <c r="G195" s="91"/>
      <c r="H195" s="91"/>
      <c r="I195" s="91"/>
      <c r="J195" s="91"/>
      <c r="K195" s="92"/>
      <c r="L195" s="92"/>
      <c r="M195" s="9">
        <f t="shared" ca="1" si="46"/>
        <v>0</v>
      </c>
      <c r="N195" s="10" cm="1">
        <f t="array" aca="1" ref="N195" ca="1">IF(ISBLANK(C195),0,IF(F195="Flow",AP195,IF(F195="Cascade",AQ195,IF(OR(ISBLANK(F195),ISBLANK(G195),ISBLANK(I195),ISBLANK(J195)),0,(_xlfn.XLOOKUP(S195,INDIRECT(U195&amp;W195&amp;"W"),_xlfn.XLOOKUP(T195,INDIRECT(U195&amp;W195&amp;"D"),INDIRECT(U195&amp;W195))))))))</f>
        <v>0</v>
      </c>
      <c r="O195" s="93"/>
      <c r="P195" s="9">
        <f t="shared" ca="1" si="47"/>
        <v>0</v>
      </c>
      <c r="Q195" s="9">
        <f t="shared" si="57"/>
        <v>0</v>
      </c>
      <c r="S195" s="7">
        <f t="shared" si="58"/>
        <v>800</v>
      </c>
      <c r="T195" s="7">
        <f t="shared" si="59"/>
        <v>800</v>
      </c>
      <c r="U195" s="8" t="str">
        <f t="shared" si="60"/>
        <v/>
      </c>
      <c r="V195" s="7" cm="1">
        <f t="array" aca="1" ref="V195" ca="1">IF(ISBLANK(I195),0,_xlfn.XLOOKUP(I195,INDIRECT(U195&amp;"Controls"),INDIRECT(U195&amp;"ControlsAddon")))</f>
        <v>0</v>
      </c>
      <c r="W195" s="7" t="str">
        <f t="shared" si="48"/>
        <v/>
      </c>
      <c r="X195" s="7" cm="1">
        <f t="array" aca="1" ref="X195" ca="1">IF(AND(K195="y",NOT(ISBLANK(H195))),_xlfn.XLOOKUP(S195,ralcassette,ralcassettecost),IF(K195="Y",_xlfn.XLOOKUP(S195,INDIRECT(U195&amp;"RALW"),_xlfn.XLOOKUP(T195,INDIRECT(U195&amp;"RALD"),INDIRECT(U195&amp;"RAL"))),0))</f>
        <v>0</v>
      </c>
      <c r="Y195" s="7">
        <f t="shared" si="61"/>
        <v>0</v>
      </c>
      <c r="Z195" s="7">
        <f t="shared" si="62"/>
        <v>0</v>
      </c>
      <c r="AA195" s="7" cm="1">
        <f t="array" ref="AA195">IF(ISNUMBER(SEARCH("cassette",H195)),_xlfn.XLOOKUP(S195,cassettewidth,_xlfn.XLOOKUP(H195,cassettetype,cassette)),IF(ISNUMBER(SEARCH("fascia",H195)),_xlfn.XLOOKUP(S195,fasciawidth,_xlfn.XLOOKUP(H195,fasciatype,fascia)),0))</f>
        <v>0</v>
      </c>
      <c r="AB195" s="7" t="str">
        <f t="shared" si="63"/>
        <v/>
      </c>
      <c r="AC195" s="7" t="str" cm="1">
        <f t="array" ref="AC195">IF(NOT(ISBLANK(H195)),_xlfn.XLOOKUP(S195,cassetterefwidth,_xlfn.XLOOKUP(T195,cassetterefdrop,cassetteref)),"")</f>
        <v/>
      </c>
      <c r="AD195" s="1" t="b">
        <f t="shared" si="64"/>
        <v>0</v>
      </c>
      <c r="AE195" s="1" t="b">
        <f t="shared" si="49"/>
        <v>0</v>
      </c>
      <c r="AF195" s="10" t="e" cm="1">
        <f t="array" aca="1" ref="AF195" ca="1">(_xlfn.XLOOKUP($S195,INDIRECT($U195&amp;$W195&amp;"W"),_xlfn.XLOOKUP($T195,INDIRECT($U195&amp;$W195&amp;"D"),INDIRECT($U195&amp;$W195))))</f>
        <v>#REF!</v>
      </c>
      <c r="AG195" s="9"/>
      <c r="AH195" s="9"/>
      <c r="AI195" s="9"/>
      <c r="AJ195" s="9"/>
      <c r="AK195" s="9"/>
      <c r="AL195" s="7">
        <f t="shared" si="50"/>
        <v>500</v>
      </c>
      <c r="AM195" s="7" t="str">
        <f t="shared" si="65"/>
        <v/>
      </c>
      <c r="AN195" s="7">
        <f t="shared" si="51"/>
        <v>0</v>
      </c>
      <c r="AO195" s="7">
        <f t="shared" si="52"/>
        <v>0</v>
      </c>
      <c r="AP195" s="9" cm="1">
        <f t="array" aca="1" ref="AP195" ca="1">IF(F195="Flow",_xlfn.XLOOKUP(AL195,INDIRECT(F195&amp;AM195&amp;"W"),_xlfn.XLOOKUP(AI195,INDIRECT(F195&amp;AM195&amp;"H"),INDIRECT(F195&amp;AM195))),0)</f>
        <v>0</v>
      </c>
      <c r="AQ195" s="9">
        <f>IF(F195="Cascade",_xlfn.XLOOKUP(S195,Cascade!$C$4:$S$4,Cascade!$C$5:$S$5),0)</f>
        <v>0</v>
      </c>
      <c r="AR195" s="9" t="b">
        <f t="shared" si="53"/>
        <v>0</v>
      </c>
      <c r="AS195" s="9" cm="1">
        <f t="array" aca="1" ref="AS195" ca="1">IF(OR(G195="Ellipse 43",G195="Luxury 46",G195="Type 2",G195="Type D",G195="Type Z",ISBLANK(G195)),0,_xlfn.XLOOKUP(S195,INDIRECT(U195&amp;AR195&amp;"w"),INDIRECT(U195&amp;AR195)))</f>
        <v>0</v>
      </c>
      <c r="AT195" s="9" cm="1">
        <f t="array" ref="AT195">IF(F195="ExtraLok 100",_xlfn.XLOOKUP(S195,'ExtraLok 100'!$C$6:$S$6,_xlfn.XLOOKUP('Pricing Tool'!T195,'ExtraLok 100'!$A$7:$A$21,'ExtraLok 100'!$C$7:$S$21)),IF(F195="ExtraLok 125",_xlfn.XLOOKUP('Pricing Tool'!S195,'ExtraLok 125'!$C$6:$S$6,_xlfn.XLOOKUP('Pricing Tool'!T195,'ExtraLok 125'!$A$7:$A$33,'ExtraLok 125'!$C$7:$S$33)),0))</f>
        <v>0</v>
      </c>
      <c r="AU195" s="9">
        <f t="shared" ca="1" si="66"/>
        <v>0</v>
      </c>
      <c r="AV195" s="9" t="str">
        <f t="shared" si="54"/>
        <v/>
      </c>
      <c r="AW195" s="85" t="e">
        <f>_xlfn.XLOOKUP($AV195,'Size capacities'!$A$2:$A$120,'Size capacities'!D$2:D$120)</f>
        <v>#N/A</v>
      </c>
      <c r="AX195" s="85" t="e">
        <f>_xlfn.XLOOKUP($AV195,'Size capacities'!$A$2:$A$120,'Size capacities'!E$2:E$120)</f>
        <v>#N/A</v>
      </c>
      <c r="AY195" s="85" t="e">
        <f>_xlfn.XLOOKUP($AV195,'Size capacities'!$A$2:$A$120,'Size capacities'!F$2:F$120)</f>
        <v>#N/A</v>
      </c>
      <c r="AZ195" s="85" t="e">
        <f>_xlfn.XLOOKUP($AV195,'Size capacities'!$A$2:$A$120,'Size capacities'!G$2:G$120)</f>
        <v>#N/A</v>
      </c>
      <c r="BA195" s="85">
        <f t="shared" si="55"/>
        <v>0</v>
      </c>
      <c r="BB195" s="85">
        <f t="shared" si="56"/>
        <v>0</v>
      </c>
    </row>
    <row r="196" spans="1:54" x14ac:dyDescent="0.3">
      <c r="A196" s="7">
        <v>193</v>
      </c>
      <c r="B196" s="91"/>
      <c r="C196" s="91"/>
      <c r="D196" s="91"/>
      <c r="E196" s="91"/>
      <c r="F196" s="91"/>
      <c r="G196" s="91"/>
      <c r="H196" s="91"/>
      <c r="I196" s="91"/>
      <c r="J196" s="91"/>
      <c r="K196" s="92"/>
      <c r="L196" s="92"/>
      <c r="M196" s="9">
        <f t="shared" ref="M196:M259" ca="1" si="67">IF($N196=0,0,$N196+$V196+$X196+$Y196+$AA196+$AS196+$AT196+$Z196)</f>
        <v>0</v>
      </c>
      <c r="N196" s="10" cm="1">
        <f t="array" aca="1" ref="N196" ca="1">IF(ISBLANK(C196),0,IF(F196="Flow",AP196,IF(F196="Cascade",AQ196,IF(OR(ISBLANK(F196),ISBLANK(G196),ISBLANK(I196),ISBLANK(J196)),0,(_xlfn.XLOOKUP(S196,INDIRECT(U196&amp;W196&amp;"W"),_xlfn.XLOOKUP(T196,INDIRECT(U196&amp;W196&amp;"D"),INDIRECT(U196&amp;W196))))))))</f>
        <v>0</v>
      </c>
      <c r="O196" s="93"/>
      <c r="P196" s="9">
        <f t="shared" ref="P196:P259" ca="1" si="68">AU196-(AU196*O196)</f>
        <v>0</v>
      </c>
      <c r="Q196" s="9">
        <f t="shared" si="57"/>
        <v>0</v>
      </c>
      <c r="S196" s="7">
        <f t="shared" si="58"/>
        <v>800</v>
      </c>
      <c r="T196" s="7">
        <f t="shared" si="59"/>
        <v>800</v>
      </c>
      <c r="U196" s="8" t="str">
        <f t="shared" si="60"/>
        <v/>
      </c>
      <c r="V196" s="7" cm="1">
        <f t="array" aca="1" ref="V196" ca="1">IF(ISBLANK(I196),0,_xlfn.XLOOKUP(I196,INDIRECT(U196&amp;"Controls"),INDIRECT(U196&amp;"ControlsAddon")))</f>
        <v>0</v>
      </c>
      <c r="W196" s="7" t="str">
        <f t="shared" ref="W196:W259" si="69">SUBSTITUTE(J196," ","")</f>
        <v/>
      </c>
      <c r="X196" s="7" cm="1">
        <f t="array" aca="1" ref="X196" ca="1">IF(AND(K196="y",NOT(ISBLANK(H196))),_xlfn.XLOOKUP(S196,ralcassette,ralcassettecost),IF(K196="Y",_xlfn.XLOOKUP(S196,INDIRECT(U196&amp;"RALW"),_xlfn.XLOOKUP(T196,INDIRECT(U196&amp;"RALD"),INDIRECT(U196&amp;"RAL"))),0))</f>
        <v>0</v>
      </c>
      <c r="Y196" s="7">
        <f t="shared" si="61"/>
        <v>0</v>
      </c>
      <c r="Z196" s="7">
        <f t="shared" si="62"/>
        <v>0</v>
      </c>
      <c r="AA196" s="7" cm="1">
        <f t="array" ref="AA196">IF(ISNUMBER(SEARCH("cassette",H196)),_xlfn.XLOOKUP(S196,cassettewidth,_xlfn.XLOOKUP(H196,cassettetype,cassette)),IF(ISNUMBER(SEARCH("fascia",H196)),_xlfn.XLOOKUP(S196,fasciawidth,_xlfn.XLOOKUP(H196,fasciatype,fascia)),0))</f>
        <v>0</v>
      </c>
      <c r="AB196" s="7" t="str">
        <f t="shared" si="63"/>
        <v/>
      </c>
      <c r="AC196" s="7" t="str" cm="1">
        <f t="array" ref="AC196">IF(NOT(ISBLANK(H196)),_xlfn.XLOOKUP(S196,cassetterefwidth,_xlfn.XLOOKUP(T196,cassetterefdrop,cassetteref)),"")</f>
        <v/>
      </c>
      <c r="AD196" s="1" t="b">
        <f t="shared" si="64"/>
        <v>0</v>
      </c>
      <c r="AE196" s="1" t="b">
        <f t="shared" ref="AE196:AE259" si="70">IF(OR(AND(F196="KuroLok 80",E196&gt;800),AND(OR(F196="KuroLok 100",F196="KuroLok 100 RL"),E196&gt;2400),AND(OR(F196="KuroLok 125",F196="KuroLok 125 RL"),E196&gt;5200)),"Warn")</f>
        <v>0</v>
      </c>
      <c r="AF196" s="10" t="e" cm="1">
        <f t="array" aca="1" ref="AF196" ca="1">(_xlfn.XLOOKUP($S196,INDIRECT($U196&amp;$W196&amp;"W"),_xlfn.XLOOKUP($T196,INDIRECT($U196&amp;$W196&amp;"D"),INDIRECT($U196&amp;$W196))))</f>
        <v>#REF!</v>
      </c>
      <c r="AG196" s="9"/>
      <c r="AH196" s="9"/>
      <c r="AI196" s="9"/>
      <c r="AJ196" s="9"/>
      <c r="AK196" s="9"/>
      <c r="AL196" s="7">
        <f t="shared" ref="AL196:AL259" si="71">IF(D196&lt;500,500,CEILING(D196,500))</f>
        <v>500</v>
      </c>
      <c r="AM196" s="7" t="str">
        <f t="shared" si="65"/>
        <v/>
      </c>
      <c r="AN196" s="7">
        <f t="shared" ref="AN196:AN259" si="72">IF(F196="Flow",AJ196*385,0)</f>
        <v>0</v>
      </c>
      <c r="AO196" s="7">
        <f t="shared" ref="AO196:AO259" si="73">IF(AND(F196="Flow",AK196="Y"),641,0)</f>
        <v>0</v>
      </c>
      <c r="AP196" s="9" cm="1">
        <f t="array" aca="1" ref="AP196" ca="1">IF(F196="Flow",_xlfn.XLOOKUP(AL196,INDIRECT(F196&amp;AM196&amp;"W"),_xlfn.XLOOKUP(AI196,INDIRECT(F196&amp;AM196&amp;"H"),INDIRECT(F196&amp;AM196))),0)</f>
        <v>0</v>
      </c>
      <c r="AQ196" s="9">
        <f>IF(F196="Cascade",_xlfn.XLOOKUP(S196,Cascade!$C$4:$S$4,Cascade!$C$5:$S$5),0)</f>
        <v>0</v>
      </c>
      <c r="AR196" s="9" t="b">
        <f t="shared" ref="AR196:AR259" si="74">IF(G196="Linear 25","lin",IF(G196="Luxury 39","lux"))</f>
        <v>0</v>
      </c>
      <c r="AS196" s="9" cm="1">
        <f t="array" aca="1" ref="AS196" ca="1">IF(OR(G196="Ellipse 43",G196="Luxury 46",G196="Type 2",G196="Type D",G196="Type Z",ISBLANK(G196)),0,_xlfn.XLOOKUP(S196,INDIRECT(U196&amp;AR196&amp;"w"),INDIRECT(U196&amp;AR196)))</f>
        <v>0</v>
      </c>
      <c r="AT196" s="9" cm="1">
        <f t="array" ref="AT196">IF(F196="ExtraLok 100",_xlfn.XLOOKUP(S196,'ExtraLok 100'!$C$6:$S$6,_xlfn.XLOOKUP('Pricing Tool'!T196,'ExtraLok 100'!$A$7:$A$21,'ExtraLok 100'!$C$7:$S$21)),IF(F196="ExtraLok 125",_xlfn.XLOOKUP('Pricing Tool'!S196,'ExtraLok 125'!$C$6:$S$6,_xlfn.XLOOKUP('Pricing Tool'!T196,'ExtraLok 125'!$A$7:$A$33,'ExtraLok 125'!$C$7:$S$33)),0))</f>
        <v>0</v>
      </c>
      <c r="AU196" s="9">
        <f t="shared" ca="1" si="66"/>
        <v>0</v>
      </c>
      <c r="AV196" s="9" t="str">
        <f t="shared" ref="AV196:AV259" si="75">F196&amp;I196</f>
        <v/>
      </c>
      <c r="AW196" s="85" t="e">
        <f>_xlfn.XLOOKUP($AV196,'Size capacities'!$A$2:$A$120,'Size capacities'!D$2:D$120)</f>
        <v>#N/A</v>
      </c>
      <c r="AX196" s="85" t="e">
        <f>_xlfn.XLOOKUP($AV196,'Size capacities'!$A$2:$A$120,'Size capacities'!E$2:E$120)</f>
        <v>#N/A</v>
      </c>
      <c r="AY196" s="85" t="e">
        <f>_xlfn.XLOOKUP($AV196,'Size capacities'!$A$2:$A$120,'Size capacities'!F$2:F$120)</f>
        <v>#N/A</v>
      </c>
      <c r="AZ196" s="85" t="e">
        <f>_xlfn.XLOOKUP($AV196,'Size capacities'!$A$2:$A$120,'Size capacities'!G$2:G$120)</f>
        <v>#N/A</v>
      </c>
      <c r="BA196" s="85">
        <f t="shared" ref="BA196:BA259" si="76">IF(OR(ISBLANK(D196),ISBLANK(F196),ISBLANK(I196)),0,IF(D196&lt;AW196,"min",IF(OR(D196&gt;AX196,E196&gt;AY196,(((D196/1000)*(E196/1000))*1000)&gt;AZ196),"max",0)))</f>
        <v>0</v>
      </c>
      <c r="BB196" s="85">
        <f t="shared" ref="BB196:BB259" si="77">IF(OR(ISBLANK(D196),ISBLANK(G196)),0,IF(AND(D196&gt;3000,G196="Linear 25"),"max",0))</f>
        <v>0</v>
      </c>
    </row>
    <row r="197" spans="1:54" x14ac:dyDescent="0.3">
      <c r="A197" s="7">
        <v>194</v>
      </c>
      <c r="B197" s="91"/>
      <c r="C197" s="91"/>
      <c r="D197" s="91"/>
      <c r="E197" s="91"/>
      <c r="F197" s="91"/>
      <c r="G197" s="91"/>
      <c r="H197" s="91"/>
      <c r="I197" s="91"/>
      <c r="J197" s="91"/>
      <c r="K197" s="92"/>
      <c r="L197" s="92"/>
      <c r="M197" s="9">
        <f t="shared" ca="1" si="67"/>
        <v>0</v>
      </c>
      <c r="N197" s="10" cm="1">
        <f t="array" aca="1" ref="N197" ca="1">IF(ISBLANK(C197),0,IF(F197="Flow",AP197,IF(F197="Cascade",AQ197,IF(OR(ISBLANK(F197),ISBLANK(G197),ISBLANK(I197),ISBLANK(J197)),0,(_xlfn.XLOOKUP(S197,INDIRECT(U197&amp;W197&amp;"W"),_xlfn.XLOOKUP(T197,INDIRECT(U197&amp;W197&amp;"D"),INDIRECT(U197&amp;W197))))))))</f>
        <v>0</v>
      </c>
      <c r="O197" s="93"/>
      <c r="P197" s="9">
        <f t="shared" ca="1" si="68"/>
        <v>0</v>
      </c>
      <c r="Q197" s="9">
        <f t="shared" ref="Q197:Q260" si="78">IF(C197*(NOT(ISBLANK(C197))),P197*C197,0)</f>
        <v>0</v>
      </c>
      <c r="S197" s="7">
        <f t="shared" ref="S197:S260" si="79">IF(D197&lt;800,800,CEILING(D197,200))</f>
        <v>800</v>
      </c>
      <c r="T197" s="7">
        <f t="shared" ref="T197:T260" si="80">IF(E197&lt;800,800,CEILING(E197,200))</f>
        <v>800</v>
      </c>
      <c r="U197" s="8" t="str">
        <f t="shared" ref="U197:U260" si="81">IF(ISNUMBER(SEARCH("Evolve Cassette",F197)),SUBSTITUTE(SUBSTITUTE(SUBSTITUTE(F197," Cassette 80","")," Cassette 100","")," Cassette 125",""),IF(F197="ExtraLok 100","KuroLok100",IF(F197="ExtraLok 125","KuroLok125",SUBSTITUTE(SUBSTITUTE(F197," ",""),"&amp;",""))))</f>
        <v/>
      </c>
      <c r="V197" s="7" cm="1">
        <f t="array" aca="1" ref="V197" ca="1">IF(ISBLANK(I197),0,_xlfn.XLOOKUP(I197,INDIRECT(U197&amp;"Controls"),INDIRECT(U197&amp;"ControlsAddon")))</f>
        <v>0</v>
      </c>
      <c r="W197" s="7" t="str">
        <f t="shared" si="69"/>
        <v/>
      </c>
      <c r="X197" s="7" cm="1">
        <f t="array" aca="1" ref="X197" ca="1">IF(AND(K197="y",NOT(ISBLANK(H197))),_xlfn.XLOOKUP(S197,ralcassette,ralcassettecost),IF(K197="Y",_xlfn.XLOOKUP(S197,INDIRECT(U197&amp;"RALW"),_xlfn.XLOOKUP(T197,INDIRECT(U197&amp;"RALD"),INDIRECT(U197&amp;"RAL"))),0))</f>
        <v>0</v>
      </c>
      <c r="Y197" s="7">
        <f t="shared" ref="Y197:Y260" si="82">IF(L197="Y",((D197/1000*2)*69.97)+(((E197*2-230)/1000)*34.28),0)</f>
        <v>0</v>
      </c>
      <c r="Z197" s="7">
        <f t="shared" ref="Z197:Z260" si="83">IF(AND(K197="Y",L197="Y"),33+(D197*14.3),0)</f>
        <v>0</v>
      </c>
      <c r="AA197" s="7" cm="1">
        <f t="array" ref="AA197">IF(ISNUMBER(SEARCH("cassette",H197)),_xlfn.XLOOKUP(S197,cassettewidth,_xlfn.XLOOKUP(H197,cassettetype,cassette)),IF(ISNUMBER(SEARCH("fascia",H197)),_xlfn.XLOOKUP(S197,fasciawidth,_xlfn.XLOOKUP(H197,fasciatype,fascia)),0))</f>
        <v>0</v>
      </c>
      <c r="AB197" s="7" t="str">
        <f t="shared" ref="AB197:AB260" si="84">SUBSTITUTE(SUBSTITUTE(H197,"Fascia ",""),"Cassette ","")</f>
        <v/>
      </c>
      <c r="AC197" s="7" t="str" cm="1">
        <f t="array" ref="AC197">IF(NOT(ISBLANK(H197)),_xlfn.XLOOKUP(S197,cassetterefwidth,_xlfn.XLOOKUP(T197,cassetterefdrop,cassetteref)),"")</f>
        <v/>
      </c>
      <c r="AD197" s="1" t="b">
        <f t="shared" ref="AD197:AD260" si="85">_xlfn.NUMBERVALUE(AB197)&lt;_xlfn.NUMBERVALUE(AC197)</f>
        <v>0</v>
      </c>
      <c r="AE197" s="1" t="b">
        <f t="shared" si="70"/>
        <v>0</v>
      </c>
      <c r="AF197" s="10" t="e" cm="1">
        <f t="array" aca="1" ref="AF197" ca="1">(_xlfn.XLOOKUP($S197,INDIRECT($U197&amp;$W197&amp;"W"),_xlfn.XLOOKUP($T197,INDIRECT($U197&amp;$W197&amp;"D"),INDIRECT($U197&amp;$W197))))</f>
        <v>#REF!</v>
      </c>
      <c r="AG197" s="9"/>
      <c r="AH197" s="9"/>
      <c r="AI197" s="9"/>
      <c r="AJ197" s="9"/>
      <c r="AK197" s="9"/>
      <c r="AL197" s="7">
        <f t="shared" si="71"/>
        <v>500</v>
      </c>
      <c r="AM197" s="7" t="str">
        <f t="shared" ref="AM197:AM260" si="86">SUBSTITUTE(SUBSTITUTE(AH197," way","")," draw","")</f>
        <v/>
      </c>
      <c r="AN197" s="7">
        <f t="shared" si="72"/>
        <v>0</v>
      </c>
      <c r="AO197" s="7">
        <f t="shared" si="73"/>
        <v>0</v>
      </c>
      <c r="AP197" s="9" cm="1">
        <f t="array" aca="1" ref="AP197" ca="1">IF(F197="Flow",_xlfn.XLOOKUP(AL197,INDIRECT(F197&amp;AM197&amp;"W"),_xlfn.XLOOKUP(AI197,INDIRECT(F197&amp;AM197&amp;"H"),INDIRECT(F197&amp;AM197))),0)</f>
        <v>0</v>
      </c>
      <c r="AQ197" s="9">
        <f>IF(F197="Cascade",_xlfn.XLOOKUP(S197,Cascade!$C$4:$S$4,Cascade!$C$5:$S$5),0)</f>
        <v>0</v>
      </c>
      <c r="AR197" s="9" t="b">
        <f t="shared" si="74"/>
        <v>0</v>
      </c>
      <c r="AS197" s="9" cm="1">
        <f t="array" aca="1" ref="AS197" ca="1">IF(OR(G197="Ellipse 43",G197="Luxury 46",G197="Type 2",G197="Type D",G197="Type Z",ISBLANK(G197)),0,_xlfn.XLOOKUP(S197,INDIRECT(U197&amp;AR197&amp;"w"),INDIRECT(U197&amp;AR197)))</f>
        <v>0</v>
      </c>
      <c r="AT197" s="9" cm="1">
        <f t="array" ref="AT197">IF(F197="ExtraLok 100",_xlfn.XLOOKUP(S197,'ExtraLok 100'!$C$6:$S$6,_xlfn.XLOOKUP('Pricing Tool'!T197,'ExtraLok 100'!$A$7:$A$21,'ExtraLok 100'!$C$7:$S$21)),IF(F197="ExtraLok 125",_xlfn.XLOOKUP('Pricing Tool'!S197,'ExtraLok 125'!$C$6:$S$6,_xlfn.XLOOKUP('Pricing Tool'!T197,'ExtraLok 125'!$A$7:$A$33,'ExtraLok 125'!$C$7:$S$33)),0))</f>
        <v>0</v>
      </c>
      <c r="AU197" s="9">
        <f t="shared" ref="AU197:AU260" ca="1" si="87">IF(N197=0,0,N197+V197+X197+Y197+AA197+AS197+AT197)</f>
        <v>0</v>
      </c>
      <c r="AV197" s="9" t="str">
        <f t="shared" si="75"/>
        <v/>
      </c>
      <c r="AW197" s="85" t="e">
        <f>_xlfn.XLOOKUP($AV197,'Size capacities'!$A$2:$A$120,'Size capacities'!D$2:D$120)</f>
        <v>#N/A</v>
      </c>
      <c r="AX197" s="85" t="e">
        <f>_xlfn.XLOOKUP($AV197,'Size capacities'!$A$2:$A$120,'Size capacities'!E$2:E$120)</f>
        <v>#N/A</v>
      </c>
      <c r="AY197" s="85" t="e">
        <f>_xlfn.XLOOKUP($AV197,'Size capacities'!$A$2:$A$120,'Size capacities'!F$2:F$120)</f>
        <v>#N/A</v>
      </c>
      <c r="AZ197" s="85" t="e">
        <f>_xlfn.XLOOKUP($AV197,'Size capacities'!$A$2:$A$120,'Size capacities'!G$2:G$120)</f>
        <v>#N/A</v>
      </c>
      <c r="BA197" s="85">
        <f t="shared" si="76"/>
        <v>0</v>
      </c>
      <c r="BB197" s="85">
        <f t="shared" si="77"/>
        <v>0</v>
      </c>
    </row>
    <row r="198" spans="1:54" x14ac:dyDescent="0.3">
      <c r="A198" s="7">
        <v>195</v>
      </c>
      <c r="B198" s="91"/>
      <c r="C198" s="91"/>
      <c r="D198" s="91"/>
      <c r="E198" s="91"/>
      <c r="F198" s="91"/>
      <c r="G198" s="91"/>
      <c r="H198" s="91"/>
      <c r="I198" s="91"/>
      <c r="J198" s="91"/>
      <c r="K198" s="92"/>
      <c r="L198" s="92"/>
      <c r="M198" s="9">
        <f t="shared" ca="1" si="67"/>
        <v>0</v>
      </c>
      <c r="N198" s="10" cm="1">
        <f t="array" aca="1" ref="N198" ca="1">IF(ISBLANK(C198),0,IF(F198="Flow",AP198,IF(F198="Cascade",AQ198,IF(OR(ISBLANK(F198),ISBLANK(G198),ISBLANK(I198),ISBLANK(J198)),0,(_xlfn.XLOOKUP(S198,INDIRECT(U198&amp;W198&amp;"W"),_xlfn.XLOOKUP(T198,INDIRECT(U198&amp;W198&amp;"D"),INDIRECT(U198&amp;W198))))))))</f>
        <v>0</v>
      </c>
      <c r="O198" s="93"/>
      <c r="P198" s="9">
        <f t="shared" ca="1" si="68"/>
        <v>0</v>
      </c>
      <c r="Q198" s="9">
        <f t="shared" si="78"/>
        <v>0</v>
      </c>
      <c r="S198" s="7">
        <f t="shared" si="79"/>
        <v>800</v>
      </c>
      <c r="T198" s="7">
        <f t="shared" si="80"/>
        <v>800</v>
      </c>
      <c r="U198" s="8" t="str">
        <f t="shared" si="81"/>
        <v/>
      </c>
      <c r="V198" s="7" cm="1">
        <f t="array" aca="1" ref="V198" ca="1">IF(ISBLANK(I198),0,_xlfn.XLOOKUP(I198,INDIRECT(U198&amp;"Controls"),INDIRECT(U198&amp;"ControlsAddon")))</f>
        <v>0</v>
      </c>
      <c r="W198" s="7" t="str">
        <f t="shared" si="69"/>
        <v/>
      </c>
      <c r="X198" s="7" cm="1">
        <f t="array" aca="1" ref="X198" ca="1">IF(AND(K198="y",NOT(ISBLANK(H198))),_xlfn.XLOOKUP(S198,ralcassette,ralcassettecost),IF(K198="Y",_xlfn.XLOOKUP(S198,INDIRECT(U198&amp;"RALW"),_xlfn.XLOOKUP(T198,INDIRECT(U198&amp;"RALD"),INDIRECT(U198&amp;"RAL"))),0))</f>
        <v>0</v>
      </c>
      <c r="Y198" s="7">
        <f t="shared" si="82"/>
        <v>0</v>
      </c>
      <c r="Z198" s="7">
        <f t="shared" si="83"/>
        <v>0</v>
      </c>
      <c r="AA198" s="7" cm="1">
        <f t="array" ref="AA198">IF(ISNUMBER(SEARCH("cassette",H198)),_xlfn.XLOOKUP(S198,cassettewidth,_xlfn.XLOOKUP(H198,cassettetype,cassette)),IF(ISNUMBER(SEARCH("fascia",H198)),_xlfn.XLOOKUP(S198,fasciawidth,_xlfn.XLOOKUP(H198,fasciatype,fascia)),0))</f>
        <v>0</v>
      </c>
      <c r="AB198" s="7" t="str">
        <f t="shared" si="84"/>
        <v/>
      </c>
      <c r="AC198" s="7" t="str" cm="1">
        <f t="array" ref="AC198">IF(NOT(ISBLANK(H198)),_xlfn.XLOOKUP(S198,cassetterefwidth,_xlfn.XLOOKUP(T198,cassetterefdrop,cassetteref)),"")</f>
        <v/>
      </c>
      <c r="AD198" s="1" t="b">
        <f t="shared" si="85"/>
        <v>0</v>
      </c>
      <c r="AE198" s="1" t="b">
        <f t="shared" si="70"/>
        <v>0</v>
      </c>
      <c r="AF198" s="10" t="e" cm="1">
        <f t="array" aca="1" ref="AF198" ca="1">(_xlfn.XLOOKUP($S198,INDIRECT($U198&amp;$W198&amp;"W"),_xlfn.XLOOKUP($T198,INDIRECT($U198&amp;$W198&amp;"D"),INDIRECT($U198&amp;$W198))))</f>
        <v>#REF!</v>
      </c>
      <c r="AG198" s="9"/>
      <c r="AH198" s="9"/>
      <c r="AI198" s="9"/>
      <c r="AJ198" s="9"/>
      <c r="AK198" s="9"/>
      <c r="AL198" s="7">
        <f t="shared" si="71"/>
        <v>500</v>
      </c>
      <c r="AM198" s="7" t="str">
        <f t="shared" si="86"/>
        <v/>
      </c>
      <c r="AN198" s="7">
        <f t="shared" si="72"/>
        <v>0</v>
      </c>
      <c r="AO198" s="7">
        <f t="shared" si="73"/>
        <v>0</v>
      </c>
      <c r="AP198" s="9" cm="1">
        <f t="array" aca="1" ref="AP198" ca="1">IF(F198="Flow",_xlfn.XLOOKUP(AL198,INDIRECT(F198&amp;AM198&amp;"W"),_xlfn.XLOOKUP(AI198,INDIRECT(F198&amp;AM198&amp;"H"),INDIRECT(F198&amp;AM198))),0)</f>
        <v>0</v>
      </c>
      <c r="AQ198" s="9">
        <f>IF(F198="Cascade",_xlfn.XLOOKUP(S198,Cascade!$C$4:$S$4,Cascade!$C$5:$S$5),0)</f>
        <v>0</v>
      </c>
      <c r="AR198" s="9" t="b">
        <f t="shared" si="74"/>
        <v>0</v>
      </c>
      <c r="AS198" s="9" cm="1">
        <f t="array" aca="1" ref="AS198" ca="1">IF(OR(G198="Ellipse 43",G198="Luxury 46",G198="Type 2",G198="Type D",G198="Type Z",ISBLANK(G198)),0,_xlfn.XLOOKUP(S198,INDIRECT(U198&amp;AR198&amp;"w"),INDIRECT(U198&amp;AR198)))</f>
        <v>0</v>
      </c>
      <c r="AT198" s="9" cm="1">
        <f t="array" ref="AT198">IF(F198="ExtraLok 100",_xlfn.XLOOKUP(S198,'ExtraLok 100'!$C$6:$S$6,_xlfn.XLOOKUP('Pricing Tool'!T198,'ExtraLok 100'!$A$7:$A$21,'ExtraLok 100'!$C$7:$S$21)),IF(F198="ExtraLok 125",_xlfn.XLOOKUP('Pricing Tool'!S198,'ExtraLok 125'!$C$6:$S$6,_xlfn.XLOOKUP('Pricing Tool'!T198,'ExtraLok 125'!$A$7:$A$33,'ExtraLok 125'!$C$7:$S$33)),0))</f>
        <v>0</v>
      </c>
      <c r="AU198" s="9">
        <f t="shared" ca="1" si="87"/>
        <v>0</v>
      </c>
      <c r="AV198" s="9" t="str">
        <f t="shared" si="75"/>
        <v/>
      </c>
      <c r="AW198" s="85" t="e">
        <f>_xlfn.XLOOKUP($AV198,'Size capacities'!$A$2:$A$120,'Size capacities'!D$2:D$120)</f>
        <v>#N/A</v>
      </c>
      <c r="AX198" s="85" t="e">
        <f>_xlfn.XLOOKUP($AV198,'Size capacities'!$A$2:$A$120,'Size capacities'!E$2:E$120)</f>
        <v>#N/A</v>
      </c>
      <c r="AY198" s="85" t="e">
        <f>_xlfn.XLOOKUP($AV198,'Size capacities'!$A$2:$A$120,'Size capacities'!F$2:F$120)</f>
        <v>#N/A</v>
      </c>
      <c r="AZ198" s="85" t="e">
        <f>_xlfn.XLOOKUP($AV198,'Size capacities'!$A$2:$A$120,'Size capacities'!G$2:G$120)</f>
        <v>#N/A</v>
      </c>
      <c r="BA198" s="85">
        <f t="shared" si="76"/>
        <v>0</v>
      </c>
      <c r="BB198" s="85">
        <f t="shared" si="77"/>
        <v>0</v>
      </c>
    </row>
    <row r="199" spans="1:54" x14ac:dyDescent="0.3">
      <c r="A199" s="7">
        <v>196</v>
      </c>
      <c r="B199" s="91"/>
      <c r="C199" s="91"/>
      <c r="D199" s="91"/>
      <c r="E199" s="91"/>
      <c r="F199" s="91"/>
      <c r="G199" s="91"/>
      <c r="H199" s="91"/>
      <c r="I199" s="91"/>
      <c r="J199" s="91"/>
      <c r="K199" s="92"/>
      <c r="L199" s="92"/>
      <c r="M199" s="9">
        <f t="shared" ca="1" si="67"/>
        <v>0</v>
      </c>
      <c r="N199" s="10" cm="1">
        <f t="array" aca="1" ref="N199" ca="1">IF(ISBLANK(C199),0,IF(F199="Flow",AP199,IF(F199="Cascade",AQ199,IF(OR(ISBLANK(F199),ISBLANK(G199),ISBLANK(I199),ISBLANK(J199)),0,(_xlfn.XLOOKUP(S199,INDIRECT(U199&amp;W199&amp;"W"),_xlfn.XLOOKUP(T199,INDIRECT(U199&amp;W199&amp;"D"),INDIRECT(U199&amp;W199))))))))</f>
        <v>0</v>
      </c>
      <c r="O199" s="93"/>
      <c r="P199" s="9">
        <f t="shared" ca="1" si="68"/>
        <v>0</v>
      </c>
      <c r="Q199" s="9">
        <f t="shared" si="78"/>
        <v>0</v>
      </c>
      <c r="S199" s="7">
        <f t="shared" si="79"/>
        <v>800</v>
      </c>
      <c r="T199" s="7">
        <f t="shared" si="80"/>
        <v>800</v>
      </c>
      <c r="U199" s="8" t="str">
        <f t="shared" si="81"/>
        <v/>
      </c>
      <c r="V199" s="7" cm="1">
        <f t="array" aca="1" ref="V199" ca="1">IF(ISBLANK(I199),0,_xlfn.XLOOKUP(I199,INDIRECT(U199&amp;"Controls"),INDIRECT(U199&amp;"ControlsAddon")))</f>
        <v>0</v>
      </c>
      <c r="W199" s="7" t="str">
        <f t="shared" si="69"/>
        <v/>
      </c>
      <c r="X199" s="7" cm="1">
        <f t="array" aca="1" ref="X199" ca="1">IF(AND(K199="y",NOT(ISBLANK(H199))),_xlfn.XLOOKUP(S199,ralcassette,ralcassettecost),IF(K199="Y",_xlfn.XLOOKUP(S199,INDIRECT(U199&amp;"RALW"),_xlfn.XLOOKUP(T199,INDIRECT(U199&amp;"RALD"),INDIRECT(U199&amp;"RAL"))),0))</f>
        <v>0</v>
      </c>
      <c r="Y199" s="7">
        <f t="shared" si="82"/>
        <v>0</v>
      </c>
      <c r="Z199" s="7">
        <f t="shared" si="83"/>
        <v>0</v>
      </c>
      <c r="AA199" s="7" cm="1">
        <f t="array" ref="AA199">IF(ISNUMBER(SEARCH("cassette",H199)),_xlfn.XLOOKUP(S199,cassettewidth,_xlfn.XLOOKUP(H199,cassettetype,cassette)),IF(ISNUMBER(SEARCH("fascia",H199)),_xlfn.XLOOKUP(S199,fasciawidth,_xlfn.XLOOKUP(H199,fasciatype,fascia)),0))</f>
        <v>0</v>
      </c>
      <c r="AB199" s="7" t="str">
        <f t="shared" si="84"/>
        <v/>
      </c>
      <c r="AC199" s="7" t="str" cm="1">
        <f t="array" ref="AC199">IF(NOT(ISBLANK(H199)),_xlfn.XLOOKUP(S199,cassetterefwidth,_xlfn.XLOOKUP(T199,cassetterefdrop,cassetteref)),"")</f>
        <v/>
      </c>
      <c r="AD199" s="1" t="b">
        <f t="shared" si="85"/>
        <v>0</v>
      </c>
      <c r="AE199" s="1" t="b">
        <f t="shared" si="70"/>
        <v>0</v>
      </c>
      <c r="AF199" s="10" t="e" cm="1">
        <f t="array" aca="1" ref="AF199" ca="1">(_xlfn.XLOOKUP($S199,INDIRECT($U199&amp;$W199&amp;"W"),_xlfn.XLOOKUP($T199,INDIRECT($U199&amp;$W199&amp;"D"),INDIRECT($U199&amp;$W199))))</f>
        <v>#REF!</v>
      </c>
      <c r="AG199" s="9"/>
      <c r="AH199" s="9"/>
      <c r="AI199" s="9"/>
      <c r="AJ199" s="9"/>
      <c r="AK199" s="9"/>
      <c r="AL199" s="7">
        <f t="shared" si="71"/>
        <v>500</v>
      </c>
      <c r="AM199" s="7" t="str">
        <f t="shared" si="86"/>
        <v/>
      </c>
      <c r="AN199" s="7">
        <f t="shared" si="72"/>
        <v>0</v>
      </c>
      <c r="AO199" s="7">
        <f t="shared" si="73"/>
        <v>0</v>
      </c>
      <c r="AP199" s="9" cm="1">
        <f t="array" aca="1" ref="AP199" ca="1">IF(F199="Flow",_xlfn.XLOOKUP(AL199,INDIRECT(F199&amp;AM199&amp;"W"),_xlfn.XLOOKUP(AI199,INDIRECT(F199&amp;AM199&amp;"H"),INDIRECT(F199&amp;AM199))),0)</f>
        <v>0</v>
      </c>
      <c r="AQ199" s="9">
        <f>IF(F199="Cascade",_xlfn.XLOOKUP(S199,Cascade!$C$4:$S$4,Cascade!$C$5:$S$5),0)</f>
        <v>0</v>
      </c>
      <c r="AR199" s="9" t="b">
        <f t="shared" si="74"/>
        <v>0</v>
      </c>
      <c r="AS199" s="9" cm="1">
        <f t="array" aca="1" ref="AS199" ca="1">IF(OR(G199="Ellipse 43",G199="Luxury 46",G199="Type 2",G199="Type D",G199="Type Z",ISBLANK(G199)),0,_xlfn.XLOOKUP(S199,INDIRECT(U199&amp;AR199&amp;"w"),INDIRECT(U199&amp;AR199)))</f>
        <v>0</v>
      </c>
      <c r="AT199" s="9" cm="1">
        <f t="array" ref="AT199">IF(F199="ExtraLok 100",_xlfn.XLOOKUP(S199,'ExtraLok 100'!$C$6:$S$6,_xlfn.XLOOKUP('Pricing Tool'!T199,'ExtraLok 100'!$A$7:$A$21,'ExtraLok 100'!$C$7:$S$21)),IF(F199="ExtraLok 125",_xlfn.XLOOKUP('Pricing Tool'!S199,'ExtraLok 125'!$C$6:$S$6,_xlfn.XLOOKUP('Pricing Tool'!T199,'ExtraLok 125'!$A$7:$A$33,'ExtraLok 125'!$C$7:$S$33)),0))</f>
        <v>0</v>
      </c>
      <c r="AU199" s="9">
        <f t="shared" ca="1" si="87"/>
        <v>0</v>
      </c>
      <c r="AV199" s="9" t="str">
        <f t="shared" si="75"/>
        <v/>
      </c>
      <c r="AW199" s="85" t="e">
        <f>_xlfn.XLOOKUP($AV199,'Size capacities'!$A$2:$A$120,'Size capacities'!D$2:D$120)</f>
        <v>#N/A</v>
      </c>
      <c r="AX199" s="85" t="e">
        <f>_xlfn.XLOOKUP($AV199,'Size capacities'!$A$2:$A$120,'Size capacities'!E$2:E$120)</f>
        <v>#N/A</v>
      </c>
      <c r="AY199" s="85" t="e">
        <f>_xlfn.XLOOKUP($AV199,'Size capacities'!$A$2:$A$120,'Size capacities'!F$2:F$120)</f>
        <v>#N/A</v>
      </c>
      <c r="AZ199" s="85" t="e">
        <f>_xlfn.XLOOKUP($AV199,'Size capacities'!$A$2:$A$120,'Size capacities'!G$2:G$120)</f>
        <v>#N/A</v>
      </c>
      <c r="BA199" s="85">
        <f t="shared" si="76"/>
        <v>0</v>
      </c>
      <c r="BB199" s="85">
        <f t="shared" si="77"/>
        <v>0</v>
      </c>
    </row>
    <row r="200" spans="1:54" x14ac:dyDescent="0.3">
      <c r="A200" s="7">
        <v>197</v>
      </c>
      <c r="B200" s="91"/>
      <c r="C200" s="91"/>
      <c r="D200" s="91"/>
      <c r="E200" s="91"/>
      <c r="F200" s="91"/>
      <c r="G200" s="91"/>
      <c r="H200" s="91"/>
      <c r="I200" s="91"/>
      <c r="J200" s="91"/>
      <c r="K200" s="92"/>
      <c r="L200" s="92"/>
      <c r="M200" s="9">
        <f t="shared" ca="1" si="67"/>
        <v>0</v>
      </c>
      <c r="N200" s="10" cm="1">
        <f t="array" aca="1" ref="N200" ca="1">IF(ISBLANK(C200),0,IF(F200="Flow",AP200,IF(F200="Cascade",AQ200,IF(OR(ISBLANK(F200),ISBLANK(G200),ISBLANK(I200),ISBLANK(J200)),0,(_xlfn.XLOOKUP(S200,INDIRECT(U200&amp;W200&amp;"W"),_xlfn.XLOOKUP(T200,INDIRECT(U200&amp;W200&amp;"D"),INDIRECT(U200&amp;W200))))))))</f>
        <v>0</v>
      </c>
      <c r="O200" s="93"/>
      <c r="P200" s="9">
        <f t="shared" ca="1" si="68"/>
        <v>0</v>
      </c>
      <c r="Q200" s="9">
        <f t="shared" si="78"/>
        <v>0</v>
      </c>
      <c r="S200" s="7">
        <f t="shared" si="79"/>
        <v>800</v>
      </c>
      <c r="T200" s="7">
        <f t="shared" si="80"/>
        <v>800</v>
      </c>
      <c r="U200" s="8" t="str">
        <f t="shared" si="81"/>
        <v/>
      </c>
      <c r="V200" s="7" cm="1">
        <f t="array" aca="1" ref="V200" ca="1">IF(ISBLANK(I200),0,_xlfn.XLOOKUP(I200,INDIRECT(U200&amp;"Controls"),INDIRECT(U200&amp;"ControlsAddon")))</f>
        <v>0</v>
      </c>
      <c r="W200" s="7" t="str">
        <f t="shared" si="69"/>
        <v/>
      </c>
      <c r="X200" s="7" cm="1">
        <f t="array" aca="1" ref="X200" ca="1">IF(AND(K200="y",NOT(ISBLANK(H200))),_xlfn.XLOOKUP(S200,ralcassette,ralcassettecost),IF(K200="Y",_xlfn.XLOOKUP(S200,INDIRECT(U200&amp;"RALW"),_xlfn.XLOOKUP(T200,INDIRECT(U200&amp;"RALD"),INDIRECT(U200&amp;"RAL"))),0))</f>
        <v>0</v>
      </c>
      <c r="Y200" s="7">
        <f t="shared" si="82"/>
        <v>0</v>
      </c>
      <c r="Z200" s="7">
        <f t="shared" si="83"/>
        <v>0</v>
      </c>
      <c r="AA200" s="7" cm="1">
        <f t="array" ref="AA200">IF(ISNUMBER(SEARCH("cassette",H200)),_xlfn.XLOOKUP(S200,cassettewidth,_xlfn.XLOOKUP(H200,cassettetype,cassette)),IF(ISNUMBER(SEARCH("fascia",H200)),_xlfn.XLOOKUP(S200,fasciawidth,_xlfn.XLOOKUP(H200,fasciatype,fascia)),0))</f>
        <v>0</v>
      </c>
      <c r="AB200" s="7" t="str">
        <f t="shared" si="84"/>
        <v/>
      </c>
      <c r="AC200" s="7" t="str" cm="1">
        <f t="array" ref="AC200">IF(NOT(ISBLANK(H200)),_xlfn.XLOOKUP(S200,cassetterefwidth,_xlfn.XLOOKUP(T200,cassetterefdrop,cassetteref)),"")</f>
        <v/>
      </c>
      <c r="AD200" s="1" t="b">
        <f t="shared" si="85"/>
        <v>0</v>
      </c>
      <c r="AE200" s="1" t="b">
        <f t="shared" si="70"/>
        <v>0</v>
      </c>
      <c r="AF200" s="10" t="e" cm="1">
        <f t="array" aca="1" ref="AF200" ca="1">(_xlfn.XLOOKUP($S200,INDIRECT($U200&amp;$W200&amp;"W"),_xlfn.XLOOKUP($T200,INDIRECT($U200&amp;$W200&amp;"D"),INDIRECT($U200&amp;$W200))))</f>
        <v>#REF!</v>
      </c>
      <c r="AG200" s="9"/>
      <c r="AH200" s="9"/>
      <c r="AI200" s="9"/>
      <c r="AJ200" s="9"/>
      <c r="AK200" s="9"/>
      <c r="AL200" s="7">
        <f t="shared" si="71"/>
        <v>500</v>
      </c>
      <c r="AM200" s="7" t="str">
        <f t="shared" si="86"/>
        <v/>
      </c>
      <c r="AN200" s="7">
        <f t="shared" si="72"/>
        <v>0</v>
      </c>
      <c r="AO200" s="7">
        <f t="shared" si="73"/>
        <v>0</v>
      </c>
      <c r="AP200" s="9" cm="1">
        <f t="array" aca="1" ref="AP200" ca="1">IF(F200="Flow",_xlfn.XLOOKUP(AL200,INDIRECT(F200&amp;AM200&amp;"W"),_xlfn.XLOOKUP(AI200,INDIRECT(F200&amp;AM200&amp;"H"),INDIRECT(F200&amp;AM200))),0)</f>
        <v>0</v>
      </c>
      <c r="AQ200" s="9">
        <f>IF(F200="Cascade",_xlfn.XLOOKUP(S200,Cascade!$C$4:$S$4,Cascade!$C$5:$S$5),0)</f>
        <v>0</v>
      </c>
      <c r="AR200" s="9" t="b">
        <f t="shared" si="74"/>
        <v>0</v>
      </c>
      <c r="AS200" s="9" cm="1">
        <f t="array" aca="1" ref="AS200" ca="1">IF(OR(G200="Ellipse 43",G200="Luxury 46",G200="Type 2",G200="Type D",G200="Type Z",ISBLANK(G200)),0,_xlfn.XLOOKUP(S200,INDIRECT(U200&amp;AR200&amp;"w"),INDIRECT(U200&amp;AR200)))</f>
        <v>0</v>
      </c>
      <c r="AT200" s="9" cm="1">
        <f t="array" ref="AT200">IF(F200="ExtraLok 100",_xlfn.XLOOKUP(S200,'ExtraLok 100'!$C$6:$S$6,_xlfn.XLOOKUP('Pricing Tool'!T200,'ExtraLok 100'!$A$7:$A$21,'ExtraLok 100'!$C$7:$S$21)),IF(F200="ExtraLok 125",_xlfn.XLOOKUP('Pricing Tool'!S200,'ExtraLok 125'!$C$6:$S$6,_xlfn.XLOOKUP('Pricing Tool'!T200,'ExtraLok 125'!$A$7:$A$33,'ExtraLok 125'!$C$7:$S$33)),0))</f>
        <v>0</v>
      </c>
      <c r="AU200" s="9">
        <f t="shared" ca="1" si="87"/>
        <v>0</v>
      </c>
      <c r="AV200" s="9" t="str">
        <f t="shared" si="75"/>
        <v/>
      </c>
      <c r="AW200" s="85" t="e">
        <f>_xlfn.XLOOKUP($AV200,'Size capacities'!$A$2:$A$120,'Size capacities'!D$2:D$120)</f>
        <v>#N/A</v>
      </c>
      <c r="AX200" s="85" t="e">
        <f>_xlfn.XLOOKUP($AV200,'Size capacities'!$A$2:$A$120,'Size capacities'!E$2:E$120)</f>
        <v>#N/A</v>
      </c>
      <c r="AY200" s="85" t="e">
        <f>_xlfn.XLOOKUP($AV200,'Size capacities'!$A$2:$A$120,'Size capacities'!F$2:F$120)</f>
        <v>#N/A</v>
      </c>
      <c r="AZ200" s="85" t="e">
        <f>_xlfn.XLOOKUP($AV200,'Size capacities'!$A$2:$A$120,'Size capacities'!G$2:G$120)</f>
        <v>#N/A</v>
      </c>
      <c r="BA200" s="85">
        <f t="shared" si="76"/>
        <v>0</v>
      </c>
      <c r="BB200" s="85">
        <f t="shared" si="77"/>
        <v>0</v>
      </c>
    </row>
    <row r="201" spans="1:54" x14ac:dyDescent="0.3">
      <c r="A201" s="7">
        <v>198</v>
      </c>
      <c r="B201" s="91"/>
      <c r="C201" s="91"/>
      <c r="D201" s="91"/>
      <c r="E201" s="91"/>
      <c r="F201" s="91"/>
      <c r="G201" s="91"/>
      <c r="H201" s="91"/>
      <c r="I201" s="91"/>
      <c r="J201" s="91"/>
      <c r="K201" s="92"/>
      <c r="L201" s="92"/>
      <c r="M201" s="9">
        <f t="shared" ca="1" si="67"/>
        <v>0</v>
      </c>
      <c r="N201" s="10" cm="1">
        <f t="array" aca="1" ref="N201" ca="1">IF(ISBLANK(C201),0,IF(F201="Flow",AP201,IF(F201="Cascade",AQ201,IF(OR(ISBLANK(F201),ISBLANK(G201),ISBLANK(I201),ISBLANK(J201)),0,(_xlfn.XLOOKUP(S201,INDIRECT(U201&amp;W201&amp;"W"),_xlfn.XLOOKUP(T201,INDIRECT(U201&amp;W201&amp;"D"),INDIRECT(U201&amp;W201))))))))</f>
        <v>0</v>
      </c>
      <c r="O201" s="93"/>
      <c r="P201" s="9">
        <f t="shared" ca="1" si="68"/>
        <v>0</v>
      </c>
      <c r="Q201" s="9">
        <f t="shared" si="78"/>
        <v>0</v>
      </c>
      <c r="S201" s="7">
        <f t="shared" si="79"/>
        <v>800</v>
      </c>
      <c r="T201" s="7">
        <f t="shared" si="80"/>
        <v>800</v>
      </c>
      <c r="U201" s="8" t="str">
        <f t="shared" si="81"/>
        <v/>
      </c>
      <c r="V201" s="7" cm="1">
        <f t="array" aca="1" ref="V201" ca="1">IF(ISBLANK(I201),0,_xlfn.XLOOKUP(I201,INDIRECT(U201&amp;"Controls"),INDIRECT(U201&amp;"ControlsAddon")))</f>
        <v>0</v>
      </c>
      <c r="W201" s="7" t="str">
        <f t="shared" si="69"/>
        <v/>
      </c>
      <c r="X201" s="7" cm="1">
        <f t="array" aca="1" ref="X201" ca="1">IF(AND(K201="y",NOT(ISBLANK(H201))),_xlfn.XLOOKUP(S201,ralcassette,ralcassettecost),IF(K201="Y",_xlfn.XLOOKUP(S201,INDIRECT(U201&amp;"RALW"),_xlfn.XLOOKUP(T201,INDIRECT(U201&amp;"RALD"),INDIRECT(U201&amp;"RAL"))),0))</f>
        <v>0</v>
      </c>
      <c r="Y201" s="7">
        <f t="shared" si="82"/>
        <v>0</v>
      </c>
      <c r="Z201" s="7">
        <f t="shared" si="83"/>
        <v>0</v>
      </c>
      <c r="AA201" s="7" cm="1">
        <f t="array" ref="AA201">IF(ISNUMBER(SEARCH("cassette",H201)),_xlfn.XLOOKUP(S201,cassettewidth,_xlfn.XLOOKUP(H201,cassettetype,cassette)),IF(ISNUMBER(SEARCH("fascia",H201)),_xlfn.XLOOKUP(S201,fasciawidth,_xlfn.XLOOKUP(H201,fasciatype,fascia)),0))</f>
        <v>0</v>
      </c>
      <c r="AB201" s="7" t="str">
        <f t="shared" si="84"/>
        <v/>
      </c>
      <c r="AC201" s="7" t="str" cm="1">
        <f t="array" ref="AC201">IF(NOT(ISBLANK(H201)),_xlfn.XLOOKUP(S201,cassetterefwidth,_xlfn.XLOOKUP(T201,cassetterefdrop,cassetteref)),"")</f>
        <v/>
      </c>
      <c r="AD201" s="1" t="b">
        <f t="shared" si="85"/>
        <v>0</v>
      </c>
      <c r="AE201" s="1" t="b">
        <f t="shared" si="70"/>
        <v>0</v>
      </c>
      <c r="AF201" s="10" t="e" cm="1">
        <f t="array" aca="1" ref="AF201" ca="1">(_xlfn.XLOOKUP($S201,INDIRECT($U201&amp;$W201&amp;"W"),_xlfn.XLOOKUP($T201,INDIRECT($U201&amp;$W201&amp;"D"),INDIRECT($U201&amp;$W201))))</f>
        <v>#REF!</v>
      </c>
      <c r="AG201" s="9"/>
      <c r="AH201" s="9"/>
      <c r="AI201" s="9"/>
      <c r="AJ201" s="9"/>
      <c r="AK201" s="9"/>
      <c r="AL201" s="7">
        <f t="shared" si="71"/>
        <v>500</v>
      </c>
      <c r="AM201" s="7" t="str">
        <f t="shared" si="86"/>
        <v/>
      </c>
      <c r="AN201" s="7">
        <f t="shared" si="72"/>
        <v>0</v>
      </c>
      <c r="AO201" s="7">
        <f t="shared" si="73"/>
        <v>0</v>
      </c>
      <c r="AP201" s="9" cm="1">
        <f t="array" aca="1" ref="AP201" ca="1">IF(F201="Flow",_xlfn.XLOOKUP(AL201,INDIRECT(F201&amp;AM201&amp;"W"),_xlfn.XLOOKUP(AI201,INDIRECT(F201&amp;AM201&amp;"H"),INDIRECT(F201&amp;AM201))),0)</f>
        <v>0</v>
      </c>
      <c r="AQ201" s="9">
        <f>IF(F201="Cascade",_xlfn.XLOOKUP(S201,Cascade!$C$4:$S$4,Cascade!$C$5:$S$5),0)</f>
        <v>0</v>
      </c>
      <c r="AR201" s="9" t="b">
        <f t="shared" si="74"/>
        <v>0</v>
      </c>
      <c r="AS201" s="9" cm="1">
        <f t="array" aca="1" ref="AS201" ca="1">IF(OR(G201="Ellipse 43",G201="Luxury 46",G201="Type 2",G201="Type D",G201="Type Z",ISBLANK(G201)),0,_xlfn.XLOOKUP(S201,INDIRECT(U201&amp;AR201&amp;"w"),INDIRECT(U201&amp;AR201)))</f>
        <v>0</v>
      </c>
      <c r="AT201" s="9" cm="1">
        <f t="array" ref="AT201">IF(F201="ExtraLok 100",_xlfn.XLOOKUP(S201,'ExtraLok 100'!$C$6:$S$6,_xlfn.XLOOKUP('Pricing Tool'!T201,'ExtraLok 100'!$A$7:$A$21,'ExtraLok 100'!$C$7:$S$21)),IF(F201="ExtraLok 125",_xlfn.XLOOKUP('Pricing Tool'!S201,'ExtraLok 125'!$C$6:$S$6,_xlfn.XLOOKUP('Pricing Tool'!T201,'ExtraLok 125'!$A$7:$A$33,'ExtraLok 125'!$C$7:$S$33)),0))</f>
        <v>0</v>
      </c>
      <c r="AU201" s="9">
        <f t="shared" ca="1" si="87"/>
        <v>0</v>
      </c>
      <c r="AV201" s="9" t="str">
        <f t="shared" si="75"/>
        <v/>
      </c>
      <c r="AW201" s="85" t="e">
        <f>_xlfn.XLOOKUP($AV201,'Size capacities'!$A$2:$A$120,'Size capacities'!D$2:D$120)</f>
        <v>#N/A</v>
      </c>
      <c r="AX201" s="85" t="e">
        <f>_xlfn.XLOOKUP($AV201,'Size capacities'!$A$2:$A$120,'Size capacities'!E$2:E$120)</f>
        <v>#N/A</v>
      </c>
      <c r="AY201" s="85" t="e">
        <f>_xlfn.XLOOKUP($AV201,'Size capacities'!$A$2:$A$120,'Size capacities'!F$2:F$120)</f>
        <v>#N/A</v>
      </c>
      <c r="AZ201" s="85" t="e">
        <f>_xlfn.XLOOKUP($AV201,'Size capacities'!$A$2:$A$120,'Size capacities'!G$2:G$120)</f>
        <v>#N/A</v>
      </c>
      <c r="BA201" s="85">
        <f t="shared" si="76"/>
        <v>0</v>
      </c>
      <c r="BB201" s="85">
        <f t="shared" si="77"/>
        <v>0</v>
      </c>
    </row>
    <row r="202" spans="1:54" x14ac:dyDescent="0.3">
      <c r="A202" s="7">
        <v>199</v>
      </c>
      <c r="B202" s="91"/>
      <c r="C202" s="91"/>
      <c r="D202" s="91"/>
      <c r="E202" s="91"/>
      <c r="F202" s="91"/>
      <c r="G202" s="91"/>
      <c r="H202" s="91"/>
      <c r="I202" s="91"/>
      <c r="J202" s="91"/>
      <c r="K202" s="92"/>
      <c r="L202" s="92"/>
      <c r="M202" s="9">
        <f t="shared" ca="1" si="67"/>
        <v>0</v>
      </c>
      <c r="N202" s="10" cm="1">
        <f t="array" aca="1" ref="N202" ca="1">IF(ISBLANK(C202),0,IF(F202="Flow",AP202,IF(F202="Cascade",AQ202,IF(OR(ISBLANK(F202),ISBLANK(G202),ISBLANK(I202),ISBLANK(J202)),0,(_xlfn.XLOOKUP(S202,INDIRECT(U202&amp;W202&amp;"W"),_xlfn.XLOOKUP(T202,INDIRECT(U202&amp;W202&amp;"D"),INDIRECT(U202&amp;W202))))))))</f>
        <v>0</v>
      </c>
      <c r="O202" s="93"/>
      <c r="P202" s="9">
        <f t="shared" ca="1" si="68"/>
        <v>0</v>
      </c>
      <c r="Q202" s="9">
        <f t="shared" si="78"/>
        <v>0</v>
      </c>
      <c r="S202" s="7">
        <f t="shared" si="79"/>
        <v>800</v>
      </c>
      <c r="T202" s="7">
        <f t="shared" si="80"/>
        <v>800</v>
      </c>
      <c r="U202" s="8" t="str">
        <f t="shared" si="81"/>
        <v/>
      </c>
      <c r="V202" s="7" cm="1">
        <f t="array" aca="1" ref="V202" ca="1">IF(ISBLANK(I202),0,_xlfn.XLOOKUP(I202,INDIRECT(U202&amp;"Controls"),INDIRECT(U202&amp;"ControlsAddon")))</f>
        <v>0</v>
      </c>
      <c r="W202" s="7" t="str">
        <f t="shared" si="69"/>
        <v/>
      </c>
      <c r="X202" s="7" cm="1">
        <f t="array" aca="1" ref="X202" ca="1">IF(AND(K202="y",NOT(ISBLANK(H202))),_xlfn.XLOOKUP(S202,ralcassette,ralcassettecost),IF(K202="Y",_xlfn.XLOOKUP(S202,INDIRECT(U202&amp;"RALW"),_xlfn.XLOOKUP(T202,INDIRECT(U202&amp;"RALD"),INDIRECT(U202&amp;"RAL"))),0))</f>
        <v>0</v>
      </c>
      <c r="Y202" s="7">
        <f t="shared" si="82"/>
        <v>0</v>
      </c>
      <c r="Z202" s="7">
        <f t="shared" si="83"/>
        <v>0</v>
      </c>
      <c r="AA202" s="7" cm="1">
        <f t="array" ref="AA202">IF(ISNUMBER(SEARCH("cassette",H202)),_xlfn.XLOOKUP(S202,cassettewidth,_xlfn.XLOOKUP(H202,cassettetype,cassette)),IF(ISNUMBER(SEARCH("fascia",H202)),_xlfn.XLOOKUP(S202,fasciawidth,_xlfn.XLOOKUP(H202,fasciatype,fascia)),0))</f>
        <v>0</v>
      </c>
      <c r="AB202" s="7" t="str">
        <f t="shared" si="84"/>
        <v/>
      </c>
      <c r="AC202" s="7" t="str" cm="1">
        <f t="array" ref="AC202">IF(NOT(ISBLANK(H202)),_xlfn.XLOOKUP(S202,cassetterefwidth,_xlfn.XLOOKUP(T202,cassetterefdrop,cassetteref)),"")</f>
        <v/>
      </c>
      <c r="AD202" s="1" t="b">
        <f t="shared" si="85"/>
        <v>0</v>
      </c>
      <c r="AE202" s="1" t="b">
        <f t="shared" si="70"/>
        <v>0</v>
      </c>
      <c r="AF202" s="10" t="e" cm="1">
        <f t="array" aca="1" ref="AF202" ca="1">(_xlfn.XLOOKUP($S202,INDIRECT($U202&amp;$W202&amp;"W"),_xlfn.XLOOKUP($T202,INDIRECT($U202&amp;$W202&amp;"D"),INDIRECT($U202&amp;$W202))))</f>
        <v>#REF!</v>
      </c>
      <c r="AG202" s="9"/>
      <c r="AH202" s="9"/>
      <c r="AI202" s="9"/>
      <c r="AJ202" s="9"/>
      <c r="AK202" s="9"/>
      <c r="AL202" s="7">
        <f t="shared" si="71"/>
        <v>500</v>
      </c>
      <c r="AM202" s="7" t="str">
        <f t="shared" si="86"/>
        <v/>
      </c>
      <c r="AN202" s="7">
        <f t="shared" si="72"/>
        <v>0</v>
      </c>
      <c r="AO202" s="7">
        <f t="shared" si="73"/>
        <v>0</v>
      </c>
      <c r="AP202" s="9" cm="1">
        <f t="array" aca="1" ref="AP202" ca="1">IF(F202="Flow",_xlfn.XLOOKUP(AL202,INDIRECT(F202&amp;AM202&amp;"W"),_xlfn.XLOOKUP(AI202,INDIRECT(F202&amp;AM202&amp;"H"),INDIRECT(F202&amp;AM202))),0)</f>
        <v>0</v>
      </c>
      <c r="AQ202" s="9">
        <f>IF(F202="Cascade",_xlfn.XLOOKUP(S202,Cascade!$C$4:$S$4,Cascade!$C$5:$S$5),0)</f>
        <v>0</v>
      </c>
      <c r="AR202" s="9" t="b">
        <f t="shared" si="74"/>
        <v>0</v>
      </c>
      <c r="AS202" s="9" cm="1">
        <f t="array" aca="1" ref="AS202" ca="1">IF(OR(G202="Ellipse 43",G202="Luxury 46",G202="Type 2",G202="Type D",G202="Type Z",ISBLANK(G202)),0,_xlfn.XLOOKUP(S202,INDIRECT(U202&amp;AR202&amp;"w"),INDIRECT(U202&amp;AR202)))</f>
        <v>0</v>
      </c>
      <c r="AT202" s="9" cm="1">
        <f t="array" ref="AT202">IF(F202="ExtraLok 100",_xlfn.XLOOKUP(S202,'ExtraLok 100'!$C$6:$S$6,_xlfn.XLOOKUP('Pricing Tool'!T202,'ExtraLok 100'!$A$7:$A$21,'ExtraLok 100'!$C$7:$S$21)),IF(F202="ExtraLok 125",_xlfn.XLOOKUP('Pricing Tool'!S202,'ExtraLok 125'!$C$6:$S$6,_xlfn.XLOOKUP('Pricing Tool'!T202,'ExtraLok 125'!$A$7:$A$33,'ExtraLok 125'!$C$7:$S$33)),0))</f>
        <v>0</v>
      </c>
      <c r="AU202" s="9">
        <f t="shared" ca="1" si="87"/>
        <v>0</v>
      </c>
      <c r="AV202" s="9" t="str">
        <f t="shared" si="75"/>
        <v/>
      </c>
      <c r="AW202" s="85" t="e">
        <f>_xlfn.XLOOKUP($AV202,'Size capacities'!$A$2:$A$120,'Size capacities'!D$2:D$120)</f>
        <v>#N/A</v>
      </c>
      <c r="AX202" s="85" t="e">
        <f>_xlfn.XLOOKUP($AV202,'Size capacities'!$A$2:$A$120,'Size capacities'!E$2:E$120)</f>
        <v>#N/A</v>
      </c>
      <c r="AY202" s="85" t="e">
        <f>_xlfn.XLOOKUP($AV202,'Size capacities'!$A$2:$A$120,'Size capacities'!F$2:F$120)</f>
        <v>#N/A</v>
      </c>
      <c r="AZ202" s="85" t="e">
        <f>_xlfn.XLOOKUP($AV202,'Size capacities'!$A$2:$A$120,'Size capacities'!G$2:G$120)</f>
        <v>#N/A</v>
      </c>
      <c r="BA202" s="85">
        <f t="shared" si="76"/>
        <v>0</v>
      </c>
      <c r="BB202" s="85">
        <f t="shared" si="77"/>
        <v>0</v>
      </c>
    </row>
    <row r="203" spans="1:54" x14ac:dyDescent="0.3">
      <c r="A203" s="7">
        <v>200</v>
      </c>
      <c r="B203" s="91"/>
      <c r="C203" s="91"/>
      <c r="D203" s="91"/>
      <c r="E203" s="91"/>
      <c r="F203" s="91"/>
      <c r="G203" s="91"/>
      <c r="H203" s="91"/>
      <c r="I203" s="91"/>
      <c r="J203" s="91"/>
      <c r="K203" s="92"/>
      <c r="L203" s="92"/>
      <c r="M203" s="9">
        <f t="shared" ca="1" si="67"/>
        <v>0</v>
      </c>
      <c r="N203" s="10" cm="1">
        <f t="array" aca="1" ref="N203" ca="1">IF(ISBLANK(C203),0,IF(F203="Flow",AP203,IF(F203="Cascade",AQ203,IF(OR(ISBLANK(F203),ISBLANK(G203),ISBLANK(I203),ISBLANK(J203)),0,(_xlfn.XLOOKUP(S203,INDIRECT(U203&amp;W203&amp;"W"),_xlfn.XLOOKUP(T203,INDIRECT(U203&amp;W203&amp;"D"),INDIRECT(U203&amp;W203))))))))</f>
        <v>0</v>
      </c>
      <c r="O203" s="93"/>
      <c r="P203" s="9">
        <f t="shared" ca="1" si="68"/>
        <v>0</v>
      </c>
      <c r="Q203" s="9">
        <f t="shared" si="78"/>
        <v>0</v>
      </c>
      <c r="S203" s="7">
        <f t="shared" si="79"/>
        <v>800</v>
      </c>
      <c r="T203" s="7">
        <f t="shared" si="80"/>
        <v>800</v>
      </c>
      <c r="U203" s="8" t="str">
        <f t="shared" si="81"/>
        <v/>
      </c>
      <c r="V203" s="7" cm="1">
        <f t="array" aca="1" ref="V203" ca="1">IF(ISBLANK(I203),0,_xlfn.XLOOKUP(I203,INDIRECT(U203&amp;"Controls"),INDIRECT(U203&amp;"ControlsAddon")))</f>
        <v>0</v>
      </c>
      <c r="W203" s="7" t="str">
        <f t="shared" si="69"/>
        <v/>
      </c>
      <c r="X203" s="7" cm="1">
        <f t="array" aca="1" ref="X203" ca="1">IF(AND(K203="y",NOT(ISBLANK(H203))),_xlfn.XLOOKUP(S203,ralcassette,ralcassettecost),IF(K203="Y",_xlfn.XLOOKUP(S203,INDIRECT(U203&amp;"RALW"),_xlfn.XLOOKUP(T203,INDIRECT(U203&amp;"RALD"),INDIRECT(U203&amp;"RAL"))),0))</f>
        <v>0</v>
      </c>
      <c r="Y203" s="7">
        <f t="shared" si="82"/>
        <v>0</v>
      </c>
      <c r="Z203" s="7">
        <f t="shared" si="83"/>
        <v>0</v>
      </c>
      <c r="AA203" s="7" cm="1">
        <f t="array" ref="AA203">IF(ISNUMBER(SEARCH("cassette",H203)),_xlfn.XLOOKUP(S203,cassettewidth,_xlfn.XLOOKUP(H203,cassettetype,cassette)),IF(ISNUMBER(SEARCH("fascia",H203)),_xlfn.XLOOKUP(S203,fasciawidth,_xlfn.XLOOKUP(H203,fasciatype,fascia)),0))</f>
        <v>0</v>
      </c>
      <c r="AB203" s="7" t="str">
        <f t="shared" si="84"/>
        <v/>
      </c>
      <c r="AC203" s="7" t="str" cm="1">
        <f t="array" ref="AC203">IF(NOT(ISBLANK(H203)),_xlfn.XLOOKUP(S203,cassetterefwidth,_xlfn.XLOOKUP(T203,cassetterefdrop,cassetteref)),"")</f>
        <v/>
      </c>
      <c r="AD203" s="1" t="b">
        <f t="shared" si="85"/>
        <v>0</v>
      </c>
      <c r="AE203" s="1" t="b">
        <f t="shared" si="70"/>
        <v>0</v>
      </c>
      <c r="AF203" s="10" t="e" cm="1">
        <f t="array" aca="1" ref="AF203" ca="1">(_xlfn.XLOOKUP($S203,INDIRECT($U203&amp;$W203&amp;"W"),_xlfn.XLOOKUP($T203,INDIRECT($U203&amp;$W203&amp;"D"),INDIRECT($U203&amp;$W203))))</f>
        <v>#REF!</v>
      </c>
      <c r="AG203" s="9"/>
      <c r="AH203" s="9"/>
      <c r="AI203" s="9"/>
      <c r="AJ203" s="9"/>
      <c r="AK203" s="9"/>
      <c r="AL203" s="7">
        <f t="shared" si="71"/>
        <v>500</v>
      </c>
      <c r="AM203" s="7" t="str">
        <f t="shared" si="86"/>
        <v/>
      </c>
      <c r="AN203" s="7">
        <f t="shared" si="72"/>
        <v>0</v>
      </c>
      <c r="AO203" s="7">
        <f t="shared" si="73"/>
        <v>0</v>
      </c>
      <c r="AP203" s="9" cm="1">
        <f t="array" aca="1" ref="AP203" ca="1">IF(F203="Flow",_xlfn.XLOOKUP(AL203,INDIRECT(F203&amp;AM203&amp;"W"),_xlfn.XLOOKUP(AI203,INDIRECT(F203&amp;AM203&amp;"H"),INDIRECT(F203&amp;AM203))),0)</f>
        <v>0</v>
      </c>
      <c r="AQ203" s="9">
        <f>IF(F203="Cascade",_xlfn.XLOOKUP(S203,Cascade!$C$4:$S$4,Cascade!$C$5:$S$5),0)</f>
        <v>0</v>
      </c>
      <c r="AR203" s="9" t="b">
        <f t="shared" si="74"/>
        <v>0</v>
      </c>
      <c r="AS203" s="9" cm="1">
        <f t="array" aca="1" ref="AS203" ca="1">IF(OR(G203="Ellipse 43",G203="Luxury 46",G203="Type 2",G203="Type D",G203="Type Z",ISBLANK(G203)),0,_xlfn.XLOOKUP(S203,INDIRECT(U203&amp;AR203&amp;"w"),INDIRECT(U203&amp;AR203)))</f>
        <v>0</v>
      </c>
      <c r="AT203" s="9" cm="1">
        <f t="array" ref="AT203">IF(F203="ExtraLok 100",_xlfn.XLOOKUP(S203,'ExtraLok 100'!$C$6:$S$6,_xlfn.XLOOKUP('Pricing Tool'!T203,'ExtraLok 100'!$A$7:$A$21,'ExtraLok 100'!$C$7:$S$21)),IF(F203="ExtraLok 125",_xlfn.XLOOKUP('Pricing Tool'!S203,'ExtraLok 125'!$C$6:$S$6,_xlfn.XLOOKUP('Pricing Tool'!T203,'ExtraLok 125'!$A$7:$A$33,'ExtraLok 125'!$C$7:$S$33)),0))</f>
        <v>0</v>
      </c>
      <c r="AU203" s="9">
        <f t="shared" ca="1" si="87"/>
        <v>0</v>
      </c>
      <c r="AV203" s="9" t="str">
        <f t="shared" si="75"/>
        <v/>
      </c>
      <c r="AW203" s="85" t="e">
        <f>_xlfn.XLOOKUP($AV203,'Size capacities'!$A$2:$A$120,'Size capacities'!D$2:D$120)</f>
        <v>#N/A</v>
      </c>
      <c r="AX203" s="85" t="e">
        <f>_xlfn.XLOOKUP($AV203,'Size capacities'!$A$2:$A$120,'Size capacities'!E$2:E$120)</f>
        <v>#N/A</v>
      </c>
      <c r="AY203" s="85" t="e">
        <f>_xlfn.XLOOKUP($AV203,'Size capacities'!$A$2:$A$120,'Size capacities'!F$2:F$120)</f>
        <v>#N/A</v>
      </c>
      <c r="AZ203" s="85" t="e">
        <f>_xlfn.XLOOKUP($AV203,'Size capacities'!$A$2:$A$120,'Size capacities'!G$2:G$120)</f>
        <v>#N/A</v>
      </c>
      <c r="BA203" s="85">
        <f t="shared" si="76"/>
        <v>0</v>
      </c>
      <c r="BB203" s="85">
        <f t="shared" si="77"/>
        <v>0</v>
      </c>
    </row>
    <row r="204" spans="1:54" x14ac:dyDescent="0.3">
      <c r="A204" s="7">
        <v>201</v>
      </c>
      <c r="B204" s="91"/>
      <c r="C204" s="91"/>
      <c r="D204" s="91"/>
      <c r="E204" s="91"/>
      <c r="F204" s="91"/>
      <c r="G204" s="91"/>
      <c r="H204" s="91"/>
      <c r="I204" s="91"/>
      <c r="J204" s="91"/>
      <c r="K204" s="92"/>
      <c r="L204" s="92"/>
      <c r="M204" s="9">
        <f t="shared" ca="1" si="67"/>
        <v>0</v>
      </c>
      <c r="N204" s="10" cm="1">
        <f t="array" aca="1" ref="N204" ca="1">IF(ISBLANK(C204),0,IF(F204="Flow",AP204,IF(F204="Cascade",AQ204,IF(OR(ISBLANK(F204),ISBLANK(G204),ISBLANK(I204),ISBLANK(J204)),0,(_xlfn.XLOOKUP(S204,INDIRECT(U204&amp;W204&amp;"W"),_xlfn.XLOOKUP(T204,INDIRECT(U204&amp;W204&amp;"D"),INDIRECT(U204&amp;W204))))))))</f>
        <v>0</v>
      </c>
      <c r="O204" s="93"/>
      <c r="P204" s="9">
        <f t="shared" ca="1" si="68"/>
        <v>0</v>
      </c>
      <c r="Q204" s="9">
        <f t="shared" si="78"/>
        <v>0</v>
      </c>
      <c r="S204" s="7">
        <f t="shared" si="79"/>
        <v>800</v>
      </c>
      <c r="T204" s="7">
        <f t="shared" si="80"/>
        <v>800</v>
      </c>
      <c r="U204" s="8" t="str">
        <f t="shared" si="81"/>
        <v/>
      </c>
      <c r="V204" s="7" cm="1">
        <f t="array" aca="1" ref="V204" ca="1">IF(ISBLANK(I204),0,_xlfn.XLOOKUP(I204,INDIRECT(U204&amp;"Controls"),INDIRECT(U204&amp;"ControlsAddon")))</f>
        <v>0</v>
      </c>
      <c r="W204" s="7" t="str">
        <f t="shared" si="69"/>
        <v/>
      </c>
      <c r="X204" s="7" cm="1">
        <f t="array" aca="1" ref="X204" ca="1">IF(AND(K204="y",NOT(ISBLANK(H204))),_xlfn.XLOOKUP(S204,ralcassette,ralcassettecost),IF(K204="Y",_xlfn.XLOOKUP(S204,INDIRECT(U204&amp;"RALW"),_xlfn.XLOOKUP(T204,INDIRECT(U204&amp;"RALD"),INDIRECT(U204&amp;"RAL"))),0))</f>
        <v>0</v>
      </c>
      <c r="Y204" s="7">
        <f t="shared" si="82"/>
        <v>0</v>
      </c>
      <c r="Z204" s="7">
        <f t="shared" si="83"/>
        <v>0</v>
      </c>
      <c r="AA204" s="7" cm="1">
        <f t="array" ref="AA204">IF(ISNUMBER(SEARCH("cassette",H204)),_xlfn.XLOOKUP(S204,cassettewidth,_xlfn.XLOOKUP(H204,cassettetype,cassette)),IF(ISNUMBER(SEARCH("fascia",H204)),_xlfn.XLOOKUP(S204,fasciawidth,_xlfn.XLOOKUP(H204,fasciatype,fascia)),0))</f>
        <v>0</v>
      </c>
      <c r="AB204" s="7" t="str">
        <f t="shared" si="84"/>
        <v/>
      </c>
      <c r="AC204" s="7" t="str" cm="1">
        <f t="array" ref="AC204">IF(NOT(ISBLANK(H204)),_xlfn.XLOOKUP(S204,cassetterefwidth,_xlfn.XLOOKUP(T204,cassetterefdrop,cassetteref)),"")</f>
        <v/>
      </c>
      <c r="AD204" s="1" t="b">
        <f t="shared" si="85"/>
        <v>0</v>
      </c>
      <c r="AE204" s="1" t="b">
        <f t="shared" si="70"/>
        <v>0</v>
      </c>
      <c r="AF204" s="10" t="e" cm="1">
        <f t="array" aca="1" ref="AF204" ca="1">(_xlfn.XLOOKUP($S204,INDIRECT($U204&amp;$W204&amp;"W"),_xlfn.XLOOKUP($T204,INDIRECT($U204&amp;$W204&amp;"D"),INDIRECT($U204&amp;$W204))))</f>
        <v>#REF!</v>
      </c>
      <c r="AG204" s="9"/>
      <c r="AH204" s="9"/>
      <c r="AI204" s="9"/>
      <c r="AJ204" s="9"/>
      <c r="AK204" s="9"/>
      <c r="AL204" s="7">
        <f t="shared" si="71"/>
        <v>500</v>
      </c>
      <c r="AM204" s="7" t="str">
        <f t="shared" si="86"/>
        <v/>
      </c>
      <c r="AN204" s="7">
        <f t="shared" si="72"/>
        <v>0</v>
      </c>
      <c r="AO204" s="7">
        <f t="shared" si="73"/>
        <v>0</v>
      </c>
      <c r="AP204" s="9" cm="1">
        <f t="array" aca="1" ref="AP204" ca="1">IF(F204="Flow",_xlfn.XLOOKUP(AL204,INDIRECT(F204&amp;AM204&amp;"W"),_xlfn.XLOOKUP(AI204,INDIRECT(F204&amp;AM204&amp;"H"),INDIRECT(F204&amp;AM204))),0)</f>
        <v>0</v>
      </c>
      <c r="AQ204" s="9">
        <f>IF(F204="Cascade",_xlfn.XLOOKUP(S204,Cascade!$C$4:$S$4,Cascade!$C$5:$S$5),0)</f>
        <v>0</v>
      </c>
      <c r="AR204" s="9" t="b">
        <f t="shared" si="74"/>
        <v>0</v>
      </c>
      <c r="AS204" s="9" cm="1">
        <f t="array" aca="1" ref="AS204" ca="1">IF(OR(G204="Ellipse 43",G204="Luxury 46",G204="Type 2",G204="Type D",G204="Type Z",ISBLANK(G204)),0,_xlfn.XLOOKUP(S204,INDIRECT(U204&amp;AR204&amp;"w"),INDIRECT(U204&amp;AR204)))</f>
        <v>0</v>
      </c>
      <c r="AT204" s="9" cm="1">
        <f t="array" ref="AT204">IF(F204="ExtraLok 100",_xlfn.XLOOKUP(S204,'ExtraLok 100'!$C$6:$S$6,_xlfn.XLOOKUP('Pricing Tool'!T204,'ExtraLok 100'!$A$7:$A$21,'ExtraLok 100'!$C$7:$S$21)),IF(F204="ExtraLok 125",_xlfn.XLOOKUP('Pricing Tool'!S204,'ExtraLok 125'!$C$6:$S$6,_xlfn.XLOOKUP('Pricing Tool'!T204,'ExtraLok 125'!$A$7:$A$33,'ExtraLok 125'!$C$7:$S$33)),0))</f>
        <v>0</v>
      </c>
      <c r="AU204" s="9">
        <f t="shared" ca="1" si="87"/>
        <v>0</v>
      </c>
      <c r="AV204" s="9" t="str">
        <f t="shared" si="75"/>
        <v/>
      </c>
      <c r="AW204" s="85" t="e">
        <f>_xlfn.XLOOKUP($AV204,'Size capacities'!$A$2:$A$120,'Size capacities'!D$2:D$120)</f>
        <v>#N/A</v>
      </c>
      <c r="AX204" s="85" t="e">
        <f>_xlfn.XLOOKUP($AV204,'Size capacities'!$A$2:$A$120,'Size capacities'!E$2:E$120)</f>
        <v>#N/A</v>
      </c>
      <c r="AY204" s="85" t="e">
        <f>_xlfn.XLOOKUP($AV204,'Size capacities'!$A$2:$A$120,'Size capacities'!F$2:F$120)</f>
        <v>#N/A</v>
      </c>
      <c r="AZ204" s="85" t="e">
        <f>_xlfn.XLOOKUP($AV204,'Size capacities'!$A$2:$A$120,'Size capacities'!G$2:G$120)</f>
        <v>#N/A</v>
      </c>
      <c r="BA204" s="85">
        <f t="shared" si="76"/>
        <v>0</v>
      </c>
      <c r="BB204" s="85">
        <f t="shared" si="77"/>
        <v>0</v>
      </c>
    </row>
    <row r="205" spans="1:54" x14ac:dyDescent="0.3">
      <c r="A205" s="7">
        <v>202</v>
      </c>
      <c r="B205" s="91"/>
      <c r="C205" s="91"/>
      <c r="D205" s="91"/>
      <c r="E205" s="91"/>
      <c r="F205" s="91"/>
      <c r="G205" s="91"/>
      <c r="H205" s="91"/>
      <c r="I205" s="91"/>
      <c r="J205" s="91"/>
      <c r="K205" s="92"/>
      <c r="L205" s="92"/>
      <c r="M205" s="9">
        <f t="shared" ca="1" si="67"/>
        <v>0</v>
      </c>
      <c r="N205" s="10" cm="1">
        <f t="array" aca="1" ref="N205" ca="1">IF(ISBLANK(C205),0,IF(F205="Flow",AP205,IF(F205="Cascade",AQ205,IF(OR(ISBLANK(F205),ISBLANK(G205),ISBLANK(I205),ISBLANK(J205)),0,(_xlfn.XLOOKUP(S205,INDIRECT(U205&amp;W205&amp;"W"),_xlfn.XLOOKUP(T205,INDIRECT(U205&amp;W205&amp;"D"),INDIRECT(U205&amp;W205))))))))</f>
        <v>0</v>
      </c>
      <c r="O205" s="93"/>
      <c r="P205" s="9">
        <f t="shared" ca="1" si="68"/>
        <v>0</v>
      </c>
      <c r="Q205" s="9">
        <f t="shared" si="78"/>
        <v>0</v>
      </c>
      <c r="S205" s="7">
        <f t="shared" si="79"/>
        <v>800</v>
      </c>
      <c r="T205" s="7">
        <f t="shared" si="80"/>
        <v>800</v>
      </c>
      <c r="U205" s="8" t="str">
        <f t="shared" si="81"/>
        <v/>
      </c>
      <c r="V205" s="7" cm="1">
        <f t="array" aca="1" ref="V205" ca="1">IF(ISBLANK(I205),0,_xlfn.XLOOKUP(I205,INDIRECT(U205&amp;"Controls"),INDIRECT(U205&amp;"ControlsAddon")))</f>
        <v>0</v>
      </c>
      <c r="W205" s="7" t="str">
        <f t="shared" si="69"/>
        <v/>
      </c>
      <c r="X205" s="7" cm="1">
        <f t="array" aca="1" ref="X205" ca="1">IF(AND(K205="y",NOT(ISBLANK(H205))),_xlfn.XLOOKUP(S205,ralcassette,ralcassettecost),IF(K205="Y",_xlfn.XLOOKUP(S205,INDIRECT(U205&amp;"RALW"),_xlfn.XLOOKUP(T205,INDIRECT(U205&amp;"RALD"),INDIRECT(U205&amp;"RAL"))),0))</f>
        <v>0</v>
      </c>
      <c r="Y205" s="7">
        <f t="shared" si="82"/>
        <v>0</v>
      </c>
      <c r="Z205" s="7">
        <f t="shared" si="83"/>
        <v>0</v>
      </c>
      <c r="AA205" s="7" cm="1">
        <f t="array" ref="AA205">IF(ISNUMBER(SEARCH("cassette",H205)),_xlfn.XLOOKUP(S205,cassettewidth,_xlfn.XLOOKUP(H205,cassettetype,cassette)),IF(ISNUMBER(SEARCH("fascia",H205)),_xlfn.XLOOKUP(S205,fasciawidth,_xlfn.XLOOKUP(H205,fasciatype,fascia)),0))</f>
        <v>0</v>
      </c>
      <c r="AB205" s="7" t="str">
        <f t="shared" si="84"/>
        <v/>
      </c>
      <c r="AC205" s="7" t="str" cm="1">
        <f t="array" ref="AC205">IF(NOT(ISBLANK(H205)),_xlfn.XLOOKUP(S205,cassetterefwidth,_xlfn.XLOOKUP(T205,cassetterefdrop,cassetteref)),"")</f>
        <v/>
      </c>
      <c r="AD205" s="1" t="b">
        <f t="shared" si="85"/>
        <v>0</v>
      </c>
      <c r="AE205" s="1" t="b">
        <f t="shared" si="70"/>
        <v>0</v>
      </c>
      <c r="AF205" s="10" t="e" cm="1">
        <f t="array" aca="1" ref="AF205" ca="1">(_xlfn.XLOOKUP($S205,INDIRECT($U205&amp;$W205&amp;"W"),_xlfn.XLOOKUP($T205,INDIRECT($U205&amp;$W205&amp;"D"),INDIRECT($U205&amp;$W205))))</f>
        <v>#REF!</v>
      </c>
      <c r="AG205" s="9"/>
      <c r="AH205" s="9"/>
      <c r="AI205" s="9"/>
      <c r="AJ205" s="9"/>
      <c r="AK205" s="9"/>
      <c r="AL205" s="7">
        <f t="shared" si="71"/>
        <v>500</v>
      </c>
      <c r="AM205" s="7" t="str">
        <f t="shared" si="86"/>
        <v/>
      </c>
      <c r="AN205" s="7">
        <f t="shared" si="72"/>
        <v>0</v>
      </c>
      <c r="AO205" s="7">
        <f t="shared" si="73"/>
        <v>0</v>
      </c>
      <c r="AP205" s="9" cm="1">
        <f t="array" aca="1" ref="AP205" ca="1">IF(F205="Flow",_xlfn.XLOOKUP(AL205,INDIRECT(F205&amp;AM205&amp;"W"),_xlfn.XLOOKUP(AI205,INDIRECT(F205&amp;AM205&amp;"H"),INDIRECT(F205&amp;AM205))),0)</f>
        <v>0</v>
      </c>
      <c r="AQ205" s="9">
        <f>IF(F205="Cascade",_xlfn.XLOOKUP(S205,Cascade!$C$4:$S$4,Cascade!$C$5:$S$5),0)</f>
        <v>0</v>
      </c>
      <c r="AR205" s="9" t="b">
        <f t="shared" si="74"/>
        <v>0</v>
      </c>
      <c r="AS205" s="9" cm="1">
        <f t="array" aca="1" ref="AS205" ca="1">IF(OR(G205="Ellipse 43",G205="Luxury 46",G205="Type 2",G205="Type D",G205="Type Z",ISBLANK(G205)),0,_xlfn.XLOOKUP(S205,INDIRECT(U205&amp;AR205&amp;"w"),INDIRECT(U205&amp;AR205)))</f>
        <v>0</v>
      </c>
      <c r="AT205" s="9" cm="1">
        <f t="array" ref="AT205">IF(F205="ExtraLok 100",_xlfn.XLOOKUP(S205,'ExtraLok 100'!$C$6:$S$6,_xlfn.XLOOKUP('Pricing Tool'!T205,'ExtraLok 100'!$A$7:$A$21,'ExtraLok 100'!$C$7:$S$21)),IF(F205="ExtraLok 125",_xlfn.XLOOKUP('Pricing Tool'!S205,'ExtraLok 125'!$C$6:$S$6,_xlfn.XLOOKUP('Pricing Tool'!T205,'ExtraLok 125'!$A$7:$A$33,'ExtraLok 125'!$C$7:$S$33)),0))</f>
        <v>0</v>
      </c>
      <c r="AU205" s="9">
        <f t="shared" ca="1" si="87"/>
        <v>0</v>
      </c>
      <c r="AV205" s="9" t="str">
        <f t="shared" si="75"/>
        <v/>
      </c>
      <c r="AW205" s="85" t="e">
        <f>_xlfn.XLOOKUP($AV205,'Size capacities'!$A$2:$A$120,'Size capacities'!D$2:D$120)</f>
        <v>#N/A</v>
      </c>
      <c r="AX205" s="85" t="e">
        <f>_xlfn.XLOOKUP($AV205,'Size capacities'!$A$2:$A$120,'Size capacities'!E$2:E$120)</f>
        <v>#N/A</v>
      </c>
      <c r="AY205" s="85" t="e">
        <f>_xlfn.XLOOKUP($AV205,'Size capacities'!$A$2:$A$120,'Size capacities'!F$2:F$120)</f>
        <v>#N/A</v>
      </c>
      <c r="AZ205" s="85" t="e">
        <f>_xlfn.XLOOKUP($AV205,'Size capacities'!$A$2:$A$120,'Size capacities'!G$2:G$120)</f>
        <v>#N/A</v>
      </c>
      <c r="BA205" s="85">
        <f t="shared" si="76"/>
        <v>0</v>
      </c>
      <c r="BB205" s="85">
        <f t="shared" si="77"/>
        <v>0</v>
      </c>
    </row>
    <row r="206" spans="1:54" x14ac:dyDescent="0.3">
      <c r="A206" s="7">
        <v>203</v>
      </c>
      <c r="B206" s="91"/>
      <c r="C206" s="91"/>
      <c r="D206" s="91"/>
      <c r="E206" s="91"/>
      <c r="F206" s="91"/>
      <c r="G206" s="91"/>
      <c r="H206" s="91"/>
      <c r="I206" s="91"/>
      <c r="J206" s="91"/>
      <c r="K206" s="92"/>
      <c r="L206" s="92"/>
      <c r="M206" s="9">
        <f t="shared" ca="1" si="67"/>
        <v>0</v>
      </c>
      <c r="N206" s="10" cm="1">
        <f t="array" aca="1" ref="N206" ca="1">IF(ISBLANK(C206),0,IF(F206="Flow",AP206,IF(F206="Cascade",AQ206,IF(OR(ISBLANK(F206),ISBLANK(G206),ISBLANK(I206),ISBLANK(J206)),0,(_xlfn.XLOOKUP(S206,INDIRECT(U206&amp;W206&amp;"W"),_xlfn.XLOOKUP(T206,INDIRECT(U206&amp;W206&amp;"D"),INDIRECT(U206&amp;W206))))))))</f>
        <v>0</v>
      </c>
      <c r="O206" s="93"/>
      <c r="P206" s="9">
        <f t="shared" ca="1" si="68"/>
        <v>0</v>
      </c>
      <c r="Q206" s="9">
        <f t="shared" si="78"/>
        <v>0</v>
      </c>
      <c r="S206" s="7">
        <f t="shared" si="79"/>
        <v>800</v>
      </c>
      <c r="T206" s="7">
        <f t="shared" si="80"/>
        <v>800</v>
      </c>
      <c r="U206" s="8" t="str">
        <f t="shared" si="81"/>
        <v/>
      </c>
      <c r="V206" s="7" cm="1">
        <f t="array" aca="1" ref="V206" ca="1">IF(ISBLANK(I206),0,_xlfn.XLOOKUP(I206,INDIRECT(U206&amp;"Controls"),INDIRECT(U206&amp;"ControlsAddon")))</f>
        <v>0</v>
      </c>
      <c r="W206" s="7" t="str">
        <f t="shared" si="69"/>
        <v/>
      </c>
      <c r="X206" s="7" cm="1">
        <f t="array" aca="1" ref="X206" ca="1">IF(AND(K206="y",NOT(ISBLANK(H206))),_xlfn.XLOOKUP(S206,ralcassette,ralcassettecost),IF(K206="Y",_xlfn.XLOOKUP(S206,INDIRECT(U206&amp;"RALW"),_xlfn.XLOOKUP(T206,INDIRECT(U206&amp;"RALD"),INDIRECT(U206&amp;"RAL"))),0))</f>
        <v>0</v>
      </c>
      <c r="Y206" s="7">
        <f t="shared" si="82"/>
        <v>0</v>
      </c>
      <c r="Z206" s="7">
        <f t="shared" si="83"/>
        <v>0</v>
      </c>
      <c r="AA206" s="7" cm="1">
        <f t="array" ref="AA206">IF(ISNUMBER(SEARCH("cassette",H206)),_xlfn.XLOOKUP(S206,cassettewidth,_xlfn.XLOOKUP(H206,cassettetype,cassette)),IF(ISNUMBER(SEARCH("fascia",H206)),_xlfn.XLOOKUP(S206,fasciawidth,_xlfn.XLOOKUP(H206,fasciatype,fascia)),0))</f>
        <v>0</v>
      </c>
      <c r="AB206" s="7" t="str">
        <f t="shared" si="84"/>
        <v/>
      </c>
      <c r="AC206" s="7" t="str" cm="1">
        <f t="array" ref="AC206">IF(NOT(ISBLANK(H206)),_xlfn.XLOOKUP(S206,cassetterefwidth,_xlfn.XLOOKUP(T206,cassetterefdrop,cassetteref)),"")</f>
        <v/>
      </c>
      <c r="AD206" s="1" t="b">
        <f t="shared" si="85"/>
        <v>0</v>
      </c>
      <c r="AE206" s="1" t="b">
        <f t="shared" si="70"/>
        <v>0</v>
      </c>
      <c r="AF206" s="10" t="e" cm="1">
        <f t="array" aca="1" ref="AF206" ca="1">(_xlfn.XLOOKUP($S206,INDIRECT($U206&amp;$W206&amp;"W"),_xlfn.XLOOKUP($T206,INDIRECT($U206&amp;$W206&amp;"D"),INDIRECT($U206&amp;$W206))))</f>
        <v>#REF!</v>
      </c>
      <c r="AG206" s="9"/>
      <c r="AH206" s="9"/>
      <c r="AI206" s="9"/>
      <c r="AJ206" s="9"/>
      <c r="AK206" s="9"/>
      <c r="AL206" s="7">
        <f t="shared" si="71"/>
        <v>500</v>
      </c>
      <c r="AM206" s="7" t="str">
        <f t="shared" si="86"/>
        <v/>
      </c>
      <c r="AN206" s="7">
        <f t="shared" si="72"/>
        <v>0</v>
      </c>
      <c r="AO206" s="7">
        <f t="shared" si="73"/>
        <v>0</v>
      </c>
      <c r="AP206" s="9" cm="1">
        <f t="array" aca="1" ref="AP206" ca="1">IF(F206="Flow",_xlfn.XLOOKUP(AL206,INDIRECT(F206&amp;AM206&amp;"W"),_xlfn.XLOOKUP(AI206,INDIRECT(F206&amp;AM206&amp;"H"),INDIRECT(F206&amp;AM206))),0)</f>
        <v>0</v>
      </c>
      <c r="AQ206" s="9">
        <f>IF(F206="Cascade",_xlfn.XLOOKUP(S206,Cascade!$C$4:$S$4,Cascade!$C$5:$S$5),0)</f>
        <v>0</v>
      </c>
      <c r="AR206" s="9" t="b">
        <f t="shared" si="74"/>
        <v>0</v>
      </c>
      <c r="AS206" s="9" cm="1">
        <f t="array" aca="1" ref="AS206" ca="1">IF(OR(G206="Ellipse 43",G206="Luxury 46",G206="Type 2",G206="Type D",G206="Type Z",ISBLANK(G206)),0,_xlfn.XLOOKUP(S206,INDIRECT(U206&amp;AR206&amp;"w"),INDIRECT(U206&amp;AR206)))</f>
        <v>0</v>
      </c>
      <c r="AT206" s="9" cm="1">
        <f t="array" ref="AT206">IF(F206="ExtraLok 100",_xlfn.XLOOKUP(S206,'ExtraLok 100'!$C$6:$S$6,_xlfn.XLOOKUP('Pricing Tool'!T206,'ExtraLok 100'!$A$7:$A$21,'ExtraLok 100'!$C$7:$S$21)),IF(F206="ExtraLok 125",_xlfn.XLOOKUP('Pricing Tool'!S206,'ExtraLok 125'!$C$6:$S$6,_xlfn.XLOOKUP('Pricing Tool'!T206,'ExtraLok 125'!$A$7:$A$33,'ExtraLok 125'!$C$7:$S$33)),0))</f>
        <v>0</v>
      </c>
      <c r="AU206" s="9">
        <f t="shared" ca="1" si="87"/>
        <v>0</v>
      </c>
      <c r="AV206" s="9" t="str">
        <f t="shared" si="75"/>
        <v/>
      </c>
      <c r="AW206" s="85" t="e">
        <f>_xlfn.XLOOKUP($AV206,'Size capacities'!$A$2:$A$120,'Size capacities'!D$2:D$120)</f>
        <v>#N/A</v>
      </c>
      <c r="AX206" s="85" t="e">
        <f>_xlfn.XLOOKUP($AV206,'Size capacities'!$A$2:$A$120,'Size capacities'!E$2:E$120)</f>
        <v>#N/A</v>
      </c>
      <c r="AY206" s="85" t="e">
        <f>_xlfn.XLOOKUP($AV206,'Size capacities'!$A$2:$A$120,'Size capacities'!F$2:F$120)</f>
        <v>#N/A</v>
      </c>
      <c r="AZ206" s="85" t="e">
        <f>_xlfn.XLOOKUP($AV206,'Size capacities'!$A$2:$A$120,'Size capacities'!G$2:G$120)</f>
        <v>#N/A</v>
      </c>
      <c r="BA206" s="85">
        <f t="shared" si="76"/>
        <v>0</v>
      </c>
      <c r="BB206" s="85">
        <f t="shared" si="77"/>
        <v>0</v>
      </c>
    </row>
    <row r="207" spans="1:54" x14ac:dyDescent="0.3">
      <c r="A207" s="7">
        <v>204</v>
      </c>
      <c r="B207" s="91"/>
      <c r="C207" s="91"/>
      <c r="D207" s="91"/>
      <c r="E207" s="91"/>
      <c r="F207" s="91"/>
      <c r="G207" s="91"/>
      <c r="H207" s="91"/>
      <c r="I207" s="91"/>
      <c r="J207" s="91"/>
      <c r="K207" s="92"/>
      <c r="L207" s="92"/>
      <c r="M207" s="9">
        <f t="shared" ca="1" si="67"/>
        <v>0</v>
      </c>
      <c r="N207" s="10" cm="1">
        <f t="array" aca="1" ref="N207" ca="1">IF(ISBLANK(C207),0,IF(F207="Flow",AP207,IF(F207="Cascade",AQ207,IF(OR(ISBLANK(F207),ISBLANK(G207),ISBLANK(I207),ISBLANK(J207)),0,(_xlfn.XLOOKUP(S207,INDIRECT(U207&amp;W207&amp;"W"),_xlfn.XLOOKUP(T207,INDIRECT(U207&amp;W207&amp;"D"),INDIRECT(U207&amp;W207))))))))</f>
        <v>0</v>
      </c>
      <c r="O207" s="93"/>
      <c r="P207" s="9">
        <f t="shared" ca="1" si="68"/>
        <v>0</v>
      </c>
      <c r="Q207" s="9">
        <f t="shared" si="78"/>
        <v>0</v>
      </c>
      <c r="S207" s="7">
        <f t="shared" si="79"/>
        <v>800</v>
      </c>
      <c r="T207" s="7">
        <f t="shared" si="80"/>
        <v>800</v>
      </c>
      <c r="U207" s="8" t="str">
        <f t="shared" si="81"/>
        <v/>
      </c>
      <c r="V207" s="7" cm="1">
        <f t="array" aca="1" ref="V207" ca="1">IF(ISBLANK(I207),0,_xlfn.XLOOKUP(I207,INDIRECT(U207&amp;"Controls"),INDIRECT(U207&amp;"ControlsAddon")))</f>
        <v>0</v>
      </c>
      <c r="W207" s="7" t="str">
        <f t="shared" si="69"/>
        <v/>
      </c>
      <c r="X207" s="7" cm="1">
        <f t="array" aca="1" ref="X207" ca="1">IF(AND(K207="y",NOT(ISBLANK(H207))),_xlfn.XLOOKUP(S207,ralcassette,ralcassettecost),IF(K207="Y",_xlfn.XLOOKUP(S207,INDIRECT(U207&amp;"RALW"),_xlfn.XLOOKUP(T207,INDIRECT(U207&amp;"RALD"),INDIRECT(U207&amp;"RAL"))),0))</f>
        <v>0</v>
      </c>
      <c r="Y207" s="7">
        <f t="shared" si="82"/>
        <v>0</v>
      </c>
      <c r="Z207" s="7">
        <f t="shared" si="83"/>
        <v>0</v>
      </c>
      <c r="AA207" s="7" cm="1">
        <f t="array" ref="AA207">IF(ISNUMBER(SEARCH("cassette",H207)),_xlfn.XLOOKUP(S207,cassettewidth,_xlfn.XLOOKUP(H207,cassettetype,cassette)),IF(ISNUMBER(SEARCH("fascia",H207)),_xlfn.XLOOKUP(S207,fasciawidth,_xlfn.XLOOKUP(H207,fasciatype,fascia)),0))</f>
        <v>0</v>
      </c>
      <c r="AB207" s="7" t="str">
        <f t="shared" si="84"/>
        <v/>
      </c>
      <c r="AC207" s="7" t="str" cm="1">
        <f t="array" ref="AC207">IF(NOT(ISBLANK(H207)),_xlfn.XLOOKUP(S207,cassetterefwidth,_xlfn.XLOOKUP(T207,cassetterefdrop,cassetteref)),"")</f>
        <v/>
      </c>
      <c r="AD207" s="1" t="b">
        <f t="shared" si="85"/>
        <v>0</v>
      </c>
      <c r="AE207" s="1" t="b">
        <f t="shared" si="70"/>
        <v>0</v>
      </c>
      <c r="AF207" s="10" t="e" cm="1">
        <f t="array" aca="1" ref="AF207" ca="1">(_xlfn.XLOOKUP($S207,INDIRECT($U207&amp;$W207&amp;"W"),_xlfn.XLOOKUP($T207,INDIRECT($U207&amp;$W207&amp;"D"),INDIRECT($U207&amp;$W207))))</f>
        <v>#REF!</v>
      </c>
      <c r="AG207" s="9"/>
      <c r="AH207" s="9"/>
      <c r="AI207" s="9"/>
      <c r="AJ207" s="9"/>
      <c r="AK207" s="9"/>
      <c r="AL207" s="7">
        <f t="shared" si="71"/>
        <v>500</v>
      </c>
      <c r="AM207" s="7" t="str">
        <f t="shared" si="86"/>
        <v/>
      </c>
      <c r="AN207" s="7">
        <f t="shared" si="72"/>
        <v>0</v>
      </c>
      <c r="AO207" s="7">
        <f t="shared" si="73"/>
        <v>0</v>
      </c>
      <c r="AP207" s="9" cm="1">
        <f t="array" aca="1" ref="AP207" ca="1">IF(F207="Flow",_xlfn.XLOOKUP(AL207,INDIRECT(F207&amp;AM207&amp;"W"),_xlfn.XLOOKUP(AI207,INDIRECT(F207&amp;AM207&amp;"H"),INDIRECT(F207&amp;AM207))),0)</f>
        <v>0</v>
      </c>
      <c r="AQ207" s="9">
        <f>IF(F207="Cascade",_xlfn.XLOOKUP(S207,Cascade!$C$4:$S$4,Cascade!$C$5:$S$5),0)</f>
        <v>0</v>
      </c>
      <c r="AR207" s="9" t="b">
        <f t="shared" si="74"/>
        <v>0</v>
      </c>
      <c r="AS207" s="9" cm="1">
        <f t="array" aca="1" ref="AS207" ca="1">IF(OR(G207="Ellipse 43",G207="Luxury 46",G207="Type 2",G207="Type D",G207="Type Z",ISBLANK(G207)),0,_xlfn.XLOOKUP(S207,INDIRECT(U207&amp;AR207&amp;"w"),INDIRECT(U207&amp;AR207)))</f>
        <v>0</v>
      </c>
      <c r="AT207" s="9" cm="1">
        <f t="array" ref="AT207">IF(F207="ExtraLok 100",_xlfn.XLOOKUP(S207,'ExtraLok 100'!$C$6:$S$6,_xlfn.XLOOKUP('Pricing Tool'!T207,'ExtraLok 100'!$A$7:$A$21,'ExtraLok 100'!$C$7:$S$21)),IF(F207="ExtraLok 125",_xlfn.XLOOKUP('Pricing Tool'!S207,'ExtraLok 125'!$C$6:$S$6,_xlfn.XLOOKUP('Pricing Tool'!T207,'ExtraLok 125'!$A$7:$A$33,'ExtraLok 125'!$C$7:$S$33)),0))</f>
        <v>0</v>
      </c>
      <c r="AU207" s="9">
        <f t="shared" ca="1" si="87"/>
        <v>0</v>
      </c>
      <c r="AV207" s="9" t="str">
        <f t="shared" si="75"/>
        <v/>
      </c>
      <c r="AW207" s="85" t="e">
        <f>_xlfn.XLOOKUP($AV207,'Size capacities'!$A$2:$A$120,'Size capacities'!D$2:D$120)</f>
        <v>#N/A</v>
      </c>
      <c r="AX207" s="85" t="e">
        <f>_xlfn.XLOOKUP($AV207,'Size capacities'!$A$2:$A$120,'Size capacities'!E$2:E$120)</f>
        <v>#N/A</v>
      </c>
      <c r="AY207" s="85" t="e">
        <f>_xlfn.XLOOKUP($AV207,'Size capacities'!$A$2:$A$120,'Size capacities'!F$2:F$120)</f>
        <v>#N/A</v>
      </c>
      <c r="AZ207" s="85" t="e">
        <f>_xlfn.XLOOKUP($AV207,'Size capacities'!$A$2:$A$120,'Size capacities'!G$2:G$120)</f>
        <v>#N/A</v>
      </c>
      <c r="BA207" s="85">
        <f t="shared" si="76"/>
        <v>0</v>
      </c>
      <c r="BB207" s="85">
        <f t="shared" si="77"/>
        <v>0</v>
      </c>
    </row>
    <row r="208" spans="1:54" x14ac:dyDescent="0.3">
      <c r="A208" s="7">
        <v>205</v>
      </c>
      <c r="B208" s="91"/>
      <c r="C208" s="91"/>
      <c r="D208" s="91"/>
      <c r="E208" s="91"/>
      <c r="F208" s="91"/>
      <c r="G208" s="91"/>
      <c r="H208" s="91"/>
      <c r="I208" s="91"/>
      <c r="J208" s="91"/>
      <c r="K208" s="92"/>
      <c r="L208" s="92"/>
      <c r="M208" s="9">
        <f t="shared" ca="1" si="67"/>
        <v>0</v>
      </c>
      <c r="N208" s="10" cm="1">
        <f t="array" aca="1" ref="N208" ca="1">IF(ISBLANK(C208),0,IF(F208="Flow",AP208,IF(F208="Cascade",AQ208,IF(OR(ISBLANK(F208),ISBLANK(G208),ISBLANK(I208),ISBLANK(J208)),0,(_xlfn.XLOOKUP(S208,INDIRECT(U208&amp;W208&amp;"W"),_xlfn.XLOOKUP(T208,INDIRECT(U208&amp;W208&amp;"D"),INDIRECT(U208&amp;W208))))))))</f>
        <v>0</v>
      </c>
      <c r="O208" s="93"/>
      <c r="P208" s="9">
        <f t="shared" ca="1" si="68"/>
        <v>0</v>
      </c>
      <c r="Q208" s="9">
        <f t="shared" si="78"/>
        <v>0</v>
      </c>
      <c r="S208" s="7">
        <f t="shared" si="79"/>
        <v>800</v>
      </c>
      <c r="T208" s="7">
        <f t="shared" si="80"/>
        <v>800</v>
      </c>
      <c r="U208" s="8" t="str">
        <f t="shared" si="81"/>
        <v/>
      </c>
      <c r="V208" s="7" cm="1">
        <f t="array" aca="1" ref="V208" ca="1">IF(ISBLANK(I208),0,_xlfn.XLOOKUP(I208,INDIRECT(U208&amp;"Controls"),INDIRECT(U208&amp;"ControlsAddon")))</f>
        <v>0</v>
      </c>
      <c r="W208" s="7" t="str">
        <f t="shared" si="69"/>
        <v/>
      </c>
      <c r="X208" s="7" cm="1">
        <f t="array" aca="1" ref="X208" ca="1">IF(AND(K208="y",NOT(ISBLANK(H208))),_xlfn.XLOOKUP(S208,ralcassette,ralcassettecost),IF(K208="Y",_xlfn.XLOOKUP(S208,INDIRECT(U208&amp;"RALW"),_xlfn.XLOOKUP(T208,INDIRECT(U208&amp;"RALD"),INDIRECT(U208&amp;"RAL"))),0))</f>
        <v>0</v>
      </c>
      <c r="Y208" s="7">
        <f t="shared" si="82"/>
        <v>0</v>
      </c>
      <c r="Z208" s="7">
        <f t="shared" si="83"/>
        <v>0</v>
      </c>
      <c r="AA208" s="7" cm="1">
        <f t="array" ref="AA208">IF(ISNUMBER(SEARCH("cassette",H208)),_xlfn.XLOOKUP(S208,cassettewidth,_xlfn.XLOOKUP(H208,cassettetype,cassette)),IF(ISNUMBER(SEARCH("fascia",H208)),_xlfn.XLOOKUP(S208,fasciawidth,_xlfn.XLOOKUP(H208,fasciatype,fascia)),0))</f>
        <v>0</v>
      </c>
      <c r="AB208" s="7" t="str">
        <f t="shared" si="84"/>
        <v/>
      </c>
      <c r="AC208" s="7" t="str" cm="1">
        <f t="array" ref="AC208">IF(NOT(ISBLANK(H208)),_xlfn.XLOOKUP(S208,cassetterefwidth,_xlfn.XLOOKUP(T208,cassetterefdrop,cassetteref)),"")</f>
        <v/>
      </c>
      <c r="AD208" s="1" t="b">
        <f t="shared" si="85"/>
        <v>0</v>
      </c>
      <c r="AE208" s="1" t="b">
        <f t="shared" si="70"/>
        <v>0</v>
      </c>
      <c r="AF208" s="10" t="e" cm="1">
        <f t="array" aca="1" ref="AF208" ca="1">(_xlfn.XLOOKUP($S208,INDIRECT($U208&amp;$W208&amp;"W"),_xlfn.XLOOKUP($T208,INDIRECT($U208&amp;$W208&amp;"D"),INDIRECT($U208&amp;$W208))))</f>
        <v>#REF!</v>
      </c>
      <c r="AG208" s="9"/>
      <c r="AH208" s="9"/>
      <c r="AI208" s="9"/>
      <c r="AJ208" s="9"/>
      <c r="AK208" s="9"/>
      <c r="AL208" s="7">
        <f t="shared" si="71"/>
        <v>500</v>
      </c>
      <c r="AM208" s="7" t="str">
        <f t="shared" si="86"/>
        <v/>
      </c>
      <c r="AN208" s="7">
        <f t="shared" si="72"/>
        <v>0</v>
      </c>
      <c r="AO208" s="7">
        <f t="shared" si="73"/>
        <v>0</v>
      </c>
      <c r="AP208" s="9" cm="1">
        <f t="array" aca="1" ref="AP208" ca="1">IF(F208="Flow",_xlfn.XLOOKUP(AL208,INDIRECT(F208&amp;AM208&amp;"W"),_xlfn.XLOOKUP(AI208,INDIRECT(F208&amp;AM208&amp;"H"),INDIRECT(F208&amp;AM208))),0)</f>
        <v>0</v>
      </c>
      <c r="AQ208" s="9">
        <f>IF(F208="Cascade",_xlfn.XLOOKUP(S208,Cascade!$C$4:$S$4,Cascade!$C$5:$S$5),0)</f>
        <v>0</v>
      </c>
      <c r="AR208" s="9" t="b">
        <f t="shared" si="74"/>
        <v>0</v>
      </c>
      <c r="AS208" s="9" cm="1">
        <f t="array" aca="1" ref="AS208" ca="1">IF(OR(G208="Ellipse 43",G208="Luxury 46",G208="Type 2",G208="Type D",G208="Type Z",ISBLANK(G208)),0,_xlfn.XLOOKUP(S208,INDIRECT(U208&amp;AR208&amp;"w"),INDIRECT(U208&amp;AR208)))</f>
        <v>0</v>
      </c>
      <c r="AT208" s="9" cm="1">
        <f t="array" ref="AT208">IF(F208="ExtraLok 100",_xlfn.XLOOKUP(S208,'ExtraLok 100'!$C$6:$S$6,_xlfn.XLOOKUP('Pricing Tool'!T208,'ExtraLok 100'!$A$7:$A$21,'ExtraLok 100'!$C$7:$S$21)),IF(F208="ExtraLok 125",_xlfn.XLOOKUP('Pricing Tool'!S208,'ExtraLok 125'!$C$6:$S$6,_xlfn.XLOOKUP('Pricing Tool'!T208,'ExtraLok 125'!$A$7:$A$33,'ExtraLok 125'!$C$7:$S$33)),0))</f>
        <v>0</v>
      </c>
      <c r="AU208" s="9">
        <f t="shared" ca="1" si="87"/>
        <v>0</v>
      </c>
      <c r="AV208" s="9" t="str">
        <f t="shared" si="75"/>
        <v/>
      </c>
      <c r="AW208" s="85" t="e">
        <f>_xlfn.XLOOKUP($AV208,'Size capacities'!$A$2:$A$120,'Size capacities'!D$2:D$120)</f>
        <v>#N/A</v>
      </c>
      <c r="AX208" s="85" t="e">
        <f>_xlfn.XLOOKUP($AV208,'Size capacities'!$A$2:$A$120,'Size capacities'!E$2:E$120)</f>
        <v>#N/A</v>
      </c>
      <c r="AY208" s="85" t="e">
        <f>_xlfn.XLOOKUP($AV208,'Size capacities'!$A$2:$A$120,'Size capacities'!F$2:F$120)</f>
        <v>#N/A</v>
      </c>
      <c r="AZ208" s="85" t="e">
        <f>_xlfn.XLOOKUP($AV208,'Size capacities'!$A$2:$A$120,'Size capacities'!G$2:G$120)</f>
        <v>#N/A</v>
      </c>
      <c r="BA208" s="85">
        <f t="shared" si="76"/>
        <v>0</v>
      </c>
      <c r="BB208" s="85">
        <f t="shared" si="77"/>
        <v>0</v>
      </c>
    </row>
    <row r="209" spans="1:54" x14ac:dyDescent="0.3">
      <c r="A209" s="7">
        <v>206</v>
      </c>
      <c r="B209" s="91"/>
      <c r="C209" s="91"/>
      <c r="D209" s="91"/>
      <c r="E209" s="91"/>
      <c r="F209" s="91"/>
      <c r="G209" s="91"/>
      <c r="H209" s="91"/>
      <c r="I209" s="91"/>
      <c r="J209" s="91"/>
      <c r="K209" s="92"/>
      <c r="L209" s="92"/>
      <c r="M209" s="9">
        <f t="shared" ca="1" si="67"/>
        <v>0</v>
      </c>
      <c r="N209" s="10" cm="1">
        <f t="array" aca="1" ref="N209" ca="1">IF(ISBLANK(C209),0,IF(F209="Flow",AP209,IF(F209="Cascade",AQ209,IF(OR(ISBLANK(F209),ISBLANK(G209),ISBLANK(I209),ISBLANK(J209)),0,(_xlfn.XLOOKUP(S209,INDIRECT(U209&amp;W209&amp;"W"),_xlfn.XLOOKUP(T209,INDIRECT(U209&amp;W209&amp;"D"),INDIRECT(U209&amp;W209))))))))</f>
        <v>0</v>
      </c>
      <c r="O209" s="93"/>
      <c r="P209" s="9">
        <f t="shared" ca="1" si="68"/>
        <v>0</v>
      </c>
      <c r="Q209" s="9">
        <f t="shared" si="78"/>
        <v>0</v>
      </c>
      <c r="S209" s="7">
        <f t="shared" si="79"/>
        <v>800</v>
      </c>
      <c r="T209" s="7">
        <f t="shared" si="80"/>
        <v>800</v>
      </c>
      <c r="U209" s="8" t="str">
        <f t="shared" si="81"/>
        <v/>
      </c>
      <c r="V209" s="7" cm="1">
        <f t="array" aca="1" ref="V209" ca="1">IF(ISBLANK(I209),0,_xlfn.XLOOKUP(I209,INDIRECT(U209&amp;"Controls"),INDIRECT(U209&amp;"ControlsAddon")))</f>
        <v>0</v>
      </c>
      <c r="W209" s="7" t="str">
        <f t="shared" si="69"/>
        <v/>
      </c>
      <c r="X209" s="7" cm="1">
        <f t="array" aca="1" ref="X209" ca="1">IF(AND(K209="y",NOT(ISBLANK(H209))),_xlfn.XLOOKUP(S209,ralcassette,ralcassettecost),IF(K209="Y",_xlfn.XLOOKUP(S209,INDIRECT(U209&amp;"RALW"),_xlfn.XLOOKUP(T209,INDIRECT(U209&amp;"RALD"),INDIRECT(U209&amp;"RAL"))),0))</f>
        <v>0</v>
      </c>
      <c r="Y209" s="7">
        <f t="shared" si="82"/>
        <v>0</v>
      </c>
      <c r="Z209" s="7">
        <f t="shared" si="83"/>
        <v>0</v>
      </c>
      <c r="AA209" s="7" cm="1">
        <f t="array" ref="AA209">IF(ISNUMBER(SEARCH("cassette",H209)),_xlfn.XLOOKUP(S209,cassettewidth,_xlfn.XLOOKUP(H209,cassettetype,cassette)),IF(ISNUMBER(SEARCH("fascia",H209)),_xlfn.XLOOKUP(S209,fasciawidth,_xlfn.XLOOKUP(H209,fasciatype,fascia)),0))</f>
        <v>0</v>
      </c>
      <c r="AB209" s="7" t="str">
        <f t="shared" si="84"/>
        <v/>
      </c>
      <c r="AC209" s="7" t="str" cm="1">
        <f t="array" ref="AC209">IF(NOT(ISBLANK(H209)),_xlfn.XLOOKUP(S209,cassetterefwidth,_xlfn.XLOOKUP(T209,cassetterefdrop,cassetteref)),"")</f>
        <v/>
      </c>
      <c r="AD209" s="1" t="b">
        <f t="shared" si="85"/>
        <v>0</v>
      </c>
      <c r="AE209" s="1" t="b">
        <f t="shared" si="70"/>
        <v>0</v>
      </c>
      <c r="AF209" s="10" t="e" cm="1">
        <f t="array" aca="1" ref="AF209" ca="1">(_xlfn.XLOOKUP($S209,INDIRECT($U209&amp;$W209&amp;"W"),_xlfn.XLOOKUP($T209,INDIRECT($U209&amp;$W209&amp;"D"),INDIRECT($U209&amp;$W209))))</f>
        <v>#REF!</v>
      </c>
      <c r="AG209" s="9"/>
      <c r="AH209" s="9"/>
      <c r="AI209" s="9"/>
      <c r="AJ209" s="9"/>
      <c r="AK209" s="9"/>
      <c r="AL209" s="7">
        <f t="shared" si="71"/>
        <v>500</v>
      </c>
      <c r="AM209" s="7" t="str">
        <f t="shared" si="86"/>
        <v/>
      </c>
      <c r="AN209" s="7">
        <f t="shared" si="72"/>
        <v>0</v>
      </c>
      <c r="AO209" s="7">
        <f t="shared" si="73"/>
        <v>0</v>
      </c>
      <c r="AP209" s="9" cm="1">
        <f t="array" aca="1" ref="AP209" ca="1">IF(F209="Flow",_xlfn.XLOOKUP(AL209,INDIRECT(F209&amp;AM209&amp;"W"),_xlfn.XLOOKUP(AI209,INDIRECT(F209&amp;AM209&amp;"H"),INDIRECT(F209&amp;AM209))),0)</f>
        <v>0</v>
      </c>
      <c r="AQ209" s="9">
        <f>IF(F209="Cascade",_xlfn.XLOOKUP(S209,Cascade!$C$4:$S$4,Cascade!$C$5:$S$5),0)</f>
        <v>0</v>
      </c>
      <c r="AR209" s="9" t="b">
        <f t="shared" si="74"/>
        <v>0</v>
      </c>
      <c r="AS209" s="9" cm="1">
        <f t="array" aca="1" ref="AS209" ca="1">IF(OR(G209="Ellipse 43",G209="Luxury 46",G209="Type 2",G209="Type D",G209="Type Z",ISBLANK(G209)),0,_xlfn.XLOOKUP(S209,INDIRECT(U209&amp;AR209&amp;"w"),INDIRECT(U209&amp;AR209)))</f>
        <v>0</v>
      </c>
      <c r="AT209" s="9" cm="1">
        <f t="array" ref="AT209">IF(F209="ExtraLok 100",_xlfn.XLOOKUP(S209,'ExtraLok 100'!$C$6:$S$6,_xlfn.XLOOKUP('Pricing Tool'!T209,'ExtraLok 100'!$A$7:$A$21,'ExtraLok 100'!$C$7:$S$21)),IF(F209="ExtraLok 125",_xlfn.XLOOKUP('Pricing Tool'!S209,'ExtraLok 125'!$C$6:$S$6,_xlfn.XLOOKUP('Pricing Tool'!T209,'ExtraLok 125'!$A$7:$A$33,'ExtraLok 125'!$C$7:$S$33)),0))</f>
        <v>0</v>
      </c>
      <c r="AU209" s="9">
        <f t="shared" ca="1" si="87"/>
        <v>0</v>
      </c>
      <c r="AV209" s="9" t="str">
        <f t="shared" si="75"/>
        <v/>
      </c>
      <c r="AW209" s="85" t="e">
        <f>_xlfn.XLOOKUP($AV209,'Size capacities'!$A$2:$A$120,'Size capacities'!D$2:D$120)</f>
        <v>#N/A</v>
      </c>
      <c r="AX209" s="85" t="e">
        <f>_xlfn.XLOOKUP($AV209,'Size capacities'!$A$2:$A$120,'Size capacities'!E$2:E$120)</f>
        <v>#N/A</v>
      </c>
      <c r="AY209" s="85" t="e">
        <f>_xlfn.XLOOKUP($AV209,'Size capacities'!$A$2:$A$120,'Size capacities'!F$2:F$120)</f>
        <v>#N/A</v>
      </c>
      <c r="AZ209" s="85" t="e">
        <f>_xlfn.XLOOKUP($AV209,'Size capacities'!$A$2:$A$120,'Size capacities'!G$2:G$120)</f>
        <v>#N/A</v>
      </c>
      <c r="BA209" s="85">
        <f t="shared" si="76"/>
        <v>0</v>
      </c>
      <c r="BB209" s="85">
        <f t="shared" si="77"/>
        <v>0</v>
      </c>
    </row>
    <row r="210" spans="1:54" x14ac:dyDescent="0.3">
      <c r="A210" s="7">
        <v>207</v>
      </c>
      <c r="B210" s="91"/>
      <c r="C210" s="91"/>
      <c r="D210" s="91"/>
      <c r="E210" s="91"/>
      <c r="F210" s="91"/>
      <c r="G210" s="91"/>
      <c r="H210" s="91"/>
      <c r="I210" s="91"/>
      <c r="J210" s="91"/>
      <c r="K210" s="92"/>
      <c r="L210" s="92"/>
      <c r="M210" s="9">
        <f t="shared" ca="1" si="67"/>
        <v>0</v>
      </c>
      <c r="N210" s="10" cm="1">
        <f t="array" aca="1" ref="N210" ca="1">IF(ISBLANK(C210),0,IF(F210="Flow",AP210,IF(F210="Cascade",AQ210,IF(OR(ISBLANK(F210),ISBLANK(G210),ISBLANK(I210),ISBLANK(J210)),0,(_xlfn.XLOOKUP(S210,INDIRECT(U210&amp;W210&amp;"W"),_xlfn.XLOOKUP(T210,INDIRECT(U210&amp;W210&amp;"D"),INDIRECT(U210&amp;W210))))))))</f>
        <v>0</v>
      </c>
      <c r="O210" s="93"/>
      <c r="P210" s="9">
        <f t="shared" ca="1" si="68"/>
        <v>0</v>
      </c>
      <c r="Q210" s="9">
        <f t="shared" si="78"/>
        <v>0</v>
      </c>
      <c r="S210" s="7">
        <f t="shared" si="79"/>
        <v>800</v>
      </c>
      <c r="T210" s="7">
        <f t="shared" si="80"/>
        <v>800</v>
      </c>
      <c r="U210" s="8" t="str">
        <f t="shared" si="81"/>
        <v/>
      </c>
      <c r="V210" s="7" cm="1">
        <f t="array" aca="1" ref="V210" ca="1">IF(ISBLANK(I210),0,_xlfn.XLOOKUP(I210,INDIRECT(U210&amp;"Controls"),INDIRECT(U210&amp;"ControlsAddon")))</f>
        <v>0</v>
      </c>
      <c r="W210" s="7" t="str">
        <f t="shared" si="69"/>
        <v/>
      </c>
      <c r="X210" s="7" cm="1">
        <f t="array" aca="1" ref="X210" ca="1">IF(AND(K210="y",NOT(ISBLANK(H210))),_xlfn.XLOOKUP(S210,ralcassette,ralcassettecost),IF(K210="Y",_xlfn.XLOOKUP(S210,INDIRECT(U210&amp;"RALW"),_xlfn.XLOOKUP(T210,INDIRECT(U210&amp;"RALD"),INDIRECT(U210&amp;"RAL"))),0))</f>
        <v>0</v>
      </c>
      <c r="Y210" s="7">
        <f t="shared" si="82"/>
        <v>0</v>
      </c>
      <c r="Z210" s="7">
        <f t="shared" si="83"/>
        <v>0</v>
      </c>
      <c r="AA210" s="7" cm="1">
        <f t="array" ref="AA210">IF(ISNUMBER(SEARCH("cassette",H210)),_xlfn.XLOOKUP(S210,cassettewidth,_xlfn.XLOOKUP(H210,cassettetype,cassette)),IF(ISNUMBER(SEARCH("fascia",H210)),_xlfn.XLOOKUP(S210,fasciawidth,_xlfn.XLOOKUP(H210,fasciatype,fascia)),0))</f>
        <v>0</v>
      </c>
      <c r="AB210" s="7" t="str">
        <f t="shared" si="84"/>
        <v/>
      </c>
      <c r="AC210" s="7" t="str" cm="1">
        <f t="array" ref="AC210">IF(NOT(ISBLANK(H210)),_xlfn.XLOOKUP(S210,cassetterefwidth,_xlfn.XLOOKUP(T210,cassetterefdrop,cassetteref)),"")</f>
        <v/>
      </c>
      <c r="AD210" s="1" t="b">
        <f t="shared" si="85"/>
        <v>0</v>
      </c>
      <c r="AE210" s="1" t="b">
        <f t="shared" si="70"/>
        <v>0</v>
      </c>
      <c r="AF210" s="10" t="e" cm="1">
        <f t="array" aca="1" ref="AF210" ca="1">(_xlfn.XLOOKUP($S210,INDIRECT($U210&amp;$W210&amp;"W"),_xlfn.XLOOKUP($T210,INDIRECT($U210&amp;$W210&amp;"D"),INDIRECT($U210&amp;$W210))))</f>
        <v>#REF!</v>
      </c>
      <c r="AG210" s="9"/>
      <c r="AH210" s="9"/>
      <c r="AI210" s="9"/>
      <c r="AJ210" s="9"/>
      <c r="AK210" s="9"/>
      <c r="AL210" s="7">
        <f t="shared" si="71"/>
        <v>500</v>
      </c>
      <c r="AM210" s="7" t="str">
        <f t="shared" si="86"/>
        <v/>
      </c>
      <c r="AN210" s="7">
        <f t="shared" si="72"/>
        <v>0</v>
      </c>
      <c r="AO210" s="7">
        <f t="shared" si="73"/>
        <v>0</v>
      </c>
      <c r="AP210" s="9" cm="1">
        <f t="array" aca="1" ref="AP210" ca="1">IF(F210="Flow",_xlfn.XLOOKUP(AL210,INDIRECT(F210&amp;AM210&amp;"W"),_xlfn.XLOOKUP(AI210,INDIRECT(F210&amp;AM210&amp;"H"),INDIRECT(F210&amp;AM210))),0)</f>
        <v>0</v>
      </c>
      <c r="AQ210" s="9">
        <f>IF(F210="Cascade",_xlfn.XLOOKUP(S210,Cascade!$C$4:$S$4,Cascade!$C$5:$S$5),0)</f>
        <v>0</v>
      </c>
      <c r="AR210" s="9" t="b">
        <f t="shared" si="74"/>
        <v>0</v>
      </c>
      <c r="AS210" s="9" cm="1">
        <f t="array" aca="1" ref="AS210" ca="1">IF(OR(G210="Ellipse 43",G210="Luxury 46",G210="Type 2",G210="Type D",G210="Type Z",ISBLANK(G210)),0,_xlfn.XLOOKUP(S210,INDIRECT(U210&amp;AR210&amp;"w"),INDIRECT(U210&amp;AR210)))</f>
        <v>0</v>
      </c>
      <c r="AT210" s="9" cm="1">
        <f t="array" ref="AT210">IF(F210="ExtraLok 100",_xlfn.XLOOKUP(S210,'ExtraLok 100'!$C$6:$S$6,_xlfn.XLOOKUP('Pricing Tool'!T210,'ExtraLok 100'!$A$7:$A$21,'ExtraLok 100'!$C$7:$S$21)),IF(F210="ExtraLok 125",_xlfn.XLOOKUP('Pricing Tool'!S210,'ExtraLok 125'!$C$6:$S$6,_xlfn.XLOOKUP('Pricing Tool'!T210,'ExtraLok 125'!$A$7:$A$33,'ExtraLok 125'!$C$7:$S$33)),0))</f>
        <v>0</v>
      </c>
      <c r="AU210" s="9">
        <f t="shared" ca="1" si="87"/>
        <v>0</v>
      </c>
      <c r="AV210" s="9" t="str">
        <f t="shared" si="75"/>
        <v/>
      </c>
      <c r="AW210" s="85" t="e">
        <f>_xlfn.XLOOKUP($AV210,'Size capacities'!$A$2:$A$120,'Size capacities'!D$2:D$120)</f>
        <v>#N/A</v>
      </c>
      <c r="AX210" s="85" t="e">
        <f>_xlfn.XLOOKUP($AV210,'Size capacities'!$A$2:$A$120,'Size capacities'!E$2:E$120)</f>
        <v>#N/A</v>
      </c>
      <c r="AY210" s="85" t="e">
        <f>_xlfn.XLOOKUP($AV210,'Size capacities'!$A$2:$A$120,'Size capacities'!F$2:F$120)</f>
        <v>#N/A</v>
      </c>
      <c r="AZ210" s="85" t="e">
        <f>_xlfn.XLOOKUP($AV210,'Size capacities'!$A$2:$A$120,'Size capacities'!G$2:G$120)</f>
        <v>#N/A</v>
      </c>
      <c r="BA210" s="85">
        <f t="shared" si="76"/>
        <v>0</v>
      </c>
      <c r="BB210" s="85">
        <f t="shared" si="77"/>
        <v>0</v>
      </c>
    </row>
    <row r="211" spans="1:54" x14ac:dyDescent="0.3">
      <c r="A211" s="7">
        <v>208</v>
      </c>
      <c r="B211" s="91"/>
      <c r="C211" s="91"/>
      <c r="D211" s="91"/>
      <c r="E211" s="91"/>
      <c r="F211" s="91"/>
      <c r="G211" s="91"/>
      <c r="H211" s="91"/>
      <c r="I211" s="91"/>
      <c r="J211" s="91"/>
      <c r="K211" s="92"/>
      <c r="L211" s="92"/>
      <c r="M211" s="9">
        <f t="shared" ca="1" si="67"/>
        <v>0</v>
      </c>
      <c r="N211" s="10" cm="1">
        <f t="array" aca="1" ref="N211" ca="1">IF(ISBLANK(C211),0,IF(F211="Flow",AP211,IF(F211="Cascade",AQ211,IF(OR(ISBLANK(F211),ISBLANK(G211),ISBLANK(I211),ISBLANK(J211)),0,(_xlfn.XLOOKUP(S211,INDIRECT(U211&amp;W211&amp;"W"),_xlfn.XLOOKUP(T211,INDIRECT(U211&amp;W211&amp;"D"),INDIRECT(U211&amp;W211))))))))</f>
        <v>0</v>
      </c>
      <c r="O211" s="93"/>
      <c r="P211" s="9">
        <f t="shared" ca="1" si="68"/>
        <v>0</v>
      </c>
      <c r="Q211" s="9">
        <f t="shared" si="78"/>
        <v>0</v>
      </c>
      <c r="S211" s="7">
        <f t="shared" si="79"/>
        <v>800</v>
      </c>
      <c r="T211" s="7">
        <f t="shared" si="80"/>
        <v>800</v>
      </c>
      <c r="U211" s="8" t="str">
        <f t="shared" si="81"/>
        <v/>
      </c>
      <c r="V211" s="7" cm="1">
        <f t="array" aca="1" ref="V211" ca="1">IF(ISBLANK(I211),0,_xlfn.XLOOKUP(I211,INDIRECT(U211&amp;"Controls"),INDIRECT(U211&amp;"ControlsAddon")))</f>
        <v>0</v>
      </c>
      <c r="W211" s="7" t="str">
        <f t="shared" si="69"/>
        <v/>
      </c>
      <c r="X211" s="7" cm="1">
        <f t="array" aca="1" ref="X211" ca="1">IF(AND(K211="y",NOT(ISBLANK(H211))),_xlfn.XLOOKUP(S211,ralcassette,ralcassettecost),IF(K211="Y",_xlfn.XLOOKUP(S211,INDIRECT(U211&amp;"RALW"),_xlfn.XLOOKUP(T211,INDIRECT(U211&amp;"RALD"),INDIRECT(U211&amp;"RAL"))),0))</f>
        <v>0</v>
      </c>
      <c r="Y211" s="7">
        <f t="shared" si="82"/>
        <v>0</v>
      </c>
      <c r="Z211" s="7">
        <f t="shared" si="83"/>
        <v>0</v>
      </c>
      <c r="AA211" s="7" cm="1">
        <f t="array" ref="AA211">IF(ISNUMBER(SEARCH("cassette",H211)),_xlfn.XLOOKUP(S211,cassettewidth,_xlfn.XLOOKUP(H211,cassettetype,cassette)),IF(ISNUMBER(SEARCH("fascia",H211)),_xlfn.XLOOKUP(S211,fasciawidth,_xlfn.XLOOKUP(H211,fasciatype,fascia)),0))</f>
        <v>0</v>
      </c>
      <c r="AB211" s="7" t="str">
        <f t="shared" si="84"/>
        <v/>
      </c>
      <c r="AC211" s="7" t="str" cm="1">
        <f t="array" ref="AC211">IF(NOT(ISBLANK(H211)),_xlfn.XLOOKUP(S211,cassetterefwidth,_xlfn.XLOOKUP(T211,cassetterefdrop,cassetteref)),"")</f>
        <v/>
      </c>
      <c r="AD211" s="1" t="b">
        <f t="shared" si="85"/>
        <v>0</v>
      </c>
      <c r="AE211" s="1" t="b">
        <f t="shared" si="70"/>
        <v>0</v>
      </c>
      <c r="AF211" s="10" t="e" cm="1">
        <f t="array" aca="1" ref="AF211" ca="1">(_xlfn.XLOOKUP($S211,INDIRECT($U211&amp;$W211&amp;"W"),_xlfn.XLOOKUP($T211,INDIRECT($U211&amp;$W211&amp;"D"),INDIRECT($U211&amp;$W211))))</f>
        <v>#REF!</v>
      </c>
      <c r="AG211" s="9"/>
      <c r="AH211" s="9"/>
      <c r="AI211" s="9"/>
      <c r="AJ211" s="9"/>
      <c r="AK211" s="9"/>
      <c r="AL211" s="7">
        <f t="shared" si="71"/>
        <v>500</v>
      </c>
      <c r="AM211" s="7" t="str">
        <f t="shared" si="86"/>
        <v/>
      </c>
      <c r="AN211" s="7">
        <f t="shared" si="72"/>
        <v>0</v>
      </c>
      <c r="AO211" s="7">
        <f t="shared" si="73"/>
        <v>0</v>
      </c>
      <c r="AP211" s="9" cm="1">
        <f t="array" aca="1" ref="AP211" ca="1">IF(F211="Flow",_xlfn.XLOOKUP(AL211,INDIRECT(F211&amp;AM211&amp;"W"),_xlfn.XLOOKUP(AI211,INDIRECT(F211&amp;AM211&amp;"H"),INDIRECT(F211&amp;AM211))),0)</f>
        <v>0</v>
      </c>
      <c r="AQ211" s="9">
        <f>IF(F211="Cascade",_xlfn.XLOOKUP(S211,Cascade!$C$4:$S$4,Cascade!$C$5:$S$5),0)</f>
        <v>0</v>
      </c>
      <c r="AR211" s="9" t="b">
        <f t="shared" si="74"/>
        <v>0</v>
      </c>
      <c r="AS211" s="9" cm="1">
        <f t="array" aca="1" ref="AS211" ca="1">IF(OR(G211="Ellipse 43",G211="Luxury 46",G211="Type 2",G211="Type D",G211="Type Z",ISBLANK(G211)),0,_xlfn.XLOOKUP(S211,INDIRECT(U211&amp;AR211&amp;"w"),INDIRECT(U211&amp;AR211)))</f>
        <v>0</v>
      </c>
      <c r="AT211" s="9" cm="1">
        <f t="array" ref="AT211">IF(F211="ExtraLok 100",_xlfn.XLOOKUP(S211,'ExtraLok 100'!$C$6:$S$6,_xlfn.XLOOKUP('Pricing Tool'!T211,'ExtraLok 100'!$A$7:$A$21,'ExtraLok 100'!$C$7:$S$21)),IF(F211="ExtraLok 125",_xlfn.XLOOKUP('Pricing Tool'!S211,'ExtraLok 125'!$C$6:$S$6,_xlfn.XLOOKUP('Pricing Tool'!T211,'ExtraLok 125'!$A$7:$A$33,'ExtraLok 125'!$C$7:$S$33)),0))</f>
        <v>0</v>
      </c>
      <c r="AU211" s="9">
        <f t="shared" ca="1" si="87"/>
        <v>0</v>
      </c>
      <c r="AV211" s="9" t="str">
        <f t="shared" si="75"/>
        <v/>
      </c>
      <c r="AW211" s="85" t="e">
        <f>_xlfn.XLOOKUP($AV211,'Size capacities'!$A$2:$A$120,'Size capacities'!D$2:D$120)</f>
        <v>#N/A</v>
      </c>
      <c r="AX211" s="85" t="e">
        <f>_xlfn.XLOOKUP($AV211,'Size capacities'!$A$2:$A$120,'Size capacities'!E$2:E$120)</f>
        <v>#N/A</v>
      </c>
      <c r="AY211" s="85" t="e">
        <f>_xlfn.XLOOKUP($AV211,'Size capacities'!$A$2:$A$120,'Size capacities'!F$2:F$120)</f>
        <v>#N/A</v>
      </c>
      <c r="AZ211" s="85" t="e">
        <f>_xlfn.XLOOKUP($AV211,'Size capacities'!$A$2:$A$120,'Size capacities'!G$2:G$120)</f>
        <v>#N/A</v>
      </c>
      <c r="BA211" s="85">
        <f t="shared" si="76"/>
        <v>0</v>
      </c>
      <c r="BB211" s="85">
        <f t="shared" si="77"/>
        <v>0</v>
      </c>
    </row>
    <row r="212" spans="1:54" x14ac:dyDescent="0.3">
      <c r="A212" s="7">
        <v>209</v>
      </c>
      <c r="B212" s="91"/>
      <c r="C212" s="91"/>
      <c r="D212" s="91"/>
      <c r="E212" s="91"/>
      <c r="F212" s="91"/>
      <c r="G212" s="91"/>
      <c r="H212" s="91"/>
      <c r="I212" s="91"/>
      <c r="J212" s="91"/>
      <c r="K212" s="92"/>
      <c r="L212" s="92"/>
      <c r="M212" s="9">
        <f t="shared" ca="1" si="67"/>
        <v>0</v>
      </c>
      <c r="N212" s="10" cm="1">
        <f t="array" aca="1" ref="N212" ca="1">IF(ISBLANK(C212),0,IF(F212="Flow",AP212,IF(F212="Cascade",AQ212,IF(OR(ISBLANK(F212),ISBLANK(G212),ISBLANK(I212),ISBLANK(J212)),0,(_xlfn.XLOOKUP(S212,INDIRECT(U212&amp;W212&amp;"W"),_xlfn.XLOOKUP(T212,INDIRECT(U212&amp;W212&amp;"D"),INDIRECT(U212&amp;W212))))))))</f>
        <v>0</v>
      </c>
      <c r="O212" s="93"/>
      <c r="P212" s="9">
        <f t="shared" ca="1" si="68"/>
        <v>0</v>
      </c>
      <c r="Q212" s="9">
        <f t="shared" si="78"/>
        <v>0</v>
      </c>
      <c r="S212" s="7">
        <f t="shared" si="79"/>
        <v>800</v>
      </c>
      <c r="T212" s="7">
        <f t="shared" si="80"/>
        <v>800</v>
      </c>
      <c r="U212" s="8" t="str">
        <f t="shared" si="81"/>
        <v/>
      </c>
      <c r="V212" s="7" cm="1">
        <f t="array" aca="1" ref="V212" ca="1">IF(ISBLANK(I212),0,_xlfn.XLOOKUP(I212,INDIRECT(U212&amp;"Controls"),INDIRECT(U212&amp;"ControlsAddon")))</f>
        <v>0</v>
      </c>
      <c r="W212" s="7" t="str">
        <f t="shared" si="69"/>
        <v/>
      </c>
      <c r="X212" s="7" cm="1">
        <f t="array" aca="1" ref="X212" ca="1">IF(AND(K212="y",NOT(ISBLANK(H212))),_xlfn.XLOOKUP(S212,ralcassette,ralcassettecost),IF(K212="Y",_xlfn.XLOOKUP(S212,INDIRECT(U212&amp;"RALW"),_xlfn.XLOOKUP(T212,INDIRECT(U212&amp;"RALD"),INDIRECT(U212&amp;"RAL"))),0))</f>
        <v>0</v>
      </c>
      <c r="Y212" s="7">
        <f t="shared" si="82"/>
        <v>0</v>
      </c>
      <c r="Z212" s="7">
        <f t="shared" si="83"/>
        <v>0</v>
      </c>
      <c r="AA212" s="7" cm="1">
        <f t="array" ref="AA212">IF(ISNUMBER(SEARCH("cassette",H212)),_xlfn.XLOOKUP(S212,cassettewidth,_xlfn.XLOOKUP(H212,cassettetype,cassette)),IF(ISNUMBER(SEARCH("fascia",H212)),_xlfn.XLOOKUP(S212,fasciawidth,_xlfn.XLOOKUP(H212,fasciatype,fascia)),0))</f>
        <v>0</v>
      </c>
      <c r="AB212" s="7" t="str">
        <f t="shared" si="84"/>
        <v/>
      </c>
      <c r="AC212" s="7" t="str" cm="1">
        <f t="array" ref="AC212">IF(NOT(ISBLANK(H212)),_xlfn.XLOOKUP(S212,cassetterefwidth,_xlfn.XLOOKUP(T212,cassetterefdrop,cassetteref)),"")</f>
        <v/>
      </c>
      <c r="AD212" s="1" t="b">
        <f t="shared" si="85"/>
        <v>0</v>
      </c>
      <c r="AE212" s="1" t="b">
        <f t="shared" si="70"/>
        <v>0</v>
      </c>
      <c r="AF212" s="10" t="e" cm="1">
        <f t="array" aca="1" ref="AF212" ca="1">(_xlfn.XLOOKUP($S212,INDIRECT($U212&amp;$W212&amp;"W"),_xlfn.XLOOKUP($T212,INDIRECT($U212&amp;$W212&amp;"D"),INDIRECT($U212&amp;$W212))))</f>
        <v>#REF!</v>
      </c>
      <c r="AG212" s="9"/>
      <c r="AH212" s="9"/>
      <c r="AI212" s="9"/>
      <c r="AJ212" s="9"/>
      <c r="AK212" s="9"/>
      <c r="AL212" s="7">
        <f t="shared" si="71"/>
        <v>500</v>
      </c>
      <c r="AM212" s="7" t="str">
        <f t="shared" si="86"/>
        <v/>
      </c>
      <c r="AN212" s="7">
        <f t="shared" si="72"/>
        <v>0</v>
      </c>
      <c r="AO212" s="7">
        <f t="shared" si="73"/>
        <v>0</v>
      </c>
      <c r="AP212" s="9" cm="1">
        <f t="array" aca="1" ref="AP212" ca="1">IF(F212="Flow",_xlfn.XLOOKUP(AL212,INDIRECT(F212&amp;AM212&amp;"W"),_xlfn.XLOOKUP(AI212,INDIRECT(F212&amp;AM212&amp;"H"),INDIRECT(F212&amp;AM212))),0)</f>
        <v>0</v>
      </c>
      <c r="AQ212" s="9">
        <f>IF(F212="Cascade",_xlfn.XLOOKUP(S212,Cascade!$C$4:$S$4,Cascade!$C$5:$S$5),0)</f>
        <v>0</v>
      </c>
      <c r="AR212" s="9" t="b">
        <f t="shared" si="74"/>
        <v>0</v>
      </c>
      <c r="AS212" s="9" cm="1">
        <f t="array" aca="1" ref="AS212" ca="1">IF(OR(G212="Ellipse 43",G212="Luxury 46",G212="Type 2",G212="Type D",G212="Type Z",ISBLANK(G212)),0,_xlfn.XLOOKUP(S212,INDIRECT(U212&amp;AR212&amp;"w"),INDIRECT(U212&amp;AR212)))</f>
        <v>0</v>
      </c>
      <c r="AT212" s="9" cm="1">
        <f t="array" ref="AT212">IF(F212="ExtraLok 100",_xlfn.XLOOKUP(S212,'ExtraLok 100'!$C$6:$S$6,_xlfn.XLOOKUP('Pricing Tool'!T212,'ExtraLok 100'!$A$7:$A$21,'ExtraLok 100'!$C$7:$S$21)),IF(F212="ExtraLok 125",_xlfn.XLOOKUP('Pricing Tool'!S212,'ExtraLok 125'!$C$6:$S$6,_xlfn.XLOOKUP('Pricing Tool'!T212,'ExtraLok 125'!$A$7:$A$33,'ExtraLok 125'!$C$7:$S$33)),0))</f>
        <v>0</v>
      </c>
      <c r="AU212" s="9">
        <f t="shared" ca="1" si="87"/>
        <v>0</v>
      </c>
      <c r="AV212" s="9" t="str">
        <f t="shared" si="75"/>
        <v/>
      </c>
      <c r="AW212" s="85" t="e">
        <f>_xlfn.XLOOKUP($AV212,'Size capacities'!$A$2:$A$120,'Size capacities'!D$2:D$120)</f>
        <v>#N/A</v>
      </c>
      <c r="AX212" s="85" t="e">
        <f>_xlfn.XLOOKUP($AV212,'Size capacities'!$A$2:$A$120,'Size capacities'!E$2:E$120)</f>
        <v>#N/A</v>
      </c>
      <c r="AY212" s="85" t="e">
        <f>_xlfn.XLOOKUP($AV212,'Size capacities'!$A$2:$A$120,'Size capacities'!F$2:F$120)</f>
        <v>#N/A</v>
      </c>
      <c r="AZ212" s="85" t="e">
        <f>_xlfn.XLOOKUP($AV212,'Size capacities'!$A$2:$A$120,'Size capacities'!G$2:G$120)</f>
        <v>#N/A</v>
      </c>
      <c r="BA212" s="85">
        <f t="shared" si="76"/>
        <v>0</v>
      </c>
      <c r="BB212" s="85">
        <f t="shared" si="77"/>
        <v>0</v>
      </c>
    </row>
    <row r="213" spans="1:54" x14ac:dyDescent="0.3">
      <c r="A213" s="7">
        <v>210</v>
      </c>
      <c r="B213" s="91"/>
      <c r="C213" s="91"/>
      <c r="D213" s="91"/>
      <c r="E213" s="91"/>
      <c r="F213" s="91"/>
      <c r="G213" s="91"/>
      <c r="H213" s="91"/>
      <c r="I213" s="91"/>
      <c r="J213" s="91"/>
      <c r="K213" s="92"/>
      <c r="L213" s="92"/>
      <c r="M213" s="9">
        <f t="shared" ca="1" si="67"/>
        <v>0</v>
      </c>
      <c r="N213" s="10" cm="1">
        <f t="array" aca="1" ref="N213" ca="1">IF(ISBLANK(C213),0,IF(F213="Flow",AP213,IF(F213="Cascade",AQ213,IF(OR(ISBLANK(F213),ISBLANK(G213),ISBLANK(I213),ISBLANK(J213)),0,(_xlfn.XLOOKUP(S213,INDIRECT(U213&amp;W213&amp;"W"),_xlfn.XLOOKUP(T213,INDIRECT(U213&amp;W213&amp;"D"),INDIRECT(U213&amp;W213))))))))</f>
        <v>0</v>
      </c>
      <c r="O213" s="93"/>
      <c r="P213" s="9">
        <f t="shared" ca="1" si="68"/>
        <v>0</v>
      </c>
      <c r="Q213" s="9">
        <f t="shared" si="78"/>
        <v>0</v>
      </c>
      <c r="S213" s="7">
        <f t="shared" si="79"/>
        <v>800</v>
      </c>
      <c r="T213" s="7">
        <f t="shared" si="80"/>
        <v>800</v>
      </c>
      <c r="U213" s="8" t="str">
        <f t="shared" si="81"/>
        <v/>
      </c>
      <c r="V213" s="7" cm="1">
        <f t="array" aca="1" ref="V213" ca="1">IF(ISBLANK(I213),0,_xlfn.XLOOKUP(I213,INDIRECT(U213&amp;"Controls"),INDIRECT(U213&amp;"ControlsAddon")))</f>
        <v>0</v>
      </c>
      <c r="W213" s="7" t="str">
        <f t="shared" si="69"/>
        <v/>
      </c>
      <c r="X213" s="7" cm="1">
        <f t="array" aca="1" ref="X213" ca="1">IF(AND(K213="y",NOT(ISBLANK(H213))),_xlfn.XLOOKUP(S213,ralcassette,ralcassettecost),IF(K213="Y",_xlfn.XLOOKUP(S213,INDIRECT(U213&amp;"RALW"),_xlfn.XLOOKUP(T213,INDIRECT(U213&amp;"RALD"),INDIRECT(U213&amp;"RAL"))),0))</f>
        <v>0</v>
      </c>
      <c r="Y213" s="7">
        <f t="shared" si="82"/>
        <v>0</v>
      </c>
      <c r="Z213" s="7">
        <f t="shared" si="83"/>
        <v>0</v>
      </c>
      <c r="AA213" s="7" cm="1">
        <f t="array" ref="AA213">IF(ISNUMBER(SEARCH("cassette",H213)),_xlfn.XLOOKUP(S213,cassettewidth,_xlfn.XLOOKUP(H213,cassettetype,cassette)),IF(ISNUMBER(SEARCH("fascia",H213)),_xlfn.XLOOKUP(S213,fasciawidth,_xlfn.XLOOKUP(H213,fasciatype,fascia)),0))</f>
        <v>0</v>
      </c>
      <c r="AB213" s="7" t="str">
        <f t="shared" si="84"/>
        <v/>
      </c>
      <c r="AC213" s="7" t="str" cm="1">
        <f t="array" ref="AC213">IF(NOT(ISBLANK(H213)),_xlfn.XLOOKUP(S213,cassetterefwidth,_xlfn.XLOOKUP(T213,cassetterefdrop,cassetteref)),"")</f>
        <v/>
      </c>
      <c r="AD213" s="1" t="b">
        <f t="shared" si="85"/>
        <v>0</v>
      </c>
      <c r="AE213" s="1" t="b">
        <f t="shared" si="70"/>
        <v>0</v>
      </c>
      <c r="AF213" s="10" t="e" cm="1">
        <f t="array" aca="1" ref="AF213" ca="1">(_xlfn.XLOOKUP($S213,INDIRECT($U213&amp;$W213&amp;"W"),_xlfn.XLOOKUP($T213,INDIRECT($U213&amp;$W213&amp;"D"),INDIRECT($U213&amp;$W213))))</f>
        <v>#REF!</v>
      </c>
      <c r="AG213" s="9"/>
      <c r="AH213" s="9"/>
      <c r="AI213" s="9"/>
      <c r="AJ213" s="9"/>
      <c r="AK213" s="9"/>
      <c r="AL213" s="7">
        <f t="shared" si="71"/>
        <v>500</v>
      </c>
      <c r="AM213" s="7" t="str">
        <f t="shared" si="86"/>
        <v/>
      </c>
      <c r="AN213" s="7">
        <f t="shared" si="72"/>
        <v>0</v>
      </c>
      <c r="AO213" s="7">
        <f t="shared" si="73"/>
        <v>0</v>
      </c>
      <c r="AP213" s="9" cm="1">
        <f t="array" aca="1" ref="AP213" ca="1">IF(F213="Flow",_xlfn.XLOOKUP(AL213,INDIRECT(F213&amp;AM213&amp;"W"),_xlfn.XLOOKUP(AI213,INDIRECT(F213&amp;AM213&amp;"H"),INDIRECT(F213&amp;AM213))),0)</f>
        <v>0</v>
      </c>
      <c r="AQ213" s="9">
        <f>IF(F213="Cascade",_xlfn.XLOOKUP(S213,Cascade!$C$4:$S$4,Cascade!$C$5:$S$5),0)</f>
        <v>0</v>
      </c>
      <c r="AR213" s="9" t="b">
        <f t="shared" si="74"/>
        <v>0</v>
      </c>
      <c r="AS213" s="9" cm="1">
        <f t="array" aca="1" ref="AS213" ca="1">IF(OR(G213="Ellipse 43",G213="Luxury 46",G213="Type 2",G213="Type D",G213="Type Z",ISBLANK(G213)),0,_xlfn.XLOOKUP(S213,INDIRECT(U213&amp;AR213&amp;"w"),INDIRECT(U213&amp;AR213)))</f>
        <v>0</v>
      </c>
      <c r="AT213" s="9" cm="1">
        <f t="array" ref="AT213">IF(F213="ExtraLok 100",_xlfn.XLOOKUP(S213,'ExtraLok 100'!$C$6:$S$6,_xlfn.XLOOKUP('Pricing Tool'!T213,'ExtraLok 100'!$A$7:$A$21,'ExtraLok 100'!$C$7:$S$21)),IF(F213="ExtraLok 125",_xlfn.XLOOKUP('Pricing Tool'!S213,'ExtraLok 125'!$C$6:$S$6,_xlfn.XLOOKUP('Pricing Tool'!T213,'ExtraLok 125'!$A$7:$A$33,'ExtraLok 125'!$C$7:$S$33)),0))</f>
        <v>0</v>
      </c>
      <c r="AU213" s="9">
        <f t="shared" ca="1" si="87"/>
        <v>0</v>
      </c>
      <c r="AV213" s="9" t="str">
        <f t="shared" si="75"/>
        <v/>
      </c>
      <c r="AW213" s="85" t="e">
        <f>_xlfn.XLOOKUP($AV213,'Size capacities'!$A$2:$A$120,'Size capacities'!D$2:D$120)</f>
        <v>#N/A</v>
      </c>
      <c r="AX213" s="85" t="e">
        <f>_xlfn.XLOOKUP($AV213,'Size capacities'!$A$2:$A$120,'Size capacities'!E$2:E$120)</f>
        <v>#N/A</v>
      </c>
      <c r="AY213" s="85" t="e">
        <f>_xlfn.XLOOKUP($AV213,'Size capacities'!$A$2:$A$120,'Size capacities'!F$2:F$120)</f>
        <v>#N/A</v>
      </c>
      <c r="AZ213" s="85" t="e">
        <f>_xlfn.XLOOKUP($AV213,'Size capacities'!$A$2:$A$120,'Size capacities'!G$2:G$120)</f>
        <v>#N/A</v>
      </c>
      <c r="BA213" s="85">
        <f t="shared" si="76"/>
        <v>0</v>
      </c>
      <c r="BB213" s="85">
        <f t="shared" si="77"/>
        <v>0</v>
      </c>
    </row>
    <row r="214" spans="1:54" x14ac:dyDescent="0.3">
      <c r="A214" s="7">
        <v>211</v>
      </c>
      <c r="B214" s="91"/>
      <c r="C214" s="91"/>
      <c r="D214" s="91"/>
      <c r="E214" s="91"/>
      <c r="F214" s="91"/>
      <c r="G214" s="91"/>
      <c r="H214" s="91"/>
      <c r="I214" s="91"/>
      <c r="J214" s="91"/>
      <c r="K214" s="92"/>
      <c r="L214" s="92"/>
      <c r="M214" s="9">
        <f t="shared" ca="1" si="67"/>
        <v>0</v>
      </c>
      <c r="N214" s="10" cm="1">
        <f t="array" aca="1" ref="N214" ca="1">IF(ISBLANK(C214),0,IF(F214="Flow",AP214,IF(F214="Cascade",AQ214,IF(OR(ISBLANK(F214),ISBLANK(G214),ISBLANK(I214),ISBLANK(J214)),0,(_xlfn.XLOOKUP(S214,INDIRECT(U214&amp;W214&amp;"W"),_xlfn.XLOOKUP(T214,INDIRECT(U214&amp;W214&amp;"D"),INDIRECT(U214&amp;W214))))))))</f>
        <v>0</v>
      </c>
      <c r="O214" s="93"/>
      <c r="P214" s="9">
        <f t="shared" ca="1" si="68"/>
        <v>0</v>
      </c>
      <c r="Q214" s="9">
        <f t="shared" si="78"/>
        <v>0</v>
      </c>
      <c r="S214" s="7">
        <f t="shared" si="79"/>
        <v>800</v>
      </c>
      <c r="T214" s="7">
        <f t="shared" si="80"/>
        <v>800</v>
      </c>
      <c r="U214" s="8" t="str">
        <f t="shared" si="81"/>
        <v/>
      </c>
      <c r="V214" s="7" cm="1">
        <f t="array" aca="1" ref="V214" ca="1">IF(ISBLANK(I214),0,_xlfn.XLOOKUP(I214,INDIRECT(U214&amp;"Controls"),INDIRECT(U214&amp;"ControlsAddon")))</f>
        <v>0</v>
      </c>
      <c r="W214" s="7" t="str">
        <f t="shared" si="69"/>
        <v/>
      </c>
      <c r="X214" s="7" cm="1">
        <f t="array" aca="1" ref="X214" ca="1">IF(AND(K214="y",NOT(ISBLANK(H214))),_xlfn.XLOOKUP(S214,ralcassette,ralcassettecost),IF(K214="Y",_xlfn.XLOOKUP(S214,INDIRECT(U214&amp;"RALW"),_xlfn.XLOOKUP(T214,INDIRECT(U214&amp;"RALD"),INDIRECT(U214&amp;"RAL"))),0))</f>
        <v>0</v>
      </c>
      <c r="Y214" s="7">
        <f t="shared" si="82"/>
        <v>0</v>
      </c>
      <c r="Z214" s="7">
        <f t="shared" si="83"/>
        <v>0</v>
      </c>
      <c r="AA214" s="7" cm="1">
        <f t="array" ref="AA214">IF(ISNUMBER(SEARCH("cassette",H214)),_xlfn.XLOOKUP(S214,cassettewidth,_xlfn.XLOOKUP(H214,cassettetype,cassette)),IF(ISNUMBER(SEARCH("fascia",H214)),_xlfn.XLOOKUP(S214,fasciawidth,_xlfn.XLOOKUP(H214,fasciatype,fascia)),0))</f>
        <v>0</v>
      </c>
      <c r="AB214" s="7" t="str">
        <f t="shared" si="84"/>
        <v/>
      </c>
      <c r="AC214" s="7" t="str" cm="1">
        <f t="array" ref="AC214">IF(NOT(ISBLANK(H214)),_xlfn.XLOOKUP(S214,cassetterefwidth,_xlfn.XLOOKUP(T214,cassetterefdrop,cassetteref)),"")</f>
        <v/>
      </c>
      <c r="AD214" s="1" t="b">
        <f t="shared" si="85"/>
        <v>0</v>
      </c>
      <c r="AE214" s="1" t="b">
        <f t="shared" si="70"/>
        <v>0</v>
      </c>
      <c r="AF214" s="10" t="e" cm="1">
        <f t="array" aca="1" ref="AF214" ca="1">(_xlfn.XLOOKUP($S214,INDIRECT($U214&amp;$W214&amp;"W"),_xlfn.XLOOKUP($T214,INDIRECT($U214&amp;$W214&amp;"D"),INDIRECT($U214&amp;$W214))))</f>
        <v>#REF!</v>
      </c>
      <c r="AG214" s="9"/>
      <c r="AH214" s="9"/>
      <c r="AI214" s="9"/>
      <c r="AJ214" s="9"/>
      <c r="AK214" s="9"/>
      <c r="AL214" s="7">
        <f t="shared" si="71"/>
        <v>500</v>
      </c>
      <c r="AM214" s="7" t="str">
        <f t="shared" si="86"/>
        <v/>
      </c>
      <c r="AN214" s="7">
        <f t="shared" si="72"/>
        <v>0</v>
      </c>
      <c r="AO214" s="7">
        <f t="shared" si="73"/>
        <v>0</v>
      </c>
      <c r="AP214" s="9" cm="1">
        <f t="array" aca="1" ref="AP214" ca="1">IF(F214="Flow",_xlfn.XLOOKUP(AL214,INDIRECT(F214&amp;AM214&amp;"W"),_xlfn.XLOOKUP(AI214,INDIRECT(F214&amp;AM214&amp;"H"),INDIRECT(F214&amp;AM214))),0)</f>
        <v>0</v>
      </c>
      <c r="AQ214" s="9">
        <f>IF(F214="Cascade",_xlfn.XLOOKUP(S214,Cascade!$C$4:$S$4,Cascade!$C$5:$S$5),0)</f>
        <v>0</v>
      </c>
      <c r="AR214" s="9" t="b">
        <f t="shared" si="74"/>
        <v>0</v>
      </c>
      <c r="AS214" s="9" cm="1">
        <f t="array" aca="1" ref="AS214" ca="1">IF(OR(G214="Ellipse 43",G214="Luxury 46",G214="Type 2",G214="Type D",G214="Type Z",ISBLANK(G214)),0,_xlfn.XLOOKUP(S214,INDIRECT(U214&amp;AR214&amp;"w"),INDIRECT(U214&amp;AR214)))</f>
        <v>0</v>
      </c>
      <c r="AT214" s="9" cm="1">
        <f t="array" ref="AT214">IF(F214="ExtraLok 100",_xlfn.XLOOKUP(S214,'ExtraLok 100'!$C$6:$S$6,_xlfn.XLOOKUP('Pricing Tool'!T214,'ExtraLok 100'!$A$7:$A$21,'ExtraLok 100'!$C$7:$S$21)),IF(F214="ExtraLok 125",_xlfn.XLOOKUP('Pricing Tool'!S214,'ExtraLok 125'!$C$6:$S$6,_xlfn.XLOOKUP('Pricing Tool'!T214,'ExtraLok 125'!$A$7:$A$33,'ExtraLok 125'!$C$7:$S$33)),0))</f>
        <v>0</v>
      </c>
      <c r="AU214" s="9">
        <f t="shared" ca="1" si="87"/>
        <v>0</v>
      </c>
      <c r="AV214" s="9" t="str">
        <f t="shared" si="75"/>
        <v/>
      </c>
      <c r="AW214" s="85" t="e">
        <f>_xlfn.XLOOKUP($AV214,'Size capacities'!$A$2:$A$120,'Size capacities'!D$2:D$120)</f>
        <v>#N/A</v>
      </c>
      <c r="AX214" s="85" t="e">
        <f>_xlfn.XLOOKUP($AV214,'Size capacities'!$A$2:$A$120,'Size capacities'!E$2:E$120)</f>
        <v>#N/A</v>
      </c>
      <c r="AY214" s="85" t="e">
        <f>_xlfn.XLOOKUP($AV214,'Size capacities'!$A$2:$A$120,'Size capacities'!F$2:F$120)</f>
        <v>#N/A</v>
      </c>
      <c r="AZ214" s="85" t="e">
        <f>_xlfn.XLOOKUP($AV214,'Size capacities'!$A$2:$A$120,'Size capacities'!G$2:G$120)</f>
        <v>#N/A</v>
      </c>
      <c r="BA214" s="85">
        <f t="shared" si="76"/>
        <v>0</v>
      </c>
      <c r="BB214" s="85">
        <f t="shared" si="77"/>
        <v>0</v>
      </c>
    </row>
    <row r="215" spans="1:54" x14ac:dyDescent="0.3">
      <c r="A215" s="7">
        <v>212</v>
      </c>
      <c r="B215" s="91"/>
      <c r="C215" s="91"/>
      <c r="D215" s="91"/>
      <c r="E215" s="91"/>
      <c r="F215" s="91"/>
      <c r="G215" s="91"/>
      <c r="H215" s="91"/>
      <c r="I215" s="91"/>
      <c r="J215" s="91"/>
      <c r="K215" s="92"/>
      <c r="L215" s="92"/>
      <c r="M215" s="9">
        <f t="shared" ca="1" si="67"/>
        <v>0</v>
      </c>
      <c r="N215" s="10" cm="1">
        <f t="array" aca="1" ref="N215" ca="1">IF(ISBLANK(C215),0,IF(F215="Flow",AP215,IF(F215="Cascade",AQ215,IF(OR(ISBLANK(F215),ISBLANK(G215),ISBLANK(I215),ISBLANK(J215)),0,(_xlfn.XLOOKUP(S215,INDIRECT(U215&amp;W215&amp;"W"),_xlfn.XLOOKUP(T215,INDIRECT(U215&amp;W215&amp;"D"),INDIRECT(U215&amp;W215))))))))</f>
        <v>0</v>
      </c>
      <c r="O215" s="93"/>
      <c r="P215" s="9">
        <f t="shared" ca="1" si="68"/>
        <v>0</v>
      </c>
      <c r="Q215" s="9">
        <f t="shared" si="78"/>
        <v>0</v>
      </c>
      <c r="S215" s="7">
        <f t="shared" si="79"/>
        <v>800</v>
      </c>
      <c r="T215" s="7">
        <f t="shared" si="80"/>
        <v>800</v>
      </c>
      <c r="U215" s="8" t="str">
        <f t="shared" si="81"/>
        <v/>
      </c>
      <c r="V215" s="7" cm="1">
        <f t="array" aca="1" ref="V215" ca="1">IF(ISBLANK(I215),0,_xlfn.XLOOKUP(I215,INDIRECT(U215&amp;"Controls"),INDIRECT(U215&amp;"ControlsAddon")))</f>
        <v>0</v>
      </c>
      <c r="W215" s="7" t="str">
        <f t="shared" si="69"/>
        <v/>
      </c>
      <c r="X215" s="7" cm="1">
        <f t="array" aca="1" ref="X215" ca="1">IF(AND(K215="y",NOT(ISBLANK(H215))),_xlfn.XLOOKUP(S215,ralcassette,ralcassettecost),IF(K215="Y",_xlfn.XLOOKUP(S215,INDIRECT(U215&amp;"RALW"),_xlfn.XLOOKUP(T215,INDIRECT(U215&amp;"RALD"),INDIRECT(U215&amp;"RAL"))),0))</f>
        <v>0</v>
      </c>
      <c r="Y215" s="7">
        <f t="shared" si="82"/>
        <v>0</v>
      </c>
      <c r="Z215" s="7">
        <f t="shared" si="83"/>
        <v>0</v>
      </c>
      <c r="AA215" s="7" cm="1">
        <f t="array" ref="AA215">IF(ISNUMBER(SEARCH("cassette",H215)),_xlfn.XLOOKUP(S215,cassettewidth,_xlfn.XLOOKUP(H215,cassettetype,cassette)),IF(ISNUMBER(SEARCH("fascia",H215)),_xlfn.XLOOKUP(S215,fasciawidth,_xlfn.XLOOKUP(H215,fasciatype,fascia)),0))</f>
        <v>0</v>
      </c>
      <c r="AB215" s="7" t="str">
        <f t="shared" si="84"/>
        <v/>
      </c>
      <c r="AC215" s="7" t="str" cm="1">
        <f t="array" ref="AC215">IF(NOT(ISBLANK(H215)),_xlfn.XLOOKUP(S215,cassetterefwidth,_xlfn.XLOOKUP(T215,cassetterefdrop,cassetteref)),"")</f>
        <v/>
      </c>
      <c r="AD215" s="1" t="b">
        <f t="shared" si="85"/>
        <v>0</v>
      </c>
      <c r="AE215" s="1" t="b">
        <f t="shared" si="70"/>
        <v>0</v>
      </c>
      <c r="AF215" s="10" t="e" cm="1">
        <f t="array" aca="1" ref="AF215" ca="1">(_xlfn.XLOOKUP($S215,INDIRECT($U215&amp;$W215&amp;"W"),_xlfn.XLOOKUP($T215,INDIRECT($U215&amp;$W215&amp;"D"),INDIRECT($U215&amp;$W215))))</f>
        <v>#REF!</v>
      </c>
      <c r="AG215" s="9"/>
      <c r="AH215" s="9"/>
      <c r="AI215" s="9"/>
      <c r="AJ215" s="9"/>
      <c r="AK215" s="9"/>
      <c r="AL215" s="7">
        <f t="shared" si="71"/>
        <v>500</v>
      </c>
      <c r="AM215" s="7" t="str">
        <f t="shared" si="86"/>
        <v/>
      </c>
      <c r="AN215" s="7">
        <f t="shared" si="72"/>
        <v>0</v>
      </c>
      <c r="AO215" s="7">
        <f t="shared" si="73"/>
        <v>0</v>
      </c>
      <c r="AP215" s="9" cm="1">
        <f t="array" aca="1" ref="AP215" ca="1">IF(F215="Flow",_xlfn.XLOOKUP(AL215,INDIRECT(F215&amp;AM215&amp;"W"),_xlfn.XLOOKUP(AI215,INDIRECT(F215&amp;AM215&amp;"H"),INDIRECT(F215&amp;AM215))),0)</f>
        <v>0</v>
      </c>
      <c r="AQ215" s="9">
        <f>IF(F215="Cascade",_xlfn.XLOOKUP(S215,Cascade!$C$4:$S$4,Cascade!$C$5:$S$5),0)</f>
        <v>0</v>
      </c>
      <c r="AR215" s="9" t="b">
        <f t="shared" si="74"/>
        <v>0</v>
      </c>
      <c r="AS215" s="9" cm="1">
        <f t="array" aca="1" ref="AS215" ca="1">IF(OR(G215="Ellipse 43",G215="Luxury 46",G215="Type 2",G215="Type D",G215="Type Z",ISBLANK(G215)),0,_xlfn.XLOOKUP(S215,INDIRECT(U215&amp;AR215&amp;"w"),INDIRECT(U215&amp;AR215)))</f>
        <v>0</v>
      </c>
      <c r="AT215" s="9" cm="1">
        <f t="array" ref="AT215">IF(F215="ExtraLok 100",_xlfn.XLOOKUP(S215,'ExtraLok 100'!$C$6:$S$6,_xlfn.XLOOKUP('Pricing Tool'!T215,'ExtraLok 100'!$A$7:$A$21,'ExtraLok 100'!$C$7:$S$21)),IF(F215="ExtraLok 125",_xlfn.XLOOKUP('Pricing Tool'!S215,'ExtraLok 125'!$C$6:$S$6,_xlfn.XLOOKUP('Pricing Tool'!T215,'ExtraLok 125'!$A$7:$A$33,'ExtraLok 125'!$C$7:$S$33)),0))</f>
        <v>0</v>
      </c>
      <c r="AU215" s="9">
        <f t="shared" ca="1" si="87"/>
        <v>0</v>
      </c>
      <c r="AV215" s="9" t="str">
        <f t="shared" si="75"/>
        <v/>
      </c>
      <c r="AW215" s="85" t="e">
        <f>_xlfn.XLOOKUP($AV215,'Size capacities'!$A$2:$A$120,'Size capacities'!D$2:D$120)</f>
        <v>#N/A</v>
      </c>
      <c r="AX215" s="85" t="e">
        <f>_xlfn.XLOOKUP($AV215,'Size capacities'!$A$2:$A$120,'Size capacities'!E$2:E$120)</f>
        <v>#N/A</v>
      </c>
      <c r="AY215" s="85" t="e">
        <f>_xlfn.XLOOKUP($AV215,'Size capacities'!$A$2:$A$120,'Size capacities'!F$2:F$120)</f>
        <v>#N/A</v>
      </c>
      <c r="AZ215" s="85" t="e">
        <f>_xlfn.XLOOKUP($AV215,'Size capacities'!$A$2:$A$120,'Size capacities'!G$2:G$120)</f>
        <v>#N/A</v>
      </c>
      <c r="BA215" s="85">
        <f t="shared" si="76"/>
        <v>0</v>
      </c>
      <c r="BB215" s="85">
        <f t="shared" si="77"/>
        <v>0</v>
      </c>
    </row>
    <row r="216" spans="1:54" x14ac:dyDescent="0.3">
      <c r="A216" s="7">
        <v>213</v>
      </c>
      <c r="B216" s="91"/>
      <c r="C216" s="91"/>
      <c r="D216" s="91"/>
      <c r="E216" s="91"/>
      <c r="F216" s="91"/>
      <c r="G216" s="91"/>
      <c r="H216" s="91"/>
      <c r="I216" s="91"/>
      <c r="J216" s="91"/>
      <c r="K216" s="92"/>
      <c r="L216" s="92"/>
      <c r="M216" s="9">
        <f t="shared" ca="1" si="67"/>
        <v>0</v>
      </c>
      <c r="N216" s="10" cm="1">
        <f t="array" aca="1" ref="N216" ca="1">IF(ISBLANK(C216),0,IF(F216="Flow",AP216,IF(F216="Cascade",AQ216,IF(OR(ISBLANK(F216),ISBLANK(G216),ISBLANK(I216),ISBLANK(J216)),0,(_xlfn.XLOOKUP(S216,INDIRECT(U216&amp;W216&amp;"W"),_xlfn.XLOOKUP(T216,INDIRECT(U216&amp;W216&amp;"D"),INDIRECT(U216&amp;W216))))))))</f>
        <v>0</v>
      </c>
      <c r="O216" s="93"/>
      <c r="P216" s="9">
        <f t="shared" ca="1" si="68"/>
        <v>0</v>
      </c>
      <c r="Q216" s="9">
        <f t="shared" si="78"/>
        <v>0</v>
      </c>
      <c r="S216" s="7">
        <f t="shared" si="79"/>
        <v>800</v>
      </c>
      <c r="T216" s="7">
        <f t="shared" si="80"/>
        <v>800</v>
      </c>
      <c r="U216" s="8" t="str">
        <f t="shared" si="81"/>
        <v/>
      </c>
      <c r="V216" s="7" cm="1">
        <f t="array" aca="1" ref="V216" ca="1">IF(ISBLANK(I216),0,_xlfn.XLOOKUP(I216,INDIRECT(U216&amp;"Controls"),INDIRECT(U216&amp;"ControlsAddon")))</f>
        <v>0</v>
      </c>
      <c r="W216" s="7" t="str">
        <f t="shared" si="69"/>
        <v/>
      </c>
      <c r="X216" s="7" cm="1">
        <f t="array" aca="1" ref="X216" ca="1">IF(AND(K216="y",NOT(ISBLANK(H216))),_xlfn.XLOOKUP(S216,ralcassette,ralcassettecost),IF(K216="Y",_xlfn.XLOOKUP(S216,INDIRECT(U216&amp;"RALW"),_xlfn.XLOOKUP(T216,INDIRECT(U216&amp;"RALD"),INDIRECT(U216&amp;"RAL"))),0))</f>
        <v>0</v>
      </c>
      <c r="Y216" s="7">
        <f t="shared" si="82"/>
        <v>0</v>
      </c>
      <c r="Z216" s="7">
        <f t="shared" si="83"/>
        <v>0</v>
      </c>
      <c r="AA216" s="7" cm="1">
        <f t="array" ref="AA216">IF(ISNUMBER(SEARCH("cassette",H216)),_xlfn.XLOOKUP(S216,cassettewidth,_xlfn.XLOOKUP(H216,cassettetype,cassette)),IF(ISNUMBER(SEARCH("fascia",H216)),_xlfn.XLOOKUP(S216,fasciawidth,_xlfn.XLOOKUP(H216,fasciatype,fascia)),0))</f>
        <v>0</v>
      </c>
      <c r="AB216" s="7" t="str">
        <f t="shared" si="84"/>
        <v/>
      </c>
      <c r="AC216" s="7" t="str" cm="1">
        <f t="array" ref="AC216">IF(NOT(ISBLANK(H216)),_xlfn.XLOOKUP(S216,cassetterefwidth,_xlfn.XLOOKUP(T216,cassetterefdrop,cassetteref)),"")</f>
        <v/>
      </c>
      <c r="AD216" s="1" t="b">
        <f t="shared" si="85"/>
        <v>0</v>
      </c>
      <c r="AE216" s="1" t="b">
        <f t="shared" si="70"/>
        <v>0</v>
      </c>
      <c r="AF216" s="10" t="e" cm="1">
        <f t="array" aca="1" ref="AF216" ca="1">(_xlfn.XLOOKUP($S216,INDIRECT($U216&amp;$W216&amp;"W"),_xlfn.XLOOKUP($T216,INDIRECT($U216&amp;$W216&amp;"D"),INDIRECT($U216&amp;$W216))))</f>
        <v>#REF!</v>
      </c>
      <c r="AG216" s="9"/>
      <c r="AH216" s="9"/>
      <c r="AI216" s="9"/>
      <c r="AJ216" s="9"/>
      <c r="AK216" s="9"/>
      <c r="AL216" s="7">
        <f t="shared" si="71"/>
        <v>500</v>
      </c>
      <c r="AM216" s="7" t="str">
        <f t="shared" si="86"/>
        <v/>
      </c>
      <c r="AN216" s="7">
        <f t="shared" si="72"/>
        <v>0</v>
      </c>
      <c r="AO216" s="7">
        <f t="shared" si="73"/>
        <v>0</v>
      </c>
      <c r="AP216" s="9" cm="1">
        <f t="array" aca="1" ref="AP216" ca="1">IF(F216="Flow",_xlfn.XLOOKUP(AL216,INDIRECT(F216&amp;AM216&amp;"W"),_xlfn.XLOOKUP(AI216,INDIRECT(F216&amp;AM216&amp;"H"),INDIRECT(F216&amp;AM216))),0)</f>
        <v>0</v>
      </c>
      <c r="AQ216" s="9">
        <f>IF(F216="Cascade",_xlfn.XLOOKUP(S216,Cascade!$C$4:$S$4,Cascade!$C$5:$S$5),0)</f>
        <v>0</v>
      </c>
      <c r="AR216" s="9" t="b">
        <f t="shared" si="74"/>
        <v>0</v>
      </c>
      <c r="AS216" s="9" cm="1">
        <f t="array" aca="1" ref="AS216" ca="1">IF(OR(G216="Ellipse 43",G216="Luxury 46",G216="Type 2",G216="Type D",G216="Type Z",ISBLANK(G216)),0,_xlfn.XLOOKUP(S216,INDIRECT(U216&amp;AR216&amp;"w"),INDIRECT(U216&amp;AR216)))</f>
        <v>0</v>
      </c>
      <c r="AT216" s="9" cm="1">
        <f t="array" ref="AT216">IF(F216="ExtraLok 100",_xlfn.XLOOKUP(S216,'ExtraLok 100'!$C$6:$S$6,_xlfn.XLOOKUP('Pricing Tool'!T216,'ExtraLok 100'!$A$7:$A$21,'ExtraLok 100'!$C$7:$S$21)),IF(F216="ExtraLok 125",_xlfn.XLOOKUP('Pricing Tool'!S216,'ExtraLok 125'!$C$6:$S$6,_xlfn.XLOOKUP('Pricing Tool'!T216,'ExtraLok 125'!$A$7:$A$33,'ExtraLok 125'!$C$7:$S$33)),0))</f>
        <v>0</v>
      </c>
      <c r="AU216" s="9">
        <f t="shared" ca="1" si="87"/>
        <v>0</v>
      </c>
      <c r="AV216" s="9" t="str">
        <f t="shared" si="75"/>
        <v/>
      </c>
      <c r="AW216" s="85" t="e">
        <f>_xlfn.XLOOKUP($AV216,'Size capacities'!$A$2:$A$120,'Size capacities'!D$2:D$120)</f>
        <v>#N/A</v>
      </c>
      <c r="AX216" s="85" t="e">
        <f>_xlfn.XLOOKUP($AV216,'Size capacities'!$A$2:$A$120,'Size capacities'!E$2:E$120)</f>
        <v>#N/A</v>
      </c>
      <c r="AY216" s="85" t="e">
        <f>_xlfn.XLOOKUP($AV216,'Size capacities'!$A$2:$A$120,'Size capacities'!F$2:F$120)</f>
        <v>#N/A</v>
      </c>
      <c r="AZ216" s="85" t="e">
        <f>_xlfn.XLOOKUP($AV216,'Size capacities'!$A$2:$A$120,'Size capacities'!G$2:G$120)</f>
        <v>#N/A</v>
      </c>
      <c r="BA216" s="85">
        <f t="shared" si="76"/>
        <v>0</v>
      </c>
      <c r="BB216" s="85">
        <f t="shared" si="77"/>
        <v>0</v>
      </c>
    </row>
    <row r="217" spans="1:54" x14ac:dyDescent="0.3">
      <c r="A217" s="7">
        <v>214</v>
      </c>
      <c r="B217" s="91"/>
      <c r="C217" s="91"/>
      <c r="D217" s="91"/>
      <c r="E217" s="91"/>
      <c r="F217" s="91"/>
      <c r="G217" s="91"/>
      <c r="H217" s="91"/>
      <c r="I217" s="91"/>
      <c r="J217" s="91"/>
      <c r="K217" s="92"/>
      <c r="L217" s="92"/>
      <c r="M217" s="9">
        <f t="shared" ca="1" si="67"/>
        <v>0</v>
      </c>
      <c r="N217" s="10" cm="1">
        <f t="array" aca="1" ref="N217" ca="1">IF(ISBLANK(C217),0,IF(F217="Flow",AP217,IF(F217="Cascade",AQ217,IF(OR(ISBLANK(F217),ISBLANK(G217),ISBLANK(I217),ISBLANK(J217)),0,(_xlfn.XLOOKUP(S217,INDIRECT(U217&amp;W217&amp;"W"),_xlfn.XLOOKUP(T217,INDIRECT(U217&amp;W217&amp;"D"),INDIRECT(U217&amp;W217))))))))</f>
        <v>0</v>
      </c>
      <c r="O217" s="93"/>
      <c r="P217" s="9">
        <f t="shared" ca="1" si="68"/>
        <v>0</v>
      </c>
      <c r="Q217" s="9">
        <f t="shared" si="78"/>
        <v>0</v>
      </c>
      <c r="S217" s="7">
        <f t="shared" si="79"/>
        <v>800</v>
      </c>
      <c r="T217" s="7">
        <f t="shared" si="80"/>
        <v>800</v>
      </c>
      <c r="U217" s="8" t="str">
        <f t="shared" si="81"/>
        <v/>
      </c>
      <c r="V217" s="7" cm="1">
        <f t="array" aca="1" ref="V217" ca="1">IF(ISBLANK(I217),0,_xlfn.XLOOKUP(I217,INDIRECT(U217&amp;"Controls"),INDIRECT(U217&amp;"ControlsAddon")))</f>
        <v>0</v>
      </c>
      <c r="W217" s="7" t="str">
        <f t="shared" si="69"/>
        <v/>
      </c>
      <c r="X217" s="7" cm="1">
        <f t="array" aca="1" ref="X217" ca="1">IF(AND(K217="y",NOT(ISBLANK(H217))),_xlfn.XLOOKUP(S217,ralcassette,ralcassettecost),IF(K217="Y",_xlfn.XLOOKUP(S217,INDIRECT(U217&amp;"RALW"),_xlfn.XLOOKUP(T217,INDIRECT(U217&amp;"RALD"),INDIRECT(U217&amp;"RAL"))),0))</f>
        <v>0</v>
      </c>
      <c r="Y217" s="7">
        <f t="shared" si="82"/>
        <v>0</v>
      </c>
      <c r="Z217" s="7">
        <f t="shared" si="83"/>
        <v>0</v>
      </c>
      <c r="AA217" s="7" cm="1">
        <f t="array" ref="AA217">IF(ISNUMBER(SEARCH("cassette",H217)),_xlfn.XLOOKUP(S217,cassettewidth,_xlfn.XLOOKUP(H217,cassettetype,cassette)),IF(ISNUMBER(SEARCH("fascia",H217)),_xlfn.XLOOKUP(S217,fasciawidth,_xlfn.XLOOKUP(H217,fasciatype,fascia)),0))</f>
        <v>0</v>
      </c>
      <c r="AB217" s="7" t="str">
        <f t="shared" si="84"/>
        <v/>
      </c>
      <c r="AC217" s="7" t="str" cm="1">
        <f t="array" ref="AC217">IF(NOT(ISBLANK(H217)),_xlfn.XLOOKUP(S217,cassetterefwidth,_xlfn.XLOOKUP(T217,cassetterefdrop,cassetteref)),"")</f>
        <v/>
      </c>
      <c r="AD217" s="1" t="b">
        <f t="shared" si="85"/>
        <v>0</v>
      </c>
      <c r="AE217" s="1" t="b">
        <f t="shared" si="70"/>
        <v>0</v>
      </c>
      <c r="AF217" s="10" t="e" cm="1">
        <f t="array" aca="1" ref="AF217" ca="1">(_xlfn.XLOOKUP($S217,INDIRECT($U217&amp;$W217&amp;"W"),_xlfn.XLOOKUP($T217,INDIRECT($U217&amp;$W217&amp;"D"),INDIRECT($U217&amp;$W217))))</f>
        <v>#REF!</v>
      </c>
      <c r="AG217" s="9"/>
      <c r="AH217" s="9"/>
      <c r="AI217" s="9"/>
      <c r="AJ217" s="9"/>
      <c r="AK217" s="9"/>
      <c r="AL217" s="7">
        <f t="shared" si="71"/>
        <v>500</v>
      </c>
      <c r="AM217" s="7" t="str">
        <f t="shared" si="86"/>
        <v/>
      </c>
      <c r="AN217" s="7">
        <f t="shared" si="72"/>
        <v>0</v>
      </c>
      <c r="AO217" s="7">
        <f t="shared" si="73"/>
        <v>0</v>
      </c>
      <c r="AP217" s="9" cm="1">
        <f t="array" aca="1" ref="AP217" ca="1">IF(F217="Flow",_xlfn.XLOOKUP(AL217,INDIRECT(F217&amp;AM217&amp;"W"),_xlfn.XLOOKUP(AI217,INDIRECT(F217&amp;AM217&amp;"H"),INDIRECT(F217&amp;AM217))),0)</f>
        <v>0</v>
      </c>
      <c r="AQ217" s="9">
        <f>IF(F217="Cascade",_xlfn.XLOOKUP(S217,Cascade!$C$4:$S$4,Cascade!$C$5:$S$5),0)</f>
        <v>0</v>
      </c>
      <c r="AR217" s="9" t="b">
        <f t="shared" si="74"/>
        <v>0</v>
      </c>
      <c r="AS217" s="9" cm="1">
        <f t="array" aca="1" ref="AS217" ca="1">IF(OR(G217="Ellipse 43",G217="Luxury 46",G217="Type 2",G217="Type D",G217="Type Z",ISBLANK(G217)),0,_xlfn.XLOOKUP(S217,INDIRECT(U217&amp;AR217&amp;"w"),INDIRECT(U217&amp;AR217)))</f>
        <v>0</v>
      </c>
      <c r="AT217" s="9" cm="1">
        <f t="array" ref="AT217">IF(F217="ExtraLok 100",_xlfn.XLOOKUP(S217,'ExtraLok 100'!$C$6:$S$6,_xlfn.XLOOKUP('Pricing Tool'!T217,'ExtraLok 100'!$A$7:$A$21,'ExtraLok 100'!$C$7:$S$21)),IF(F217="ExtraLok 125",_xlfn.XLOOKUP('Pricing Tool'!S217,'ExtraLok 125'!$C$6:$S$6,_xlfn.XLOOKUP('Pricing Tool'!T217,'ExtraLok 125'!$A$7:$A$33,'ExtraLok 125'!$C$7:$S$33)),0))</f>
        <v>0</v>
      </c>
      <c r="AU217" s="9">
        <f t="shared" ca="1" si="87"/>
        <v>0</v>
      </c>
      <c r="AV217" s="9" t="str">
        <f t="shared" si="75"/>
        <v/>
      </c>
      <c r="AW217" s="85" t="e">
        <f>_xlfn.XLOOKUP($AV217,'Size capacities'!$A$2:$A$120,'Size capacities'!D$2:D$120)</f>
        <v>#N/A</v>
      </c>
      <c r="AX217" s="85" t="e">
        <f>_xlfn.XLOOKUP($AV217,'Size capacities'!$A$2:$A$120,'Size capacities'!E$2:E$120)</f>
        <v>#N/A</v>
      </c>
      <c r="AY217" s="85" t="e">
        <f>_xlfn.XLOOKUP($AV217,'Size capacities'!$A$2:$A$120,'Size capacities'!F$2:F$120)</f>
        <v>#N/A</v>
      </c>
      <c r="AZ217" s="85" t="e">
        <f>_xlfn.XLOOKUP($AV217,'Size capacities'!$A$2:$A$120,'Size capacities'!G$2:G$120)</f>
        <v>#N/A</v>
      </c>
      <c r="BA217" s="85">
        <f t="shared" si="76"/>
        <v>0</v>
      </c>
      <c r="BB217" s="85">
        <f t="shared" si="77"/>
        <v>0</v>
      </c>
    </row>
    <row r="218" spans="1:54" x14ac:dyDescent="0.3">
      <c r="A218" s="7">
        <v>215</v>
      </c>
      <c r="B218" s="91"/>
      <c r="C218" s="91"/>
      <c r="D218" s="91"/>
      <c r="E218" s="91"/>
      <c r="F218" s="91"/>
      <c r="G218" s="91"/>
      <c r="H218" s="91"/>
      <c r="I218" s="91"/>
      <c r="J218" s="91"/>
      <c r="K218" s="92"/>
      <c r="L218" s="92"/>
      <c r="M218" s="9">
        <f t="shared" ca="1" si="67"/>
        <v>0</v>
      </c>
      <c r="N218" s="10" cm="1">
        <f t="array" aca="1" ref="N218" ca="1">IF(ISBLANK(C218),0,IF(F218="Flow",AP218,IF(F218="Cascade",AQ218,IF(OR(ISBLANK(F218),ISBLANK(G218),ISBLANK(I218),ISBLANK(J218)),0,(_xlfn.XLOOKUP(S218,INDIRECT(U218&amp;W218&amp;"W"),_xlfn.XLOOKUP(T218,INDIRECT(U218&amp;W218&amp;"D"),INDIRECT(U218&amp;W218))))))))</f>
        <v>0</v>
      </c>
      <c r="O218" s="93"/>
      <c r="P218" s="9">
        <f t="shared" ca="1" si="68"/>
        <v>0</v>
      </c>
      <c r="Q218" s="9">
        <f t="shared" si="78"/>
        <v>0</v>
      </c>
      <c r="S218" s="7">
        <f t="shared" si="79"/>
        <v>800</v>
      </c>
      <c r="T218" s="7">
        <f t="shared" si="80"/>
        <v>800</v>
      </c>
      <c r="U218" s="8" t="str">
        <f t="shared" si="81"/>
        <v/>
      </c>
      <c r="V218" s="7" cm="1">
        <f t="array" aca="1" ref="V218" ca="1">IF(ISBLANK(I218),0,_xlfn.XLOOKUP(I218,INDIRECT(U218&amp;"Controls"),INDIRECT(U218&amp;"ControlsAddon")))</f>
        <v>0</v>
      </c>
      <c r="W218" s="7" t="str">
        <f t="shared" si="69"/>
        <v/>
      </c>
      <c r="X218" s="7" cm="1">
        <f t="array" aca="1" ref="X218" ca="1">IF(AND(K218="y",NOT(ISBLANK(H218))),_xlfn.XLOOKUP(S218,ralcassette,ralcassettecost),IF(K218="Y",_xlfn.XLOOKUP(S218,INDIRECT(U218&amp;"RALW"),_xlfn.XLOOKUP(T218,INDIRECT(U218&amp;"RALD"),INDIRECT(U218&amp;"RAL"))),0))</f>
        <v>0</v>
      </c>
      <c r="Y218" s="7">
        <f t="shared" si="82"/>
        <v>0</v>
      </c>
      <c r="Z218" s="7">
        <f t="shared" si="83"/>
        <v>0</v>
      </c>
      <c r="AA218" s="7" cm="1">
        <f t="array" ref="AA218">IF(ISNUMBER(SEARCH("cassette",H218)),_xlfn.XLOOKUP(S218,cassettewidth,_xlfn.XLOOKUP(H218,cassettetype,cassette)),IF(ISNUMBER(SEARCH("fascia",H218)),_xlfn.XLOOKUP(S218,fasciawidth,_xlfn.XLOOKUP(H218,fasciatype,fascia)),0))</f>
        <v>0</v>
      </c>
      <c r="AB218" s="7" t="str">
        <f t="shared" si="84"/>
        <v/>
      </c>
      <c r="AC218" s="7" t="str" cm="1">
        <f t="array" ref="AC218">IF(NOT(ISBLANK(H218)),_xlfn.XLOOKUP(S218,cassetterefwidth,_xlfn.XLOOKUP(T218,cassetterefdrop,cassetteref)),"")</f>
        <v/>
      </c>
      <c r="AD218" s="1" t="b">
        <f t="shared" si="85"/>
        <v>0</v>
      </c>
      <c r="AE218" s="1" t="b">
        <f t="shared" si="70"/>
        <v>0</v>
      </c>
      <c r="AF218" s="10" t="e" cm="1">
        <f t="array" aca="1" ref="AF218" ca="1">(_xlfn.XLOOKUP($S218,INDIRECT($U218&amp;$W218&amp;"W"),_xlfn.XLOOKUP($T218,INDIRECT($U218&amp;$W218&amp;"D"),INDIRECT($U218&amp;$W218))))</f>
        <v>#REF!</v>
      </c>
      <c r="AG218" s="9"/>
      <c r="AH218" s="9"/>
      <c r="AI218" s="9"/>
      <c r="AJ218" s="9"/>
      <c r="AK218" s="9"/>
      <c r="AL218" s="7">
        <f t="shared" si="71"/>
        <v>500</v>
      </c>
      <c r="AM218" s="7" t="str">
        <f t="shared" si="86"/>
        <v/>
      </c>
      <c r="AN218" s="7">
        <f t="shared" si="72"/>
        <v>0</v>
      </c>
      <c r="AO218" s="7">
        <f t="shared" si="73"/>
        <v>0</v>
      </c>
      <c r="AP218" s="9" cm="1">
        <f t="array" aca="1" ref="AP218" ca="1">IF(F218="Flow",_xlfn.XLOOKUP(AL218,INDIRECT(F218&amp;AM218&amp;"W"),_xlfn.XLOOKUP(AI218,INDIRECT(F218&amp;AM218&amp;"H"),INDIRECT(F218&amp;AM218))),0)</f>
        <v>0</v>
      </c>
      <c r="AQ218" s="9">
        <f>IF(F218="Cascade",_xlfn.XLOOKUP(S218,Cascade!$C$4:$S$4,Cascade!$C$5:$S$5),0)</f>
        <v>0</v>
      </c>
      <c r="AR218" s="9" t="b">
        <f t="shared" si="74"/>
        <v>0</v>
      </c>
      <c r="AS218" s="9" cm="1">
        <f t="array" aca="1" ref="AS218" ca="1">IF(OR(G218="Ellipse 43",G218="Luxury 46",G218="Type 2",G218="Type D",G218="Type Z",ISBLANK(G218)),0,_xlfn.XLOOKUP(S218,INDIRECT(U218&amp;AR218&amp;"w"),INDIRECT(U218&amp;AR218)))</f>
        <v>0</v>
      </c>
      <c r="AT218" s="9" cm="1">
        <f t="array" ref="AT218">IF(F218="ExtraLok 100",_xlfn.XLOOKUP(S218,'ExtraLok 100'!$C$6:$S$6,_xlfn.XLOOKUP('Pricing Tool'!T218,'ExtraLok 100'!$A$7:$A$21,'ExtraLok 100'!$C$7:$S$21)),IF(F218="ExtraLok 125",_xlfn.XLOOKUP('Pricing Tool'!S218,'ExtraLok 125'!$C$6:$S$6,_xlfn.XLOOKUP('Pricing Tool'!T218,'ExtraLok 125'!$A$7:$A$33,'ExtraLok 125'!$C$7:$S$33)),0))</f>
        <v>0</v>
      </c>
      <c r="AU218" s="9">
        <f t="shared" ca="1" si="87"/>
        <v>0</v>
      </c>
      <c r="AV218" s="9" t="str">
        <f t="shared" si="75"/>
        <v/>
      </c>
      <c r="AW218" s="85" t="e">
        <f>_xlfn.XLOOKUP($AV218,'Size capacities'!$A$2:$A$120,'Size capacities'!D$2:D$120)</f>
        <v>#N/A</v>
      </c>
      <c r="AX218" s="85" t="e">
        <f>_xlfn.XLOOKUP($AV218,'Size capacities'!$A$2:$A$120,'Size capacities'!E$2:E$120)</f>
        <v>#N/A</v>
      </c>
      <c r="AY218" s="85" t="e">
        <f>_xlfn.XLOOKUP($AV218,'Size capacities'!$A$2:$A$120,'Size capacities'!F$2:F$120)</f>
        <v>#N/A</v>
      </c>
      <c r="AZ218" s="85" t="e">
        <f>_xlfn.XLOOKUP($AV218,'Size capacities'!$A$2:$A$120,'Size capacities'!G$2:G$120)</f>
        <v>#N/A</v>
      </c>
      <c r="BA218" s="85">
        <f t="shared" si="76"/>
        <v>0</v>
      </c>
      <c r="BB218" s="85">
        <f t="shared" si="77"/>
        <v>0</v>
      </c>
    </row>
    <row r="219" spans="1:54" x14ac:dyDescent="0.3">
      <c r="A219" s="7">
        <v>216</v>
      </c>
      <c r="B219" s="91"/>
      <c r="C219" s="91"/>
      <c r="D219" s="91"/>
      <c r="E219" s="91"/>
      <c r="F219" s="91"/>
      <c r="G219" s="91"/>
      <c r="H219" s="91"/>
      <c r="I219" s="91"/>
      <c r="J219" s="91"/>
      <c r="K219" s="92"/>
      <c r="L219" s="92"/>
      <c r="M219" s="9">
        <f t="shared" ca="1" si="67"/>
        <v>0</v>
      </c>
      <c r="N219" s="10" cm="1">
        <f t="array" aca="1" ref="N219" ca="1">IF(ISBLANK(C219),0,IF(F219="Flow",AP219,IF(F219="Cascade",AQ219,IF(OR(ISBLANK(F219),ISBLANK(G219),ISBLANK(I219),ISBLANK(J219)),0,(_xlfn.XLOOKUP(S219,INDIRECT(U219&amp;W219&amp;"W"),_xlfn.XLOOKUP(T219,INDIRECT(U219&amp;W219&amp;"D"),INDIRECT(U219&amp;W219))))))))</f>
        <v>0</v>
      </c>
      <c r="O219" s="93"/>
      <c r="P219" s="9">
        <f t="shared" ca="1" si="68"/>
        <v>0</v>
      </c>
      <c r="Q219" s="9">
        <f t="shared" si="78"/>
        <v>0</v>
      </c>
      <c r="S219" s="7">
        <f t="shared" si="79"/>
        <v>800</v>
      </c>
      <c r="T219" s="7">
        <f t="shared" si="80"/>
        <v>800</v>
      </c>
      <c r="U219" s="8" t="str">
        <f t="shared" si="81"/>
        <v/>
      </c>
      <c r="V219" s="7" cm="1">
        <f t="array" aca="1" ref="V219" ca="1">IF(ISBLANK(I219),0,_xlfn.XLOOKUP(I219,INDIRECT(U219&amp;"Controls"),INDIRECT(U219&amp;"ControlsAddon")))</f>
        <v>0</v>
      </c>
      <c r="W219" s="7" t="str">
        <f t="shared" si="69"/>
        <v/>
      </c>
      <c r="X219" s="7" cm="1">
        <f t="array" aca="1" ref="X219" ca="1">IF(AND(K219="y",NOT(ISBLANK(H219))),_xlfn.XLOOKUP(S219,ralcassette,ralcassettecost),IF(K219="Y",_xlfn.XLOOKUP(S219,INDIRECT(U219&amp;"RALW"),_xlfn.XLOOKUP(T219,INDIRECT(U219&amp;"RALD"),INDIRECT(U219&amp;"RAL"))),0))</f>
        <v>0</v>
      </c>
      <c r="Y219" s="7">
        <f t="shared" si="82"/>
        <v>0</v>
      </c>
      <c r="Z219" s="7">
        <f t="shared" si="83"/>
        <v>0</v>
      </c>
      <c r="AA219" s="7" cm="1">
        <f t="array" ref="AA219">IF(ISNUMBER(SEARCH("cassette",H219)),_xlfn.XLOOKUP(S219,cassettewidth,_xlfn.XLOOKUP(H219,cassettetype,cassette)),IF(ISNUMBER(SEARCH("fascia",H219)),_xlfn.XLOOKUP(S219,fasciawidth,_xlfn.XLOOKUP(H219,fasciatype,fascia)),0))</f>
        <v>0</v>
      </c>
      <c r="AB219" s="7" t="str">
        <f t="shared" si="84"/>
        <v/>
      </c>
      <c r="AC219" s="7" t="str" cm="1">
        <f t="array" ref="AC219">IF(NOT(ISBLANK(H219)),_xlfn.XLOOKUP(S219,cassetterefwidth,_xlfn.XLOOKUP(T219,cassetterefdrop,cassetteref)),"")</f>
        <v/>
      </c>
      <c r="AD219" s="1" t="b">
        <f t="shared" si="85"/>
        <v>0</v>
      </c>
      <c r="AE219" s="1" t="b">
        <f t="shared" si="70"/>
        <v>0</v>
      </c>
      <c r="AF219" s="10" t="e" cm="1">
        <f t="array" aca="1" ref="AF219" ca="1">(_xlfn.XLOOKUP($S219,INDIRECT($U219&amp;$W219&amp;"W"),_xlfn.XLOOKUP($T219,INDIRECT($U219&amp;$W219&amp;"D"),INDIRECT($U219&amp;$W219))))</f>
        <v>#REF!</v>
      </c>
      <c r="AG219" s="9"/>
      <c r="AH219" s="9"/>
      <c r="AI219" s="9"/>
      <c r="AJ219" s="9"/>
      <c r="AK219" s="9"/>
      <c r="AL219" s="7">
        <f t="shared" si="71"/>
        <v>500</v>
      </c>
      <c r="AM219" s="7" t="str">
        <f t="shared" si="86"/>
        <v/>
      </c>
      <c r="AN219" s="7">
        <f t="shared" si="72"/>
        <v>0</v>
      </c>
      <c r="AO219" s="7">
        <f t="shared" si="73"/>
        <v>0</v>
      </c>
      <c r="AP219" s="9" cm="1">
        <f t="array" aca="1" ref="AP219" ca="1">IF(F219="Flow",_xlfn.XLOOKUP(AL219,INDIRECT(F219&amp;AM219&amp;"W"),_xlfn.XLOOKUP(AI219,INDIRECT(F219&amp;AM219&amp;"H"),INDIRECT(F219&amp;AM219))),0)</f>
        <v>0</v>
      </c>
      <c r="AQ219" s="9">
        <f>IF(F219="Cascade",_xlfn.XLOOKUP(S219,Cascade!$C$4:$S$4,Cascade!$C$5:$S$5),0)</f>
        <v>0</v>
      </c>
      <c r="AR219" s="9" t="b">
        <f t="shared" si="74"/>
        <v>0</v>
      </c>
      <c r="AS219" s="9" cm="1">
        <f t="array" aca="1" ref="AS219" ca="1">IF(OR(G219="Ellipse 43",G219="Luxury 46",G219="Type 2",G219="Type D",G219="Type Z",ISBLANK(G219)),0,_xlfn.XLOOKUP(S219,INDIRECT(U219&amp;AR219&amp;"w"),INDIRECT(U219&amp;AR219)))</f>
        <v>0</v>
      </c>
      <c r="AT219" s="9" cm="1">
        <f t="array" ref="AT219">IF(F219="ExtraLok 100",_xlfn.XLOOKUP(S219,'ExtraLok 100'!$C$6:$S$6,_xlfn.XLOOKUP('Pricing Tool'!T219,'ExtraLok 100'!$A$7:$A$21,'ExtraLok 100'!$C$7:$S$21)),IF(F219="ExtraLok 125",_xlfn.XLOOKUP('Pricing Tool'!S219,'ExtraLok 125'!$C$6:$S$6,_xlfn.XLOOKUP('Pricing Tool'!T219,'ExtraLok 125'!$A$7:$A$33,'ExtraLok 125'!$C$7:$S$33)),0))</f>
        <v>0</v>
      </c>
      <c r="AU219" s="9">
        <f t="shared" ca="1" si="87"/>
        <v>0</v>
      </c>
      <c r="AV219" s="9" t="str">
        <f t="shared" si="75"/>
        <v/>
      </c>
      <c r="AW219" s="85" t="e">
        <f>_xlfn.XLOOKUP($AV219,'Size capacities'!$A$2:$A$120,'Size capacities'!D$2:D$120)</f>
        <v>#N/A</v>
      </c>
      <c r="AX219" s="85" t="e">
        <f>_xlfn.XLOOKUP($AV219,'Size capacities'!$A$2:$A$120,'Size capacities'!E$2:E$120)</f>
        <v>#N/A</v>
      </c>
      <c r="AY219" s="85" t="e">
        <f>_xlfn.XLOOKUP($AV219,'Size capacities'!$A$2:$A$120,'Size capacities'!F$2:F$120)</f>
        <v>#N/A</v>
      </c>
      <c r="AZ219" s="85" t="e">
        <f>_xlfn.XLOOKUP($AV219,'Size capacities'!$A$2:$A$120,'Size capacities'!G$2:G$120)</f>
        <v>#N/A</v>
      </c>
      <c r="BA219" s="85">
        <f t="shared" si="76"/>
        <v>0</v>
      </c>
      <c r="BB219" s="85">
        <f t="shared" si="77"/>
        <v>0</v>
      </c>
    </row>
    <row r="220" spans="1:54" x14ac:dyDescent="0.3">
      <c r="A220" s="7">
        <v>217</v>
      </c>
      <c r="B220" s="91"/>
      <c r="C220" s="91"/>
      <c r="D220" s="91"/>
      <c r="E220" s="91"/>
      <c r="F220" s="91"/>
      <c r="G220" s="91"/>
      <c r="H220" s="91"/>
      <c r="I220" s="91"/>
      <c r="J220" s="91"/>
      <c r="K220" s="92"/>
      <c r="L220" s="92"/>
      <c r="M220" s="9">
        <f t="shared" ca="1" si="67"/>
        <v>0</v>
      </c>
      <c r="N220" s="10" cm="1">
        <f t="array" aca="1" ref="N220" ca="1">IF(ISBLANK(C220),0,IF(F220="Flow",AP220,IF(F220="Cascade",AQ220,IF(OR(ISBLANK(F220),ISBLANK(G220),ISBLANK(I220),ISBLANK(J220)),0,(_xlfn.XLOOKUP(S220,INDIRECT(U220&amp;W220&amp;"W"),_xlfn.XLOOKUP(T220,INDIRECT(U220&amp;W220&amp;"D"),INDIRECT(U220&amp;W220))))))))</f>
        <v>0</v>
      </c>
      <c r="O220" s="93"/>
      <c r="P220" s="9">
        <f t="shared" ca="1" si="68"/>
        <v>0</v>
      </c>
      <c r="Q220" s="9">
        <f t="shared" si="78"/>
        <v>0</v>
      </c>
      <c r="S220" s="7">
        <f t="shared" si="79"/>
        <v>800</v>
      </c>
      <c r="T220" s="7">
        <f t="shared" si="80"/>
        <v>800</v>
      </c>
      <c r="U220" s="8" t="str">
        <f t="shared" si="81"/>
        <v/>
      </c>
      <c r="V220" s="7" cm="1">
        <f t="array" aca="1" ref="V220" ca="1">IF(ISBLANK(I220),0,_xlfn.XLOOKUP(I220,INDIRECT(U220&amp;"Controls"),INDIRECT(U220&amp;"ControlsAddon")))</f>
        <v>0</v>
      </c>
      <c r="W220" s="7" t="str">
        <f t="shared" si="69"/>
        <v/>
      </c>
      <c r="X220" s="7" cm="1">
        <f t="array" aca="1" ref="X220" ca="1">IF(AND(K220="y",NOT(ISBLANK(H220))),_xlfn.XLOOKUP(S220,ralcassette,ralcassettecost),IF(K220="Y",_xlfn.XLOOKUP(S220,INDIRECT(U220&amp;"RALW"),_xlfn.XLOOKUP(T220,INDIRECT(U220&amp;"RALD"),INDIRECT(U220&amp;"RAL"))),0))</f>
        <v>0</v>
      </c>
      <c r="Y220" s="7">
        <f t="shared" si="82"/>
        <v>0</v>
      </c>
      <c r="Z220" s="7">
        <f t="shared" si="83"/>
        <v>0</v>
      </c>
      <c r="AA220" s="7" cm="1">
        <f t="array" ref="AA220">IF(ISNUMBER(SEARCH("cassette",H220)),_xlfn.XLOOKUP(S220,cassettewidth,_xlfn.XLOOKUP(H220,cassettetype,cassette)),IF(ISNUMBER(SEARCH("fascia",H220)),_xlfn.XLOOKUP(S220,fasciawidth,_xlfn.XLOOKUP(H220,fasciatype,fascia)),0))</f>
        <v>0</v>
      </c>
      <c r="AB220" s="7" t="str">
        <f t="shared" si="84"/>
        <v/>
      </c>
      <c r="AC220" s="7" t="str" cm="1">
        <f t="array" ref="AC220">IF(NOT(ISBLANK(H220)),_xlfn.XLOOKUP(S220,cassetterefwidth,_xlfn.XLOOKUP(T220,cassetterefdrop,cassetteref)),"")</f>
        <v/>
      </c>
      <c r="AD220" s="1" t="b">
        <f t="shared" si="85"/>
        <v>0</v>
      </c>
      <c r="AE220" s="1" t="b">
        <f t="shared" si="70"/>
        <v>0</v>
      </c>
      <c r="AF220" s="10" t="e" cm="1">
        <f t="array" aca="1" ref="AF220" ca="1">(_xlfn.XLOOKUP($S220,INDIRECT($U220&amp;$W220&amp;"W"),_xlfn.XLOOKUP($T220,INDIRECT($U220&amp;$W220&amp;"D"),INDIRECT($U220&amp;$W220))))</f>
        <v>#REF!</v>
      </c>
      <c r="AG220" s="9"/>
      <c r="AH220" s="9"/>
      <c r="AI220" s="9"/>
      <c r="AJ220" s="9"/>
      <c r="AK220" s="9"/>
      <c r="AL220" s="7">
        <f t="shared" si="71"/>
        <v>500</v>
      </c>
      <c r="AM220" s="7" t="str">
        <f t="shared" si="86"/>
        <v/>
      </c>
      <c r="AN220" s="7">
        <f t="shared" si="72"/>
        <v>0</v>
      </c>
      <c r="AO220" s="7">
        <f t="shared" si="73"/>
        <v>0</v>
      </c>
      <c r="AP220" s="9" cm="1">
        <f t="array" aca="1" ref="AP220" ca="1">IF(F220="Flow",_xlfn.XLOOKUP(AL220,INDIRECT(F220&amp;AM220&amp;"W"),_xlfn.XLOOKUP(AI220,INDIRECT(F220&amp;AM220&amp;"H"),INDIRECT(F220&amp;AM220))),0)</f>
        <v>0</v>
      </c>
      <c r="AQ220" s="9">
        <f>IF(F220="Cascade",_xlfn.XLOOKUP(S220,Cascade!$C$4:$S$4,Cascade!$C$5:$S$5),0)</f>
        <v>0</v>
      </c>
      <c r="AR220" s="9" t="b">
        <f t="shared" si="74"/>
        <v>0</v>
      </c>
      <c r="AS220" s="9" cm="1">
        <f t="array" aca="1" ref="AS220" ca="1">IF(OR(G220="Ellipse 43",G220="Luxury 46",G220="Type 2",G220="Type D",G220="Type Z",ISBLANK(G220)),0,_xlfn.XLOOKUP(S220,INDIRECT(U220&amp;AR220&amp;"w"),INDIRECT(U220&amp;AR220)))</f>
        <v>0</v>
      </c>
      <c r="AT220" s="9" cm="1">
        <f t="array" ref="AT220">IF(F220="ExtraLok 100",_xlfn.XLOOKUP(S220,'ExtraLok 100'!$C$6:$S$6,_xlfn.XLOOKUP('Pricing Tool'!T220,'ExtraLok 100'!$A$7:$A$21,'ExtraLok 100'!$C$7:$S$21)),IF(F220="ExtraLok 125",_xlfn.XLOOKUP('Pricing Tool'!S220,'ExtraLok 125'!$C$6:$S$6,_xlfn.XLOOKUP('Pricing Tool'!T220,'ExtraLok 125'!$A$7:$A$33,'ExtraLok 125'!$C$7:$S$33)),0))</f>
        <v>0</v>
      </c>
      <c r="AU220" s="9">
        <f t="shared" ca="1" si="87"/>
        <v>0</v>
      </c>
      <c r="AV220" s="9" t="str">
        <f t="shared" si="75"/>
        <v/>
      </c>
      <c r="AW220" s="85" t="e">
        <f>_xlfn.XLOOKUP($AV220,'Size capacities'!$A$2:$A$120,'Size capacities'!D$2:D$120)</f>
        <v>#N/A</v>
      </c>
      <c r="AX220" s="85" t="e">
        <f>_xlfn.XLOOKUP($AV220,'Size capacities'!$A$2:$A$120,'Size capacities'!E$2:E$120)</f>
        <v>#N/A</v>
      </c>
      <c r="AY220" s="85" t="e">
        <f>_xlfn.XLOOKUP($AV220,'Size capacities'!$A$2:$A$120,'Size capacities'!F$2:F$120)</f>
        <v>#N/A</v>
      </c>
      <c r="AZ220" s="85" t="e">
        <f>_xlfn.XLOOKUP($AV220,'Size capacities'!$A$2:$A$120,'Size capacities'!G$2:G$120)</f>
        <v>#N/A</v>
      </c>
      <c r="BA220" s="85">
        <f t="shared" si="76"/>
        <v>0</v>
      </c>
      <c r="BB220" s="85">
        <f t="shared" si="77"/>
        <v>0</v>
      </c>
    </row>
    <row r="221" spans="1:54" x14ac:dyDescent="0.3">
      <c r="A221" s="7">
        <v>218</v>
      </c>
      <c r="B221" s="91"/>
      <c r="C221" s="91"/>
      <c r="D221" s="91"/>
      <c r="E221" s="91"/>
      <c r="F221" s="91"/>
      <c r="G221" s="91"/>
      <c r="H221" s="91"/>
      <c r="I221" s="91"/>
      <c r="J221" s="91"/>
      <c r="K221" s="92"/>
      <c r="L221" s="92"/>
      <c r="M221" s="9">
        <f t="shared" ca="1" si="67"/>
        <v>0</v>
      </c>
      <c r="N221" s="10" cm="1">
        <f t="array" aca="1" ref="N221" ca="1">IF(ISBLANK(C221),0,IF(F221="Flow",AP221,IF(F221="Cascade",AQ221,IF(OR(ISBLANK(F221),ISBLANK(G221),ISBLANK(I221),ISBLANK(J221)),0,(_xlfn.XLOOKUP(S221,INDIRECT(U221&amp;W221&amp;"W"),_xlfn.XLOOKUP(T221,INDIRECT(U221&amp;W221&amp;"D"),INDIRECT(U221&amp;W221))))))))</f>
        <v>0</v>
      </c>
      <c r="O221" s="93"/>
      <c r="P221" s="9">
        <f t="shared" ca="1" si="68"/>
        <v>0</v>
      </c>
      <c r="Q221" s="9">
        <f t="shared" si="78"/>
        <v>0</v>
      </c>
      <c r="S221" s="7">
        <f t="shared" si="79"/>
        <v>800</v>
      </c>
      <c r="T221" s="7">
        <f t="shared" si="80"/>
        <v>800</v>
      </c>
      <c r="U221" s="8" t="str">
        <f t="shared" si="81"/>
        <v/>
      </c>
      <c r="V221" s="7" cm="1">
        <f t="array" aca="1" ref="V221" ca="1">IF(ISBLANK(I221),0,_xlfn.XLOOKUP(I221,INDIRECT(U221&amp;"Controls"),INDIRECT(U221&amp;"ControlsAddon")))</f>
        <v>0</v>
      </c>
      <c r="W221" s="7" t="str">
        <f t="shared" si="69"/>
        <v/>
      </c>
      <c r="X221" s="7" cm="1">
        <f t="array" aca="1" ref="X221" ca="1">IF(AND(K221="y",NOT(ISBLANK(H221))),_xlfn.XLOOKUP(S221,ralcassette,ralcassettecost),IF(K221="Y",_xlfn.XLOOKUP(S221,INDIRECT(U221&amp;"RALW"),_xlfn.XLOOKUP(T221,INDIRECT(U221&amp;"RALD"),INDIRECT(U221&amp;"RAL"))),0))</f>
        <v>0</v>
      </c>
      <c r="Y221" s="7">
        <f t="shared" si="82"/>
        <v>0</v>
      </c>
      <c r="Z221" s="7">
        <f t="shared" si="83"/>
        <v>0</v>
      </c>
      <c r="AA221" s="7" cm="1">
        <f t="array" ref="AA221">IF(ISNUMBER(SEARCH("cassette",H221)),_xlfn.XLOOKUP(S221,cassettewidth,_xlfn.XLOOKUP(H221,cassettetype,cassette)),IF(ISNUMBER(SEARCH("fascia",H221)),_xlfn.XLOOKUP(S221,fasciawidth,_xlfn.XLOOKUP(H221,fasciatype,fascia)),0))</f>
        <v>0</v>
      </c>
      <c r="AB221" s="7" t="str">
        <f t="shared" si="84"/>
        <v/>
      </c>
      <c r="AC221" s="7" t="str" cm="1">
        <f t="array" ref="AC221">IF(NOT(ISBLANK(H221)),_xlfn.XLOOKUP(S221,cassetterefwidth,_xlfn.XLOOKUP(T221,cassetterefdrop,cassetteref)),"")</f>
        <v/>
      </c>
      <c r="AD221" s="1" t="b">
        <f t="shared" si="85"/>
        <v>0</v>
      </c>
      <c r="AE221" s="1" t="b">
        <f t="shared" si="70"/>
        <v>0</v>
      </c>
      <c r="AF221" s="10" t="e" cm="1">
        <f t="array" aca="1" ref="AF221" ca="1">(_xlfn.XLOOKUP($S221,INDIRECT($U221&amp;$W221&amp;"W"),_xlfn.XLOOKUP($T221,INDIRECT($U221&amp;$W221&amp;"D"),INDIRECT($U221&amp;$W221))))</f>
        <v>#REF!</v>
      </c>
      <c r="AG221" s="9"/>
      <c r="AH221" s="9"/>
      <c r="AI221" s="9"/>
      <c r="AJ221" s="9"/>
      <c r="AK221" s="9"/>
      <c r="AL221" s="7">
        <f t="shared" si="71"/>
        <v>500</v>
      </c>
      <c r="AM221" s="7" t="str">
        <f t="shared" si="86"/>
        <v/>
      </c>
      <c r="AN221" s="7">
        <f t="shared" si="72"/>
        <v>0</v>
      </c>
      <c r="AO221" s="7">
        <f t="shared" si="73"/>
        <v>0</v>
      </c>
      <c r="AP221" s="9" cm="1">
        <f t="array" aca="1" ref="AP221" ca="1">IF(F221="Flow",_xlfn.XLOOKUP(AL221,INDIRECT(F221&amp;AM221&amp;"W"),_xlfn.XLOOKUP(AI221,INDIRECT(F221&amp;AM221&amp;"H"),INDIRECT(F221&amp;AM221))),0)</f>
        <v>0</v>
      </c>
      <c r="AQ221" s="9">
        <f>IF(F221="Cascade",_xlfn.XLOOKUP(S221,Cascade!$C$4:$S$4,Cascade!$C$5:$S$5),0)</f>
        <v>0</v>
      </c>
      <c r="AR221" s="9" t="b">
        <f t="shared" si="74"/>
        <v>0</v>
      </c>
      <c r="AS221" s="9" cm="1">
        <f t="array" aca="1" ref="AS221" ca="1">IF(OR(G221="Ellipse 43",G221="Luxury 46",G221="Type 2",G221="Type D",G221="Type Z",ISBLANK(G221)),0,_xlfn.XLOOKUP(S221,INDIRECT(U221&amp;AR221&amp;"w"),INDIRECT(U221&amp;AR221)))</f>
        <v>0</v>
      </c>
      <c r="AT221" s="9" cm="1">
        <f t="array" ref="AT221">IF(F221="ExtraLok 100",_xlfn.XLOOKUP(S221,'ExtraLok 100'!$C$6:$S$6,_xlfn.XLOOKUP('Pricing Tool'!T221,'ExtraLok 100'!$A$7:$A$21,'ExtraLok 100'!$C$7:$S$21)),IF(F221="ExtraLok 125",_xlfn.XLOOKUP('Pricing Tool'!S221,'ExtraLok 125'!$C$6:$S$6,_xlfn.XLOOKUP('Pricing Tool'!T221,'ExtraLok 125'!$A$7:$A$33,'ExtraLok 125'!$C$7:$S$33)),0))</f>
        <v>0</v>
      </c>
      <c r="AU221" s="9">
        <f t="shared" ca="1" si="87"/>
        <v>0</v>
      </c>
      <c r="AV221" s="9" t="str">
        <f t="shared" si="75"/>
        <v/>
      </c>
      <c r="AW221" s="85" t="e">
        <f>_xlfn.XLOOKUP($AV221,'Size capacities'!$A$2:$A$120,'Size capacities'!D$2:D$120)</f>
        <v>#N/A</v>
      </c>
      <c r="AX221" s="85" t="e">
        <f>_xlfn.XLOOKUP($AV221,'Size capacities'!$A$2:$A$120,'Size capacities'!E$2:E$120)</f>
        <v>#N/A</v>
      </c>
      <c r="AY221" s="85" t="e">
        <f>_xlfn.XLOOKUP($AV221,'Size capacities'!$A$2:$A$120,'Size capacities'!F$2:F$120)</f>
        <v>#N/A</v>
      </c>
      <c r="AZ221" s="85" t="e">
        <f>_xlfn.XLOOKUP($AV221,'Size capacities'!$A$2:$A$120,'Size capacities'!G$2:G$120)</f>
        <v>#N/A</v>
      </c>
      <c r="BA221" s="85">
        <f t="shared" si="76"/>
        <v>0</v>
      </c>
      <c r="BB221" s="85">
        <f t="shared" si="77"/>
        <v>0</v>
      </c>
    </row>
    <row r="222" spans="1:54" x14ac:dyDescent="0.3">
      <c r="A222" s="7">
        <v>219</v>
      </c>
      <c r="B222" s="91"/>
      <c r="C222" s="91"/>
      <c r="D222" s="91"/>
      <c r="E222" s="91"/>
      <c r="F222" s="91"/>
      <c r="G222" s="91"/>
      <c r="H222" s="91"/>
      <c r="I222" s="91"/>
      <c r="J222" s="91"/>
      <c r="K222" s="92"/>
      <c r="L222" s="92"/>
      <c r="M222" s="9">
        <f t="shared" ca="1" si="67"/>
        <v>0</v>
      </c>
      <c r="N222" s="10" cm="1">
        <f t="array" aca="1" ref="N222" ca="1">IF(ISBLANK(C222),0,IF(F222="Flow",AP222,IF(F222="Cascade",AQ222,IF(OR(ISBLANK(F222),ISBLANK(G222),ISBLANK(I222),ISBLANK(J222)),0,(_xlfn.XLOOKUP(S222,INDIRECT(U222&amp;W222&amp;"W"),_xlfn.XLOOKUP(T222,INDIRECT(U222&amp;W222&amp;"D"),INDIRECT(U222&amp;W222))))))))</f>
        <v>0</v>
      </c>
      <c r="O222" s="93"/>
      <c r="P222" s="9">
        <f t="shared" ca="1" si="68"/>
        <v>0</v>
      </c>
      <c r="Q222" s="9">
        <f t="shared" si="78"/>
        <v>0</v>
      </c>
      <c r="S222" s="7">
        <f t="shared" si="79"/>
        <v>800</v>
      </c>
      <c r="T222" s="7">
        <f t="shared" si="80"/>
        <v>800</v>
      </c>
      <c r="U222" s="8" t="str">
        <f t="shared" si="81"/>
        <v/>
      </c>
      <c r="V222" s="7" cm="1">
        <f t="array" aca="1" ref="V222" ca="1">IF(ISBLANK(I222),0,_xlfn.XLOOKUP(I222,INDIRECT(U222&amp;"Controls"),INDIRECT(U222&amp;"ControlsAddon")))</f>
        <v>0</v>
      </c>
      <c r="W222" s="7" t="str">
        <f t="shared" si="69"/>
        <v/>
      </c>
      <c r="X222" s="7" cm="1">
        <f t="array" aca="1" ref="X222" ca="1">IF(AND(K222="y",NOT(ISBLANK(H222))),_xlfn.XLOOKUP(S222,ralcassette,ralcassettecost),IF(K222="Y",_xlfn.XLOOKUP(S222,INDIRECT(U222&amp;"RALW"),_xlfn.XLOOKUP(T222,INDIRECT(U222&amp;"RALD"),INDIRECT(U222&amp;"RAL"))),0))</f>
        <v>0</v>
      </c>
      <c r="Y222" s="7">
        <f t="shared" si="82"/>
        <v>0</v>
      </c>
      <c r="Z222" s="7">
        <f t="shared" si="83"/>
        <v>0</v>
      </c>
      <c r="AA222" s="7" cm="1">
        <f t="array" ref="AA222">IF(ISNUMBER(SEARCH("cassette",H222)),_xlfn.XLOOKUP(S222,cassettewidth,_xlfn.XLOOKUP(H222,cassettetype,cassette)),IF(ISNUMBER(SEARCH("fascia",H222)),_xlfn.XLOOKUP(S222,fasciawidth,_xlfn.XLOOKUP(H222,fasciatype,fascia)),0))</f>
        <v>0</v>
      </c>
      <c r="AB222" s="7" t="str">
        <f t="shared" si="84"/>
        <v/>
      </c>
      <c r="AC222" s="7" t="str" cm="1">
        <f t="array" ref="AC222">IF(NOT(ISBLANK(H222)),_xlfn.XLOOKUP(S222,cassetterefwidth,_xlfn.XLOOKUP(T222,cassetterefdrop,cassetteref)),"")</f>
        <v/>
      </c>
      <c r="AD222" s="1" t="b">
        <f t="shared" si="85"/>
        <v>0</v>
      </c>
      <c r="AE222" s="1" t="b">
        <f t="shared" si="70"/>
        <v>0</v>
      </c>
      <c r="AF222" s="10" t="e" cm="1">
        <f t="array" aca="1" ref="AF222" ca="1">(_xlfn.XLOOKUP($S222,INDIRECT($U222&amp;$W222&amp;"W"),_xlfn.XLOOKUP($T222,INDIRECT($U222&amp;$W222&amp;"D"),INDIRECT($U222&amp;$W222))))</f>
        <v>#REF!</v>
      </c>
      <c r="AG222" s="9"/>
      <c r="AH222" s="9"/>
      <c r="AI222" s="9"/>
      <c r="AJ222" s="9"/>
      <c r="AK222" s="9"/>
      <c r="AL222" s="7">
        <f t="shared" si="71"/>
        <v>500</v>
      </c>
      <c r="AM222" s="7" t="str">
        <f t="shared" si="86"/>
        <v/>
      </c>
      <c r="AN222" s="7">
        <f t="shared" si="72"/>
        <v>0</v>
      </c>
      <c r="AO222" s="7">
        <f t="shared" si="73"/>
        <v>0</v>
      </c>
      <c r="AP222" s="9" cm="1">
        <f t="array" aca="1" ref="AP222" ca="1">IF(F222="Flow",_xlfn.XLOOKUP(AL222,INDIRECT(F222&amp;AM222&amp;"W"),_xlfn.XLOOKUP(AI222,INDIRECT(F222&amp;AM222&amp;"H"),INDIRECT(F222&amp;AM222))),0)</f>
        <v>0</v>
      </c>
      <c r="AQ222" s="9">
        <f>IF(F222="Cascade",_xlfn.XLOOKUP(S222,Cascade!$C$4:$S$4,Cascade!$C$5:$S$5),0)</f>
        <v>0</v>
      </c>
      <c r="AR222" s="9" t="b">
        <f t="shared" si="74"/>
        <v>0</v>
      </c>
      <c r="AS222" s="9" cm="1">
        <f t="array" aca="1" ref="AS222" ca="1">IF(OR(G222="Ellipse 43",G222="Luxury 46",G222="Type 2",G222="Type D",G222="Type Z",ISBLANK(G222)),0,_xlfn.XLOOKUP(S222,INDIRECT(U222&amp;AR222&amp;"w"),INDIRECT(U222&amp;AR222)))</f>
        <v>0</v>
      </c>
      <c r="AT222" s="9" cm="1">
        <f t="array" ref="AT222">IF(F222="ExtraLok 100",_xlfn.XLOOKUP(S222,'ExtraLok 100'!$C$6:$S$6,_xlfn.XLOOKUP('Pricing Tool'!T222,'ExtraLok 100'!$A$7:$A$21,'ExtraLok 100'!$C$7:$S$21)),IF(F222="ExtraLok 125",_xlfn.XLOOKUP('Pricing Tool'!S222,'ExtraLok 125'!$C$6:$S$6,_xlfn.XLOOKUP('Pricing Tool'!T222,'ExtraLok 125'!$A$7:$A$33,'ExtraLok 125'!$C$7:$S$33)),0))</f>
        <v>0</v>
      </c>
      <c r="AU222" s="9">
        <f t="shared" ca="1" si="87"/>
        <v>0</v>
      </c>
      <c r="AV222" s="9" t="str">
        <f t="shared" si="75"/>
        <v/>
      </c>
      <c r="AW222" s="85" t="e">
        <f>_xlfn.XLOOKUP($AV222,'Size capacities'!$A$2:$A$120,'Size capacities'!D$2:D$120)</f>
        <v>#N/A</v>
      </c>
      <c r="AX222" s="85" t="e">
        <f>_xlfn.XLOOKUP($AV222,'Size capacities'!$A$2:$A$120,'Size capacities'!E$2:E$120)</f>
        <v>#N/A</v>
      </c>
      <c r="AY222" s="85" t="e">
        <f>_xlfn.XLOOKUP($AV222,'Size capacities'!$A$2:$A$120,'Size capacities'!F$2:F$120)</f>
        <v>#N/A</v>
      </c>
      <c r="AZ222" s="85" t="e">
        <f>_xlfn.XLOOKUP($AV222,'Size capacities'!$A$2:$A$120,'Size capacities'!G$2:G$120)</f>
        <v>#N/A</v>
      </c>
      <c r="BA222" s="85">
        <f t="shared" si="76"/>
        <v>0</v>
      </c>
      <c r="BB222" s="85">
        <f t="shared" si="77"/>
        <v>0</v>
      </c>
    </row>
    <row r="223" spans="1:54" x14ac:dyDescent="0.3">
      <c r="A223" s="7">
        <v>220</v>
      </c>
      <c r="B223" s="91"/>
      <c r="C223" s="91"/>
      <c r="D223" s="91"/>
      <c r="E223" s="91"/>
      <c r="F223" s="91"/>
      <c r="G223" s="91"/>
      <c r="H223" s="91"/>
      <c r="I223" s="91"/>
      <c r="J223" s="91"/>
      <c r="K223" s="92"/>
      <c r="L223" s="92"/>
      <c r="M223" s="9">
        <f t="shared" ca="1" si="67"/>
        <v>0</v>
      </c>
      <c r="N223" s="10" cm="1">
        <f t="array" aca="1" ref="N223" ca="1">IF(ISBLANK(C223),0,IF(F223="Flow",AP223,IF(F223="Cascade",AQ223,IF(OR(ISBLANK(F223),ISBLANK(G223),ISBLANK(I223),ISBLANK(J223)),0,(_xlfn.XLOOKUP(S223,INDIRECT(U223&amp;W223&amp;"W"),_xlfn.XLOOKUP(T223,INDIRECT(U223&amp;W223&amp;"D"),INDIRECT(U223&amp;W223))))))))</f>
        <v>0</v>
      </c>
      <c r="O223" s="93"/>
      <c r="P223" s="9">
        <f t="shared" ca="1" si="68"/>
        <v>0</v>
      </c>
      <c r="Q223" s="9">
        <f t="shared" si="78"/>
        <v>0</v>
      </c>
      <c r="S223" s="7">
        <f t="shared" si="79"/>
        <v>800</v>
      </c>
      <c r="T223" s="7">
        <f t="shared" si="80"/>
        <v>800</v>
      </c>
      <c r="U223" s="8" t="str">
        <f t="shared" si="81"/>
        <v/>
      </c>
      <c r="V223" s="7" cm="1">
        <f t="array" aca="1" ref="V223" ca="1">IF(ISBLANK(I223),0,_xlfn.XLOOKUP(I223,INDIRECT(U223&amp;"Controls"),INDIRECT(U223&amp;"ControlsAddon")))</f>
        <v>0</v>
      </c>
      <c r="W223" s="7" t="str">
        <f t="shared" si="69"/>
        <v/>
      </c>
      <c r="X223" s="7" cm="1">
        <f t="array" aca="1" ref="X223" ca="1">IF(AND(K223="y",NOT(ISBLANK(H223))),_xlfn.XLOOKUP(S223,ralcassette,ralcassettecost),IF(K223="Y",_xlfn.XLOOKUP(S223,INDIRECT(U223&amp;"RALW"),_xlfn.XLOOKUP(T223,INDIRECT(U223&amp;"RALD"),INDIRECT(U223&amp;"RAL"))),0))</f>
        <v>0</v>
      </c>
      <c r="Y223" s="7">
        <f t="shared" si="82"/>
        <v>0</v>
      </c>
      <c r="Z223" s="7">
        <f t="shared" si="83"/>
        <v>0</v>
      </c>
      <c r="AA223" s="7" cm="1">
        <f t="array" ref="AA223">IF(ISNUMBER(SEARCH("cassette",H223)),_xlfn.XLOOKUP(S223,cassettewidth,_xlfn.XLOOKUP(H223,cassettetype,cassette)),IF(ISNUMBER(SEARCH("fascia",H223)),_xlfn.XLOOKUP(S223,fasciawidth,_xlfn.XLOOKUP(H223,fasciatype,fascia)),0))</f>
        <v>0</v>
      </c>
      <c r="AB223" s="7" t="str">
        <f t="shared" si="84"/>
        <v/>
      </c>
      <c r="AC223" s="7" t="str" cm="1">
        <f t="array" ref="AC223">IF(NOT(ISBLANK(H223)),_xlfn.XLOOKUP(S223,cassetterefwidth,_xlfn.XLOOKUP(T223,cassetterefdrop,cassetteref)),"")</f>
        <v/>
      </c>
      <c r="AD223" s="1" t="b">
        <f t="shared" si="85"/>
        <v>0</v>
      </c>
      <c r="AE223" s="1" t="b">
        <f t="shared" si="70"/>
        <v>0</v>
      </c>
      <c r="AF223" s="10" t="e" cm="1">
        <f t="array" aca="1" ref="AF223" ca="1">(_xlfn.XLOOKUP($S223,INDIRECT($U223&amp;$W223&amp;"W"),_xlfn.XLOOKUP($T223,INDIRECT($U223&amp;$W223&amp;"D"),INDIRECT($U223&amp;$W223))))</f>
        <v>#REF!</v>
      </c>
      <c r="AG223" s="9"/>
      <c r="AH223" s="9"/>
      <c r="AI223" s="9"/>
      <c r="AJ223" s="9"/>
      <c r="AK223" s="9"/>
      <c r="AL223" s="7">
        <f t="shared" si="71"/>
        <v>500</v>
      </c>
      <c r="AM223" s="7" t="str">
        <f t="shared" si="86"/>
        <v/>
      </c>
      <c r="AN223" s="7">
        <f t="shared" si="72"/>
        <v>0</v>
      </c>
      <c r="AO223" s="7">
        <f t="shared" si="73"/>
        <v>0</v>
      </c>
      <c r="AP223" s="9" cm="1">
        <f t="array" aca="1" ref="AP223" ca="1">IF(F223="Flow",_xlfn.XLOOKUP(AL223,INDIRECT(F223&amp;AM223&amp;"W"),_xlfn.XLOOKUP(AI223,INDIRECT(F223&amp;AM223&amp;"H"),INDIRECT(F223&amp;AM223))),0)</f>
        <v>0</v>
      </c>
      <c r="AQ223" s="9">
        <f>IF(F223="Cascade",_xlfn.XLOOKUP(S223,Cascade!$C$4:$S$4,Cascade!$C$5:$S$5),0)</f>
        <v>0</v>
      </c>
      <c r="AR223" s="9" t="b">
        <f t="shared" si="74"/>
        <v>0</v>
      </c>
      <c r="AS223" s="9" cm="1">
        <f t="array" aca="1" ref="AS223" ca="1">IF(OR(G223="Ellipse 43",G223="Luxury 46",G223="Type 2",G223="Type D",G223="Type Z",ISBLANK(G223)),0,_xlfn.XLOOKUP(S223,INDIRECT(U223&amp;AR223&amp;"w"),INDIRECT(U223&amp;AR223)))</f>
        <v>0</v>
      </c>
      <c r="AT223" s="9" cm="1">
        <f t="array" ref="AT223">IF(F223="ExtraLok 100",_xlfn.XLOOKUP(S223,'ExtraLok 100'!$C$6:$S$6,_xlfn.XLOOKUP('Pricing Tool'!T223,'ExtraLok 100'!$A$7:$A$21,'ExtraLok 100'!$C$7:$S$21)),IF(F223="ExtraLok 125",_xlfn.XLOOKUP('Pricing Tool'!S223,'ExtraLok 125'!$C$6:$S$6,_xlfn.XLOOKUP('Pricing Tool'!T223,'ExtraLok 125'!$A$7:$A$33,'ExtraLok 125'!$C$7:$S$33)),0))</f>
        <v>0</v>
      </c>
      <c r="AU223" s="9">
        <f t="shared" ca="1" si="87"/>
        <v>0</v>
      </c>
      <c r="AV223" s="9" t="str">
        <f t="shared" si="75"/>
        <v/>
      </c>
      <c r="AW223" s="85" t="e">
        <f>_xlfn.XLOOKUP($AV223,'Size capacities'!$A$2:$A$120,'Size capacities'!D$2:D$120)</f>
        <v>#N/A</v>
      </c>
      <c r="AX223" s="85" t="e">
        <f>_xlfn.XLOOKUP($AV223,'Size capacities'!$A$2:$A$120,'Size capacities'!E$2:E$120)</f>
        <v>#N/A</v>
      </c>
      <c r="AY223" s="85" t="e">
        <f>_xlfn.XLOOKUP($AV223,'Size capacities'!$A$2:$A$120,'Size capacities'!F$2:F$120)</f>
        <v>#N/A</v>
      </c>
      <c r="AZ223" s="85" t="e">
        <f>_xlfn.XLOOKUP($AV223,'Size capacities'!$A$2:$A$120,'Size capacities'!G$2:G$120)</f>
        <v>#N/A</v>
      </c>
      <c r="BA223" s="85">
        <f t="shared" si="76"/>
        <v>0</v>
      </c>
      <c r="BB223" s="85">
        <f t="shared" si="77"/>
        <v>0</v>
      </c>
    </row>
    <row r="224" spans="1:54" x14ac:dyDescent="0.3">
      <c r="A224" s="7">
        <v>221</v>
      </c>
      <c r="B224" s="91"/>
      <c r="C224" s="91"/>
      <c r="D224" s="91"/>
      <c r="E224" s="91"/>
      <c r="F224" s="91"/>
      <c r="G224" s="91"/>
      <c r="H224" s="91"/>
      <c r="I224" s="91"/>
      <c r="J224" s="91"/>
      <c r="K224" s="92"/>
      <c r="L224" s="92"/>
      <c r="M224" s="9">
        <f t="shared" ca="1" si="67"/>
        <v>0</v>
      </c>
      <c r="N224" s="10" cm="1">
        <f t="array" aca="1" ref="N224" ca="1">IF(ISBLANK(C224),0,IF(F224="Flow",AP224,IF(F224="Cascade",AQ224,IF(OR(ISBLANK(F224),ISBLANK(G224),ISBLANK(I224),ISBLANK(J224)),0,(_xlfn.XLOOKUP(S224,INDIRECT(U224&amp;W224&amp;"W"),_xlfn.XLOOKUP(T224,INDIRECT(U224&amp;W224&amp;"D"),INDIRECT(U224&amp;W224))))))))</f>
        <v>0</v>
      </c>
      <c r="O224" s="93"/>
      <c r="P224" s="9">
        <f t="shared" ca="1" si="68"/>
        <v>0</v>
      </c>
      <c r="Q224" s="9">
        <f t="shared" si="78"/>
        <v>0</v>
      </c>
      <c r="S224" s="7">
        <f t="shared" si="79"/>
        <v>800</v>
      </c>
      <c r="T224" s="7">
        <f t="shared" si="80"/>
        <v>800</v>
      </c>
      <c r="U224" s="8" t="str">
        <f t="shared" si="81"/>
        <v/>
      </c>
      <c r="V224" s="7" cm="1">
        <f t="array" aca="1" ref="V224" ca="1">IF(ISBLANK(I224),0,_xlfn.XLOOKUP(I224,INDIRECT(U224&amp;"Controls"),INDIRECT(U224&amp;"ControlsAddon")))</f>
        <v>0</v>
      </c>
      <c r="W224" s="7" t="str">
        <f t="shared" si="69"/>
        <v/>
      </c>
      <c r="X224" s="7" cm="1">
        <f t="array" aca="1" ref="X224" ca="1">IF(AND(K224="y",NOT(ISBLANK(H224))),_xlfn.XLOOKUP(S224,ralcassette,ralcassettecost),IF(K224="Y",_xlfn.XLOOKUP(S224,INDIRECT(U224&amp;"RALW"),_xlfn.XLOOKUP(T224,INDIRECT(U224&amp;"RALD"),INDIRECT(U224&amp;"RAL"))),0))</f>
        <v>0</v>
      </c>
      <c r="Y224" s="7">
        <f t="shared" si="82"/>
        <v>0</v>
      </c>
      <c r="Z224" s="7">
        <f t="shared" si="83"/>
        <v>0</v>
      </c>
      <c r="AA224" s="7" cm="1">
        <f t="array" ref="AA224">IF(ISNUMBER(SEARCH("cassette",H224)),_xlfn.XLOOKUP(S224,cassettewidth,_xlfn.XLOOKUP(H224,cassettetype,cassette)),IF(ISNUMBER(SEARCH("fascia",H224)),_xlfn.XLOOKUP(S224,fasciawidth,_xlfn.XLOOKUP(H224,fasciatype,fascia)),0))</f>
        <v>0</v>
      </c>
      <c r="AB224" s="7" t="str">
        <f t="shared" si="84"/>
        <v/>
      </c>
      <c r="AC224" s="7" t="str" cm="1">
        <f t="array" ref="AC224">IF(NOT(ISBLANK(H224)),_xlfn.XLOOKUP(S224,cassetterefwidth,_xlfn.XLOOKUP(T224,cassetterefdrop,cassetteref)),"")</f>
        <v/>
      </c>
      <c r="AD224" s="1" t="b">
        <f t="shared" si="85"/>
        <v>0</v>
      </c>
      <c r="AE224" s="1" t="b">
        <f t="shared" si="70"/>
        <v>0</v>
      </c>
      <c r="AF224" s="10" t="e" cm="1">
        <f t="array" aca="1" ref="AF224" ca="1">(_xlfn.XLOOKUP($S224,INDIRECT($U224&amp;$W224&amp;"W"),_xlfn.XLOOKUP($T224,INDIRECT($U224&amp;$W224&amp;"D"),INDIRECT($U224&amp;$W224))))</f>
        <v>#REF!</v>
      </c>
      <c r="AG224" s="9"/>
      <c r="AH224" s="9"/>
      <c r="AI224" s="9"/>
      <c r="AJ224" s="9"/>
      <c r="AK224" s="9"/>
      <c r="AL224" s="7">
        <f t="shared" si="71"/>
        <v>500</v>
      </c>
      <c r="AM224" s="7" t="str">
        <f t="shared" si="86"/>
        <v/>
      </c>
      <c r="AN224" s="7">
        <f t="shared" si="72"/>
        <v>0</v>
      </c>
      <c r="AO224" s="7">
        <f t="shared" si="73"/>
        <v>0</v>
      </c>
      <c r="AP224" s="9" cm="1">
        <f t="array" aca="1" ref="AP224" ca="1">IF(F224="Flow",_xlfn.XLOOKUP(AL224,INDIRECT(F224&amp;AM224&amp;"W"),_xlfn.XLOOKUP(AI224,INDIRECT(F224&amp;AM224&amp;"H"),INDIRECT(F224&amp;AM224))),0)</f>
        <v>0</v>
      </c>
      <c r="AQ224" s="9">
        <f>IF(F224="Cascade",_xlfn.XLOOKUP(S224,Cascade!$C$4:$S$4,Cascade!$C$5:$S$5),0)</f>
        <v>0</v>
      </c>
      <c r="AR224" s="9" t="b">
        <f t="shared" si="74"/>
        <v>0</v>
      </c>
      <c r="AS224" s="9" cm="1">
        <f t="array" aca="1" ref="AS224" ca="1">IF(OR(G224="Ellipse 43",G224="Luxury 46",G224="Type 2",G224="Type D",G224="Type Z",ISBLANK(G224)),0,_xlfn.XLOOKUP(S224,INDIRECT(U224&amp;AR224&amp;"w"),INDIRECT(U224&amp;AR224)))</f>
        <v>0</v>
      </c>
      <c r="AT224" s="9" cm="1">
        <f t="array" ref="AT224">IF(F224="ExtraLok 100",_xlfn.XLOOKUP(S224,'ExtraLok 100'!$C$6:$S$6,_xlfn.XLOOKUP('Pricing Tool'!T224,'ExtraLok 100'!$A$7:$A$21,'ExtraLok 100'!$C$7:$S$21)),IF(F224="ExtraLok 125",_xlfn.XLOOKUP('Pricing Tool'!S224,'ExtraLok 125'!$C$6:$S$6,_xlfn.XLOOKUP('Pricing Tool'!T224,'ExtraLok 125'!$A$7:$A$33,'ExtraLok 125'!$C$7:$S$33)),0))</f>
        <v>0</v>
      </c>
      <c r="AU224" s="9">
        <f t="shared" ca="1" si="87"/>
        <v>0</v>
      </c>
      <c r="AV224" s="9" t="str">
        <f t="shared" si="75"/>
        <v/>
      </c>
      <c r="AW224" s="85" t="e">
        <f>_xlfn.XLOOKUP($AV224,'Size capacities'!$A$2:$A$120,'Size capacities'!D$2:D$120)</f>
        <v>#N/A</v>
      </c>
      <c r="AX224" s="85" t="e">
        <f>_xlfn.XLOOKUP($AV224,'Size capacities'!$A$2:$A$120,'Size capacities'!E$2:E$120)</f>
        <v>#N/A</v>
      </c>
      <c r="AY224" s="85" t="e">
        <f>_xlfn.XLOOKUP($AV224,'Size capacities'!$A$2:$A$120,'Size capacities'!F$2:F$120)</f>
        <v>#N/A</v>
      </c>
      <c r="AZ224" s="85" t="e">
        <f>_xlfn.XLOOKUP($AV224,'Size capacities'!$A$2:$A$120,'Size capacities'!G$2:G$120)</f>
        <v>#N/A</v>
      </c>
      <c r="BA224" s="85">
        <f t="shared" si="76"/>
        <v>0</v>
      </c>
      <c r="BB224" s="85">
        <f t="shared" si="77"/>
        <v>0</v>
      </c>
    </row>
    <row r="225" spans="1:54" x14ac:dyDescent="0.3">
      <c r="A225" s="7">
        <v>222</v>
      </c>
      <c r="B225" s="91"/>
      <c r="C225" s="91"/>
      <c r="D225" s="91"/>
      <c r="E225" s="91"/>
      <c r="F225" s="91"/>
      <c r="G225" s="91"/>
      <c r="H225" s="91"/>
      <c r="I225" s="91"/>
      <c r="J225" s="91"/>
      <c r="K225" s="92"/>
      <c r="L225" s="92"/>
      <c r="M225" s="9">
        <f t="shared" ca="1" si="67"/>
        <v>0</v>
      </c>
      <c r="N225" s="10" cm="1">
        <f t="array" aca="1" ref="N225" ca="1">IF(ISBLANK(C225),0,IF(F225="Flow",AP225,IF(F225="Cascade",AQ225,IF(OR(ISBLANK(F225),ISBLANK(G225),ISBLANK(I225),ISBLANK(J225)),0,(_xlfn.XLOOKUP(S225,INDIRECT(U225&amp;W225&amp;"W"),_xlfn.XLOOKUP(T225,INDIRECT(U225&amp;W225&amp;"D"),INDIRECT(U225&amp;W225))))))))</f>
        <v>0</v>
      </c>
      <c r="O225" s="93"/>
      <c r="P225" s="9">
        <f t="shared" ca="1" si="68"/>
        <v>0</v>
      </c>
      <c r="Q225" s="9">
        <f t="shared" si="78"/>
        <v>0</v>
      </c>
      <c r="S225" s="7">
        <f t="shared" si="79"/>
        <v>800</v>
      </c>
      <c r="T225" s="7">
        <f t="shared" si="80"/>
        <v>800</v>
      </c>
      <c r="U225" s="8" t="str">
        <f t="shared" si="81"/>
        <v/>
      </c>
      <c r="V225" s="7" cm="1">
        <f t="array" aca="1" ref="V225" ca="1">IF(ISBLANK(I225),0,_xlfn.XLOOKUP(I225,INDIRECT(U225&amp;"Controls"),INDIRECT(U225&amp;"ControlsAddon")))</f>
        <v>0</v>
      </c>
      <c r="W225" s="7" t="str">
        <f t="shared" si="69"/>
        <v/>
      </c>
      <c r="X225" s="7" cm="1">
        <f t="array" aca="1" ref="X225" ca="1">IF(AND(K225="y",NOT(ISBLANK(H225))),_xlfn.XLOOKUP(S225,ralcassette,ralcassettecost),IF(K225="Y",_xlfn.XLOOKUP(S225,INDIRECT(U225&amp;"RALW"),_xlfn.XLOOKUP(T225,INDIRECT(U225&amp;"RALD"),INDIRECT(U225&amp;"RAL"))),0))</f>
        <v>0</v>
      </c>
      <c r="Y225" s="7">
        <f t="shared" si="82"/>
        <v>0</v>
      </c>
      <c r="Z225" s="7">
        <f t="shared" si="83"/>
        <v>0</v>
      </c>
      <c r="AA225" s="7" cm="1">
        <f t="array" ref="AA225">IF(ISNUMBER(SEARCH("cassette",H225)),_xlfn.XLOOKUP(S225,cassettewidth,_xlfn.XLOOKUP(H225,cassettetype,cassette)),IF(ISNUMBER(SEARCH("fascia",H225)),_xlfn.XLOOKUP(S225,fasciawidth,_xlfn.XLOOKUP(H225,fasciatype,fascia)),0))</f>
        <v>0</v>
      </c>
      <c r="AB225" s="7" t="str">
        <f t="shared" si="84"/>
        <v/>
      </c>
      <c r="AC225" s="7" t="str" cm="1">
        <f t="array" ref="AC225">IF(NOT(ISBLANK(H225)),_xlfn.XLOOKUP(S225,cassetterefwidth,_xlfn.XLOOKUP(T225,cassetterefdrop,cassetteref)),"")</f>
        <v/>
      </c>
      <c r="AD225" s="1" t="b">
        <f t="shared" si="85"/>
        <v>0</v>
      </c>
      <c r="AE225" s="1" t="b">
        <f t="shared" si="70"/>
        <v>0</v>
      </c>
      <c r="AF225" s="10" t="e" cm="1">
        <f t="array" aca="1" ref="AF225" ca="1">(_xlfn.XLOOKUP($S225,INDIRECT($U225&amp;$W225&amp;"W"),_xlfn.XLOOKUP($T225,INDIRECT($U225&amp;$W225&amp;"D"),INDIRECT($U225&amp;$W225))))</f>
        <v>#REF!</v>
      </c>
      <c r="AG225" s="9"/>
      <c r="AH225" s="9"/>
      <c r="AI225" s="9"/>
      <c r="AJ225" s="9"/>
      <c r="AK225" s="9"/>
      <c r="AL225" s="7">
        <f t="shared" si="71"/>
        <v>500</v>
      </c>
      <c r="AM225" s="7" t="str">
        <f t="shared" si="86"/>
        <v/>
      </c>
      <c r="AN225" s="7">
        <f t="shared" si="72"/>
        <v>0</v>
      </c>
      <c r="AO225" s="7">
        <f t="shared" si="73"/>
        <v>0</v>
      </c>
      <c r="AP225" s="9" cm="1">
        <f t="array" aca="1" ref="AP225" ca="1">IF(F225="Flow",_xlfn.XLOOKUP(AL225,INDIRECT(F225&amp;AM225&amp;"W"),_xlfn.XLOOKUP(AI225,INDIRECT(F225&amp;AM225&amp;"H"),INDIRECT(F225&amp;AM225))),0)</f>
        <v>0</v>
      </c>
      <c r="AQ225" s="9">
        <f>IF(F225="Cascade",_xlfn.XLOOKUP(S225,Cascade!$C$4:$S$4,Cascade!$C$5:$S$5),0)</f>
        <v>0</v>
      </c>
      <c r="AR225" s="9" t="b">
        <f t="shared" si="74"/>
        <v>0</v>
      </c>
      <c r="AS225" s="9" cm="1">
        <f t="array" aca="1" ref="AS225" ca="1">IF(OR(G225="Ellipse 43",G225="Luxury 46",G225="Type 2",G225="Type D",G225="Type Z",ISBLANK(G225)),0,_xlfn.XLOOKUP(S225,INDIRECT(U225&amp;AR225&amp;"w"),INDIRECT(U225&amp;AR225)))</f>
        <v>0</v>
      </c>
      <c r="AT225" s="9" cm="1">
        <f t="array" ref="AT225">IF(F225="ExtraLok 100",_xlfn.XLOOKUP(S225,'ExtraLok 100'!$C$6:$S$6,_xlfn.XLOOKUP('Pricing Tool'!T225,'ExtraLok 100'!$A$7:$A$21,'ExtraLok 100'!$C$7:$S$21)),IF(F225="ExtraLok 125",_xlfn.XLOOKUP('Pricing Tool'!S225,'ExtraLok 125'!$C$6:$S$6,_xlfn.XLOOKUP('Pricing Tool'!T225,'ExtraLok 125'!$A$7:$A$33,'ExtraLok 125'!$C$7:$S$33)),0))</f>
        <v>0</v>
      </c>
      <c r="AU225" s="9">
        <f t="shared" ca="1" si="87"/>
        <v>0</v>
      </c>
      <c r="AV225" s="9" t="str">
        <f t="shared" si="75"/>
        <v/>
      </c>
      <c r="AW225" s="85" t="e">
        <f>_xlfn.XLOOKUP($AV225,'Size capacities'!$A$2:$A$120,'Size capacities'!D$2:D$120)</f>
        <v>#N/A</v>
      </c>
      <c r="AX225" s="85" t="e">
        <f>_xlfn.XLOOKUP($AV225,'Size capacities'!$A$2:$A$120,'Size capacities'!E$2:E$120)</f>
        <v>#N/A</v>
      </c>
      <c r="AY225" s="85" t="e">
        <f>_xlfn.XLOOKUP($AV225,'Size capacities'!$A$2:$A$120,'Size capacities'!F$2:F$120)</f>
        <v>#N/A</v>
      </c>
      <c r="AZ225" s="85" t="e">
        <f>_xlfn.XLOOKUP($AV225,'Size capacities'!$A$2:$A$120,'Size capacities'!G$2:G$120)</f>
        <v>#N/A</v>
      </c>
      <c r="BA225" s="85">
        <f t="shared" si="76"/>
        <v>0</v>
      </c>
      <c r="BB225" s="85">
        <f t="shared" si="77"/>
        <v>0</v>
      </c>
    </row>
    <row r="226" spans="1:54" x14ac:dyDescent="0.3">
      <c r="A226" s="7">
        <v>223</v>
      </c>
      <c r="B226" s="91"/>
      <c r="C226" s="91"/>
      <c r="D226" s="91"/>
      <c r="E226" s="91"/>
      <c r="F226" s="91"/>
      <c r="G226" s="91"/>
      <c r="H226" s="91"/>
      <c r="I226" s="91"/>
      <c r="J226" s="91"/>
      <c r="K226" s="92"/>
      <c r="L226" s="92"/>
      <c r="M226" s="9">
        <f t="shared" ca="1" si="67"/>
        <v>0</v>
      </c>
      <c r="N226" s="10" cm="1">
        <f t="array" aca="1" ref="N226" ca="1">IF(ISBLANK(C226),0,IF(F226="Flow",AP226,IF(F226="Cascade",AQ226,IF(OR(ISBLANK(F226),ISBLANK(G226),ISBLANK(I226),ISBLANK(J226)),0,(_xlfn.XLOOKUP(S226,INDIRECT(U226&amp;W226&amp;"W"),_xlfn.XLOOKUP(T226,INDIRECT(U226&amp;W226&amp;"D"),INDIRECT(U226&amp;W226))))))))</f>
        <v>0</v>
      </c>
      <c r="O226" s="93"/>
      <c r="P226" s="9">
        <f t="shared" ca="1" si="68"/>
        <v>0</v>
      </c>
      <c r="Q226" s="9">
        <f t="shared" si="78"/>
        <v>0</v>
      </c>
      <c r="S226" s="7">
        <f t="shared" si="79"/>
        <v>800</v>
      </c>
      <c r="T226" s="7">
        <f t="shared" si="80"/>
        <v>800</v>
      </c>
      <c r="U226" s="8" t="str">
        <f t="shared" si="81"/>
        <v/>
      </c>
      <c r="V226" s="7" cm="1">
        <f t="array" aca="1" ref="V226" ca="1">IF(ISBLANK(I226),0,_xlfn.XLOOKUP(I226,INDIRECT(U226&amp;"Controls"),INDIRECT(U226&amp;"ControlsAddon")))</f>
        <v>0</v>
      </c>
      <c r="W226" s="7" t="str">
        <f t="shared" si="69"/>
        <v/>
      </c>
      <c r="X226" s="7" cm="1">
        <f t="array" aca="1" ref="X226" ca="1">IF(AND(K226="y",NOT(ISBLANK(H226))),_xlfn.XLOOKUP(S226,ralcassette,ralcassettecost),IF(K226="Y",_xlfn.XLOOKUP(S226,INDIRECT(U226&amp;"RALW"),_xlfn.XLOOKUP(T226,INDIRECT(U226&amp;"RALD"),INDIRECT(U226&amp;"RAL"))),0))</f>
        <v>0</v>
      </c>
      <c r="Y226" s="7">
        <f t="shared" si="82"/>
        <v>0</v>
      </c>
      <c r="Z226" s="7">
        <f t="shared" si="83"/>
        <v>0</v>
      </c>
      <c r="AA226" s="7" cm="1">
        <f t="array" ref="AA226">IF(ISNUMBER(SEARCH("cassette",H226)),_xlfn.XLOOKUP(S226,cassettewidth,_xlfn.XLOOKUP(H226,cassettetype,cassette)),IF(ISNUMBER(SEARCH("fascia",H226)),_xlfn.XLOOKUP(S226,fasciawidth,_xlfn.XLOOKUP(H226,fasciatype,fascia)),0))</f>
        <v>0</v>
      </c>
      <c r="AB226" s="7" t="str">
        <f t="shared" si="84"/>
        <v/>
      </c>
      <c r="AC226" s="7" t="str" cm="1">
        <f t="array" ref="AC226">IF(NOT(ISBLANK(H226)),_xlfn.XLOOKUP(S226,cassetterefwidth,_xlfn.XLOOKUP(T226,cassetterefdrop,cassetteref)),"")</f>
        <v/>
      </c>
      <c r="AD226" s="1" t="b">
        <f t="shared" si="85"/>
        <v>0</v>
      </c>
      <c r="AE226" s="1" t="b">
        <f t="shared" si="70"/>
        <v>0</v>
      </c>
      <c r="AF226" s="10" t="e" cm="1">
        <f t="array" aca="1" ref="AF226" ca="1">(_xlfn.XLOOKUP($S226,INDIRECT($U226&amp;$W226&amp;"W"),_xlfn.XLOOKUP($T226,INDIRECT($U226&amp;$W226&amp;"D"),INDIRECT($U226&amp;$W226))))</f>
        <v>#REF!</v>
      </c>
      <c r="AG226" s="9"/>
      <c r="AH226" s="9"/>
      <c r="AI226" s="9"/>
      <c r="AJ226" s="9"/>
      <c r="AK226" s="9"/>
      <c r="AL226" s="7">
        <f t="shared" si="71"/>
        <v>500</v>
      </c>
      <c r="AM226" s="7" t="str">
        <f t="shared" si="86"/>
        <v/>
      </c>
      <c r="AN226" s="7">
        <f t="shared" si="72"/>
        <v>0</v>
      </c>
      <c r="AO226" s="7">
        <f t="shared" si="73"/>
        <v>0</v>
      </c>
      <c r="AP226" s="9" cm="1">
        <f t="array" aca="1" ref="AP226" ca="1">IF(F226="Flow",_xlfn.XLOOKUP(AL226,INDIRECT(F226&amp;AM226&amp;"W"),_xlfn.XLOOKUP(AI226,INDIRECT(F226&amp;AM226&amp;"H"),INDIRECT(F226&amp;AM226))),0)</f>
        <v>0</v>
      </c>
      <c r="AQ226" s="9">
        <f>IF(F226="Cascade",_xlfn.XLOOKUP(S226,Cascade!$C$4:$S$4,Cascade!$C$5:$S$5),0)</f>
        <v>0</v>
      </c>
      <c r="AR226" s="9" t="b">
        <f t="shared" si="74"/>
        <v>0</v>
      </c>
      <c r="AS226" s="9" cm="1">
        <f t="array" aca="1" ref="AS226" ca="1">IF(OR(G226="Ellipse 43",G226="Luxury 46",G226="Type 2",G226="Type D",G226="Type Z",ISBLANK(G226)),0,_xlfn.XLOOKUP(S226,INDIRECT(U226&amp;AR226&amp;"w"),INDIRECT(U226&amp;AR226)))</f>
        <v>0</v>
      </c>
      <c r="AT226" s="9" cm="1">
        <f t="array" ref="AT226">IF(F226="ExtraLok 100",_xlfn.XLOOKUP(S226,'ExtraLok 100'!$C$6:$S$6,_xlfn.XLOOKUP('Pricing Tool'!T226,'ExtraLok 100'!$A$7:$A$21,'ExtraLok 100'!$C$7:$S$21)),IF(F226="ExtraLok 125",_xlfn.XLOOKUP('Pricing Tool'!S226,'ExtraLok 125'!$C$6:$S$6,_xlfn.XLOOKUP('Pricing Tool'!T226,'ExtraLok 125'!$A$7:$A$33,'ExtraLok 125'!$C$7:$S$33)),0))</f>
        <v>0</v>
      </c>
      <c r="AU226" s="9">
        <f t="shared" ca="1" si="87"/>
        <v>0</v>
      </c>
      <c r="AV226" s="9" t="str">
        <f t="shared" si="75"/>
        <v/>
      </c>
      <c r="AW226" s="85" t="e">
        <f>_xlfn.XLOOKUP($AV226,'Size capacities'!$A$2:$A$120,'Size capacities'!D$2:D$120)</f>
        <v>#N/A</v>
      </c>
      <c r="AX226" s="85" t="e">
        <f>_xlfn.XLOOKUP($AV226,'Size capacities'!$A$2:$A$120,'Size capacities'!E$2:E$120)</f>
        <v>#N/A</v>
      </c>
      <c r="AY226" s="85" t="e">
        <f>_xlfn.XLOOKUP($AV226,'Size capacities'!$A$2:$A$120,'Size capacities'!F$2:F$120)</f>
        <v>#N/A</v>
      </c>
      <c r="AZ226" s="85" t="e">
        <f>_xlfn.XLOOKUP($AV226,'Size capacities'!$A$2:$A$120,'Size capacities'!G$2:G$120)</f>
        <v>#N/A</v>
      </c>
      <c r="BA226" s="85">
        <f t="shared" si="76"/>
        <v>0</v>
      </c>
      <c r="BB226" s="85">
        <f t="shared" si="77"/>
        <v>0</v>
      </c>
    </row>
    <row r="227" spans="1:54" x14ac:dyDescent="0.3">
      <c r="A227" s="7">
        <v>224</v>
      </c>
      <c r="B227" s="91"/>
      <c r="C227" s="91"/>
      <c r="D227" s="91"/>
      <c r="E227" s="91"/>
      <c r="F227" s="91"/>
      <c r="G227" s="91"/>
      <c r="H227" s="91"/>
      <c r="I227" s="91"/>
      <c r="J227" s="91"/>
      <c r="K227" s="92"/>
      <c r="L227" s="92"/>
      <c r="M227" s="9">
        <f t="shared" ca="1" si="67"/>
        <v>0</v>
      </c>
      <c r="N227" s="10" cm="1">
        <f t="array" aca="1" ref="N227" ca="1">IF(ISBLANK(C227),0,IF(F227="Flow",AP227,IF(F227="Cascade",AQ227,IF(OR(ISBLANK(F227),ISBLANK(G227),ISBLANK(I227),ISBLANK(J227)),0,(_xlfn.XLOOKUP(S227,INDIRECT(U227&amp;W227&amp;"W"),_xlfn.XLOOKUP(T227,INDIRECT(U227&amp;W227&amp;"D"),INDIRECT(U227&amp;W227))))))))</f>
        <v>0</v>
      </c>
      <c r="O227" s="93"/>
      <c r="P227" s="9">
        <f t="shared" ca="1" si="68"/>
        <v>0</v>
      </c>
      <c r="Q227" s="9">
        <f t="shared" si="78"/>
        <v>0</v>
      </c>
      <c r="S227" s="7">
        <f t="shared" si="79"/>
        <v>800</v>
      </c>
      <c r="T227" s="7">
        <f t="shared" si="80"/>
        <v>800</v>
      </c>
      <c r="U227" s="8" t="str">
        <f t="shared" si="81"/>
        <v/>
      </c>
      <c r="V227" s="7" cm="1">
        <f t="array" aca="1" ref="V227" ca="1">IF(ISBLANK(I227),0,_xlfn.XLOOKUP(I227,INDIRECT(U227&amp;"Controls"),INDIRECT(U227&amp;"ControlsAddon")))</f>
        <v>0</v>
      </c>
      <c r="W227" s="7" t="str">
        <f t="shared" si="69"/>
        <v/>
      </c>
      <c r="X227" s="7" cm="1">
        <f t="array" aca="1" ref="X227" ca="1">IF(AND(K227="y",NOT(ISBLANK(H227))),_xlfn.XLOOKUP(S227,ralcassette,ralcassettecost),IF(K227="Y",_xlfn.XLOOKUP(S227,INDIRECT(U227&amp;"RALW"),_xlfn.XLOOKUP(T227,INDIRECT(U227&amp;"RALD"),INDIRECT(U227&amp;"RAL"))),0))</f>
        <v>0</v>
      </c>
      <c r="Y227" s="7">
        <f t="shared" si="82"/>
        <v>0</v>
      </c>
      <c r="Z227" s="7">
        <f t="shared" si="83"/>
        <v>0</v>
      </c>
      <c r="AA227" s="7" cm="1">
        <f t="array" ref="AA227">IF(ISNUMBER(SEARCH("cassette",H227)),_xlfn.XLOOKUP(S227,cassettewidth,_xlfn.XLOOKUP(H227,cassettetype,cassette)),IF(ISNUMBER(SEARCH("fascia",H227)),_xlfn.XLOOKUP(S227,fasciawidth,_xlfn.XLOOKUP(H227,fasciatype,fascia)),0))</f>
        <v>0</v>
      </c>
      <c r="AB227" s="7" t="str">
        <f t="shared" si="84"/>
        <v/>
      </c>
      <c r="AC227" s="7" t="str" cm="1">
        <f t="array" ref="AC227">IF(NOT(ISBLANK(H227)),_xlfn.XLOOKUP(S227,cassetterefwidth,_xlfn.XLOOKUP(T227,cassetterefdrop,cassetteref)),"")</f>
        <v/>
      </c>
      <c r="AD227" s="1" t="b">
        <f t="shared" si="85"/>
        <v>0</v>
      </c>
      <c r="AE227" s="1" t="b">
        <f t="shared" si="70"/>
        <v>0</v>
      </c>
      <c r="AF227" s="10" t="e" cm="1">
        <f t="array" aca="1" ref="AF227" ca="1">(_xlfn.XLOOKUP($S227,INDIRECT($U227&amp;$W227&amp;"W"),_xlfn.XLOOKUP($T227,INDIRECT($U227&amp;$W227&amp;"D"),INDIRECT($U227&amp;$W227))))</f>
        <v>#REF!</v>
      </c>
      <c r="AG227" s="9"/>
      <c r="AH227" s="9"/>
      <c r="AI227" s="9"/>
      <c r="AJ227" s="9"/>
      <c r="AK227" s="9"/>
      <c r="AL227" s="7">
        <f t="shared" si="71"/>
        <v>500</v>
      </c>
      <c r="AM227" s="7" t="str">
        <f t="shared" si="86"/>
        <v/>
      </c>
      <c r="AN227" s="7">
        <f t="shared" si="72"/>
        <v>0</v>
      </c>
      <c r="AO227" s="7">
        <f t="shared" si="73"/>
        <v>0</v>
      </c>
      <c r="AP227" s="9" cm="1">
        <f t="array" aca="1" ref="AP227" ca="1">IF(F227="Flow",_xlfn.XLOOKUP(AL227,INDIRECT(F227&amp;AM227&amp;"W"),_xlfn.XLOOKUP(AI227,INDIRECT(F227&amp;AM227&amp;"H"),INDIRECT(F227&amp;AM227))),0)</f>
        <v>0</v>
      </c>
      <c r="AQ227" s="9">
        <f>IF(F227="Cascade",_xlfn.XLOOKUP(S227,Cascade!$C$4:$S$4,Cascade!$C$5:$S$5),0)</f>
        <v>0</v>
      </c>
      <c r="AR227" s="9" t="b">
        <f t="shared" si="74"/>
        <v>0</v>
      </c>
      <c r="AS227" s="9" cm="1">
        <f t="array" aca="1" ref="AS227" ca="1">IF(OR(G227="Ellipse 43",G227="Luxury 46",G227="Type 2",G227="Type D",G227="Type Z",ISBLANK(G227)),0,_xlfn.XLOOKUP(S227,INDIRECT(U227&amp;AR227&amp;"w"),INDIRECT(U227&amp;AR227)))</f>
        <v>0</v>
      </c>
      <c r="AT227" s="9" cm="1">
        <f t="array" ref="AT227">IF(F227="ExtraLok 100",_xlfn.XLOOKUP(S227,'ExtraLok 100'!$C$6:$S$6,_xlfn.XLOOKUP('Pricing Tool'!T227,'ExtraLok 100'!$A$7:$A$21,'ExtraLok 100'!$C$7:$S$21)),IF(F227="ExtraLok 125",_xlfn.XLOOKUP('Pricing Tool'!S227,'ExtraLok 125'!$C$6:$S$6,_xlfn.XLOOKUP('Pricing Tool'!T227,'ExtraLok 125'!$A$7:$A$33,'ExtraLok 125'!$C$7:$S$33)),0))</f>
        <v>0</v>
      </c>
      <c r="AU227" s="9">
        <f t="shared" ca="1" si="87"/>
        <v>0</v>
      </c>
      <c r="AV227" s="9" t="str">
        <f t="shared" si="75"/>
        <v/>
      </c>
      <c r="AW227" s="85" t="e">
        <f>_xlfn.XLOOKUP($AV227,'Size capacities'!$A$2:$A$120,'Size capacities'!D$2:D$120)</f>
        <v>#N/A</v>
      </c>
      <c r="AX227" s="85" t="e">
        <f>_xlfn.XLOOKUP($AV227,'Size capacities'!$A$2:$A$120,'Size capacities'!E$2:E$120)</f>
        <v>#N/A</v>
      </c>
      <c r="AY227" s="85" t="e">
        <f>_xlfn.XLOOKUP($AV227,'Size capacities'!$A$2:$A$120,'Size capacities'!F$2:F$120)</f>
        <v>#N/A</v>
      </c>
      <c r="AZ227" s="85" t="e">
        <f>_xlfn.XLOOKUP($AV227,'Size capacities'!$A$2:$A$120,'Size capacities'!G$2:G$120)</f>
        <v>#N/A</v>
      </c>
      <c r="BA227" s="85">
        <f t="shared" si="76"/>
        <v>0</v>
      </c>
      <c r="BB227" s="85">
        <f t="shared" si="77"/>
        <v>0</v>
      </c>
    </row>
    <row r="228" spans="1:54" x14ac:dyDescent="0.3">
      <c r="A228" s="7">
        <v>225</v>
      </c>
      <c r="B228" s="91"/>
      <c r="C228" s="91"/>
      <c r="D228" s="91"/>
      <c r="E228" s="91"/>
      <c r="F228" s="91"/>
      <c r="G228" s="91"/>
      <c r="H228" s="91"/>
      <c r="I228" s="91"/>
      <c r="J228" s="91"/>
      <c r="K228" s="92"/>
      <c r="L228" s="92"/>
      <c r="M228" s="9">
        <f t="shared" ca="1" si="67"/>
        <v>0</v>
      </c>
      <c r="N228" s="10" cm="1">
        <f t="array" aca="1" ref="N228" ca="1">IF(ISBLANK(C228),0,IF(F228="Flow",AP228,IF(F228="Cascade",AQ228,IF(OR(ISBLANK(F228),ISBLANK(G228),ISBLANK(I228),ISBLANK(J228)),0,(_xlfn.XLOOKUP(S228,INDIRECT(U228&amp;W228&amp;"W"),_xlfn.XLOOKUP(T228,INDIRECT(U228&amp;W228&amp;"D"),INDIRECT(U228&amp;W228))))))))</f>
        <v>0</v>
      </c>
      <c r="O228" s="93"/>
      <c r="P228" s="9">
        <f t="shared" ca="1" si="68"/>
        <v>0</v>
      </c>
      <c r="Q228" s="9">
        <f t="shared" si="78"/>
        <v>0</v>
      </c>
      <c r="S228" s="7">
        <f t="shared" si="79"/>
        <v>800</v>
      </c>
      <c r="T228" s="7">
        <f t="shared" si="80"/>
        <v>800</v>
      </c>
      <c r="U228" s="8" t="str">
        <f t="shared" si="81"/>
        <v/>
      </c>
      <c r="V228" s="7" cm="1">
        <f t="array" aca="1" ref="V228" ca="1">IF(ISBLANK(I228),0,_xlfn.XLOOKUP(I228,INDIRECT(U228&amp;"Controls"),INDIRECT(U228&amp;"ControlsAddon")))</f>
        <v>0</v>
      </c>
      <c r="W228" s="7" t="str">
        <f t="shared" si="69"/>
        <v/>
      </c>
      <c r="X228" s="7" cm="1">
        <f t="array" aca="1" ref="X228" ca="1">IF(AND(K228="y",NOT(ISBLANK(H228))),_xlfn.XLOOKUP(S228,ralcassette,ralcassettecost),IF(K228="Y",_xlfn.XLOOKUP(S228,INDIRECT(U228&amp;"RALW"),_xlfn.XLOOKUP(T228,INDIRECT(U228&amp;"RALD"),INDIRECT(U228&amp;"RAL"))),0))</f>
        <v>0</v>
      </c>
      <c r="Y228" s="7">
        <f t="shared" si="82"/>
        <v>0</v>
      </c>
      <c r="Z228" s="7">
        <f t="shared" si="83"/>
        <v>0</v>
      </c>
      <c r="AA228" s="7" cm="1">
        <f t="array" ref="AA228">IF(ISNUMBER(SEARCH("cassette",H228)),_xlfn.XLOOKUP(S228,cassettewidth,_xlfn.XLOOKUP(H228,cassettetype,cassette)),IF(ISNUMBER(SEARCH("fascia",H228)),_xlfn.XLOOKUP(S228,fasciawidth,_xlfn.XLOOKUP(H228,fasciatype,fascia)),0))</f>
        <v>0</v>
      </c>
      <c r="AB228" s="7" t="str">
        <f t="shared" si="84"/>
        <v/>
      </c>
      <c r="AC228" s="7" t="str" cm="1">
        <f t="array" ref="AC228">IF(NOT(ISBLANK(H228)),_xlfn.XLOOKUP(S228,cassetterefwidth,_xlfn.XLOOKUP(T228,cassetterefdrop,cassetteref)),"")</f>
        <v/>
      </c>
      <c r="AD228" s="1" t="b">
        <f t="shared" si="85"/>
        <v>0</v>
      </c>
      <c r="AE228" s="1" t="b">
        <f t="shared" si="70"/>
        <v>0</v>
      </c>
      <c r="AF228" s="10" t="e" cm="1">
        <f t="array" aca="1" ref="AF228" ca="1">(_xlfn.XLOOKUP($S228,INDIRECT($U228&amp;$W228&amp;"W"),_xlfn.XLOOKUP($T228,INDIRECT($U228&amp;$W228&amp;"D"),INDIRECT($U228&amp;$W228))))</f>
        <v>#REF!</v>
      </c>
      <c r="AG228" s="9"/>
      <c r="AH228" s="9"/>
      <c r="AI228" s="9"/>
      <c r="AJ228" s="9"/>
      <c r="AK228" s="9"/>
      <c r="AL228" s="7">
        <f t="shared" si="71"/>
        <v>500</v>
      </c>
      <c r="AM228" s="7" t="str">
        <f t="shared" si="86"/>
        <v/>
      </c>
      <c r="AN228" s="7">
        <f t="shared" si="72"/>
        <v>0</v>
      </c>
      <c r="AO228" s="7">
        <f t="shared" si="73"/>
        <v>0</v>
      </c>
      <c r="AP228" s="9" cm="1">
        <f t="array" aca="1" ref="AP228" ca="1">IF(F228="Flow",_xlfn.XLOOKUP(AL228,INDIRECT(F228&amp;AM228&amp;"W"),_xlfn.XLOOKUP(AI228,INDIRECT(F228&amp;AM228&amp;"H"),INDIRECT(F228&amp;AM228))),0)</f>
        <v>0</v>
      </c>
      <c r="AQ228" s="9">
        <f>IF(F228="Cascade",_xlfn.XLOOKUP(S228,Cascade!$C$4:$S$4,Cascade!$C$5:$S$5),0)</f>
        <v>0</v>
      </c>
      <c r="AR228" s="9" t="b">
        <f t="shared" si="74"/>
        <v>0</v>
      </c>
      <c r="AS228" s="9" cm="1">
        <f t="array" aca="1" ref="AS228" ca="1">IF(OR(G228="Ellipse 43",G228="Luxury 46",G228="Type 2",G228="Type D",G228="Type Z",ISBLANK(G228)),0,_xlfn.XLOOKUP(S228,INDIRECT(U228&amp;AR228&amp;"w"),INDIRECT(U228&amp;AR228)))</f>
        <v>0</v>
      </c>
      <c r="AT228" s="9" cm="1">
        <f t="array" ref="AT228">IF(F228="ExtraLok 100",_xlfn.XLOOKUP(S228,'ExtraLok 100'!$C$6:$S$6,_xlfn.XLOOKUP('Pricing Tool'!T228,'ExtraLok 100'!$A$7:$A$21,'ExtraLok 100'!$C$7:$S$21)),IF(F228="ExtraLok 125",_xlfn.XLOOKUP('Pricing Tool'!S228,'ExtraLok 125'!$C$6:$S$6,_xlfn.XLOOKUP('Pricing Tool'!T228,'ExtraLok 125'!$A$7:$A$33,'ExtraLok 125'!$C$7:$S$33)),0))</f>
        <v>0</v>
      </c>
      <c r="AU228" s="9">
        <f t="shared" ca="1" si="87"/>
        <v>0</v>
      </c>
      <c r="AV228" s="9" t="str">
        <f t="shared" si="75"/>
        <v/>
      </c>
      <c r="AW228" s="85" t="e">
        <f>_xlfn.XLOOKUP($AV228,'Size capacities'!$A$2:$A$120,'Size capacities'!D$2:D$120)</f>
        <v>#N/A</v>
      </c>
      <c r="AX228" s="85" t="e">
        <f>_xlfn.XLOOKUP($AV228,'Size capacities'!$A$2:$A$120,'Size capacities'!E$2:E$120)</f>
        <v>#N/A</v>
      </c>
      <c r="AY228" s="85" t="e">
        <f>_xlfn.XLOOKUP($AV228,'Size capacities'!$A$2:$A$120,'Size capacities'!F$2:F$120)</f>
        <v>#N/A</v>
      </c>
      <c r="AZ228" s="85" t="e">
        <f>_xlfn.XLOOKUP($AV228,'Size capacities'!$A$2:$A$120,'Size capacities'!G$2:G$120)</f>
        <v>#N/A</v>
      </c>
      <c r="BA228" s="85">
        <f t="shared" si="76"/>
        <v>0</v>
      </c>
      <c r="BB228" s="85">
        <f t="shared" si="77"/>
        <v>0</v>
      </c>
    </row>
    <row r="229" spans="1:54" x14ac:dyDescent="0.3">
      <c r="A229" s="7">
        <v>226</v>
      </c>
      <c r="B229" s="91"/>
      <c r="C229" s="91"/>
      <c r="D229" s="91"/>
      <c r="E229" s="91"/>
      <c r="F229" s="91"/>
      <c r="G229" s="91"/>
      <c r="H229" s="91"/>
      <c r="I229" s="91"/>
      <c r="J229" s="91"/>
      <c r="K229" s="92"/>
      <c r="L229" s="92"/>
      <c r="M229" s="9">
        <f t="shared" ca="1" si="67"/>
        <v>0</v>
      </c>
      <c r="N229" s="10" cm="1">
        <f t="array" aca="1" ref="N229" ca="1">IF(ISBLANK(C229),0,IF(F229="Flow",AP229,IF(F229="Cascade",AQ229,IF(OR(ISBLANK(F229),ISBLANK(G229),ISBLANK(I229),ISBLANK(J229)),0,(_xlfn.XLOOKUP(S229,INDIRECT(U229&amp;W229&amp;"W"),_xlfn.XLOOKUP(T229,INDIRECT(U229&amp;W229&amp;"D"),INDIRECT(U229&amp;W229))))))))</f>
        <v>0</v>
      </c>
      <c r="O229" s="93"/>
      <c r="P229" s="9">
        <f t="shared" ca="1" si="68"/>
        <v>0</v>
      </c>
      <c r="Q229" s="9">
        <f t="shared" si="78"/>
        <v>0</v>
      </c>
      <c r="S229" s="7">
        <f t="shared" si="79"/>
        <v>800</v>
      </c>
      <c r="T229" s="7">
        <f t="shared" si="80"/>
        <v>800</v>
      </c>
      <c r="U229" s="8" t="str">
        <f t="shared" si="81"/>
        <v/>
      </c>
      <c r="V229" s="7" cm="1">
        <f t="array" aca="1" ref="V229" ca="1">IF(ISBLANK(I229),0,_xlfn.XLOOKUP(I229,INDIRECT(U229&amp;"Controls"),INDIRECT(U229&amp;"ControlsAddon")))</f>
        <v>0</v>
      </c>
      <c r="W229" s="7" t="str">
        <f t="shared" si="69"/>
        <v/>
      </c>
      <c r="X229" s="7" cm="1">
        <f t="array" aca="1" ref="X229" ca="1">IF(AND(K229="y",NOT(ISBLANK(H229))),_xlfn.XLOOKUP(S229,ralcassette,ralcassettecost),IF(K229="Y",_xlfn.XLOOKUP(S229,INDIRECT(U229&amp;"RALW"),_xlfn.XLOOKUP(T229,INDIRECT(U229&amp;"RALD"),INDIRECT(U229&amp;"RAL"))),0))</f>
        <v>0</v>
      </c>
      <c r="Y229" s="7">
        <f t="shared" si="82"/>
        <v>0</v>
      </c>
      <c r="Z229" s="7">
        <f t="shared" si="83"/>
        <v>0</v>
      </c>
      <c r="AA229" s="7" cm="1">
        <f t="array" ref="AA229">IF(ISNUMBER(SEARCH("cassette",H229)),_xlfn.XLOOKUP(S229,cassettewidth,_xlfn.XLOOKUP(H229,cassettetype,cassette)),IF(ISNUMBER(SEARCH("fascia",H229)),_xlfn.XLOOKUP(S229,fasciawidth,_xlfn.XLOOKUP(H229,fasciatype,fascia)),0))</f>
        <v>0</v>
      </c>
      <c r="AB229" s="7" t="str">
        <f t="shared" si="84"/>
        <v/>
      </c>
      <c r="AC229" s="7" t="str" cm="1">
        <f t="array" ref="AC229">IF(NOT(ISBLANK(H229)),_xlfn.XLOOKUP(S229,cassetterefwidth,_xlfn.XLOOKUP(T229,cassetterefdrop,cassetteref)),"")</f>
        <v/>
      </c>
      <c r="AD229" s="1" t="b">
        <f t="shared" si="85"/>
        <v>0</v>
      </c>
      <c r="AE229" s="1" t="b">
        <f t="shared" si="70"/>
        <v>0</v>
      </c>
      <c r="AF229" s="10" t="e" cm="1">
        <f t="array" aca="1" ref="AF229" ca="1">(_xlfn.XLOOKUP($S229,INDIRECT($U229&amp;$W229&amp;"W"),_xlfn.XLOOKUP($T229,INDIRECT($U229&amp;$W229&amp;"D"),INDIRECT($U229&amp;$W229))))</f>
        <v>#REF!</v>
      </c>
      <c r="AG229" s="9"/>
      <c r="AH229" s="9"/>
      <c r="AI229" s="9"/>
      <c r="AJ229" s="9"/>
      <c r="AK229" s="9"/>
      <c r="AL229" s="7">
        <f t="shared" si="71"/>
        <v>500</v>
      </c>
      <c r="AM229" s="7" t="str">
        <f t="shared" si="86"/>
        <v/>
      </c>
      <c r="AN229" s="7">
        <f t="shared" si="72"/>
        <v>0</v>
      </c>
      <c r="AO229" s="7">
        <f t="shared" si="73"/>
        <v>0</v>
      </c>
      <c r="AP229" s="9" cm="1">
        <f t="array" aca="1" ref="AP229" ca="1">IF(F229="Flow",_xlfn.XLOOKUP(AL229,INDIRECT(F229&amp;AM229&amp;"W"),_xlfn.XLOOKUP(AI229,INDIRECT(F229&amp;AM229&amp;"H"),INDIRECT(F229&amp;AM229))),0)</f>
        <v>0</v>
      </c>
      <c r="AQ229" s="9">
        <f>IF(F229="Cascade",_xlfn.XLOOKUP(S229,Cascade!$C$4:$S$4,Cascade!$C$5:$S$5),0)</f>
        <v>0</v>
      </c>
      <c r="AR229" s="9" t="b">
        <f t="shared" si="74"/>
        <v>0</v>
      </c>
      <c r="AS229" s="9" cm="1">
        <f t="array" aca="1" ref="AS229" ca="1">IF(OR(G229="Ellipse 43",G229="Luxury 46",G229="Type 2",G229="Type D",G229="Type Z",ISBLANK(G229)),0,_xlfn.XLOOKUP(S229,INDIRECT(U229&amp;AR229&amp;"w"),INDIRECT(U229&amp;AR229)))</f>
        <v>0</v>
      </c>
      <c r="AT229" s="9" cm="1">
        <f t="array" ref="AT229">IF(F229="ExtraLok 100",_xlfn.XLOOKUP(S229,'ExtraLok 100'!$C$6:$S$6,_xlfn.XLOOKUP('Pricing Tool'!T229,'ExtraLok 100'!$A$7:$A$21,'ExtraLok 100'!$C$7:$S$21)),IF(F229="ExtraLok 125",_xlfn.XLOOKUP('Pricing Tool'!S229,'ExtraLok 125'!$C$6:$S$6,_xlfn.XLOOKUP('Pricing Tool'!T229,'ExtraLok 125'!$A$7:$A$33,'ExtraLok 125'!$C$7:$S$33)),0))</f>
        <v>0</v>
      </c>
      <c r="AU229" s="9">
        <f t="shared" ca="1" si="87"/>
        <v>0</v>
      </c>
      <c r="AV229" s="9" t="str">
        <f t="shared" si="75"/>
        <v/>
      </c>
      <c r="AW229" s="85" t="e">
        <f>_xlfn.XLOOKUP($AV229,'Size capacities'!$A$2:$A$120,'Size capacities'!D$2:D$120)</f>
        <v>#N/A</v>
      </c>
      <c r="AX229" s="85" t="e">
        <f>_xlfn.XLOOKUP($AV229,'Size capacities'!$A$2:$A$120,'Size capacities'!E$2:E$120)</f>
        <v>#N/A</v>
      </c>
      <c r="AY229" s="85" t="e">
        <f>_xlfn.XLOOKUP($AV229,'Size capacities'!$A$2:$A$120,'Size capacities'!F$2:F$120)</f>
        <v>#N/A</v>
      </c>
      <c r="AZ229" s="85" t="e">
        <f>_xlfn.XLOOKUP($AV229,'Size capacities'!$A$2:$A$120,'Size capacities'!G$2:G$120)</f>
        <v>#N/A</v>
      </c>
      <c r="BA229" s="85">
        <f t="shared" si="76"/>
        <v>0</v>
      </c>
      <c r="BB229" s="85">
        <f t="shared" si="77"/>
        <v>0</v>
      </c>
    </row>
    <row r="230" spans="1:54" x14ac:dyDescent="0.3">
      <c r="A230" s="7">
        <v>227</v>
      </c>
      <c r="B230" s="91"/>
      <c r="C230" s="91"/>
      <c r="D230" s="91"/>
      <c r="E230" s="91"/>
      <c r="F230" s="91"/>
      <c r="G230" s="91"/>
      <c r="H230" s="91"/>
      <c r="I230" s="91"/>
      <c r="J230" s="91"/>
      <c r="K230" s="92"/>
      <c r="L230" s="92"/>
      <c r="M230" s="9">
        <f t="shared" ca="1" si="67"/>
        <v>0</v>
      </c>
      <c r="N230" s="10" cm="1">
        <f t="array" aca="1" ref="N230" ca="1">IF(ISBLANK(C230),0,IF(F230="Flow",AP230,IF(F230="Cascade",AQ230,IF(OR(ISBLANK(F230),ISBLANK(G230),ISBLANK(I230),ISBLANK(J230)),0,(_xlfn.XLOOKUP(S230,INDIRECT(U230&amp;W230&amp;"W"),_xlfn.XLOOKUP(T230,INDIRECT(U230&amp;W230&amp;"D"),INDIRECT(U230&amp;W230))))))))</f>
        <v>0</v>
      </c>
      <c r="O230" s="93"/>
      <c r="P230" s="9">
        <f t="shared" ca="1" si="68"/>
        <v>0</v>
      </c>
      <c r="Q230" s="9">
        <f t="shared" si="78"/>
        <v>0</v>
      </c>
      <c r="S230" s="7">
        <f t="shared" si="79"/>
        <v>800</v>
      </c>
      <c r="T230" s="7">
        <f t="shared" si="80"/>
        <v>800</v>
      </c>
      <c r="U230" s="8" t="str">
        <f t="shared" si="81"/>
        <v/>
      </c>
      <c r="V230" s="7" cm="1">
        <f t="array" aca="1" ref="V230" ca="1">IF(ISBLANK(I230),0,_xlfn.XLOOKUP(I230,INDIRECT(U230&amp;"Controls"),INDIRECT(U230&amp;"ControlsAddon")))</f>
        <v>0</v>
      </c>
      <c r="W230" s="7" t="str">
        <f t="shared" si="69"/>
        <v/>
      </c>
      <c r="X230" s="7" cm="1">
        <f t="array" aca="1" ref="X230" ca="1">IF(AND(K230="y",NOT(ISBLANK(H230))),_xlfn.XLOOKUP(S230,ralcassette,ralcassettecost),IF(K230="Y",_xlfn.XLOOKUP(S230,INDIRECT(U230&amp;"RALW"),_xlfn.XLOOKUP(T230,INDIRECT(U230&amp;"RALD"),INDIRECT(U230&amp;"RAL"))),0))</f>
        <v>0</v>
      </c>
      <c r="Y230" s="7">
        <f t="shared" si="82"/>
        <v>0</v>
      </c>
      <c r="Z230" s="7">
        <f t="shared" si="83"/>
        <v>0</v>
      </c>
      <c r="AA230" s="7" cm="1">
        <f t="array" ref="AA230">IF(ISNUMBER(SEARCH("cassette",H230)),_xlfn.XLOOKUP(S230,cassettewidth,_xlfn.XLOOKUP(H230,cassettetype,cassette)),IF(ISNUMBER(SEARCH("fascia",H230)),_xlfn.XLOOKUP(S230,fasciawidth,_xlfn.XLOOKUP(H230,fasciatype,fascia)),0))</f>
        <v>0</v>
      </c>
      <c r="AB230" s="7" t="str">
        <f t="shared" si="84"/>
        <v/>
      </c>
      <c r="AC230" s="7" t="str" cm="1">
        <f t="array" ref="AC230">IF(NOT(ISBLANK(H230)),_xlfn.XLOOKUP(S230,cassetterefwidth,_xlfn.XLOOKUP(T230,cassetterefdrop,cassetteref)),"")</f>
        <v/>
      </c>
      <c r="AD230" s="1" t="b">
        <f t="shared" si="85"/>
        <v>0</v>
      </c>
      <c r="AE230" s="1" t="b">
        <f t="shared" si="70"/>
        <v>0</v>
      </c>
      <c r="AF230" s="10" t="e" cm="1">
        <f t="array" aca="1" ref="AF230" ca="1">(_xlfn.XLOOKUP($S230,INDIRECT($U230&amp;$W230&amp;"W"),_xlfn.XLOOKUP($T230,INDIRECT($U230&amp;$W230&amp;"D"),INDIRECT($U230&amp;$W230))))</f>
        <v>#REF!</v>
      </c>
      <c r="AG230" s="9"/>
      <c r="AH230" s="9"/>
      <c r="AI230" s="9"/>
      <c r="AJ230" s="9"/>
      <c r="AK230" s="9"/>
      <c r="AL230" s="7">
        <f t="shared" si="71"/>
        <v>500</v>
      </c>
      <c r="AM230" s="7" t="str">
        <f t="shared" si="86"/>
        <v/>
      </c>
      <c r="AN230" s="7">
        <f t="shared" si="72"/>
        <v>0</v>
      </c>
      <c r="AO230" s="7">
        <f t="shared" si="73"/>
        <v>0</v>
      </c>
      <c r="AP230" s="9" cm="1">
        <f t="array" aca="1" ref="AP230" ca="1">IF(F230="Flow",_xlfn.XLOOKUP(AL230,INDIRECT(F230&amp;AM230&amp;"W"),_xlfn.XLOOKUP(AI230,INDIRECT(F230&amp;AM230&amp;"H"),INDIRECT(F230&amp;AM230))),0)</f>
        <v>0</v>
      </c>
      <c r="AQ230" s="9">
        <f>IF(F230="Cascade",_xlfn.XLOOKUP(S230,Cascade!$C$4:$S$4,Cascade!$C$5:$S$5),0)</f>
        <v>0</v>
      </c>
      <c r="AR230" s="9" t="b">
        <f t="shared" si="74"/>
        <v>0</v>
      </c>
      <c r="AS230" s="9" cm="1">
        <f t="array" aca="1" ref="AS230" ca="1">IF(OR(G230="Ellipse 43",G230="Luxury 46",G230="Type 2",G230="Type D",G230="Type Z",ISBLANK(G230)),0,_xlfn.XLOOKUP(S230,INDIRECT(U230&amp;AR230&amp;"w"),INDIRECT(U230&amp;AR230)))</f>
        <v>0</v>
      </c>
      <c r="AT230" s="9" cm="1">
        <f t="array" ref="AT230">IF(F230="ExtraLok 100",_xlfn.XLOOKUP(S230,'ExtraLok 100'!$C$6:$S$6,_xlfn.XLOOKUP('Pricing Tool'!T230,'ExtraLok 100'!$A$7:$A$21,'ExtraLok 100'!$C$7:$S$21)),IF(F230="ExtraLok 125",_xlfn.XLOOKUP('Pricing Tool'!S230,'ExtraLok 125'!$C$6:$S$6,_xlfn.XLOOKUP('Pricing Tool'!T230,'ExtraLok 125'!$A$7:$A$33,'ExtraLok 125'!$C$7:$S$33)),0))</f>
        <v>0</v>
      </c>
      <c r="AU230" s="9">
        <f t="shared" ca="1" si="87"/>
        <v>0</v>
      </c>
      <c r="AV230" s="9" t="str">
        <f t="shared" si="75"/>
        <v/>
      </c>
      <c r="AW230" s="85" t="e">
        <f>_xlfn.XLOOKUP($AV230,'Size capacities'!$A$2:$A$120,'Size capacities'!D$2:D$120)</f>
        <v>#N/A</v>
      </c>
      <c r="AX230" s="85" t="e">
        <f>_xlfn.XLOOKUP($AV230,'Size capacities'!$A$2:$A$120,'Size capacities'!E$2:E$120)</f>
        <v>#N/A</v>
      </c>
      <c r="AY230" s="85" t="e">
        <f>_xlfn.XLOOKUP($AV230,'Size capacities'!$A$2:$A$120,'Size capacities'!F$2:F$120)</f>
        <v>#N/A</v>
      </c>
      <c r="AZ230" s="85" t="e">
        <f>_xlfn.XLOOKUP($AV230,'Size capacities'!$A$2:$A$120,'Size capacities'!G$2:G$120)</f>
        <v>#N/A</v>
      </c>
      <c r="BA230" s="85">
        <f t="shared" si="76"/>
        <v>0</v>
      </c>
      <c r="BB230" s="85">
        <f t="shared" si="77"/>
        <v>0</v>
      </c>
    </row>
    <row r="231" spans="1:54" x14ac:dyDescent="0.3">
      <c r="A231" s="7">
        <v>228</v>
      </c>
      <c r="B231" s="91"/>
      <c r="C231" s="91"/>
      <c r="D231" s="91"/>
      <c r="E231" s="91"/>
      <c r="F231" s="91"/>
      <c r="G231" s="91"/>
      <c r="H231" s="91"/>
      <c r="I231" s="91"/>
      <c r="J231" s="91"/>
      <c r="K231" s="92"/>
      <c r="L231" s="92"/>
      <c r="M231" s="9">
        <f t="shared" ca="1" si="67"/>
        <v>0</v>
      </c>
      <c r="N231" s="10" cm="1">
        <f t="array" aca="1" ref="N231" ca="1">IF(ISBLANK(C231),0,IF(F231="Flow",AP231,IF(F231="Cascade",AQ231,IF(OR(ISBLANK(F231),ISBLANK(G231),ISBLANK(I231),ISBLANK(J231)),0,(_xlfn.XLOOKUP(S231,INDIRECT(U231&amp;W231&amp;"W"),_xlfn.XLOOKUP(T231,INDIRECT(U231&amp;W231&amp;"D"),INDIRECT(U231&amp;W231))))))))</f>
        <v>0</v>
      </c>
      <c r="O231" s="93"/>
      <c r="P231" s="9">
        <f t="shared" ca="1" si="68"/>
        <v>0</v>
      </c>
      <c r="Q231" s="9">
        <f t="shared" si="78"/>
        <v>0</v>
      </c>
      <c r="S231" s="7">
        <f t="shared" si="79"/>
        <v>800</v>
      </c>
      <c r="T231" s="7">
        <f t="shared" si="80"/>
        <v>800</v>
      </c>
      <c r="U231" s="8" t="str">
        <f t="shared" si="81"/>
        <v/>
      </c>
      <c r="V231" s="7" cm="1">
        <f t="array" aca="1" ref="V231" ca="1">IF(ISBLANK(I231),0,_xlfn.XLOOKUP(I231,INDIRECT(U231&amp;"Controls"),INDIRECT(U231&amp;"ControlsAddon")))</f>
        <v>0</v>
      </c>
      <c r="W231" s="7" t="str">
        <f t="shared" si="69"/>
        <v/>
      </c>
      <c r="X231" s="7" cm="1">
        <f t="array" aca="1" ref="X231" ca="1">IF(AND(K231="y",NOT(ISBLANK(H231))),_xlfn.XLOOKUP(S231,ralcassette,ralcassettecost),IF(K231="Y",_xlfn.XLOOKUP(S231,INDIRECT(U231&amp;"RALW"),_xlfn.XLOOKUP(T231,INDIRECT(U231&amp;"RALD"),INDIRECT(U231&amp;"RAL"))),0))</f>
        <v>0</v>
      </c>
      <c r="Y231" s="7">
        <f t="shared" si="82"/>
        <v>0</v>
      </c>
      <c r="Z231" s="7">
        <f t="shared" si="83"/>
        <v>0</v>
      </c>
      <c r="AA231" s="7" cm="1">
        <f t="array" ref="AA231">IF(ISNUMBER(SEARCH("cassette",H231)),_xlfn.XLOOKUP(S231,cassettewidth,_xlfn.XLOOKUP(H231,cassettetype,cassette)),IF(ISNUMBER(SEARCH("fascia",H231)),_xlfn.XLOOKUP(S231,fasciawidth,_xlfn.XLOOKUP(H231,fasciatype,fascia)),0))</f>
        <v>0</v>
      </c>
      <c r="AB231" s="7" t="str">
        <f t="shared" si="84"/>
        <v/>
      </c>
      <c r="AC231" s="7" t="str" cm="1">
        <f t="array" ref="AC231">IF(NOT(ISBLANK(H231)),_xlfn.XLOOKUP(S231,cassetterefwidth,_xlfn.XLOOKUP(T231,cassetterefdrop,cassetteref)),"")</f>
        <v/>
      </c>
      <c r="AD231" s="1" t="b">
        <f t="shared" si="85"/>
        <v>0</v>
      </c>
      <c r="AE231" s="1" t="b">
        <f t="shared" si="70"/>
        <v>0</v>
      </c>
      <c r="AF231" s="10" t="e" cm="1">
        <f t="array" aca="1" ref="AF231" ca="1">(_xlfn.XLOOKUP($S231,INDIRECT($U231&amp;$W231&amp;"W"),_xlfn.XLOOKUP($T231,INDIRECT($U231&amp;$W231&amp;"D"),INDIRECT($U231&amp;$W231))))</f>
        <v>#REF!</v>
      </c>
      <c r="AG231" s="9"/>
      <c r="AH231" s="9"/>
      <c r="AI231" s="9"/>
      <c r="AJ231" s="9"/>
      <c r="AK231" s="9"/>
      <c r="AL231" s="7">
        <f t="shared" si="71"/>
        <v>500</v>
      </c>
      <c r="AM231" s="7" t="str">
        <f t="shared" si="86"/>
        <v/>
      </c>
      <c r="AN231" s="7">
        <f t="shared" si="72"/>
        <v>0</v>
      </c>
      <c r="AO231" s="7">
        <f t="shared" si="73"/>
        <v>0</v>
      </c>
      <c r="AP231" s="9" cm="1">
        <f t="array" aca="1" ref="AP231" ca="1">IF(F231="Flow",_xlfn.XLOOKUP(AL231,INDIRECT(F231&amp;AM231&amp;"W"),_xlfn.XLOOKUP(AI231,INDIRECT(F231&amp;AM231&amp;"H"),INDIRECT(F231&amp;AM231))),0)</f>
        <v>0</v>
      </c>
      <c r="AQ231" s="9">
        <f>IF(F231="Cascade",_xlfn.XLOOKUP(S231,Cascade!$C$4:$S$4,Cascade!$C$5:$S$5),0)</f>
        <v>0</v>
      </c>
      <c r="AR231" s="9" t="b">
        <f t="shared" si="74"/>
        <v>0</v>
      </c>
      <c r="AS231" s="9" cm="1">
        <f t="array" aca="1" ref="AS231" ca="1">IF(OR(G231="Ellipse 43",G231="Luxury 46",G231="Type 2",G231="Type D",G231="Type Z",ISBLANK(G231)),0,_xlfn.XLOOKUP(S231,INDIRECT(U231&amp;AR231&amp;"w"),INDIRECT(U231&amp;AR231)))</f>
        <v>0</v>
      </c>
      <c r="AT231" s="9" cm="1">
        <f t="array" ref="AT231">IF(F231="ExtraLok 100",_xlfn.XLOOKUP(S231,'ExtraLok 100'!$C$6:$S$6,_xlfn.XLOOKUP('Pricing Tool'!T231,'ExtraLok 100'!$A$7:$A$21,'ExtraLok 100'!$C$7:$S$21)),IF(F231="ExtraLok 125",_xlfn.XLOOKUP('Pricing Tool'!S231,'ExtraLok 125'!$C$6:$S$6,_xlfn.XLOOKUP('Pricing Tool'!T231,'ExtraLok 125'!$A$7:$A$33,'ExtraLok 125'!$C$7:$S$33)),0))</f>
        <v>0</v>
      </c>
      <c r="AU231" s="9">
        <f t="shared" ca="1" si="87"/>
        <v>0</v>
      </c>
      <c r="AV231" s="9" t="str">
        <f t="shared" si="75"/>
        <v/>
      </c>
      <c r="AW231" s="85" t="e">
        <f>_xlfn.XLOOKUP($AV231,'Size capacities'!$A$2:$A$120,'Size capacities'!D$2:D$120)</f>
        <v>#N/A</v>
      </c>
      <c r="AX231" s="85" t="e">
        <f>_xlfn.XLOOKUP($AV231,'Size capacities'!$A$2:$A$120,'Size capacities'!E$2:E$120)</f>
        <v>#N/A</v>
      </c>
      <c r="AY231" s="85" t="e">
        <f>_xlfn.XLOOKUP($AV231,'Size capacities'!$A$2:$A$120,'Size capacities'!F$2:F$120)</f>
        <v>#N/A</v>
      </c>
      <c r="AZ231" s="85" t="e">
        <f>_xlfn.XLOOKUP($AV231,'Size capacities'!$A$2:$A$120,'Size capacities'!G$2:G$120)</f>
        <v>#N/A</v>
      </c>
      <c r="BA231" s="85">
        <f t="shared" si="76"/>
        <v>0</v>
      </c>
      <c r="BB231" s="85">
        <f t="shared" si="77"/>
        <v>0</v>
      </c>
    </row>
    <row r="232" spans="1:54" x14ac:dyDescent="0.3">
      <c r="A232" s="7">
        <v>229</v>
      </c>
      <c r="B232" s="91"/>
      <c r="C232" s="91"/>
      <c r="D232" s="91"/>
      <c r="E232" s="91"/>
      <c r="F232" s="91"/>
      <c r="G232" s="91"/>
      <c r="H232" s="91"/>
      <c r="I232" s="91"/>
      <c r="J232" s="91"/>
      <c r="K232" s="92"/>
      <c r="L232" s="92"/>
      <c r="M232" s="9">
        <f t="shared" ca="1" si="67"/>
        <v>0</v>
      </c>
      <c r="N232" s="10" cm="1">
        <f t="array" aca="1" ref="N232" ca="1">IF(ISBLANK(C232),0,IF(F232="Flow",AP232,IF(F232="Cascade",AQ232,IF(OR(ISBLANK(F232),ISBLANK(G232),ISBLANK(I232),ISBLANK(J232)),0,(_xlfn.XLOOKUP(S232,INDIRECT(U232&amp;W232&amp;"W"),_xlfn.XLOOKUP(T232,INDIRECT(U232&amp;W232&amp;"D"),INDIRECT(U232&amp;W232))))))))</f>
        <v>0</v>
      </c>
      <c r="O232" s="93"/>
      <c r="P232" s="9">
        <f t="shared" ca="1" si="68"/>
        <v>0</v>
      </c>
      <c r="Q232" s="9">
        <f t="shared" si="78"/>
        <v>0</v>
      </c>
      <c r="S232" s="7">
        <f t="shared" si="79"/>
        <v>800</v>
      </c>
      <c r="T232" s="7">
        <f t="shared" si="80"/>
        <v>800</v>
      </c>
      <c r="U232" s="8" t="str">
        <f t="shared" si="81"/>
        <v/>
      </c>
      <c r="V232" s="7" cm="1">
        <f t="array" aca="1" ref="V232" ca="1">IF(ISBLANK(I232),0,_xlfn.XLOOKUP(I232,INDIRECT(U232&amp;"Controls"),INDIRECT(U232&amp;"ControlsAddon")))</f>
        <v>0</v>
      </c>
      <c r="W232" s="7" t="str">
        <f t="shared" si="69"/>
        <v/>
      </c>
      <c r="X232" s="7" cm="1">
        <f t="array" aca="1" ref="X232" ca="1">IF(AND(K232="y",NOT(ISBLANK(H232))),_xlfn.XLOOKUP(S232,ralcassette,ralcassettecost),IF(K232="Y",_xlfn.XLOOKUP(S232,INDIRECT(U232&amp;"RALW"),_xlfn.XLOOKUP(T232,INDIRECT(U232&amp;"RALD"),INDIRECT(U232&amp;"RAL"))),0))</f>
        <v>0</v>
      </c>
      <c r="Y232" s="7">
        <f t="shared" si="82"/>
        <v>0</v>
      </c>
      <c r="Z232" s="7">
        <f t="shared" si="83"/>
        <v>0</v>
      </c>
      <c r="AA232" s="7" cm="1">
        <f t="array" ref="AA232">IF(ISNUMBER(SEARCH("cassette",H232)),_xlfn.XLOOKUP(S232,cassettewidth,_xlfn.XLOOKUP(H232,cassettetype,cassette)),IF(ISNUMBER(SEARCH("fascia",H232)),_xlfn.XLOOKUP(S232,fasciawidth,_xlfn.XLOOKUP(H232,fasciatype,fascia)),0))</f>
        <v>0</v>
      </c>
      <c r="AB232" s="7" t="str">
        <f t="shared" si="84"/>
        <v/>
      </c>
      <c r="AC232" s="7" t="str" cm="1">
        <f t="array" ref="AC232">IF(NOT(ISBLANK(H232)),_xlfn.XLOOKUP(S232,cassetterefwidth,_xlfn.XLOOKUP(T232,cassetterefdrop,cassetteref)),"")</f>
        <v/>
      </c>
      <c r="AD232" s="1" t="b">
        <f t="shared" si="85"/>
        <v>0</v>
      </c>
      <c r="AE232" s="1" t="b">
        <f t="shared" si="70"/>
        <v>0</v>
      </c>
      <c r="AF232" s="10" t="e" cm="1">
        <f t="array" aca="1" ref="AF232" ca="1">(_xlfn.XLOOKUP($S232,INDIRECT($U232&amp;$W232&amp;"W"),_xlfn.XLOOKUP($T232,INDIRECT($U232&amp;$W232&amp;"D"),INDIRECT($U232&amp;$W232))))</f>
        <v>#REF!</v>
      </c>
      <c r="AG232" s="9"/>
      <c r="AH232" s="9"/>
      <c r="AI232" s="9"/>
      <c r="AJ232" s="9"/>
      <c r="AK232" s="9"/>
      <c r="AL232" s="7">
        <f t="shared" si="71"/>
        <v>500</v>
      </c>
      <c r="AM232" s="7" t="str">
        <f t="shared" si="86"/>
        <v/>
      </c>
      <c r="AN232" s="7">
        <f t="shared" si="72"/>
        <v>0</v>
      </c>
      <c r="AO232" s="7">
        <f t="shared" si="73"/>
        <v>0</v>
      </c>
      <c r="AP232" s="9" cm="1">
        <f t="array" aca="1" ref="AP232" ca="1">IF(F232="Flow",_xlfn.XLOOKUP(AL232,INDIRECT(F232&amp;AM232&amp;"W"),_xlfn.XLOOKUP(AI232,INDIRECT(F232&amp;AM232&amp;"H"),INDIRECT(F232&amp;AM232))),0)</f>
        <v>0</v>
      </c>
      <c r="AQ232" s="9">
        <f>IF(F232="Cascade",_xlfn.XLOOKUP(S232,Cascade!$C$4:$S$4,Cascade!$C$5:$S$5),0)</f>
        <v>0</v>
      </c>
      <c r="AR232" s="9" t="b">
        <f t="shared" si="74"/>
        <v>0</v>
      </c>
      <c r="AS232" s="9" cm="1">
        <f t="array" aca="1" ref="AS232" ca="1">IF(OR(G232="Ellipse 43",G232="Luxury 46",G232="Type 2",G232="Type D",G232="Type Z",ISBLANK(G232)),0,_xlfn.XLOOKUP(S232,INDIRECT(U232&amp;AR232&amp;"w"),INDIRECT(U232&amp;AR232)))</f>
        <v>0</v>
      </c>
      <c r="AT232" s="9" cm="1">
        <f t="array" ref="AT232">IF(F232="ExtraLok 100",_xlfn.XLOOKUP(S232,'ExtraLok 100'!$C$6:$S$6,_xlfn.XLOOKUP('Pricing Tool'!T232,'ExtraLok 100'!$A$7:$A$21,'ExtraLok 100'!$C$7:$S$21)),IF(F232="ExtraLok 125",_xlfn.XLOOKUP('Pricing Tool'!S232,'ExtraLok 125'!$C$6:$S$6,_xlfn.XLOOKUP('Pricing Tool'!T232,'ExtraLok 125'!$A$7:$A$33,'ExtraLok 125'!$C$7:$S$33)),0))</f>
        <v>0</v>
      </c>
      <c r="AU232" s="9">
        <f t="shared" ca="1" si="87"/>
        <v>0</v>
      </c>
      <c r="AV232" s="9" t="str">
        <f t="shared" si="75"/>
        <v/>
      </c>
      <c r="AW232" s="85" t="e">
        <f>_xlfn.XLOOKUP($AV232,'Size capacities'!$A$2:$A$120,'Size capacities'!D$2:D$120)</f>
        <v>#N/A</v>
      </c>
      <c r="AX232" s="85" t="e">
        <f>_xlfn.XLOOKUP($AV232,'Size capacities'!$A$2:$A$120,'Size capacities'!E$2:E$120)</f>
        <v>#N/A</v>
      </c>
      <c r="AY232" s="85" t="e">
        <f>_xlfn.XLOOKUP($AV232,'Size capacities'!$A$2:$A$120,'Size capacities'!F$2:F$120)</f>
        <v>#N/A</v>
      </c>
      <c r="AZ232" s="85" t="e">
        <f>_xlfn.XLOOKUP($AV232,'Size capacities'!$A$2:$A$120,'Size capacities'!G$2:G$120)</f>
        <v>#N/A</v>
      </c>
      <c r="BA232" s="85">
        <f t="shared" si="76"/>
        <v>0</v>
      </c>
      <c r="BB232" s="85">
        <f t="shared" si="77"/>
        <v>0</v>
      </c>
    </row>
    <row r="233" spans="1:54" x14ac:dyDescent="0.3">
      <c r="A233" s="7">
        <v>230</v>
      </c>
      <c r="B233" s="91"/>
      <c r="C233" s="91"/>
      <c r="D233" s="91"/>
      <c r="E233" s="91"/>
      <c r="F233" s="91"/>
      <c r="G233" s="91"/>
      <c r="H233" s="91"/>
      <c r="I233" s="91"/>
      <c r="J233" s="91"/>
      <c r="K233" s="92"/>
      <c r="L233" s="92"/>
      <c r="M233" s="9">
        <f t="shared" ca="1" si="67"/>
        <v>0</v>
      </c>
      <c r="N233" s="10" cm="1">
        <f t="array" aca="1" ref="N233" ca="1">IF(ISBLANK(C233),0,IF(F233="Flow",AP233,IF(F233="Cascade",AQ233,IF(OR(ISBLANK(F233),ISBLANK(G233),ISBLANK(I233),ISBLANK(J233)),0,(_xlfn.XLOOKUP(S233,INDIRECT(U233&amp;W233&amp;"W"),_xlfn.XLOOKUP(T233,INDIRECT(U233&amp;W233&amp;"D"),INDIRECT(U233&amp;W233))))))))</f>
        <v>0</v>
      </c>
      <c r="O233" s="93"/>
      <c r="P233" s="9">
        <f t="shared" ca="1" si="68"/>
        <v>0</v>
      </c>
      <c r="Q233" s="9">
        <f t="shared" si="78"/>
        <v>0</v>
      </c>
      <c r="S233" s="7">
        <f t="shared" si="79"/>
        <v>800</v>
      </c>
      <c r="T233" s="7">
        <f t="shared" si="80"/>
        <v>800</v>
      </c>
      <c r="U233" s="8" t="str">
        <f t="shared" si="81"/>
        <v/>
      </c>
      <c r="V233" s="7" cm="1">
        <f t="array" aca="1" ref="V233" ca="1">IF(ISBLANK(I233),0,_xlfn.XLOOKUP(I233,INDIRECT(U233&amp;"Controls"),INDIRECT(U233&amp;"ControlsAddon")))</f>
        <v>0</v>
      </c>
      <c r="W233" s="7" t="str">
        <f t="shared" si="69"/>
        <v/>
      </c>
      <c r="X233" s="7" cm="1">
        <f t="array" aca="1" ref="X233" ca="1">IF(AND(K233="y",NOT(ISBLANK(H233))),_xlfn.XLOOKUP(S233,ralcassette,ralcassettecost),IF(K233="Y",_xlfn.XLOOKUP(S233,INDIRECT(U233&amp;"RALW"),_xlfn.XLOOKUP(T233,INDIRECT(U233&amp;"RALD"),INDIRECT(U233&amp;"RAL"))),0))</f>
        <v>0</v>
      </c>
      <c r="Y233" s="7">
        <f t="shared" si="82"/>
        <v>0</v>
      </c>
      <c r="Z233" s="7">
        <f t="shared" si="83"/>
        <v>0</v>
      </c>
      <c r="AA233" s="7" cm="1">
        <f t="array" ref="AA233">IF(ISNUMBER(SEARCH("cassette",H233)),_xlfn.XLOOKUP(S233,cassettewidth,_xlfn.XLOOKUP(H233,cassettetype,cassette)),IF(ISNUMBER(SEARCH("fascia",H233)),_xlfn.XLOOKUP(S233,fasciawidth,_xlfn.XLOOKUP(H233,fasciatype,fascia)),0))</f>
        <v>0</v>
      </c>
      <c r="AB233" s="7" t="str">
        <f t="shared" si="84"/>
        <v/>
      </c>
      <c r="AC233" s="7" t="str" cm="1">
        <f t="array" ref="AC233">IF(NOT(ISBLANK(H233)),_xlfn.XLOOKUP(S233,cassetterefwidth,_xlfn.XLOOKUP(T233,cassetterefdrop,cassetteref)),"")</f>
        <v/>
      </c>
      <c r="AD233" s="1" t="b">
        <f t="shared" si="85"/>
        <v>0</v>
      </c>
      <c r="AE233" s="1" t="b">
        <f t="shared" si="70"/>
        <v>0</v>
      </c>
      <c r="AF233" s="10" t="e" cm="1">
        <f t="array" aca="1" ref="AF233" ca="1">(_xlfn.XLOOKUP($S233,INDIRECT($U233&amp;$W233&amp;"W"),_xlfn.XLOOKUP($T233,INDIRECT($U233&amp;$W233&amp;"D"),INDIRECT($U233&amp;$W233))))</f>
        <v>#REF!</v>
      </c>
      <c r="AG233" s="9"/>
      <c r="AH233" s="9"/>
      <c r="AI233" s="9"/>
      <c r="AJ233" s="9"/>
      <c r="AK233" s="9"/>
      <c r="AL233" s="7">
        <f t="shared" si="71"/>
        <v>500</v>
      </c>
      <c r="AM233" s="7" t="str">
        <f t="shared" si="86"/>
        <v/>
      </c>
      <c r="AN233" s="7">
        <f t="shared" si="72"/>
        <v>0</v>
      </c>
      <c r="AO233" s="7">
        <f t="shared" si="73"/>
        <v>0</v>
      </c>
      <c r="AP233" s="9" cm="1">
        <f t="array" aca="1" ref="AP233" ca="1">IF(F233="Flow",_xlfn.XLOOKUP(AL233,INDIRECT(F233&amp;AM233&amp;"W"),_xlfn.XLOOKUP(AI233,INDIRECT(F233&amp;AM233&amp;"H"),INDIRECT(F233&amp;AM233))),0)</f>
        <v>0</v>
      </c>
      <c r="AQ233" s="9">
        <f>IF(F233="Cascade",_xlfn.XLOOKUP(S233,Cascade!$C$4:$S$4,Cascade!$C$5:$S$5),0)</f>
        <v>0</v>
      </c>
      <c r="AR233" s="9" t="b">
        <f t="shared" si="74"/>
        <v>0</v>
      </c>
      <c r="AS233" s="9" cm="1">
        <f t="array" aca="1" ref="AS233" ca="1">IF(OR(G233="Ellipse 43",G233="Luxury 46",G233="Type 2",G233="Type D",G233="Type Z",ISBLANK(G233)),0,_xlfn.XLOOKUP(S233,INDIRECT(U233&amp;AR233&amp;"w"),INDIRECT(U233&amp;AR233)))</f>
        <v>0</v>
      </c>
      <c r="AT233" s="9" cm="1">
        <f t="array" ref="AT233">IF(F233="ExtraLok 100",_xlfn.XLOOKUP(S233,'ExtraLok 100'!$C$6:$S$6,_xlfn.XLOOKUP('Pricing Tool'!T233,'ExtraLok 100'!$A$7:$A$21,'ExtraLok 100'!$C$7:$S$21)),IF(F233="ExtraLok 125",_xlfn.XLOOKUP('Pricing Tool'!S233,'ExtraLok 125'!$C$6:$S$6,_xlfn.XLOOKUP('Pricing Tool'!T233,'ExtraLok 125'!$A$7:$A$33,'ExtraLok 125'!$C$7:$S$33)),0))</f>
        <v>0</v>
      </c>
      <c r="AU233" s="9">
        <f t="shared" ca="1" si="87"/>
        <v>0</v>
      </c>
      <c r="AV233" s="9" t="str">
        <f t="shared" si="75"/>
        <v/>
      </c>
      <c r="AW233" s="85" t="e">
        <f>_xlfn.XLOOKUP($AV233,'Size capacities'!$A$2:$A$120,'Size capacities'!D$2:D$120)</f>
        <v>#N/A</v>
      </c>
      <c r="AX233" s="85" t="e">
        <f>_xlfn.XLOOKUP($AV233,'Size capacities'!$A$2:$A$120,'Size capacities'!E$2:E$120)</f>
        <v>#N/A</v>
      </c>
      <c r="AY233" s="85" t="e">
        <f>_xlfn.XLOOKUP($AV233,'Size capacities'!$A$2:$A$120,'Size capacities'!F$2:F$120)</f>
        <v>#N/A</v>
      </c>
      <c r="AZ233" s="85" t="e">
        <f>_xlfn.XLOOKUP($AV233,'Size capacities'!$A$2:$A$120,'Size capacities'!G$2:G$120)</f>
        <v>#N/A</v>
      </c>
      <c r="BA233" s="85">
        <f t="shared" si="76"/>
        <v>0</v>
      </c>
      <c r="BB233" s="85">
        <f t="shared" si="77"/>
        <v>0</v>
      </c>
    </row>
    <row r="234" spans="1:54" x14ac:dyDescent="0.3">
      <c r="A234" s="7">
        <v>231</v>
      </c>
      <c r="B234" s="91"/>
      <c r="C234" s="91"/>
      <c r="D234" s="91"/>
      <c r="E234" s="91"/>
      <c r="F234" s="91"/>
      <c r="G234" s="91"/>
      <c r="H234" s="91"/>
      <c r="I234" s="91"/>
      <c r="J234" s="91"/>
      <c r="K234" s="92"/>
      <c r="L234" s="92"/>
      <c r="M234" s="9">
        <f t="shared" ca="1" si="67"/>
        <v>0</v>
      </c>
      <c r="N234" s="10" cm="1">
        <f t="array" aca="1" ref="N234" ca="1">IF(ISBLANK(C234),0,IF(F234="Flow",AP234,IF(F234="Cascade",AQ234,IF(OR(ISBLANK(F234),ISBLANK(G234),ISBLANK(I234),ISBLANK(J234)),0,(_xlfn.XLOOKUP(S234,INDIRECT(U234&amp;W234&amp;"W"),_xlfn.XLOOKUP(T234,INDIRECT(U234&amp;W234&amp;"D"),INDIRECT(U234&amp;W234))))))))</f>
        <v>0</v>
      </c>
      <c r="O234" s="93"/>
      <c r="P234" s="9">
        <f t="shared" ca="1" si="68"/>
        <v>0</v>
      </c>
      <c r="Q234" s="9">
        <f t="shared" si="78"/>
        <v>0</v>
      </c>
      <c r="S234" s="7">
        <f t="shared" si="79"/>
        <v>800</v>
      </c>
      <c r="T234" s="7">
        <f t="shared" si="80"/>
        <v>800</v>
      </c>
      <c r="U234" s="8" t="str">
        <f t="shared" si="81"/>
        <v/>
      </c>
      <c r="V234" s="7" cm="1">
        <f t="array" aca="1" ref="V234" ca="1">IF(ISBLANK(I234),0,_xlfn.XLOOKUP(I234,INDIRECT(U234&amp;"Controls"),INDIRECT(U234&amp;"ControlsAddon")))</f>
        <v>0</v>
      </c>
      <c r="W234" s="7" t="str">
        <f t="shared" si="69"/>
        <v/>
      </c>
      <c r="X234" s="7" cm="1">
        <f t="array" aca="1" ref="X234" ca="1">IF(AND(K234="y",NOT(ISBLANK(H234))),_xlfn.XLOOKUP(S234,ralcassette,ralcassettecost),IF(K234="Y",_xlfn.XLOOKUP(S234,INDIRECT(U234&amp;"RALW"),_xlfn.XLOOKUP(T234,INDIRECT(U234&amp;"RALD"),INDIRECT(U234&amp;"RAL"))),0))</f>
        <v>0</v>
      </c>
      <c r="Y234" s="7">
        <f t="shared" si="82"/>
        <v>0</v>
      </c>
      <c r="Z234" s="7">
        <f t="shared" si="83"/>
        <v>0</v>
      </c>
      <c r="AA234" s="7" cm="1">
        <f t="array" ref="AA234">IF(ISNUMBER(SEARCH("cassette",H234)),_xlfn.XLOOKUP(S234,cassettewidth,_xlfn.XLOOKUP(H234,cassettetype,cassette)),IF(ISNUMBER(SEARCH("fascia",H234)),_xlfn.XLOOKUP(S234,fasciawidth,_xlfn.XLOOKUP(H234,fasciatype,fascia)),0))</f>
        <v>0</v>
      </c>
      <c r="AB234" s="7" t="str">
        <f t="shared" si="84"/>
        <v/>
      </c>
      <c r="AC234" s="7" t="str" cm="1">
        <f t="array" ref="AC234">IF(NOT(ISBLANK(H234)),_xlfn.XLOOKUP(S234,cassetterefwidth,_xlfn.XLOOKUP(T234,cassetterefdrop,cassetteref)),"")</f>
        <v/>
      </c>
      <c r="AD234" s="1" t="b">
        <f t="shared" si="85"/>
        <v>0</v>
      </c>
      <c r="AE234" s="1" t="b">
        <f t="shared" si="70"/>
        <v>0</v>
      </c>
      <c r="AF234" s="10" t="e" cm="1">
        <f t="array" aca="1" ref="AF234" ca="1">(_xlfn.XLOOKUP($S234,INDIRECT($U234&amp;$W234&amp;"W"),_xlfn.XLOOKUP($T234,INDIRECT($U234&amp;$W234&amp;"D"),INDIRECT($U234&amp;$W234))))</f>
        <v>#REF!</v>
      </c>
      <c r="AG234" s="9"/>
      <c r="AH234" s="9"/>
      <c r="AI234" s="9"/>
      <c r="AJ234" s="9"/>
      <c r="AK234" s="9"/>
      <c r="AL234" s="7">
        <f t="shared" si="71"/>
        <v>500</v>
      </c>
      <c r="AM234" s="7" t="str">
        <f t="shared" si="86"/>
        <v/>
      </c>
      <c r="AN234" s="7">
        <f t="shared" si="72"/>
        <v>0</v>
      </c>
      <c r="AO234" s="7">
        <f t="shared" si="73"/>
        <v>0</v>
      </c>
      <c r="AP234" s="9" cm="1">
        <f t="array" aca="1" ref="AP234" ca="1">IF(F234="Flow",_xlfn.XLOOKUP(AL234,INDIRECT(F234&amp;AM234&amp;"W"),_xlfn.XLOOKUP(AI234,INDIRECT(F234&amp;AM234&amp;"H"),INDIRECT(F234&amp;AM234))),0)</f>
        <v>0</v>
      </c>
      <c r="AQ234" s="9">
        <f>IF(F234="Cascade",_xlfn.XLOOKUP(S234,Cascade!$C$4:$S$4,Cascade!$C$5:$S$5),0)</f>
        <v>0</v>
      </c>
      <c r="AR234" s="9" t="b">
        <f t="shared" si="74"/>
        <v>0</v>
      </c>
      <c r="AS234" s="9" cm="1">
        <f t="array" aca="1" ref="AS234" ca="1">IF(OR(G234="Ellipse 43",G234="Luxury 46",G234="Type 2",G234="Type D",G234="Type Z",ISBLANK(G234)),0,_xlfn.XLOOKUP(S234,INDIRECT(U234&amp;AR234&amp;"w"),INDIRECT(U234&amp;AR234)))</f>
        <v>0</v>
      </c>
      <c r="AT234" s="9" cm="1">
        <f t="array" ref="AT234">IF(F234="ExtraLok 100",_xlfn.XLOOKUP(S234,'ExtraLok 100'!$C$6:$S$6,_xlfn.XLOOKUP('Pricing Tool'!T234,'ExtraLok 100'!$A$7:$A$21,'ExtraLok 100'!$C$7:$S$21)),IF(F234="ExtraLok 125",_xlfn.XLOOKUP('Pricing Tool'!S234,'ExtraLok 125'!$C$6:$S$6,_xlfn.XLOOKUP('Pricing Tool'!T234,'ExtraLok 125'!$A$7:$A$33,'ExtraLok 125'!$C$7:$S$33)),0))</f>
        <v>0</v>
      </c>
      <c r="AU234" s="9">
        <f t="shared" ca="1" si="87"/>
        <v>0</v>
      </c>
      <c r="AV234" s="9" t="str">
        <f t="shared" si="75"/>
        <v/>
      </c>
      <c r="AW234" s="85" t="e">
        <f>_xlfn.XLOOKUP($AV234,'Size capacities'!$A$2:$A$120,'Size capacities'!D$2:D$120)</f>
        <v>#N/A</v>
      </c>
      <c r="AX234" s="85" t="e">
        <f>_xlfn.XLOOKUP($AV234,'Size capacities'!$A$2:$A$120,'Size capacities'!E$2:E$120)</f>
        <v>#N/A</v>
      </c>
      <c r="AY234" s="85" t="e">
        <f>_xlfn.XLOOKUP($AV234,'Size capacities'!$A$2:$A$120,'Size capacities'!F$2:F$120)</f>
        <v>#N/A</v>
      </c>
      <c r="AZ234" s="85" t="e">
        <f>_xlfn.XLOOKUP($AV234,'Size capacities'!$A$2:$A$120,'Size capacities'!G$2:G$120)</f>
        <v>#N/A</v>
      </c>
      <c r="BA234" s="85">
        <f t="shared" si="76"/>
        <v>0</v>
      </c>
      <c r="BB234" s="85">
        <f t="shared" si="77"/>
        <v>0</v>
      </c>
    </row>
    <row r="235" spans="1:54" x14ac:dyDescent="0.3">
      <c r="A235" s="7">
        <v>232</v>
      </c>
      <c r="B235" s="91"/>
      <c r="C235" s="91"/>
      <c r="D235" s="91"/>
      <c r="E235" s="91"/>
      <c r="F235" s="91"/>
      <c r="G235" s="91"/>
      <c r="H235" s="91"/>
      <c r="I235" s="91"/>
      <c r="J235" s="91"/>
      <c r="K235" s="92"/>
      <c r="L235" s="92"/>
      <c r="M235" s="9">
        <f t="shared" ca="1" si="67"/>
        <v>0</v>
      </c>
      <c r="N235" s="10" cm="1">
        <f t="array" aca="1" ref="N235" ca="1">IF(ISBLANK(C235),0,IF(F235="Flow",AP235,IF(F235="Cascade",AQ235,IF(OR(ISBLANK(F235),ISBLANK(G235),ISBLANK(I235),ISBLANK(J235)),0,(_xlfn.XLOOKUP(S235,INDIRECT(U235&amp;W235&amp;"W"),_xlfn.XLOOKUP(T235,INDIRECT(U235&amp;W235&amp;"D"),INDIRECT(U235&amp;W235))))))))</f>
        <v>0</v>
      </c>
      <c r="O235" s="93"/>
      <c r="P235" s="9">
        <f t="shared" ca="1" si="68"/>
        <v>0</v>
      </c>
      <c r="Q235" s="9">
        <f t="shared" si="78"/>
        <v>0</v>
      </c>
      <c r="S235" s="7">
        <f t="shared" si="79"/>
        <v>800</v>
      </c>
      <c r="T235" s="7">
        <f t="shared" si="80"/>
        <v>800</v>
      </c>
      <c r="U235" s="8" t="str">
        <f t="shared" si="81"/>
        <v/>
      </c>
      <c r="V235" s="7" cm="1">
        <f t="array" aca="1" ref="V235" ca="1">IF(ISBLANK(I235),0,_xlfn.XLOOKUP(I235,INDIRECT(U235&amp;"Controls"),INDIRECT(U235&amp;"ControlsAddon")))</f>
        <v>0</v>
      </c>
      <c r="W235" s="7" t="str">
        <f t="shared" si="69"/>
        <v/>
      </c>
      <c r="X235" s="7" cm="1">
        <f t="array" aca="1" ref="X235" ca="1">IF(AND(K235="y",NOT(ISBLANK(H235))),_xlfn.XLOOKUP(S235,ralcassette,ralcassettecost),IF(K235="Y",_xlfn.XLOOKUP(S235,INDIRECT(U235&amp;"RALW"),_xlfn.XLOOKUP(T235,INDIRECT(U235&amp;"RALD"),INDIRECT(U235&amp;"RAL"))),0))</f>
        <v>0</v>
      </c>
      <c r="Y235" s="7">
        <f t="shared" si="82"/>
        <v>0</v>
      </c>
      <c r="Z235" s="7">
        <f t="shared" si="83"/>
        <v>0</v>
      </c>
      <c r="AA235" s="7" cm="1">
        <f t="array" ref="AA235">IF(ISNUMBER(SEARCH("cassette",H235)),_xlfn.XLOOKUP(S235,cassettewidth,_xlfn.XLOOKUP(H235,cassettetype,cassette)),IF(ISNUMBER(SEARCH("fascia",H235)),_xlfn.XLOOKUP(S235,fasciawidth,_xlfn.XLOOKUP(H235,fasciatype,fascia)),0))</f>
        <v>0</v>
      </c>
      <c r="AB235" s="7" t="str">
        <f t="shared" si="84"/>
        <v/>
      </c>
      <c r="AC235" s="7" t="str" cm="1">
        <f t="array" ref="AC235">IF(NOT(ISBLANK(H235)),_xlfn.XLOOKUP(S235,cassetterefwidth,_xlfn.XLOOKUP(T235,cassetterefdrop,cassetteref)),"")</f>
        <v/>
      </c>
      <c r="AD235" s="1" t="b">
        <f t="shared" si="85"/>
        <v>0</v>
      </c>
      <c r="AE235" s="1" t="b">
        <f t="shared" si="70"/>
        <v>0</v>
      </c>
      <c r="AF235" s="10" t="e" cm="1">
        <f t="array" aca="1" ref="AF235" ca="1">(_xlfn.XLOOKUP($S235,INDIRECT($U235&amp;$W235&amp;"W"),_xlfn.XLOOKUP($T235,INDIRECT($U235&amp;$W235&amp;"D"),INDIRECT($U235&amp;$W235))))</f>
        <v>#REF!</v>
      </c>
      <c r="AG235" s="9"/>
      <c r="AH235" s="9"/>
      <c r="AI235" s="9"/>
      <c r="AJ235" s="9"/>
      <c r="AK235" s="9"/>
      <c r="AL235" s="7">
        <f t="shared" si="71"/>
        <v>500</v>
      </c>
      <c r="AM235" s="7" t="str">
        <f t="shared" si="86"/>
        <v/>
      </c>
      <c r="AN235" s="7">
        <f t="shared" si="72"/>
        <v>0</v>
      </c>
      <c r="AO235" s="7">
        <f t="shared" si="73"/>
        <v>0</v>
      </c>
      <c r="AP235" s="9" cm="1">
        <f t="array" aca="1" ref="AP235" ca="1">IF(F235="Flow",_xlfn.XLOOKUP(AL235,INDIRECT(F235&amp;AM235&amp;"W"),_xlfn.XLOOKUP(AI235,INDIRECT(F235&amp;AM235&amp;"H"),INDIRECT(F235&amp;AM235))),0)</f>
        <v>0</v>
      </c>
      <c r="AQ235" s="9">
        <f>IF(F235="Cascade",_xlfn.XLOOKUP(S235,Cascade!$C$4:$S$4,Cascade!$C$5:$S$5),0)</f>
        <v>0</v>
      </c>
      <c r="AR235" s="9" t="b">
        <f t="shared" si="74"/>
        <v>0</v>
      </c>
      <c r="AS235" s="9" cm="1">
        <f t="array" aca="1" ref="AS235" ca="1">IF(OR(G235="Ellipse 43",G235="Luxury 46",G235="Type 2",G235="Type D",G235="Type Z",ISBLANK(G235)),0,_xlfn.XLOOKUP(S235,INDIRECT(U235&amp;AR235&amp;"w"),INDIRECT(U235&amp;AR235)))</f>
        <v>0</v>
      </c>
      <c r="AT235" s="9" cm="1">
        <f t="array" ref="AT235">IF(F235="ExtraLok 100",_xlfn.XLOOKUP(S235,'ExtraLok 100'!$C$6:$S$6,_xlfn.XLOOKUP('Pricing Tool'!T235,'ExtraLok 100'!$A$7:$A$21,'ExtraLok 100'!$C$7:$S$21)),IF(F235="ExtraLok 125",_xlfn.XLOOKUP('Pricing Tool'!S235,'ExtraLok 125'!$C$6:$S$6,_xlfn.XLOOKUP('Pricing Tool'!T235,'ExtraLok 125'!$A$7:$A$33,'ExtraLok 125'!$C$7:$S$33)),0))</f>
        <v>0</v>
      </c>
      <c r="AU235" s="9">
        <f t="shared" ca="1" si="87"/>
        <v>0</v>
      </c>
      <c r="AV235" s="9" t="str">
        <f t="shared" si="75"/>
        <v/>
      </c>
      <c r="AW235" s="85" t="e">
        <f>_xlfn.XLOOKUP($AV235,'Size capacities'!$A$2:$A$120,'Size capacities'!D$2:D$120)</f>
        <v>#N/A</v>
      </c>
      <c r="AX235" s="85" t="e">
        <f>_xlfn.XLOOKUP($AV235,'Size capacities'!$A$2:$A$120,'Size capacities'!E$2:E$120)</f>
        <v>#N/A</v>
      </c>
      <c r="AY235" s="85" t="e">
        <f>_xlfn.XLOOKUP($AV235,'Size capacities'!$A$2:$A$120,'Size capacities'!F$2:F$120)</f>
        <v>#N/A</v>
      </c>
      <c r="AZ235" s="85" t="e">
        <f>_xlfn.XLOOKUP($AV235,'Size capacities'!$A$2:$A$120,'Size capacities'!G$2:G$120)</f>
        <v>#N/A</v>
      </c>
      <c r="BA235" s="85">
        <f t="shared" si="76"/>
        <v>0</v>
      </c>
      <c r="BB235" s="85">
        <f t="shared" si="77"/>
        <v>0</v>
      </c>
    </row>
    <row r="236" spans="1:54" x14ac:dyDescent="0.3">
      <c r="A236" s="7">
        <v>233</v>
      </c>
      <c r="B236" s="91"/>
      <c r="C236" s="91"/>
      <c r="D236" s="91"/>
      <c r="E236" s="91"/>
      <c r="F236" s="91"/>
      <c r="G236" s="91"/>
      <c r="H236" s="91"/>
      <c r="I236" s="91"/>
      <c r="J236" s="91"/>
      <c r="K236" s="92"/>
      <c r="L236" s="92"/>
      <c r="M236" s="9">
        <f t="shared" ca="1" si="67"/>
        <v>0</v>
      </c>
      <c r="N236" s="10" cm="1">
        <f t="array" aca="1" ref="N236" ca="1">IF(ISBLANK(C236),0,IF(F236="Flow",AP236,IF(F236="Cascade",AQ236,IF(OR(ISBLANK(F236),ISBLANK(G236),ISBLANK(I236),ISBLANK(J236)),0,(_xlfn.XLOOKUP(S236,INDIRECT(U236&amp;W236&amp;"W"),_xlfn.XLOOKUP(T236,INDIRECT(U236&amp;W236&amp;"D"),INDIRECT(U236&amp;W236))))))))</f>
        <v>0</v>
      </c>
      <c r="O236" s="93"/>
      <c r="P236" s="9">
        <f t="shared" ca="1" si="68"/>
        <v>0</v>
      </c>
      <c r="Q236" s="9">
        <f t="shared" si="78"/>
        <v>0</v>
      </c>
      <c r="S236" s="7">
        <f t="shared" si="79"/>
        <v>800</v>
      </c>
      <c r="T236" s="7">
        <f t="shared" si="80"/>
        <v>800</v>
      </c>
      <c r="U236" s="8" t="str">
        <f t="shared" si="81"/>
        <v/>
      </c>
      <c r="V236" s="7" cm="1">
        <f t="array" aca="1" ref="V236" ca="1">IF(ISBLANK(I236),0,_xlfn.XLOOKUP(I236,INDIRECT(U236&amp;"Controls"),INDIRECT(U236&amp;"ControlsAddon")))</f>
        <v>0</v>
      </c>
      <c r="W236" s="7" t="str">
        <f t="shared" si="69"/>
        <v/>
      </c>
      <c r="X236" s="7" cm="1">
        <f t="array" aca="1" ref="X236" ca="1">IF(AND(K236="y",NOT(ISBLANK(H236))),_xlfn.XLOOKUP(S236,ralcassette,ralcassettecost),IF(K236="Y",_xlfn.XLOOKUP(S236,INDIRECT(U236&amp;"RALW"),_xlfn.XLOOKUP(T236,INDIRECT(U236&amp;"RALD"),INDIRECT(U236&amp;"RAL"))),0))</f>
        <v>0</v>
      </c>
      <c r="Y236" s="7">
        <f t="shared" si="82"/>
        <v>0</v>
      </c>
      <c r="Z236" s="7">
        <f t="shared" si="83"/>
        <v>0</v>
      </c>
      <c r="AA236" s="7" cm="1">
        <f t="array" ref="AA236">IF(ISNUMBER(SEARCH("cassette",H236)),_xlfn.XLOOKUP(S236,cassettewidth,_xlfn.XLOOKUP(H236,cassettetype,cassette)),IF(ISNUMBER(SEARCH("fascia",H236)),_xlfn.XLOOKUP(S236,fasciawidth,_xlfn.XLOOKUP(H236,fasciatype,fascia)),0))</f>
        <v>0</v>
      </c>
      <c r="AB236" s="7" t="str">
        <f t="shared" si="84"/>
        <v/>
      </c>
      <c r="AC236" s="7" t="str" cm="1">
        <f t="array" ref="AC236">IF(NOT(ISBLANK(H236)),_xlfn.XLOOKUP(S236,cassetterefwidth,_xlfn.XLOOKUP(T236,cassetterefdrop,cassetteref)),"")</f>
        <v/>
      </c>
      <c r="AD236" s="1" t="b">
        <f t="shared" si="85"/>
        <v>0</v>
      </c>
      <c r="AE236" s="1" t="b">
        <f t="shared" si="70"/>
        <v>0</v>
      </c>
      <c r="AF236" s="10" t="e" cm="1">
        <f t="array" aca="1" ref="AF236" ca="1">(_xlfn.XLOOKUP($S236,INDIRECT($U236&amp;$W236&amp;"W"),_xlfn.XLOOKUP($T236,INDIRECT($U236&amp;$W236&amp;"D"),INDIRECT($U236&amp;$W236))))</f>
        <v>#REF!</v>
      </c>
      <c r="AG236" s="9"/>
      <c r="AH236" s="9"/>
      <c r="AI236" s="9"/>
      <c r="AJ236" s="9"/>
      <c r="AK236" s="9"/>
      <c r="AL236" s="7">
        <f t="shared" si="71"/>
        <v>500</v>
      </c>
      <c r="AM236" s="7" t="str">
        <f t="shared" si="86"/>
        <v/>
      </c>
      <c r="AN236" s="7">
        <f t="shared" si="72"/>
        <v>0</v>
      </c>
      <c r="AO236" s="7">
        <f t="shared" si="73"/>
        <v>0</v>
      </c>
      <c r="AP236" s="9" cm="1">
        <f t="array" aca="1" ref="AP236" ca="1">IF(F236="Flow",_xlfn.XLOOKUP(AL236,INDIRECT(F236&amp;AM236&amp;"W"),_xlfn.XLOOKUP(AI236,INDIRECT(F236&amp;AM236&amp;"H"),INDIRECT(F236&amp;AM236))),0)</f>
        <v>0</v>
      </c>
      <c r="AQ236" s="9">
        <f>IF(F236="Cascade",_xlfn.XLOOKUP(S236,Cascade!$C$4:$S$4,Cascade!$C$5:$S$5),0)</f>
        <v>0</v>
      </c>
      <c r="AR236" s="9" t="b">
        <f t="shared" si="74"/>
        <v>0</v>
      </c>
      <c r="AS236" s="9" cm="1">
        <f t="array" aca="1" ref="AS236" ca="1">IF(OR(G236="Ellipse 43",G236="Luxury 46",G236="Type 2",G236="Type D",G236="Type Z",ISBLANK(G236)),0,_xlfn.XLOOKUP(S236,INDIRECT(U236&amp;AR236&amp;"w"),INDIRECT(U236&amp;AR236)))</f>
        <v>0</v>
      </c>
      <c r="AT236" s="9" cm="1">
        <f t="array" ref="AT236">IF(F236="ExtraLok 100",_xlfn.XLOOKUP(S236,'ExtraLok 100'!$C$6:$S$6,_xlfn.XLOOKUP('Pricing Tool'!T236,'ExtraLok 100'!$A$7:$A$21,'ExtraLok 100'!$C$7:$S$21)),IF(F236="ExtraLok 125",_xlfn.XLOOKUP('Pricing Tool'!S236,'ExtraLok 125'!$C$6:$S$6,_xlfn.XLOOKUP('Pricing Tool'!T236,'ExtraLok 125'!$A$7:$A$33,'ExtraLok 125'!$C$7:$S$33)),0))</f>
        <v>0</v>
      </c>
      <c r="AU236" s="9">
        <f t="shared" ca="1" si="87"/>
        <v>0</v>
      </c>
      <c r="AV236" s="9" t="str">
        <f t="shared" si="75"/>
        <v/>
      </c>
      <c r="AW236" s="85" t="e">
        <f>_xlfn.XLOOKUP($AV236,'Size capacities'!$A$2:$A$120,'Size capacities'!D$2:D$120)</f>
        <v>#N/A</v>
      </c>
      <c r="AX236" s="85" t="e">
        <f>_xlfn.XLOOKUP($AV236,'Size capacities'!$A$2:$A$120,'Size capacities'!E$2:E$120)</f>
        <v>#N/A</v>
      </c>
      <c r="AY236" s="85" t="e">
        <f>_xlfn.XLOOKUP($AV236,'Size capacities'!$A$2:$A$120,'Size capacities'!F$2:F$120)</f>
        <v>#N/A</v>
      </c>
      <c r="AZ236" s="85" t="e">
        <f>_xlfn.XLOOKUP($AV236,'Size capacities'!$A$2:$A$120,'Size capacities'!G$2:G$120)</f>
        <v>#N/A</v>
      </c>
      <c r="BA236" s="85">
        <f t="shared" si="76"/>
        <v>0</v>
      </c>
      <c r="BB236" s="85">
        <f t="shared" si="77"/>
        <v>0</v>
      </c>
    </row>
    <row r="237" spans="1:54" x14ac:dyDescent="0.3">
      <c r="A237" s="7">
        <v>234</v>
      </c>
      <c r="B237" s="91"/>
      <c r="C237" s="91"/>
      <c r="D237" s="91"/>
      <c r="E237" s="91"/>
      <c r="F237" s="91"/>
      <c r="G237" s="91"/>
      <c r="H237" s="91"/>
      <c r="I237" s="91"/>
      <c r="J237" s="91"/>
      <c r="K237" s="92"/>
      <c r="L237" s="92"/>
      <c r="M237" s="9">
        <f t="shared" ca="1" si="67"/>
        <v>0</v>
      </c>
      <c r="N237" s="10" cm="1">
        <f t="array" aca="1" ref="N237" ca="1">IF(ISBLANK(C237),0,IF(F237="Flow",AP237,IF(F237="Cascade",AQ237,IF(OR(ISBLANK(F237),ISBLANK(G237),ISBLANK(I237),ISBLANK(J237)),0,(_xlfn.XLOOKUP(S237,INDIRECT(U237&amp;W237&amp;"W"),_xlfn.XLOOKUP(T237,INDIRECT(U237&amp;W237&amp;"D"),INDIRECT(U237&amp;W237))))))))</f>
        <v>0</v>
      </c>
      <c r="O237" s="93"/>
      <c r="P237" s="9">
        <f t="shared" ca="1" si="68"/>
        <v>0</v>
      </c>
      <c r="Q237" s="9">
        <f t="shared" si="78"/>
        <v>0</v>
      </c>
      <c r="S237" s="7">
        <f t="shared" si="79"/>
        <v>800</v>
      </c>
      <c r="T237" s="7">
        <f t="shared" si="80"/>
        <v>800</v>
      </c>
      <c r="U237" s="8" t="str">
        <f t="shared" si="81"/>
        <v/>
      </c>
      <c r="V237" s="7" cm="1">
        <f t="array" aca="1" ref="V237" ca="1">IF(ISBLANK(I237),0,_xlfn.XLOOKUP(I237,INDIRECT(U237&amp;"Controls"),INDIRECT(U237&amp;"ControlsAddon")))</f>
        <v>0</v>
      </c>
      <c r="W237" s="7" t="str">
        <f t="shared" si="69"/>
        <v/>
      </c>
      <c r="X237" s="7" cm="1">
        <f t="array" aca="1" ref="X237" ca="1">IF(AND(K237="y",NOT(ISBLANK(H237))),_xlfn.XLOOKUP(S237,ralcassette,ralcassettecost),IF(K237="Y",_xlfn.XLOOKUP(S237,INDIRECT(U237&amp;"RALW"),_xlfn.XLOOKUP(T237,INDIRECT(U237&amp;"RALD"),INDIRECT(U237&amp;"RAL"))),0))</f>
        <v>0</v>
      </c>
      <c r="Y237" s="7">
        <f t="shared" si="82"/>
        <v>0</v>
      </c>
      <c r="Z237" s="7">
        <f t="shared" si="83"/>
        <v>0</v>
      </c>
      <c r="AA237" s="7" cm="1">
        <f t="array" ref="AA237">IF(ISNUMBER(SEARCH("cassette",H237)),_xlfn.XLOOKUP(S237,cassettewidth,_xlfn.XLOOKUP(H237,cassettetype,cassette)),IF(ISNUMBER(SEARCH("fascia",H237)),_xlfn.XLOOKUP(S237,fasciawidth,_xlfn.XLOOKUP(H237,fasciatype,fascia)),0))</f>
        <v>0</v>
      </c>
      <c r="AB237" s="7" t="str">
        <f t="shared" si="84"/>
        <v/>
      </c>
      <c r="AC237" s="7" t="str" cm="1">
        <f t="array" ref="AC237">IF(NOT(ISBLANK(H237)),_xlfn.XLOOKUP(S237,cassetterefwidth,_xlfn.XLOOKUP(T237,cassetterefdrop,cassetteref)),"")</f>
        <v/>
      </c>
      <c r="AD237" s="1" t="b">
        <f t="shared" si="85"/>
        <v>0</v>
      </c>
      <c r="AE237" s="1" t="b">
        <f t="shared" si="70"/>
        <v>0</v>
      </c>
      <c r="AF237" s="10" t="e" cm="1">
        <f t="array" aca="1" ref="AF237" ca="1">(_xlfn.XLOOKUP($S237,INDIRECT($U237&amp;$W237&amp;"W"),_xlfn.XLOOKUP($T237,INDIRECT($U237&amp;$W237&amp;"D"),INDIRECT($U237&amp;$W237))))</f>
        <v>#REF!</v>
      </c>
      <c r="AG237" s="9"/>
      <c r="AH237" s="9"/>
      <c r="AI237" s="9"/>
      <c r="AJ237" s="9"/>
      <c r="AK237" s="9"/>
      <c r="AL237" s="7">
        <f t="shared" si="71"/>
        <v>500</v>
      </c>
      <c r="AM237" s="7" t="str">
        <f t="shared" si="86"/>
        <v/>
      </c>
      <c r="AN237" s="7">
        <f t="shared" si="72"/>
        <v>0</v>
      </c>
      <c r="AO237" s="7">
        <f t="shared" si="73"/>
        <v>0</v>
      </c>
      <c r="AP237" s="9" cm="1">
        <f t="array" aca="1" ref="AP237" ca="1">IF(F237="Flow",_xlfn.XLOOKUP(AL237,INDIRECT(F237&amp;AM237&amp;"W"),_xlfn.XLOOKUP(AI237,INDIRECT(F237&amp;AM237&amp;"H"),INDIRECT(F237&amp;AM237))),0)</f>
        <v>0</v>
      </c>
      <c r="AQ237" s="9">
        <f>IF(F237="Cascade",_xlfn.XLOOKUP(S237,Cascade!$C$4:$S$4,Cascade!$C$5:$S$5),0)</f>
        <v>0</v>
      </c>
      <c r="AR237" s="9" t="b">
        <f t="shared" si="74"/>
        <v>0</v>
      </c>
      <c r="AS237" s="9" cm="1">
        <f t="array" aca="1" ref="AS237" ca="1">IF(OR(G237="Ellipse 43",G237="Luxury 46",G237="Type 2",G237="Type D",G237="Type Z",ISBLANK(G237)),0,_xlfn.XLOOKUP(S237,INDIRECT(U237&amp;AR237&amp;"w"),INDIRECT(U237&amp;AR237)))</f>
        <v>0</v>
      </c>
      <c r="AT237" s="9" cm="1">
        <f t="array" ref="AT237">IF(F237="ExtraLok 100",_xlfn.XLOOKUP(S237,'ExtraLok 100'!$C$6:$S$6,_xlfn.XLOOKUP('Pricing Tool'!T237,'ExtraLok 100'!$A$7:$A$21,'ExtraLok 100'!$C$7:$S$21)),IF(F237="ExtraLok 125",_xlfn.XLOOKUP('Pricing Tool'!S237,'ExtraLok 125'!$C$6:$S$6,_xlfn.XLOOKUP('Pricing Tool'!T237,'ExtraLok 125'!$A$7:$A$33,'ExtraLok 125'!$C$7:$S$33)),0))</f>
        <v>0</v>
      </c>
      <c r="AU237" s="9">
        <f t="shared" ca="1" si="87"/>
        <v>0</v>
      </c>
      <c r="AV237" s="9" t="str">
        <f t="shared" si="75"/>
        <v/>
      </c>
      <c r="AW237" s="85" t="e">
        <f>_xlfn.XLOOKUP($AV237,'Size capacities'!$A$2:$A$120,'Size capacities'!D$2:D$120)</f>
        <v>#N/A</v>
      </c>
      <c r="AX237" s="85" t="e">
        <f>_xlfn.XLOOKUP($AV237,'Size capacities'!$A$2:$A$120,'Size capacities'!E$2:E$120)</f>
        <v>#N/A</v>
      </c>
      <c r="AY237" s="85" t="e">
        <f>_xlfn.XLOOKUP($AV237,'Size capacities'!$A$2:$A$120,'Size capacities'!F$2:F$120)</f>
        <v>#N/A</v>
      </c>
      <c r="AZ237" s="85" t="e">
        <f>_xlfn.XLOOKUP($AV237,'Size capacities'!$A$2:$A$120,'Size capacities'!G$2:G$120)</f>
        <v>#N/A</v>
      </c>
      <c r="BA237" s="85">
        <f t="shared" si="76"/>
        <v>0</v>
      </c>
      <c r="BB237" s="85">
        <f t="shared" si="77"/>
        <v>0</v>
      </c>
    </row>
    <row r="238" spans="1:54" x14ac:dyDescent="0.3">
      <c r="A238" s="7">
        <v>235</v>
      </c>
      <c r="B238" s="91"/>
      <c r="C238" s="91"/>
      <c r="D238" s="91"/>
      <c r="E238" s="91"/>
      <c r="F238" s="91"/>
      <c r="G238" s="91"/>
      <c r="H238" s="91"/>
      <c r="I238" s="91"/>
      <c r="J238" s="91"/>
      <c r="K238" s="92"/>
      <c r="L238" s="92"/>
      <c r="M238" s="9">
        <f t="shared" ca="1" si="67"/>
        <v>0</v>
      </c>
      <c r="N238" s="10" cm="1">
        <f t="array" aca="1" ref="N238" ca="1">IF(ISBLANK(C238),0,IF(F238="Flow",AP238,IF(F238="Cascade",AQ238,IF(OR(ISBLANK(F238),ISBLANK(G238),ISBLANK(I238),ISBLANK(J238)),0,(_xlfn.XLOOKUP(S238,INDIRECT(U238&amp;W238&amp;"W"),_xlfn.XLOOKUP(T238,INDIRECT(U238&amp;W238&amp;"D"),INDIRECT(U238&amp;W238))))))))</f>
        <v>0</v>
      </c>
      <c r="O238" s="93"/>
      <c r="P238" s="9">
        <f t="shared" ca="1" si="68"/>
        <v>0</v>
      </c>
      <c r="Q238" s="9">
        <f t="shared" si="78"/>
        <v>0</v>
      </c>
      <c r="S238" s="7">
        <f t="shared" si="79"/>
        <v>800</v>
      </c>
      <c r="T238" s="7">
        <f t="shared" si="80"/>
        <v>800</v>
      </c>
      <c r="U238" s="8" t="str">
        <f t="shared" si="81"/>
        <v/>
      </c>
      <c r="V238" s="7" cm="1">
        <f t="array" aca="1" ref="V238" ca="1">IF(ISBLANK(I238),0,_xlfn.XLOOKUP(I238,INDIRECT(U238&amp;"Controls"),INDIRECT(U238&amp;"ControlsAddon")))</f>
        <v>0</v>
      </c>
      <c r="W238" s="7" t="str">
        <f t="shared" si="69"/>
        <v/>
      </c>
      <c r="X238" s="7" cm="1">
        <f t="array" aca="1" ref="X238" ca="1">IF(AND(K238="y",NOT(ISBLANK(H238))),_xlfn.XLOOKUP(S238,ralcassette,ralcassettecost),IF(K238="Y",_xlfn.XLOOKUP(S238,INDIRECT(U238&amp;"RALW"),_xlfn.XLOOKUP(T238,INDIRECT(U238&amp;"RALD"),INDIRECT(U238&amp;"RAL"))),0))</f>
        <v>0</v>
      </c>
      <c r="Y238" s="7">
        <f t="shared" si="82"/>
        <v>0</v>
      </c>
      <c r="Z238" s="7">
        <f t="shared" si="83"/>
        <v>0</v>
      </c>
      <c r="AA238" s="7" cm="1">
        <f t="array" ref="AA238">IF(ISNUMBER(SEARCH("cassette",H238)),_xlfn.XLOOKUP(S238,cassettewidth,_xlfn.XLOOKUP(H238,cassettetype,cassette)),IF(ISNUMBER(SEARCH("fascia",H238)),_xlfn.XLOOKUP(S238,fasciawidth,_xlfn.XLOOKUP(H238,fasciatype,fascia)),0))</f>
        <v>0</v>
      </c>
      <c r="AB238" s="7" t="str">
        <f t="shared" si="84"/>
        <v/>
      </c>
      <c r="AC238" s="7" t="str" cm="1">
        <f t="array" ref="AC238">IF(NOT(ISBLANK(H238)),_xlfn.XLOOKUP(S238,cassetterefwidth,_xlfn.XLOOKUP(T238,cassetterefdrop,cassetteref)),"")</f>
        <v/>
      </c>
      <c r="AD238" s="1" t="b">
        <f t="shared" si="85"/>
        <v>0</v>
      </c>
      <c r="AE238" s="1" t="b">
        <f t="shared" si="70"/>
        <v>0</v>
      </c>
      <c r="AF238" s="10" t="e" cm="1">
        <f t="array" aca="1" ref="AF238" ca="1">(_xlfn.XLOOKUP($S238,INDIRECT($U238&amp;$W238&amp;"W"),_xlfn.XLOOKUP($T238,INDIRECT($U238&amp;$W238&amp;"D"),INDIRECT($U238&amp;$W238))))</f>
        <v>#REF!</v>
      </c>
      <c r="AG238" s="9"/>
      <c r="AH238" s="9"/>
      <c r="AI238" s="9"/>
      <c r="AJ238" s="9"/>
      <c r="AK238" s="9"/>
      <c r="AL238" s="7">
        <f t="shared" si="71"/>
        <v>500</v>
      </c>
      <c r="AM238" s="7" t="str">
        <f t="shared" si="86"/>
        <v/>
      </c>
      <c r="AN238" s="7">
        <f t="shared" si="72"/>
        <v>0</v>
      </c>
      <c r="AO238" s="7">
        <f t="shared" si="73"/>
        <v>0</v>
      </c>
      <c r="AP238" s="9" cm="1">
        <f t="array" aca="1" ref="AP238" ca="1">IF(F238="Flow",_xlfn.XLOOKUP(AL238,INDIRECT(F238&amp;AM238&amp;"W"),_xlfn.XLOOKUP(AI238,INDIRECT(F238&amp;AM238&amp;"H"),INDIRECT(F238&amp;AM238))),0)</f>
        <v>0</v>
      </c>
      <c r="AQ238" s="9">
        <f>IF(F238="Cascade",_xlfn.XLOOKUP(S238,Cascade!$C$4:$S$4,Cascade!$C$5:$S$5),0)</f>
        <v>0</v>
      </c>
      <c r="AR238" s="9" t="b">
        <f t="shared" si="74"/>
        <v>0</v>
      </c>
      <c r="AS238" s="9" cm="1">
        <f t="array" aca="1" ref="AS238" ca="1">IF(OR(G238="Ellipse 43",G238="Luxury 46",G238="Type 2",G238="Type D",G238="Type Z",ISBLANK(G238)),0,_xlfn.XLOOKUP(S238,INDIRECT(U238&amp;AR238&amp;"w"),INDIRECT(U238&amp;AR238)))</f>
        <v>0</v>
      </c>
      <c r="AT238" s="9" cm="1">
        <f t="array" ref="AT238">IF(F238="ExtraLok 100",_xlfn.XLOOKUP(S238,'ExtraLok 100'!$C$6:$S$6,_xlfn.XLOOKUP('Pricing Tool'!T238,'ExtraLok 100'!$A$7:$A$21,'ExtraLok 100'!$C$7:$S$21)),IF(F238="ExtraLok 125",_xlfn.XLOOKUP('Pricing Tool'!S238,'ExtraLok 125'!$C$6:$S$6,_xlfn.XLOOKUP('Pricing Tool'!T238,'ExtraLok 125'!$A$7:$A$33,'ExtraLok 125'!$C$7:$S$33)),0))</f>
        <v>0</v>
      </c>
      <c r="AU238" s="9">
        <f t="shared" ca="1" si="87"/>
        <v>0</v>
      </c>
      <c r="AV238" s="9" t="str">
        <f t="shared" si="75"/>
        <v/>
      </c>
      <c r="AW238" s="85" t="e">
        <f>_xlfn.XLOOKUP($AV238,'Size capacities'!$A$2:$A$120,'Size capacities'!D$2:D$120)</f>
        <v>#N/A</v>
      </c>
      <c r="AX238" s="85" t="e">
        <f>_xlfn.XLOOKUP($AV238,'Size capacities'!$A$2:$A$120,'Size capacities'!E$2:E$120)</f>
        <v>#N/A</v>
      </c>
      <c r="AY238" s="85" t="e">
        <f>_xlfn.XLOOKUP($AV238,'Size capacities'!$A$2:$A$120,'Size capacities'!F$2:F$120)</f>
        <v>#N/A</v>
      </c>
      <c r="AZ238" s="85" t="e">
        <f>_xlfn.XLOOKUP($AV238,'Size capacities'!$A$2:$A$120,'Size capacities'!G$2:G$120)</f>
        <v>#N/A</v>
      </c>
      <c r="BA238" s="85">
        <f t="shared" si="76"/>
        <v>0</v>
      </c>
      <c r="BB238" s="85">
        <f t="shared" si="77"/>
        <v>0</v>
      </c>
    </row>
    <row r="239" spans="1:54" x14ac:dyDescent="0.3">
      <c r="A239" s="7">
        <v>236</v>
      </c>
      <c r="B239" s="91"/>
      <c r="C239" s="91"/>
      <c r="D239" s="91"/>
      <c r="E239" s="91"/>
      <c r="F239" s="91"/>
      <c r="G239" s="91"/>
      <c r="H239" s="91"/>
      <c r="I239" s="91"/>
      <c r="J239" s="91"/>
      <c r="K239" s="92"/>
      <c r="L239" s="92"/>
      <c r="M239" s="9">
        <f t="shared" ca="1" si="67"/>
        <v>0</v>
      </c>
      <c r="N239" s="10" cm="1">
        <f t="array" aca="1" ref="N239" ca="1">IF(ISBLANK(C239),0,IF(F239="Flow",AP239,IF(F239="Cascade",AQ239,IF(OR(ISBLANK(F239),ISBLANK(G239),ISBLANK(I239),ISBLANK(J239)),0,(_xlfn.XLOOKUP(S239,INDIRECT(U239&amp;W239&amp;"W"),_xlfn.XLOOKUP(T239,INDIRECT(U239&amp;W239&amp;"D"),INDIRECT(U239&amp;W239))))))))</f>
        <v>0</v>
      </c>
      <c r="O239" s="93"/>
      <c r="P239" s="9">
        <f t="shared" ca="1" si="68"/>
        <v>0</v>
      </c>
      <c r="Q239" s="9">
        <f t="shared" si="78"/>
        <v>0</v>
      </c>
      <c r="S239" s="7">
        <f t="shared" si="79"/>
        <v>800</v>
      </c>
      <c r="T239" s="7">
        <f t="shared" si="80"/>
        <v>800</v>
      </c>
      <c r="U239" s="8" t="str">
        <f t="shared" si="81"/>
        <v/>
      </c>
      <c r="V239" s="7" cm="1">
        <f t="array" aca="1" ref="V239" ca="1">IF(ISBLANK(I239),0,_xlfn.XLOOKUP(I239,INDIRECT(U239&amp;"Controls"),INDIRECT(U239&amp;"ControlsAddon")))</f>
        <v>0</v>
      </c>
      <c r="W239" s="7" t="str">
        <f t="shared" si="69"/>
        <v/>
      </c>
      <c r="X239" s="7" cm="1">
        <f t="array" aca="1" ref="X239" ca="1">IF(AND(K239="y",NOT(ISBLANK(H239))),_xlfn.XLOOKUP(S239,ralcassette,ralcassettecost),IF(K239="Y",_xlfn.XLOOKUP(S239,INDIRECT(U239&amp;"RALW"),_xlfn.XLOOKUP(T239,INDIRECT(U239&amp;"RALD"),INDIRECT(U239&amp;"RAL"))),0))</f>
        <v>0</v>
      </c>
      <c r="Y239" s="7">
        <f t="shared" si="82"/>
        <v>0</v>
      </c>
      <c r="Z239" s="7">
        <f t="shared" si="83"/>
        <v>0</v>
      </c>
      <c r="AA239" s="7" cm="1">
        <f t="array" ref="AA239">IF(ISNUMBER(SEARCH("cassette",H239)),_xlfn.XLOOKUP(S239,cassettewidth,_xlfn.XLOOKUP(H239,cassettetype,cassette)),IF(ISNUMBER(SEARCH("fascia",H239)),_xlfn.XLOOKUP(S239,fasciawidth,_xlfn.XLOOKUP(H239,fasciatype,fascia)),0))</f>
        <v>0</v>
      </c>
      <c r="AB239" s="7" t="str">
        <f t="shared" si="84"/>
        <v/>
      </c>
      <c r="AC239" s="7" t="str" cm="1">
        <f t="array" ref="AC239">IF(NOT(ISBLANK(H239)),_xlfn.XLOOKUP(S239,cassetterefwidth,_xlfn.XLOOKUP(T239,cassetterefdrop,cassetteref)),"")</f>
        <v/>
      </c>
      <c r="AD239" s="1" t="b">
        <f t="shared" si="85"/>
        <v>0</v>
      </c>
      <c r="AE239" s="1" t="b">
        <f t="shared" si="70"/>
        <v>0</v>
      </c>
      <c r="AF239" s="10" t="e" cm="1">
        <f t="array" aca="1" ref="AF239" ca="1">(_xlfn.XLOOKUP($S239,INDIRECT($U239&amp;$W239&amp;"W"),_xlfn.XLOOKUP($T239,INDIRECT($U239&amp;$W239&amp;"D"),INDIRECT($U239&amp;$W239))))</f>
        <v>#REF!</v>
      </c>
      <c r="AG239" s="9"/>
      <c r="AH239" s="9"/>
      <c r="AI239" s="9"/>
      <c r="AJ239" s="9"/>
      <c r="AK239" s="9"/>
      <c r="AL239" s="7">
        <f t="shared" si="71"/>
        <v>500</v>
      </c>
      <c r="AM239" s="7" t="str">
        <f t="shared" si="86"/>
        <v/>
      </c>
      <c r="AN239" s="7">
        <f t="shared" si="72"/>
        <v>0</v>
      </c>
      <c r="AO239" s="7">
        <f t="shared" si="73"/>
        <v>0</v>
      </c>
      <c r="AP239" s="9" cm="1">
        <f t="array" aca="1" ref="AP239" ca="1">IF(F239="Flow",_xlfn.XLOOKUP(AL239,INDIRECT(F239&amp;AM239&amp;"W"),_xlfn.XLOOKUP(AI239,INDIRECT(F239&amp;AM239&amp;"H"),INDIRECT(F239&amp;AM239))),0)</f>
        <v>0</v>
      </c>
      <c r="AQ239" s="9">
        <f>IF(F239="Cascade",_xlfn.XLOOKUP(S239,Cascade!$C$4:$S$4,Cascade!$C$5:$S$5),0)</f>
        <v>0</v>
      </c>
      <c r="AR239" s="9" t="b">
        <f t="shared" si="74"/>
        <v>0</v>
      </c>
      <c r="AS239" s="9" cm="1">
        <f t="array" aca="1" ref="AS239" ca="1">IF(OR(G239="Ellipse 43",G239="Luxury 46",G239="Type 2",G239="Type D",G239="Type Z",ISBLANK(G239)),0,_xlfn.XLOOKUP(S239,INDIRECT(U239&amp;AR239&amp;"w"),INDIRECT(U239&amp;AR239)))</f>
        <v>0</v>
      </c>
      <c r="AT239" s="9" cm="1">
        <f t="array" ref="AT239">IF(F239="ExtraLok 100",_xlfn.XLOOKUP(S239,'ExtraLok 100'!$C$6:$S$6,_xlfn.XLOOKUP('Pricing Tool'!T239,'ExtraLok 100'!$A$7:$A$21,'ExtraLok 100'!$C$7:$S$21)),IF(F239="ExtraLok 125",_xlfn.XLOOKUP('Pricing Tool'!S239,'ExtraLok 125'!$C$6:$S$6,_xlfn.XLOOKUP('Pricing Tool'!T239,'ExtraLok 125'!$A$7:$A$33,'ExtraLok 125'!$C$7:$S$33)),0))</f>
        <v>0</v>
      </c>
      <c r="AU239" s="9">
        <f t="shared" ca="1" si="87"/>
        <v>0</v>
      </c>
      <c r="AV239" s="9" t="str">
        <f t="shared" si="75"/>
        <v/>
      </c>
      <c r="AW239" s="85" t="e">
        <f>_xlfn.XLOOKUP($AV239,'Size capacities'!$A$2:$A$120,'Size capacities'!D$2:D$120)</f>
        <v>#N/A</v>
      </c>
      <c r="AX239" s="85" t="e">
        <f>_xlfn.XLOOKUP($AV239,'Size capacities'!$A$2:$A$120,'Size capacities'!E$2:E$120)</f>
        <v>#N/A</v>
      </c>
      <c r="AY239" s="85" t="e">
        <f>_xlfn.XLOOKUP($AV239,'Size capacities'!$A$2:$A$120,'Size capacities'!F$2:F$120)</f>
        <v>#N/A</v>
      </c>
      <c r="AZ239" s="85" t="e">
        <f>_xlfn.XLOOKUP($AV239,'Size capacities'!$A$2:$A$120,'Size capacities'!G$2:G$120)</f>
        <v>#N/A</v>
      </c>
      <c r="BA239" s="85">
        <f t="shared" si="76"/>
        <v>0</v>
      </c>
      <c r="BB239" s="85">
        <f t="shared" si="77"/>
        <v>0</v>
      </c>
    </row>
    <row r="240" spans="1:54" x14ac:dyDescent="0.3">
      <c r="A240" s="7">
        <v>237</v>
      </c>
      <c r="B240" s="91"/>
      <c r="C240" s="91"/>
      <c r="D240" s="91"/>
      <c r="E240" s="91"/>
      <c r="F240" s="91"/>
      <c r="G240" s="91"/>
      <c r="H240" s="91"/>
      <c r="I240" s="91"/>
      <c r="J240" s="91"/>
      <c r="K240" s="92"/>
      <c r="L240" s="92"/>
      <c r="M240" s="9">
        <f t="shared" ca="1" si="67"/>
        <v>0</v>
      </c>
      <c r="N240" s="10" cm="1">
        <f t="array" aca="1" ref="N240" ca="1">IF(ISBLANK(C240),0,IF(F240="Flow",AP240,IF(F240="Cascade",AQ240,IF(OR(ISBLANK(F240),ISBLANK(G240),ISBLANK(I240),ISBLANK(J240)),0,(_xlfn.XLOOKUP(S240,INDIRECT(U240&amp;W240&amp;"W"),_xlfn.XLOOKUP(T240,INDIRECT(U240&amp;W240&amp;"D"),INDIRECT(U240&amp;W240))))))))</f>
        <v>0</v>
      </c>
      <c r="O240" s="93"/>
      <c r="P240" s="9">
        <f t="shared" ca="1" si="68"/>
        <v>0</v>
      </c>
      <c r="Q240" s="9">
        <f t="shared" si="78"/>
        <v>0</v>
      </c>
      <c r="S240" s="7">
        <f t="shared" si="79"/>
        <v>800</v>
      </c>
      <c r="T240" s="7">
        <f t="shared" si="80"/>
        <v>800</v>
      </c>
      <c r="U240" s="8" t="str">
        <f t="shared" si="81"/>
        <v/>
      </c>
      <c r="V240" s="7" cm="1">
        <f t="array" aca="1" ref="V240" ca="1">IF(ISBLANK(I240),0,_xlfn.XLOOKUP(I240,INDIRECT(U240&amp;"Controls"),INDIRECT(U240&amp;"ControlsAddon")))</f>
        <v>0</v>
      </c>
      <c r="W240" s="7" t="str">
        <f t="shared" si="69"/>
        <v/>
      </c>
      <c r="X240" s="7" cm="1">
        <f t="array" aca="1" ref="X240" ca="1">IF(AND(K240="y",NOT(ISBLANK(H240))),_xlfn.XLOOKUP(S240,ralcassette,ralcassettecost),IF(K240="Y",_xlfn.XLOOKUP(S240,INDIRECT(U240&amp;"RALW"),_xlfn.XLOOKUP(T240,INDIRECT(U240&amp;"RALD"),INDIRECT(U240&amp;"RAL"))),0))</f>
        <v>0</v>
      </c>
      <c r="Y240" s="7">
        <f t="shared" si="82"/>
        <v>0</v>
      </c>
      <c r="Z240" s="7">
        <f t="shared" si="83"/>
        <v>0</v>
      </c>
      <c r="AA240" s="7" cm="1">
        <f t="array" ref="AA240">IF(ISNUMBER(SEARCH("cassette",H240)),_xlfn.XLOOKUP(S240,cassettewidth,_xlfn.XLOOKUP(H240,cassettetype,cassette)),IF(ISNUMBER(SEARCH("fascia",H240)),_xlfn.XLOOKUP(S240,fasciawidth,_xlfn.XLOOKUP(H240,fasciatype,fascia)),0))</f>
        <v>0</v>
      </c>
      <c r="AB240" s="7" t="str">
        <f t="shared" si="84"/>
        <v/>
      </c>
      <c r="AC240" s="7" t="str" cm="1">
        <f t="array" ref="AC240">IF(NOT(ISBLANK(H240)),_xlfn.XLOOKUP(S240,cassetterefwidth,_xlfn.XLOOKUP(T240,cassetterefdrop,cassetteref)),"")</f>
        <v/>
      </c>
      <c r="AD240" s="1" t="b">
        <f t="shared" si="85"/>
        <v>0</v>
      </c>
      <c r="AE240" s="1" t="b">
        <f t="shared" si="70"/>
        <v>0</v>
      </c>
      <c r="AF240" s="10" t="e" cm="1">
        <f t="array" aca="1" ref="AF240" ca="1">(_xlfn.XLOOKUP($S240,INDIRECT($U240&amp;$W240&amp;"W"),_xlfn.XLOOKUP($T240,INDIRECT($U240&amp;$W240&amp;"D"),INDIRECT($U240&amp;$W240))))</f>
        <v>#REF!</v>
      </c>
      <c r="AG240" s="9"/>
      <c r="AH240" s="9"/>
      <c r="AI240" s="9"/>
      <c r="AJ240" s="9"/>
      <c r="AK240" s="9"/>
      <c r="AL240" s="7">
        <f t="shared" si="71"/>
        <v>500</v>
      </c>
      <c r="AM240" s="7" t="str">
        <f t="shared" si="86"/>
        <v/>
      </c>
      <c r="AN240" s="7">
        <f t="shared" si="72"/>
        <v>0</v>
      </c>
      <c r="AO240" s="7">
        <f t="shared" si="73"/>
        <v>0</v>
      </c>
      <c r="AP240" s="9" cm="1">
        <f t="array" aca="1" ref="AP240" ca="1">IF(F240="Flow",_xlfn.XLOOKUP(AL240,INDIRECT(F240&amp;AM240&amp;"W"),_xlfn.XLOOKUP(AI240,INDIRECT(F240&amp;AM240&amp;"H"),INDIRECT(F240&amp;AM240))),0)</f>
        <v>0</v>
      </c>
      <c r="AQ240" s="9">
        <f>IF(F240="Cascade",_xlfn.XLOOKUP(S240,Cascade!$C$4:$S$4,Cascade!$C$5:$S$5),0)</f>
        <v>0</v>
      </c>
      <c r="AR240" s="9" t="b">
        <f t="shared" si="74"/>
        <v>0</v>
      </c>
      <c r="AS240" s="9" cm="1">
        <f t="array" aca="1" ref="AS240" ca="1">IF(OR(G240="Ellipse 43",G240="Luxury 46",G240="Type 2",G240="Type D",G240="Type Z",ISBLANK(G240)),0,_xlfn.XLOOKUP(S240,INDIRECT(U240&amp;AR240&amp;"w"),INDIRECT(U240&amp;AR240)))</f>
        <v>0</v>
      </c>
      <c r="AT240" s="9" cm="1">
        <f t="array" ref="AT240">IF(F240="ExtraLok 100",_xlfn.XLOOKUP(S240,'ExtraLok 100'!$C$6:$S$6,_xlfn.XLOOKUP('Pricing Tool'!T240,'ExtraLok 100'!$A$7:$A$21,'ExtraLok 100'!$C$7:$S$21)),IF(F240="ExtraLok 125",_xlfn.XLOOKUP('Pricing Tool'!S240,'ExtraLok 125'!$C$6:$S$6,_xlfn.XLOOKUP('Pricing Tool'!T240,'ExtraLok 125'!$A$7:$A$33,'ExtraLok 125'!$C$7:$S$33)),0))</f>
        <v>0</v>
      </c>
      <c r="AU240" s="9">
        <f t="shared" ca="1" si="87"/>
        <v>0</v>
      </c>
      <c r="AV240" s="9" t="str">
        <f t="shared" si="75"/>
        <v/>
      </c>
      <c r="AW240" s="85" t="e">
        <f>_xlfn.XLOOKUP($AV240,'Size capacities'!$A$2:$A$120,'Size capacities'!D$2:D$120)</f>
        <v>#N/A</v>
      </c>
      <c r="AX240" s="85" t="e">
        <f>_xlfn.XLOOKUP($AV240,'Size capacities'!$A$2:$A$120,'Size capacities'!E$2:E$120)</f>
        <v>#N/A</v>
      </c>
      <c r="AY240" s="85" t="e">
        <f>_xlfn.XLOOKUP($AV240,'Size capacities'!$A$2:$A$120,'Size capacities'!F$2:F$120)</f>
        <v>#N/A</v>
      </c>
      <c r="AZ240" s="85" t="e">
        <f>_xlfn.XLOOKUP($AV240,'Size capacities'!$A$2:$A$120,'Size capacities'!G$2:G$120)</f>
        <v>#N/A</v>
      </c>
      <c r="BA240" s="85">
        <f t="shared" si="76"/>
        <v>0</v>
      </c>
      <c r="BB240" s="85">
        <f t="shared" si="77"/>
        <v>0</v>
      </c>
    </row>
    <row r="241" spans="1:54" x14ac:dyDescent="0.3">
      <c r="A241" s="7">
        <v>238</v>
      </c>
      <c r="B241" s="91"/>
      <c r="C241" s="91"/>
      <c r="D241" s="91"/>
      <c r="E241" s="91"/>
      <c r="F241" s="91"/>
      <c r="G241" s="91"/>
      <c r="H241" s="91"/>
      <c r="I241" s="91"/>
      <c r="J241" s="91"/>
      <c r="K241" s="92"/>
      <c r="L241" s="92"/>
      <c r="M241" s="9">
        <f t="shared" ca="1" si="67"/>
        <v>0</v>
      </c>
      <c r="N241" s="10" cm="1">
        <f t="array" aca="1" ref="N241" ca="1">IF(ISBLANK(C241),0,IF(F241="Flow",AP241,IF(F241="Cascade",AQ241,IF(OR(ISBLANK(F241),ISBLANK(G241),ISBLANK(I241),ISBLANK(J241)),0,(_xlfn.XLOOKUP(S241,INDIRECT(U241&amp;W241&amp;"W"),_xlfn.XLOOKUP(T241,INDIRECT(U241&amp;W241&amp;"D"),INDIRECT(U241&amp;W241))))))))</f>
        <v>0</v>
      </c>
      <c r="O241" s="93"/>
      <c r="P241" s="9">
        <f t="shared" ca="1" si="68"/>
        <v>0</v>
      </c>
      <c r="Q241" s="9">
        <f t="shared" si="78"/>
        <v>0</v>
      </c>
      <c r="S241" s="7">
        <f t="shared" si="79"/>
        <v>800</v>
      </c>
      <c r="T241" s="7">
        <f t="shared" si="80"/>
        <v>800</v>
      </c>
      <c r="U241" s="8" t="str">
        <f t="shared" si="81"/>
        <v/>
      </c>
      <c r="V241" s="7" cm="1">
        <f t="array" aca="1" ref="V241" ca="1">IF(ISBLANK(I241),0,_xlfn.XLOOKUP(I241,INDIRECT(U241&amp;"Controls"),INDIRECT(U241&amp;"ControlsAddon")))</f>
        <v>0</v>
      </c>
      <c r="W241" s="7" t="str">
        <f t="shared" si="69"/>
        <v/>
      </c>
      <c r="X241" s="7" cm="1">
        <f t="array" aca="1" ref="X241" ca="1">IF(AND(K241="y",NOT(ISBLANK(H241))),_xlfn.XLOOKUP(S241,ralcassette,ralcassettecost),IF(K241="Y",_xlfn.XLOOKUP(S241,INDIRECT(U241&amp;"RALW"),_xlfn.XLOOKUP(T241,INDIRECT(U241&amp;"RALD"),INDIRECT(U241&amp;"RAL"))),0))</f>
        <v>0</v>
      </c>
      <c r="Y241" s="7">
        <f t="shared" si="82"/>
        <v>0</v>
      </c>
      <c r="Z241" s="7">
        <f t="shared" si="83"/>
        <v>0</v>
      </c>
      <c r="AA241" s="7" cm="1">
        <f t="array" ref="AA241">IF(ISNUMBER(SEARCH("cassette",H241)),_xlfn.XLOOKUP(S241,cassettewidth,_xlfn.XLOOKUP(H241,cassettetype,cassette)),IF(ISNUMBER(SEARCH("fascia",H241)),_xlfn.XLOOKUP(S241,fasciawidth,_xlfn.XLOOKUP(H241,fasciatype,fascia)),0))</f>
        <v>0</v>
      </c>
      <c r="AB241" s="7" t="str">
        <f t="shared" si="84"/>
        <v/>
      </c>
      <c r="AC241" s="7" t="str" cm="1">
        <f t="array" ref="AC241">IF(NOT(ISBLANK(H241)),_xlfn.XLOOKUP(S241,cassetterefwidth,_xlfn.XLOOKUP(T241,cassetterefdrop,cassetteref)),"")</f>
        <v/>
      </c>
      <c r="AD241" s="1" t="b">
        <f t="shared" si="85"/>
        <v>0</v>
      </c>
      <c r="AE241" s="1" t="b">
        <f t="shared" si="70"/>
        <v>0</v>
      </c>
      <c r="AF241" s="10" t="e" cm="1">
        <f t="array" aca="1" ref="AF241" ca="1">(_xlfn.XLOOKUP($S241,INDIRECT($U241&amp;$W241&amp;"W"),_xlfn.XLOOKUP($T241,INDIRECT($U241&amp;$W241&amp;"D"),INDIRECT($U241&amp;$W241))))</f>
        <v>#REF!</v>
      </c>
      <c r="AG241" s="9"/>
      <c r="AH241" s="9"/>
      <c r="AI241" s="9"/>
      <c r="AJ241" s="9"/>
      <c r="AK241" s="9"/>
      <c r="AL241" s="7">
        <f t="shared" si="71"/>
        <v>500</v>
      </c>
      <c r="AM241" s="7" t="str">
        <f t="shared" si="86"/>
        <v/>
      </c>
      <c r="AN241" s="7">
        <f t="shared" si="72"/>
        <v>0</v>
      </c>
      <c r="AO241" s="7">
        <f t="shared" si="73"/>
        <v>0</v>
      </c>
      <c r="AP241" s="9" cm="1">
        <f t="array" aca="1" ref="AP241" ca="1">IF(F241="Flow",_xlfn.XLOOKUP(AL241,INDIRECT(F241&amp;AM241&amp;"W"),_xlfn.XLOOKUP(AI241,INDIRECT(F241&amp;AM241&amp;"H"),INDIRECT(F241&amp;AM241))),0)</f>
        <v>0</v>
      </c>
      <c r="AQ241" s="9">
        <f>IF(F241="Cascade",_xlfn.XLOOKUP(S241,Cascade!$C$4:$S$4,Cascade!$C$5:$S$5),0)</f>
        <v>0</v>
      </c>
      <c r="AR241" s="9" t="b">
        <f t="shared" si="74"/>
        <v>0</v>
      </c>
      <c r="AS241" s="9" cm="1">
        <f t="array" aca="1" ref="AS241" ca="1">IF(OR(G241="Ellipse 43",G241="Luxury 46",G241="Type 2",G241="Type D",G241="Type Z",ISBLANK(G241)),0,_xlfn.XLOOKUP(S241,INDIRECT(U241&amp;AR241&amp;"w"),INDIRECT(U241&amp;AR241)))</f>
        <v>0</v>
      </c>
      <c r="AT241" s="9" cm="1">
        <f t="array" ref="AT241">IF(F241="ExtraLok 100",_xlfn.XLOOKUP(S241,'ExtraLok 100'!$C$6:$S$6,_xlfn.XLOOKUP('Pricing Tool'!T241,'ExtraLok 100'!$A$7:$A$21,'ExtraLok 100'!$C$7:$S$21)),IF(F241="ExtraLok 125",_xlfn.XLOOKUP('Pricing Tool'!S241,'ExtraLok 125'!$C$6:$S$6,_xlfn.XLOOKUP('Pricing Tool'!T241,'ExtraLok 125'!$A$7:$A$33,'ExtraLok 125'!$C$7:$S$33)),0))</f>
        <v>0</v>
      </c>
      <c r="AU241" s="9">
        <f t="shared" ca="1" si="87"/>
        <v>0</v>
      </c>
      <c r="AV241" s="9" t="str">
        <f t="shared" si="75"/>
        <v/>
      </c>
      <c r="AW241" s="85" t="e">
        <f>_xlfn.XLOOKUP($AV241,'Size capacities'!$A$2:$A$120,'Size capacities'!D$2:D$120)</f>
        <v>#N/A</v>
      </c>
      <c r="AX241" s="85" t="e">
        <f>_xlfn.XLOOKUP($AV241,'Size capacities'!$A$2:$A$120,'Size capacities'!E$2:E$120)</f>
        <v>#N/A</v>
      </c>
      <c r="AY241" s="85" t="e">
        <f>_xlfn.XLOOKUP($AV241,'Size capacities'!$A$2:$A$120,'Size capacities'!F$2:F$120)</f>
        <v>#N/A</v>
      </c>
      <c r="AZ241" s="85" t="e">
        <f>_xlfn.XLOOKUP($AV241,'Size capacities'!$A$2:$A$120,'Size capacities'!G$2:G$120)</f>
        <v>#N/A</v>
      </c>
      <c r="BA241" s="85">
        <f t="shared" si="76"/>
        <v>0</v>
      </c>
      <c r="BB241" s="85">
        <f t="shared" si="77"/>
        <v>0</v>
      </c>
    </row>
    <row r="242" spans="1:54" x14ac:dyDescent="0.3">
      <c r="A242" s="7">
        <v>239</v>
      </c>
      <c r="B242" s="91"/>
      <c r="C242" s="91"/>
      <c r="D242" s="91"/>
      <c r="E242" s="91"/>
      <c r="F242" s="91"/>
      <c r="G242" s="91"/>
      <c r="H242" s="91"/>
      <c r="I242" s="91"/>
      <c r="J242" s="91"/>
      <c r="K242" s="92"/>
      <c r="L242" s="92"/>
      <c r="M242" s="9">
        <f t="shared" ca="1" si="67"/>
        <v>0</v>
      </c>
      <c r="N242" s="10" cm="1">
        <f t="array" aca="1" ref="N242" ca="1">IF(ISBLANK(C242),0,IF(F242="Flow",AP242,IF(F242="Cascade",AQ242,IF(OR(ISBLANK(F242),ISBLANK(G242),ISBLANK(I242),ISBLANK(J242)),0,(_xlfn.XLOOKUP(S242,INDIRECT(U242&amp;W242&amp;"W"),_xlfn.XLOOKUP(T242,INDIRECT(U242&amp;W242&amp;"D"),INDIRECT(U242&amp;W242))))))))</f>
        <v>0</v>
      </c>
      <c r="O242" s="93"/>
      <c r="P242" s="9">
        <f t="shared" ca="1" si="68"/>
        <v>0</v>
      </c>
      <c r="Q242" s="9">
        <f t="shared" si="78"/>
        <v>0</v>
      </c>
      <c r="S242" s="7">
        <f t="shared" si="79"/>
        <v>800</v>
      </c>
      <c r="T242" s="7">
        <f t="shared" si="80"/>
        <v>800</v>
      </c>
      <c r="U242" s="8" t="str">
        <f t="shared" si="81"/>
        <v/>
      </c>
      <c r="V242" s="7" cm="1">
        <f t="array" aca="1" ref="V242" ca="1">IF(ISBLANK(I242),0,_xlfn.XLOOKUP(I242,INDIRECT(U242&amp;"Controls"),INDIRECT(U242&amp;"ControlsAddon")))</f>
        <v>0</v>
      </c>
      <c r="W242" s="7" t="str">
        <f t="shared" si="69"/>
        <v/>
      </c>
      <c r="X242" s="7" cm="1">
        <f t="array" aca="1" ref="X242" ca="1">IF(AND(K242="y",NOT(ISBLANK(H242))),_xlfn.XLOOKUP(S242,ralcassette,ralcassettecost),IF(K242="Y",_xlfn.XLOOKUP(S242,INDIRECT(U242&amp;"RALW"),_xlfn.XLOOKUP(T242,INDIRECT(U242&amp;"RALD"),INDIRECT(U242&amp;"RAL"))),0))</f>
        <v>0</v>
      </c>
      <c r="Y242" s="7">
        <f t="shared" si="82"/>
        <v>0</v>
      </c>
      <c r="Z242" s="7">
        <f t="shared" si="83"/>
        <v>0</v>
      </c>
      <c r="AA242" s="7" cm="1">
        <f t="array" ref="AA242">IF(ISNUMBER(SEARCH("cassette",H242)),_xlfn.XLOOKUP(S242,cassettewidth,_xlfn.XLOOKUP(H242,cassettetype,cassette)),IF(ISNUMBER(SEARCH("fascia",H242)),_xlfn.XLOOKUP(S242,fasciawidth,_xlfn.XLOOKUP(H242,fasciatype,fascia)),0))</f>
        <v>0</v>
      </c>
      <c r="AB242" s="7" t="str">
        <f t="shared" si="84"/>
        <v/>
      </c>
      <c r="AC242" s="7" t="str" cm="1">
        <f t="array" ref="AC242">IF(NOT(ISBLANK(H242)),_xlfn.XLOOKUP(S242,cassetterefwidth,_xlfn.XLOOKUP(T242,cassetterefdrop,cassetteref)),"")</f>
        <v/>
      </c>
      <c r="AD242" s="1" t="b">
        <f t="shared" si="85"/>
        <v>0</v>
      </c>
      <c r="AE242" s="1" t="b">
        <f t="shared" si="70"/>
        <v>0</v>
      </c>
      <c r="AF242" s="10" t="e" cm="1">
        <f t="array" aca="1" ref="AF242" ca="1">(_xlfn.XLOOKUP($S242,INDIRECT($U242&amp;$W242&amp;"W"),_xlfn.XLOOKUP($T242,INDIRECT($U242&amp;$W242&amp;"D"),INDIRECT($U242&amp;$W242))))</f>
        <v>#REF!</v>
      </c>
      <c r="AG242" s="9"/>
      <c r="AH242" s="9"/>
      <c r="AI242" s="9"/>
      <c r="AJ242" s="9"/>
      <c r="AK242" s="9"/>
      <c r="AL242" s="7">
        <f t="shared" si="71"/>
        <v>500</v>
      </c>
      <c r="AM242" s="7" t="str">
        <f t="shared" si="86"/>
        <v/>
      </c>
      <c r="AN242" s="7">
        <f t="shared" si="72"/>
        <v>0</v>
      </c>
      <c r="AO242" s="7">
        <f t="shared" si="73"/>
        <v>0</v>
      </c>
      <c r="AP242" s="9" cm="1">
        <f t="array" aca="1" ref="AP242" ca="1">IF(F242="Flow",_xlfn.XLOOKUP(AL242,INDIRECT(F242&amp;AM242&amp;"W"),_xlfn.XLOOKUP(AI242,INDIRECT(F242&amp;AM242&amp;"H"),INDIRECT(F242&amp;AM242))),0)</f>
        <v>0</v>
      </c>
      <c r="AQ242" s="9">
        <f>IF(F242="Cascade",_xlfn.XLOOKUP(S242,Cascade!$C$4:$S$4,Cascade!$C$5:$S$5),0)</f>
        <v>0</v>
      </c>
      <c r="AR242" s="9" t="b">
        <f t="shared" si="74"/>
        <v>0</v>
      </c>
      <c r="AS242" s="9" cm="1">
        <f t="array" aca="1" ref="AS242" ca="1">IF(OR(G242="Ellipse 43",G242="Luxury 46",G242="Type 2",G242="Type D",G242="Type Z",ISBLANK(G242)),0,_xlfn.XLOOKUP(S242,INDIRECT(U242&amp;AR242&amp;"w"),INDIRECT(U242&amp;AR242)))</f>
        <v>0</v>
      </c>
      <c r="AT242" s="9" cm="1">
        <f t="array" ref="AT242">IF(F242="ExtraLok 100",_xlfn.XLOOKUP(S242,'ExtraLok 100'!$C$6:$S$6,_xlfn.XLOOKUP('Pricing Tool'!T242,'ExtraLok 100'!$A$7:$A$21,'ExtraLok 100'!$C$7:$S$21)),IF(F242="ExtraLok 125",_xlfn.XLOOKUP('Pricing Tool'!S242,'ExtraLok 125'!$C$6:$S$6,_xlfn.XLOOKUP('Pricing Tool'!T242,'ExtraLok 125'!$A$7:$A$33,'ExtraLok 125'!$C$7:$S$33)),0))</f>
        <v>0</v>
      </c>
      <c r="AU242" s="9">
        <f t="shared" ca="1" si="87"/>
        <v>0</v>
      </c>
      <c r="AV242" s="9" t="str">
        <f t="shared" si="75"/>
        <v/>
      </c>
      <c r="AW242" s="85" t="e">
        <f>_xlfn.XLOOKUP($AV242,'Size capacities'!$A$2:$A$120,'Size capacities'!D$2:D$120)</f>
        <v>#N/A</v>
      </c>
      <c r="AX242" s="85" t="e">
        <f>_xlfn.XLOOKUP($AV242,'Size capacities'!$A$2:$A$120,'Size capacities'!E$2:E$120)</f>
        <v>#N/A</v>
      </c>
      <c r="AY242" s="85" t="e">
        <f>_xlfn.XLOOKUP($AV242,'Size capacities'!$A$2:$A$120,'Size capacities'!F$2:F$120)</f>
        <v>#N/A</v>
      </c>
      <c r="AZ242" s="85" t="e">
        <f>_xlfn.XLOOKUP($AV242,'Size capacities'!$A$2:$A$120,'Size capacities'!G$2:G$120)</f>
        <v>#N/A</v>
      </c>
      <c r="BA242" s="85">
        <f t="shared" si="76"/>
        <v>0</v>
      </c>
      <c r="BB242" s="85">
        <f t="shared" si="77"/>
        <v>0</v>
      </c>
    </row>
    <row r="243" spans="1:54" x14ac:dyDescent="0.3">
      <c r="A243" s="7">
        <v>240</v>
      </c>
      <c r="B243" s="91"/>
      <c r="C243" s="91"/>
      <c r="D243" s="91"/>
      <c r="E243" s="91"/>
      <c r="F243" s="91"/>
      <c r="G243" s="91"/>
      <c r="H243" s="91"/>
      <c r="I243" s="91"/>
      <c r="J243" s="91"/>
      <c r="K243" s="92"/>
      <c r="L243" s="92"/>
      <c r="M243" s="9">
        <f t="shared" ca="1" si="67"/>
        <v>0</v>
      </c>
      <c r="N243" s="10" cm="1">
        <f t="array" aca="1" ref="N243" ca="1">IF(ISBLANK(C243),0,IF(F243="Flow",AP243,IF(F243="Cascade",AQ243,IF(OR(ISBLANK(F243),ISBLANK(G243),ISBLANK(I243),ISBLANK(J243)),0,(_xlfn.XLOOKUP(S243,INDIRECT(U243&amp;W243&amp;"W"),_xlfn.XLOOKUP(T243,INDIRECT(U243&amp;W243&amp;"D"),INDIRECT(U243&amp;W243))))))))</f>
        <v>0</v>
      </c>
      <c r="O243" s="93"/>
      <c r="P243" s="9">
        <f t="shared" ca="1" si="68"/>
        <v>0</v>
      </c>
      <c r="Q243" s="9">
        <f t="shared" si="78"/>
        <v>0</v>
      </c>
      <c r="S243" s="7">
        <f t="shared" si="79"/>
        <v>800</v>
      </c>
      <c r="T243" s="7">
        <f t="shared" si="80"/>
        <v>800</v>
      </c>
      <c r="U243" s="8" t="str">
        <f t="shared" si="81"/>
        <v/>
      </c>
      <c r="V243" s="7" cm="1">
        <f t="array" aca="1" ref="V243" ca="1">IF(ISBLANK(I243),0,_xlfn.XLOOKUP(I243,INDIRECT(U243&amp;"Controls"),INDIRECT(U243&amp;"ControlsAddon")))</f>
        <v>0</v>
      </c>
      <c r="W243" s="7" t="str">
        <f t="shared" si="69"/>
        <v/>
      </c>
      <c r="X243" s="7" cm="1">
        <f t="array" aca="1" ref="X243" ca="1">IF(AND(K243="y",NOT(ISBLANK(H243))),_xlfn.XLOOKUP(S243,ralcassette,ralcassettecost),IF(K243="Y",_xlfn.XLOOKUP(S243,INDIRECT(U243&amp;"RALW"),_xlfn.XLOOKUP(T243,INDIRECT(U243&amp;"RALD"),INDIRECT(U243&amp;"RAL"))),0))</f>
        <v>0</v>
      </c>
      <c r="Y243" s="7">
        <f t="shared" si="82"/>
        <v>0</v>
      </c>
      <c r="Z243" s="7">
        <f t="shared" si="83"/>
        <v>0</v>
      </c>
      <c r="AA243" s="7" cm="1">
        <f t="array" ref="AA243">IF(ISNUMBER(SEARCH("cassette",H243)),_xlfn.XLOOKUP(S243,cassettewidth,_xlfn.XLOOKUP(H243,cassettetype,cassette)),IF(ISNUMBER(SEARCH("fascia",H243)),_xlfn.XLOOKUP(S243,fasciawidth,_xlfn.XLOOKUP(H243,fasciatype,fascia)),0))</f>
        <v>0</v>
      </c>
      <c r="AB243" s="7" t="str">
        <f t="shared" si="84"/>
        <v/>
      </c>
      <c r="AC243" s="7" t="str" cm="1">
        <f t="array" ref="AC243">IF(NOT(ISBLANK(H243)),_xlfn.XLOOKUP(S243,cassetterefwidth,_xlfn.XLOOKUP(T243,cassetterefdrop,cassetteref)),"")</f>
        <v/>
      </c>
      <c r="AD243" s="1" t="b">
        <f t="shared" si="85"/>
        <v>0</v>
      </c>
      <c r="AE243" s="1" t="b">
        <f t="shared" si="70"/>
        <v>0</v>
      </c>
      <c r="AF243" s="10" t="e" cm="1">
        <f t="array" aca="1" ref="AF243" ca="1">(_xlfn.XLOOKUP($S243,INDIRECT($U243&amp;$W243&amp;"W"),_xlfn.XLOOKUP($T243,INDIRECT($U243&amp;$W243&amp;"D"),INDIRECT($U243&amp;$W243))))</f>
        <v>#REF!</v>
      </c>
      <c r="AG243" s="9"/>
      <c r="AH243" s="9"/>
      <c r="AI243" s="9"/>
      <c r="AJ243" s="9"/>
      <c r="AK243" s="9"/>
      <c r="AL243" s="7">
        <f t="shared" si="71"/>
        <v>500</v>
      </c>
      <c r="AM243" s="7" t="str">
        <f t="shared" si="86"/>
        <v/>
      </c>
      <c r="AN243" s="7">
        <f t="shared" si="72"/>
        <v>0</v>
      </c>
      <c r="AO243" s="7">
        <f t="shared" si="73"/>
        <v>0</v>
      </c>
      <c r="AP243" s="9" cm="1">
        <f t="array" aca="1" ref="AP243" ca="1">IF(F243="Flow",_xlfn.XLOOKUP(AL243,INDIRECT(F243&amp;AM243&amp;"W"),_xlfn.XLOOKUP(AI243,INDIRECT(F243&amp;AM243&amp;"H"),INDIRECT(F243&amp;AM243))),0)</f>
        <v>0</v>
      </c>
      <c r="AQ243" s="9">
        <f>IF(F243="Cascade",_xlfn.XLOOKUP(S243,Cascade!$C$4:$S$4,Cascade!$C$5:$S$5),0)</f>
        <v>0</v>
      </c>
      <c r="AR243" s="9" t="b">
        <f t="shared" si="74"/>
        <v>0</v>
      </c>
      <c r="AS243" s="9" cm="1">
        <f t="array" aca="1" ref="AS243" ca="1">IF(OR(G243="Ellipse 43",G243="Luxury 46",G243="Type 2",G243="Type D",G243="Type Z",ISBLANK(G243)),0,_xlfn.XLOOKUP(S243,INDIRECT(U243&amp;AR243&amp;"w"),INDIRECT(U243&amp;AR243)))</f>
        <v>0</v>
      </c>
      <c r="AT243" s="9" cm="1">
        <f t="array" ref="AT243">IF(F243="ExtraLok 100",_xlfn.XLOOKUP(S243,'ExtraLok 100'!$C$6:$S$6,_xlfn.XLOOKUP('Pricing Tool'!T243,'ExtraLok 100'!$A$7:$A$21,'ExtraLok 100'!$C$7:$S$21)),IF(F243="ExtraLok 125",_xlfn.XLOOKUP('Pricing Tool'!S243,'ExtraLok 125'!$C$6:$S$6,_xlfn.XLOOKUP('Pricing Tool'!T243,'ExtraLok 125'!$A$7:$A$33,'ExtraLok 125'!$C$7:$S$33)),0))</f>
        <v>0</v>
      </c>
      <c r="AU243" s="9">
        <f t="shared" ca="1" si="87"/>
        <v>0</v>
      </c>
      <c r="AV243" s="9" t="str">
        <f t="shared" si="75"/>
        <v/>
      </c>
      <c r="AW243" s="85" t="e">
        <f>_xlfn.XLOOKUP($AV243,'Size capacities'!$A$2:$A$120,'Size capacities'!D$2:D$120)</f>
        <v>#N/A</v>
      </c>
      <c r="AX243" s="85" t="e">
        <f>_xlfn.XLOOKUP($AV243,'Size capacities'!$A$2:$A$120,'Size capacities'!E$2:E$120)</f>
        <v>#N/A</v>
      </c>
      <c r="AY243" s="85" t="e">
        <f>_xlfn.XLOOKUP($AV243,'Size capacities'!$A$2:$A$120,'Size capacities'!F$2:F$120)</f>
        <v>#N/A</v>
      </c>
      <c r="AZ243" s="85" t="e">
        <f>_xlfn.XLOOKUP($AV243,'Size capacities'!$A$2:$A$120,'Size capacities'!G$2:G$120)</f>
        <v>#N/A</v>
      </c>
      <c r="BA243" s="85">
        <f t="shared" si="76"/>
        <v>0</v>
      </c>
      <c r="BB243" s="85">
        <f t="shared" si="77"/>
        <v>0</v>
      </c>
    </row>
    <row r="244" spans="1:54" x14ac:dyDescent="0.3">
      <c r="A244" s="7">
        <v>241</v>
      </c>
      <c r="B244" s="91"/>
      <c r="C244" s="91"/>
      <c r="D244" s="91"/>
      <c r="E244" s="91"/>
      <c r="F244" s="91"/>
      <c r="G244" s="91"/>
      <c r="H244" s="91"/>
      <c r="I244" s="91"/>
      <c r="J244" s="91"/>
      <c r="K244" s="92"/>
      <c r="L244" s="92"/>
      <c r="M244" s="9">
        <f t="shared" ca="1" si="67"/>
        <v>0</v>
      </c>
      <c r="N244" s="10" cm="1">
        <f t="array" aca="1" ref="N244" ca="1">IF(ISBLANK(C244),0,IF(F244="Flow",AP244,IF(F244="Cascade",AQ244,IF(OR(ISBLANK(F244),ISBLANK(G244),ISBLANK(I244),ISBLANK(J244)),0,(_xlfn.XLOOKUP(S244,INDIRECT(U244&amp;W244&amp;"W"),_xlfn.XLOOKUP(T244,INDIRECT(U244&amp;W244&amp;"D"),INDIRECT(U244&amp;W244))))))))</f>
        <v>0</v>
      </c>
      <c r="O244" s="93"/>
      <c r="P244" s="9">
        <f t="shared" ca="1" si="68"/>
        <v>0</v>
      </c>
      <c r="Q244" s="9">
        <f t="shared" si="78"/>
        <v>0</v>
      </c>
      <c r="S244" s="7">
        <f t="shared" si="79"/>
        <v>800</v>
      </c>
      <c r="T244" s="7">
        <f t="shared" si="80"/>
        <v>800</v>
      </c>
      <c r="U244" s="8" t="str">
        <f t="shared" si="81"/>
        <v/>
      </c>
      <c r="V244" s="7" cm="1">
        <f t="array" aca="1" ref="V244" ca="1">IF(ISBLANK(I244),0,_xlfn.XLOOKUP(I244,INDIRECT(U244&amp;"Controls"),INDIRECT(U244&amp;"ControlsAddon")))</f>
        <v>0</v>
      </c>
      <c r="W244" s="7" t="str">
        <f t="shared" si="69"/>
        <v/>
      </c>
      <c r="X244" s="7" cm="1">
        <f t="array" aca="1" ref="X244" ca="1">IF(AND(K244="y",NOT(ISBLANK(H244))),_xlfn.XLOOKUP(S244,ralcassette,ralcassettecost),IF(K244="Y",_xlfn.XLOOKUP(S244,INDIRECT(U244&amp;"RALW"),_xlfn.XLOOKUP(T244,INDIRECT(U244&amp;"RALD"),INDIRECT(U244&amp;"RAL"))),0))</f>
        <v>0</v>
      </c>
      <c r="Y244" s="7">
        <f t="shared" si="82"/>
        <v>0</v>
      </c>
      <c r="Z244" s="7">
        <f t="shared" si="83"/>
        <v>0</v>
      </c>
      <c r="AA244" s="7" cm="1">
        <f t="array" ref="AA244">IF(ISNUMBER(SEARCH("cassette",H244)),_xlfn.XLOOKUP(S244,cassettewidth,_xlfn.XLOOKUP(H244,cassettetype,cassette)),IF(ISNUMBER(SEARCH("fascia",H244)),_xlfn.XLOOKUP(S244,fasciawidth,_xlfn.XLOOKUP(H244,fasciatype,fascia)),0))</f>
        <v>0</v>
      </c>
      <c r="AB244" s="7" t="str">
        <f t="shared" si="84"/>
        <v/>
      </c>
      <c r="AC244" s="7" t="str" cm="1">
        <f t="array" ref="AC244">IF(NOT(ISBLANK(H244)),_xlfn.XLOOKUP(S244,cassetterefwidth,_xlfn.XLOOKUP(T244,cassetterefdrop,cassetteref)),"")</f>
        <v/>
      </c>
      <c r="AD244" s="1" t="b">
        <f t="shared" si="85"/>
        <v>0</v>
      </c>
      <c r="AE244" s="1" t="b">
        <f t="shared" si="70"/>
        <v>0</v>
      </c>
      <c r="AF244" s="10" t="e" cm="1">
        <f t="array" aca="1" ref="AF244" ca="1">(_xlfn.XLOOKUP($S244,INDIRECT($U244&amp;$W244&amp;"W"),_xlfn.XLOOKUP($T244,INDIRECT($U244&amp;$W244&amp;"D"),INDIRECT($U244&amp;$W244))))</f>
        <v>#REF!</v>
      </c>
      <c r="AG244" s="9"/>
      <c r="AH244" s="9"/>
      <c r="AI244" s="9"/>
      <c r="AJ244" s="9"/>
      <c r="AK244" s="9"/>
      <c r="AL244" s="7">
        <f t="shared" si="71"/>
        <v>500</v>
      </c>
      <c r="AM244" s="7" t="str">
        <f t="shared" si="86"/>
        <v/>
      </c>
      <c r="AN244" s="7">
        <f t="shared" si="72"/>
        <v>0</v>
      </c>
      <c r="AO244" s="7">
        <f t="shared" si="73"/>
        <v>0</v>
      </c>
      <c r="AP244" s="9" cm="1">
        <f t="array" aca="1" ref="AP244" ca="1">IF(F244="Flow",_xlfn.XLOOKUP(AL244,INDIRECT(F244&amp;AM244&amp;"W"),_xlfn.XLOOKUP(AI244,INDIRECT(F244&amp;AM244&amp;"H"),INDIRECT(F244&amp;AM244))),0)</f>
        <v>0</v>
      </c>
      <c r="AQ244" s="9">
        <f>IF(F244="Cascade",_xlfn.XLOOKUP(S244,Cascade!$C$4:$S$4,Cascade!$C$5:$S$5),0)</f>
        <v>0</v>
      </c>
      <c r="AR244" s="9" t="b">
        <f t="shared" si="74"/>
        <v>0</v>
      </c>
      <c r="AS244" s="9" cm="1">
        <f t="array" aca="1" ref="AS244" ca="1">IF(OR(G244="Ellipse 43",G244="Luxury 46",G244="Type 2",G244="Type D",G244="Type Z",ISBLANK(G244)),0,_xlfn.XLOOKUP(S244,INDIRECT(U244&amp;AR244&amp;"w"),INDIRECT(U244&amp;AR244)))</f>
        <v>0</v>
      </c>
      <c r="AT244" s="9" cm="1">
        <f t="array" ref="AT244">IF(F244="ExtraLok 100",_xlfn.XLOOKUP(S244,'ExtraLok 100'!$C$6:$S$6,_xlfn.XLOOKUP('Pricing Tool'!T244,'ExtraLok 100'!$A$7:$A$21,'ExtraLok 100'!$C$7:$S$21)),IF(F244="ExtraLok 125",_xlfn.XLOOKUP('Pricing Tool'!S244,'ExtraLok 125'!$C$6:$S$6,_xlfn.XLOOKUP('Pricing Tool'!T244,'ExtraLok 125'!$A$7:$A$33,'ExtraLok 125'!$C$7:$S$33)),0))</f>
        <v>0</v>
      </c>
      <c r="AU244" s="9">
        <f t="shared" ca="1" si="87"/>
        <v>0</v>
      </c>
      <c r="AV244" s="9" t="str">
        <f t="shared" si="75"/>
        <v/>
      </c>
      <c r="AW244" s="85" t="e">
        <f>_xlfn.XLOOKUP($AV244,'Size capacities'!$A$2:$A$120,'Size capacities'!D$2:D$120)</f>
        <v>#N/A</v>
      </c>
      <c r="AX244" s="85" t="e">
        <f>_xlfn.XLOOKUP($AV244,'Size capacities'!$A$2:$A$120,'Size capacities'!E$2:E$120)</f>
        <v>#N/A</v>
      </c>
      <c r="AY244" s="85" t="e">
        <f>_xlfn.XLOOKUP($AV244,'Size capacities'!$A$2:$A$120,'Size capacities'!F$2:F$120)</f>
        <v>#N/A</v>
      </c>
      <c r="AZ244" s="85" t="e">
        <f>_xlfn.XLOOKUP($AV244,'Size capacities'!$A$2:$A$120,'Size capacities'!G$2:G$120)</f>
        <v>#N/A</v>
      </c>
      <c r="BA244" s="85">
        <f t="shared" si="76"/>
        <v>0</v>
      </c>
      <c r="BB244" s="85">
        <f t="shared" si="77"/>
        <v>0</v>
      </c>
    </row>
    <row r="245" spans="1:54" x14ac:dyDescent="0.3">
      <c r="A245" s="7">
        <v>242</v>
      </c>
      <c r="B245" s="91"/>
      <c r="C245" s="91"/>
      <c r="D245" s="91"/>
      <c r="E245" s="91"/>
      <c r="F245" s="91"/>
      <c r="G245" s="91"/>
      <c r="H245" s="91"/>
      <c r="I245" s="91"/>
      <c r="J245" s="91"/>
      <c r="K245" s="92"/>
      <c r="L245" s="92"/>
      <c r="M245" s="9">
        <f t="shared" ca="1" si="67"/>
        <v>0</v>
      </c>
      <c r="N245" s="10" cm="1">
        <f t="array" aca="1" ref="N245" ca="1">IF(ISBLANK(C245),0,IF(F245="Flow",AP245,IF(F245="Cascade",AQ245,IF(OR(ISBLANK(F245),ISBLANK(G245),ISBLANK(I245),ISBLANK(J245)),0,(_xlfn.XLOOKUP(S245,INDIRECT(U245&amp;W245&amp;"W"),_xlfn.XLOOKUP(T245,INDIRECT(U245&amp;W245&amp;"D"),INDIRECT(U245&amp;W245))))))))</f>
        <v>0</v>
      </c>
      <c r="O245" s="93"/>
      <c r="P245" s="9">
        <f t="shared" ca="1" si="68"/>
        <v>0</v>
      </c>
      <c r="Q245" s="9">
        <f t="shared" si="78"/>
        <v>0</v>
      </c>
      <c r="S245" s="7">
        <f t="shared" si="79"/>
        <v>800</v>
      </c>
      <c r="T245" s="7">
        <f t="shared" si="80"/>
        <v>800</v>
      </c>
      <c r="U245" s="8" t="str">
        <f t="shared" si="81"/>
        <v/>
      </c>
      <c r="V245" s="7" cm="1">
        <f t="array" aca="1" ref="V245" ca="1">IF(ISBLANK(I245),0,_xlfn.XLOOKUP(I245,INDIRECT(U245&amp;"Controls"),INDIRECT(U245&amp;"ControlsAddon")))</f>
        <v>0</v>
      </c>
      <c r="W245" s="7" t="str">
        <f t="shared" si="69"/>
        <v/>
      </c>
      <c r="X245" s="7" cm="1">
        <f t="array" aca="1" ref="X245" ca="1">IF(AND(K245="y",NOT(ISBLANK(H245))),_xlfn.XLOOKUP(S245,ralcassette,ralcassettecost),IF(K245="Y",_xlfn.XLOOKUP(S245,INDIRECT(U245&amp;"RALW"),_xlfn.XLOOKUP(T245,INDIRECT(U245&amp;"RALD"),INDIRECT(U245&amp;"RAL"))),0))</f>
        <v>0</v>
      </c>
      <c r="Y245" s="7">
        <f t="shared" si="82"/>
        <v>0</v>
      </c>
      <c r="Z245" s="7">
        <f t="shared" si="83"/>
        <v>0</v>
      </c>
      <c r="AA245" s="7" cm="1">
        <f t="array" ref="AA245">IF(ISNUMBER(SEARCH("cassette",H245)),_xlfn.XLOOKUP(S245,cassettewidth,_xlfn.XLOOKUP(H245,cassettetype,cassette)),IF(ISNUMBER(SEARCH("fascia",H245)),_xlfn.XLOOKUP(S245,fasciawidth,_xlfn.XLOOKUP(H245,fasciatype,fascia)),0))</f>
        <v>0</v>
      </c>
      <c r="AB245" s="7" t="str">
        <f t="shared" si="84"/>
        <v/>
      </c>
      <c r="AC245" s="7" t="str" cm="1">
        <f t="array" ref="AC245">IF(NOT(ISBLANK(H245)),_xlfn.XLOOKUP(S245,cassetterefwidth,_xlfn.XLOOKUP(T245,cassetterefdrop,cassetteref)),"")</f>
        <v/>
      </c>
      <c r="AD245" s="1" t="b">
        <f t="shared" si="85"/>
        <v>0</v>
      </c>
      <c r="AE245" s="1" t="b">
        <f t="shared" si="70"/>
        <v>0</v>
      </c>
      <c r="AF245" s="10" t="e" cm="1">
        <f t="array" aca="1" ref="AF245" ca="1">(_xlfn.XLOOKUP($S245,INDIRECT($U245&amp;$W245&amp;"W"),_xlfn.XLOOKUP($T245,INDIRECT($U245&amp;$W245&amp;"D"),INDIRECT($U245&amp;$W245))))</f>
        <v>#REF!</v>
      </c>
      <c r="AG245" s="9"/>
      <c r="AH245" s="9"/>
      <c r="AI245" s="9"/>
      <c r="AJ245" s="9"/>
      <c r="AK245" s="9"/>
      <c r="AL245" s="7">
        <f t="shared" si="71"/>
        <v>500</v>
      </c>
      <c r="AM245" s="7" t="str">
        <f t="shared" si="86"/>
        <v/>
      </c>
      <c r="AN245" s="7">
        <f t="shared" si="72"/>
        <v>0</v>
      </c>
      <c r="AO245" s="7">
        <f t="shared" si="73"/>
        <v>0</v>
      </c>
      <c r="AP245" s="9" cm="1">
        <f t="array" aca="1" ref="AP245" ca="1">IF(F245="Flow",_xlfn.XLOOKUP(AL245,INDIRECT(F245&amp;AM245&amp;"W"),_xlfn.XLOOKUP(AI245,INDIRECT(F245&amp;AM245&amp;"H"),INDIRECT(F245&amp;AM245))),0)</f>
        <v>0</v>
      </c>
      <c r="AQ245" s="9">
        <f>IF(F245="Cascade",_xlfn.XLOOKUP(S245,Cascade!$C$4:$S$4,Cascade!$C$5:$S$5),0)</f>
        <v>0</v>
      </c>
      <c r="AR245" s="9" t="b">
        <f t="shared" si="74"/>
        <v>0</v>
      </c>
      <c r="AS245" s="9" cm="1">
        <f t="array" aca="1" ref="AS245" ca="1">IF(OR(G245="Ellipse 43",G245="Luxury 46",G245="Type 2",G245="Type D",G245="Type Z",ISBLANK(G245)),0,_xlfn.XLOOKUP(S245,INDIRECT(U245&amp;AR245&amp;"w"),INDIRECT(U245&amp;AR245)))</f>
        <v>0</v>
      </c>
      <c r="AT245" s="9" cm="1">
        <f t="array" ref="AT245">IF(F245="ExtraLok 100",_xlfn.XLOOKUP(S245,'ExtraLok 100'!$C$6:$S$6,_xlfn.XLOOKUP('Pricing Tool'!T245,'ExtraLok 100'!$A$7:$A$21,'ExtraLok 100'!$C$7:$S$21)),IF(F245="ExtraLok 125",_xlfn.XLOOKUP('Pricing Tool'!S245,'ExtraLok 125'!$C$6:$S$6,_xlfn.XLOOKUP('Pricing Tool'!T245,'ExtraLok 125'!$A$7:$A$33,'ExtraLok 125'!$C$7:$S$33)),0))</f>
        <v>0</v>
      </c>
      <c r="AU245" s="9">
        <f t="shared" ca="1" si="87"/>
        <v>0</v>
      </c>
      <c r="AV245" s="9" t="str">
        <f t="shared" si="75"/>
        <v/>
      </c>
      <c r="AW245" s="85" t="e">
        <f>_xlfn.XLOOKUP($AV245,'Size capacities'!$A$2:$A$120,'Size capacities'!D$2:D$120)</f>
        <v>#N/A</v>
      </c>
      <c r="AX245" s="85" t="e">
        <f>_xlfn.XLOOKUP($AV245,'Size capacities'!$A$2:$A$120,'Size capacities'!E$2:E$120)</f>
        <v>#N/A</v>
      </c>
      <c r="AY245" s="85" t="e">
        <f>_xlfn.XLOOKUP($AV245,'Size capacities'!$A$2:$A$120,'Size capacities'!F$2:F$120)</f>
        <v>#N/A</v>
      </c>
      <c r="AZ245" s="85" t="e">
        <f>_xlfn.XLOOKUP($AV245,'Size capacities'!$A$2:$A$120,'Size capacities'!G$2:G$120)</f>
        <v>#N/A</v>
      </c>
      <c r="BA245" s="85">
        <f t="shared" si="76"/>
        <v>0</v>
      </c>
      <c r="BB245" s="85">
        <f t="shared" si="77"/>
        <v>0</v>
      </c>
    </row>
    <row r="246" spans="1:54" x14ac:dyDescent="0.3">
      <c r="A246" s="7">
        <v>243</v>
      </c>
      <c r="B246" s="91"/>
      <c r="C246" s="91"/>
      <c r="D246" s="91"/>
      <c r="E246" s="91"/>
      <c r="F246" s="91"/>
      <c r="G246" s="91"/>
      <c r="H246" s="91"/>
      <c r="I246" s="91"/>
      <c r="J246" s="91"/>
      <c r="K246" s="92"/>
      <c r="L246" s="92"/>
      <c r="M246" s="9">
        <f t="shared" ca="1" si="67"/>
        <v>0</v>
      </c>
      <c r="N246" s="10" cm="1">
        <f t="array" aca="1" ref="N246" ca="1">IF(ISBLANK(C246),0,IF(F246="Flow",AP246,IF(F246="Cascade",AQ246,IF(OR(ISBLANK(F246),ISBLANK(G246),ISBLANK(I246),ISBLANK(J246)),0,(_xlfn.XLOOKUP(S246,INDIRECT(U246&amp;W246&amp;"W"),_xlfn.XLOOKUP(T246,INDIRECT(U246&amp;W246&amp;"D"),INDIRECT(U246&amp;W246))))))))</f>
        <v>0</v>
      </c>
      <c r="O246" s="93"/>
      <c r="P246" s="9">
        <f t="shared" ca="1" si="68"/>
        <v>0</v>
      </c>
      <c r="Q246" s="9">
        <f t="shared" si="78"/>
        <v>0</v>
      </c>
      <c r="S246" s="7">
        <f t="shared" si="79"/>
        <v>800</v>
      </c>
      <c r="T246" s="7">
        <f t="shared" si="80"/>
        <v>800</v>
      </c>
      <c r="U246" s="8" t="str">
        <f t="shared" si="81"/>
        <v/>
      </c>
      <c r="V246" s="7" cm="1">
        <f t="array" aca="1" ref="V246" ca="1">IF(ISBLANK(I246),0,_xlfn.XLOOKUP(I246,INDIRECT(U246&amp;"Controls"),INDIRECT(U246&amp;"ControlsAddon")))</f>
        <v>0</v>
      </c>
      <c r="W246" s="7" t="str">
        <f t="shared" si="69"/>
        <v/>
      </c>
      <c r="X246" s="7" cm="1">
        <f t="array" aca="1" ref="X246" ca="1">IF(AND(K246="y",NOT(ISBLANK(H246))),_xlfn.XLOOKUP(S246,ralcassette,ralcassettecost),IF(K246="Y",_xlfn.XLOOKUP(S246,INDIRECT(U246&amp;"RALW"),_xlfn.XLOOKUP(T246,INDIRECT(U246&amp;"RALD"),INDIRECT(U246&amp;"RAL"))),0))</f>
        <v>0</v>
      </c>
      <c r="Y246" s="7">
        <f t="shared" si="82"/>
        <v>0</v>
      </c>
      <c r="Z246" s="7">
        <f t="shared" si="83"/>
        <v>0</v>
      </c>
      <c r="AA246" s="7" cm="1">
        <f t="array" ref="AA246">IF(ISNUMBER(SEARCH("cassette",H246)),_xlfn.XLOOKUP(S246,cassettewidth,_xlfn.XLOOKUP(H246,cassettetype,cassette)),IF(ISNUMBER(SEARCH("fascia",H246)),_xlfn.XLOOKUP(S246,fasciawidth,_xlfn.XLOOKUP(H246,fasciatype,fascia)),0))</f>
        <v>0</v>
      </c>
      <c r="AB246" s="7" t="str">
        <f t="shared" si="84"/>
        <v/>
      </c>
      <c r="AC246" s="7" t="str" cm="1">
        <f t="array" ref="AC246">IF(NOT(ISBLANK(H246)),_xlfn.XLOOKUP(S246,cassetterefwidth,_xlfn.XLOOKUP(T246,cassetterefdrop,cassetteref)),"")</f>
        <v/>
      </c>
      <c r="AD246" s="1" t="b">
        <f t="shared" si="85"/>
        <v>0</v>
      </c>
      <c r="AE246" s="1" t="b">
        <f t="shared" si="70"/>
        <v>0</v>
      </c>
      <c r="AF246" s="10" t="e" cm="1">
        <f t="array" aca="1" ref="AF246" ca="1">(_xlfn.XLOOKUP($S246,INDIRECT($U246&amp;$W246&amp;"W"),_xlfn.XLOOKUP($T246,INDIRECT($U246&amp;$W246&amp;"D"),INDIRECT($U246&amp;$W246))))</f>
        <v>#REF!</v>
      </c>
      <c r="AG246" s="9"/>
      <c r="AH246" s="9"/>
      <c r="AI246" s="9"/>
      <c r="AJ246" s="9"/>
      <c r="AK246" s="9"/>
      <c r="AL246" s="7">
        <f t="shared" si="71"/>
        <v>500</v>
      </c>
      <c r="AM246" s="7" t="str">
        <f t="shared" si="86"/>
        <v/>
      </c>
      <c r="AN246" s="7">
        <f t="shared" si="72"/>
        <v>0</v>
      </c>
      <c r="AO246" s="7">
        <f t="shared" si="73"/>
        <v>0</v>
      </c>
      <c r="AP246" s="9" cm="1">
        <f t="array" aca="1" ref="AP246" ca="1">IF(F246="Flow",_xlfn.XLOOKUP(AL246,INDIRECT(F246&amp;AM246&amp;"W"),_xlfn.XLOOKUP(AI246,INDIRECT(F246&amp;AM246&amp;"H"),INDIRECT(F246&amp;AM246))),0)</f>
        <v>0</v>
      </c>
      <c r="AQ246" s="9">
        <f>IF(F246="Cascade",_xlfn.XLOOKUP(S246,Cascade!$C$4:$S$4,Cascade!$C$5:$S$5),0)</f>
        <v>0</v>
      </c>
      <c r="AR246" s="9" t="b">
        <f t="shared" si="74"/>
        <v>0</v>
      </c>
      <c r="AS246" s="9" cm="1">
        <f t="array" aca="1" ref="AS246" ca="1">IF(OR(G246="Ellipse 43",G246="Luxury 46",G246="Type 2",G246="Type D",G246="Type Z",ISBLANK(G246)),0,_xlfn.XLOOKUP(S246,INDIRECT(U246&amp;AR246&amp;"w"),INDIRECT(U246&amp;AR246)))</f>
        <v>0</v>
      </c>
      <c r="AT246" s="9" cm="1">
        <f t="array" ref="AT246">IF(F246="ExtraLok 100",_xlfn.XLOOKUP(S246,'ExtraLok 100'!$C$6:$S$6,_xlfn.XLOOKUP('Pricing Tool'!T246,'ExtraLok 100'!$A$7:$A$21,'ExtraLok 100'!$C$7:$S$21)),IF(F246="ExtraLok 125",_xlfn.XLOOKUP('Pricing Tool'!S246,'ExtraLok 125'!$C$6:$S$6,_xlfn.XLOOKUP('Pricing Tool'!T246,'ExtraLok 125'!$A$7:$A$33,'ExtraLok 125'!$C$7:$S$33)),0))</f>
        <v>0</v>
      </c>
      <c r="AU246" s="9">
        <f t="shared" ca="1" si="87"/>
        <v>0</v>
      </c>
      <c r="AV246" s="9" t="str">
        <f t="shared" si="75"/>
        <v/>
      </c>
      <c r="AW246" s="85" t="e">
        <f>_xlfn.XLOOKUP($AV246,'Size capacities'!$A$2:$A$120,'Size capacities'!D$2:D$120)</f>
        <v>#N/A</v>
      </c>
      <c r="AX246" s="85" t="e">
        <f>_xlfn.XLOOKUP($AV246,'Size capacities'!$A$2:$A$120,'Size capacities'!E$2:E$120)</f>
        <v>#N/A</v>
      </c>
      <c r="AY246" s="85" t="e">
        <f>_xlfn.XLOOKUP($AV246,'Size capacities'!$A$2:$A$120,'Size capacities'!F$2:F$120)</f>
        <v>#N/A</v>
      </c>
      <c r="AZ246" s="85" t="e">
        <f>_xlfn.XLOOKUP($AV246,'Size capacities'!$A$2:$A$120,'Size capacities'!G$2:G$120)</f>
        <v>#N/A</v>
      </c>
      <c r="BA246" s="85">
        <f t="shared" si="76"/>
        <v>0</v>
      </c>
      <c r="BB246" s="85">
        <f t="shared" si="77"/>
        <v>0</v>
      </c>
    </row>
    <row r="247" spans="1:54" x14ac:dyDescent="0.3">
      <c r="A247" s="7">
        <v>244</v>
      </c>
      <c r="B247" s="91"/>
      <c r="C247" s="91"/>
      <c r="D247" s="91"/>
      <c r="E247" s="91"/>
      <c r="F247" s="91"/>
      <c r="G247" s="91"/>
      <c r="H247" s="91"/>
      <c r="I247" s="91"/>
      <c r="J247" s="91"/>
      <c r="K247" s="92"/>
      <c r="L247" s="92"/>
      <c r="M247" s="9">
        <f t="shared" ca="1" si="67"/>
        <v>0</v>
      </c>
      <c r="N247" s="10" cm="1">
        <f t="array" aca="1" ref="N247" ca="1">IF(ISBLANK(C247),0,IF(F247="Flow",AP247,IF(F247="Cascade",AQ247,IF(OR(ISBLANK(F247),ISBLANK(G247),ISBLANK(I247),ISBLANK(J247)),0,(_xlfn.XLOOKUP(S247,INDIRECT(U247&amp;W247&amp;"W"),_xlfn.XLOOKUP(T247,INDIRECT(U247&amp;W247&amp;"D"),INDIRECT(U247&amp;W247))))))))</f>
        <v>0</v>
      </c>
      <c r="O247" s="93"/>
      <c r="P247" s="9">
        <f t="shared" ca="1" si="68"/>
        <v>0</v>
      </c>
      <c r="Q247" s="9">
        <f t="shared" si="78"/>
        <v>0</v>
      </c>
      <c r="S247" s="7">
        <f t="shared" si="79"/>
        <v>800</v>
      </c>
      <c r="T247" s="7">
        <f t="shared" si="80"/>
        <v>800</v>
      </c>
      <c r="U247" s="8" t="str">
        <f t="shared" si="81"/>
        <v/>
      </c>
      <c r="V247" s="7" cm="1">
        <f t="array" aca="1" ref="V247" ca="1">IF(ISBLANK(I247),0,_xlfn.XLOOKUP(I247,INDIRECT(U247&amp;"Controls"),INDIRECT(U247&amp;"ControlsAddon")))</f>
        <v>0</v>
      </c>
      <c r="W247" s="7" t="str">
        <f t="shared" si="69"/>
        <v/>
      </c>
      <c r="X247" s="7" cm="1">
        <f t="array" aca="1" ref="X247" ca="1">IF(AND(K247="y",NOT(ISBLANK(H247))),_xlfn.XLOOKUP(S247,ralcassette,ralcassettecost),IF(K247="Y",_xlfn.XLOOKUP(S247,INDIRECT(U247&amp;"RALW"),_xlfn.XLOOKUP(T247,INDIRECT(U247&amp;"RALD"),INDIRECT(U247&amp;"RAL"))),0))</f>
        <v>0</v>
      </c>
      <c r="Y247" s="7">
        <f t="shared" si="82"/>
        <v>0</v>
      </c>
      <c r="Z247" s="7">
        <f t="shared" si="83"/>
        <v>0</v>
      </c>
      <c r="AA247" s="7" cm="1">
        <f t="array" ref="AA247">IF(ISNUMBER(SEARCH("cassette",H247)),_xlfn.XLOOKUP(S247,cassettewidth,_xlfn.XLOOKUP(H247,cassettetype,cassette)),IF(ISNUMBER(SEARCH("fascia",H247)),_xlfn.XLOOKUP(S247,fasciawidth,_xlfn.XLOOKUP(H247,fasciatype,fascia)),0))</f>
        <v>0</v>
      </c>
      <c r="AB247" s="7" t="str">
        <f t="shared" si="84"/>
        <v/>
      </c>
      <c r="AC247" s="7" t="str" cm="1">
        <f t="array" ref="AC247">IF(NOT(ISBLANK(H247)),_xlfn.XLOOKUP(S247,cassetterefwidth,_xlfn.XLOOKUP(T247,cassetterefdrop,cassetteref)),"")</f>
        <v/>
      </c>
      <c r="AD247" s="1" t="b">
        <f t="shared" si="85"/>
        <v>0</v>
      </c>
      <c r="AE247" s="1" t="b">
        <f t="shared" si="70"/>
        <v>0</v>
      </c>
      <c r="AF247" s="10" t="e" cm="1">
        <f t="array" aca="1" ref="AF247" ca="1">(_xlfn.XLOOKUP($S247,INDIRECT($U247&amp;$W247&amp;"W"),_xlfn.XLOOKUP($T247,INDIRECT($U247&amp;$W247&amp;"D"),INDIRECT($U247&amp;$W247))))</f>
        <v>#REF!</v>
      </c>
      <c r="AG247" s="9"/>
      <c r="AH247" s="9"/>
      <c r="AI247" s="9"/>
      <c r="AJ247" s="9"/>
      <c r="AK247" s="9"/>
      <c r="AL247" s="7">
        <f t="shared" si="71"/>
        <v>500</v>
      </c>
      <c r="AM247" s="7" t="str">
        <f t="shared" si="86"/>
        <v/>
      </c>
      <c r="AN247" s="7">
        <f t="shared" si="72"/>
        <v>0</v>
      </c>
      <c r="AO247" s="7">
        <f t="shared" si="73"/>
        <v>0</v>
      </c>
      <c r="AP247" s="9" cm="1">
        <f t="array" aca="1" ref="AP247" ca="1">IF(F247="Flow",_xlfn.XLOOKUP(AL247,INDIRECT(F247&amp;AM247&amp;"W"),_xlfn.XLOOKUP(AI247,INDIRECT(F247&amp;AM247&amp;"H"),INDIRECT(F247&amp;AM247))),0)</f>
        <v>0</v>
      </c>
      <c r="AQ247" s="9">
        <f>IF(F247="Cascade",_xlfn.XLOOKUP(S247,Cascade!$C$4:$S$4,Cascade!$C$5:$S$5),0)</f>
        <v>0</v>
      </c>
      <c r="AR247" s="9" t="b">
        <f t="shared" si="74"/>
        <v>0</v>
      </c>
      <c r="AS247" s="9" cm="1">
        <f t="array" aca="1" ref="AS247" ca="1">IF(OR(G247="Ellipse 43",G247="Luxury 46",G247="Type 2",G247="Type D",G247="Type Z",ISBLANK(G247)),0,_xlfn.XLOOKUP(S247,INDIRECT(U247&amp;AR247&amp;"w"),INDIRECT(U247&amp;AR247)))</f>
        <v>0</v>
      </c>
      <c r="AT247" s="9" cm="1">
        <f t="array" ref="AT247">IF(F247="ExtraLok 100",_xlfn.XLOOKUP(S247,'ExtraLok 100'!$C$6:$S$6,_xlfn.XLOOKUP('Pricing Tool'!T247,'ExtraLok 100'!$A$7:$A$21,'ExtraLok 100'!$C$7:$S$21)),IF(F247="ExtraLok 125",_xlfn.XLOOKUP('Pricing Tool'!S247,'ExtraLok 125'!$C$6:$S$6,_xlfn.XLOOKUP('Pricing Tool'!T247,'ExtraLok 125'!$A$7:$A$33,'ExtraLok 125'!$C$7:$S$33)),0))</f>
        <v>0</v>
      </c>
      <c r="AU247" s="9">
        <f t="shared" ca="1" si="87"/>
        <v>0</v>
      </c>
      <c r="AV247" s="9" t="str">
        <f t="shared" si="75"/>
        <v/>
      </c>
      <c r="AW247" s="85" t="e">
        <f>_xlfn.XLOOKUP($AV247,'Size capacities'!$A$2:$A$120,'Size capacities'!D$2:D$120)</f>
        <v>#N/A</v>
      </c>
      <c r="AX247" s="85" t="e">
        <f>_xlfn.XLOOKUP($AV247,'Size capacities'!$A$2:$A$120,'Size capacities'!E$2:E$120)</f>
        <v>#N/A</v>
      </c>
      <c r="AY247" s="85" t="e">
        <f>_xlfn.XLOOKUP($AV247,'Size capacities'!$A$2:$A$120,'Size capacities'!F$2:F$120)</f>
        <v>#N/A</v>
      </c>
      <c r="AZ247" s="85" t="e">
        <f>_xlfn.XLOOKUP($AV247,'Size capacities'!$A$2:$A$120,'Size capacities'!G$2:G$120)</f>
        <v>#N/A</v>
      </c>
      <c r="BA247" s="85">
        <f t="shared" si="76"/>
        <v>0</v>
      </c>
      <c r="BB247" s="85">
        <f t="shared" si="77"/>
        <v>0</v>
      </c>
    </row>
    <row r="248" spans="1:54" x14ac:dyDescent="0.3">
      <c r="A248" s="7">
        <v>245</v>
      </c>
      <c r="B248" s="91"/>
      <c r="C248" s="91"/>
      <c r="D248" s="91"/>
      <c r="E248" s="91"/>
      <c r="F248" s="91"/>
      <c r="G248" s="91"/>
      <c r="H248" s="91"/>
      <c r="I248" s="91"/>
      <c r="J248" s="91"/>
      <c r="K248" s="92"/>
      <c r="L248" s="92"/>
      <c r="M248" s="9">
        <f t="shared" ca="1" si="67"/>
        <v>0</v>
      </c>
      <c r="N248" s="10" cm="1">
        <f t="array" aca="1" ref="N248" ca="1">IF(ISBLANK(C248),0,IF(F248="Flow",AP248,IF(F248="Cascade",AQ248,IF(OR(ISBLANK(F248),ISBLANK(G248),ISBLANK(I248),ISBLANK(J248)),0,(_xlfn.XLOOKUP(S248,INDIRECT(U248&amp;W248&amp;"W"),_xlfn.XLOOKUP(T248,INDIRECT(U248&amp;W248&amp;"D"),INDIRECT(U248&amp;W248))))))))</f>
        <v>0</v>
      </c>
      <c r="O248" s="93"/>
      <c r="P248" s="9">
        <f t="shared" ca="1" si="68"/>
        <v>0</v>
      </c>
      <c r="Q248" s="9">
        <f t="shared" si="78"/>
        <v>0</v>
      </c>
      <c r="S248" s="7">
        <f t="shared" si="79"/>
        <v>800</v>
      </c>
      <c r="T248" s="7">
        <f t="shared" si="80"/>
        <v>800</v>
      </c>
      <c r="U248" s="8" t="str">
        <f t="shared" si="81"/>
        <v/>
      </c>
      <c r="V248" s="7" cm="1">
        <f t="array" aca="1" ref="V248" ca="1">IF(ISBLANK(I248),0,_xlfn.XLOOKUP(I248,INDIRECT(U248&amp;"Controls"),INDIRECT(U248&amp;"ControlsAddon")))</f>
        <v>0</v>
      </c>
      <c r="W248" s="7" t="str">
        <f t="shared" si="69"/>
        <v/>
      </c>
      <c r="X248" s="7" cm="1">
        <f t="array" aca="1" ref="X248" ca="1">IF(AND(K248="y",NOT(ISBLANK(H248))),_xlfn.XLOOKUP(S248,ralcassette,ralcassettecost),IF(K248="Y",_xlfn.XLOOKUP(S248,INDIRECT(U248&amp;"RALW"),_xlfn.XLOOKUP(T248,INDIRECT(U248&amp;"RALD"),INDIRECT(U248&amp;"RAL"))),0))</f>
        <v>0</v>
      </c>
      <c r="Y248" s="7">
        <f t="shared" si="82"/>
        <v>0</v>
      </c>
      <c r="Z248" s="7">
        <f t="shared" si="83"/>
        <v>0</v>
      </c>
      <c r="AA248" s="7" cm="1">
        <f t="array" ref="AA248">IF(ISNUMBER(SEARCH("cassette",H248)),_xlfn.XLOOKUP(S248,cassettewidth,_xlfn.XLOOKUP(H248,cassettetype,cassette)),IF(ISNUMBER(SEARCH("fascia",H248)),_xlfn.XLOOKUP(S248,fasciawidth,_xlfn.XLOOKUP(H248,fasciatype,fascia)),0))</f>
        <v>0</v>
      </c>
      <c r="AB248" s="7" t="str">
        <f t="shared" si="84"/>
        <v/>
      </c>
      <c r="AC248" s="7" t="str" cm="1">
        <f t="array" ref="AC248">IF(NOT(ISBLANK(H248)),_xlfn.XLOOKUP(S248,cassetterefwidth,_xlfn.XLOOKUP(T248,cassetterefdrop,cassetteref)),"")</f>
        <v/>
      </c>
      <c r="AD248" s="1" t="b">
        <f t="shared" si="85"/>
        <v>0</v>
      </c>
      <c r="AE248" s="1" t="b">
        <f t="shared" si="70"/>
        <v>0</v>
      </c>
      <c r="AF248" s="10" t="e" cm="1">
        <f t="array" aca="1" ref="AF248" ca="1">(_xlfn.XLOOKUP($S248,INDIRECT($U248&amp;$W248&amp;"W"),_xlfn.XLOOKUP($T248,INDIRECT($U248&amp;$W248&amp;"D"),INDIRECT($U248&amp;$W248))))</f>
        <v>#REF!</v>
      </c>
      <c r="AG248" s="9"/>
      <c r="AH248" s="9"/>
      <c r="AI248" s="9"/>
      <c r="AJ248" s="9"/>
      <c r="AK248" s="9"/>
      <c r="AL248" s="7">
        <f t="shared" si="71"/>
        <v>500</v>
      </c>
      <c r="AM248" s="7" t="str">
        <f t="shared" si="86"/>
        <v/>
      </c>
      <c r="AN248" s="7">
        <f t="shared" si="72"/>
        <v>0</v>
      </c>
      <c r="AO248" s="7">
        <f t="shared" si="73"/>
        <v>0</v>
      </c>
      <c r="AP248" s="9" cm="1">
        <f t="array" aca="1" ref="AP248" ca="1">IF(F248="Flow",_xlfn.XLOOKUP(AL248,INDIRECT(F248&amp;AM248&amp;"W"),_xlfn.XLOOKUP(AI248,INDIRECT(F248&amp;AM248&amp;"H"),INDIRECT(F248&amp;AM248))),0)</f>
        <v>0</v>
      </c>
      <c r="AQ248" s="9">
        <f>IF(F248="Cascade",_xlfn.XLOOKUP(S248,Cascade!$C$4:$S$4,Cascade!$C$5:$S$5),0)</f>
        <v>0</v>
      </c>
      <c r="AR248" s="9" t="b">
        <f t="shared" si="74"/>
        <v>0</v>
      </c>
      <c r="AS248" s="9" cm="1">
        <f t="array" aca="1" ref="AS248" ca="1">IF(OR(G248="Ellipse 43",G248="Luxury 46",G248="Type 2",G248="Type D",G248="Type Z",ISBLANK(G248)),0,_xlfn.XLOOKUP(S248,INDIRECT(U248&amp;AR248&amp;"w"),INDIRECT(U248&amp;AR248)))</f>
        <v>0</v>
      </c>
      <c r="AT248" s="9" cm="1">
        <f t="array" ref="AT248">IF(F248="ExtraLok 100",_xlfn.XLOOKUP(S248,'ExtraLok 100'!$C$6:$S$6,_xlfn.XLOOKUP('Pricing Tool'!T248,'ExtraLok 100'!$A$7:$A$21,'ExtraLok 100'!$C$7:$S$21)),IF(F248="ExtraLok 125",_xlfn.XLOOKUP('Pricing Tool'!S248,'ExtraLok 125'!$C$6:$S$6,_xlfn.XLOOKUP('Pricing Tool'!T248,'ExtraLok 125'!$A$7:$A$33,'ExtraLok 125'!$C$7:$S$33)),0))</f>
        <v>0</v>
      </c>
      <c r="AU248" s="9">
        <f t="shared" ca="1" si="87"/>
        <v>0</v>
      </c>
      <c r="AV248" s="9" t="str">
        <f t="shared" si="75"/>
        <v/>
      </c>
      <c r="AW248" s="85" t="e">
        <f>_xlfn.XLOOKUP($AV248,'Size capacities'!$A$2:$A$120,'Size capacities'!D$2:D$120)</f>
        <v>#N/A</v>
      </c>
      <c r="AX248" s="85" t="e">
        <f>_xlfn.XLOOKUP($AV248,'Size capacities'!$A$2:$A$120,'Size capacities'!E$2:E$120)</f>
        <v>#N/A</v>
      </c>
      <c r="AY248" s="85" t="e">
        <f>_xlfn.XLOOKUP($AV248,'Size capacities'!$A$2:$A$120,'Size capacities'!F$2:F$120)</f>
        <v>#N/A</v>
      </c>
      <c r="AZ248" s="85" t="e">
        <f>_xlfn.XLOOKUP($AV248,'Size capacities'!$A$2:$A$120,'Size capacities'!G$2:G$120)</f>
        <v>#N/A</v>
      </c>
      <c r="BA248" s="85">
        <f t="shared" si="76"/>
        <v>0</v>
      </c>
      <c r="BB248" s="85">
        <f t="shared" si="77"/>
        <v>0</v>
      </c>
    </row>
    <row r="249" spans="1:54" x14ac:dyDescent="0.3">
      <c r="A249" s="7">
        <v>246</v>
      </c>
      <c r="B249" s="91"/>
      <c r="C249" s="91"/>
      <c r="D249" s="91"/>
      <c r="E249" s="91"/>
      <c r="F249" s="91"/>
      <c r="G249" s="91"/>
      <c r="H249" s="91"/>
      <c r="I249" s="91"/>
      <c r="J249" s="91"/>
      <c r="K249" s="92"/>
      <c r="L249" s="92"/>
      <c r="M249" s="9">
        <f t="shared" ca="1" si="67"/>
        <v>0</v>
      </c>
      <c r="N249" s="10" cm="1">
        <f t="array" aca="1" ref="N249" ca="1">IF(ISBLANK(C249),0,IF(F249="Flow",AP249,IF(F249="Cascade",AQ249,IF(OR(ISBLANK(F249),ISBLANK(G249),ISBLANK(I249),ISBLANK(J249)),0,(_xlfn.XLOOKUP(S249,INDIRECT(U249&amp;W249&amp;"W"),_xlfn.XLOOKUP(T249,INDIRECT(U249&amp;W249&amp;"D"),INDIRECT(U249&amp;W249))))))))</f>
        <v>0</v>
      </c>
      <c r="O249" s="93"/>
      <c r="P249" s="9">
        <f t="shared" ca="1" si="68"/>
        <v>0</v>
      </c>
      <c r="Q249" s="9">
        <f t="shared" si="78"/>
        <v>0</v>
      </c>
      <c r="S249" s="7">
        <f t="shared" si="79"/>
        <v>800</v>
      </c>
      <c r="T249" s="7">
        <f t="shared" si="80"/>
        <v>800</v>
      </c>
      <c r="U249" s="8" t="str">
        <f t="shared" si="81"/>
        <v/>
      </c>
      <c r="V249" s="7" cm="1">
        <f t="array" aca="1" ref="V249" ca="1">IF(ISBLANK(I249),0,_xlfn.XLOOKUP(I249,INDIRECT(U249&amp;"Controls"),INDIRECT(U249&amp;"ControlsAddon")))</f>
        <v>0</v>
      </c>
      <c r="W249" s="7" t="str">
        <f t="shared" si="69"/>
        <v/>
      </c>
      <c r="X249" s="7" cm="1">
        <f t="array" aca="1" ref="X249" ca="1">IF(AND(K249="y",NOT(ISBLANK(H249))),_xlfn.XLOOKUP(S249,ralcassette,ralcassettecost),IF(K249="Y",_xlfn.XLOOKUP(S249,INDIRECT(U249&amp;"RALW"),_xlfn.XLOOKUP(T249,INDIRECT(U249&amp;"RALD"),INDIRECT(U249&amp;"RAL"))),0))</f>
        <v>0</v>
      </c>
      <c r="Y249" s="7">
        <f t="shared" si="82"/>
        <v>0</v>
      </c>
      <c r="Z249" s="7">
        <f t="shared" si="83"/>
        <v>0</v>
      </c>
      <c r="AA249" s="7" cm="1">
        <f t="array" ref="AA249">IF(ISNUMBER(SEARCH("cassette",H249)),_xlfn.XLOOKUP(S249,cassettewidth,_xlfn.XLOOKUP(H249,cassettetype,cassette)),IF(ISNUMBER(SEARCH("fascia",H249)),_xlfn.XLOOKUP(S249,fasciawidth,_xlfn.XLOOKUP(H249,fasciatype,fascia)),0))</f>
        <v>0</v>
      </c>
      <c r="AB249" s="7" t="str">
        <f t="shared" si="84"/>
        <v/>
      </c>
      <c r="AC249" s="7" t="str" cm="1">
        <f t="array" ref="AC249">IF(NOT(ISBLANK(H249)),_xlfn.XLOOKUP(S249,cassetterefwidth,_xlfn.XLOOKUP(T249,cassetterefdrop,cassetteref)),"")</f>
        <v/>
      </c>
      <c r="AD249" s="1" t="b">
        <f t="shared" si="85"/>
        <v>0</v>
      </c>
      <c r="AE249" s="1" t="b">
        <f t="shared" si="70"/>
        <v>0</v>
      </c>
      <c r="AF249" s="10" t="e" cm="1">
        <f t="array" aca="1" ref="AF249" ca="1">(_xlfn.XLOOKUP($S249,INDIRECT($U249&amp;$W249&amp;"W"),_xlfn.XLOOKUP($T249,INDIRECT($U249&amp;$W249&amp;"D"),INDIRECT($U249&amp;$W249))))</f>
        <v>#REF!</v>
      </c>
      <c r="AG249" s="9"/>
      <c r="AH249" s="9"/>
      <c r="AI249" s="9"/>
      <c r="AJ249" s="9"/>
      <c r="AK249" s="9"/>
      <c r="AL249" s="7">
        <f t="shared" si="71"/>
        <v>500</v>
      </c>
      <c r="AM249" s="7" t="str">
        <f t="shared" si="86"/>
        <v/>
      </c>
      <c r="AN249" s="7">
        <f t="shared" si="72"/>
        <v>0</v>
      </c>
      <c r="AO249" s="7">
        <f t="shared" si="73"/>
        <v>0</v>
      </c>
      <c r="AP249" s="9" cm="1">
        <f t="array" aca="1" ref="AP249" ca="1">IF(F249="Flow",_xlfn.XLOOKUP(AL249,INDIRECT(F249&amp;AM249&amp;"W"),_xlfn.XLOOKUP(AI249,INDIRECT(F249&amp;AM249&amp;"H"),INDIRECT(F249&amp;AM249))),0)</f>
        <v>0</v>
      </c>
      <c r="AQ249" s="9">
        <f>IF(F249="Cascade",_xlfn.XLOOKUP(S249,Cascade!$C$4:$S$4,Cascade!$C$5:$S$5),0)</f>
        <v>0</v>
      </c>
      <c r="AR249" s="9" t="b">
        <f t="shared" si="74"/>
        <v>0</v>
      </c>
      <c r="AS249" s="9" cm="1">
        <f t="array" aca="1" ref="AS249" ca="1">IF(OR(G249="Ellipse 43",G249="Luxury 46",G249="Type 2",G249="Type D",G249="Type Z",ISBLANK(G249)),0,_xlfn.XLOOKUP(S249,INDIRECT(U249&amp;AR249&amp;"w"),INDIRECT(U249&amp;AR249)))</f>
        <v>0</v>
      </c>
      <c r="AT249" s="9" cm="1">
        <f t="array" ref="AT249">IF(F249="ExtraLok 100",_xlfn.XLOOKUP(S249,'ExtraLok 100'!$C$6:$S$6,_xlfn.XLOOKUP('Pricing Tool'!T249,'ExtraLok 100'!$A$7:$A$21,'ExtraLok 100'!$C$7:$S$21)),IF(F249="ExtraLok 125",_xlfn.XLOOKUP('Pricing Tool'!S249,'ExtraLok 125'!$C$6:$S$6,_xlfn.XLOOKUP('Pricing Tool'!T249,'ExtraLok 125'!$A$7:$A$33,'ExtraLok 125'!$C$7:$S$33)),0))</f>
        <v>0</v>
      </c>
      <c r="AU249" s="9">
        <f t="shared" ca="1" si="87"/>
        <v>0</v>
      </c>
      <c r="AV249" s="9" t="str">
        <f t="shared" si="75"/>
        <v/>
      </c>
      <c r="AW249" s="85" t="e">
        <f>_xlfn.XLOOKUP($AV249,'Size capacities'!$A$2:$A$120,'Size capacities'!D$2:D$120)</f>
        <v>#N/A</v>
      </c>
      <c r="AX249" s="85" t="e">
        <f>_xlfn.XLOOKUP($AV249,'Size capacities'!$A$2:$A$120,'Size capacities'!E$2:E$120)</f>
        <v>#N/A</v>
      </c>
      <c r="AY249" s="85" t="e">
        <f>_xlfn.XLOOKUP($AV249,'Size capacities'!$A$2:$A$120,'Size capacities'!F$2:F$120)</f>
        <v>#N/A</v>
      </c>
      <c r="AZ249" s="85" t="e">
        <f>_xlfn.XLOOKUP($AV249,'Size capacities'!$A$2:$A$120,'Size capacities'!G$2:G$120)</f>
        <v>#N/A</v>
      </c>
      <c r="BA249" s="85">
        <f t="shared" si="76"/>
        <v>0</v>
      </c>
      <c r="BB249" s="85">
        <f t="shared" si="77"/>
        <v>0</v>
      </c>
    </row>
    <row r="250" spans="1:54" x14ac:dyDescent="0.3">
      <c r="A250" s="7">
        <v>247</v>
      </c>
      <c r="B250" s="91"/>
      <c r="C250" s="91"/>
      <c r="D250" s="91"/>
      <c r="E250" s="91"/>
      <c r="F250" s="91"/>
      <c r="G250" s="91"/>
      <c r="H250" s="91"/>
      <c r="I250" s="91"/>
      <c r="J250" s="91"/>
      <c r="K250" s="92"/>
      <c r="L250" s="92"/>
      <c r="M250" s="9">
        <f t="shared" ca="1" si="67"/>
        <v>0</v>
      </c>
      <c r="N250" s="10" cm="1">
        <f t="array" aca="1" ref="N250" ca="1">IF(ISBLANK(C250),0,IF(F250="Flow",AP250,IF(F250="Cascade",AQ250,IF(OR(ISBLANK(F250),ISBLANK(G250),ISBLANK(I250),ISBLANK(J250)),0,(_xlfn.XLOOKUP(S250,INDIRECT(U250&amp;W250&amp;"W"),_xlfn.XLOOKUP(T250,INDIRECT(U250&amp;W250&amp;"D"),INDIRECT(U250&amp;W250))))))))</f>
        <v>0</v>
      </c>
      <c r="O250" s="93"/>
      <c r="P250" s="9">
        <f t="shared" ca="1" si="68"/>
        <v>0</v>
      </c>
      <c r="Q250" s="9">
        <f t="shared" si="78"/>
        <v>0</v>
      </c>
      <c r="S250" s="7">
        <f t="shared" si="79"/>
        <v>800</v>
      </c>
      <c r="T250" s="7">
        <f t="shared" si="80"/>
        <v>800</v>
      </c>
      <c r="U250" s="8" t="str">
        <f t="shared" si="81"/>
        <v/>
      </c>
      <c r="V250" s="7" cm="1">
        <f t="array" aca="1" ref="V250" ca="1">IF(ISBLANK(I250),0,_xlfn.XLOOKUP(I250,INDIRECT(U250&amp;"Controls"),INDIRECT(U250&amp;"ControlsAddon")))</f>
        <v>0</v>
      </c>
      <c r="W250" s="7" t="str">
        <f t="shared" si="69"/>
        <v/>
      </c>
      <c r="X250" s="7" cm="1">
        <f t="array" aca="1" ref="X250" ca="1">IF(AND(K250="y",NOT(ISBLANK(H250))),_xlfn.XLOOKUP(S250,ralcassette,ralcassettecost),IF(K250="Y",_xlfn.XLOOKUP(S250,INDIRECT(U250&amp;"RALW"),_xlfn.XLOOKUP(T250,INDIRECT(U250&amp;"RALD"),INDIRECT(U250&amp;"RAL"))),0))</f>
        <v>0</v>
      </c>
      <c r="Y250" s="7">
        <f t="shared" si="82"/>
        <v>0</v>
      </c>
      <c r="Z250" s="7">
        <f t="shared" si="83"/>
        <v>0</v>
      </c>
      <c r="AA250" s="7" cm="1">
        <f t="array" ref="AA250">IF(ISNUMBER(SEARCH("cassette",H250)),_xlfn.XLOOKUP(S250,cassettewidth,_xlfn.XLOOKUP(H250,cassettetype,cassette)),IF(ISNUMBER(SEARCH("fascia",H250)),_xlfn.XLOOKUP(S250,fasciawidth,_xlfn.XLOOKUP(H250,fasciatype,fascia)),0))</f>
        <v>0</v>
      </c>
      <c r="AB250" s="7" t="str">
        <f t="shared" si="84"/>
        <v/>
      </c>
      <c r="AC250" s="7" t="str" cm="1">
        <f t="array" ref="AC250">IF(NOT(ISBLANK(H250)),_xlfn.XLOOKUP(S250,cassetterefwidth,_xlfn.XLOOKUP(T250,cassetterefdrop,cassetteref)),"")</f>
        <v/>
      </c>
      <c r="AD250" s="1" t="b">
        <f t="shared" si="85"/>
        <v>0</v>
      </c>
      <c r="AE250" s="1" t="b">
        <f t="shared" si="70"/>
        <v>0</v>
      </c>
      <c r="AF250" s="10" t="e" cm="1">
        <f t="array" aca="1" ref="AF250" ca="1">(_xlfn.XLOOKUP($S250,INDIRECT($U250&amp;$W250&amp;"W"),_xlfn.XLOOKUP($T250,INDIRECT($U250&amp;$W250&amp;"D"),INDIRECT($U250&amp;$W250))))</f>
        <v>#REF!</v>
      </c>
      <c r="AG250" s="9"/>
      <c r="AH250" s="9"/>
      <c r="AI250" s="9"/>
      <c r="AJ250" s="9"/>
      <c r="AK250" s="9"/>
      <c r="AL250" s="7">
        <f t="shared" si="71"/>
        <v>500</v>
      </c>
      <c r="AM250" s="7" t="str">
        <f t="shared" si="86"/>
        <v/>
      </c>
      <c r="AN250" s="7">
        <f t="shared" si="72"/>
        <v>0</v>
      </c>
      <c r="AO250" s="7">
        <f t="shared" si="73"/>
        <v>0</v>
      </c>
      <c r="AP250" s="9" cm="1">
        <f t="array" aca="1" ref="AP250" ca="1">IF(F250="Flow",_xlfn.XLOOKUP(AL250,INDIRECT(F250&amp;AM250&amp;"W"),_xlfn.XLOOKUP(AI250,INDIRECT(F250&amp;AM250&amp;"H"),INDIRECT(F250&amp;AM250))),0)</f>
        <v>0</v>
      </c>
      <c r="AQ250" s="9">
        <f>IF(F250="Cascade",_xlfn.XLOOKUP(S250,Cascade!$C$4:$S$4,Cascade!$C$5:$S$5),0)</f>
        <v>0</v>
      </c>
      <c r="AR250" s="9" t="b">
        <f t="shared" si="74"/>
        <v>0</v>
      </c>
      <c r="AS250" s="9" cm="1">
        <f t="array" aca="1" ref="AS250" ca="1">IF(OR(G250="Ellipse 43",G250="Luxury 46",G250="Type 2",G250="Type D",G250="Type Z",ISBLANK(G250)),0,_xlfn.XLOOKUP(S250,INDIRECT(U250&amp;AR250&amp;"w"),INDIRECT(U250&amp;AR250)))</f>
        <v>0</v>
      </c>
      <c r="AT250" s="9" cm="1">
        <f t="array" ref="AT250">IF(F250="ExtraLok 100",_xlfn.XLOOKUP(S250,'ExtraLok 100'!$C$6:$S$6,_xlfn.XLOOKUP('Pricing Tool'!T250,'ExtraLok 100'!$A$7:$A$21,'ExtraLok 100'!$C$7:$S$21)),IF(F250="ExtraLok 125",_xlfn.XLOOKUP('Pricing Tool'!S250,'ExtraLok 125'!$C$6:$S$6,_xlfn.XLOOKUP('Pricing Tool'!T250,'ExtraLok 125'!$A$7:$A$33,'ExtraLok 125'!$C$7:$S$33)),0))</f>
        <v>0</v>
      </c>
      <c r="AU250" s="9">
        <f t="shared" ca="1" si="87"/>
        <v>0</v>
      </c>
      <c r="AV250" s="9" t="str">
        <f t="shared" si="75"/>
        <v/>
      </c>
      <c r="AW250" s="85" t="e">
        <f>_xlfn.XLOOKUP($AV250,'Size capacities'!$A$2:$A$120,'Size capacities'!D$2:D$120)</f>
        <v>#N/A</v>
      </c>
      <c r="AX250" s="85" t="e">
        <f>_xlfn.XLOOKUP($AV250,'Size capacities'!$A$2:$A$120,'Size capacities'!E$2:E$120)</f>
        <v>#N/A</v>
      </c>
      <c r="AY250" s="85" t="e">
        <f>_xlfn.XLOOKUP($AV250,'Size capacities'!$A$2:$A$120,'Size capacities'!F$2:F$120)</f>
        <v>#N/A</v>
      </c>
      <c r="AZ250" s="85" t="e">
        <f>_xlfn.XLOOKUP($AV250,'Size capacities'!$A$2:$A$120,'Size capacities'!G$2:G$120)</f>
        <v>#N/A</v>
      </c>
      <c r="BA250" s="85">
        <f t="shared" si="76"/>
        <v>0</v>
      </c>
      <c r="BB250" s="85">
        <f t="shared" si="77"/>
        <v>0</v>
      </c>
    </row>
    <row r="251" spans="1:54" x14ac:dyDescent="0.3">
      <c r="A251" s="7">
        <v>248</v>
      </c>
      <c r="B251" s="91"/>
      <c r="C251" s="91"/>
      <c r="D251" s="91"/>
      <c r="E251" s="91"/>
      <c r="F251" s="91"/>
      <c r="G251" s="91"/>
      <c r="H251" s="91"/>
      <c r="I251" s="91"/>
      <c r="J251" s="91"/>
      <c r="K251" s="92"/>
      <c r="L251" s="92"/>
      <c r="M251" s="9">
        <f t="shared" ca="1" si="67"/>
        <v>0</v>
      </c>
      <c r="N251" s="10" cm="1">
        <f t="array" aca="1" ref="N251" ca="1">IF(ISBLANK(C251),0,IF(F251="Flow",AP251,IF(F251="Cascade",AQ251,IF(OR(ISBLANK(F251),ISBLANK(G251),ISBLANK(I251),ISBLANK(J251)),0,(_xlfn.XLOOKUP(S251,INDIRECT(U251&amp;W251&amp;"W"),_xlfn.XLOOKUP(T251,INDIRECT(U251&amp;W251&amp;"D"),INDIRECT(U251&amp;W251))))))))</f>
        <v>0</v>
      </c>
      <c r="O251" s="93"/>
      <c r="P251" s="9">
        <f t="shared" ca="1" si="68"/>
        <v>0</v>
      </c>
      <c r="Q251" s="9">
        <f t="shared" si="78"/>
        <v>0</v>
      </c>
      <c r="S251" s="7">
        <f t="shared" si="79"/>
        <v>800</v>
      </c>
      <c r="T251" s="7">
        <f t="shared" si="80"/>
        <v>800</v>
      </c>
      <c r="U251" s="8" t="str">
        <f t="shared" si="81"/>
        <v/>
      </c>
      <c r="V251" s="7" cm="1">
        <f t="array" aca="1" ref="V251" ca="1">IF(ISBLANK(I251),0,_xlfn.XLOOKUP(I251,INDIRECT(U251&amp;"Controls"),INDIRECT(U251&amp;"ControlsAddon")))</f>
        <v>0</v>
      </c>
      <c r="W251" s="7" t="str">
        <f t="shared" si="69"/>
        <v/>
      </c>
      <c r="X251" s="7" cm="1">
        <f t="array" aca="1" ref="X251" ca="1">IF(AND(K251="y",NOT(ISBLANK(H251))),_xlfn.XLOOKUP(S251,ralcassette,ralcassettecost),IF(K251="Y",_xlfn.XLOOKUP(S251,INDIRECT(U251&amp;"RALW"),_xlfn.XLOOKUP(T251,INDIRECT(U251&amp;"RALD"),INDIRECT(U251&amp;"RAL"))),0))</f>
        <v>0</v>
      </c>
      <c r="Y251" s="7">
        <f t="shared" si="82"/>
        <v>0</v>
      </c>
      <c r="Z251" s="7">
        <f t="shared" si="83"/>
        <v>0</v>
      </c>
      <c r="AA251" s="7" cm="1">
        <f t="array" ref="AA251">IF(ISNUMBER(SEARCH("cassette",H251)),_xlfn.XLOOKUP(S251,cassettewidth,_xlfn.XLOOKUP(H251,cassettetype,cassette)),IF(ISNUMBER(SEARCH("fascia",H251)),_xlfn.XLOOKUP(S251,fasciawidth,_xlfn.XLOOKUP(H251,fasciatype,fascia)),0))</f>
        <v>0</v>
      </c>
      <c r="AB251" s="7" t="str">
        <f t="shared" si="84"/>
        <v/>
      </c>
      <c r="AC251" s="7" t="str" cm="1">
        <f t="array" ref="AC251">IF(NOT(ISBLANK(H251)),_xlfn.XLOOKUP(S251,cassetterefwidth,_xlfn.XLOOKUP(T251,cassetterefdrop,cassetteref)),"")</f>
        <v/>
      </c>
      <c r="AD251" s="1" t="b">
        <f t="shared" si="85"/>
        <v>0</v>
      </c>
      <c r="AE251" s="1" t="b">
        <f t="shared" si="70"/>
        <v>0</v>
      </c>
      <c r="AF251" s="10" t="e" cm="1">
        <f t="array" aca="1" ref="AF251" ca="1">(_xlfn.XLOOKUP($S251,INDIRECT($U251&amp;$W251&amp;"W"),_xlfn.XLOOKUP($T251,INDIRECT($U251&amp;$W251&amp;"D"),INDIRECT($U251&amp;$W251))))</f>
        <v>#REF!</v>
      </c>
      <c r="AG251" s="9"/>
      <c r="AH251" s="9"/>
      <c r="AI251" s="9"/>
      <c r="AJ251" s="9"/>
      <c r="AK251" s="9"/>
      <c r="AL251" s="7">
        <f t="shared" si="71"/>
        <v>500</v>
      </c>
      <c r="AM251" s="7" t="str">
        <f t="shared" si="86"/>
        <v/>
      </c>
      <c r="AN251" s="7">
        <f t="shared" si="72"/>
        <v>0</v>
      </c>
      <c r="AO251" s="7">
        <f t="shared" si="73"/>
        <v>0</v>
      </c>
      <c r="AP251" s="9" cm="1">
        <f t="array" aca="1" ref="AP251" ca="1">IF(F251="Flow",_xlfn.XLOOKUP(AL251,INDIRECT(F251&amp;AM251&amp;"W"),_xlfn.XLOOKUP(AI251,INDIRECT(F251&amp;AM251&amp;"H"),INDIRECT(F251&amp;AM251))),0)</f>
        <v>0</v>
      </c>
      <c r="AQ251" s="9">
        <f>IF(F251="Cascade",_xlfn.XLOOKUP(S251,Cascade!$C$4:$S$4,Cascade!$C$5:$S$5),0)</f>
        <v>0</v>
      </c>
      <c r="AR251" s="9" t="b">
        <f t="shared" si="74"/>
        <v>0</v>
      </c>
      <c r="AS251" s="9" cm="1">
        <f t="array" aca="1" ref="AS251" ca="1">IF(OR(G251="Ellipse 43",G251="Luxury 46",G251="Type 2",G251="Type D",G251="Type Z",ISBLANK(G251)),0,_xlfn.XLOOKUP(S251,INDIRECT(U251&amp;AR251&amp;"w"),INDIRECT(U251&amp;AR251)))</f>
        <v>0</v>
      </c>
      <c r="AT251" s="9" cm="1">
        <f t="array" ref="AT251">IF(F251="ExtraLok 100",_xlfn.XLOOKUP(S251,'ExtraLok 100'!$C$6:$S$6,_xlfn.XLOOKUP('Pricing Tool'!T251,'ExtraLok 100'!$A$7:$A$21,'ExtraLok 100'!$C$7:$S$21)),IF(F251="ExtraLok 125",_xlfn.XLOOKUP('Pricing Tool'!S251,'ExtraLok 125'!$C$6:$S$6,_xlfn.XLOOKUP('Pricing Tool'!T251,'ExtraLok 125'!$A$7:$A$33,'ExtraLok 125'!$C$7:$S$33)),0))</f>
        <v>0</v>
      </c>
      <c r="AU251" s="9">
        <f t="shared" ca="1" si="87"/>
        <v>0</v>
      </c>
      <c r="AV251" s="9" t="str">
        <f t="shared" si="75"/>
        <v/>
      </c>
      <c r="AW251" s="85" t="e">
        <f>_xlfn.XLOOKUP($AV251,'Size capacities'!$A$2:$A$120,'Size capacities'!D$2:D$120)</f>
        <v>#N/A</v>
      </c>
      <c r="AX251" s="85" t="e">
        <f>_xlfn.XLOOKUP($AV251,'Size capacities'!$A$2:$A$120,'Size capacities'!E$2:E$120)</f>
        <v>#N/A</v>
      </c>
      <c r="AY251" s="85" t="e">
        <f>_xlfn.XLOOKUP($AV251,'Size capacities'!$A$2:$A$120,'Size capacities'!F$2:F$120)</f>
        <v>#N/A</v>
      </c>
      <c r="AZ251" s="85" t="e">
        <f>_xlfn.XLOOKUP($AV251,'Size capacities'!$A$2:$A$120,'Size capacities'!G$2:G$120)</f>
        <v>#N/A</v>
      </c>
      <c r="BA251" s="85">
        <f t="shared" si="76"/>
        <v>0</v>
      </c>
      <c r="BB251" s="85">
        <f t="shared" si="77"/>
        <v>0</v>
      </c>
    </row>
    <row r="252" spans="1:54" x14ac:dyDescent="0.3">
      <c r="A252" s="7">
        <v>249</v>
      </c>
      <c r="B252" s="91"/>
      <c r="C252" s="91"/>
      <c r="D252" s="91"/>
      <c r="E252" s="91"/>
      <c r="F252" s="91"/>
      <c r="G252" s="91"/>
      <c r="H252" s="91"/>
      <c r="I252" s="91"/>
      <c r="J252" s="91"/>
      <c r="K252" s="92"/>
      <c r="L252" s="92"/>
      <c r="M252" s="9">
        <f t="shared" ca="1" si="67"/>
        <v>0</v>
      </c>
      <c r="N252" s="10" cm="1">
        <f t="array" aca="1" ref="N252" ca="1">IF(ISBLANK(C252),0,IF(F252="Flow",AP252,IF(F252="Cascade",AQ252,IF(OR(ISBLANK(F252),ISBLANK(G252),ISBLANK(I252),ISBLANK(J252)),0,(_xlfn.XLOOKUP(S252,INDIRECT(U252&amp;W252&amp;"W"),_xlfn.XLOOKUP(T252,INDIRECT(U252&amp;W252&amp;"D"),INDIRECT(U252&amp;W252))))))))</f>
        <v>0</v>
      </c>
      <c r="O252" s="93"/>
      <c r="P252" s="9">
        <f t="shared" ca="1" si="68"/>
        <v>0</v>
      </c>
      <c r="Q252" s="9">
        <f t="shared" si="78"/>
        <v>0</v>
      </c>
      <c r="S252" s="7">
        <f t="shared" si="79"/>
        <v>800</v>
      </c>
      <c r="T252" s="7">
        <f t="shared" si="80"/>
        <v>800</v>
      </c>
      <c r="U252" s="8" t="str">
        <f t="shared" si="81"/>
        <v/>
      </c>
      <c r="V252" s="7" cm="1">
        <f t="array" aca="1" ref="V252" ca="1">IF(ISBLANK(I252),0,_xlfn.XLOOKUP(I252,INDIRECT(U252&amp;"Controls"),INDIRECT(U252&amp;"ControlsAddon")))</f>
        <v>0</v>
      </c>
      <c r="W252" s="7" t="str">
        <f t="shared" si="69"/>
        <v/>
      </c>
      <c r="X252" s="7" cm="1">
        <f t="array" aca="1" ref="X252" ca="1">IF(AND(K252="y",NOT(ISBLANK(H252))),_xlfn.XLOOKUP(S252,ralcassette,ralcassettecost),IF(K252="Y",_xlfn.XLOOKUP(S252,INDIRECT(U252&amp;"RALW"),_xlfn.XLOOKUP(T252,INDIRECT(U252&amp;"RALD"),INDIRECT(U252&amp;"RAL"))),0))</f>
        <v>0</v>
      </c>
      <c r="Y252" s="7">
        <f t="shared" si="82"/>
        <v>0</v>
      </c>
      <c r="Z252" s="7">
        <f t="shared" si="83"/>
        <v>0</v>
      </c>
      <c r="AA252" s="7" cm="1">
        <f t="array" ref="AA252">IF(ISNUMBER(SEARCH("cassette",H252)),_xlfn.XLOOKUP(S252,cassettewidth,_xlfn.XLOOKUP(H252,cassettetype,cassette)),IF(ISNUMBER(SEARCH("fascia",H252)),_xlfn.XLOOKUP(S252,fasciawidth,_xlfn.XLOOKUP(H252,fasciatype,fascia)),0))</f>
        <v>0</v>
      </c>
      <c r="AB252" s="7" t="str">
        <f t="shared" si="84"/>
        <v/>
      </c>
      <c r="AC252" s="7" t="str" cm="1">
        <f t="array" ref="AC252">IF(NOT(ISBLANK(H252)),_xlfn.XLOOKUP(S252,cassetterefwidth,_xlfn.XLOOKUP(T252,cassetterefdrop,cassetteref)),"")</f>
        <v/>
      </c>
      <c r="AD252" s="1" t="b">
        <f t="shared" si="85"/>
        <v>0</v>
      </c>
      <c r="AE252" s="1" t="b">
        <f t="shared" si="70"/>
        <v>0</v>
      </c>
      <c r="AF252" s="10" t="e" cm="1">
        <f t="array" aca="1" ref="AF252" ca="1">(_xlfn.XLOOKUP($S252,INDIRECT($U252&amp;$W252&amp;"W"),_xlfn.XLOOKUP($T252,INDIRECT($U252&amp;$W252&amp;"D"),INDIRECT($U252&amp;$W252))))</f>
        <v>#REF!</v>
      </c>
      <c r="AG252" s="9"/>
      <c r="AH252" s="9"/>
      <c r="AI252" s="9"/>
      <c r="AJ252" s="9"/>
      <c r="AK252" s="9"/>
      <c r="AL252" s="7">
        <f t="shared" si="71"/>
        <v>500</v>
      </c>
      <c r="AM252" s="7" t="str">
        <f t="shared" si="86"/>
        <v/>
      </c>
      <c r="AN252" s="7">
        <f t="shared" si="72"/>
        <v>0</v>
      </c>
      <c r="AO252" s="7">
        <f t="shared" si="73"/>
        <v>0</v>
      </c>
      <c r="AP252" s="9" cm="1">
        <f t="array" aca="1" ref="AP252" ca="1">IF(F252="Flow",_xlfn.XLOOKUP(AL252,INDIRECT(F252&amp;AM252&amp;"W"),_xlfn.XLOOKUP(AI252,INDIRECT(F252&amp;AM252&amp;"H"),INDIRECT(F252&amp;AM252))),0)</f>
        <v>0</v>
      </c>
      <c r="AQ252" s="9">
        <f>IF(F252="Cascade",_xlfn.XLOOKUP(S252,Cascade!$C$4:$S$4,Cascade!$C$5:$S$5),0)</f>
        <v>0</v>
      </c>
      <c r="AR252" s="9" t="b">
        <f t="shared" si="74"/>
        <v>0</v>
      </c>
      <c r="AS252" s="9" cm="1">
        <f t="array" aca="1" ref="AS252" ca="1">IF(OR(G252="Ellipse 43",G252="Luxury 46",G252="Type 2",G252="Type D",G252="Type Z",ISBLANK(G252)),0,_xlfn.XLOOKUP(S252,INDIRECT(U252&amp;AR252&amp;"w"),INDIRECT(U252&amp;AR252)))</f>
        <v>0</v>
      </c>
      <c r="AT252" s="9" cm="1">
        <f t="array" ref="AT252">IF(F252="ExtraLok 100",_xlfn.XLOOKUP(S252,'ExtraLok 100'!$C$6:$S$6,_xlfn.XLOOKUP('Pricing Tool'!T252,'ExtraLok 100'!$A$7:$A$21,'ExtraLok 100'!$C$7:$S$21)),IF(F252="ExtraLok 125",_xlfn.XLOOKUP('Pricing Tool'!S252,'ExtraLok 125'!$C$6:$S$6,_xlfn.XLOOKUP('Pricing Tool'!T252,'ExtraLok 125'!$A$7:$A$33,'ExtraLok 125'!$C$7:$S$33)),0))</f>
        <v>0</v>
      </c>
      <c r="AU252" s="9">
        <f t="shared" ca="1" si="87"/>
        <v>0</v>
      </c>
      <c r="AV252" s="9" t="str">
        <f t="shared" si="75"/>
        <v/>
      </c>
      <c r="AW252" s="85" t="e">
        <f>_xlfn.XLOOKUP($AV252,'Size capacities'!$A$2:$A$120,'Size capacities'!D$2:D$120)</f>
        <v>#N/A</v>
      </c>
      <c r="AX252" s="85" t="e">
        <f>_xlfn.XLOOKUP($AV252,'Size capacities'!$A$2:$A$120,'Size capacities'!E$2:E$120)</f>
        <v>#N/A</v>
      </c>
      <c r="AY252" s="85" t="e">
        <f>_xlfn.XLOOKUP($AV252,'Size capacities'!$A$2:$A$120,'Size capacities'!F$2:F$120)</f>
        <v>#N/A</v>
      </c>
      <c r="AZ252" s="85" t="e">
        <f>_xlfn.XLOOKUP($AV252,'Size capacities'!$A$2:$A$120,'Size capacities'!G$2:G$120)</f>
        <v>#N/A</v>
      </c>
      <c r="BA252" s="85">
        <f t="shared" si="76"/>
        <v>0</v>
      </c>
      <c r="BB252" s="85">
        <f t="shared" si="77"/>
        <v>0</v>
      </c>
    </row>
    <row r="253" spans="1:54" x14ac:dyDescent="0.3">
      <c r="A253" s="7">
        <v>250</v>
      </c>
      <c r="B253" s="91"/>
      <c r="C253" s="91"/>
      <c r="D253" s="91"/>
      <c r="E253" s="91"/>
      <c r="F253" s="91"/>
      <c r="G253" s="91"/>
      <c r="H253" s="91"/>
      <c r="I253" s="91"/>
      <c r="J253" s="91"/>
      <c r="K253" s="92"/>
      <c r="L253" s="92"/>
      <c r="M253" s="9">
        <f t="shared" ca="1" si="67"/>
        <v>0</v>
      </c>
      <c r="N253" s="10" cm="1">
        <f t="array" aca="1" ref="N253" ca="1">IF(ISBLANK(C253),0,IF(F253="Flow",AP253,IF(F253="Cascade",AQ253,IF(OR(ISBLANK(F253),ISBLANK(G253),ISBLANK(I253),ISBLANK(J253)),0,(_xlfn.XLOOKUP(S253,INDIRECT(U253&amp;W253&amp;"W"),_xlfn.XLOOKUP(T253,INDIRECT(U253&amp;W253&amp;"D"),INDIRECT(U253&amp;W253))))))))</f>
        <v>0</v>
      </c>
      <c r="O253" s="93"/>
      <c r="P253" s="9">
        <f t="shared" ca="1" si="68"/>
        <v>0</v>
      </c>
      <c r="Q253" s="9">
        <f t="shared" si="78"/>
        <v>0</v>
      </c>
      <c r="S253" s="7">
        <f t="shared" si="79"/>
        <v>800</v>
      </c>
      <c r="T253" s="7">
        <f t="shared" si="80"/>
        <v>800</v>
      </c>
      <c r="U253" s="8" t="str">
        <f t="shared" si="81"/>
        <v/>
      </c>
      <c r="V253" s="7" cm="1">
        <f t="array" aca="1" ref="V253" ca="1">IF(ISBLANK(I253),0,_xlfn.XLOOKUP(I253,INDIRECT(U253&amp;"Controls"),INDIRECT(U253&amp;"ControlsAddon")))</f>
        <v>0</v>
      </c>
      <c r="W253" s="7" t="str">
        <f t="shared" si="69"/>
        <v/>
      </c>
      <c r="X253" s="7" cm="1">
        <f t="array" aca="1" ref="X253" ca="1">IF(AND(K253="y",NOT(ISBLANK(H253))),_xlfn.XLOOKUP(S253,ralcassette,ralcassettecost),IF(K253="Y",_xlfn.XLOOKUP(S253,INDIRECT(U253&amp;"RALW"),_xlfn.XLOOKUP(T253,INDIRECT(U253&amp;"RALD"),INDIRECT(U253&amp;"RAL"))),0))</f>
        <v>0</v>
      </c>
      <c r="Y253" s="7">
        <f t="shared" si="82"/>
        <v>0</v>
      </c>
      <c r="Z253" s="7">
        <f t="shared" si="83"/>
        <v>0</v>
      </c>
      <c r="AA253" s="7" cm="1">
        <f t="array" ref="AA253">IF(ISNUMBER(SEARCH("cassette",H253)),_xlfn.XLOOKUP(S253,cassettewidth,_xlfn.XLOOKUP(H253,cassettetype,cassette)),IF(ISNUMBER(SEARCH("fascia",H253)),_xlfn.XLOOKUP(S253,fasciawidth,_xlfn.XLOOKUP(H253,fasciatype,fascia)),0))</f>
        <v>0</v>
      </c>
      <c r="AB253" s="7" t="str">
        <f t="shared" si="84"/>
        <v/>
      </c>
      <c r="AC253" s="7" t="str" cm="1">
        <f t="array" ref="AC253">IF(NOT(ISBLANK(H253)),_xlfn.XLOOKUP(S253,cassetterefwidth,_xlfn.XLOOKUP(T253,cassetterefdrop,cassetteref)),"")</f>
        <v/>
      </c>
      <c r="AD253" s="1" t="b">
        <f t="shared" si="85"/>
        <v>0</v>
      </c>
      <c r="AE253" s="1" t="b">
        <f t="shared" si="70"/>
        <v>0</v>
      </c>
      <c r="AF253" s="10" t="e" cm="1">
        <f t="array" aca="1" ref="AF253" ca="1">(_xlfn.XLOOKUP($S253,INDIRECT($U253&amp;$W253&amp;"W"),_xlfn.XLOOKUP($T253,INDIRECT($U253&amp;$W253&amp;"D"),INDIRECT($U253&amp;$W253))))</f>
        <v>#REF!</v>
      </c>
      <c r="AG253" s="9"/>
      <c r="AH253" s="9"/>
      <c r="AI253" s="9"/>
      <c r="AJ253" s="9"/>
      <c r="AK253" s="9"/>
      <c r="AL253" s="7">
        <f t="shared" si="71"/>
        <v>500</v>
      </c>
      <c r="AM253" s="7" t="str">
        <f t="shared" si="86"/>
        <v/>
      </c>
      <c r="AN253" s="7">
        <f t="shared" si="72"/>
        <v>0</v>
      </c>
      <c r="AO253" s="7">
        <f t="shared" si="73"/>
        <v>0</v>
      </c>
      <c r="AP253" s="9" cm="1">
        <f t="array" aca="1" ref="AP253" ca="1">IF(F253="Flow",_xlfn.XLOOKUP(AL253,INDIRECT(F253&amp;AM253&amp;"W"),_xlfn.XLOOKUP(AI253,INDIRECT(F253&amp;AM253&amp;"H"),INDIRECT(F253&amp;AM253))),0)</f>
        <v>0</v>
      </c>
      <c r="AQ253" s="9">
        <f>IF(F253="Cascade",_xlfn.XLOOKUP(S253,Cascade!$C$4:$S$4,Cascade!$C$5:$S$5),0)</f>
        <v>0</v>
      </c>
      <c r="AR253" s="9" t="b">
        <f t="shared" si="74"/>
        <v>0</v>
      </c>
      <c r="AS253" s="9" cm="1">
        <f t="array" aca="1" ref="AS253" ca="1">IF(OR(G253="Ellipse 43",G253="Luxury 46",G253="Type 2",G253="Type D",G253="Type Z",ISBLANK(G253)),0,_xlfn.XLOOKUP(S253,INDIRECT(U253&amp;AR253&amp;"w"),INDIRECT(U253&amp;AR253)))</f>
        <v>0</v>
      </c>
      <c r="AT253" s="9" cm="1">
        <f t="array" ref="AT253">IF(F253="ExtraLok 100",_xlfn.XLOOKUP(S253,'ExtraLok 100'!$C$6:$S$6,_xlfn.XLOOKUP('Pricing Tool'!T253,'ExtraLok 100'!$A$7:$A$21,'ExtraLok 100'!$C$7:$S$21)),IF(F253="ExtraLok 125",_xlfn.XLOOKUP('Pricing Tool'!S253,'ExtraLok 125'!$C$6:$S$6,_xlfn.XLOOKUP('Pricing Tool'!T253,'ExtraLok 125'!$A$7:$A$33,'ExtraLok 125'!$C$7:$S$33)),0))</f>
        <v>0</v>
      </c>
      <c r="AU253" s="9">
        <f t="shared" ca="1" si="87"/>
        <v>0</v>
      </c>
      <c r="AV253" s="9" t="str">
        <f t="shared" si="75"/>
        <v/>
      </c>
      <c r="AW253" s="85" t="e">
        <f>_xlfn.XLOOKUP($AV253,'Size capacities'!$A$2:$A$120,'Size capacities'!D$2:D$120)</f>
        <v>#N/A</v>
      </c>
      <c r="AX253" s="85" t="e">
        <f>_xlfn.XLOOKUP($AV253,'Size capacities'!$A$2:$A$120,'Size capacities'!E$2:E$120)</f>
        <v>#N/A</v>
      </c>
      <c r="AY253" s="85" t="e">
        <f>_xlfn.XLOOKUP($AV253,'Size capacities'!$A$2:$A$120,'Size capacities'!F$2:F$120)</f>
        <v>#N/A</v>
      </c>
      <c r="AZ253" s="85" t="e">
        <f>_xlfn.XLOOKUP($AV253,'Size capacities'!$A$2:$A$120,'Size capacities'!G$2:G$120)</f>
        <v>#N/A</v>
      </c>
      <c r="BA253" s="85">
        <f t="shared" si="76"/>
        <v>0</v>
      </c>
      <c r="BB253" s="85">
        <f t="shared" si="77"/>
        <v>0</v>
      </c>
    </row>
    <row r="254" spans="1:54" x14ac:dyDescent="0.3">
      <c r="A254" s="7">
        <v>251</v>
      </c>
      <c r="B254" s="91"/>
      <c r="C254" s="91"/>
      <c r="D254" s="91"/>
      <c r="E254" s="91"/>
      <c r="F254" s="91"/>
      <c r="G254" s="91"/>
      <c r="H254" s="91"/>
      <c r="I254" s="91"/>
      <c r="J254" s="91"/>
      <c r="K254" s="92"/>
      <c r="L254" s="92"/>
      <c r="M254" s="9">
        <f t="shared" ca="1" si="67"/>
        <v>0</v>
      </c>
      <c r="N254" s="10" cm="1">
        <f t="array" aca="1" ref="N254" ca="1">IF(ISBLANK(C254),0,IF(F254="Flow",AP254,IF(F254="Cascade",AQ254,IF(OR(ISBLANK(F254),ISBLANK(G254),ISBLANK(I254),ISBLANK(J254)),0,(_xlfn.XLOOKUP(S254,INDIRECT(U254&amp;W254&amp;"W"),_xlfn.XLOOKUP(T254,INDIRECT(U254&amp;W254&amp;"D"),INDIRECT(U254&amp;W254))))))))</f>
        <v>0</v>
      </c>
      <c r="O254" s="93"/>
      <c r="P254" s="9">
        <f t="shared" ca="1" si="68"/>
        <v>0</v>
      </c>
      <c r="Q254" s="9">
        <f t="shared" si="78"/>
        <v>0</v>
      </c>
      <c r="S254" s="7">
        <f t="shared" si="79"/>
        <v>800</v>
      </c>
      <c r="T254" s="7">
        <f t="shared" si="80"/>
        <v>800</v>
      </c>
      <c r="U254" s="8" t="str">
        <f t="shared" si="81"/>
        <v/>
      </c>
      <c r="V254" s="7" cm="1">
        <f t="array" aca="1" ref="V254" ca="1">IF(ISBLANK(I254),0,_xlfn.XLOOKUP(I254,INDIRECT(U254&amp;"Controls"),INDIRECT(U254&amp;"ControlsAddon")))</f>
        <v>0</v>
      </c>
      <c r="W254" s="7" t="str">
        <f t="shared" si="69"/>
        <v/>
      </c>
      <c r="X254" s="7" cm="1">
        <f t="array" aca="1" ref="X254" ca="1">IF(AND(K254="y",NOT(ISBLANK(H254))),_xlfn.XLOOKUP(S254,ralcassette,ralcassettecost),IF(K254="Y",_xlfn.XLOOKUP(S254,INDIRECT(U254&amp;"RALW"),_xlfn.XLOOKUP(T254,INDIRECT(U254&amp;"RALD"),INDIRECT(U254&amp;"RAL"))),0))</f>
        <v>0</v>
      </c>
      <c r="Y254" s="7">
        <f t="shared" si="82"/>
        <v>0</v>
      </c>
      <c r="Z254" s="7">
        <f t="shared" si="83"/>
        <v>0</v>
      </c>
      <c r="AA254" s="7" cm="1">
        <f t="array" ref="AA254">IF(ISNUMBER(SEARCH("cassette",H254)),_xlfn.XLOOKUP(S254,cassettewidth,_xlfn.XLOOKUP(H254,cassettetype,cassette)),IF(ISNUMBER(SEARCH("fascia",H254)),_xlfn.XLOOKUP(S254,fasciawidth,_xlfn.XLOOKUP(H254,fasciatype,fascia)),0))</f>
        <v>0</v>
      </c>
      <c r="AB254" s="7" t="str">
        <f t="shared" si="84"/>
        <v/>
      </c>
      <c r="AC254" s="7" t="str" cm="1">
        <f t="array" ref="AC254">IF(NOT(ISBLANK(H254)),_xlfn.XLOOKUP(S254,cassetterefwidth,_xlfn.XLOOKUP(T254,cassetterefdrop,cassetteref)),"")</f>
        <v/>
      </c>
      <c r="AD254" s="1" t="b">
        <f t="shared" si="85"/>
        <v>0</v>
      </c>
      <c r="AE254" s="1" t="b">
        <f t="shared" si="70"/>
        <v>0</v>
      </c>
      <c r="AF254" s="10" t="e" cm="1">
        <f t="array" aca="1" ref="AF254" ca="1">(_xlfn.XLOOKUP($S254,INDIRECT($U254&amp;$W254&amp;"W"),_xlfn.XLOOKUP($T254,INDIRECT($U254&amp;$W254&amp;"D"),INDIRECT($U254&amp;$W254))))</f>
        <v>#REF!</v>
      </c>
      <c r="AG254" s="9"/>
      <c r="AH254" s="9"/>
      <c r="AI254" s="9"/>
      <c r="AJ254" s="9"/>
      <c r="AK254" s="9"/>
      <c r="AL254" s="7">
        <f t="shared" si="71"/>
        <v>500</v>
      </c>
      <c r="AM254" s="7" t="str">
        <f t="shared" si="86"/>
        <v/>
      </c>
      <c r="AN254" s="7">
        <f t="shared" si="72"/>
        <v>0</v>
      </c>
      <c r="AO254" s="7">
        <f t="shared" si="73"/>
        <v>0</v>
      </c>
      <c r="AP254" s="9" cm="1">
        <f t="array" aca="1" ref="AP254" ca="1">IF(F254="Flow",_xlfn.XLOOKUP(AL254,INDIRECT(F254&amp;AM254&amp;"W"),_xlfn.XLOOKUP(AI254,INDIRECT(F254&amp;AM254&amp;"H"),INDIRECT(F254&amp;AM254))),0)</f>
        <v>0</v>
      </c>
      <c r="AQ254" s="9">
        <f>IF(F254="Cascade",_xlfn.XLOOKUP(S254,Cascade!$C$4:$S$4,Cascade!$C$5:$S$5),0)</f>
        <v>0</v>
      </c>
      <c r="AR254" s="9" t="b">
        <f t="shared" si="74"/>
        <v>0</v>
      </c>
      <c r="AS254" s="9" cm="1">
        <f t="array" aca="1" ref="AS254" ca="1">IF(OR(G254="Ellipse 43",G254="Luxury 46",G254="Type 2",G254="Type D",G254="Type Z",ISBLANK(G254)),0,_xlfn.XLOOKUP(S254,INDIRECT(U254&amp;AR254&amp;"w"),INDIRECT(U254&amp;AR254)))</f>
        <v>0</v>
      </c>
      <c r="AT254" s="9" cm="1">
        <f t="array" ref="AT254">IF(F254="ExtraLok 100",_xlfn.XLOOKUP(S254,'ExtraLok 100'!$C$6:$S$6,_xlfn.XLOOKUP('Pricing Tool'!T254,'ExtraLok 100'!$A$7:$A$21,'ExtraLok 100'!$C$7:$S$21)),IF(F254="ExtraLok 125",_xlfn.XLOOKUP('Pricing Tool'!S254,'ExtraLok 125'!$C$6:$S$6,_xlfn.XLOOKUP('Pricing Tool'!T254,'ExtraLok 125'!$A$7:$A$33,'ExtraLok 125'!$C$7:$S$33)),0))</f>
        <v>0</v>
      </c>
      <c r="AU254" s="9">
        <f t="shared" ca="1" si="87"/>
        <v>0</v>
      </c>
      <c r="AV254" s="9" t="str">
        <f t="shared" si="75"/>
        <v/>
      </c>
      <c r="AW254" s="85" t="e">
        <f>_xlfn.XLOOKUP($AV254,'Size capacities'!$A$2:$A$120,'Size capacities'!D$2:D$120)</f>
        <v>#N/A</v>
      </c>
      <c r="AX254" s="85" t="e">
        <f>_xlfn.XLOOKUP($AV254,'Size capacities'!$A$2:$A$120,'Size capacities'!E$2:E$120)</f>
        <v>#N/A</v>
      </c>
      <c r="AY254" s="85" t="e">
        <f>_xlfn.XLOOKUP($AV254,'Size capacities'!$A$2:$A$120,'Size capacities'!F$2:F$120)</f>
        <v>#N/A</v>
      </c>
      <c r="AZ254" s="85" t="e">
        <f>_xlfn.XLOOKUP($AV254,'Size capacities'!$A$2:$A$120,'Size capacities'!G$2:G$120)</f>
        <v>#N/A</v>
      </c>
      <c r="BA254" s="85">
        <f t="shared" si="76"/>
        <v>0</v>
      </c>
      <c r="BB254" s="85">
        <f t="shared" si="77"/>
        <v>0</v>
      </c>
    </row>
    <row r="255" spans="1:54" x14ac:dyDescent="0.3">
      <c r="A255" s="7">
        <v>252</v>
      </c>
      <c r="B255" s="91"/>
      <c r="C255" s="91"/>
      <c r="D255" s="91"/>
      <c r="E255" s="91"/>
      <c r="F255" s="91"/>
      <c r="G255" s="91"/>
      <c r="H255" s="91"/>
      <c r="I255" s="91"/>
      <c r="J255" s="91"/>
      <c r="K255" s="92"/>
      <c r="L255" s="92"/>
      <c r="M255" s="9">
        <f t="shared" ca="1" si="67"/>
        <v>0</v>
      </c>
      <c r="N255" s="10" cm="1">
        <f t="array" aca="1" ref="N255" ca="1">IF(ISBLANK(C255),0,IF(F255="Flow",AP255,IF(F255="Cascade",AQ255,IF(OR(ISBLANK(F255),ISBLANK(G255),ISBLANK(I255),ISBLANK(J255)),0,(_xlfn.XLOOKUP(S255,INDIRECT(U255&amp;W255&amp;"W"),_xlfn.XLOOKUP(T255,INDIRECT(U255&amp;W255&amp;"D"),INDIRECT(U255&amp;W255))))))))</f>
        <v>0</v>
      </c>
      <c r="O255" s="93"/>
      <c r="P255" s="9">
        <f t="shared" ca="1" si="68"/>
        <v>0</v>
      </c>
      <c r="Q255" s="9">
        <f t="shared" si="78"/>
        <v>0</v>
      </c>
      <c r="S255" s="7">
        <f t="shared" si="79"/>
        <v>800</v>
      </c>
      <c r="T255" s="7">
        <f t="shared" si="80"/>
        <v>800</v>
      </c>
      <c r="U255" s="8" t="str">
        <f t="shared" si="81"/>
        <v/>
      </c>
      <c r="V255" s="7" cm="1">
        <f t="array" aca="1" ref="V255" ca="1">IF(ISBLANK(I255),0,_xlfn.XLOOKUP(I255,INDIRECT(U255&amp;"Controls"),INDIRECT(U255&amp;"ControlsAddon")))</f>
        <v>0</v>
      </c>
      <c r="W255" s="7" t="str">
        <f t="shared" si="69"/>
        <v/>
      </c>
      <c r="X255" s="7" cm="1">
        <f t="array" aca="1" ref="X255" ca="1">IF(AND(K255="y",NOT(ISBLANK(H255))),_xlfn.XLOOKUP(S255,ralcassette,ralcassettecost),IF(K255="Y",_xlfn.XLOOKUP(S255,INDIRECT(U255&amp;"RALW"),_xlfn.XLOOKUP(T255,INDIRECT(U255&amp;"RALD"),INDIRECT(U255&amp;"RAL"))),0))</f>
        <v>0</v>
      </c>
      <c r="Y255" s="7">
        <f t="shared" si="82"/>
        <v>0</v>
      </c>
      <c r="Z255" s="7">
        <f t="shared" si="83"/>
        <v>0</v>
      </c>
      <c r="AA255" s="7" cm="1">
        <f t="array" ref="AA255">IF(ISNUMBER(SEARCH("cassette",H255)),_xlfn.XLOOKUP(S255,cassettewidth,_xlfn.XLOOKUP(H255,cassettetype,cassette)),IF(ISNUMBER(SEARCH("fascia",H255)),_xlfn.XLOOKUP(S255,fasciawidth,_xlfn.XLOOKUP(H255,fasciatype,fascia)),0))</f>
        <v>0</v>
      </c>
      <c r="AB255" s="7" t="str">
        <f t="shared" si="84"/>
        <v/>
      </c>
      <c r="AC255" s="7" t="str" cm="1">
        <f t="array" ref="AC255">IF(NOT(ISBLANK(H255)),_xlfn.XLOOKUP(S255,cassetterefwidth,_xlfn.XLOOKUP(T255,cassetterefdrop,cassetteref)),"")</f>
        <v/>
      </c>
      <c r="AD255" s="1" t="b">
        <f t="shared" si="85"/>
        <v>0</v>
      </c>
      <c r="AE255" s="1" t="b">
        <f t="shared" si="70"/>
        <v>0</v>
      </c>
      <c r="AF255" s="10" t="e" cm="1">
        <f t="array" aca="1" ref="AF255" ca="1">(_xlfn.XLOOKUP($S255,INDIRECT($U255&amp;$W255&amp;"W"),_xlfn.XLOOKUP($T255,INDIRECT($U255&amp;$W255&amp;"D"),INDIRECT($U255&amp;$W255))))</f>
        <v>#REF!</v>
      </c>
      <c r="AG255" s="9"/>
      <c r="AH255" s="9"/>
      <c r="AI255" s="9"/>
      <c r="AJ255" s="9"/>
      <c r="AK255" s="9"/>
      <c r="AL255" s="7">
        <f t="shared" si="71"/>
        <v>500</v>
      </c>
      <c r="AM255" s="7" t="str">
        <f t="shared" si="86"/>
        <v/>
      </c>
      <c r="AN255" s="7">
        <f t="shared" si="72"/>
        <v>0</v>
      </c>
      <c r="AO255" s="7">
        <f t="shared" si="73"/>
        <v>0</v>
      </c>
      <c r="AP255" s="9" cm="1">
        <f t="array" aca="1" ref="AP255" ca="1">IF(F255="Flow",_xlfn.XLOOKUP(AL255,INDIRECT(F255&amp;AM255&amp;"W"),_xlfn.XLOOKUP(AI255,INDIRECT(F255&amp;AM255&amp;"H"),INDIRECT(F255&amp;AM255))),0)</f>
        <v>0</v>
      </c>
      <c r="AQ255" s="9">
        <f>IF(F255="Cascade",_xlfn.XLOOKUP(S255,Cascade!$C$4:$S$4,Cascade!$C$5:$S$5),0)</f>
        <v>0</v>
      </c>
      <c r="AR255" s="9" t="b">
        <f t="shared" si="74"/>
        <v>0</v>
      </c>
      <c r="AS255" s="9" cm="1">
        <f t="array" aca="1" ref="AS255" ca="1">IF(OR(G255="Ellipse 43",G255="Luxury 46",G255="Type 2",G255="Type D",G255="Type Z",ISBLANK(G255)),0,_xlfn.XLOOKUP(S255,INDIRECT(U255&amp;AR255&amp;"w"),INDIRECT(U255&amp;AR255)))</f>
        <v>0</v>
      </c>
      <c r="AT255" s="9" cm="1">
        <f t="array" ref="AT255">IF(F255="ExtraLok 100",_xlfn.XLOOKUP(S255,'ExtraLok 100'!$C$6:$S$6,_xlfn.XLOOKUP('Pricing Tool'!T255,'ExtraLok 100'!$A$7:$A$21,'ExtraLok 100'!$C$7:$S$21)),IF(F255="ExtraLok 125",_xlfn.XLOOKUP('Pricing Tool'!S255,'ExtraLok 125'!$C$6:$S$6,_xlfn.XLOOKUP('Pricing Tool'!T255,'ExtraLok 125'!$A$7:$A$33,'ExtraLok 125'!$C$7:$S$33)),0))</f>
        <v>0</v>
      </c>
      <c r="AU255" s="9">
        <f t="shared" ca="1" si="87"/>
        <v>0</v>
      </c>
      <c r="AV255" s="9" t="str">
        <f t="shared" si="75"/>
        <v/>
      </c>
      <c r="AW255" s="85" t="e">
        <f>_xlfn.XLOOKUP($AV255,'Size capacities'!$A$2:$A$120,'Size capacities'!D$2:D$120)</f>
        <v>#N/A</v>
      </c>
      <c r="AX255" s="85" t="e">
        <f>_xlfn.XLOOKUP($AV255,'Size capacities'!$A$2:$A$120,'Size capacities'!E$2:E$120)</f>
        <v>#N/A</v>
      </c>
      <c r="AY255" s="85" t="e">
        <f>_xlfn.XLOOKUP($AV255,'Size capacities'!$A$2:$A$120,'Size capacities'!F$2:F$120)</f>
        <v>#N/A</v>
      </c>
      <c r="AZ255" s="85" t="e">
        <f>_xlfn.XLOOKUP($AV255,'Size capacities'!$A$2:$A$120,'Size capacities'!G$2:G$120)</f>
        <v>#N/A</v>
      </c>
      <c r="BA255" s="85">
        <f t="shared" si="76"/>
        <v>0</v>
      </c>
      <c r="BB255" s="85">
        <f t="shared" si="77"/>
        <v>0</v>
      </c>
    </row>
    <row r="256" spans="1:54" x14ac:dyDescent="0.3">
      <c r="A256" s="7">
        <v>253</v>
      </c>
      <c r="B256" s="91"/>
      <c r="C256" s="91"/>
      <c r="D256" s="91"/>
      <c r="E256" s="91"/>
      <c r="F256" s="91"/>
      <c r="G256" s="91"/>
      <c r="H256" s="91"/>
      <c r="I256" s="91"/>
      <c r="J256" s="91"/>
      <c r="K256" s="92"/>
      <c r="L256" s="92"/>
      <c r="M256" s="9">
        <f t="shared" ca="1" si="67"/>
        <v>0</v>
      </c>
      <c r="N256" s="10" cm="1">
        <f t="array" aca="1" ref="N256" ca="1">IF(ISBLANK(C256),0,IF(F256="Flow",AP256,IF(F256="Cascade",AQ256,IF(OR(ISBLANK(F256),ISBLANK(G256),ISBLANK(I256),ISBLANK(J256)),0,(_xlfn.XLOOKUP(S256,INDIRECT(U256&amp;W256&amp;"W"),_xlfn.XLOOKUP(T256,INDIRECT(U256&amp;W256&amp;"D"),INDIRECT(U256&amp;W256))))))))</f>
        <v>0</v>
      </c>
      <c r="O256" s="93"/>
      <c r="P256" s="9">
        <f t="shared" ca="1" si="68"/>
        <v>0</v>
      </c>
      <c r="Q256" s="9">
        <f t="shared" si="78"/>
        <v>0</v>
      </c>
      <c r="S256" s="7">
        <f t="shared" si="79"/>
        <v>800</v>
      </c>
      <c r="T256" s="7">
        <f t="shared" si="80"/>
        <v>800</v>
      </c>
      <c r="U256" s="8" t="str">
        <f t="shared" si="81"/>
        <v/>
      </c>
      <c r="V256" s="7" cm="1">
        <f t="array" aca="1" ref="V256" ca="1">IF(ISBLANK(I256),0,_xlfn.XLOOKUP(I256,INDIRECT(U256&amp;"Controls"),INDIRECT(U256&amp;"ControlsAddon")))</f>
        <v>0</v>
      </c>
      <c r="W256" s="7" t="str">
        <f t="shared" si="69"/>
        <v/>
      </c>
      <c r="X256" s="7" cm="1">
        <f t="array" aca="1" ref="X256" ca="1">IF(AND(K256="y",NOT(ISBLANK(H256))),_xlfn.XLOOKUP(S256,ralcassette,ralcassettecost),IF(K256="Y",_xlfn.XLOOKUP(S256,INDIRECT(U256&amp;"RALW"),_xlfn.XLOOKUP(T256,INDIRECT(U256&amp;"RALD"),INDIRECT(U256&amp;"RAL"))),0))</f>
        <v>0</v>
      </c>
      <c r="Y256" s="7">
        <f t="shared" si="82"/>
        <v>0</v>
      </c>
      <c r="Z256" s="7">
        <f t="shared" si="83"/>
        <v>0</v>
      </c>
      <c r="AA256" s="7" cm="1">
        <f t="array" ref="AA256">IF(ISNUMBER(SEARCH("cassette",H256)),_xlfn.XLOOKUP(S256,cassettewidth,_xlfn.XLOOKUP(H256,cassettetype,cassette)),IF(ISNUMBER(SEARCH("fascia",H256)),_xlfn.XLOOKUP(S256,fasciawidth,_xlfn.XLOOKUP(H256,fasciatype,fascia)),0))</f>
        <v>0</v>
      </c>
      <c r="AB256" s="7" t="str">
        <f t="shared" si="84"/>
        <v/>
      </c>
      <c r="AC256" s="7" t="str" cm="1">
        <f t="array" ref="AC256">IF(NOT(ISBLANK(H256)),_xlfn.XLOOKUP(S256,cassetterefwidth,_xlfn.XLOOKUP(T256,cassetterefdrop,cassetteref)),"")</f>
        <v/>
      </c>
      <c r="AD256" s="1" t="b">
        <f t="shared" si="85"/>
        <v>0</v>
      </c>
      <c r="AE256" s="1" t="b">
        <f t="shared" si="70"/>
        <v>0</v>
      </c>
      <c r="AF256" s="10" t="e" cm="1">
        <f t="array" aca="1" ref="AF256" ca="1">(_xlfn.XLOOKUP($S256,INDIRECT($U256&amp;$W256&amp;"W"),_xlfn.XLOOKUP($T256,INDIRECT($U256&amp;$W256&amp;"D"),INDIRECT($U256&amp;$W256))))</f>
        <v>#REF!</v>
      </c>
      <c r="AG256" s="9"/>
      <c r="AH256" s="9"/>
      <c r="AI256" s="9"/>
      <c r="AJ256" s="9"/>
      <c r="AK256" s="9"/>
      <c r="AL256" s="7">
        <f t="shared" si="71"/>
        <v>500</v>
      </c>
      <c r="AM256" s="7" t="str">
        <f t="shared" si="86"/>
        <v/>
      </c>
      <c r="AN256" s="7">
        <f t="shared" si="72"/>
        <v>0</v>
      </c>
      <c r="AO256" s="7">
        <f t="shared" si="73"/>
        <v>0</v>
      </c>
      <c r="AP256" s="9" cm="1">
        <f t="array" aca="1" ref="AP256" ca="1">IF(F256="Flow",_xlfn.XLOOKUP(AL256,INDIRECT(F256&amp;AM256&amp;"W"),_xlfn.XLOOKUP(AI256,INDIRECT(F256&amp;AM256&amp;"H"),INDIRECT(F256&amp;AM256))),0)</f>
        <v>0</v>
      </c>
      <c r="AQ256" s="9">
        <f>IF(F256="Cascade",_xlfn.XLOOKUP(S256,Cascade!$C$4:$S$4,Cascade!$C$5:$S$5),0)</f>
        <v>0</v>
      </c>
      <c r="AR256" s="9" t="b">
        <f t="shared" si="74"/>
        <v>0</v>
      </c>
      <c r="AS256" s="9" cm="1">
        <f t="array" aca="1" ref="AS256" ca="1">IF(OR(G256="Ellipse 43",G256="Luxury 46",G256="Type 2",G256="Type D",G256="Type Z",ISBLANK(G256)),0,_xlfn.XLOOKUP(S256,INDIRECT(U256&amp;AR256&amp;"w"),INDIRECT(U256&amp;AR256)))</f>
        <v>0</v>
      </c>
      <c r="AT256" s="9" cm="1">
        <f t="array" ref="AT256">IF(F256="ExtraLok 100",_xlfn.XLOOKUP(S256,'ExtraLok 100'!$C$6:$S$6,_xlfn.XLOOKUP('Pricing Tool'!T256,'ExtraLok 100'!$A$7:$A$21,'ExtraLok 100'!$C$7:$S$21)),IF(F256="ExtraLok 125",_xlfn.XLOOKUP('Pricing Tool'!S256,'ExtraLok 125'!$C$6:$S$6,_xlfn.XLOOKUP('Pricing Tool'!T256,'ExtraLok 125'!$A$7:$A$33,'ExtraLok 125'!$C$7:$S$33)),0))</f>
        <v>0</v>
      </c>
      <c r="AU256" s="9">
        <f t="shared" ca="1" si="87"/>
        <v>0</v>
      </c>
      <c r="AV256" s="9" t="str">
        <f t="shared" si="75"/>
        <v/>
      </c>
      <c r="AW256" s="85" t="e">
        <f>_xlfn.XLOOKUP($AV256,'Size capacities'!$A$2:$A$120,'Size capacities'!D$2:D$120)</f>
        <v>#N/A</v>
      </c>
      <c r="AX256" s="85" t="e">
        <f>_xlfn.XLOOKUP($AV256,'Size capacities'!$A$2:$A$120,'Size capacities'!E$2:E$120)</f>
        <v>#N/A</v>
      </c>
      <c r="AY256" s="85" t="e">
        <f>_xlfn.XLOOKUP($AV256,'Size capacities'!$A$2:$A$120,'Size capacities'!F$2:F$120)</f>
        <v>#N/A</v>
      </c>
      <c r="AZ256" s="85" t="e">
        <f>_xlfn.XLOOKUP($AV256,'Size capacities'!$A$2:$A$120,'Size capacities'!G$2:G$120)</f>
        <v>#N/A</v>
      </c>
      <c r="BA256" s="85">
        <f t="shared" si="76"/>
        <v>0</v>
      </c>
      <c r="BB256" s="85">
        <f t="shared" si="77"/>
        <v>0</v>
      </c>
    </row>
    <row r="257" spans="1:54" x14ac:dyDescent="0.3">
      <c r="A257" s="7">
        <v>254</v>
      </c>
      <c r="B257" s="91"/>
      <c r="C257" s="91"/>
      <c r="D257" s="91"/>
      <c r="E257" s="91"/>
      <c r="F257" s="91"/>
      <c r="G257" s="91"/>
      <c r="H257" s="91"/>
      <c r="I257" s="91"/>
      <c r="J257" s="91"/>
      <c r="K257" s="92"/>
      <c r="L257" s="92"/>
      <c r="M257" s="9">
        <f t="shared" ca="1" si="67"/>
        <v>0</v>
      </c>
      <c r="N257" s="10" cm="1">
        <f t="array" aca="1" ref="N257" ca="1">IF(ISBLANK(C257),0,IF(F257="Flow",AP257,IF(F257="Cascade",AQ257,IF(OR(ISBLANK(F257),ISBLANK(G257),ISBLANK(I257),ISBLANK(J257)),0,(_xlfn.XLOOKUP(S257,INDIRECT(U257&amp;W257&amp;"W"),_xlfn.XLOOKUP(T257,INDIRECT(U257&amp;W257&amp;"D"),INDIRECT(U257&amp;W257))))))))</f>
        <v>0</v>
      </c>
      <c r="O257" s="93"/>
      <c r="P257" s="9">
        <f t="shared" ca="1" si="68"/>
        <v>0</v>
      </c>
      <c r="Q257" s="9">
        <f t="shared" si="78"/>
        <v>0</v>
      </c>
      <c r="S257" s="7">
        <f t="shared" si="79"/>
        <v>800</v>
      </c>
      <c r="T257" s="7">
        <f t="shared" si="80"/>
        <v>800</v>
      </c>
      <c r="U257" s="8" t="str">
        <f t="shared" si="81"/>
        <v/>
      </c>
      <c r="V257" s="7" cm="1">
        <f t="array" aca="1" ref="V257" ca="1">IF(ISBLANK(I257),0,_xlfn.XLOOKUP(I257,INDIRECT(U257&amp;"Controls"),INDIRECT(U257&amp;"ControlsAddon")))</f>
        <v>0</v>
      </c>
      <c r="W257" s="7" t="str">
        <f t="shared" si="69"/>
        <v/>
      </c>
      <c r="X257" s="7" cm="1">
        <f t="array" aca="1" ref="X257" ca="1">IF(AND(K257="y",NOT(ISBLANK(H257))),_xlfn.XLOOKUP(S257,ralcassette,ralcassettecost),IF(K257="Y",_xlfn.XLOOKUP(S257,INDIRECT(U257&amp;"RALW"),_xlfn.XLOOKUP(T257,INDIRECT(U257&amp;"RALD"),INDIRECT(U257&amp;"RAL"))),0))</f>
        <v>0</v>
      </c>
      <c r="Y257" s="7">
        <f t="shared" si="82"/>
        <v>0</v>
      </c>
      <c r="Z257" s="7">
        <f t="shared" si="83"/>
        <v>0</v>
      </c>
      <c r="AA257" s="7" cm="1">
        <f t="array" ref="AA257">IF(ISNUMBER(SEARCH("cassette",H257)),_xlfn.XLOOKUP(S257,cassettewidth,_xlfn.XLOOKUP(H257,cassettetype,cassette)),IF(ISNUMBER(SEARCH("fascia",H257)),_xlfn.XLOOKUP(S257,fasciawidth,_xlfn.XLOOKUP(H257,fasciatype,fascia)),0))</f>
        <v>0</v>
      </c>
      <c r="AB257" s="7" t="str">
        <f t="shared" si="84"/>
        <v/>
      </c>
      <c r="AC257" s="7" t="str" cm="1">
        <f t="array" ref="AC257">IF(NOT(ISBLANK(H257)),_xlfn.XLOOKUP(S257,cassetterefwidth,_xlfn.XLOOKUP(T257,cassetterefdrop,cassetteref)),"")</f>
        <v/>
      </c>
      <c r="AD257" s="1" t="b">
        <f t="shared" si="85"/>
        <v>0</v>
      </c>
      <c r="AE257" s="1" t="b">
        <f t="shared" si="70"/>
        <v>0</v>
      </c>
      <c r="AF257" s="10" t="e" cm="1">
        <f t="array" aca="1" ref="AF257" ca="1">(_xlfn.XLOOKUP($S257,INDIRECT($U257&amp;$W257&amp;"W"),_xlfn.XLOOKUP($T257,INDIRECT($U257&amp;$W257&amp;"D"),INDIRECT($U257&amp;$W257))))</f>
        <v>#REF!</v>
      </c>
      <c r="AG257" s="9"/>
      <c r="AH257" s="9"/>
      <c r="AI257" s="9"/>
      <c r="AJ257" s="9"/>
      <c r="AK257" s="9"/>
      <c r="AL257" s="7">
        <f t="shared" si="71"/>
        <v>500</v>
      </c>
      <c r="AM257" s="7" t="str">
        <f t="shared" si="86"/>
        <v/>
      </c>
      <c r="AN257" s="7">
        <f t="shared" si="72"/>
        <v>0</v>
      </c>
      <c r="AO257" s="7">
        <f t="shared" si="73"/>
        <v>0</v>
      </c>
      <c r="AP257" s="9" cm="1">
        <f t="array" aca="1" ref="AP257" ca="1">IF(F257="Flow",_xlfn.XLOOKUP(AL257,INDIRECT(F257&amp;AM257&amp;"W"),_xlfn.XLOOKUP(AI257,INDIRECT(F257&amp;AM257&amp;"H"),INDIRECT(F257&amp;AM257))),0)</f>
        <v>0</v>
      </c>
      <c r="AQ257" s="9">
        <f>IF(F257="Cascade",_xlfn.XLOOKUP(S257,Cascade!$C$4:$S$4,Cascade!$C$5:$S$5),0)</f>
        <v>0</v>
      </c>
      <c r="AR257" s="9" t="b">
        <f t="shared" si="74"/>
        <v>0</v>
      </c>
      <c r="AS257" s="9" cm="1">
        <f t="array" aca="1" ref="AS257" ca="1">IF(OR(G257="Ellipse 43",G257="Luxury 46",G257="Type 2",G257="Type D",G257="Type Z",ISBLANK(G257)),0,_xlfn.XLOOKUP(S257,INDIRECT(U257&amp;AR257&amp;"w"),INDIRECT(U257&amp;AR257)))</f>
        <v>0</v>
      </c>
      <c r="AT257" s="9" cm="1">
        <f t="array" ref="AT257">IF(F257="ExtraLok 100",_xlfn.XLOOKUP(S257,'ExtraLok 100'!$C$6:$S$6,_xlfn.XLOOKUP('Pricing Tool'!T257,'ExtraLok 100'!$A$7:$A$21,'ExtraLok 100'!$C$7:$S$21)),IF(F257="ExtraLok 125",_xlfn.XLOOKUP('Pricing Tool'!S257,'ExtraLok 125'!$C$6:$S$6,_xlfn.XLOOKUP('Pricing Tool'!T257,'ExtraLok 125'!$A$7:$A$33,'ExtraLok 125'!$C$7:$S$33)),0))</f>
        <v>0</v>
      </c>
      <c r="AU257" s="9">
        <f t="shared" ca="1" si="87"/>
        <v>0</v>
      </c>
      <c r="AV257" s="9" t="str">
        <f t="shared" si="75"/>
        <v/>
      </c>
      <c r="AW257" s="85" t="e">
        <f>_xlfn.XLOOKUP($AV257,'Size capacities'!$A$2:$A$120,'Size capacities'!D$2:D$120)</f>
        <v>#N/A</v>
      </c>
      <c r="AX257" s="85" t="e">
        <f>_xlfn.XLOOKUP($AV257,'Size capacities'!$A$2:$A$120,'Size capacities'!E$2:E$120)</f>
        <v>#N/A</v>
      </c>
      <c r="AY257" s="85" t="e">
        <f>_xlfn.XLOOKUP($AV257,'Size capacities'!$A$2:$A$120,'Size capacities'!F$2:F$120)</f>
        <v>#N/A</v>
      </c>
      <c r="AZ257" s="85" t="e">
        <f>_xlfn.XLOOKUP($AV257,'Size capacities'!$A$2:$A$120,'Size capacities'!G$2:G$120)</f>
        <v>#N/A</v>
      </c>
      <c r="BA257" s="85">
        <f t="shared" si="76"/>
        <v>0</v>
      </c>
      <c r="BB257" s="85">
        <f t="shared" si="77"/>
        <v>0</v>
      </c>
    </row>
    <row r="258" spans="1:54" x14ac:dyDescent="0.3">
      <c r="A258" s="7">
        <v>255</v>
      </c>
      <c r="B258" s="91"/>
      <c r="C258" s="91"/>
      <c r="D258" s="91"/>
      <c r="E258" s="91"/>
      <c r="F258" s="91"/>
      <c r="G258" s="91"/>
      <c r="H258" s="91"/>
      <c r="I258" s="91"/>
      <c r="J258" s="91"/>
      <c r="K258" s="92"/>
      <c r="L258" s="92"/>
      <c r="M258" s="9">
        <f t="shared" ca="1" si="67"/>
        <v>0</v>
      </c>
      <c r="N258" s="10" cm="1">
        <f t="array" aca="1" ref="N258" ca="1">IF(ISBLANK(C258),0,IF(F258="Flow",AP258,IF(F258="Cascade",AQ258,IF(OR(ISBLANK(F258),ISBLANK(G258),ISBLANK(I258),ISBLANK(J258)),0,(_xlfn.XLOOKUP(S258,INDIRECT(U258&amp;W258&amp;"W"),_xlfn.XLOOKUP(T258,INDIRECT(U258&amp;W258&amp;"D"),INDIRECT(U258&amp;W258))))))))</f>
        <v>0</v>
      </c>
      <c r="O258" s="93"/>
      <c r="P258" s="9">
        <f t="shared" ca="1" si="68"/>
        <v>0</v>
      </c>
      <c r="Q258" s="9">
        <f t="shared" si="78"/>
        <v>0</v>
      </c>
      <c r="S258" s="7">
        <f t="shared" si="79"/>
        <v>800</v>
      </c>
      <c r="T258" s="7">
        <f t="shared" si="80"/>
        <v>800</v>
      </c>
      <c r="U258" s="8" t="str">
        <f t="shared" si="81"/>
        <v/>
      </c>
      <c r="V258" s="7" cm="1">
        <f t="array" aca="1" ref="V258" ca="1">IF(ISBLANK(I258),0,_xlfn.XLOOKUP(I258,INDIRECT(U258&amp;"Controls"),INDIRECT(U258&amp;"ControlsAddon")))</f>
        <v>0</v>
      </c>
      <c r="W258" s="7" t="str">
        <f t="shared" si="69"/>
        <v/>
      </c>
      <c r="X258" s="7" cm="1">
        <f t="array" aca="1" ref="X258" ca="1">IF(AND(K258="y",NOT(ISBLANK(H258))),_xlfn.XLOOKUP(S258,ralcassette,ralcassettecost),IF(K258="Y",_xlfn.XLOOKUP(S258,INDIRECT(U258&amp;"RALW"),_xlfn.XLOOKUP(T258,INDIRECT(U258&amp;"RALD"),INDIRECT(U258&amp;"RAL"))),0))</f>
        <v>0</v>
      </c>
      <c r="Y258" s="7">
        <f t="shared" si="82"/>
        <v>0</v>
      </c>
      <c r="Z258" s="7">
        <f t="shared" si="83"/>
        <v>0</v>
      </c>
      <c r="AA258" s="7" cm="1">
        <f t="array" ref="AA258">IF(ISNUMBER(SEARCH("cassette",H258)),_xlfn.XLOOKUP(S258,cassettewidth,_xlfn.XLOOKUP(H258,cassettetype,cassette)),IF(ISNUMBER(SEARCH("fascia",H258)),_xlfn.XLOOKUP(S258,fasciawidth,_xlfn.XLOOKUP(H258,fasciatype,fascia)),0))</f>
        <v>0</v>
      </c>
      <c r="AB258" s="7" t="str">
        <f t="shared" si="84"/>
        <v/>
      </c>
      <c r="AC258" s="7" t="str" cm="1">
        <f t="array" ref="AC258">IF(NOT(ISBLANK(H258)),_xlfn.XLOOKUP(S258,cassetterefwidth,_xlfn.XLOOKUP(T258,cassetterefdrop,cassetteref)),"")</f>
        <v/>
      </c>
      <c r="AD258" s="1" t="b">
        <f t="shared" si="85"/>
        <v>0</v>
      </c>
      <c r="AE258" s="1" t="b">
        <f t="shared" si="70"/>
        <v>0</v>
      </c>
      <c r="AF258" s="10" t="e" cm="1">
        <f t="array" aca="1" ref="AF258" ca="1">(_xlfn.XLOOKUP($S258,INDIRECT($U258&amp;$W258&amp;"W"),_xlfn.XLOOKUP($T258,INDIRECT($U258&amp;$W258&amp;"D"),INDIRECT($U258&amp;$W258))))</f>
        <v>#REF!</v>
      </c>
      <c r="AG258" s="9"/>
      <c r="AH258" s="9"/>
      <c r="AI258" s="9"/>
      <c r="AJ258" s="9"/>
      <c r="AK258" s="9"/>
      <c r="AL258" s="7">
        <f t="shared" si="71"/>
        <v>500</v>
      </c>
      <c r="AM258" s="7" t="str">
        <f t="shared" si="86"/>
        <v/>
      </c>
      <c r="AN258" s="7">
        <f t="shared" si="72"/>
        <v>0</v>
      </c>
      <c r="AO258" s="7">
        <f t="shared" si="73"/>
        <v>0</v>
      </c>
      <c r="AP258" s="9" cm="1">
        <f t="array" aca="1" ref="AP258" ca="1">IF(F258="Flow",_xlfn.XLOOKUP(AL258,INDIRECT(F258&amp;AM258&amp;"W"),_xlfn.XLOOKUP(AI258,INDIRECT(F258&amp;AM258&amp;"H"),INDIRECT(F258&amp;AM258))),0)</f>
        <v>0</v>
      </c>
      <c r="AQ258" s="9">
        <f>IF(F258="Cascade",_xlfn.XLOOKUP(S258,Cascade!$C$4:$S$4,Cascade!$C$5:$S$5),0)</f>
        <v>0</v>
      </c>
      <c r="AR258" s="9" t="b">
        <f t="shared" si="74"/>
        <v>0</v>
      </c>
      <c r="AS258" s="9" cm="1">
        <f t="array" aca="1" ref="AS258" ca="1">IF(OR(G258="Ellipse 43",G258="Luxury 46",G258="Type 2",G258="Type D",G258="Type Z",ISBLANK(G258)),0,_xlfn.XLOOKUP(S258,INDIRECT(U258&amp;AR258&amp;"w"),INDIRECT(U258&amp;AR258)))</f>
        <v>0</v>
      </c>
      <c r="AT258" s="9" cm="1">
        <f t="array" ref="AT258">IF(F258="ExtraLok 100",_xlfn.XLOOKUP(S258,'ExtraLok 100'!$C$6:$S$6,_xlfn.XLOOKUP('Pricing Tool'!T258,'ExtraLok 100'!$A$7:$A$21,'ExtraLok 100'!$C$7:$S$21)),IF(F258="ExtraLok 125",_xlfn.XLOOKUP('Pricing Tool'!S258,'ExtraLok 125'!$C$6:$S$6,_xlfn.XLOOKUP('Pricing Tool'!T258,'ExtraLok 125'!$A$7:$A$33,'ExtraLok 125'!$C$7:$S$33)),0))</f>
        <v>0</v>
      </c>
      <c r="AU258" s="9">
        <f t="shared" ca="1" si="87"/>
        <v>0</v>
      </c>
      <c r="AV258" s="9" t="str">
        <f t="shared" si="75"/>
        <v/>
      </c>
      <c r="AW258" s="85" t="e">
        <f>_xlfn.XLOOKUP($AV258,'Size capacities'!$A$2:$A$120,'Size capacities'!D$2:D$120)</f>
        <v>#N/A</v>
      </c>
      <c r="AX258" s="85" t="e">
        <f>_xlfn.XLOOKUP($AV258,'Size capacities'!$A$2:$A$120,'Size capacities'!E$2:E$120)</f>
        <v>#N/A</v>
      </c>
      <c r="AY258" s="85" t="e">
        <f>_xlfn.XLOOKUP($AV258,'Size capacities'!$A$2:$A$120,'Size capacities'!F$2:F$120)</f>
        <v>#N/A</v>
      </c>
      <c r="AZ258" s="85" t="e">
        <f>_xlfn.XLOOKUP($AV258,'Size capacities'!$A$2:$A$120,'Size capacities'!G$2:G$120)</f>
        <v>#N/A</v>
      </c>
      <c r="BA258" s="85">
        <f t="shared" si="76"/>
        <v>0</v>
      </c>
      <c r="BB258" s="85">
        <f t="shared" si="77"/>
        <v>0</v>
      </c>
    </row>
    <row r="259" spans="1:54" x14ac:dyDescent="0.3">
      <c r="A259" s="7">
        <v>256</v>
      </c>
      <c r="B259" s="91"/>
      <c r="C259" s="91"/>
      <c r="D259" s="91"/>
      <c r="E259" s="91"/>
      <c r="F259" s="91"/>
      <c r="G259" s="91"/>
      <c r="H259" s="91"/>
      <c r="I259" s="91"/>
      <c r="J259" s="91"/>
      <c r="K259" s="92"/>
      <c r="L259" s="92"/>
      <c r="M259" s="9">
        <f t="shared" ca="1" si="67"/>
        <v>0</v>
      </c>
      <c r="N259" s="10" cm="1">
        <f t="array" aca="1" ref="N259" ca="1">IF(ISBLANK(C259),0,IF(F259="Flow",AP259,IF(F259="Cascade",AQ259,IF(OR(ISBLANK(F259),ISBLANK(G259),ISBLANK(I259),ISBLANK(J259)),0,(_xlfn.XLOOKUP(S259,INDIRECT(U259&amp;W259&amp;"W"),_xlfn.XLOOKUP(T259,INDIRECT(U259&amp;W259&amp;"D"),INDIRECT(U259&amp;W259))))))))</f>
        <v>0</v>
      </c>
      <c r="O259" s="93"/>
      <c r="P259" s="9">
        <f t="shared" ca="1" si="68"/>
        <v>0</v>
      </c>
      <c r="Q259" s="9">
        <f t="shared" si="78"/>
        <v>0</v>
      </c>
      <c r="S259" s="7">
        <f t="shared" si="79"/>
        <v>800</v>
      </c>
      <c r="T259" s="7">
        <f t="shared" si="80"/>
        <v>800</v>
      </c>
      <c r="U259" s="8" t="str">
        <f t="shared" si="81"/>
        <v/>
      </c>
      <c r="V259" s="7" cm="1">
        <f t="array" aca="1" ref="V259" ca="1">IF(ISBLANK(I259),0,_xlfn.XLOOKUP(I259,INDIRECT(U259&amp;"Controls"),INDIRECT(U259&amp;"ControlsAddon")))</f>
        <v>0</v>
      </c>
      <c r="W259" s="7" t="str">
        <f t="shared" si="69"/>
        <v/>
      </c>
      <c r="X259" s="7" cm="1">
        <f t="array" aca="1" ref="X259" ca="1">IF(AND(K259="y",NOT(ISBLANK(H259))),_xlfn.XLOOKUP(S259,ralcassette,ralcassettecost),IF(K259="Y",_xlfn.XLOOKUP(S259,INDIRECT(U259&amp;"RALW"),_xlfn.XLOOKUP(T259,INDIRECT(U259&amp;"RALD"),INDIRECT(U259&amp;"RAL"))),0))</f>
        <v>0</v>
      </c>
      <c r="Y259" s="7">
        <f t="shared" si="82"/>
        <v>0</v>
      </c>
      <c r="Z259" s="7">
        <f t="shared" si="83"/>
        <v>0</v>
      </c>
      <c r="AA259" s="7" cm="1">
        <f t="array" ref="AA259">IF(ISNUMBER(SEARCH("cassette",H259)),_xlfn.XLOOKUP(S259,cassettewidth,_xlfn.XLOOKUP(H259,cassettetype,cassette)),IF(ISNUMBER(SEARCH("fascia",H259)),_xlfn.XLOOKUP(S259,fasciawidth,_xlfn.XLOOKUP(H259,fasciatype,fascia)),0))</f>
        <v>0</v>
      </c>
      <c r="AB259" s="7" t="str">
        <f t="shared" si="84"/>
        <v/>
      </c>
      <c r="AC259" s="7" t="str" cm="1">
        <f t="array" ref="AC259">IF(NOT(ISBLANK(H259)),_xlfn.XLOOKUP(S259,cassetterefwidth,_xlfn.XLOOKUP(T259,cassetterefdrop,cassetteref)),"")</f>
        <v/>
      </c>
      <c r="AD259" s="1" t="b">
        <f t="shared" si="85"/>
        <v>0</v>
      </c>
      <c r="AE259" s="1" t="b">
        <f t="shared" si="70"/>
        <v>0</v>
      </c>
      <c r="AF259" s="10" t="e" cm="1">
        <f t="array" aca="1" ref="AF259" ca="1">(_xlfn.XLOOKUP($S259,INDIRECT($U259&amp;$W259&amp;"W"),_xlfn.XLOOKUP($T259,INDIRECT($U259&amp;$W259&amp;"D"),INDIRECT($U259&amp;$W259))))</f>
        <v>#REF!</v>
      </c>
      <c r="AG259" s="9"/>
      <c r="AH259" s="9"/>
      <c r="AI259" s="9"/>
      <c r="AJ259" s="9"/>
      <c r="AK259" s="9"/>
      <c r="AL259" s="7">
        <f t="shared" si="71"/>
        <v>500</v>
      </c>
      <c r="AM259" s="7" t="str">
        <f t="shared" si="86"/>
        <v/>
      </c>
      <c r="AN259" s="7">
        <f t="shared" si="72"/>
        <v>0</v>
      </c>
      <c r="AO259" s="7">
        <f t="shared" si="73"/>
        <v>0</v>
      </c>
      <c r="AP259" s="9" cm="1">
        <f t="array" aca="1" ref="AP259" ca="1">IF(F259="Flow",_xlfn.XLOOKUP(AL259,INDIRECT(F259&amp;AM259&amp;"W"),_xlfn.XLOOKUP(AI259,INDIRECT(F259&amp;AM259&amp;"H"),INDIRECT(F259&amp;AM259))),0)</f>
        <v>0</v>
      </c>
      <c r="AQ259" s="9">
        <f>IF(F259="Cascade",_xlfn.XLOOKUP(S259,Cascade!$C$4:$S$4,Cascade!$C$5:$S$5),0)</f>
        <v>0</v>
      </c>
      <c r="AR259" s="9" t="b">
        <f t="shared" si="74"/>
        <v>0</v>
      </c>
      <c r="AS259" s="9" cm="1">
        <f t="array" aca="1" ref="AS259" ca="1">IF(OR(G259="Ellipse 43",G259="Luxury 46",G259="Type 2",G259="Type D",G259="Type Z",ISBLANK(G259)),0,_xlfn.XLOOKUP(S259,INDIRECT(U259&amp;AR259&amp;"w"),INDIRECT(U259&amp;AR259)))</f>
        <v>0</v>
      </c>
      <c r="AT259" s="9" cm="1">
        <f t="array" ref="AT259">IF(F259="ExtraLok 100",_xlfn.XLOOKUP(S259,'ExtraLok 100'!$C$6:$S$6,_xlfn.XLOOKUP('Pricing Tool'!T259,'ExtraLok 100'!$A$7:$A$21,'ExtraLok 100'!$C$7:$S$21)),IF(F259="ExtraLok 125",_xlfn.XLOOKUP('Pricing Tool'!S259,'ExtraLok 125'!$C$6:$S$6,_xlfn.XLOOKUP('Pricing Tool'!T259,'ExtraLok 125'!$A$7:$A$33,'ExtraLok 125'!$C$7:$S$33)),0))</f>
        <v>0</v>
      </c>
      <c r="AU259" s="9">
        <f t="shared" ca="1" si="87"/>
        <v>0</v>
      </c>
      <c r="AV259" s="9" t="str">
        <f t="shared" si="75"/>
        <v/>
      </c>
      <c r="AW259" s="85" t="e">
        <f>_xlfn.XLOOKUP($AV259,'Size capacities'!$A$2:$A$120,'Size capacities'!D$2:D$120)</f>
        <v>#N/A</v>
      </c>
      <c r="AX259" s="85" t="e">
        <f>_xlfn.XLOOKUP($AV259,'Size capacities'!$A$2:$A$120,'Size capacities'!E$2:E$120)</f>
        <v>#N/A</v>
      </c>
      <c r="AY259" s="85" t="e">
        <f>_xlfn.XLOOKUP($AV259,'Size capacities'!$A$2:$A$120,'Size capacities'!F$2:F$120)</f>
        <v>#N/A</v>
      </c>
      <c r="AZ259" s="85" t="e">
        <f>_xlfn.XLOOKUP($AV259,'Size capacities'!$A$2:$A$120,'Size capacities'!G$2:G$120)</f>
        <v>#N/A</v>
      </c>
      <c r="BA259" s="85">
        <f t="shared" si="76"/>
        <v>0</v>
      </c>
      <c r="BB259" s="85">
        <f t="shared" si="77"/>
        <v>0</v>
      </c>
    </row>
    <row r="260" spans="1:54" x14ac:dyDescent="0.3">
      <c r="A260" s="7">
        <v>257</v>
      </c>
      <c r="B260" s="91"/>
      <c r="C260" s="91"/>
      <c r="D260" s="91"/>
      <c r="E260" s="91"/>
      <c r="F260" s="91"/>
      <c r="G260" s="91"/>
      <c r="H260" s="91"/>
      <c r="I260" s="91"/>
      <c r="J260" s="91"/>
      <c r="K260" s="92"/>
      <c r="L260" s="92"/>
      <c r="M260" s="9">
        <f t="shared" ref="M260:M323" ca="1" si="88">IF($N260=0,0,$N260+$V260+$X260+$Y260+$AA260+$AS260+$AT260+$Z260)</f>
        <v>0</v>
      </c>
      <c r="N260" s="10" cm="1">
        <f t="array" aca="1" ref="N260" ca="1">IF(ISBLANK(C260),0,IF(F260="Flow",AP260,IF(F260="Cascade",AQ260,IF(OR(ISBLANK(F260),ISBLANK(G260),ISBLANK(I260),ISBLANK(J260)),0,(_xlfn.XLOOKUP(S260,INDIRECT(U260&amp;W260&amp;"W"),_xlfn.XLOOKUP(T260,INDIRECT(U260&amp;W260&amp;"D"),INDIRECT(U260&amp;W260))))))))</f>
        <v>0</v>
      </c>
      <c r="O260" s="93"/>
      <c r="P260" s="9">
        <f t="shared" ref="P260:P323" ca="1" si="89">AU260-(AU260*O260)</f>
        <v>0</v>
      </c>
      <c r="Q260" s="9">
        <f t="shared" si="78"/>
        <v>0</v>
      </c>
      <c r="S260" s="7">
        <f t="shared" si="79"/>
        <v>800</v>
      </c>
      <c r="T260" s="7">
        <f t="shared" si="80"/>
        <v>800</v>
      </c>
      <c r="U260" s="8" t="str">
        <f t="shared" si="81"/>
        <v/>
      </c>
      <c r="V260" s="7" cm="1">
        <f t="array" aca="1" ref="V260" ca="1">IF(ISBLANK(I260),0,_xlfn.XLOOKUP(I260,INDIRECT(U260&amp;"Controls"),INDIRECT(U260&amp;"ControlsAddon")))</f>
        <v>0</v>
      </c>
      <c r="W260" s="7" t="str">
        <f t="shared" ref="W260:W323" si="90">SUBSTITUTE(J260," ","")</f>
        <v/>
      </c>
      <c r="X260" s="7" cm="1">
        <f t="array" aca="1" ref="X260" ca="1">IF(AND(K260="y",NOT(ISBLANK(H260))),_xlfn.XLOOKUP(S260,ralcassette,ralcassettecost),IF(K260="Y",_xlfn.XLOOKUP(S260,INDIRECT(U260&amp;"RALW"),_xlfn.XLOOKUP(T260,INDIRECT(U260&amp;"RALD"),INDIRECT(U260&amp;"RAL"))),0))</f>
        <v>0</v>
      </c>
      <c r="Y260" s="7">
        <f t="shared" si="82"/>
        <v>0</v>
      </c>
      <c r="Z260" s="7">
        <f t="shared" si="83"/>
        <v>0</v>
      </c>
      <c r="AA260" s="7" cm="1">
        <f t="array" ref="AA260">IF(ISNUMBER(SEARCH("cassette",H260)),_xlfn.XLOOKUP(S260,cassettewidth,_xlfn.XLOOKUP(H260,cassettetype,cassette)),IF(ISNUMBER(SEARCH("fascia",H260)),_xlfn.XLOOKUP(S260,fasciawidth,_xlfn.XLOOKUP(H260,fasciatype,fascia)),0))</f>
        <v>0</v>
      </c>
      <c r="AB260" s="7" t="str">
        <f t="shared" si="84"/>
        <v/>
      </c>
      <c r="AC260" s="7" t="str" cm="1">
        <f t="array" ref="AC260">IF(NOT(ISBLANK(H260)),_xlfn.XLOOKUP(S260,cassetterefwidth,_xlfn.XLOOKUP(T260,cassetterefdrop,cassetteref)),"")</f>
        <v/>
      </c>
      <c r="AD260" s="1" t="b">
        <f t="shared" si="85"/>
        <v>0</v>
      </c>
      <c r="AE260" s="1" t="b">
        <f t="shared" ref="AE260:AE323" si="91">IF(OR(AND(F260="KuroLok 80",E260&gt;800),AND(OR(F260="KuroLok 100",F260="KuroLok 100 RL"),E260&gt;2400),AND(OR(F260="KuroLok 125",F260="KuroLok 125 RL"),E260&gt;5200)),"Warn")</f>
        <v>0</v>
      </c>
      <c r="AF260" s="10" t="e" cm="1">
        <f t="array" aca="1" ref="AF260" ca="1">(_xlfn.XLOOKUP($S260,INDIRECT($U260&amp;$W260&amp;"W"),_xlfn.XLOOKUP($T260,INDIRECT($U260&amp;$W260&amp;"D"),INDIRECT($U260&amp;$W260))))</f>
        <v>#REF!</v>
      </c>
      <c r="AG260" s="9"/>
      <c r="AH260" s="9"/>
      <c r="AI260" s="9"/>
      <c r="AJ260" s="9"/>
      <c r="AK260" s="9"/>
      <c r="AL260" s="7">
        <f t="shared" ref="AL260:AL323" si="92">IF(D260&lt;500,500,CEILING(D260,500))</f>
        <v>500</v>
      </c>
      <c r="AM260" s="7" t="str">
        <f t="shared" si="86"/>
        <v/>
      </c>
      <c r="AN260" s="7">
        <f t="shared" ref="AN260:AN323" si="93">IF(F260="Flow",AJ260*385,0)</f>
        <v>0</v>
      </c>
      <c r="AO260" s="7">
        <f t="shared" ref="AO260:AO323" si="94">IF(AND(F260="Flow",AK260="Y"),641,0)</f>
        <v>0</v>
      </c>
      <c r="AP260" s="9" cm="1">
        <f t="array" aca="1" ref="AP260" ca="1">IF(F260="Flow",_xlfn.XLOOKUP(AL260,INDIRECT(F260&amp;AM260&amp;"W"),_xlfn.XLOOKUP(AI260,INDIRECT(F260&amp;AM260&amp;"H"),INDIRECT(F260&amp;AM260))),0)</f>
        <v>0</v>
      </c>
      <c r="AQ260" s="9">
        <f>IF(F260="Cascade",_xlfn.XLOOKUP(S260,Cascade!$C$4:$S$4,Cascade!$C$5:$S$5),0)</f>
        <v>0</v>
      </c>
      <c r="AR260" s="9" t="b">
        <f t="shared" ref="AR260:AR323" si="95">IF(G260="Linear 25","lin",IF(G260="Luxury 39","lux"))</f>
        <v>0</v>
      </c>
      <c r="AS260" s="9" cm="1">
        <f t="array" aca="1" ref="AS260" ca="1">IF(OR(G260="Ellipse 43",G260="Luxury 46",G260="Type 2",G260="Type D",G260="Type Z",ISBLANK(G260)),0,_xlfn.XLOOKUP(S260,INDIRECT(U260&amp;AR260&amp;"w"),INDIRECT(U260&amp;AR260)))</f>
        <v>0</v>
      </c>
      <c r="AT260" s="9" cm="1">
        <f t="array" ref="AT260">IF(F260="ExtraLok 100",_xlfn.XLOOKUP(S260,'ExtraLok 100'!$C$6:$S$6,_xlfn.XLOOKUP('Pricing Tool'!T260,'ExtraLok 100'!$A$7:$A$21,'ExtraLok 100'!$C$7:$S$21)),IF(F260="ExtraLok 125",_xlfn.XLOOKUP('Pricing Tool'!S260,'ExtraLok 125'!$C$6:$S$6,_xlfn.XLOOKUP('Pricing Tool'!T260,'ExtraLok 125'!$A$7:$A$33,'ExtraLok 125'!$C$7:$S$33)),0))</f>
        <v>0</v>
      </c>
      <c r="AU260" s="9">
        <f t="shared" ca="1" si="87"/>
        <v>0</v>
      </c>
      <c r="AV260" s="9" t="str">
        <f t="shared" ref="AV260:AV323" si="96">F260&amp;I260</f>
        <v/>
      </c>
      <c r="AW260" s="85" t="e">
        <f>_xlfn.XLOOKUP($AV260,'Size capacities'!$A$2:$A$120,'Size capacities'!D$2:D$120)</f>
        <v>#N/A</v>
      </c>
      <c r="AX260" s="85" t="e">
        <f>_xlfn.XLOOKUP($AV260,'Size capacities'!$A$2:$A$120,'Size capacities'!E$2:E$120)</f>
        <v>#N/A</v>
      </c>
      <c r="AY260" s="85" t="e">
        <f>_xlfn.XLOOKUP($AV260,'Size capacities'!$A$2:$A$120,'Size capacities'!F$2:F$120)</f>
        <v>#N/A</v>
      </c>
      <c r="AZ260" s="85" t="e">
        <f>_xlfn.XLOOKUP($AV260,'Size capacities'!$A$2:$A$120,'Size capacities'!G$2:G$120)</f>
        <v>#N/A</v>
      </c>
      <c r="BA260" s="85">
        <f t="shared" ref="BA260:BA323" si="97">IF(OR(ISBLANK(D260),ISBLANK(F260),ISBLANK(I260)),0,IF(D260&lt;AW260,"min",IF(OR(D260&gt;AX260,E260&gt;AY260,(((D260/1000)*(E260/1000))*1000)&gt;AZ260),"max",0)))</f>
        <v>0</v>
      </c>
      <c r="BB260" s="85">
        <f t="shared" ref="BB260:BB323" si="98">IF(OR(ISBLANK(D260),ISBLANK(G260)),0,IF(AND(D260&gt;3000,G260="Linear 25"),"max",0))</f>
        <v>0</v>
      </c>
    </row>
    <row r="261" spans="1:54" x14ac:dyDescent="0.3">
      <c r="A261" s="7">
        <v>258</v>
      </c>
      <c r="B261" s="91"/>
      <c r="C261" s="91"/>
      <c r="D261" s="91"/>
      <c r="E261" s="91"/>
      <c r="F261" s="91"/>
      <c r="G261" s="91"/>
      <c r="H261" s="91"/>
      <c r="I261" s="91"/>
      <c r="J261" s="91"/>
      <c r="K261" s="92"/>
      <c r="L261" s="92"/>
      <c r="M261" s="9">
        <f t="shared" ca="1" si="88"/>
        <v>0</v>
      </c>
      <c r="N261" s="10" cm="1">
        <f t="array" aca="1" ref="N261" ca="1">IF(ISBLANK(C261),0,IF(F261="Flow",AP261,IF(F261="Cascade",AQ261,IF(OR(ISBLANK(F261),ISBLANK(G261),ISBLANK(I261),ISBLANK(J261)),0,(_xlfn.XLOOKUP(S261,INDIRECT(U261&amp;W261&amp;"W"),_xlfn.XLOOKUP(T261,INDIRECT(U261&amp;W261&amp;"D"),INDIRECT(U261&amp;W261))))))))</f>
        <v>0</v>
      </c>
      <c r="O261" s="93"/>
      <c r="P261" s="9">
        <f t="shared" ca="1" si="89"/>
        <v>0</v>
      </c>
      <c r="Q261" s="9">
        <f t="shared" ref="Q261:Q324" si="99">IF(C261*(NOT(ISBLANK(C261))),P261*C261,0)</f>
        <v>0</v>
      </c>
      <c r="S261" s="7">
        <f t="shared" ref="S261:S324" si="100">IF(D261&lt;800,800,CEILING(D261,200))</f>
        <v>800</v>
      </c>
      <c r="T261" s="7">
        <f t="shared" ref="T261:T324" si="101">IF(E261&lt;800,800,CEILING(E261,200))</f>
        <v>800</v>
      </c>
      <c r="U261" s="8" t="str">
        <f t="shared" ref="U261:U324" si="102">IF(ISNUMBER(SEARCH("Evolve Cassette",F261)),SUBSTITUTE(SUBSTITUTE(SUBSTITUTE(F261," Cassette 80","")," Cassette 100","")," Cassette 125",""),IF(F261="ExtraLok 100","KuroLok100",IF(F261="ExtraLok 125","KuroLok125",SUBSTITUTE(SUBSTITUTE(F261," ",""),"&amp;",""))))</f>
        <v/>
      </c>
      <c r="V261" s="7" cm="1">
        <f t="array" aca="1" ref="V261" ca="1">IF(ISBLANK(I261),0,_xlfn.XLOOKUP(I261,INDIRECT(U261&amp;"Controls"),INDIRECT(U261&amp;"ControlsAddon")))</f>
        <v>0</v>
      </c>
      <c r="W261" s="7" t="str">
        <f t="shared" si="90"/>
        <v/>
      </c>
      <c r="X261" s="7" cm="1">
        <f t="array" aca="1" ref="X261" ca="1">IF(AND(K261="y",NOT(ISBLANK(H261))),_xlfn.XLOOKUP(S261,ralcassette,ralcassettecost),IF(K261="Y",_xlfn.XLOOKUP(S261,INDIRECT(U261&amp;"RALW"),_xlfn.XLOOKUP(T261,INDIRECT(U261&amp;"RALD"),INDIRECT(U261&amp;"RAL"))),0))</f>
        <v>0</v>
      </c>
      <c r="Y261" s="7">
        <f t="shared" ref="Y261:Y324" si="103">IF(L261="Y",((D261/1000*2)*69.97)+(((E261*2-230)/1000)*34.28),0)</f>
        <v>0</v>
      </c>
      <c r="Z261" s="7">
        <f t="shared" ref="Z261:Z324" si="104">IF(AND(K261="Y",L261="Y"),33+(D261*14.3),0)</f>
        <v>0</v>
      </c>
      <c r="AA261" s="7" cm="1">
        <f t="array" ref="AA261">IF(ISNUMBER(SEARCH("cassette",H261)),_xlfn.XLOOKUP(S261,cassettewidth,_xlfn.XLOOKUP(H261,cassettetype,cassette)),IF(ISNUMBER(SEARCH("fascia",H261)),_xlfn.XLOOKUP(S261,fasciawidth,_xlfn.XLOOKUP(H261,fasciatype,fascia)),0))</f>
        <v>0</v>
      </c>
      <c r="AB261" s="7" t="str">
        <f t="shared" ref="AB261:AB324" si="105">SUBSTITUTE(SUBSTITUTE(H261,"Fascia ",""),"Cassette ","")</f>
        <v/>
      </c>
      <c r="AC261" s="7" t="str" cm="1">
        <f t="array" ref="AC261">IF(NOT(ISBLANK(H261)),_xlfn.XLOOKUP(S261,cassetterefwidth,_xlfn.XLOOKUP(T261,cassetterefdrop,cassetteref)),"")</f>
        <v/>
      </c>
      <c r="AD261" s="1" t="b">
        <f t="shared" ref="AD261:AD324" si="106">_xlfn.NUMBERVALUE(AB261)&lt;_xlfn.NUMBERVALUE(AC261)</f>
        <v>0</v>
      </c>
      <c r="AE261" s="1" t="b">
        <f t="shared" si="91"/>
        <v>0</v>
      </c>
      <c r="AF261" s="10" t="e" cm="1">
        <f t="array" aca="1" ref="AF261" ca="1">(_xlfn.XLOOKUP($S261,INDIRECT($U261&amp;$W261&amp;"W"),_xlfn.XLOOKUP($T261,INDIRECT($U261&amp;$W261&amp;"D"),INDIRECT($U261&amp;$W261))))</f>
        <v>#REF!</v>
      </c>
      <c r="AG261" s="9"/>
      <c r="AH261" s="9"/>
      <c r="AI261" s="9"/>
      <c r="AJ261" s="9"/>
      <c r="AK261" s="9"/>
      <c r="AL261" s="7">
        <f t="shared" si="92"/>
        <v>500</v>
      </c>
      <c r="AM261" s="7" t="str">
        <f t="shared" ref="AM261:AM324" si="107">SUBSTITUTE(SUBSTITUTE(AH261," way","")," draw","")</f>
        <v/>
      </c>
      <c r="AN261" s="7">
        <f t="shared" si="93"/>
        <v>0</v>
      </c>
      <c r="AO261" s="7">
        <f t="shared" si="94"/>
        <v>0</v>
      </c>
      <c r="AP261" s="9" cm="1">
        <f t="array" aca="1" ref="AP261" ca="1">IF(F261="Flow",_xlfn.XLOOKUP(AL261,INDIRECT(F261&amp;AM261&amp;"W"),_xlfn.XLOOKUP(AI261,INDIRECT(F261&amp;AM261&amp;"H"),INDIRECT(F261&amp;AM261))),0)</f>
        <v>0</v>
      </c>
      <c r="AQ261" s="9">
        <f>IF(F261="Cascade",_xlfn.XLOOKUP(S261,Cascade!$C$4:$S$4,Cascade!$C$5:$S$5),0)</f>
        <v>0</v>
      </c>
      <c r="AR261" s="9" t="b">
        <f t="shared" si="95"/>
        <v>0</v>
      </c>
      <c r="AS261" s="9" cm="1">
        <f t="array" aca="1" ref="AS261" ca="1">IF(OR(G261="Ellipse 43",G261="Luxury 46",G261="Type 2",G261="Type D",G261="Type Z",ISBLANK(G261)),0,_xlfn.XLOOKUP(S261,INDIRECT(U261&amp;AR261&amp;"w"),INDIRECT(U261&amp;AR261)))</f>
        <v>0</v>
      </c>
      <c r="AT261" s="9" cm="1">
        <f t="array" ref="AT261">IF(F261="ExtraLok 100",_xlfn.XLOOKUP(S261,'ExtraLok 100'!$C$6:$S$6,_xlfn.XLOOKUP('Pricing Tool'!T261,'ExtraLok 100'!$A$7:$A$21,'ExtraLok 100'!$C$7:$S$21)),IF(F261="ExtraLok 125",_xlfn.XLOOKUP('Pricing Tool'!S261,'ExtraLok 125'!$C$6:$S$6,_xlfn.XLOOKUP('Pricing Tool'!T261,'ExtraLok 125'!$A$7:$A$33,'ExtraLok 125'!$C$7:$S$33)),0))</f>
        <v>0</v>
      </c>
      <c r="AU261" s="9">
        <f t="shared" ref="AU261:AU324" ca="1" si="108">IF(N261=0,0,N261+V261+X261+Y261+AA261+AS261+AT261)</f>
        <v>0</v>
      </c>
      <c r="AV261" s="9" t="str">
        <f t="shared" si="96"/>
        <v/>
      </c>
      <c r="AW261" s="85" t="e">
        <f>_xlfn.XLOOKUP($AV261,'Size capacities'!$A$2:$A$120,'Size capacities'!D$2:D$120)</f>
        <v>#N/A</v>
      </c>
      <c r="AX261" s="85" t="e">
        <f>_xlfn.XLOOKUP($AV261,'Size capacities'!$A$2:$A$120,'Size capacities'!E$2:E$120)</f>
        <v>#N/A</v>
      </c>
      <c r="AY261" s="85" t="e">
        <f>_xlfn.XLOOKUP($AV261,'Size capacities'!$A$2:$A$120,'Size capacities'!F$2:F$120)</f>
        <v>#N/A</v>
      </c>
      <c r="AZ261" s="85" t="e">
        <f>_xlfn.XLOOKUP($AV261,'Size capacities'!$A$2:$A$120,'Size capacities'!G$2:G$120)</f>
        <v>#N/A</v>
      </c>
      <c r="BA261" s="85">
        <f t="shared" si="97"/>
        <v>0</v>
      </c>
      <c r="BB261" s="85">
        <f t="shared" si="98"/>
        <v>0</v>
      </c>
    </row>
    <row r="262" spans="1:54" x14ac:dyDescent="0.3">
      <c r="A262" s="7">
        <v>259</v>
      </c>
      <c r="B262" s="91"/>
      <c r="C262" s="91"/>
      <c r="D262" s="91"/>
      <c r="E262" s="91"/>
      <c r="F262" s="91"/>
      <c r="G262" s="91"/>
      <c r="H262" s="91"/>
      <c r="I262" s="91"/>
      <c r="J262" s="91"/>
      <c r="K262" s="92"/>
      <c r="L262" s="92"/>
      <c r="M262" s="9">
        <f t="shared" ca="1" si="88"/>
        <v>0</v>
      </c>
      <c r="N262" s="10" cm="1">
        <f t="array" aca="1" ref="N262" ca="1">IF(ISBLANK(C262),0,IF(F262="Flow",AP262,IF(F262="Cascade",AQ262,IF(OR(ISBLANK(F262),ISBLANK(G262),ISBLANK(I262),ISBLANK(J262)),0,(_xlfn.XLOOKUP(S262,INDIRECT(U262&amp;W262&amp;"W"),_xlfn.XLOOKUP(T262,INDIRECT(U262&amp;W262&amp;"D"),INDIRECT(U262&amp;W262))))))))</f>
        <v>0</v>
      </c>
      <c r="O262" s="93"/>
      <c r="P262" s="9">
        <f t="shared" ca="1" si="89"/>
        <v>0</v>
      </c>
      <c r="Q262" s="9">
        <f t="shared" si="99"/>
        <v>0</v>
      </c>
      <c r="S262" s="7">
        <f t="shared" si="100"/>
        <v>800</v>
      </c>
      <c r="T262" s="7">
        <f t="shared" si="101"/>
        <v>800</v>
      </c>
      <c r="U262" s="8" t="str">
        <f t="shared" si="102"/>
        <v/>
      </c>
      <c r="V262" s="7" cm="1">
        <f t="array" aca="1" ref="V262" ca="1">IF(ISBLANK(I262),0,_xlfn.XLOOKUP(I262,INDIRECT(U262&amp;"Controls"),INDIRECT(U262&amp;"ControlsAddon")))</f>
        <v>0</v>
      </c>
      <c r="W262" s="7" t="str">
        <f t="shared" si="90"/>
        <v/>
      </c>
      <c r="X262" s="7" cm="1">
        <f t="array" aca="1" ref="X262" ca="1">IF(AND(K262="y",NOT(ISBLANK(H262))),_xlfn.XLOOKUP(S262,ralcassette,ralcassettecost),IF(K262="Y",_xlfn.XLOOKUP(S262,INDIRECT(U262&amp;"RALW"),_xlfn.XLOOKUP(T262,INDIRECT(U262&amp;"RALD"),INDIRECT(U262&amp;"RAL"))),0))</f>
        <v>0</v>
      </c>
      <c r="Y262" s="7">
        <f t="shared" si="103"/>
        <v>0</v>
      </c>
      <c r="Z262" s="7">
        <f t="shared" si="104"/>
        <v>0</v>
      </c>
      <c r="AA262" s="7" cm="1">
        <f t="array" ref="AA262">IF(ISNUMBER(SEARCH("cassette",H262)),_xlfn.XLOOKUP(S262,cassettewidth,_xlfn.XLOOKUP(H262,cassettetype,cassette)),IF(ISNUMBER(SEARCH("fascia",H262)),_xlfn.XLOOKUP(S262,fasciawidth,_xlfn.XLOOKUP(H262,fasciatype,fascia)),0))</f>
        <v>0</v>
      </c>
      <c r="AB262" s="7" t="str">
        <f t="shared" si="105"/>
        <v/>
      </c>
      <c r="AC262" s="7" t="str" cm="1">
        <f t="array" ref="AC262">IF(NOT(ISBLANK(H262)),_xlfn.XLOOKUP(S262,cassetterefwidth,_xlfn.XLOOKUP(T262,cassetterefdrop,cassetteref)),"")</f>
        <v/>
      </c>
      <c r="AD262" s="1" t="b">
        <f t="shared" si="106"/>
        <v>0</v>
      </c>
      <c r="AE262" s="1" t="b">
        <f t="shared" si="91"/>
        <v>0</v>
      </c>
      <c r="AF262" s="10" t="e" cm="1">
        <f t="array" aca="1" ref="AF262" ca="1">(_xlfn.XLOOKUP($S262,INDIRECT($U262&amp;$W262&amp;"W"),_xlfn.XLOOKUP($T262,INDIRECT($U262&amp;$W262&amp;"D"),INDIRECT($U262&amp;$W262))))</f>
        <v>#REF!</v>
      </c>
      <c r="AG262" s="9"/>
      <c r="AH262" s="9"/>
      <c r="AI262" s="9"/>
      <c r="AJ262" s="9"/>
      <c r="AK262" s="9"/>
      <c r="AL262" s="7">
        <f t="shared" si="92"/>
        <v>500</v>
      </c>
      <c r="AM262" s="7" t="str">
        <f t="shared" si="107"/>
        <v/>
      </c>
      <c r="AN262" s="7">
        <f t="shared" si="93"/>
        <v>0</v>
      </c>
      <c r="AO262" s="7">
        <f t="shared" si="94"/>
        <v>0</v>
      </c>
      <c r="AP262" s="9" cm="1">
        <f t="array" aca="1" ref="AP262" ca="1">IF(F262="Flow",_xlfn.XLOOKUP(AL262,INDIRECT(F262&amp;AM262&amp;"W"),_xlfn.XLOOKUP(AI262,INDIRECT(F262&amp;AM262&amp;"H"),INDIRECT(F262&amp;AM262))),0)</f>
        <v>0</v>
      </c>
      <c r="AQ262" s="9">
        <f>IF(F262="Cascade",_xlfn.XLOOKUP(S262,Cascade!$C$4:$S$4,Cascade!$C$5:$S$5),0)</f>
        <v>0</v>
      </c>
      <c r="AR262" s="9" t="b">
        <f t="shared" si="95"/>
        <v>0</v>
      </c>
      <c r="AS262" s="9" cm="1">
        <f t="array" aca="1" ref="AS262" ca="1">IF(OR(G262="Ellipse 43",G262="Luxury 46",G262="Type 2",G262="Type D",G262="Type Z",ISBLANK(G262)),0,_xlfn.XLOOKUP(S262,INDIRECT(U262&amp;AR262&amp;"w"),INDIRECT(U262&amp;AR262)))</f>
        <v>0</v>
      </c>
      <c r="AT262" s="9" cm="1">
        <f t="array" ref="AT262">IF(F262="ExtraLok 100",_xlfn.XLOOKUP(S262,'ExtraLok 100'!$C$6:$S$6,_xlfn.XLOOKUP('Pricing Tool'!T262,'ExtraLok 100'!$A$7:$A$21,'ExtraLok 100'!$C$7:$S$21)),IF(F262="ExtraLok 125",_xlfn.XLOOKUP('Pricing Tool'!S262,'ExtraLok 125'!$C$6:$S$6,_xlfn.XLOOKUP('Pricing Tool'!T262,'ExtraLok 125'!$A$7:$A$33,'ExtraLok 125'!$C$7:$S$33)),0))</f>
        <v>0</v>
      </c>
      <c r="AU262" s="9">
        <f t="shared" ca="1" si="108"/>
        <v>0</v>
      </c>
      <c r="AV262" s="9" t="str">
        <f t="shared" si="96"/>
        <v/>
      </c>
      <c r="AW262" s="85" t="e">
        <f>_xlfn.XLOOKUP($AV262,'Size capacities'!$A$2:$A$120,'Size capacities'!D$2:D$120)</f>
        <v>#N/A</v>
      </c>
      <c r="AX262" s="85" t="e">
        <f>_xlfn.XLOOKUP($AV262,'Size capacities'!$A$2:$A$120,'Size capacities'!E$2:E$120)</f>
        <v>#N/A</v>
      </c>
      <c r="AY262" s="85" t="e">
        <f>_xlfn.XLOOKUP($AV262,'Size capacities'!$A$2:$A$120,'Size capacities'!F$2:F$120)</f>
        <v>#N/A</v>
      </c>
      <c r="AZ262" s="85" t="e">
        <f>_xlfn.XLOOKUP($AV262,'Size capacities'!$A$2:$A$120,'Size capacities'!G$2:G$120)</f>
        <v>#N/A</v>
      </c>
      <c r="BA262" s="85">
        <f t="shared" si="97"/>
        <v>0</v>
      </c>
      <c r="BB262" s="85">
        <f t="shared" si="98"/>
        <v>0</v>
      </c>
    </row>
    <row r="263" spans="1:54" x14ac:dyDescent="0.3">
      <c r="A263" s="7">
        <v>260</v>
      </c>
      <c r="B263" s="91"/>
      <c r="C263" s="91"/>
      <c r="D263" s="91"/>
      <c r="E263" s="91"/>
      <c r="F263" s="91"/>
      <c r="G263" s="91"/>
      <c r="H263" s="91"/>
      <c r="I263" s="91"/>
      <c r="J263" s="91"/>
      <c r="K263" s="92"/>
      <c r="L263" s="92"/>
      <c r="M263" s="9">
        <f t="shared" ca="1" si="88"/>
        <v>0</v>
      </c>
      <c r="N263" s="10" cm="1">
        <f t="array" aca="1" ref="N263" ca="1">IF(ISBLANK(C263),0,IF(F263="Flow",AP263,IF(F263="Cascade",AQ263,IF(OR(ISBLANK(F263),ISBLANK(G263),ISBLANK(I263),ISBLANK(J263)),0,(_xlfn.XLOOKUP(S263,INDIRECT(U263&amp;W263&amp;"W"),_xlfn.XLOOKUP(T263,INDIRECT(U263&amp;W263&amp;"D"),INDIRECT(U263&amp;W263))))))))</f>
        <v>0</v>
      </c>
      <c r="O263" s="93"/>
      <c r="P263" s="9">
        <f t="shared" ca="1" si="89"/>
        <v>0</v>
      </c>
      <c r="Q263" s="9">
        <f t="shared" si="99"/>
        <v>0</v>
      </c>
      <c r="S263" s="7">
        <f t="shared" si="100"/>
        <v>800</v>
      </c>
      <c r="T263" s="7">
        <f t="shared" si="101"/>
        <v>800</v>
      </c>
      <c r="U263" s="8" t="str">
        <f t="shared" si="102"/>
        <v/>
      </c>
      <c r="V263" s="7" cm="1">
        <f t="array" aca="1" ref="V263" ca="1">IF(ISBLANK(I263),0,_xlfn.XLOOKUP(I263,INDIRECT(U263&amp;"Controls"),INDIRECT(U263&amp;"ControlsAddon")))</f>
        <v>0</v>
      </c>
      <c r="W263" s="7" t="str">
        <f t="shared" si="90"/>
        <v/>
      </c>
      <c r="X263" s="7" cm="1">
        <f t="array" aca="1" ref="X263" ca="1">IF(AND(K263="y",NOT(ISBLANK(H263))),_xlfn.XLOOKUP(S263,ralcassette,ralcassettecost),IF(K263="Y",_xlfn.XLOOKUP(S263,INDIRECT(U263&amp;"RALW"),_xlfn.XLOOKUP(T263,INDIRECT(U263&amp;"RALD"),INDIRECT(U263&amp;"RAL"))),0))</f>
        <v>0</v>
      </c>
      <c r="Y263" s="7">
        <f t="shared" si="103"/>
        <v>0</v>
      </c>
      <c r="Z263" s="7">
        <f t="shared" si="104"/>
        <v>0</v>
      </c>
      <c r="AA263" s="7" cm="1">
        <f t="array" ref="AA263">IF(ISNUMBER(SEARCH("cassette",H263)),_xlfn.XLOOKUP(S263,cassettewidth,_xlfn.XLOOKUP(H263,cassettetype,cassette)),IF(ISNUMBER(SEARCH("fascia",H263)),_xlfn.XLOOKUP(S263,fasciawidth,_xlfn.XLOOKUP(H263,fasciatype,fascia)),0))</f>
        <v>0</v>
      </c>
      <c r="AB263" s="7" t="str">
        <f t="shared" si="105"/>
        <v/>
      </c>
      <c r="AC263" s="7" t="str" cm="1">
        <f t="array" ref="AC263">IF(NOT(ISBLANK(H263)),_xlfn.XLOOKUP(S263,cassetterefwidth,_xlfn.XLOOKUP(T263,cassetterefdrop,cassetteref)),"")</f>
        <v/>
      </c>
      <c r="AD263" s="1" t="b">
        <f t="shared" si="106"/>
        <v>0</v>
      </c>
      <c r="AE263" s="1" t="b">
        <f t="shared" si="91"/>
        <v>0</v>
      </c>
      <c r="AF263" s="10" t="e" cm="1">
        <f t="array" aca="1" ref="AF263" ca="1">(_xlfn.XLOOKUP($S263,INDIRECT($U263&amp;$W263&amp;"W"),_xlfn.XLOOKUP($T263,INDIRECT($U263&amp;$W263&amp;"D"),INDIRECT($U263&amp;$W263))))</f>
        <v>#REF!</v>
      </c>
      <c r="AG263" s="9"/>
      <c r="AH263" s="9"/>
      <c r="AI263" s="9"/>
      <c r="AJ263" s="9"/>
      <c r="AK263" s="9"/>
      <c r="AL263" s="7">
        <f t="shared" si="92"/>
        <v>500</v>
      </c>
      <c r="AM263" s="7" t="str">
        <f t="shared" si="107"/>
        <v/>
      </c>
      <c r="AN263" s="7">
        <f t="shared" si="93"/>
        <v>0</v>
      </c>
      <c r="AO263" s="7">
        <f t="shared" si="94"/>
        <v>0</v>
      </c>
      <c r="AP263" s="9" cm="1">
        <f t="array" aca="1" ref="AP263" ca="1">IF(F263="Flow",_xlfn.XLOOKUP(AL263,INDIRECT(F263&amp;AM263&amp;"W"),_xlfn.XLOOKUP(AI263,INDIRECT(F263&amp;AM263&amp;"H"),INDIRECT(F263&amp;AM263))),0)</f>
        <v>0</v>
      </c>
      <c r="AQ263" s="9">
        <f>IF(F263="Cascade",_xlfn.XLOOKUP(S263,Cascade!$C$4:$S$4,Cascade!$C$5:$S$5),0)</f>
        <v>0</v>
      </c>
      <c r="AR263" s="9" t="b">
        <f t="shared" si="95"/>
        <v>0</v>
      </c>
      <c r="AS263" s="9" cm="1">
        <f t="array" aca="1" ref="AS263" ca="1">IF(OR(G263="Ellipse 43",G263="Luxury 46",G263="Type 2",G263="Type D",G263="Type Z",ISBLANK(G263)),0,_xlfn.XLOOKUP(S263,INDIRECT(U263&amp;AR263&amp;"w"),INDIRECT(U263&amp;AR263)))</f>
        <v>0</v>
      </c>
      <c r="AT263" s="9" cm="1">
        <f t="array" ref="AT263">IF(F263="ExtraLok 100",_xlfn.XLOOKUP(S263,'ExtraLok 100'!$C$6:$S$6,_xlfn.XLOOKUP('Pricing Tool'!T263,'ExtraLok 100'!$A$7:$A$21,'ExtraLok 100'!$C$7:$S$21)),IF(F263="ExtraLok 125",_xlfn.XLOOKUP('Pricing Tool'!S263,'ExtraLok 125'!$C$6:$S$6,_xlfn.XLOOKUP('Pricing Tool'!T263,'ExtraLok 125'!$A$7:$A$33,'ExtraLok 125'!$C$7:$S$33)),0))</f>
        <v>0</v>
      </c>
      <c r="AU263" s="9">
        <f t="shared" ca="1" si="108"/>
        <v>0</v>
      </c>
      <c r="AV263" s="9" t="str">
        <f t="shared" si="96"/>
        <v/>
      </c>
      <c r="AW263" s="85" t="e">
        <f>_xlfn.XLOOKUP($AV263,'Size capacities'!$A$2:$A$120,'Size capacities'!D$2:D$120)</f>
        <v>#N/A</v>
      </c>
      <c r="AX263" s="85" t="e">
        <f>_xlfn.XLOOKUP($AV263,'Size capacities'!$A$2:$A$120,'Size capacities'!E$2:E$120)</f>
        <v>#N/A</v>
      </c>
      <c r="AY263" s="85" t="e">
        <f>_xlfn.XLOOKUP($AV263,'Size capacities'!$A$2:$A$120,'Size capacities'!F$2:F$120)</f>
        <v>#N/A</v>
      </c>
      <c r="AZ263" s="85" t="e">
        <f>_xlfn.XLOOKUP($AV263,'Size capacities'!$A$2:$A$120,'Size capacities'!G$2:G$120)</f>
        <v>#N/A</v>
      </c>
      <c r="BA263" s="85">
        <f t="shared" si="97"/>
        <v>0</v>
      </c>
      <c r="BB263" s="85">
        <f t="shared" si="98"/>
        <v>0</v>
      </c>
    </row>
    <row r="264" spans="1:54" x14ac:dyDescent="0.3">
      <c r="A264" s="7">
        <v>261</v>
      </c>
      <c r="B264" s="91"/>
      <c r="C264" s="91"/>
      <c r="D264" s="91"/>
      <c r="E264" s="91"/>
      <c r="F264" s="91"/>
      <c r="G264" s="91"/>
      <c r="H264" s="91"/>
      <c r="I264" s="91"/>
      <c r="J264" s="91"/>
      <c r="K264" s="92"/>
      <c r="L264" s="92"/>
      <c r="M264" s="9">
        <f t="shared" ca="1" si="88"/>
        <v>0</v>
      </c>
      <c r="N264" s="10" cm="1">
        <f t="array" aca="1" ref="N264" ca="1">IF(ISBLANK(C264),0,IF(F264="Flow",AP264,IF(F264="Cascade",AQ264,IF(OR(ISBLANK(F264),ISBLANK(G264),ISBLANK(I264),ISBLANK(J264)),0,(_xlfn.XLOOKUP(S264,INDIRECT(U264&amp;W264&amp;"W"),_xlfn.XLOOKUP(T264,INDIRECT(U264&amp;W264&amp;"D"),INDIRECT(U264&amp;W264))))))))</f>
        <v>0</v>
      </c>
      <c r="O264" s="93"/>
      <c r="P264" s="9">
        <f t="shared" ca="1" si="89"/>
        <v>0</v>
      </c>
      <c r="Q264" s="9">
        <f t="shared" si="99"/>
        <v>0</v>
      </c>
      <c r="S264" s="7">
        <f t="shared" si="100"/>
        <v>800</v>
      </c>
      <c r="T264" s="7">
        <f t="shared" si="101"/>
        <v>800</v>
      </c>
      <c r="U264" s="8" t="str">
        <f t="shared" si="102"/>
        <v/>
      </c>
      <c r="V264" s="7" cm="1">
        <f t="array" aca="1" ref="V264" ca="1">IF(ISBLANK(I264),0,_xlfn.XLOOKUP(I264,INDIRECT(U264&amp;"Controls"),INDIRECT(U264&amp;"ControlsAddon")))</f>
        <v>0</v>
      </c>
      <c r="W264" s="7" t="str">
        <f t="shared" si="90"/>
        <v/>
      </c>
      <c r="X264" s="7" cm="1">
        <f t="array" aca="1" ref="X264" ca="1">IF(AND(K264="y",NOT(ISBLANK(H264))),_xlfn.XLOOKUP(S264,ralcassette,ralcassettecost),IF(K264="Y",_xlfn.XLOOKUP(S264,INDIRECT(U264&amp;"RALW"),_xlfn.XLOOKUP(T264,INDIRECT(U264&amp;"RALD"),INDIRECT(U264&amp;"RAL"))),0))</f>
        <v>0</v>
      </c>
      <c r="Y264" s="7">
        <f t="shared" si="103"/>
        <v>0</v>
      </c>
      <c r="Z264" s="7">
        <f t="shared" si="104"/>
        <v>0</v>
      </c>
      <c r="AA264" s="7" cm="1">
        <f t="array" ref="AA264">IF(ISNUMBER(SEARCH("cassette",H264)),_xlfn.XLOOKUP(S264,cassettewidth,_xlfn.XLOOKUP(H264,cassettetype,cassette)),IF(ISNUMBER(SEARCH("fascia",H264)),_xlfn.XLOOKUP(S264,fasciawidth,_xlfn.XLOOKUP(H264,fasciatype,fascia)),0))</f>
        <v>0</v>
      </c>
      <c r="AB264" s="7" t="str">
        <f t="shared" si="105"/>
        <v/>
      </c>
      <c r="AC264" s="7" t="str" cm="1">
        <f t="array" ref="AC264">IF(NOT(ISBLANK(H264)),_xlfn.XLOOKUP(S264,cassetterefwidth,_xlfn.XLOOKUP(T264,cassetterefdrop,cassetteref)),"")</f>
        <v/>
      </c>
      <c r="AD264" s="1" t="b">
        <f t="shared" si="106"/>
        <v>0</v>
      </c>
      <c r="AE264" s="1" t="b">
        <f t="shared" si="91"/>
        <v>0</v>
      </c>
      <c r="AF264" s="10" t="e" cm="1">
        <f t="array" aca="1" ref="AF264" ca="1">(_xlfn.XLOOKUP($S264,INDIRECT($U264&amp;$W264&amp;"W"),_xlfn.XLOOKUP($T264,INDIRECT($U264&amp;$W264&amp;"D"),INDIRECT($U264&amp;$W264))))</f>
        <v>#REF!</v>
      </c>
      <c r="AG264" s="9"/>
      <c r="AH264" s="9"/>
      <c r="AI264" s="9"/>
      <c r="AJ264" s="9"/>
      <c r="AK264" s="9"/>
      <c r="AL264" s="7">
        <f t="shared" si="92"/>
        <v>500</v>
      </c>
      <c r="AM264" s="7" t="str">
        <f t="shared" si="107"/>
        <v/>
      </c>
      <c r="AN264" s="7">
        <f t="shared" si="93"/>
        <v>0</v>
      </c>
      <c r="AO264" s="7">
        <f t="shared" si="94"/>
        <v>0</v>
      </c>
      <c r="AP264" s="9" cm="1">
        <f t="array" aca="1" ref="AP264" ca="1">IF(F264="Flow",_xlfn.XLOOKUP(AL264,INDIRECT(F264&amp;AM264&amp;"W"),_xlfn.XLOOKUP(AI264,INDIRECT(F264&amp;AM264&amp;"H"),INDIRECT(F264&amp;AM264))),0)</f>
        <v>0</v>
      </c>
      <c r="AQ264" s="9">
        <f>IF(F264="Cascade",_xlfn.XLOOKUP(S264,Cascade!$C$4:$S$4,Cascade!$C$5:$S$5),0)</f>
        <v>0</v>
      </c>
      <c r="AR264" s="9" t="b">
        <f t="shared" si="95"/>
        <v>0</v>
      </c>
      <c r="AS264" s="9" cm="1">
        <f t="array" aca="1" ref="AS264" ca="1">IF(OR(G264="Ellipse 43",G264="Luxury 46",G264="Type 2",G264="Type D",G264="Type Z",ISBLANK(G264)),0,_xlfn.XLOOKUP(S264,INDIRECT(U264&amp;AR264&amp;"w"),INDIRECT(U264&amp;AR264)))</f>
        <v>0</v>
      </c>
      <c r="AT264" s="9" cm="1">
        <f t="array" ref="AT264">IF(F264="ExtraLok 100",_xlfn.XLOOKUP(S264,'ExtraLok 100'!$C$6:$S$6,_xlfn.XLOOKUP('Pricing Tool'!T264,'ExtraLok 100'!$A$7:$A$21,'ExtraLok 100'!$C$7:$S$21)),IF(F264="ExtraLok 125",_xlfn.XLOOKUP('Pricing Tool'!S264,'ExtraLok 125'!$C$6:$S$6,_xlfn.XLOOKUP('Pricing Tool'!T264,'ExtraLok 125'!$A$7:$A$33,'ExtraLok 125'!$C$7:$S$33)),0))</f>
        <v>0</v>
      </c>
      <c r="AU264" s="9">
        <f t="shared" ca="1" si="108"/>
        <v>0</v>
      </c>
      <c r="AV264" s="9" t="str">
        <f t="shared" si="96"/>
        <v/>
      </c>
      <c r="AW264" s="85" t="e">
        <f>_xlfn.XLOOKUP($AV264,'Size capacities'!$A$2:$A$120,'Size capacities'!D$2:D$120)</f>
        <v>#N/A</v>
      </c>
      <c r="AX264" s="85" t="e">
        <f>_xlfn.XLOOKUP($AV264,'Size capacities'!$A$2:$A$120,'Size capacities'!E$2:E$120)</f>
        <v>#N/A</v>
      </c>
      <c r="AY264" s="85" t="e">
        <f>_xlfn.XLOOKUP($AV264,'Size capacities'!$A$2:$A$120,'Size capacities'!F$2:F$120)</f>
        <v>#N/A</v>
      </c>
      <c r="AZ264" s="85" t="e">
        <f>_xlfn.XLOOKUP($AV264,'Size capacities'!$A$2:$A$120,'Size capacities'!G$2:G$120)</f>
        <v>#N/A</v>
      </c>
      <c r="BA264" s="85">
        <f t="shared" si="97"/>
        <v>0</v>
      </c>
      <c r="BB264" s="85">
        <f t="shared" si="98"/>
        <v>0</v>
      </c>
    </row>
    <row r="265" spans="1:54" x14ac:dyDescent="0.3">
      <c r="A265" s="7">
        <v>262</v>
      </c>
      <c r="B265" s="91"/>
      <c r="C265" s="91"/>
      <c r="D265" s="91"/>
      <c r="E265" s="91"/>
      <c r="F265" s="91"/>
      <c r="G265" s="91"/>
      <c r="H265" s="91"/>
      <c r="I265" s="91"/>
      <c r="J265" s="91"/>
      <c r="K265" s="92"/>
      <c r="L265" s="92"/>
      <c r="M265" s="9">
        <f t="shared" ca="1" si="88"/>
        <v>0</v>
      </c>
      <c r="N265" s="10" cm="1">
        <f t="array" aca="1" ref="N265" ca="1">IF(ISBLANK(C265),0,IF(F265="Flow",AP265,IF(F265="Cascade",AQ265,IF(OR(ISBLANK(F265),ISBLANK(G265),ISBLANK(I265),ISBLANK(J265)),0,(_xlfn.XLOOKUP(S265,INDIRECT(U265&amp;W265&amp;"W"),_xlfn.XLOOKUP(T265,INDIRECT(U265&amp;W265&amp;"D"),INDIRECT(U265&amp;W265))))))))</f>
        <v>0</v>
      </c>
      <c r="O265" s="93"/>
      <c r="P265" s="9">
        <f t="shared" ca="1" si="89"/>
        <v>0</v>
      </c>
      <c r="Q265" s="9">
        <f t="shared" si="99"/>
        <v>0</v>
      </c>
      <c r="S265" s="7">
        <f t="shared" si="100"/>
        <v>800</v>
      </c>
      <c r="T265" s="7">
        <f t="shared" si="101"/>
        <v>800</v>
      </c>
      <c r="U265" s="8" t="str">
        <f t="shared" si="102"/>
        <v/>
      </c>
      <c r="V265" s="7" cm="1">
        <f t="array" aca="1" ref="V265" ca="1">IF(ISBLANK(I265),0,_xlfn.XLOOKUP(I265,INDIRECT(U265&amp;"Controls"),INDIRECT(U265&amp;"ControlsAddon")))</f>
        <v>0</v>
      </c>
      <c r="W265" s="7" t="str">
        <f t="shared" si="90"/>
        <v/>
      </c>
      <c r="X265" s="7" cm="1">
        <f t="array" aca="1" ref="X265" ca="1">IF(AND(K265="y",NOT(ISBLANK(H265))),_xlfn.XLOOKUP(S265,ralcassette,ralcassettecost),IF(K265="Y",_xlfn.XLOOKUP(S265,INDIRECT(U265&amp;"RALW"),_xlfn.XLOOKUP(T265,INDIRECT(U265&amp;"RALD"),INDIRECT(U265&amp;"RAL"))),0))</f>
        <v>0</v>
      </c>
      <c r="Y265" s="7">
        <f t="shared" si="103"/>
        <v>0</v>
      </c>
      <c r="Z265" s="7">
        <f t="shared" si="104"/>
        <v>0</v>
      </c>
      <c r="AA265" s="7" cm="1">
        <f t="array" ref="AA265">IF(ISNUMBER(SEARCH("cassette",H265)),_xlfn.XLOOKUP(S265,cassettewidth,_xlfn.XLOOKUP(H265,cassettetype,cassette)),IF(ISNUMBER(SEARCH("fascia",H265)),_xlfn.XLOOKUP(S265,fasciawidth,_xlfn.XLOOKUP(H265,fasciatype,fascia)),0))</f>
        <v>0</v>
      </c>
      <c r="AB265" s="7" t="str">
        <f t="shared" si="105"/>
        <v/>
      </c>
      <c r="AC265" s="7" t="str" cm="1">
        <f t="array" ref="AC265">IF(NOT(ISBLANK(H265)),_xlfn.XLOOKUP(S265,cassetterefwidth,_xlfn.XLOOKUP(T265,cassetterefdrop,cassetteref)),"")</f>
        <v/>
      </c>
      <c r="AD265" s="1" t="b">
        <f t="shared" si="106"/>
        <v>0</v>
      </c>
      <c r="AE265" s="1" t="b">
        <f t="shared" si="91"/>
        <v>0</v>
      </c>
      <c r="AF265" s="10" t="e" cm="1">
        <f t="array" aca="1" ref="AF265" ca="1">(_xlfn.XLOOKUP($S265,INDIRECT($U265&amp;$W265&amp;"W"),_xlfn.XLOOKUP($T265,INDIRECT($U265&amp;$W265&amp;"D"),INDIRECT($U265&amp;$W265))))</f>
        <v>#REF!</v>
      </c>
      <c r="AG265" s="9"/>
      <c r="AH265" s="9"/>
      <c r="AI265" s="9"/>
      <c r="AJ265" s="9"/>
      <c r="AK265" s="9"/>
      <c r="AL265" s="7">
        <f t="shared" si="92"/>
        <v>500</v>
      </c>
      <c r="AM265" s="7" t="str">
        <f t="shared" si="107"/>
        <v/>
      </c>
      <c r="AN265" s="7">
        <f t="shared" si="93"/>
        <v>0</v>
      </c>
      <c r="AO265" s="7">
        <f t="shared" si="94"/>
        <v>0</v>
      </c>
      <c r="AP265" s="9" cm="1">
        <f t="array" aca="1" ref="AP265" ca="1">IF(F265="Flow",_xlfn.XLOOKUP(AL265,INDIRECT(F265&amp;AM265&amp;"W"),_xlfn.XLOOKUP(AI265,INDIRECT(F265&amp;AM265&amp;"H"),INDIRECT(F265&amp;AM265))),0)</f>
        <v>0</v>
      </c>
      <c r="AQ265" s="9">
        <f>IF(F265="Cascade",_xlfn.XLOOKUP(S265,Cascade!$C$4:$S$4,Cascade!$C$5:$S$5),0)</f>
        <v>0</v>
      </c>
      <c r="AR265" s="9" t="b">
        <f t="shared" si="95"/>
        <v>0</v>
      </c>
      <c r="AS265" s="9" cm="1">
        <f t="array" aca="1" ref="AS265" ca="1">IF(OR(G265="Ellipse 43",G265="Luxury 46",G265="Type 2",G265="Type D",G265="Type Z",ISBLANK(G265)),0,_xlfn.XLOOKUP(S265,INDIRECT(U265&amp;AR265&amp;"w"),INDIRECT(U265&amp;AR265)))</f>
        <v>0</v>
      </c>
      <c r="AT265" s="9" cm="1">
        <f t="array" ref="AT265">IF(F265="ExtraLok 100",_xlfn.XLOOKUP(S265,'ExtraLok 100'!$C$6:$S$6,_xlfn.XLOOKUP('Pricing Tool'!T265,'ExtraLok 100'!$A$7:$A$21,'ExtraLok 100'!$C$7:$S$21)),IF(F265="ExtraLok 125",_xlfn.XLOOKUP('Pricing Tool'!S265,'ExtraLok 125'!$C$6:$S$6,_xlfn.XLOOKUP('Pricing Tool'!T265,'ExtraLok 125'!$A$7:$A$33,'ExtraLok 125'!$C$7:$S$33)),0))</f>
        <v>0</v>
      </c>
      <c r="AU265" s="9">
        <f t="shared" ca="1" si="108"/>
        <v>0</v>
      </c>
      <c r="AV265" s="9" t="str">
        <f t="shared" si="96"/>
        <v/>
      </c>
      <c r="AW265" s="85" t="e">
        <f>_xlfn.XLOOKUP($AV265,'Size capacities'!$A$2:$A$120,'Size capacities'!D$2:D$120)</f>
        <v>#N/A</v>
      </c>
      <c r="AX265" s="85" t="e">
        <f>_xlfn.XLOOKUP($AV265,'Size capacities'!$A$2:$A$120,'Size capacities'!E$2:E$120)</f>
        <v>#N/A</v>
      </c>
      <c r="AY265" s="85" t="e">
        <f>_xlfn.XLOOKUP($AV265,'Size capacities'!$A$2:$A$120,'Size capacities'!F$2:F$120)</f>
        <v>#N/A</v>
      </c>
      <c r="AZ265" s="85" t="e">
        <f>_xlfn.XLOOKUP($AV265,'Size capacities'!$A$2:$A$120,'Size capacities'!G$2:G$120)</f>
        <v>#N/A</v>
      </c>
      <c r="BA265" s="85">
        <f t="shared" si="97"/>
        <v>0</v>
      </c>
      <c r="BB265" s="85">
        <f t="shared" si="98"/>
        <v>0</v>
      </c>
    </row>
    <row r="266" spans="1:54" x14ac:dyDescent="0.3">
      <c r="A266" s="7">
        <v>263</v>
      </c>
      <c r="B266" s="91"/>
      <c r="C266" s="91"/>
      <c r="D266" s="91"/>
      <c r="E266" s="91"/>
      <c r="F266" s="91"/>
      <c r="G266" s="91"/>
      <c r="H266" s="91"/>
      <c r="I266" s="91"/>
      <c r="J266" s="91"/>
      <c r="K266" s="92"/>
      <c r="L266" s="92"/>
      <c r="M266" s="9">
        <f t="shared" ca="1" si="88"/>
        <v>0</v>
      </c>
      <c r="N266" s="10" cm="1">
        <f t="array" aca="1" ref="N266" ca="1">IF(ISBLANK(C266),0,IF(F266="Flow",AP266,IF(F266="Cascade",AQ266,IF(OR(ISBLANK(F266),ISBLANK(G266),ISBLANK(I266),ISBLANK(J266)),0,(_xlfn.XLOOKUP(S266,INDIRECT(U266&amp;W266&amp;"W"),_xlfn.XLOOKUP(T266,INDIRECT(U266&amp;W266&amp;"D"),INDIRECT(U266&amp;W266))))))))</f>
        <v>0</v>
      </c>
      <c r="O266" s="93"/>
      <c r="P266" s="9">
        <f t="shared" ca="1" si="89"/>
        <v>0</v>
      </c>
      <c r="Q266" s="9">
        <f t="shared" si="99"/>
        <v>0</v>
      </c>
      <c r="S266" s="7">
        <f t="shared" si="100"/>
        <v>800</v>
      </c>
      <c r="T266" s="7">
        <f t="shared" si="101"/>
        <v>800</v>
      </c>
      <c r="U266" s="8" t="str">
        <f t="shared" si="102"/>
        <v/>
      </c>
      <c r="V266" s="7" cm="1">
        <f t="array" aca="1" ref="V266" ca="1">IF(ISBLANK(I266),0,_xlfn.XLOOKUP(I266,INDIRECT(U266&amp;"Controls"),INDIRECT(U266&amp;"ControlsAddon")))</f>
        <v>0</v>
      </c>
      <c r="W266" s="7" t="str">
        <f t="shared" si="90"/>
        <v/>
      </c>
      <c r="X266" s="7" cm="1">
        <f t="array" aca="1" ref="X266" ca="1">IF(AND(K266="y",NOT(ISBLANK(H266))),_xlfn.XLOOKUP(S266,ralcassette,ralcassettecost),IF(K266="Y",_xlfn.XLOOKUP(S266,INDIRECT(U266&amp;"RALW"),_xlfn.XLOOKUP(T266,INDIRECT(U266&amp;"RALD"),INDIRECT(U266&amp;"RAL"))),0))</f>
        <v>0</v>
      </c>
      <c r="Y266" s="7">
        <f t="shared" si="103"/>
        <v>0</v>
      </c>
      <c r="Z266" s="7">
        <f t="shared" si="104"/>
        <v>0</v>
      </c>
      <c r="AA266" s="7" cm="1">
        <f t="array" ref="AA266">IF(ISNUMBER(SEARCH("cassette",H266)),_xlfn.XLOOKUP(S266,cassettewidth,_xlfn.XLOOKUP(H266,cassettetype,cassette)),IF(ISNUMBER(SEARCH("fascia",H266)),_xlfn.XLOOKUP(S266,fasciawidth,_xlfn.XLOOKUP(H266,fasciatype,fascia)),0))</f>
        <v>0</v>
      </c>
      <c r="AB266" s="7" t="str">
        <f t="shared" si="105"/>
        <v/>
      </c>
      <c r="AC266" s="7" t="str" cm="1">
        <f t="array" ref="AC266">IF(NOT(ISBLANK(H266)),_xlfn.XLOOKUP(S266,cassetterefwidth,_xlfn.XLOOKUP(T266,cassetterefdrop,cassetteref)),"")</f>
        <v/>
      </c>
      <c r="AD266" s="1" t="b">
        <f t="shared" si="106"/>
        <v>0</v>
      </c>
      <c r="AE266" s="1" t="b">
        <f t="shared" si="91"/>
        <v>0</v>
      </c>
      <c r="AF266" s="10" t="e" cm="1">
        <f t="array" aca="1" ref="AF266" ca="1">(_xlfn.XLOOKUP($S266,INDIRECT($U266&amp;$W266&amp;"W"),_xlfn.XLOOKUP($T266,INDIRECT($U266&amp;$W266&amp;"D"),INDIRECT($U266&amp;$W266))))</f>
        <v>#REF!</v>
      </c>
      <c r="AG266" s="9"/>
      <c r="AH266" s="9"/>
      <c r="AI266" s="9"/>
      <c r="AJ266" s="9"/>
      <c r="AK266" s="9"/>
      <c r="AL266" s="7">
        <f t="shared" si="92"/>
        <v>500</v>
      </c>
      <c r="AM266" s="7" t="str">
        <f t="shared" si="107"/>
        <v/>
      </c>
      <c r="AN266" s="7">
        <f t="shared" si="93"/>
        <v>0</v>
      </c>
      <c r="AO266" s="7">
        <f t="shared" si="94"/>
        <v>0</v>
      </c>
      <c r="AP266" s="9" cm="1">
        <f t="array" aca="1" ref="AP266" ca="1">IF(F266="Flow",_xlfn.XLOOKUP(AL266,INDIRECT(F266&amp;AM266&amp;"W"),_xlfn.XLOOKUP(AI266,INDIRECT(F266&amp;AM266&amp;"H"),INDIRECT(F266&amp;AM266))),0)</f>
        <v>0</v>
      </c>
      <c r="AQ266" s="9">
        <f>IF(F266="Cascade",_xlfn.XLOOKUP(S266,Cascade!$C$4:$S$4,Cascade!$C$5:$S$5),0)</f>
        <v>0</v>
      </c>
      <c r="AR266" s="9" t="b">
        <f t="shared" si="95"/>
        <v>0</v>
      </c>
      <c r="AS266" s="9" cm="1">
        <f t="array" aca="1" ref="AS266" ca="1">IF(OR(G266="Ellipse 43",G266="Luxury 46",G266="Type 2",G266="Type D",G266="Type Z",ISBLANK(G266)),0,_xlfn.XLOOKUP(S266,INDIRECT(U266&amp;AR266&amp;"w"),INDIRECT(U266&amp;AR266)))</f>
        <v>0</v>
      </c>
      <c r="AT266" s="9" cm="1">
        <f t="array" ref="AT266">IF(F266="ExtraLok 100",_xlfn.XLOOKUP(S266,'ExtraLok 100'!$C$6:$S$6,_xlfn.XLOOKUP('Pricing Tool'!T266,'ExtraLok 100'!$A$7:$A$21,'ExtraLok 100'!$C$7:$S$21)),IF(F266="ExtraLok 125",_xlfn.XLOOKUP('Pricing Tool'!S266,'ExtraLok 125'!$C$6:$S$6,_xlfn.XLOOKUP('Pricing Tool'!T266,'ExtraLok 125'!$A$7:$A$33,'ExtraLok 125'!$C$7:$S$33)),0))</f>
        <v>0</v>
      </c>
      <c r="AU266" s="9">
        <f t="shared" ca="1" si="108"/>
        <v>0</v>
      </c>
      <c r="AV266" s="9" t="str">
        <f t="shared" si="96"/>
        <v/>
      </c>
      <c r="AW266" s="85" t="e">
        <f>_xlfn.XLOOKUP($AV266,'Size capacities'!$A$2:$A$120,'Size capacities'!D$2:D$120)</f>
        <v>#N/A</v>
      </c>
      <c r="AX266" s="85" t="e">
        <f>_xlfn.XLOOKUP($AV266,'Size capacities'!$A$2:$A$120,'Size capacities'!E$2:E$120)</f>
        <v>#N/A</v>
      </c>
      <c r="AY266" s="85" t="e">
        <f>_xlfn.XLOOKUP($AV266,'Size capacities'!$A$2:$A$120,'Size capacities'!F$2:F$120)</f>
        <v>#N/A</v>
      </c>
      <c r="AZ266" s="85" t="e">
        <f>_xlfn.XLOOKUP($AV266,'Size capacities'!$A$2:$A$120,'Size capacities'!G$2:G$120)</f>
        <v>#N/A</v>
      </c>
      <c r="BA266" s="85">
        <f t="shared" si="97"/>
        <v>0</v>
      </c>
      <c r="BB266" s="85">
        <f t="shared" si="98"/>
        <v>0</v>
      </c>
    </row>
    <row r="267" spans="1:54" x14ac:dyDescent="0.3">
      <c r="A267" s="7">
        <v>264</v>
      </c>
      <c r="B267" s="91"/>
      <c r="C267" s="91"/>
      <c r="D267" s="91"/>
      <c r="E267" s="91"/>
      <c r="F267" s="91"/>
      <c r="G267" s="91"/>
      <c r="H267" s="91"/>
      <c r="I267" s="91"/>
      <c r="J267" s="91"/>
      <c r="K267" s="92"/>
      <c r="L267" s="92"/>
      <c r="M267" s="9">
        <f t="shared" ca="1" si="88"/>
        <v>0</v>
      </c>
      <c r="N267" s="10" cm="1">
        <f t="array" aca="1" ref="N267" ca="1">IF(ISBLANK(C267),0,IF(F267="Flow",AP267,IF(F267="Cascade",AQ267,IF(OR(ISBLANK(F267),ISBLANK(G267),ISBLANK(I267),ISBLANK(J267)),0,(_xlfn.XLOOKUP(S267,INDIRECT(U267&amp;W267&amp;"W"),_xlfn.XLOOKUP(T267,INDIRECT(U267&amp;W267&amp;"D"),INDIRECT(U267&amp;W267))))))))</f>
        <v>0</v>
      </c>
      <c r="O267" s="93"/>
      <c r="P267" s="9">
        <f t="shared" ca="1" si="89"/>
        <v>0</v>
      </c>
      <c r="Q267" s="9">
        <f t="shared" si="99"/>
        <v>0</v>
      </c>
      <c r="S267" s="7">
        <f t="shared" si="100"/>
        <v>800</v>
      </c>
      <c r="T267" s="7">
        <f t="shared" si="101"/>
        <v>800</v>
      </c>
      <c r="U267" s="8" t="str">
        <f t="shared" si="102"/>
        <v/>
      </c>
      <c r="V267" s="7" cm="1">
        <f t="array" aca="1" ref="V267" ca="1">IF(ISBLANK(I267),0,_xlfn.XLOOKUP(I267,INDIRECT(U267&amp;"Controls"),INDIRECT(U267&amp;"ControlsAddon")))</f>
        <v>0</v>
      </c>
      <c r="W267" s="7" t="str">
        <f t="shared" si="90"/>
        <v/>
      </c>
      <c r="X267" s="7" cm="1">
        <f t="array" aca="1" ref="X267" ca="1">IF(AND(K267="y",NOT(ISBLANK(H267))),_xlfn.XLOOKUP(S267,ralcassette,ralcassettecost),IF(K267="Y",_xlfn.XLOOKUP(S267,INDIRECT(U267&amp;"RALW"),_xlfn.XLOOKUP(T267,INDIRECT(U267&amp;"RALD"),INDIRECT(U267&amp;"RAL"))),0))</f>
        <v>0</v>
      </c>
      <c r="Y267" s="7">
        <f t="shared" si="103"/>
        <v>0</v>
      </c>
      <c r="Z267" s="7">
        <f t="shared" si="104"/>
        <v>0</v>
      </c>
      <c r="AA267" s="7" cm="1">
        <f t="array" ref="AA267">IF(ISNUMBER(SEARCH("cassette",H267)),_xlfn.XLOOKUP(S267,cassettewidth,_xlfn.XLOOKUP(H267,cassettetype,cassette)),IF(ISNUMBER(SEARCH("fascia",H267)),_xlfn.XLOOKUP(S267,fasciawidth,_xlfn.XLOOKUP(H267,fasciatype,fascia)),0))</f>
        <v>0</v>
      </c>
      <c r="AB267" s="7" t="str">
        <f t="shared" si="105"/>
        <v/>
      </c>
      <c r="AC267" s="7" t="str" cm="1">
        <f t="array" ref="AC267">IF(NOT(ISBLANK(H267)),_xlfn.XLOOKUP(S267,cassetterefwidth,_xlfn.XLOOKUP(T267,cassetterefdrop,cassetteref)),"")</f>
        <v/>
      </c>
      <c r="AD267" s="1" t="b">
        <f t="shared" si="106"/>
        <v>0</v>
      </c>
      <c r="AE267" s="1" t="b">
        <f t="shared" si="91"/>
        <v>0</v>
      </c>
      <c r="AF267" s="10" t="e" cm="1">
        <f t="array" aca="1" ref="AF267" ca="1">(_xlfn.XLOOKUP($S267,INDIRECT($U267&amp;$W267&amp;"W"),_xlfn.XLOOKUP($T267,INDIRECT($U267&amp;$W267&amp;"D"),INDIRECT($U267&amp;$W267))))</f>
        <v>#REF!</v>
      </c>
      <c r="AG267" s="9"/>
      <c r="AH267" s="9"/>
      <c r="AI267" s="9"/>
      <c r="AJ267" s="9"/>
      <c r="AK267" s="9"/>
      <c r="AL267" s="7">
        <f t="shared" si="92"/>
        <v>500</v>
      </c>
      <c r="AM267" s="7" t="str">
        <f t="shared" si="107"/>
        <v/>
      </c>
      <c r="AN267" s="7">
        <f t="shared" si="93"/>
        <v>0</v>
      </c>
      <c r="AO267" s="7">
        <f t="shared" si="94"/>
        <v>0</v>
      </c>
      <c r="AP267" s="9" cm="1">
        <f t="array" aca="1" ref="AP267" ca="1">IF(F267="Flow",_xlfn.XLOOKUP(AL267,INDIRECT(F267&amp;AM267&amp;"W"),_xlfn.XLOOKUP(AI267,INDIRECT(F267&amp;AM267&amp;"H"),INDIRECT(F267&amp;AM267))),0)</f>
        <v>0</v>
      </c>
      <c r="AQ267" s="9">
        <f>IF(F267="Cascade",_xlfn.XLOOKUP(S267,Cascade!$C$4:$S$4,Cascade!$C$5:$S$5),0)</f>
        <v>0</v>
      </c>
      <c r="AR267" s="9" t="b">
        <f t="shared" si="95"/>
        <v>0</v>
      </c>
      <c r="AS267" s="9" cm="1">
        <f t="array" aca="1" ref="AS267" ca="1">IF(OR(G267="Ellipse 43",G267="Luxury 46",G267="Type 2",G267="Type D",G267="Type Z",ISBLANK(G267)),0,_xlfn.XLOOKUP(S267,INDIRECT(U267&amp;AR267&amp;"w"),INDIRECT(U267&amp;AR267)))</f>
        <v>0</v>
      </c>
      <c r="AT267" s="9" cm="1">
        <f t="array" ref="AT267">IF(F267="ExtraLok 100",_xlfn.XLOOKUP(S267,'ExtraLok 100'!$C$6:$S$6,_xlfn.XLOOKUP('Pricing Tool'!T267,'ExtraLok 100'!$A$7:$A$21,'ExtraLok 100'!$C$7:$S$21)),IF(F267="ExtraLok 125",_xlfn.XLOOKUP('Pricing Tool'!S267,'ExtraLok 125'!$C$6:$S$6,_xlfn.XLOOKUP('Pricing Tool'!T267,'ExtraLok 125'!$A$7:$A$33,'ExtraLok 125'!$C$7:$S$33)),0))</f>
        <v>0</v>
      </c>
      <c r="AU267" s="9">
        <f t="shared" ca="1" si="108"/>
        <v>0</v>
      </c>
      <c r="AV267" s="9" t="str">
        <f t="shared" si="96"/>
        <v/>
      </c>
      <c r="AW267" s="85" t="e">
        <f>_xlfn.XLOOKUP($AV267,'Size capacities'!$A$2:$A$120,'Size capacities'!D$2:D$120)</f>
        <v>#N/A</v>
      </c>
      <c r="AX267" s="85" t="e">
        <f>_xlfn.XLOOKUP($AV267,'Size capacities'!$A$2:$A$120,'Size capacities'!E$2:E$120)</f>
        <v>#N/A</v>
      </c>
      <c r="AY267" s="85" t="e">
        <f>_xlfn.XLOOKUP($AV267,'Size capacities'!$A$2:$A$120,'Size capacities'!F$2:F$120)</f>
        <v>#N/A</v>
      </c>
      <c r="AZ267" s="85" t="e">
        <f>_xlfn.XLOOKUP($AV267,'Size capacities'!$A$2:$A$120,'Size capacities'!G$2:G$120)</f>
        <v>#N/A</v>
      </c>
      <c r="BA267" s="85">
        <f t="shared" si="97"/>
        <v>0</v>
      </c>
      <c r="BB267" s="85">
        <f t="shared" si="98"/>
        <v>0</v>
      </c>
    </row>
    <row r="268" spans="1:54" x14ac:dyDescent="0.3">
      <c r="A268" s="7">
        <v>265</v>
      </c>
      <c r="B268" s="91"/>
      <c r="C268" s="91"/>
      <c r="D268" s="91"/>
      <c r="E268" s="91"/>
      <c r="F268" s="91"/>
      <c r="G268" s="91"/>
      <c r="H268" s="91"/>
      <c r="I268" s="91"/>
      <c r="J268" s="91"/>
      <c r="K268" s="92"/>
      <c r="L268" s="92"/>
      <c r="M268" s="9">
        <f t="shared" ca="1" si="88"/>
        <v>0</v>
      </c>
      <c r="N268" s="10" cm="1">
        <f t="array" aca="1" ref="N268" ca="1">IF(ISBLANK(C268),0,IF(F268="Flow",AP268,IF(F268="Cascade",AQ268,IF(OR(ISBLANK(F268),ISBLANK(G268),ISBLANK(I268),ISBLANK(J268)),0,(_xlfn.XLOOKUP(S268,INDIRECT(U268&amp;W268&amp;"W"),_xlfn.XLOOKUP(T268,INDIRECT(U268&amp;W268&amp;"D"),INDIRECT(U268&amp;W268))))))))</f>
        <v>0</v>
      </c>
      <c r="O268" s="93"/>
      <c r="P268" s="9">
        <f t="shared" ca="1" si="89"/>
        <v>0</v>
      </c>
      <c r="Q268" s="9">
        <f t="shared" si="99"/>
        <v>0</v>
      </c>
      <c r="S268" s="7">
        <f t="shared" si="100"/>
        <v>800</v>
      </c>
      <c r="T268" s="7">
        <f t="shared" si="101"/>
        <v>800</v>
      </c>
      <c r="U268" s="8" t="str">
        <f t="shared" si="102"/>
        <v/>
      </c>
      <c r="V268" s="7" cm="1">
        <f t="array" aca="1" ref="V268" ca="1">IF(ISBLANK(I268),0,_xlfn.XLOOKUP(I268,INDIRECT(U268&amp;"Controls"),INDIRECT(U268&amp;"ControlsAddon")))</f>
        <v>0</v>
      </c>
      <c r="W268" s="7" t="str">
        <f t="shared" si="90"/>
        <v/>
      </c>
      <c r="X268" s="7" cm="1">
        <f t="array" aca="1" ref="X268" ca="1">IF(AND(K268="y",NOT(ISBLANK(H268))),_xlfn.XLOOKUP(S268,ralcassette,ralcassettecost),IF(K268="Y",_xlfn.XLOOKUP(S268,INDIRECT(U268&amp;"RALW"),_xlfn.XLOOKUP(T268,INDIRECT(U268&amp;"RALD"),INDIRECT(U268&amp;"RAL"))),0))</f>
        <v>0</v>
      </c>
      <c r="Y268" s="7">
        <f t="shared" si="103"/>
        <v>0</v>
      </c>
      <c r="Z268" s="7">
        <f t="shared" si="104"/>
        <v>0</v>
      </c>
      <c r="AA268" s="7" cm="1">
        <f t="array" ref="AA268">IF(ISNUMBER(SEARCH("cassette",H268)),_xlfn.XLOOKUP(S268,cassettewidth,_xlfn.XLOOKUP(H268,cassettetype,cassette)),IF(ISNUMBER(SEARCH("fascia",H268)),_xlfn.XLOOKUP(S268,fasciawidth,_xlfn.XLOOKUP(H268,fasciatype,fascia)),0))</f>
        <v>0</v>
      </c>
      <c r="AB268" s="7" t="str">
        <f t="shared" si="105"/>
        <v/>
      </c>
      <c r="AC268" s="7" t="str" cm="1">
        <f t="array" ref="AC268">IF(NOT(ISBLANK(H268)),_xlfn.XLOOKUP(S268,cassetterefwidth,_xlfn.XLOOKUP(T268,cassetterefdrop,cassetteref)),"")</f>
        <v/>
      </c>
      <c r="AD268" s="1" t="b">
        <f t="shared" si="106"/>
        <v>0</v>
      </c>
      <c r="AE268" s="1" t="b">
        <f t="shared" si="91"/>
        <v>0</v>
      </c>
      <c r="AF268" s="10" t="e" cm="1">
        <f t="array" aca="1" ref="AF268" ca="1">(_xlfn.XLOOKUP($S268,INDIRECT($U268&amp;$W268&amp;"W"),_xlfn.XLOOKUP($T268,INDIRECT($U268&amp;$W268&amp;"D"),INDIRECT($U268&amp;$W268))))</f>
        <v>#REF!</v>
      </c>
      <c r="AG268" s="9"/>
      <c r="AH268" s="9"/>
      <c r="AI268" s="9"/>
      <c r="AJ268" s="9"/>
      <c r="AK268" s="9"/>
      <c r="AL268" s="7">
        <f t="shared" si="92"/>
        <v>500</v>
      </c>
      <c r="AM268" s="7" t="str">
        <f t="shared" si="107"/>
        <v/>
      </c>
      <c r="AN268" s="7">
        <f t="shared" si="93"/>
        <v>0</v>
      </c>
      <c r="AO268" s="7">
        <f t="shared" si="94"/>
        <v>0</v>
      </c>
      <c r="AP268" s="9" cm="1">
        <f t="array" aca="1" ref="AP268" ca="1">IF(F268="Flow",_xlfn.XLOOKUP(AL268,INDIRECT(F268&amp;AM268&amp;"W"),_xlfn.XLOOKUP(AI268,INDIRECT(F268&amp;AM268&amp;"H"),INDIRECT(F268&amp;AM268))),0)</f>
        <v>0</v>
      </c>
      <c r="AQ268" s="9">
        <f>IF(F268="Cascade",_xlfn.XLOOKUP(S268,Cascade!$C$4:$S$4,Cascade!$C$5:$S$5),0)</f>
        <v>0</v>
      </c>
      <c r="AR268" s="9" t="b">
        <f t="shared" si="95"/>
        <v>0</v>
      </c>
      <c r="AS268" s="9" cm="1">
        <f t="array" aca="1" ref="AS268" ca="1">IF(OR(G268="Ellipse 43",G268="Luxury 46",G268="Type 2",G268="Type D",G268="Type Z",ISBLANK(G268)),0,_xlfn.XLOOKUP(S268,INDIRECT(U268&amp;AR268&amp;"w"),INDIRECT(U268&amp;AR268)))</f>
        <v>0</v>
      </c>
      <c r="AT268" s="9" cm="1">
        <f t="array" ref="AT268">IF(F268="ExtraLok 100",_xlfn.XLOOKUP(S268,'ExtraLok 100'!$C$6:$S$6,_xlfn.XLOOKUP('Pricing Tool'!T268,'ExtraLok 100'!$A$7:$A$21,'ExtraLok 100'!$C$7:$S$21)),IF(F268="ExtraLok 125",_xlfn.XLOOKUP('Pricing Tool'!S268,'ExtraLok 125'!$C$6:$S$6,_xlfn.XLOOKUP('Pricing Tool'!T268,'ExtraLok 125'!$A$7:$A$33,'ExtraLok 125'!$C$7:$S$33)),0))</f>
        <v>0</v>
      </c>
      <c r="AU268" s="9">
        <f t="shared" ca="1" si="108"/>
        <v>0</v>
      </c>
      <c r="AV268" s="9" t="str">
        <f t="shared" si="96"/>
        <v/>
      </c>
      <c r="AW268" s="85" t="e">
        <f>_xlfn.XLOOKUP($AV268,'Size capacities'!$A$2:$A$120,'Size capacities'!D$2:D$120)</f>
        <v>#N/A</v>
      </c>
      <c r="AX268" s="85" t="e">
        <f>_xlfn.XLOOKUP($AV268,'Size capacities'!$A$2:$A$120,'Size capacities'!E$2:E$120)</f>
        <v>#N/A</v>
      </c>
      <c r="AY268" s="85" t="e">
        <f>_xlfn.XLOOKUP($AV268,'Size capacities'!$A$2:$A$120,'Size capacities'!F$2:F$120)</f>
        <v>#N/A</v>
      </c>
      <c r="AZ268" s="85" t="e">
        <f>_xlfn.XLOOKUP($AV268,'Size capacities'!$A$2:$A$120,'Size capacities'!G$2:G$120)</f>
        <v>#N/A</v>
      </c>
      <c r="BA268" s="85">
        <f t="shared" si="97"/>
        <v>0</v>
      </c>
      <c r="BB268" s="85">
        <f t="shared" si="98"/>
        <v>0</v>
      </c>
    </row>
    <row r="269" spans="1:54" x14ac:dyDescent="0.3">
      <c r="A269" s="7">
        <v>266</v>
      </c>
      <c r="B269" s="91"/>
      <c r="C269" s="91"/>
      <c r="D269" s="91"/>
      <c r="E269" s="91"/>
      <c r="F269" s="91"/>
      <c r="G269" s="91"/>
      <c r="H269" s="91"/>
      <c r="I269" s="91"/>
      <c r="J269" s="91"/>
      <c r="K269" s="92"/>
      <c r="L269" s="92"/>
      <c r="M269" s="9">
        <f t="shared" ca="1" si="88"/>
        <v>0</v>
      </c>
      <c r="N269" s="10" cm="1">
        <f t="array" aca="1" ref="N269" ca="1">IF(ISBLANK(C269),0,IF(F269="Flow",AP269,IF(F269="Cascade",AQ269,IF(OR(ISBLANK(F269),ISBLANK(G269),ISBLANK(I269),ISBLANK(J269)),0,(_xlfn.XLOOKUP(S269,INDIRECT(U269&amp;W269&amp;"W"),_xlfn.XLOOKUP(T269,INDIRECT(U269&amp;W269&amp;"D"),INDIRECT(U269&amp;W269))))))))</f>
        <v>0</v>
      </c>
      <c r="O269" s="93"/>
      <c r="P269" s="9">
        <f t="shared" ca="1" si="89"/>
        <v>0</v>
      </c>
      <c r="Q269" s="9">
        <f t="shared" si="99"/>
        <v>0</v>
      </c>
      <c r="S269" s="7">
        <f t="shared" si="100"/>
        <v>800</v>
      </c>
      <c r="T269" s="7">
        <f t="shared" si="101"/>
        <v>800</v>
      </c>
      <c r="U269" s="8" t="str">
        <f t="shared" si="102"/>
        <v/>
      </c>
      <c r="V269" s="7" cm="1">
        <f t="array" aca="1" ref="V269" ca="1">IF(ISBLANK(I269),0,_xlfn.XLOOKUP(I269,INDIRECT(U269&amp;"Controls"),INDIRECT(U269&amp;"ControlsAddon")))</f>
        <v>0</v>
      </c>
      <c r="W269" s="7" t="str">
        <f t="shared" si="90"/>
        <v/>
      </c>
      <c r="X269" s="7" cm="1">
        <f t="array" aca="1" ref="X269" ca="1">IF(AND(K269="y",NOT(ISBLANK(H269))),_xlfn.XLOOKUP(S269,ralcassette,ralcassettecost),IF(K269="Y",_xlfn.XLOOKUP(S269,INDIRECT(U269&amp;"RALW"),_xlfn.XLOOKUP(T269,INDIRECT(U269&amp;"RALD"),INDIRECT(U269&amp;"RAL"))),0))</f>
        <v>0</v>
      </c>
      <c r="Y269" s="7">
        <f t="shared" si="103"/>
        <v>0</v>
      </c>
      <c r="Z269" s="7">
        <f t="shared" si="104"/>
        <v>0</v>
      </c>
      <c r="AA269" s="7" cm="1">
        <f t="array" ref="AA269">IF(ISNUMBER(SEARCH("cassette",H269)),_xlfn.XLOOKUP(S269,cassettewidth,_xlfn.XLOOKUP(H269,cassettetype,cassette)),IF(ISNUMBER(SEARCH("fascia",H269)),_xlfn.XLOOKUP(S269,fasciawidth,_xlfn.XLOOKUP(H269,fasciatype,fascia)),0))</f>
        <v>0</v>
      </c>
      <c r="AB269" s="7" t="str">
        <f t="shared" si="105"/>
        <v/>
      </c>
      <c r="AC269" s="7" t="str" cm="1">
        <f t="array" ref="AC269">IF(NOT(ISBLANK(H269)),_xlfn.XLOOKUP(S269,cassetterefwidth,_xlfn.XLOOKUP(T269,cassetterefdrop,cassetteref)),"")</f>
        <v/>
      </c>
      <c r="AD269" s="1" t="b">
        <f t="shared" si="106"/>
        <v>0</v>
      </c>
      <c r="AE269" s="1" t="b">
        <f t="shared" si="91"/>
        <v>0</v>
      </c>
      <c r="AF269" s="10" t="e" cm="1">
        <f t="array" aca="1" ref="AF269" ca="1">(_xlfn.XLOOKUP($S269,INDIRECT($U269&amp;$W269&amp;"W"),_xlfn.XLOOKUP($T269,INDIRECT($U269&amp;$W269&amp;"D"),INDIRECT($U269&amp;$W269))))</f>
        <v>#REF!</v>
      </c>
      <c r="AG269" s="9"/>
      <c r="AH269" s="9"/>
      <c r="AI269" s="9"/>
      <c r="AJ269" s="9"/>
      <c r="AK269" s="9"/>
      <c r="AL269" s="7">
        <f t="shared" si="92"/>
        <v>500</v>
      </c>
      <c r="AM269" s="7" t="str">
        <f t="shared" si="107"/>
        <v/>
      </c>
      <c r="AN269" s="7">
        <f t="shared" si="93"/>
        <v>0</v>
      </c>
      <c r="AO269" s="7">
        <f t="shared" si="94"/>
        <v>0</v>
      </c>
      <c r="AP269" s="9" cm="1">
        <f t="array" aca="1" ref="AP269" ca="1">IF(F269="Flow",_xlfn.XLOOKUP(AL269,INDIRECT(F269&amp;AM269&amp;"W"),_xlfn.XLOOKUP(AI269,INDIRECT(F269&amp;AM269&amp;"H"),INDIRECT(F269&amp;AM269))),0)</f>
        <v>0</v>
      </c>
      <c r="AQ269" s="9">
        <f>IF(F269="Cascade",_xlfn.XLOOKUP(S269,Cascade!$C$4:$S$4,Cascade!$C$5:$S$5),0)</f>
        <v>0</v>
      </c>
      <c r="AR269" s="9" t="b">
        <f t="shared" si="95"/>
        <v>0</v>
      </c>
      <c r="AS269" s="9" cm="1">
        <f t="array" aca="1" ref="AS269" ca="1">IF(OR(G269="Ellipse 43",G269="Luxury 46",G269="Type 2",G269="Type D",G269="Type Z",ISBLANK(G269)),0,_xlfn.XLOOKUP(S269,INDIRECT(U269&amp;AR269&amp;"w"),INDIRECT(U269&amp;AR269)))</f>
        <v>0</v>
      </c>
      <c r="AT269" s="9" cm="1">
        <f t="array" ref="AT269">IF(F269="ExtraLok 100",_xlfn.XLOOKUP(S269,'ExtraLok 100'!$C$6:$S$6,_xlfn.XLOOKUP('Pricing Tool'!T269,'ExtraLok 100'!$A$7:$A$21,'ExtraLok 100'!$C$7:$S$21)),IF(F269="ExtraLok 125",_xlfn.XLOOKUP('Pricing Tool'!S269,'ExtraLok 125'!$C$6:$S$6,_xlfn.XLOOKUP('Pricing Tool'!T269,'ExtraLok 125'!$A$7:$A$33,'ExtraLok 125'!$C$7:$S$33)),0))</f>
        <v>0</v>
      </c>
      <c r="AU269" s="9">
        <f t="shared" ca="1" si="108"/>
        <v>0</v>
      </c>
      <c r="AV269" s="9" t="str">
        <f t="shared" si="96"/>
        <v/>
      </c>
      <c r="AW269" s="85" t="e">
        <f>_xlfn.XLOOKUP($AV269,'Size capacities'!$A$2:$A$120,'Size capacities'!D$2:D$120)</f>
        <v>#N/A</v>
      </c>
      <c r="AX269" s="85" t="e">
        <f>_xlfn.XLOOKUP($AV269,'Size capacities'!$A$2:$A$120,'Size capacities'!E$2:E$120)</f>
        <v>#N/A</v>
      </c>
      <c r="AY269" s="85" t="e">
        <f>_xlfn.XLOOKUP($AV269,'Size capacities'!$A$2:$A$120,'Size capacities'!F$2:F$120)</f>
        <v>#N/A</v>
      </c>
      <c r="AZ269" s="85" t="e">
        <f>_xlfn.XLOOKUP($AV269,'Size capacities'!$A$2:$A$120,'Size capacities'!G$2:G$120)</f>
        <v>#N/A</v>
      </c>
      <c r="BA269" s="85">
        <f t="shared" si="97"/>
        <v>0</v>
      </c>
      <c r="BB269" s="85">
        <f t="shared" si="98"/>
        <v>0</v>
      </c>
    </row>
    <row r="270" spans="1:54" x14ac:dyDescent="0.3">
      <c r="A270" s="7">
        <v>267</v>
      </c>
      <c r="B270" s="91"/>
      <c r="C270" s="91"/>
      <c r="D270" s="91"/>
      <c r="E270" s="91"/>
      <c r="F270" s="91"/>
      <c r="G270" s="91"/>
      <c r="H270" s="91"/>
      <c r="I270" s="91"/>
      <c r="J270" s="91"/>
      <c r="K270" s="92"/>
      <c r="L270" s="92"/>
      <c r="M270" s="9">
        <f t="shared" ca="1" si="88"/>
        <v>0</v>
      </c>
      <c r="N270" s="10" cm="1">
        <f t="array" aca="1" ref="N270" ca="1">IF(ISBLANK(C270),0,IF(F270="Flow",AP270,IF(F270="Cascade",AQ270,IF(OR(ISBLANK(F270),ISBLANK(G270),ISBLANK(I270),ISBLANK(J270)),0,(_xlfn.XLOOKUP(S270,INDIRECT(U270&amp;W270&amp;"W"),_xlfn.XLOOKUP(T270,INDIRECT(U270&amp;W270&amp;"D"),INDIRECT(U270&amp;W270))))))))</f>
        <v>0</v>
      </c>
      <c r="O270" s="93"/>
      <c r="P270" s="9">
        <f t="shared" ca="1" si="89"/>
        <v>0</v>
      </c>
      <c r="Q270" s="9">
        <f t="shared" si="99"/>
        <v>0</v>
      </c>
      <c r="S270" s="7">
        <f t="shared" si="100"/>
        <v>800</v>
      </c>
      <c r="T270" s="7">
        <f t="shared" si="101"/>
        <v>800</v>
      </c>
      <c r="U270" s="8" t="str">
        <f t="shared" si="102"/>
        <v/>
      </c>
      <c r="V270" s="7" cm="1">
        <f t="array" aca="1" ref="V270" ca="1">IF(ISBLANK(I270),0,_xlfn.XLOOKUP(I270,INDIRECT(U270&amp;"Controls"),INDIRECT(U270&amp;"ControlsAddon")))</f>
        <v>0</v>
      </c>
      <c r="W270" s="7" t="str">
        <f t="shared" si="90"/>
        <v/>
      </c>
      <c r="X270" s="7" cm="1">
        <f t="array" aca="1" ref="X270" ca="1">IF(AND(K270="y",NOT(ISBLANK(H270))),_xlfn.XLOOKUP(S270,ralcassette,ralcassettecost),IF(K270="Y",_xlfn.XLOOKUP(S270,INDIRECT(U270&amp;"RALW"),_xlfn.XLOOKUP(T270,INDIRECT(U270&amp;"RALD"),INDIRECT(U270&amp;"RAL"))),0))</f>
        <v>0</v>
      </c>
      <c r="Y270" s="7">
        <f t="shared" si="103"/>
        <v>0</v>
      </c>
      <c r="Z270" s="7">
        <f t="shared" si="104"/>
        <v>0</v>
      </c>
      <c r="AA270" s="7" cm="1">
        <f t="array" ref="AA270">IF(ISNUMBER(SEARCH("cassette",H270)),_xlfn.XLOOKUP(S270,cassettewidth,_xlfn.XLOOKUP(H270,cassettetype,cassette)),IF(ISNUMBER(SEARCH("fascia",H270)),_xlfn.XLOOKUP(S270,fasciawidth,_xlfn.XLOOKUP(H270,fasciatype,fascia)),0))</f>
        <v>0</v>
      </c>
      <c r="AB270" s="7" t="str">
        <f t="shared" si="105"/>
        <v/>
      </c>
      <c r="AC270" s="7" t="str" cm="1">
        <f t="array" ref="AC270">IF(NOT(ISBLANK(H270)),_xlfn.XLOOKUP(S270,cassetterefwidth,_xlfn.XLOOKUP(T270,cassetterefdrop,cassetteref)),"")</f>
        <v/>
      </c>
      <c r="AD270" s="1" t="b">
        <f t="shared" si="106"/>
        <v>0</v>
      </c>
      <c r="AE270" s="1" t="b">
        <f t="shared" si="91"/>
        <v>0</v>
      </c>
      <c r="AF270" s="10" t="e" cm="1">
        <f t="array" aca="1" ref="AF270" ca="1">(_xlfn.XLOOKUP($S270,INDIRECT($U270&amp;$W270&amp;"W"),_xlfn.XLOOKUP($T270,INDIRECT($U270&amp;$W270&amp;"D"),INDIRECT($U270&amp;$W270))))</f>
        <v>#REF!</v>
      </c>
      <c r="AG270" s="9"/>
      <c r="AH270" s="9"/>
      <c r="AI270" s="9"/>
      <c r="AJ270" s="9"/>
      <c r="AK270" s="9"/>
      <c r="AL270" s="7">
        <f t="shared" si="92"/>
        <v>500</v>
      </c>
      <c r="AM270" s="7" t="str">
        <f t="shared" si="107"/>
        <v/>
      </c>
      <c r="AN270" s="7">
        <f t="shared" si="93"/>
        <v>0</v>
      </c>
      <c r="AO270" s="7">
        <f t="shared" si="94"/>
        <v>0</v>
      </c>
      <c r="AP270" s="9" cm="1">
        <f t="array" aca="1" ref="AP270" ca="1">IF(F270="Flow",_xlfn.XLOOKUP(AL270,INDIRECT(F270&amp;AM270&amp;"W"),_xlfn.XLOOKUP(AI270,INDIRECT(F270&amp;AM270&amp;"H"),INDIRECT(F270&amp;AM270))),0)</f>
        <v>0</v>
      </c>
      <c r="AQ270" s="9">
        <f>IF(F270="Cascade",_xlfn.XLOOKUP(S270,Cascade!$C$4:$S$4,Cascade!$C$5:$S$5),0)</f>
        <v>0</v>
      </c>
      <c r="AR270" s="9" t="b">
        <f t="shared" si="95"/>
        <v>0</v>
      </c>
      <c r="AS270" s="9" cm="1">
        <f t="array" aca="1" ref="AS270" ca="1">IF(OR(G270="Ellipse 43",G270="Luxury 46",G270="Type 2",G270="Type D",G270="Type Z",ISBLANK(G270)),0,_xlfn.XLOOKUP(S270,INDIRECT(U270&amp;AR270&amp;"w"),INDIRECT(U270&amp;AR270)))</f>
        <v>0</v>
      </c>
      <c r="AT270" s="9" cm="1">
        <f t="array" ref="AT270">IF(F270="ExtraLok 100",_xlfn.XLOOKUP(S270,'ExtraLok 100'!$C$6:$S$6,_xlfn.XLOOKUP('Pricing Tool'!T270,'ExtraLok 100'!$A$7:$A$21,'ExtraLok 100'!$C$7:$S$21)),IF(F270="ExtraLok 125",_xlfn.XLOOKUP('Pricing Tool'!S270,'ExtraLok 125'!$C$6:$S$6,_xlfn.XLOOKUP('Pricing Tool'!T270,'ExtraLok 125'!$A$7:$A$33,'ExtraLok 125'!$C$7:$S$33)),0))</f>
        <v>0</v>
      </c>
      <c r="AU270" s="9">
        <f t="shared" ca="1" si="108"/>
        <v>0</v>
      </c>
      <c r="AV270" s="9" t="str">
        <f t="shared" si="96"/>
        <v/>
      </c>
      <c r="AW270" s="85" t="e">
        <f>_xlfn.XLOOKUP($AV270,'Size capacities'!$A$2:$A$120,'Size capacities'!D$2:D$120)</f>
        <v>#N/A</v>
      </c>
      <c r="AX270" s="85" t="e">
        <f>_xlfn.XLOOKUP($AV270,'Size capacities'!$A$2:$A$120,'Size capacities'!E$2:E$120)</f>
        <v>#N/A</v>
      </c>
      <c r="AY270" s="85" t="e">
        <f>_xlfn.XLOOKUP($AV270,'Size capacities'!$A$2:$A$120,'Size capacities'!F$2:F$120)</f>
        <v>#N/A</v>
      </c>
      <c r="AZ270" s="85" t="e">
        <f>_xlfn.XLOOKUP($AV270,'Size capacities'!$A$2:$A$120,'Size capacities'!G$2:G$120)</f>
        <v>#N/A</v>
      </c>
      <c r="BA270" s="85">
        <f t="shared" si="97"/>
        <v>0</v>
      </c>
      <c r="BB270" s="85">
        <f t="shared" si="98"/>
        <v>0</v>
      </c>
    </row>
    <row r="271" spans="1:54" x14ac:dyDescent="0.3">
      <c r="A271" s="7">
        <v>268</v>
      </c>
      <c r="B271" s="91"/>
      <c r="C271" s="91"/>
      <c r="D271" s="91"/>
      <c r="E271" s="91"/>
      <c r="F271" s="91"/>
      <c r="G271" s="91"/>
      <c r="H271" s="91"/>
      <c r="I271" s="91"/>
      <c r="J271" s="91"/>
      <c r="K271" s="92"/>
      <c r="L271" s="92"/>
      <c r="M271" s="9">
        <f t="shared" ca="1" si="88"/>
        <v>0</v>
      </c>
      <c r="N271" s="10" cm="1">
        <f t="array" aca="1" ref="N271" ca="1">IF(ISBLANK(C271),0,IF(F271="Flow",AP271,IF(F271="Cascade",AQ271,IF(OR(ISBLANK(F271),ISBLANK(G271),ISBLANK(I271),ISBLANK(J271)),0,(_xlfn.XLOOKUP(S271,INDIRECT(U271&amp;W271&amp;"W"),_xlfn.XLOOKUP(T271,INDIRECT(U271&amp;W271&amp;"D"),INDIRECT(U271&amp;W271))))))))</f>
        <v>0</v>
      </c>
      <c r="O271" s="93"/>
      <c r="P271" s="9">
        <f t="shared" ca="1" si="89"/>
        <v>0</v>
      </c>
      <c r="Q271" s="9">
        <f t="shared" si="99"/>
        <v>0</v>
      </c>
      <c r="S271" s="7">
        <f t="shared" si="100"/>
        <v>800</v>
      </c>
      <c r="T271" s="7">
        <f t="shared" si="101"/>
        <v>800</v>
      </c>
      <c r="U271" s="8" t="str">
        <f t="shared" si="102"/>
        <v/>
      </c>
      <c r="V271" s="7" cm="1">
        <f t="array" aca="1" ref="V271" ca="1">IF(ISBLANK(I271),0,_xlfn.XLOOKUP(I271,INDIRECT(U271&amp;"Controls"),INDIRECT(U271&amp;"ControlsAddon")))</f>
        <v>0</v>
      </c>
      <c r="W271" s="7" t="str">
        <f t="shared" si="90"/>
        <v/>
      </c>
      <c r="X271" s="7" cm="1">
        <f t="array" aca="1" ref="X271" ca="1">IF(AND(K271="y",NOT(ISBLANK(H271))),_xlfn.XLOOKUP(S271,ralcassette,ralcassettecost),IF(K271="Y",_xlfn.XLOOKUP(S271,INDIRECT(U271&amp;"RALW"),_xlfn.XLOOKUP(T271,INDIRECT(U271&amp;"RALD"),INDIRECT(U271&amp;"RAL"))),0))</f>
        <v>0</v>
      </c>
      <c r="Y271" s="7">
        <f t="shared" si="103"/>
        <v>0</v>
      </c>
      <c r="Z271" s="7">
        <f t="shared" si="104"/>
        <v>0</v>
      </c>
      <c r="AA271" s="7" cm="1">
        <f t="array" ref="AA271">IF(ISNUMBER(SEARCH("cassette",H271)),_xlfn.XLOOKUP(S271,cassettewidth,_xlfn.XLOOKUP(H271,cassettetype,cassette)),IF(ISNUMBER(SEARCH("fascia",H271)),_xlfn.XLOOKUP(S271,fasciawidth,_xlfn.XLOOKUP(H271,fasciatype,fascia)),0))</f>
        <v>0</v>
      </c>
      <c r="AB271" s="7" t="str">
        <f t="shared" si="105"/>
        <v/>
      </c>
      <c r="AC271" s="7" t="str" cm="1">
        <f t="array" ref="AC271">IF(NOT(ISBLANK(H271)),_xlfn.XLOOKUP(S271,cassetterefwidth,_xlfn.XLOOKUP(T271,cassetterefdrop,cassetteref)),"")</f>
        <v/>
      </c>
      <c r="AD271" s="1" t="b">
        <f t="shared" si="106"/>
        <v>0</v>
      </c>
      <c r="AE271" s="1" t="b">
        <f t="shared" si="91"/>
        <v>0</v>
      </c>
      <c r="AF271" s="10" t="e" cm="1">
        <f t="array" aca="1" ref="AF271" ca="1">(_xlfn.XLOOKUP($S271,INDIRECT($U271&amp;$W271&amp;"W"),_xlfn.XLOOKUP($T271,INDIRECT($U271&amp;$W271&amp;"D"),INDIRECT($U271&amp;$W271))))</f>
        <v>#REF!</v>
      </c>
      <c r="AG271" s="9"/>
      <c r="AH271" s="9"/>
      <c r="AI271" s="9"/>
      <c r="AJ271" s="9"/>
      <c r="AK271" s="9"/>
      <c r="AL271" s="7">
        <f t="shared" si="92"/>
        <v>500</v>
      </c>
      <c r="AM271" s="7" t="str">
        <f t="shared" si="107"/>
        <v/>
      </c>
      <c r="AN271" s="7">
        <f t="shared" si="93"/>
        <v>0</v>
      </c>
      <c r="AO271" s="7">
        <f t="shared" si="94"/>
        <v>0</v>
      </c>
      <c r="AP271" s="9" cm="1">
        <f t="array" aca="1" ref="AP271" ca="1">IF(F271="Flow",_xlfn.XLOOKUP(AL271,INDIRECT(F271&amp;AM271&amp;"W"),_xlfn.XLOOKUP(AI271,INDIRECT(F271&amp;AM271&amp;"H"),INDIRECT(F271&amp;AM271))),0)</f>
        <v>0</v>
      </c>
      <c r="AQ271" s="9">
        <f>IF(F271="Cascade",_xlfn.XLOOKUP(S271,Cascade!$C$4:$S$4,Cascade!$C$5:$S$5),0)</f>
        <v>0</v>
      </c>
      <c r="AR271" s="9" t="b">
        <f t="shared" si="95"/>
        <v>0</v>
      </c>
      <c r="AS271" s="9" cm="1">
        <f t="array" aca="1" ref="AS271" ca="1">IF(OR(G271="Ellipse 43",G271="Luxury 46",G271="Type 2",G271="Type D",G271="Type Z",ISBLANK(G271)),0,_xlfn.XLOOKUP(S271,INDIRECT(U271&amp;AR271&amp;"w"),INDIRECT(U271&amp;AR271)))</f>
        <v>0</v>
      </c>
      <c r="AT271" s="9" cm="1">
        <f t="array" ref="AT271">IF(F271="ExtraLok 100",_xlfn.XLOOKUP(S271,'ExtraLok 100'!$C$6:$S$6,_xlfn.XLOOKUP('Pricing Tool'!T271,'ExtraLok 100'!$A$7:$A$21,'ExtraLok 100'!$C$7:$S$21)),IF(F271="ExtraLok 125",_xlfn.XLOOKUP('Pricing Tool'!S271,'ExtraLok 125'!$C$6:$S$6,_xlfn.XLOOKUP('Pricing Tool'!T271,'ExtraLok 125'!$A$7:$A$33,'ExtraLok 125'!$C$7:$S$33)),0))</f>
        <v>0</v>
      </c>
      <c r="AU271" s="9">
        <f t="shared" ca="1" si="108"/>
        <v>0</v>
      </c>
      <c r="AV271" s="9" t="str">
        <f t="shared" si="96"/>
        <v/>
      </c>
      <c r="AW271" s="85" t="e">
        <f>_xlfn.XLOOKUP($AV271,'Size capacities'!$A$2:$A$120,'Size capacities'!D$2:D$120)</f>
        <v>#N/A</v>
      </c>
      <c r="AX271" s="85" t="e">
        <f>_xlfn.XLOOKUP($AV271,'Size capacities'!$A$2:$A$120,'Size capacities'!E$2:E$120)</f>
        <v>#N/A</v>
      </c>
      <c r="AY271" s="85" t="e">
        <f>_xlfn.XLOOKUP($AV271,'Size capacities'!$A$2:$A$120,'Size capacities'!F$2:F$120)</f>
        <v>#N/A</v>
      </c>
      <c r="AZ271" s="85" t="e">
        <f>_xlfn.XLOOKUP($AV271,'Size capacities'!$A$2:$A$120,'Size capacities'!G$2:G$120)</f>
        <v>#N/A</v>
      </c>
      <c r="BA271" s="85">
        <f t="shared" si="97"/>
        <v>0</v>
      </c>
      <c r="BB271" s="85">
        <f t="shared" si="98"/>
        <v>0</v>
      </c>
    </row>
    <row r="272" spans="1:54" x14ac:dyDescent="0.3">
      <c r="A272" s="7">
        <v>269</v>
      </c>
      <c r="B272" s="91"/>
      <c r="C272" s="91"/>
      <c r="D272" s="91"/>
      <c r="E272" s="91"/>
      <c r="F272" s="91"/>
      <c r="G272" s="91"/>
      <c r="H272" s="91"/>
      <c r="I272" s="91"/>
      <c r="J272" s="91"/>
      <c r="K272" s="92"/>
      <c r="L272" s="92"/>
      <c r="M272" s="9">
        <f t="shared" ca="1" si="88"/>
        <v>0</v>
      </c>
      <c r="N272" s="10" cm="1">
        <f t="array" aca="1" ref="N272" ca="1">IF(ISBLANK(C272),0,IF(F272="Flow",AP272,IF(F272="Cascade",AQ272,IF(OR(ISBLANK(F272),ISBLANK(G272),ISBLANK(I272),ISBLANK(J272)),0,(_xlfn.XLOOKUP(S272,INDIRECT(U272&amp;W272&amp;"W"),_xlfn.XLOOKUP(T272,INDIRECT(U272&amp;W272&amp;"D"),INDIRECT(U272&amp;W272))))))))</f>
        <v>0</v>
      </c>
      <c r="O272" s="93"/>
      <c r="P272" s="9">
        <f t="shared" ca="1" si="89"/>
        <v>0</v>
      </c>
      <c r="Q272" s="9">
        <f t="shared" si="99"/>
        <v>0</v>
      </c>
      <c r="S272" s="7">
        <f t="shared" si="100"/>
        <v>800</v>
      </c>
      <c r="T272" s="7">
        <f t="shared" si="101"/>
        <v>800</v>
      </c>
      <c r="U272" s="8" t="str">
        <f t="shared" si="102"/>
        <v/>
      </c>
      <c r="V272" s="7" cm="1">
        <f t="array" aca="1" ref="V272" ca="1">IF(ISBLANK(I272),0,_xlfn.XLOOKUP(I272,INDIRECT(U272&amp;"Controls"),INDIRECT(U272&amp;"ControlsAddon")))</f>
        <v>0</v>
      </c>
      <c r="W272" s="7" t="str">
        <f t="shared" si="90"/>
        <v/>
      </c>
      <c r="X272" s="7" cm="1">
        <f t="array" aca="1" ref="X272" ca="1">IF(AND(K272="y",NOT(ISBLANK(H272))),_xlfn.XLOOKUP(S272,ralcassette,ralcassettecost),IF(K272="Y",_xlfn.XLOOKUP(S272,INDIRECT(U272&amp;"RALW"),_xlfn.XLOOKUP(T272,INDIRECT(U272&amp;"RALD"),INDIRECT(U272&amp;"RAL"))),0))</f>
        <v>0</v>
      </c>
      <c r="Y272" s="7">
        <f t="shared" si="103"/>
        <v>0</v>
      </c>
      <c r="Z272" s="7">
        <f t="shared" si="104"/>
        <v>0</v>
      </c>
      <c r="AA272" s="7" cm="1">
        <f t="array" ref="AA272">IF(ISNUMBER(SEARCH("cassette",H272)),_xlfn.XLOOKUP(S272,cassettewidth,_xlfn.XLOOKUP(H272,cassettetype,cassette)),IF(ISNUMBER(SEARCH("fascia",H272)),_xlfn.XLOOKUP(S272,fasciawidth,_xlfn.XLOOKUP(H272,fasciatype,fascia)),0))</f>
        <v>0</v>
      </c>
      <c r="AB272" s="7" t="str">
        <f t="shared" si="105"/>
        <v/>
      </c>
      <c r="AC272" s="7" t="str" cm="1">
        <f t="array" ref="AC272">IF(NOT(ISBLANK(H272)),_xlfn.XLOOKUP(S272,cassetterefwidth,_xlfn.XLOOKUP(T272,cassetterefdrop,cassetteref)),"")</f>
        <v/>
      </c>
      <c r="AD272" s="1" t="b">
        <f t="shared" si="106"/>
        <v>0</v>
      </c>
      <c r="AE272" s="1" t="b">
        <f t="shared" si="91"/>
        <v>0</v>
      </c>
      <c r="AF272" s="10" t="e" cm="1">
        <f t="array" aca="1" ref="AF272" ca="1">(_xlfn.XLOOKUP($S272,INDIRECT($U272&amp;$W272&amp;"W"),_xlfn.XLOOKUP($T272,INDIRECT($U272&amp;$W272&amp;"D"),INDIRECT($U272&amp;$W272))))</f>
        <v>#REF!</v>
      </c>
      <c r="AG272" s="9"/>
      <c r="AH272" s="9"/>
      <c r="AI272" s="9"/>
      <c r="AJ272" s="9"/>
      <c r="AK272" s="9"/>
      <c r="AL272" s="7">
        <f t="shared" si="92"/>
        <v>500</v>
      </c>
      <c r="AM272" s="7" t="str">
        <f t="shared" si="107"/>
        <v/>
      </c>
      <c r="AN272" s="7">
        <f t="shared" si="93"/>
        <v>0</v>
      </c>
      <c r="AO272" s="7">
        <f t="shared" si="94"/>
        <v>0</v>
      </c>
      <c r="AP272" s="9" cm="1">
        <f t="array" aca="1" ref="AP272" ca="1">IF(F272="Flow",_xlfn.XLOOKUP(AL272,INDIRECT(F272&amp;AM272&amp;"W"),_xlfn.XLOOKUP(AI272,INDIRECT(F272&amp;AM272&amp;"H"),INDIRECT(F272&amp;AM272))),0)</f>
        <v>0</v>
      </c>
      <c r="AQ272" s="9">
        <f>IF(F272="Cascade",_xlfn.XLOOKUP(S272,Cascade!$C$4:$S$4,Cascade!$C$5:$S$5),0)</f>
        <v>0</v>
      </c>
      <c r="AR272" s="9" t="b">
        <f t="shared" si="95"/>
        <v>0</v>
      </c>
      <c r="AS272" s="9" cm="1">
        <f t="array" aca="1" ref="AS272" ca="1">IF(OR(G272="Ellipse 43",G272="Luxury 46",G272="Type 2",G272="Type D",G272="Type Z",ISBLANK(G272)),0,_xlfn.XLOOKUP(S272,INDIRECT(U272&amp;AR272&amp;"w"),INDIRECT(U272&amp;AR272)))</f>
        <v>0</v>
      </c>
      <c r="AT272" s="9" cm="1">
        <f t="array" ref="AT272">IF(F272="ExtraLok 100",_xlfn.XLOOKUP(S272,'ExtraLok 100'!$C$6:$S$6,_xlfn.XLOOKUP('Pricing Tool'!T272,'ExtraLok 100'!$A$7:$A$21,'ExtraLok 100'!$C$7:$S$21)),IF(F272="ExtraLok 125",_xlfn.XLOOKUP('Pricing Tool'!S272,'ExtraLok 125'!$C$6:$S$6,_xlfn.XLOOKUP('Pricing Tool'!T272,'ExtraLok 125'!$A$7:$A$33,'ExtraLok 125'!$C$7:$S$33)),0))</f>
        <v>0</v>
      </c>
      <c r="AU272" s="9">
        <f t="shared" ca="1" si="108"/>
        <v>0</v>
      </c>
      <c r="AV272" s="9" t="str">
        <f t="shared" si="96"/>
        <v/>
      </c>
      <c r="AW272" s="85" t="e">
        <f>_xlfn.XLOOKUP($AV272,'Size capacities'!$A$2:$A$120,'Size capacities'!D$2:D$120)</f>
        <v>#N/A</v>
      </c>
      <c r="AX272" s="85" t="e">
        <f>_xlfn.XLOOKUP($AV272,'Size capacities'!$A$2:$A$120,'Size capacities'!E$2:E$120)</f>
        <v>#N/A</v>
      </c>
      <c r="AY272" s="85" t="e">
        <f>_xlfn.XLOOKUP($AV272,'Size capacities'!$A$2:$A$120,'Size capacities'!F$2:F$120)</f>
        <v>#N/A</v>
      </c>
      <c r="AZ272" s="85" t="e">
        <f>_xlfn.XLOOKUP($AV272,'Size capacities'!$A$2:$A$120,'Size capacities'!G$2:G$120)</f>
        <v>#N/A</v>
      </c>
      <c r="BA272" s="85">
        <f t="shared" si="97"/>
        <v>0</v>
      </c>
      <c r="BB272" s="85">
        <f t="shared" si="98"/>
        <v>0</v>
      </c>
    </row>
    <row r="273" spans="1:54" x14ac:dyDescent="0.3">
      <c r="A273" s="7">
        <v>270</v>
      </c>
      <c r="B273" s="91"/>
      <c r="C273" s="91"/>
      <c r="D273" s="91"/>
      <c r="E273" s="91"/>
      <c r="F273" s="91"/>
      <c r="G273" s="91"/>
      <c r="H273" s="91"/>
      <c r="I273" s="91"/>
      <c r="J273" s="91"/>
      <c r="K273" s="92"/>
      <c r="L273" s="92"/>
      <c r="M273" s="9">
        <f t="shared" ca="1" si="88"/>
        <v>0</v>
      </c>
      <c r="N273" s="10" cm="1">
        <f t="array" aca="1" ref="N273" ca="1">IF(ISBLANK(C273),0,IF(F273="Flow",AP273,IF(F273="Cascade",AQ273,IF(OR(ISBLANK(F273),ISBLANK(G273),ISBLANK(I273),ISBLANK(J273)),0,(_xlfn.XLOOKUP(S273,INDIRECT(U273&amp;W273&amp;"W"),_xlfn.XLOOKUP(T273,INDIRECT(U273&amp;W273&amp;"D"),INDIRECT(U273&amp;W273))))))))</f>
        <v>0</v>
      </c>
      <c r="O273" s="93"/>
      <c r="P273" s="9">
        <f t="shared" ca="1" si="89"/>
        <v>0</v>
      </c>
      <c r="Q273" s="9">
        <f t="shared" si="99"/>
        <v>0</v>
      </c>
      <c r="S273" s="7">
        <f t="shared" si="100"/>
        <v>800</v>
      </c>
      <c r="T273" s="7">
        <f t="shared" si="101"/>
        <v>800</v>
      </c>
      <c r="U273" s="8" t="str">
        <f t="shared" si="102"/>
        <v/>
      </c>
      <c r="V273" s="7" cm="1">
        <f t="array" aca="1" ref="V273" ca="1">IF(ISBLANK(I273),0,_xlfn.XLOOKUP(I273,INDIRECT(U273&amp;"Controls"),INDIRECT(U273&amp;"ControlsAddon")))</f>
        <v>0</v>
      </c>
      <c r="W273" s="7" t="str">
        <f t="shared" si="90"/>
        <v/>
      </c>
      <c r="X273" s="7" cm="1">
        <f t="array" aca="1" ref="X273" ca="1">IF(AND(K273="y",NOT(ISBLANK(H273))),_xlfn.XLOOKUP(S273,ralcassette,ralcassettecost),IF(K273="Y",_xlfn.XLOOKUP(S273,INDIRECT(U273&amp;"RALW"),_xlfn.XLOOKUP(T273,INDIRECT(U273&amp;"RALD"),INDIRECT(U273&amp;"RAL"))),0))</f>
        <v>0</v>
      </c>
      <c r="Y273" s="7">
        <f t="shared" si="103"/>
        <v>0</v>
      </c>
      <c r="Z273" s="7">
        <f t="shared" si="104"/>
        <v>0</v>
      </c>
      <c r="AA273" s="7" cm="1">
        <f t="array" ref="AA273">IF(ISNUMBER(SEARCH("cassette",H273)),_xlfn.XLOOKUP(S273,cassettewidth,_xlfn.XLOOKUP(H273,cassettetype,cassette)),IF(ISNUMBER(SEARCH("fascia",H273)),_xlfn.XLOOKUP(S273,fasciawidth,_xlfn.XLOOKUP(H273,fasciatype,fascia)),0))</f>
        <v>0</v>
      </c>
      <c r="AB273" s="7" t="str">
        <f t="shared" si="105"/>
        <v/>
      </c>
      <c r="AC273" s="7" t="str" cm="1">
        <f t="array" ref="AC273">IF(NOT(ISBLANK(H273)),_xlfn.XLOOKUP(S273,cassetterefwidth,_xlfn.XLOOKUP(T273,cassetterefdrop,cassetteref)),"")</f>
        <v/>
      </c>
      <c r="AD273" s="1" t="b">
        <f t="shared" si="106"/>
        <v>0</v>
      </c>
      <c r="AE273" s="1" t="b">
        <f t="shared" si="91"/>
        <v>0</v>
      </c>
      <c r="AF273" s="10" t="e" cm="1">
        <f t="array" aca="1" ref="AF273" ca="1">(_xlfn.XLOOKUP($S273,INDIRECT($U273&amp;$W273&amp;"W"),_xlfn.XLOOKUP($T273,INDIRECT($U273&amp;$W273&amp;"D"),INDIRECT($U273&amp;$W273))))</f>
        <v>#REF!</v>
      </c>
      <c r="AG273" s="9"/>
      <c r="AH273" s="9"/>
      <c r="AI273" s="9"/>
      <c r="AJ273" s="9"/>
      <c r="AK273" s="9"/>
      <c r="AL273" s="7">
        <f t="shared" si="92"/>
        <v>500</v>
      </c>
      <c r="AM273" s="7" t="str">
        <f t="shared" si="107"/>
        <v/>
      </c>
      <c r="AN273" s="7">
        <f t="shared" si="93"/>
        <v>0</v>
      </c>
      <c r="AO273" s="7">
        <f t="shared" si="94"/>
        <v>0</v>
      </c>
      <c r="AP273" s="9" cm="1">
        <f t="array" aca="1" ref="AP273" ca="1">IF(F273="Flow",_xlfn.XLOOKUP(AL273,INDIRECT(F273&amp;AM273&amp;"W"),_xlfn.XLOOKUP(AI273,INDIRECT(F273&amp;AM273&amp;"H"),INDIRECT(F273&amp;AM273))),0)</f>
        <v>0</v>
      </c>
      <c r="AQ273" s="9">
        <f>IF(F273="Cascade",_xlfn.XLOOKUP(S273,Cascade!$C$4:$S$4,Cascade!$C$5:$S$5),0)</f>
        <v>0</v>
      </c>
      <c r="AR273" s="9" t="b">
        <f t="shared" si="95"/>
        <v>0</v>
      </c>
      <c r="AS273" s="9" cm="1">
        <f t="array" aca="1" ref="AS273" ca="1">IF(OR(G273="Ellipse 43",G273="Luxury 46",G273="Type 2",G273="Type D",G273="Type Z",ISBLANK(G273)),0,_xlfn.XLOOKUP(S273,INDIRECT(U273&amp;AR273&amp;"w"),INDIRECT(U273&amp;AR273)))</f>
        <v>0</v>
      </c>
      <c r="AT273" s="9" cm="1">
        <f t="array" ref="AT273">IF(F273="ExtraLok 100",_xlfn.XLOOKUP(S273,'ExtraLok 100'!$C$6:$S$6,_xlfn.XLOOKUP('Pricing Tool'!T273,'ExtraLok 100'!$A$7:$A$21,'ExtraLok 100'!$C$7:$S$21)),IF(F273="ExtraLok 125",_xlfn.XLOOKUP('Pricing Tool'!S273,'ExtraLok 125'!$C$6:$S$6,_xlfn.XLOOKUP('Pricing Tool'!T273,'ExtraLok 125'!$A$7:$A$33,'ExtraLok 125'!$C$7:$S$33)),0))</f>
        <v>0</v>
      </c>
      <c r="AU273" s="9">
        <f t="shared" ca="1" si="108"/>
        <v>0</v>
      </c>
      <c r="AV273" s="9" t="str">
        <f t="shared" si="96"/>
        <v/>
      </c>
      <c r="AW273" s="85" t="e">
        <f>_xlfn.XLOOKUP($AV273,'Size capacities'!$A$2:$A$120,'Size capacities'!D$2:D$120)</f>
        <v>#N/A</v>
      </c>
      <c r="AX273" s="85" t="e">
        <f>_xlfn.XLOOKUP($AV273,'Size capacities'!$A$2:$A$120,'Size capacities'!E$2:E$120)</f>
        <v>#N/A</v>
      </c>
      <c r="AY273" s="85" t="e">
        <f>_xlfn.XLOOKUP($AV273,'Size capacities'!$A$2:$A$120,'Size capacities'!F$2:F$120)</f>
        <v>#N/A</v>
      </c>
      <c r="AZ273" s="85" t="e">
        <f>_xlfn.XLOOKUP($AV273,'Size capacities'!$A$2:$A$120,'Size capacities'!G$2:G$120)</f>
        <v>#N/A</v>
      </c>
      <c r="BA273" s="85">
        <f t="shared" si="97"/>
        <v>0</v>
      </c>
      <c r="BB273" s="85">
        <f t="shared" si="98"/>
        <v>0</v>
      </c>
    </row>
    <row r="274" spans="1:54" x14ac:dyDescent="0.3">
      <c r="A274" s="7">
        <v>271</v>
      </c>
      <c r="B274" s="91"/>
      <c r="C274" s="91"/>
      <c r="D274" s="91"/>
      <c r="E274" s="91"/>
      <c r="F274" s="91"/>
      <c r="G274" s="91"/>
      <c r="H274" s="91"/>
      <c r="I274" s="91"/>
      <c r="J274" s="91"/>
      <c r="K274" s="92"/>
      <c r="L274" s="92"/>
      <c r="M274" s="9">
        <f t="shared" ca="1" si="88"/>
        <v>0</v>
      </c>
      <c r="N274" s="10" cm="1">
        <f t="array" aca="1" ref="N274" ca="1">IF(ISBLANK(C274),0,IF(F274="Flow",AP274,IF(F274="Cascade",AQ274,IF(OR(ISBLANK(F274),ISBLANK(G274),ISBLANK(I274),ISBLANK(J274)),0,(_xlfn.XLOOKUP(S274,INDIRECT(U274&amp;W274&amp;"W"),_xlfn.XLOOKUP(T274,INDIRECT(U274&amp;W274&amp;"D"),INDIRECT(U274&amp;W274))))))))</f>
        <v>0</v>
      </c>
      <c r="O274" s="93"/>
      <c r="P274" s="9">
        <f t="shared" ca="1" si="89"/>
        <v>0</v>
      </c>
      <c r="Q274" s="9">
        <f t="shared" si="99"/>
        <v>0</v>
      </c>
      <c r="S274" s="7">
        <f t="shared" si="100"/>
        <v>800</v>
      </c>
      <c r="T274" s="7">
        <f t="shared" si="101"/>
        <v>800</v>
      </c>
      <c r="U274" s="8" t="str">
        <f t="shared" si="102"/>
        <v/>
      </c>
      <c r="V274" s="7" cm="1">
        <f t="array" aca="1" ref="V274" ca="1">IF(ISBLANK(I274),0,_xlfn.XLOOKUP(I274,INDIRECT(U274&amp;"Controls"),INDIRECT(U274&amp;"ControlsAddon")))</f>
        <v>0</v>
      </c>
      <c r="W274" s="7" t="str">
        <f t="shared" si="90"/>
        <v/>
      </c>
      <c r="X274" s="7" cm="1">
        <f t="array" aca="1" ref="X274" ca="1">IF(AND(K274="y",NOT(ISBLANK(H274))),_xlfn.XLOOKUP(S274,ralcassette,ralcassettecost),IF(K274="Y",_xlfn.XLOOKUP(S274,INDIRECT(U274&amp;"RALW"),_xlfn.XLOOKUP(T274,INDIRECT(U274&amp;"RALD"),INDIRECT(U274&amp;"RAL"))),0))</f>
        <v>0</v>
      </c>
      <c r="Y274" s="7">
        <f t="shared" si="103"/>
        <v>0</v>
      </c>
      <c r="Z274" s="7">
        <f t="shared" si="104"/>
        <v>0</v>
      </c>
      <c r="AA274" s="7" cm="1">
        <f t="array" ref="AA274">IF(ISNUMBER(SEARCH("cassette",H274)),_xlfn.XLOOKUP(S274,cassettewidth,_xlfn.XLOOKUP(H274,cassettetype,cassette)),IF(ISNUMBER(SEARCH("fascia",H274)),_xlfn.XLOOKUP(S274,fasciawidth,_xlfn.XLOOKUP(H274,fasciatype,fascia)),0))</f>
        <v>0</v>
      </c>
      <c r="AB274" s="7" t="str">
        <f t="shared" si="105"/>
        <v/>
      </c>
      <c r="AC274" s="7" t="str" cm="1">
        <f t="array" ref="AC274">IF(NOT(ISBLANK(H274)),_xlfn.XLOOKUP(S274,cassetterefwidth,_xlfn.XLOOKUP(T274,cassetterefdrop,cassetteref)),"")</f>
        <v/>
      </c>
      <c r="AD274" s="1" t="b">
        <f t="shared" si="106"/>
        <v>0</v>
      </c>
      <c r="AE274" s="1" t="b">
        <f t="shared" si="91"/>
        <v>0</v>
      </c>
      <c r="AF274" s="10" t="e" cm="1">
        <f t="array" aca="1" ref="AF274" ca="1">(_xlfn.XLOOKUP($S274,INDIRECT($U274&amp;$W274&amp;"W"),_xlfn.XLOOKUP($T274,INDIRECT($U274&amp;$W274&amp;"D"),INDIRECT($U274&amp;$W274))))</f>
        <v>#REF!</v>
      </c>
      <c r="AG274" s="9"/>
      <c r="AH274" s="9"/>
      <c r="AI274" s="9"/>
      <c r="AJ274" s="9"/>
      <c r="AK274" s="9"/>
      <c r="AL274" s="7">
        <f t="shared" si="92"/>
        <v>500</v>
      </c>
      <c r="AM274" s="7" t="str">
        <f t="shared" si="107"/>
        <v/>
      </c>
      <c r="AN274" s="7">
        <f t="shared" si="93"/>
        <v>0</v>
      </c>
      <c r="AO274" s="7">
        <f t="shared" si="94"/>
        <v>0</v>
      </c>
      <c r="AP274" s="9" cm="1">
        <f t="array" aca="1" ref="AP274" ca="1">IF(F274="Flow",_xlfn.XLOOKUP(AL274,INDIRECT(F274&amp;AM274&amp;"W"),_xlfn.XLOOKUP(AI274,INDIRECT(F274&amp;AM274&amp;"H"),INDIRECT(F274&amp;AM274))),0)</f>
        <v>0</v>
      </c>
      <c r="AQ274" s="9">
        <f>IF(F274="Cascade",_xlfn.XLOOKUP(S274,Cascade!$C$4:$S$4,Cascade!$C$5:$S$5),0)</f>
        <v>0</v>
      </c>
      <c r="AR274" s="9" t="b">
        <f t="shared" si="95"/>
        <v>0</v>
      </c>
      <c r="AS274" s="9" cm="1">
        <f t="array" aca="1" ref="AS274" ca="1">IF(OR(G274="Ellipse 43",G274="Luxury 46",G274="Type 2",G274="Type D",G274="Type Z",ISBLANK(G274)),0,_xlfn.XLOOKUP(S274,INDIRECT(U274&amp;AR274&amp;"w"),INDIRECT(U274&amp;AR274)))</f>
        <v>0</v>
      </c>
      <c r="AT274" s="9" cm="1">
        <f t="array" ref="AT274">IF(F274="ExtraLok 100",_xlfn.XLOOKUP(S274,'ExtraLok 100'!$C$6:$S$6,_xlfn.XLOOKUP('Pricing Tool'!T274,'ExtraLok 100'!$A$7:$A$21,'ExtraLok 100'!$C$7:$S$21)),IF(F274="ExtraLok 125",_xlfn.XLOOKUP('Pricing Tool'!S274,'ExtraLok 125'!$C$6:$S$6,_xlfn.XLOOKUP('Pricing Tool'!T274,'ExtraLok 125'!$A$7:$A$33,'ExtraLok 125'!$C$7:$S$33)),0))</f>
        <v>0</v>
      </c>
      <c r="AU274" s="9">
        <f t="shared" ca="1" si="108"/>
        <v>0</v>
      </c>
      <c r="AV274" s="9" t="str">
        <f t="shared" si="96"/>
        <v/>
      </c>
      <c r="AW274" s="85" t="e">
        <f>_xlfn.XLOOKUP($AV274,'Size capacities'!$A$2:$A$120,'Size capacities'!D$2:D$120)</f>
        <v>#N/A</v>
      </c>
      <c r="AX274" s="85" t="e">
        <f>_xlfn.XLOOKUP($AV274,'Size capacities'!$A$2:$A$120,'Size capacities'!E$2:E$120)</f>
        <v>#N/A</v>
      </c>
      <c r="AY274" s="85" t="e">
        <f>_xlfn.XLOOKUP($AV274,'Size capacities'!$A$2:$A$120,'Size capacities'!F$2:F$120)</f>
        <v>#N/A</v>
      </c>
      <c r="AZ274" s="85" t="e">
        <f>_xlfn.XLOOKUP($AV274,'Size capacities'!$A$2:$A$120,'Size capacities'!G$2:G$120)</f>
        <v>#N/A</v>
      </c>
      <c r="BA274" s="85">
        <f t="shared" si="97"/>
        <v>0</v>
      </c>
      <c r="BB274" s="85">
        <f t="shared" si="98"/>
        <v>0</v>
      </c>
    </row>
    <row r="275" spans="1:54" x14ac:dyDescent="0.3">
      <c r="A275" s="7">
        <v>272</v>
      </c>
      <c r="B275" s="91"/>
      <c r="C275" s="91"/>
      <c r="D275" s="91"/>
      <c r="E275" s="91"/>
      <c r="F275" s="91"/>
      <c r="G275" s="91"/>
      <c r="H275" s="91"/>
      <c r="I275" s="91"/>
      <c r="J275" s="91"/>
      <c r="K275" s="92"/>
      <c r="L275" s="92"/>
      <c r="M275" s="9">
        <f t="shared" ca="1" si="88"/>
        <v>0</v>
      </c>
      <c r="N275" s="10" cm="1">
        <f t="array" aca="1" ref="N275" ca="1">IF(ISBLANK(C275),0,IF(F275="Flow",AP275,IF(F275="Cascade",AQ275,IF(OR(ISBLANK(F275),ISBLANK(G275),ISBLANK(I275),ISBLANK(J275)),0,(_xlfn.XLOOKUP(S275,INDIRECT(U275&amp;W275&amp;"W"),_xlfn.XLOOKUP(T275,INDIRECT(U275&amp;W275&amp;"D"),INDIRECT(U275&amp;W275))))))))</f>
        <v>0</v>
      </c>
      <c r="O275" s="93"/>
      <c r="P275" s="9">
        <f t="shared" ca="1" si="89"/>
        <v>0</v>
      </c>
      <c r="Q275" s="9">
        <f t="shared" si="99"/>
        <v>0</v>
      </c>
      <c r="S275" s="7">
        <f t="shared" si="100"/>
        <v>800</v>
      </c>
      <c r="T275" s="7">
        <f t="shared" si="101"/>
        <v>800</v>
      </c>
      <c r="U275" s="8" t="str">
        <f t="shared" si="102"/>
        <v/>
      </c>
      <c r="V275" s="7" cm="1">
        <f t="array" aca="1" ref="V275" ca="1">IF(ISBLANK(I275),0,_xlfn.XLOOKUP(I275,INDIRECT(U275&amp;"Controls"),INDIRECT(U275&amp;"ControlsAddon")))</f>
        <v>0</v>
      </c>
      <c r="W275" s="7" t="str">
        <f t="shared" si="90"/>
        <v/>
      </c>
      <c r="X275" s="7" cm="1">
        <f t="array" aca="1" ref="X275" ca="1">IF(AND(K275="y",NOT(ISBLANK(H275))),_xlfn.XLOOKUP(S275,ralcassette,ralcassettecost),IF(K275="Y",_xlfn.XLOOKUP(S275,INDIRECT(U275&amp;"RALW"),_xlfn.XLOOKUP(T275,INDIRECT(U275&amp;"RALD"),INDIRECT(U275&amp;"RAL"))),0))</f>
        <v>0</v>
      </c>
      <c r="Y275" s="7">
        <f t="shared" si="103"/>
        <v>0</v>
      </c>
      <c r="Z275" s="7">
        <f t="shared" si="104"/>
        <v>0</v>
      </c>
      <c r="AA275" s="7" cm="1">
        <f t="array" ref="AA275">IF(ISNUMBER(SEARCH("cassette",H275)),_xlfn.XLOOKUP(S275,cassettewidth,_xlfn.XLOOKUP(H275,cassettetype,cassette)),IF(ISNUMBER(SEARCH("fascia",H275)),_xlfn.XLOOKUP(S275,fasciawidth,_xlfn.XLOOKUP(H275,fasciatype,fascia)),0))</f>
        <v>0</v>
      </c>
      <c r="AB275" s="7" t="str">
        <f t="shared" si="105"/>
        <v/>
      </c>
      <c r="AC275" s="7" t="str" cm="1">
        <f t="array" ref="AC275">IF(NOT(ISBLANK(H275)),_xlfn.XLOOKUP(S275,cassetterefwidth,_xlfn.XLOOKUP(T275,cassetterefdrop,cassetteref)),"")</f>
        <v/>
      </c>
      <c r="AD275" s="1" t="b">
        <f t="shared" si="106"/>
        <v>0</v>
      </c>
      <c r="AE275" s="1" t="b">
        <f t="shared" si="91"/>
        <v>0</v>
      </c>
      <c r="AF275" s="10" t="e" cm="1">
        <f t="array" aca="1" ref="AF275" ca="1">(_xlfn.XLOOKUP($S275,INDIRECT($U275&amp;$W275&amp;"W"),_xlfn.XLOOKUP($T275,INDIRECT($U275&amp;$W275&amp;"D"),INDIRECT($U275&amp;$W275))))</f>
        <v>#REF!</v>
      </c>
      <c r="AG275" s="9"/>
      <c r="AH275" s="9"/>
      <c r="AI275" s="9"/>
      <c r="AJ275" s="9"/>
      <c r="AK275" s="9"/>
      <c r="AL275" s="7">
        <f t="shared" si="92"/>
        <v>500</v>
      </c>
      <c r="AM275" s="7" t="str">
        <f t="shared" si="107"/>
        <v/>
      </c>
      <c r="AN275" s="7">
        <f t="shared" si="93"/>
        <v>0</v>
      </c>
      <c r="AO275" s="7">
        <f t="shared" si="94"/>
        <v>0</v>
      </c>
      <c r="AP275" s="9" cm="1">
        <f t="array" aca="1" ref="AP275" ca="1">IF(F275="Flow",_xlfn.XLOOKUP(AL275,INDIRECT(F275&amp;AM275&amp;"W"),_xlfn.XLOOKUP(AI275,INDIRECT(F275&amp;AM275&amp;"H"),INDIRECT(F275&amp;AM275))),0)</f>
        <v>0</v>
      </c>
      <c r="AQ275" s="9">
        <f>IF(F275="Cascade",_xlfn.XLOOKUP(S275,Cascade!$C$4:$S$4,Cascade!$C$5:$S$5),0)</f>
        <v>0</v>
      </c>
      <c r="AR275" s="9" t="b">
        <f t="shared" si="95"/>
        <v>0</v>
      </c>
      <c r="AS275" s="9" cm="1">
        <f t="array" aca="1" ref="AS275" ca="1">IF(OR(G275="Ellipse 43",G275="Luxury 46",G275="Type 2",G275="Type D",G275="Type Z",ISBLANK(G275)),0,_xlfn.XLOOKUP(S275,INDIRECT(U275&amp;AR275&amp;"w"),INDIRECT(U275&amp;AR275)))</f>
        <v>0</v>
      </c>
      <c r="AT275" s="9" cm="1">
        <f t="array" ref="AT275">IF(F275="ExtraLok 100",_xlfn.XLOOKUP(S275,'ExtraLok 100'!$C$6:$S$6,_xlfn.XLOOKUP('Pricing Tool'!T275,'ExtraLok 100'!$A$7:$A$21,'ExtraLok 100'!$C$7:$S$21)),IF(F275="ExtraLok 125",_xlfn.XLOOKUP('Pricing Tool'!S275,'ExtraLok 125'!$C$6:$S$6,_xlfn.XLOOKUP('Pricing Tool'!T275,'ExtraLok 125'!$A$7:$A$33,'ExtraLok 125'!$C$7:$S$33)),0))</f>
        <v>0</v>
      </c>
      <c r="AU275" s="9">
        <f t="shared" ca="1" si="108"/>
        <v>0</v>
      </c>
      <c r="AV275" s="9" t="str">
        <f t="shared" si="96"/>
        <v/>
      </c>
      <c r="AW275" s="85" t="e">
        <f>_xlfn.XLOOKUP($AV275,'Size capacities'!$A$2:$A$120,'Size capacities'!D$2:D$120)</f>
        <v>#N/A</v>
      </c>
      <c r="AX275" s="85" t="e">
        <f>_xlfn.XLOOKUP($AV275,'Size capacities'!$A$2:$A$120,'Size capacities'!E$2:E$120)</f>
        <v>#N/A</v>
      </c>
      <c r="AY275" s="85" t="e">
        <f>_xlfn.XLOOKUP($AV275,'Size capacities'!$A$2:$A$120,'Size capacities'!F$2:F$120)</f>
        <v>#N/A</v>
      </c>
      <c r="AZ275" s="85" t="e">
        <f>_xlfn.XLOOKUP($AV275,'Size capacities'!$A$2:$A$120,'Size capacities'!G$2:G$120)</f>
        <v>#N/A</v>
      </c>
      <c r="BA275" s="85">
        <f t="shared" si="97"/>
        <v>0</v>
      </c>
      <c r="BB275" s="85">
        <f t="shared" si="98"/>
        <v>0</v>
      </c>
    </row>
    <row r="276" spans="1:54" x14ac:dyDescent="0.3">
      <c r="A276" s="7">
        <v>273</v>
      </c>
      <c r="B276" s="91"/>
      <c r="C276" s="91"/>
      <c r="D276" s="91"/>
      <c r="E276" s="91"/>
      <c r="F276" s="91"/>
      <c r="G276" s="91"/>
      <c r="H276" s="91"/>
      <c r="I276" s="91"/>
      <c r="J276" s="91"/>
      <c r="K276" s="92"/>
      <c r="L276" s="92"/>
      <c r="M276" s="9">
        <f t="shared" ca="1" si="88"/>
        <v>0</v>
      </c>
      <c r="N276" s="10" cm="1">
        <f t="array" aca="1" ref="N276" ca="1">IF(ISBLANK(C276),0,IF(F276="Flow",AP276,IF(F276="Cascade",AQ276,IF(OR(ISBLANK(F276),ISBLANK(G276),ISBLANK(I276),ISBLANK(J276)),0,(_xlfn.XLOOKUP(S276,INDIRECT(U276&amp;W276&amp;"W"),_xlfn.XLOOKUP(T276,INDIRECT(U276&amp;W276&amp;"D"),INDIRECT(U276&amp;W276))))))))</f>
        <v>0</v>
      </c>
      <c r="O276" s="93"/>
      <c r="P276" s="9">
        <f t="shared" ca="1" si="89"/>
        <v>0</v>
      </c>
      <c r="Q276" s="9">
        <f t="shared" si="99"/>
        <v>0</v>
      </c>
      <c r="S276" s="7">
        <f t="shared" si="100"/>
        <v>800</v>
      </c>
      <c r="T276" s="7">
        <f t="shared" si="101"/>
        <v>800</v>
      </c>
      <c r="U276" s="8" t="str">
        <f t="shared" si="102"/>
        <v/>
      </c>
      <c r="V276" s="7" cm="1">
        <f t="array" aca="1" ref="V276" ca="1">IF(ISBLANK(I276),0,_xlfn.XLOOKUP(I276,INDIRECT(U276&amp;"Controls"),INDIRECT(U276&amp;"ControlsAddon")))</f>
        <v>0</v>
      </c>
      <c r="W276" s="7" t="str">
        <f t="shared" si="90"/>
        <v/>
      </c>
      <c r="X276" s="7" cm="1">
        <f t="array" aca="1" ref="X276" ca="1">IF(AND(K276="y",NOT(ISBLANK(H276))),_xlfn.XLOOKUP(S276,ralcassette,ralcassettecost),IF(K276="Y",_xlfn.XLOOKUP(S276,INDIRECT(U276&amp;"RALW"),_xlfn.XLOOKUP(T276,INDIRECT(U276&amp;"RALD"),INDIRECT(U276&amp;"RAL"))),0))</f>
        <v>0</v>
      </c>
      <c r="Y276" s="7">
        <f t="shared" si="103"/>
        <v>0</v>
      </c>
      <c r="Z276" s="7">
        <f t="shared" si="104"/>
        <v>0</v>
      </c>
      <c r="AA276" s="7" cm="1">
        <f t="array" ref="AA276">IF(ISNUMBER(SEARCH("cassette",H276)),_xlfn.XLOOKUP(S276,cassettewidth,_xlfn.XLOOKUP(H276,cassettetype,cassette)),IF(ISNUMBER(SEARCH("fascia",H276)),_xlfn.XLOOKUP(S276,fasciawidth,_xlfn.XLOOKUP(H276,fasciatype,fascia)),0))</f>
        <v>0</v>
      </c>
      <c r="AB276" s="7" t="str">
        <f t="shared" si="105"/>
        <v/>
      </c>
      <c r="AC276" s="7" t="str" cm="1">
        <f t="array" ref="AC276">IF(NOT(ISBLANK(H276)),_xlfn.XLOOKUP(S276,cassetterefwidth,_xlfn.XLOOKUP(T276,cassetterefdrop,cassetteref)),"")</f>
        <v/>
      </c>
      <c r="AD276" s="1" t="b">
        <f t="shared" si="106"/>
        <v>0</v>
      </c>
      <c r="AE276" s="1" t="b">
        <f t="shared" si="91"/>
        <v>0</v>
      </c>
      <c r="AF276" s="10" t="e" cm="1">
        <f t="array" aca="1" ref="AF276" ca="1">(_xlfn.XLOOKUP($S276,INDIRECT($U276&amp;$W276&amp;"W"),_xlfn.XLOOKUP($T276,INDIRECT($U276&amp;$W276&amp;"D"),INDIRECT($U276&amp;$W276))))</f>
        <v>#REF!</v>
      </c>
      <c r="AG276" s="9"/>
      <c r="AH276" s="9"/>
      <c r="AI276" s="9"/>
      <c r="AJ276" s="9"/>
      <c r="AK276" s="9"/>
      <c r="AL276" s="7">
        <f t="shared" si="92"/>
        <v>500</v>
      </c>
      <c r="AM276" s="7" t="str">
        <f t="shared" si="107"/>
        <v/>
      </c>
      <c r="AN276" s="7">
        <f t="shared" si="93"/>
        <v>0</v>
      </c>
      <c r="AO276" s="7">
        <f t="shared" si="94"/>
        <v>0</v>
      </c>
      <c r="AP276" s="9" cm="1">
        <f t="array" aca="1" ref="AP276" ca="1">IF(F276="Flow",_xlfn.XLOOKUP(AL276,INDIRECT(F276&amp;AM276&amp;"W"),_xlfn.XLOOKUP(AI276,INDIRECT(F276&amp;AM276&amp;"H"),INDIRECT(F276&amp;AM276))),0)</f>
        <v>0</v>
      </c>
      <c r="AQ276" s="9">
        <f>IF(F276="Cascade",_xlfn.XLOOKUP(S276,Cascade!$C$4:$S$4,Cascade!$C$5:$S$5),0)</f>
        <v>0</v>
      </c>
      <c r="AR276" s="9" t="b">
        <f t="shared" si="95"/>
        <v>0</v>
      </c>
      <c r="AS276" s="9" cm="1">
        <f t="array" aca="1" ref="AS276" ca="1">IF(OR(G276="Ellipse 43",G276="Luxury 46",G276="Type 2",G276="Type D",G276="Type Z",ISBLANK(G276)),0,_xlfn.XLOOKUP(S276,INDIRECT(U276&amp;AR276&amp;"w"),INDIRECT(U276&amp;AR276)))</f>
        <v>0</v>
      </c>
      <c r="AT276" s="9" cm="1">
        <f t="array" ref="AT276">IF(F276="ExtraLok 100",_xlfn.XLOOKUP(S276,'ExtraLok 100'!$C$6:$S$6,_xlfn.XLOOKUP('Pricing Tool'!T276,'ExtraLok 100'!$A$7:$A$21,'ExtraLok 100'!$C$7:$S$21)),IF(F276="ExtraLok 125",_xlfn.XLOOKUP('Pricing Tool'!S276,'ExtraLok 125'!$C$6:$S$6,_xlfn.XLOOKUP('Pricing Tool'!T276,'ExtraLok 125'!$A$7:$A$33,'ExtraLok 125'!$C$7:$S$33)),0))</f>
        <v>0</v>
      </c>
      <c r="AU276" s="9">
        <f t="shared" ca="1" si="108"/>
        <v>0</v>
      </c>
      <c r="AV276" s="9" t="str">
        <f t="shared" si="96"/>
        <v/>
      </c>
      <c r="AW276" s="85" t="e">
        <f>_xlfn.XLOOKUP($AV276,'Size capacities'!$A$2:$A$120,'Size capacities'!D$2:D$120)</f>
        <v>#N/A</v>
      </c>
      <c r="AX276" s="85" t="e">
        <f>_xlfn.XLOOKUP($AV276,'Size capacities'!$A$2:$A$120,'Size capacities'!E$2:E$120)</f>
        <v>#N/A</v>
      </c>
      <c r="AY276" s="85" t="e">
        <f>_xlfn.XLOOKUP($AV276,'Size capacities'!$A$2:$A$120,'Size capacities'!F$2:F$120)</f>
        <v>#N/A</v>
      </c>
      <c r="AZ276" s="85" t="e">
        <f>_xlfn.XLOOKUP($AV276,'Size capacities'!$A$2:$A$120,'Size capacities'!G$2:G$120)</f>
        <v>#N/A</v>
      </c>
      <c r="BA276" s="85">
        <f t="shared" si="97"/>
        <v>0</v>
      </c>
      <c r="BB276" s="85">
        <f t="shared" si="98"/>
        <v>0</v>
      </c>
    </row>
    <row r="277" spans="1:54" x14ac:dyDescent="0.3">
      <c r="A277" s="7">
        <v>274</v>
      </c>
      <c r="B277" s="91"/>
      <c r="C277" s="91"/>
      <c r="D277" s="91"/>
      <c r="E277" s="91"/>
      <c r="F277" s="91"/>
      <c r="G277" s="91"/>
      <c r="H277" s="91"/>
      <c r="I277" s="91"/>
      <c r="J277" s="91"/>
      <c r="K277" s="92"/>
      <c r="L277" s="92"/>
      <c r="M277" s="9">
        <f t="shared" ca="1" si="88"/>
        <v>0</v>
      </c>
      <c r="N277" s="10" cm="1">
        <f t="array" aca="1" ref="N277" ca="1">IF(ISBLANK(C277),0,IF(F277="Flow",AP277,IF(F277="Cascade",AQ277,IF(OR(ISBLANK(F277),ISBLANK(G277),ISBLANK(I277),ISBLANK(J277)),0,(_xlfn.XLOOKUP(S277,INDIRECT(U277&amp;W277&amp;"W"),_xlfn.XLOOKUP(T277,INDIRECT(U277&amp;W277&amp;"D"),INDIRECT(U277&amp;W277))))))))</f>
        <v>0</v>
      </c>
      <c r="O277" s="93"/>
      <c r="P277" s="9">
        <f t="shared" ca="1" si="89"/>
        <v>0</v>
      </c>
      <c r="Q277" s="9">
        <f t="shared" si="99"/>
        <v>0</v>
      </c>
      <c r="S277" s="7">
        <f t="shared" si="100"/>
        <v>800</v>
      </c>
      <c r="T277" s="7">
        <f t="shared" si="101"/>
        <v>800</v>
      </c>
      <c r="U277" s="8" t="str">
        <f t="shared" si="102"/>
        <v/>
      </c>
      <c r="V277" s="7" cm="1">
        <f t="array" aca="1" ref="V277" ca="1">IF(ISBLANK(I277),0,_xlfn.XLOOKUP(I277,INDIRECT(U277&amp;"Controls"),INDIRECT(U277&amp;"ControlsAddon")))</f>
        <v>0</v>
      </c>
      <c r="W277" s="7" t="str">
        <f t="shared" si="90"/>
        <v/>
      </c>
      <c r="X277" s="7" cm="1">
        <f t="array" aca="1" ref="X277" ca="1">IF(AND(K277="y",NOT(ISBLANK(H277))),_xlfn.XLOOKUP(S277,ralcassette,ralcassettecost),IF(K277="Y",_xlfn.XLOOKUP(S277,INDIRECT(U277&amp;"RALW"),_xlfn.XLOOKUP(T277,INDIRECT(U277&amp;"RALD"),INDIRECT(U277&amp;"RAL"))),0))</f>
        <v>0</v>
      </c>
      <c r="Y277" s="7">
        <f t="shared" si="103"/>
        <v>0</v>
      </c>
      <c r="Z277" s="7">
        <f t="shared" si="104"/>
        <v>0</v>
      </c>
      <c r="AA277" s="7" cm="1">
        <f t="array" ref="AA277">IF(ISNUMBER(SEARCH("cassette",H277)),_xlfn.XLOOKUP(S277,cassettewidth,_xlfn.XLOOKUP(H277,cassettetype,cassette)),IF(ISNUMBER(SEARCH("fascia",H277)),_xlfn.XLOOKUP(S277,fasciawidth,_xlfn.XLOOKUP(H277,fasciatype,fascia)),0))</f>
        <v>0</v>
      </c>
      <c r="AB277" s="7" t="str">
        <f t="shared" si="105"/>
        <v/>
      </c>
      <c r="AC277" s="7" t="str" cm="1">
        <f t="array" ref="AC277">IF(NOT(ISBLANK(H277)),_xlfn.XLOOKUP(S277,cassetterefwidth,_xlfn.XLOOKUP(T277,cassetterefdrop,cassetteref)),"")</f>
        <v/>
      </c>
      <c r="AD277" s="1" t="b">
        <f t="shared" si="106"/>
        <v>0</v>
      </c>
      <c r="AE277" s="1" t="b">
        <f t="shared" si="91"/>
        <v>0</v>
      </c>
      <c r="AF277" s="10" t="e" cm="1">
        <f t="array" aca="1" ref="AF277" ca="1">(_xlfn.XLOOKUP($S277,INDIRECT($U277&amp;$W277&amp;"W"),_xlfn.XLOOKUP($T277,INDIRECT($U277&amp;$W277&amp;"D"),INDIRECT($U277&amp;$W277))))</f>
        <v>#REF!</v>
      </c>
      <c r="AG277" s="9"/>
      <c r="AH277" s="9"/>
      <c r="AI277" s="9"/>
      <c r="AJ277" s="9"/>
      <c r="AK277" s="9"/>
      <c r="AL277" s="7">
        <f t="shared" si="92"/>
        <v>500</v>
      </c>
      <c r="AM277" s="7" t="str">
        <f t="shared" si="107"/>
        <v/>
      </c>
      <c r="AN277" s="7">
        <f t="shared" si="93"/>
        <v>0</v>
      </c>
      <c r="AO277" s="7">
        <f t="shared" si="94"/>
        <v>0</v>
      </c>
      <c r="AP277" s="9" cm="1">
        <f t="array" aca="1" ref="AP277" ca="1">IF(F277="Flow",_xlfn.XLOOKUP(AL277,INDIRECT(F277&amp;AM277&amp;"W"),_xlfn.XLOOKUP(AI277,INDIRECT(F277&amp;AM277&amp;"H"),INDIRECT(F277&amp;AM277))),0)</f>
        <v>0</v>
      </c>
      <c r="AQ277" s="9">
        <f>IF(F277="Cascade",_xlfn.XLOOKUP(S277,Cascade!$C$4:$S$4,Cascade!$C$5:$S$5),0)</f>
        <v>0</v>
      </c>
      <c r="AR277" s="9" t="b">
        <f t="shared" si="95"/>
        <v>0</v>
      </c>
      <c r="AS277" s="9" cm="1">
        <f t="array" aca="1" ref="AS277" ca="1">IF(OR(G277="Ellipse 43",G277="Luxury 46",G277="Type 2",G277="Type D",G277="Type Z",ISBLANK(G277)),0,_xlfn.XLOOKUP(S277,INDIRECT(U277&amp;AR277&amp;"w"),INDIRECT(U277&amp;AR277)))</f>
        <v>0</v>
      </c>
      <c r="AT277" s="9" cm="1">
        <f t="array" ref="AT277">IF(F277="ExtraLok 100",_xlfn.XLOOKUP(S277,'ExtraLok 100'!$C$6:$S$6,_xlfn.XLOOKUP('Pricing Tool'!T277,'ExtraLok 100'!$A$7:$A$21,'ExtraLok 100'!$C$7:$S$21)),IF(F277="ExtraLok 125",_xlfn.XLOOKUP('Pricing Tool'!S277,'ExtraLok 125'!$C$6:$S$6,_xlfn.XLOOKUP('Pricing Tool'!T277,'ExtraLok 125'!$A$7:$A$33,'ExtraLok 125'!$C$7:$S$33)),0))</f>
        <v>0</v>
      </c>
      <c r="AU277" s="9">
        <f t="shared" ca="1" si="108"/>
        <v>0</v>
      </c>
      <c r="AV277" s="9" t="str">
        <f t="shared" si="96"/>
        <v/>
      </c>
      <c r="AW277" s="85" t="e">
        <f>_xlfn.XLOOKUP($AV277,'Size capacities'!$A$2:$A$120,'Size capacities'!D$2:D$120)</f>
        <v>#N/A</v>
      </c>
      <c r="AX277" s="85" t="e">
        <f>_xlfn.XLOOKUP($AV277,'Size capacities'!$A$2:$A$120,'Size capacities'!E$2:E$120)</f>
        <v>#N/A</v>
      </c>
      <c r="AY277" s="85" t="e">
        <f>_xlfn.XLOOKUP($AV277,'Size capacities'!$A$2:$A$120,'Size capacities'!F$2:F$120)</f>
        <v>#N/A</v>
      </c>
      <c r="AZ277" s="85" t="e">
        <f>_xlfn.XLOOKUP($AV277,'Size capacities'!$A$2:$A$120,'Size capacities'!G$2:G$120)</f>
        <v>#N/A</v>
      </c>
      <c r="BA277" s="85">
        <f t="shared" si="97"/>
        <v>0</v>
      </c>
      <c r="BB277" s="85">
        <f t="shared" si="98"/>
        <v>0</v>
      </c>
    </row>
    <row r="278" spans="1:54" x14ac:dyDescent="0.3">
      <c r="A278" s="7">
        <v>275</v>
      </c>
      <c r="B278" s="91"/>
      <c r="C278" s="91"/>
      <c r="D278" s="91"/>
      <c r="E278" s="91"/>
      <c r="F278" s="91"/>
      <c r="G278" s="91"/>
      <c r="H278" s="91"/>
      <c r="I278" s="91"/>
      <c r="J278" s="91"/>
      <c r="K278" s="92"/>
      <c r="L278" s="92"/>
      <c r="M278" s="9">
        <f t="shared" ca="1" si="88"/>
        <v>0</v>
      </c>
      <c r="N278" s="10" cm="1">
        <f t="array" aca="1" ref="N278" ca="1">IF(ISBLANK(C278),0,IF(F278="Flow",AP278,IF(F278="Cascade",AQ278,IF(OR(ISBLANK(F278),ISBLANK(G278),ISBLANK(I278),ISBLANK(J278)),0,(_xlfn.XLOOKUP(S278,INDIRECT(U278&amp;W278&amp;"W"),_xlfn.XLOOKUP(T278,INDIRECT(U278&amp;W278&amp;"D"),INDIRECT(U278&amp;W278))))))))</f>
        <v>0</v>
      </c>
      <c r="O278" s="93"/>
      <c r="P278" s="9">
        <f t="shared" ca="1" si="89"/>
        <v>0</v>
      </c>
      <c r="Q278" s="9">
        <f t="shared" si="99"/>
        <v>0</v>
      </c>
      <c r="S278" s="7">
        <f t="shared" si="100"/>
        <v>800</v>
      </c>
      <c r="T278" s="7">
        <f t="shared" si="101"/>
        <v>800</v>
      </c>
      <c r="U278" s="8" t="str">
        <f t="shared" si="102"/>
        <v/>
      </c>
      <c r="V278" s="7" cm="1">
        <f t="array" aca="1" ref="V278" ca="1">IF(ISBLANK(I278),0,_xlfn.XLOOKUP(I278,INDIRECT(U278&amp;"Controls"),INDIRECT(U278&amp;"ControlsAddon")))</f>
        <v>0</v>
      </c>
      <c r="W278" s="7" t="str">
        <f t="shared" si="90"/>
        <v/>
      </c>
      <c r="X278" s="7" cm="1">
        <f t="array" aca="1" ref="X278" ca="1">IF(AND(K278="y",NOT(ISBLANK(H278))),_xlfn.XLOOKUP(S278,ralcassette,ralcassettecost),IF(K278="Y",_xlfn.XLOOKUP(S278,INDIRECT(U278&amp;"RALW"),_xlfn.XLOOKUP(T278,INDIRECT(U278&amp;"RALD"),INDIRECT(U278&amp;"RAL"))),0))</f>
        <v>0</v>
      </c>
      <c r="Y278" s="7">
        <f t="shared" si="103"/>
        <v>0</v>
      </c>
      <c r="Z278" s="7">
        <f t="shared" si="104"/>
        <v>0</v>
      </c>
      <c r="AA278" s="7" cm="1">
        <f t="array" ref="AA278">IF(ISNUMBER(SEARCH("cassette",H278)),_xlfn.XLOOKUP(S278,cassettewidth,_xlfn.XLOOKUP(H278,cassettetype,cassette)),IF(ISNUMBER(SEARCH("fascia",H278)),_xlfn.XLOOKUP(S278,fasciawidth,_xlfn.XLOOKUP(H278,fasciatype,fascia)),0))</f>
        <v>0</v>
      </c>
      <c r="AB278" s="7" t="str">
        <f t="shared" si="105"/>
        <v/>
      </c>
      <c r="AC278" s="7" t="str" cm="1">
        <f t="array" ref="AC278">IF(NOT(ISBLANK(H278)),_xlfn.XLOOKUP(S278,cassetterefwidth,_xlfn.XLOOKUP(T278,cassetterefdrop,cassetteref)),"")</f>
        <v/>
      </c>
      <c r="AD278" s="1" t="b">
        <f t="shared" si="106"/>
        <v>0</v>
      </c>
      <c r="AE278" s="1" t="b">
        <f t="shared" si="91"/>
        <v>0</v>
      </c>
      <c r="AF278" s="10" t="e" cm="1">
        <f t="array" aca="1" ref="AF278" ca="1">(_xlfn.XLOOKUP($S278,INDIRECT($U278&amp;$W278&amp;"W"),_xlfn.XLOOKUP($T278,INDIRECT($U278&amp;$W278&amp;"D"),INDIRECT($U278&amp;$W278))))</f>
        <v>#REF!</v>
      </c>
      <c r="AG278" s="9"/>
      <c r="AH278" s="9"/>
      <c r="AI278" s="9"/>
      <c r="AJ278" s="9"/>
      <c r="AK278" s="9"/>
      <c r="AL278" s="7">
        <f t="shared" si="92"/>
        <v>500</v>
      </c>
      <c r="AM278" s="7" t="str">
        <f t="shared" si="107"/>
        <v/>
      </c>
      <c r="AN278" s="7">
        <f t="shared" si="93"/>
        <v>0</v>
      </c>
      <c r="AO278" s="7">
        <f t="shared" si="94"/>
        <v>0</v>
      </c>
      <c r="AP278" s="9" cm="1">
        <f t="array" aca="1" ref="AP278" ca="1">IF(F278="Flow",_xlfn.XLOOKUP(AL278,INDIRECT(F278&amp;AM278&amp;"W"),_xlfn.XLOOKUP(AI278,INDIRECT(F278&amp;AM278&amp;"H"),INDIRECT(F278&amp;AM278))),0)</f>
        <v>0</v>
      </c>
      <c r="AQ278" s="9">
        <f>IF(F278="Cascade",_xlfn.XLOOKUP(S278,Cascade!$C$4:$S$4,Cascade!$C$5:$S$5),0)</f>
        <v>0</v>
      </c>
      <c r="AR278" s="9" t="b">
        <f t="shared" si="95"/>
        <v>0</v>
      </c>
      <c r="AS278" s="9" cm="1">
        <f t="array" aca="1" ref="AS278" ca="1">IF(OR(G278="Ellipse 43",G278="Luxury 46",G278="Type 2",G278="Type D",G278="Type Z",ISBLANK(G278)),0,_xlfn.XLOOKUP(S278,INDIRECT(U278&amp;AR278&amp;"w"),INDIRECT(U278&amp;AR278)))</f>
        <v>0</v>
      </c>
      <c r="AT278" s="9" cm="1">
        <f t="array" ref="AT278">IF(F278="ExtraLok 100",_xlfn.XLOOKUP(S278,'ExtraLok 100'!$C$6:$S$6,_xlfn.XLOOKUP('Pricing Tool'!T278,'ExtraLok 100'!$A$7:$A$21,'ExtraLok 100'!$C$7:$S$21)),IF(F278="ExtraLok 125",_xlfn.XLOOKUP('Pricing Tool'!S278,'ExtraLok 125'!$C$6:$S$6,_xlfn.XLOOKUP('Pricing Tool'!T278,'ExtraLok 125'!$A$7:$A$33,'ExtraLok 125'!$C$7:$S$33)),0))</f>
        <v>0</v>
      </c>
      <c r="AU278" s="9">
        <f t="shared" ca="1" si="108"/>
        <v>0</v>
      </c>
      <c r="AV278" s="9" t="str">
        <f t="shared" si="96"/>
        <v/>
      </c>
      <c r="AW278" s="85" t="e">
        <f>_xlfn.XLOOKUP($AV278,'Size capacities'!$A$2:$A$120,'Size capacities'!D$2:D$120)</f>
        <v>#N/A</v>
      </c>
      <c r="AX278" s="85" t="e">
        <f>_xlfn.XLOOKUP($AV278,'Size capacities'!$A$2:$A$120,'Size capacities'!E$2:E$120)</f>
        <v>#N/A</v>
      </c>
      <c r="AY278" s="85" t="e">
        <f>_xlfn.XLOOKUP($AV278,'Size capacities'!$A$2:$A$120,'Size capacities'!F$2:F$120)</f>
        <v>#N/A</v>
      </c>
      <c r="AZ278" s="85" t="e">
        <f>_xlfn.XLOOKUP($AV278,'Size capacities'!$A$2:$A$120,'Size capacities'!G$2:G$120)</f>
        <v>#N/A</v>
      </c>
      <c r="BA278" s="85">
        <f t="shared" si="97"/>
        <v>0</v>
      </c>
      <c r="BB278" s="85">
        <f t="shared" si="98"/>
        <v>0</v>
      </c>
    </row>
    <row r="279" spans="1:54" x14ac:dyDescent="0.3">
      <c r="A279" s="7">
        <v>276</v>
      </c>
      <c r="B279" s="91"/>
      <c r="C279" s="91"/>
      <c r="D279" s="91"/>
      <c r="E279" s="91"/>
      <c r="F279" s="91"/>
      <c r="G279" s="91"/>
      <c r="H279" s="91"/>
      <c r="I279" s="91"/>
      <c r="J279" s="91"/>
      <c r="K279" s="92"/>
      <c r="L279" s="92"/>
      <c r="M279" s="9">
        <f t="shared" ca="1" si="88"/>
        <v>0</v>
      </c>
      <c r="N279" s="10" cm="1">
        <f t="array" aca="1" ref="N279" ca="1">IF(ISBLANK(C279),0,IF(F279="Flow",AP279,IF(F279="Cascade",AQ279,IF(OR(ISBLANK(F279),ISBLANK(G279),ISBLANK(I279),ISBLANK(J279)),0,(_xlfn.XLOOKUP(S279,INDIRECT(U279&amp;W279&amp;"W"),_xlfn.XLOOKUP(T279,INDIRECT(U279&amp;W279&amp;"D"),INDIRECT(U279&amp;W279))))))))</f>
        <v>0</v>
      </c>
      <c r="O279" s="93"/>
      <c r="P279" s="9">
        <f t="shared" ca="1" si="89"/>
        <v>0</v>
      </c>
      <c r="Q279" s="9">
        <f t="shared" si="99"/>
        <v>0</v>
      </c>
      <c r="S279" s="7">
        <f t="shared" si="100"/>
        <v>800</v>
      </c>
      <c r="T279" s="7">
        <f t="shared" si="101"/>
        <v>800</v>
      </c>
      <c r="U279" s="8" t="str">
        <f t="shared" si="102"/>
        <v/>
      </c>
      <c r="V279" s="7" cm="1">
        <f t="array" aca="1" ref="V279" ca="1">IF(ISBLANK(I279),0,_xlfn.XLOOKUP(I279,INDIRECT(U279&amp;"Controls"),INDIRECT(U279&amp;"ControlsAddon")))</f>
        <v>0</v>
      </c>
      <c r="W279" s="7" t="str">
        <f t="shared" si="90"/>
        <v/>
      </c>
      <c r="X279" s="7" cm="1">
        <f t="array" aca="1" ref="X279" ca="1">IF(AND(K279="y",NOT(ISBLANK(H279))),_xlfn.XLOOKUP(S279,ralcassette,ralcassettecost),IF(K279="Y",_xlfn.XLOOKUP(S279,INDIRECT(U279&amp;"RALW"),_xlfn.XLOOKUP(T279,INDIRECT(U279&amp;"RALD"),INDIRECT(U279&amp;"RAL"))),0))</f>
        <v>0</v>
      </c>
      <c r="Y279" s="7">
        <f t="shared" si="103"/>
        <v>0</v>
      </c>
      <c r="Z279" s="7">
        <f t="shared" si="104"/>
        <v>0</v>
      </c>
      <c r="AA279" s="7" cm="1">
        <f t="array" ref="AA279">IF(ISNUMBER(SEARCH("cassette",H279)),_xlfn.XLOOKUP(S279,cassettewidth,_xlfn.XLOOKUP(H279,cassettetype,cassette)),IF(ISNUMBER(SEARCH("fascia",H279)),_xlfn.XLOOKUP(S279,fasciawidth,_xlfn.XLOOKUP(H279,fasciatype,fascia)),0))</f>
        <v>0</v>
      </c>
      <c r="AB279" s="7" t="str">
        <f t="shared" si="105"/>
        <v/>
      </c>
      <c r="AC279" s="7" t="str" cm="1">
        <f t="array" ref="AC279">IF(NOT(ISBLANK(H279)),_xlfn.XLOOKUP(S279,cassetterefwidth,_xlfn.XLOOKUP(T279,cassetterefdrop,cassetteref)),"")</f>
        <v/>
      </c>
      <c r="AD279" s="1" t="b">
        <f t="shared" si="106"/>
        <v>0</v>
      </c>
      <c r="AE279" s="1" t="b">
        <f t="shared" si="91"/>
        <v>0</v>
      </c>
      <c r="AF279" s="10" t="e" cm="1">
        <f t="array" aca="1" ref="AF279" ca="1">(_xlfn.XLOOKUP($S279,INDIRECT($U279&amp;$W279&amp;"W"),_xlfn.XLOOKUP($T279,INDIRECT($U279&amp;$W279&amp;"D"),INDIRECT($U279&amp;$W279))))</f>
        <v>#REF!</v>
      </c>
      <c r="AG279" s="9"/>
      <c r="AH279" s="9"/>
      <c r="AI279" s="9"/>
      <c r="AJ279" s="9"/>
      <c r="AK279" s="9"/>
      <c r="AL279" s="7">
        <f t="shared" si="92"/>
        <v>500</v>
      </c>
      <c r="AM279" s="7" t="str">
        <f t="shared" si="107"/>
        <v/>
      </c>
      <c r="AN279" s="7">
        <f t="shared" si="93"/>
        <v>0</v>
      </c>
      <c r="AO279" s="7">
        <f t="shared" si="94"/>
        <v>0</v>
      </c>
      <c r="AP279" s="9" cm="1">
        <f t="array" aca="1" ref="AP279" ca="1">IF(F279="Flow",_xlfn.XLOOKUP(AL279,INDIRECT(F279&amp;AM279&amp;"W"),_xlfn.XLOOKUP(AI279,INDIRECT(F279&amp;AM279&amp;"H"),INDIRECT(F279&amp;AM279))),0)</f>
        <v>0</v>
      </c>
      <c r="AQ279" s="9">
        <f>IF(F279="Cascade",_xlfn.XLOOKUP(S279,Cascade!$C$4:$S$4,Cascade!$C$5:$S$5),0)</f>
        <v>0</v>
      </c>
      <c r="AR279" s="9" t="b">
        <f t="shared" si="95"/>
        <v>0</v>
      </c>
      <c r="AS279" s="9" cm="1">
        <f t="array" aca="1" ref="AS279" ca="1">IF(OR(G279="Ellipse 43",G279="Luxury 46",G279="Type 2",G279="Type D",G279="Type Z",ISBLANK(G279)),0,_xlfn.XLOOKUP(S279,INDIRECT(U279&amp;AR279&amp;"w"),INDIRECT(U279&amp;AR279)))</f>
        <v>0</v>
      </c>
      <c r="AT279" s="9" cm="1">
        <f t="array" ref="AT279">IF(F279="ExtraLok 100",_xlfn.XLOOKUP(S279,'ExtraLok 100'!$C$6:$S$6,_xlfn.XLOOKUP('Pricing Tool'!T279,'ExtraLok 100'!$A$7:$A$21,'ExtraLok 100'!$C$7:$S$21)),IF(F279="ExtraLok 125",_xlfn.XLOOKUP('Pricing Tool'!S279,'ExtraLok 125'!$C$6:$S$6,_xlfn.XLOOKUP('Pricing Tool'!T279,'ExtraLok 125'!$A$7:$A$33,'ExtraLok 125'!$C$7:$S$33)),0))</f>
        <v>0</v>
      </c>
      <c r="AU279" s="9">
        <f t="shared" ca="1" si="108"/>
        <v>0</v>
      </c>
      <c r="AV279" s="9" t="str">
        <f t="shared" si="96"/>
        <v/>
      </c>
      <c r="AW279" s="85" t="e">
        <f>_xlfn.XLOOKUP($AV279,'Size capacities'!$A$2:$A$120,'Size capacities'!D$2:D$120)</f>
        <v>#N/A</v>
      </c>
      <c r="AX279" s="85" t="e">
        <f>_xlfn.XLOOKUP($AV279,'Size capacities'!$A$2:$A$120,'Size capacities'!E$2:E$120)</f>
        <v>#N/A</v>
      </c>
      <c r="AY279" s="85" t="e">
        <f>_xlfn.XLOOKUP($AV279,'Size capacities'!$A$2:$A$120,'Size capacities'!F$2:F$120)</f>
        <v>#N/A</v>
      </c>
      <c r="AZ279" s="85" t="e">
        <f>_xlfn.XLOOKUP($AV279,'Size capacities'!$A$2:$A$120,'Size capacities'!G$2:G$120)</f>
        <v>#N/A</v>
      </c>
      <c r="BA279" s="85">
        <f t="shared" si="97"/>
        <v>0</v>
      </c>
      <c r="BB279" s="85">
        <f t="shared" si="98"/>
        <v>0</v>
      </c>
    </row>
    <row r="280" spans="1:54" x14ac:dyDescent="0.3">
      <c r="A280" s="7">
        <v>277</v>
      </c>
      <c r="B280" s="91"/>
      <c r="C280" s="91"/>
      <c r="D280" s="91"/>
      <c r="E280" s="91"/>
      <c r="F280" s="91"/>
      <c r="G280" s="91"/>
      <c r="H280" s="91"/>
      <c r="I280" s="91"/>
      <c r="J280" s="91"/>
      <c r="K280" s="92"/>
      <c r="L280" s="92"/>
      <c r="M280" s="9">
        <f t="shared" ca="1" si="88"/>
        <v>0</v>
      </c>
      <c r="N280" s="10" cm="1">
        <f t="array" aca="1" ref="N280" ca="1">IF(ISBLANK(C280),0,IF(F280="Flow",AP280,IF(F280="Cascade",AQ280,IF(OR(ISBLANK(F280),ISBLANK(G280),ISBLANK(I280),ISBLANK(J280)),0,(_xlfn.XLOOKUP(S280,INDIRECT(U280&amp;W280&amp;"W"),_xlfn.XLOOKUP(T280,INDIRECT(U280&amp;W280&amp;"D"),INDIRECT(U280&amp;W280))))))))</f>
        <v>0</v>
      </c>
      <c r="O280" s="93"/>
      <c r="P280" s="9">
        <f t="shared" ca="1" si="89"/>
        <v>0</v>
      </c>
      <c r="Q280" s="9">
        <f t="shared" si="99"/>
        <v>0</v>
      </c>
      <c r="S280" s="7">
        <f t="shared" si="100"/>
        <v>800</v>
      </c>
      <c r="T280" s="7">
        <f t="shared" si="101"/>
        <v>800</v>
      </c>
      <c r="U280" s="8" t="str">
        <f t="shared" si="102"/>
        <v/>
      </c>
      <c r="V280" s="7" cm="1">
        <f t="array" aca="1" ref="V280" ca="1">IF(ISBLANK(I280),0,_xlfn.XLOOKUP(I280,INDIRECT(U280&amp;"Controls"),INDIRECT(U280&amp;"ControlsAddon")))</f>
        <v>0</v>
      </c>
      <c r="W280" s="7" t="str">
        <f t="shared" si="90"/>
        <v/>
      </c>
      <c r="X280" s="7" cm="1">
        <f t="array" aca="1" ref="X280" ca="1">IF(AND(K280="y",NOT(ISBLANK(H280))),_xlfn.XLOOKUP(S280,ralcassette,ralcassettecost),IF(K280="Y",_xlfn.XLOOKUP(S280,INDIRECT(U280&amp;"RALW"),_xlfn.XLOOKUP(T280,INDIRECT(U280&amp;"RALD"),INDIRECT(U280&amp;"RAL"))),0))</f>
        <v>0</v>
      </c>
      <c r="Y280" s="7">
        <f t="shared" si="103"/>
        <v>0</v>
      </c>
      <c r="Z280" s="7">
        <f t="shared" si="104"/>
        <v>0</v>
      </c>
      <c r="AA280" s="7" cm="1">
        <f t="array" ref="AA280">IF(ISNUMBER(SEARCH("cassette",H280)),_xlfn.XLOOKUP(S280,cassettewidth,_xlfn.XLOOKUP(H280,cassettetype,cassette)),IF(ISNUMBER(SEARCH("fascia",H280)),_xlfn.XLOOKUP(S280,fasciawidth,_xlfn.XLOOKUP(H280,fasciatype,fascia)),0))</f>
        <v>0</v>
      </c>
      <c r="AB280" s="7" t="str">
        <f t="shared" si="105"/>
        <v/>
      </c>
      <c r="AC280" s="7" t="str" cm="1">
        <f t="array" ref="AC280">IF(NOT(ISBLANK(H280)),_xlfn.XLOOKUP(S280,cassetterefwidth,_xlfn.XLOOKUP(T280,cassetterefdrop,cassetteref)),"")</f>
        <v/>
      </c>
      <c r="AD280" s="1" t="b">
        <f t="shared" si="106"/>
        <v>0</v>
      </c>
      <c r="AE280" s="1" t="b">
        <f t="shared" si="91"/>
        <v>0</v>
      </c>
      <c r="AF280" s="10" t="e" cm="1">
        <f t="array" aca="1" ref="AF280" ca="1">(_xlfn.XLOOKUP($S280,INDIRECT($U280&amp;$W280&amp;"W"),_xlfn.XLOOKUP($T280,INDIRECT($U280&amp;$W280&amp;"D"),INDIRECT($U280&amp;$W280))))</f>
        <v>#REF!</v>
      </c>
      <c r="AG280" s="9"/>
      <c r="AH280" s="9"/>
      <c r="AI280" s="9"/>
      <c r="AJ280" s="9"/>
      <c r="AK280" s="9"/>
      <c r="AL280" s="7">
        <f t="shared" si="92"/>
        <v>500</v>
      </c>
      <c r="AM280" s="7" t="str">
        <f t="shared" si="107"/>
        <v/>
      </c>
      <c r="AN280" s="7">
        <f t="shared" si="93"/>
        <v>0</v>
      </c>
      <c r="AO280" s="7">
        <f t="shared" si="94"/>
        <v>0</v>
      </c>
      <c r="AP280" s="9" cm="1">
        <f t="array" aca="1" ref="AP280" ca="1">IF(F280="Flow",_xlfn.XLOOKUP(AL280,INDIRECT(F280&amp;AM280&amp;"W"),_xlfn.XLOOKUP(AI280,INDIRECT(F280&amp;AM280&amp;"H"),INDIRECT(F280&amp;AM280))),0)</f>
        <v>0</v>
      </c>
      <c r="AQ280" s="9">
        <f>IF(F280="Cascade",_xlfn.XLOOKUP(S280,Cascade!$C$4:$S$4,Cascade!$C$5:$S$5),0)</f>
        <v>0</v>
      </c>
      <c r="AR280" s="9" t="b">
        <f t="shared" si="95"/>
        <v>0</v>
      </c>
      <c r="AS280" s="9" cm="1">
        <f t="array" aca="1" ref="AS280" ca="1">IF(OR(G280="Ellipse 43",G280="Luxury 46",G280="Type 2",G280="Type D",G280="Type Z",ISBLANK(G280)),0,_xlfn.XLOOKUP(S280,INDIRECT(U280&amp;AR280&amp;"w"),INDIRECT(U280&amp;AR280)))</f>
        <v>0</v>
      </c>
      <c r="AT280" s="9" cm="1">
        <f t="array" ref="AT280">IF(F280="ExtraLok 100",_xlfn.XLOOKUP(S280,'ExtraLok 100'!$C$6:$S$6,_xlfn.XLOOKUP('Pricing Tool'!T280,'ExtraLok 100'!$A$7:$A$21,'ExtraLok 100'!$C$7:$S$21)),IF(F280="ExtraLok 125",_xlfn.XLOOKUP('Pricing Tool'!S280,'ExtraLok 125'!$C$6:$S$6,_xlfn.XLOOKUP('Pricing Tool'!T280,'ExtraLok 125'!$A$7:$A$33,'ExtraLok 125'!$C$7:$S$33)),0))</f>
        <v>0</v>
      </c>
      <c r="AU280" s="9">
        <f t="shared" ca="1" si="108"/>
        <v>0</v>
      </c>
      <c r="AV280" s="9" t="str">
        <f t="shared" si="96"/>
        <v/>
      </c>
      <c r="AW280" s="85" t="e">
        <f>_xlfn.XLOOKUP($AV280,'Size capacities'!$A$2:$A$120,'Size capacities'!D$2:D$120)</f>
        <v>#N/A</v>
      </c>
      <c r="AX280" s="85" t="e">
        <f>_xlfn.XLOOKUP($AV280,'Size capacities'!$A$2:$A$120,'Size capacities'!E$2:E$120)</f>
        <v>#N/A</v>
      </c>
      <c r="AY280" s="85" t="e">
        <f>_xlfn.XLOOKUP($AV280,'Size capacities'!$A$2:$A$120,'Size capacities'!F$2:F$120)</f>
        <v>#N/A</v>
      </c>
      <c r="AZ280" s="85" t="e">
        <f>_xlfn.XLOOKUP($AV280,'Size capacities'!$A$2:$A$120,'Size capacities'!G$2:G$120)</f>
        <v>#N/A</v>
      </c>
      <c r="BA280" s="85">
        <f t="shared" si="97"/>
        <v>0</v>
      </c>
      <c r="BB280" s="85">
        <f t="shared" si="98"/>
        <v>0</v>
      </c>
    </row>
    <row r="281" spans="1:54" x14ac:dyDescent="0.3">
      <c r="A281" s="7">
        <v>278</v>
      </c>
      <c r="B281" s="91"/>
      <c r="C281" s="91"/>
      <c r="D281" s="91"/>
      <c r="E281" s="91"/>
      <c r="F281" s="91"/>
      <c r="G281" s="91"/>
      <c r="H281" s="91"/>
      <c r="I281" s="91"/>
      <c r="J281" s="91"/>
      <c r="K281" s="92"/>
      <c r="L281" s="92"/>
      <c r="M281" s="9">
        <f t="shared" ca="1" si="88"/>
        <v>0</v>
      </c>
      <c r="N281" s="10" cm="1">
        <f t="array" aca="1" ref="N281" ca="1">IF(ISBLANK(C281),0,IF(F281="Flow",AP281,IF(F281="Cascade",AQ281,IF(OR(ISBLANK(F281),ISBLANK(G281),ISBLANK(I281),ISBLANK(J281)),0,(_xlfn.XLOOKUP(S281,INDIRECT(U281&amp;W281&amp;"W"),_xlfn.XLOOKUP(T281,INDIRECT(U281&amp;W281&amp;"D"),INDIRECT(U281&amp;W281))))))))</f>
        <v>0</v>
      </c>
      <c r="O281" s="93"/>
      <c r="P281" s="9">
        <f t="shared" ca="1" si="89"/>
        <v>0</v>
      </c>
      <c r="Q281" s="9">
        <f t="shared" si="99"/>
        <v>0</v>
      </c>
      <c r="S281" s="7">
        <f t="shared" si="100"/>
        <v>800</v>
      </c>
      <c r="T281" s="7">
        <f t="shared" si="101"/>
        <v>800</v>
      </c>
      <c r="U281" s="8" t="str">
        <f t="shared" si="102"/>
        <v/>
      </c>
      <c r="V281" s="7" cm="1">
        <f t="array" aca="1" ref="V281" ca="1">IF(ISBLANK(I281),0,_xlfn.XLOOKUP(I281,INDIRECT(U281&amp;"Controls"),INDIRECT(U281&amp;"ControlsAddon")))</f>
        <v>0</v>
      </c>
      <c r="W281" s="7" t="str">
        <f t="shared" si="90"/>
        <v/>
      </c>
      <c r="X281" s="7" cm="1">
        <f t="array" aca="1" ref="X281" ca="1">IF(AND(K281="y",NOT(ISBLANK(H281))),_xlfn.XLOOKUP(S281,ralcassette,ralcassettecost),IF(K281="Y",_xlfn.XLOOKUP(S281,INDIRECT(U281&amp;"RALW"),_xlfn.XLOOKUP(T281,INDIRECT(U281&amp;"RALD"),INDIRECT(U281&amp;"RAL"))),0))</f>
        <v>0</v>
      </c>
      <c r="Y281" s="7">
        <f t="shared" si="103"/>
        <v>0</v>
      </c>
      <c r="Z281" s="7">
        <f t="shared" si="104"/>
        <v>0</v>
      </c>
      <c r="AA281" s="7" cm="1">
        <f t="array" ref="AA281">IF(ISNUMBER(SEARCH("cassette",H281)),_xlfn.XLOOKUP(S281,cassettewidth,_xlfn.XLOOKUP(H281,cassettetype,cassette)),IF(ISNUMBER(SEARCH("fascia",H281)),_xlfn.XLOOKUP(S281,fasciawidth,_xlfn.XLOOKUP(H281,fasciatype,fascia)),0))</f>
        <v>0</v>
      </c>
      <c r="AB281" s="7" t="str">
        <f t="shared" si="105"/>
        <v/>
      </c>
      <c r="AC281" s="7" t="str" cm="1">
        <f t="array" ref="AC281">IF(NOT(ISBLANK(H281)),_xlfn.XLOOKUP(S281,cassetterefwidth,_xlfn.XLOOKUP(T281,cassetterefdrop,cassetteref)),"")</f>
        <v/>
      </c>
      <c r="AD281" s="1" t="b">
        <f t="shared" si="106"/>
        <v>0</v>
      </c>
      <c r="AE281" s="1" t="b">
        <f t="shared" si="91"/>
        <v>0</v>
      </c>
      <c r="AF281" s="10" t="e" cm="1">
        <f t="array" aca="1" ref="AF281" ca="1">(_xlfn.XLOOKUP($S281,INDIRECT($U281&amp;$W281&amp;"W"),_xlfn.XLOOKUP($T281,INDIRECT($U281&amp;$W281&amp;"D"),INDIRECT($U281&amp;$W281))))</f>
        <v>#REF!</v>
      </c>
      <c r="AG281" s="9"/>
      <c r="AH281" s="9"/>
      <c r="AI281" s="9"/>
      <c r="AJ281" s="9"/>
      <c r="AK281" s="9"/>
      <c r="AL281" s="7">
        <f t="shared" si="92"/>
        <v>500</v>
      </c>
      <c r="AM281" s="7" t="str">
        <f t="shared" si="107"/>
        <v/>
      </c>
      <c r="AN281" s="7">
        <f t="shared" si="93"/>
        <v>0</v>
      </c>
      <c r="AO281" s="7">
        <f t="shared" si="94"/>
        <v>0</v>
      </c>
      <c r="AP281" s="9" cm="1">
        <f t="array" aca="1" ref="AP281" ca="1">IF(F281="Flow",_xlfn.XLOOKUP(AL281,INDIRECT(F281&amp;AM281&amp;"W"),_xlfn.XLOOKUP(AI281,INDIRECT(F281&amp;AM281&amp;"H"),INDIRECT(F281&amp;AM281))),0)</f>
        <v>0</v>
      </c>
      <c r="AQ281" s="9">
        <f>IF(F281="Cascade",_xlfn.XLOOKUP(S281,Cascade!$C$4:$S$4,Cascade!$C$5:$S$5),0)</f>
        <v>0</v>
      </c>
      <c r="AR281" s="9" t="b">
        <f t="shared" si="95"/>
        <v>0</v>
      </c>
      <c r="AS281" s="9" cm="1">
        <f t="array" aca="1" ref="AS281" ca="1">IF(OR(G281="Ellipse 43",G281="Luxury 46",G281="Type 2",G281="Type D",G281="Type Z",ISBLANK(G281)),0,_xlfn.XLOOKUP(S281,INDIRECT(U281&amp;AR281&amp;"w"),INDIRECT(U281&amp;AR281)))</f>
        <v>0</v>
      </c>
      <c r="AT281" s="9" cm="1">
        <f t="array" ref="AT281">IF(F281="ExtraLok 100",_xlfn.XLOOKUP(S281,'ExtraLok 100'!$C$6:$S$6,_xlfn.XLOOKUP('Pricing Tool'!T281,'ExtraLok 100'!$A$7:$A$21,'ExtraLok 100'!$C$7:$S$21)),IF(F281="ExtraLok 125",_xlfn.XLOOKUP('Pricing Tool'!S281,'ExtraLok 125'!$C$6:$S$6,_xlfn.XLOOKUP('Pricing Tool'!T281,'ExtraLok 125'!$A$7:$A$33,'ExtraLok 125'!$C$7:$S$33)),0))</f>
        <v>0</v>
      </c>
      <c r="AU281" s="9">
        <f t="shared" ca="1" si="108"/>
        <v>0</v>
      </c>
      <c r="AV281" s="9" t="str">
        <f t="shared" si="96"/>
        <v/>
      </c>
      <c r="AW281" s="85" t="e">
        <f>_xlfn.XLOOKUP($AV281,'Size capacities'!$A$2:$A$120,'Size capacities'!D$2:D$120)</f>
        <v>#N/A</v>
      </c>
      <c r="AX281" s="85" t="e">
        <f>_xlfn.XLOOKUP($AV281,'Size capacities'!$A$2:$A$120,'Size capacities'!E$2:E$120)</f>
        <v>#N/A</v>
      </c>
      <c r="AY281" s="85" t="e">
        <f>_xlfn.XLOOKUP($AV281,'Size capacities'!$A$2:$A$120,'Size capacities'!F$2:F$120)</f>
        <v>#N/A</v>
      </c>
      <c r="AZ281" s="85" t="e">
        <f>_xlfn.XLOOKUP($AV281,'Size capacities'!$A$2:$A$120,'Size capacities'!G$2:G$120)</f>
        <v>#N/A</v>
      </c>
      <c r="BA281" s="85">
        <f t="shared" si="97"/>
        <v>0</v>
      </c>
      <c r="BB281" s="85">
        <f t="shared" si="98"/>
        <v>0</v>
      </c>
    </row>
    <row r="282" spans="1:54" x14ac:dyDescent="0.3">
      <c r="A282" s="7">
        <v>279</v>
      </c>
      <c r="B282" s="91"/>
      <c r="C282" s="91"/>
      <c r="D282" s="91"/>
      <c r="E282" s="91"/>
      <c r="F282" s="91"/>
      <c r="G282" s="91"/>
      <c r="H282" s="91"/>
      <c r="I282" s="91"/>
      <c r="J282" s="91"/>
      <c r="K282" s="92"/>
      <c r="L282" s="92"/>
      <c r="M282" s="9">
        <f t="shared" ca="1" si="88"/>
        <v>0</v>
      </c>
      <c r="N282" s="10" cm="1">
        <f t="array" aca="1" ref="N282" ca="1">IF(ISBLANK(C282),0,IF(F282="Flow",AP282,IF(F282="Cascade",AQ282,IF(OR(ISBLANK(F282),ISBLANK(G282),ISBLANK(I282),ISBLANK(J282)),0,(_xlfn.XLOOKUP(S282,INDIRECT(U282&amp;W282&amp;"W"),_xlfn.XLOOKUP(T282,INDIRECT(U282&amp;W282&amp;"D"),INDIRECT(U282&amp;W282))))))))</f>
        <v>0</v>
      </c>
      <c r="O282" s="93"/>
      <c r="P282" s="9">
        <f t="shared" ca="1" si="89"/>
        <v>0</v>
      </c>
      <c r="Q282" s="9">
        <f t="shared" si="99"/>
        <v>0</v>
      </c>
      <c r="S282" s="7">
        <f t="shared" si="100"/>
        <v>800</v>
      </c>
      <c r="T282" s="7">
        <f t="shared" si="101"/>
        <v>800</v>
      </c>
      <c r="U282" s="8" t="str">
        <f t="shared" si="102"/>
        <v/>
      </c>
      <c r="V282" s="7" cm="1">
        <f t="array" aca="1" ref="V282" ca="1">IF(ISBLANK(I282),0,_xlfn.XLOOKUP(I282,INDIRECT(U282&amp;"Controls"),INDIRECT(U282&amp;"ControlsAddon")))</f>
        <v>0</v>
      </c>
      <c r="W282" s="7" t="str">
        <f t="shared" si="90"/>
        <v/>
      </c>
      <c r="X282" s="7" cm="1">
        <f t="array" aca="1" ref="X282" ca="1">IF(AND(K282="y",NOT(ISBLANK(H282))),_xlfn.XLOOKUP(S282,ralcassette,ralcassettecost),IF(K282="Y",_xlfn.XLOOKUP(S282,INDIRECT(U282&amp;"RALW"),_xlfn.XLOOKUP(T282,INDIRECT(U282&amp;"RALD"),INDIRECT(U282&amp;"RAL"))),0))</f>
        <v>0</v>
      </c>
      <c r="Y282" s="7">
        <f t="shared" si="103"/>
        <v>0</v>
      </c>
      <c r="Z282" s="7">
        <f t="shared" si="104"/>
        <v>0</v>
      </c>
      <c r="AA282" s="7" cm="1">
        <f t="array" ref="AA282">IF(ISNUMBER(SEARCH("cassette",H282)),_xlfn.XLOOKUP(S282,cassettewidth,_xlfn.XLOOKUP(H282,cassettetype,cassette)),IF(ISNUMBER(SEARCH("fascia",H282)),_xlfn.XLOOKUP(S282,fasciawidth,_xlfn.XLOOKUP(H282,fasciatype,fascia)),0))</f>
        <v>0</v>
      </c>
      <c r="AB282" s="7" t="str">
        <f t="shared" si="105"/>
        <v/>
      </c>
      <c r="AC282" s="7" t="str" cm="1">
        <f t="array" ref="AC282">IF(NOT(ISBLANK(H282)),_xlfn.XLOOKUP(S282,cassetterefwidth,_xlfn.XLOOKUP(T282,cassetterefdrop,cassetteref)),"")</f>
        <v/>
      </c>
      <c r="AD282" s="1" t="b">
        <f t="shared" si="106"/>
        <v>0</v>
      </c>
      <c r="AE282" s="1" t="b">
        <f t="shared" si="91"/>
        <v>0</v>
      </c>
      <c r="AF282" s="10" t="e" cm="1">
        <f t="array" aca="1" ref="AF282" ca="1">(_xlfn.XLOOKUP($S282,INDIRECT($U282&amp;$W282&amp;"W"),_xlfn.XLOOKUP($T282,INDIRECT($U282&amp;$W282&amp;"D"),INDIRECT($U282&amp;$W282))))</f>
        <v>#REF!</v>
      </c>
      <c r="AG282" s="9"/>
      <c r="AH282" s="9"/>
      <c r="AI282" s="9"/>
      <c r="AJ282" s="9"/>
      <c r="AK282" s="9"/>
      <c r="AL282" s="7">
        <f t="shared" si="92"/>
        <v>500</v>
      </c>
      <c r="AM282" s="7" t="str">
        <f t="shared" si="107"/>
        <v/>
      </c>
      <c r="AN282" s="7">
        <f t="shared" si="93"/>
        <v>0</v>
      </c>
      <c r="AO282" s="7">
        <f t="shared" si="94"/>
        <v>0</v>
      </c>
      <c r="AP282" s="9" cm="1">
        <f t="array" aca="1" ref="AP282" ca="1">IF(F282="Flow",_xlfn.XLOOKUP(AL282,INDIRECT(F282&amp;AM282&amp;"W"),_xlfn.XLOOKUP(AI282,INDIRECT(F282&amp;AM282&amp;"H"),INDIRECT(F282&amp;AM282))),0)</f>
        <v>0</v>
      </c>
      <c r="AQ282" s="9">
        <f>IF(F282="Cascade",_xlfn.XLOOKUP(S282,Cascade!$C$4:$S$4,Cascade!$C$5:$S$5),0)</f>
        <v>0</v>
      </c>
      <c r="AR282" s="9" t="b">
        <f t="shared" si="95"/>
        <v>0</v>
      </c>
      <c r="AS282" s="9" cm="1">
        <f t="array" aca="1" ref="AS282" ca="1">IF(OR(G282="Ellipse 43",G282="Luxury 46",G282="Type 2",G282="Type D",G282="Type Z",ISBLANK(G282)),0,_xlfn.XLOOKUP(S282,INDIRECT(U282&amp;AR282&amp;"w"),INDIRECT(U282&amp;AR282)))</f>
        <v>0</v>
      </c>
      <c r="AT282" s="9" cm="1">
        <f t="array" ref="AT282">IF(F282="ExtraLok 100",_xlfn.XLOOKUP(S282,'ExtraLok 100'!$C$6:$S$6,_xlfn.XLOOKUP('Pricing Tool'!T282,'ExtraLok 100'!$A$7:$A$21,'ExtraLok 100'!$C$7:$S$21)),IF(F282="ExtraLok 125",_xlfn.XLOOKUP('Pricing Tool'!S282,'ExtraLok 125'!$C$6:$S$6,_xlfn.XLOOKUP('Pricing Tool'!T282,'ExtraLok 125'!$A$7:$A$33,'ExtraLok 125'!$C$7:$S$33)),0))</f>
        <v>0</v>
      </c>
      <c r="AU282" s="9">
        <f t="shared" ca="1" si="108"/>
        <v>0</v>
      </c>
      <c r="AV282" s="9" t="str">
        <f t="shared" si="96"/>
        <v/>
      </c>
      <c r="AW282" s="85" t="e">
        <f>_xlfn.XLOOKUP($AV282,'Size capacities'!$A$2:$A$120,'Size capacities'!D$2:D$120)</f>
        <v>#N/A</v>
      </c>
      <c r="AX282" s="85" t="e">
        <f>_xlfn.XLOOKUP($AV282,'Size capacities'!$A$2:$A$120,'Size capacities'!E$2:E$120)</f>
        <v>#N/A</v>
      </c>
      <c r="AY282" s="85" t="e">
        <f>_xlfn.XLOOKUP($AV282,'Size capacities'!$A$2:$A$120,'Size capacities'!F$2:F$120)</f>
        <v>#N/A</v>
      </c>
      <c r="AZ282" s="85" t="e">
        <f>_xlfn.XLOOKUP($AV282,'Size capacities'!$A$2:$A$120,'Size capacities'!G$2:G$120)</f>
        <v>#N/A</v>
      </c>
      <c r="BA282" s="85">
        <f t="shared" si="97"/>
        <v>0</v>
      </c>
      <c r="BB282" s="85">
        <f t="shared" si="98"/>
        <v>0</v>
      </c>
    </row>
    <row r="283" spans="1:54" x14ac:dyDescent="0.3">
      <c r="A283" s="7">
        <v>280</v>
      </c>
      <c r="B283" s="91"/>
      <c r="C283" s="91"/>
      <c r="D283" s="91"/>
      <c r="E283" s="91"/>
      <c r="F283" s="91"/>
      <c r="G283" s="91"/>
      <c r="H283" s="91"/>
      <c r="I283" s="91"/>
      <c r="J283" s="91"/>
      <c r="K283" s="92"/>
      <c r="L283" s="92"/>
      <c r="M283" s="9">
        <f t="shared" ca="1" si="88"/>
        <v>0</v>
      </c>
      <c r="N283" s="10" cm="1">
        <f t="array" aca="1" ref="N283" ca="1">IF(ISBLANK(C283),0,IF(F283="Flow",AP283,IF(F283="Cascade",AQ283,IF(OR(ISBLANK(F283),ISBLANK(G283),ISBLANK(I283),ISBLANK(J283)),0,(_xlfn.XLOOKUP(S283,INDIRECT(U283&amp;W283&amp;"W"),_xlfn.XLOOKUP(T283,INDIRECT(U283&amp;W283&amp;"D"),INDIRECT(U283&amp;W283))))))))</f>
        <v>0</v>
      </c>
      <c r="O283" s="93"/>
      <c r="P283" s="9">
        <f t="shared" ca="1" si="89"/>
        <v>0</v>
      </c>
      <c r="Q283" s="9">
        <f t="shared" si="99"/>
        <v>0</v>
      </c>
      <c r="S283" s="7">
        <f t="shared" si="100"/>
        <v>800</v>
      </c>
      <c r="T283" s="7">
        <f t="shared" si="101"/>
        <v>800</v>
      </c>
      <c r="U283" s="8" t="str">
        <f t="shared" si="102"/>
        <v/>
      </c>
      <c r="V283" s="7" cm="1">
        <f t="array" aca="1" ref="V283" ca="1">IF(ISBLANK(I283),0,_xlfn.XLOOKUP(I283,INDIRECT(U283&amp;"Controls"),INDIRECT(U283&amp;"ControlsAddon")))</f>
        <v>0</v>
      </c>
      <c r="W283" s="7" t="str">
        <f t="shared" si="90"/>
        <v/>
      </c>
      <c r="X283" s="7" cm="1">
        <f t="array" aca="1" ref="X283" ca="1">IF(AND(K283="y",NOT(ISBLANK(H283))),_xlfn.XLOOKUP(S283,ralcassette,ralcassettecost),IF(K283="Y",_xlfn.XLOOKUP(S283,INDIRECT(U283&amp;"RALW"),_xlfn.XLOOKUP(T283,INDIRECT(U283&amp;"RALD"),INDIRECT(U283&amp;"RAL"))),0))</f>
        <v>0</v>
      </c>
      <c r="Y283" s="7">
        <f t="shared" si="103"/>
        <v>0</v>
      </c>
      <c r="Z283" s="7">
        <f t="shared" si="104"/>
        <v>0</v>
      </c>
      <c r="AA283" s="7" cm="1">
        <f t="array" ref="AA283">IF(ISNUMBER(SEARCH("cassette",H283)),_xlfn.XLOOKUP(S283,cassettewidth,_xlfn.XLOOKUP(H283,cassettetype,cassette)),IF(ISNUMBER(SEARCH("fascia",H283)),_xlfn.XLOOKUP(S283,fasciawidth,_xlfn.XLOOKUP(H283,fasciatype,fascia)),0))</f>
        <v>0</v>
      </c>
      <c r="AB283" s="7" t="str">
        <f t="shared" si="105"/>
        <v/>
      </c>
      <c r="AC283" s="7" t="str" cm="1">
        <f t="array" ref="AC283">IF(NOT(ISBLANK(H283)),_xlfn.XLOOKUP(S283,cassetterefwidth,_xlfn.XLOOKUP(T283,cassetterefdrop,cassetteref)),"")</f>
        <v/>
      </c>
      <c r="AD283" s="1" t="b">
        <f t="shared" si="106"/>
        <v>0</v>
      </c>
      <c r="AE283" s="1" t="b">
        <f t="shared" si="91"/>
        <v>0</v>
      </c>
      <c r="AF283" s="10" t="e" cm="1">
        <f t="array" aca="1" ref="AF283" ca="1">(_xlfn.XLOOKUP($S283,INDIRECT($U283&amp;$W283&amp;"W"),_xlfn.XLOOKUP($T283,INDIRECT($U283&amp;$W283&amp;"D"),INDIRECT($U283&amp;$W283))))</f>
        <v>#REF!</v>
      </c>
      <c r="AG283" s="9"/>
      <c r="AH283" s="9"/>
      <c r="AI283" s="9"/>
      <c r="AJ283" s="9"/>
      <c r="AK283" s="9"/>
      <c r="AL283" s="7">
        <f t="shared" si="92"/>
        <v>500</v>
      </c>
      <c r="AM283" s="7" t="str">
        <f t="shared" si="107"/>
        <v/>
      </c>
      <c r="AN283" s="7">
        <f t="shared" si="93"/>
        <v>0</v>
      </c>
      <c r="AO283" s="7">
        <f t="shared" si="94"/>
        <v>0</v>
      </c>
      <c r="AP283" s="9" cm="1">
        <f t="array" aca="1" ref="AP283" ca="1">IF(F283="Flow",_xlfn.XLOOKUP(AL283,INDIRECT(F283&amp;AM283&amp;"W"),_xlfn.XLOOKUP(AI283,INDIRECT(F283&amp;AM283&amp;"H"),INDIRECT(F283&amp;AM283))),0)</f>
        <v>0</v>
      </c>
      <c r="AQ283" s="9">
        <f>IF(F283="Cascade",_xlfn.XLOOKUP(S283,Cascade!$C$4:$S$4,Cascade!$C$5:$S$5),0)</f>
        <v>0</v>
      </c>
      <c r="AR283" s="9" t="b">
        <f t="shared" si="95"/>
        <v>0</v>
      </c>
      <c r="AS283" s="9" cm="1">
        <f t="array" aca="1" ref="AS283" ca="1">IF(OR(G283="Ellipse 43",G283="Luxury 46",G283="Type 2",G283="Type D",G283="Type Z",ISBLANK(G283)),0,_xlfn.XLOOKUP(S283,INDIRECT(U283&amp;AR283&amp;"w"),INDIRECT(U283&amp;AR283)))</f>
        <v>0</v>
      </c>
      <c r="AT283" s="9" cm="1">
        <f t="array" ref="AT283">IF(F283="ExtraLok 100",_xlfn.XLOOKUP(S283,'ExtraLok 100'!$C$6:$S$6,_xlfn.XLOOKUP('Pricing Tool'!T283,'ExtraLok 100'!$A$7:$A$21,'ExtraLok 100'!$C$7:$S$21)),IF(F283="ExtraLok 125",_xlfn.XLOOKUP('Pricing Tool'!S283,'ExtraLok 125'!$C$6:$S$6,_xlfn.XLOOKUP('Pricing Tool'!T283,'ExtraLok 125'!$A$7:$A$33,'ExtraLok 125'!$C$7:$S$33)),0))</f>
        <v>0</v>
      </c>
      <c r="AU283" s="9">
        <f t="shared" ca="1" si="108"/>
        <v>0</v>
      </c>
      <c r="AV283" s="9" t="str">
        <f t="shared" si="96"/>
        <v/>
      </c>
      <c r="AW283" s="85" t="e">
        <f>_xlfn.XLOOKUP($AV283,'Size capacities'!$A$2:$A$120,'Size capacities'!D$2:D$120)</f>
        <v>#N/A</v>
      </c>
      <c r="AX283" s="85" t="e">
        <f>_xlfn.XLOOKUP($AV283,'Size capacities'!$A$2:$A$120,'Size capacities'!E$2:E$120)</f>
        <v>#N/A</v>
      </c>
      <c r="AY283" s="85" t="e">
        <f>_xlfn.XLOOKUP($AV283,'Size capacities'!$A$2:$A$120,'Size capacities'!F$2:F$120)</f>
        <v>#N/A</v>
      </c>
      <c r="AZ283" s="85" t="e">
        <f>_xlfn.XLOOKUP($AV283,'Size capacities'!$A$2:$A$120,'Size capacities'!G$2:G$120)</f>
        <v>#N/A</v>
      </c>
      <c r="BA283" s="85">
        <f t="shared" si="97"/>
        <v>0</v>
      </c>
      <c r="BB283" s="85">
        <f t="shared" si="98"/>
        <v>0</v>
      </c>
    </row>
    <row r="284" spans="1:54" x14ac:dyDescent="0.3">
      <c r="A284" s="7">
        <v>281</v>
      </c>
      <c r="B284" s="91"/>
      <c r="C284" s="91"/>
      <c r="D284" s="91"/>
      <c r="E284" s="91"/>
      <c r="F284" s="91"/>
      <c r="G284" s="91"/>
      <c r="H284" s="91"/>
      <c r="I284" s="91"/>
      <c r="J284" s="91"/>
      <c r="K284" s="92"/>
      <c r="L284" s="92"/>
      <c r="M284" s="9">
        <f t="shared" ca="1" si="88"/>
        <v>0</v>
      </c>
      <c r="N284" s="10" cm="1">
        <f t="array" aca="1" ref="N284" ca="1">IF(ISBLANK(C284),0,IF(F284="Flow",AP284,IF(F284="Cascade",AQ284,IF(OR(ISBLANK(F284),ISBLANK(G284),ISBLANK(I284),ISBLANK(J284)),0,(_xlfn.XLOOKUP(S284,INDIRECT(U284&amp;W284&amp;"W"),_xlfn.XLOOKUP(T284,INDIRECT(U284&amp;W284&amp;"D"),INDIRECT(U284&amp;W284))))))))</f>
        <v>0</v>
      </c>
      <c r="O284" s="93"/>
      <c r="P284" s="9">
        <f t="shared" ca="1" si="89"/>
        <v>0</v>
      </c>
      <c r="Q284" s="9">
        <f t="shared" si="99"/>
        <v>0</v>
      </c>
      <c r="S284" s="7">
        <f t="shared" si="100"/>
        <v>800</v>
      </c>
      <c r="T284" s="7">
        <f t="shared" si="101"/>
        <v>800</v>
      </c>
      <c r="U284" s="8" t="str">
        <f t="shared" si="102"/>
        <v/>
      </c>
      <c r="V284" s="7" cm="1">
        <f t="array" aca="1" ref="V284" ca="1">IF(ISBLANK(I284),0,_xlfn.XLOOKUP(I284,INDIRECT(U284&amp;"Controls"),INDIRECT(U284&amp;"ControlsAddon")))</f>
        <v>0</v>
      </c>
      <c r="W284" s="7" t="str">
        <f t="shared" si="90"/>
        <v/>
      </c>
      <c r="X284" s="7" cm="1">
        <f t="array" aca="1" ref="X284" ca="1">IF(AND(K284="y",NOT(ISBLANK(H284))),_xlfn.XLOOKUP(S284,ralcassette,ralcassettecost),IF(K284="Y",_xlfn.XLOOKUP(S284,INDIRECT(U284&amp;"RALW"),_xlfn.XLOOKUP(T284,INDIRECT(U284&amp;"RALD"),INDIRECT(U284&amp;"RAL"))),0))</f>
        <v>0</v>
      </c>
      <c r="Y284" s="7">
        <f t="shared" si="103"/>
        <v>0</v>
      </c>
      <c r="Z284" s="7">
        <f t="shared" si="104"/>
        <v>0</v>
      </c>
      <c r="AA284" s="7" cm="1">
        <f t="array" ref="AA284">IF(ISNUMBER(SEARCH("cassette",H284)),_xlfn.XLOOKUP(S284,cassettewidth,_xlfn.XLOOKUP(H284,cassettetype,cassette)),IF(ISNUMBER(SEARCH("fascia",H284)),_xlfn.XLOOKUP(S284,fasciawidth,_xlfn.XLOOKUP(H284,fasciatype,fascia)),0))</f>
        <v>0</v>
      </c>
      <c r="AB284" s="7" t="str">
        <f t="shared" si="105"/>
        <v/>
      </c>
      <c r="AC284" s="7" t="str" cm="1">
        <f t="array" ref="AC284">IF(NOT(ISBLANK(H284)),_xlfn.XLOOKUP(S284,cassetterefwidth,_xlfn.XLOOKUP(T284,cassetterefdrop,cassetteref)),"")</f>
        <v/>
      </c>
      <c r="AD284" s="1" t="b">
        <f t="shared" si="106"/>
        <v>0</v>
      </c>
      <c r="AE284" s="1" t="b">
        <f t="shared" si="91"/>
        <v>0</v>
      </c>
      <c r="AF284" s="10" t="e" cm="1">
        <f t="array" aca="1" ref="AF284" ca="1">(_xlfn.XLOOKUP($S284,INDIRECT($U284&amp;$W284&amp;"W"),_xlfn.XLOOKUP($T284,INDIRECT($U284&amp;$W284&amp;"D"),INDIRECT($U284&amp;$W284))))</f>
        <v>#REF!</v>
      </c>
      <c r="AG284" s="9"/>
      <c r="AH284" s="9"/>
      <c r="AI284" s="9"/>
      <c r="AJ284" s="9"/>
      <c r="AK284" s="9"/>
      <c r="AL284" s="7">
        <f t="shared" si="92"/>
        <v>500</v>
      </c>
      <c r="AM284" s="7" t="str">
        <f t="shared" si="107"/>
        <v/>
      </c>
      <c r="AN284" s="7">
        <f t="shared" si="93"/>
        <v>0</v>
      </c>
      <c r="AO284" s="7">
        <f t="shared" si="94"/>
        <v>0</v>
      </c>
      <c r="AP284" s="9" cm="1">
        <f t="array" aca="1" ref="AP284" ca="1">IF(F284="Flow",_xlfn.XLOOKUP(AL284,INDIRECT(F284&amp;AM284&amp;"W"),_xlfn.XLOOKUP(AI284,INDIRECT(F284&amp;AM284&amp;"H"),INDIRECT(F284&amp;AM284))),0)</f>
        <v>0</v>
      </c>
      <c r="AQ284" s="9">
        <f>IF(F284="Cascade",_xlfn.XLOOKUP(S284,Cascade!$C$4:$S$4,Cascade!$C$5:$S$5),0)</f>
        <v>0</v>
      </c>
      <c r="AR284" s="9" t="b">
        <f t="shared" si="95"/>
        <v>0</v>
      </c>
      <c r="AS284" s="9" cm="1">
        <f t="array" aca="1" ref="AS284" ca="1">IF(OR(G284="Ellipse 43",G284="Luxury 46",G284="Type 2",G284="Type D",G284="Type Z",ISBLANK(G284)),0,_xlfn.XLOOKUP(S284,INDIRECT(U284&amp;AR284&amp;"w"),INDIRECT(U284&amp;AR284)))</f>
        <v>0</v>
      </c>
      <c r="AT284" s="9" cm="1">
        <f t="array" ref="AT284">IF(F284="ExtraLok 100",_xlfn.XLOOKUP(S284,'ExtraLok 100'!$C$6:$S$6,_xlfn.XLOOKUP('Pricing Tool'!T284,'ExtraLok 100'!$A$7:$A$21,'ExtraLok 100'!$C$7:$S$21)),IF(F284="ExtraLok 125",_xlfn.XLOOKUP('Pricing Tool'!S284,'ExtraLok 125'!$C$6:$S$6,_xlfn.XLOOKUP('Pricing Tool'!T284,'ExtraLok 125'!$A$7:$A$33,'ExtraLok 125'!$C$7:$S$33)),0))</f>
        <v>0</v>
      </c>
      <c r="AU284" s="9">
        <f t="shared" ca="1" si="108"/>
        <v>0</v>
      </c>
      <c r="AV284" s="9" t="str">
        <f t="shared" si="96"/>
        <v/>
      </c>
      <c r="AW284" s="85" t="e">
        <f>_xlfn.XLOOKUP($AV284,'Size capacities'!$A$2:$A$120,'Size capacities'!D$2:D$120)</f>
        <v>#N/A</v>
      </c>
      <c r="AX284" s="85" t="e">
        <f>_xlfn.XLOOKUP($AV284,'Size capacities'!$A$2:$A$120,'Size capacities'!E$2:E$120)</f>
        <v>#N/A</v>
      </c>
      <c r="AY284" s="85" t="e">
        <f>_xlfn.XLOOKUP($AV284,'Size capacities'!$A$2:$A$120,'Size capacities'!F$2:F$120)</f>
        <v>#N/A</v>
      </c>
      <c r="AZ284" s="85" t="e">
        <f>_xlfn.XLOOKUP($AV284,'Size capacities'!$A$2:$A$120,'Size capacities'!G$2:G$120)</f>
        <v>#N/A</v>
      </c>
      <c r="BA284" s="85">
        <f t="shared" si="97"/>
        <v>0</v>
      </c>
      <c r="BB284" s="85">
        <f t="shared" si="98"/>
        <v>0</v>
      </c>
    </row>
    <row r="285" spans="1:54" x14ac:dyDescent="0.3">
      <c r="A285" s="7">
        <v>282</v>
      </c>
      <c r="B285" s="91"/>
      <c r="C285" s="91"/>
      <c r="D285" s="91"/>
      <c r="E285" s="91"/>
      <c r="F285" s="91"/>
      <c r="G285" s="91"/>
      <c r="H285" s="91"/>
      <c r="I285" s="91"/>
      <c r="J285" s="91"/>
      <c r="K285" s="92"/>
      <c r="L285" s="92"/>
      <c r="M285" s="9">
        <f t="shared" ca="1" si="88"/>
        <v>0</v>
      </c>
      <c r="N285" s="10" cm="1">
        <f t="array" aca="1" ref="N285" ca="1">IF(ISBLANK(C285),0,IF(F285="Flow",AP285,IF(F285="Cascade",AQ285,IF(OR(ISBLANK(F285),ISBLANK(G285),ISBLANK(I285),ISBLANK(J285)),0,(_xlfn.XLOOKUP(S285,INDIRECT(U285&amp;W285&amp;"W"),_xlfn.XLOOKUP(T285,INDIRECT(U285&amp;W285&amp;"D"),INDIRECT(U285&amp;W285))))))))</f>
        <v>0</v>
      </c>
      <c r="O285" s="93"/>
      <c r="P285" s="9">
        <f t="shared" ca="1" si="89"/>
        <v>0</v>
      </c>
      <c r="Q285" s="9">
        <f t="shared" si="99"/>
        <v>0</v>
      </c>
      <c r="S285" s="7">
        <f t="shared" si="100"/>
        <v>800</v>
      </c>
      <c r="T285" s="7">
        <f t="shared" si="101"/>
        <v>800</v>
      </c>
      <c r="U285" s="8" t="str">
        <f t="shared" si="102"/>
        <v/>
      </c>
      <c r="V285" s="7" cm="1">
        <f t="array" aca="1" ref="V285" ca="1">IF(ISBLANK(I285),0,_xlfn.XLOOKUP(I285,INDIRECT(U285&amp;"Controls"),INDIRECT(U285&amp;"ControlsAddon")))</f>
        <v>0</v>
      </c>
      <c r="W285" s="7" t="str">
        <f t="shared" si="90"/>
        <v/>
      </c>
      <c r="X285" s="7" cm="1">
        <f t="array" aca="1" ref="X285" ca="1">IF(AND(K285="y",NOT(ISBLANK(H285))),_xlfn.XLOOKUP(S285,ralcassette,ralcassettecost),IF(K285="Y",_xlfn.XLOOKUP(S285,INDIRECT(U285&amp;"RALW"),_xlfn.XLOOKUP(T285,INDIRECT(U285&amp;"RALD"),INDIRECT(U285&amp;"RAL"))),0))</f>
        <v>0</v>
      </c>
      <c r="Y285" s="7">
        <f t="shared" si="103"/>
        <v>0</v>
      </c>
      <c r="Z285" s="7">
        <f t="shared" si="104"/>
        <v>0</v>
      </c>
      <c r="AA285" s="7" cm="1">
        <f t="array" ref="AA285">IF(ISNUMBER(SEARCH("cassette",H285)),_xlfn.XLOOKUP(S285,cassettewidth,_xlfn.XLOOKUP(H285,cassettetype,cassette)),IF(ISNUMBER(SEARCH("fascia",H285)),_xlfn.XLOOKUP(S285,fasciawidth,_xlfn.XLOOKUP(H285,fasciatype,fascia)),0))</f>
        <v>0</v>
      </c>
      <c r="AB285" s="7" t="str">
        <f t="shared" si="105"/>
        <v/>
      </c>
      <c r="AC285" s="7" t="str" cm="1">
        <f t="array" ref="AC285">IF(NOT(ISBLANK(H285)),_xlfn.XLOOKUP(S285,cassetterefwidth,_xlfn.XLOOKUP(T285,cassetterefdrop,cassetteref)),"")</f>
        <v/>
      </c>
      <c r="AD285" s="1" t="b">
        <f t="shared" si="106"/>
        <v>0</v>
      </c>
      <c r="AE285" s="1" t="b">
        <f t="shared" si="91"/>
        <v>0</v>
      </c>
      <c r="AF285" s="10" t="e" cm="1">
        <f t="array" aca="1" ref="AF285" ca="1">(_xlfn.XLOOKUP($S285,INDIRECT($U285&amp;$W285&amp;"W"),_xlfn.XLOOKUP($T285,INDIRECT($U285&amp;$W285&amp;"D"),INDIRECT($U285&amp;$W285))))</f>
        <v>#REF!</v>
      </c>
      <c r="AG285" s="9"/>
      <c r="AH285" s="9"/>
      <c r="AI285" s="9"/>
      <c r="AJ285" s="9"/>
      <c r="AK285" s="9"/>
      <c r="AL285" s="7">
        <f t="shared" si="92"/>
        <v>500</v>
      </c>
      <c r="AM285" s="7" t="str">
        <f t="shared" si="107"/>
        <v/>
      </c>
      <c r="AN285" s="7">
        <f t="shared" si="93"/>
        <v>0</v>
      </c>
      <c r="AO285" s="7">
        <f t="shared" si="94"/>
        <v>0</v>
      </c>
      <c r="AP285" s="9" cm="1">
        <f t="array" aca="1" ref="AP285" ca="1">IF(F285="Flow",_xlfn.XLOOKUP(AL285,INDIRECT(F285&amp;AM285&amp;"W"),_xlfn.XLOOKUP(AI285,INDIRECT(F285&amp;AM285&amp;"H"),INDIRECT(F285&amp;AM285))),0)</f>
        <v>0</v>
      </c>
      <c r="AQ285" s="9">
        <f>IF(F285="Cascade",_xlfn.XLOOKUP(S285,Cascade!$C$4:$S$4,Cascade!$C$5:$S$5),0)</f>
        <v>0</v>
      </c>
      <c r="AR285" s="9" t="b">
        <f t="shared" si="95"/>
        <v>0</v>
      </c>
      <c r="AS285" s="9" cm="1">
        <f t="array" aca="1" ref="AS285" ca="1">IF(OR(G285="Ellipse 43",G285="Luxury 46",G285="Type 2",G285="Type D",G285="Type Z",ISBLANK(G285)),0,_xlfn.XLOOKUP(S285,INDIRECT(U285&amp;AR285&amp;"w"),INDIRECT(U285&amp;AR285)))</f>
        <v>0</v>
      </c>
      <c r="AT285" s="9" cm="1">
        <f t="array" ref="AT285">IF(F285="ExtraLok 100",_xlfn.XLOOKUP(S285,'ExtraLok 100'!$C$6:$S$6,_xlfn.XLOOKUP('Pricing Tool'!T285,'ExtraLok 100'!$A$7:$A$21,'ExtraLok 100'!$C$7:$S$21)),IF(F285="ExtraLok 125",_xlfn.XLOOKUP('Pricing Tool'!S285,'ExtraLok 125'!$C$6:$S$6,_xlfn.XLOOKUP('Pricing Tool'!T285,'ExtraLok 125'!$A$7:$A$33,'ExtraLok 125'!$C$7:$S$33)),0))</f>
        <v>0</v>
      </c>
      <c r="AU285" s="9">
        <f t="shared" ca="1" si="108"/>
        <v>0</v>
      </c>
      <c r="AV285" s="9" t="str">
        <f t="shared" si="96"/>
        <v/>
      </c>
      <c r="AW285" s="85" t="e">
        <f>_xlfn.XLOOKUP($AV285,'Size capacities'!$A$2:$A$120,'Size capacities'!D$2:D$120)</f>
        <v>#N/A</v>
      </c>
      <c r="AX285" s="85" t="e">
        <f>_xlfn.XLOOKUP($AV285,'Size capacities'!$A$2:$A$120,'Size capacities'!E$2:E$120)</f>
        <v>#N/A</v>
      </c>
      <c r="AY285" s="85" t="e">
        <f>_xlfn.XLOOKUP($AV285,'Size capacities'!$A$2:$A$120,'Size capacities'!F$2:F$120)</f>
        <v>#N/A</v>
      </c>
      <c r="AZ285" s="85" t="e">
        <f>_xlfn.XLOOKUP($AV285,'Size capacities'!$A$2:$A$120,'Size capacities'!G$2:G$120)</f>
        <v>#N/A</v>
      </c>
      <c r="BA285" s="85">
        <f t="shared" si="97"/>
        <v>0</v>
      </c>
      <c r="BB285" s="85">
        <f t="shared" si="98"/>
        <v>0</v>
      </c>
    </row>
    <row r="286" spans="1:54" x14ac:dyDescent="0.3">
      <c r="A286" s="7">
        <v>283</v>
      </c>
      <c r="B286" s="91"/>
      <c r="C286" s="91"/>
      <c r="D286" s="91"/>
      <c r="E286" s="91"/>
      <c r="F286" s="91"/>
      <c r="G286" s="91"/>
      <c r="H286" s="91"/>
      <c r="I286" s="91"/>
      <c r="J286" s="91"/>
      <c r="K286" s="92"/>
      <c r="L286" s="92"/>
      <c r="M286" s="9">
        <f t="shared" ca="1" si="88"/>
        <v>0</v>
      </c>
      <c r="N286" s="10" cm="1">
        <f t="array" aca="1" ref="N286" ca="1">IF(ISBLANK(C286),0,IF(F286="Flow",AP286,IF(F286="Cascade",AQ286,IF(OR(ISBLANK(F286),ISBLANK(G286),ISBLANK(I286),ISBLANK(J286)),0,(_xlfn.XLOOKUP(S286,INDIRECT(U286&amp;W286&amp;"W"),_xlfn.XLOOKUP(T286,INDIRECT(U286&amp;W286&amp;"D"),INDIRECT(U286&amp;W286))))))))</f>
        <v>0</v>
      </c>
      <c r="O286" s="93"/>
      <c r="P286" s="9">
        <f t="shared" ca="1" si="89"/>
        <v>0</v>
      </c>
      <c r="Q286" s="9">
        <f t="shared" si="99"/>
        <v>0</v>
      </c>
      <c r="S286" s="7">
        <f t="shared" si="100"/>
        <v>800</v>
      </c>
      <c r="T286" s="7">
        <f t="shared" si="101"/>
        <v>800</v>
      </c>
      <c r="U286" s="8" t="str">
        <f t="shared" si="102"/>
        <v/>
      </c>
      <c r="V286" s="7" cm="1">
        <f t="array" aca="1" ref="V286" ca="1">IF(ISBLANK(I286),0,_xlfn.XLOOKUP(I286,INDIRECT(U286&amp;"Controls"),INDIRECT(U286&amp;"ControlsAddon")))</f>
        <v>0</v>
      </c>
      <c r="W286" s="7" t="str">
        <f t="shared" si="90"/>
        <v/>
      </c>
      <c r="X286" s="7" cm="1">
        <f t="array" aca="1" ref="X286" ca="1">IF(AND(K286="y",NOT(ISBLANK(H286))),_xlfn.XLOOKUP(S286,ralcassette,ralcassettecost),IF(K286="Y",_xlfn.XLOOKUP(S286,INDIRECT(U286&amp;"RALW"),_xlfn.XLOOKUP(T286,INDIRECT(U286&amp;"RALD"),INDIRECT(U286&amp;"RAL"))),0))</f>
        <v>0</v>
      </c>
      <c r="Y286" s="7">
        <f t="shared" si="103"/>
        <v>0</v>
      </c>
      <c r="Z286" s="7">
        <f t="shared" si="104"/>
        <v>0</v>
      </c>
      <c r="AA286" s="7" cm="1">
        <f t="array" ref="AA286">IF(ISNUMBER(SEARCH("cassette",H286)),_xlfn.XLOOKUP(S286,cassettewidth,_xlfn.XLOOKUP(H286,cassettetype,cassette)),IF(ISNUMBER(SEARCH("fascia",H286)),_xlfn.XLOOKUP(S286,fasciawidth,_xlfn.XLOOKUP(H286,fasciatype,fascia)),0))</f>
        <v>0</v>
      </c>
      <c r="AB286" s="7" t="str">
        <f t="shared" si="105"/>
        <v/>
      </c>
      <c r="AC286" s="7" t="str" cm="1">
        <f t="array" ref="AC286">IF(NOT(ISBLANK(H286)),_xlfn.XLOOKUP(S286,cassetterefwidth,_xlfn.XLOOKUP(T286,cassetterefdrop,cassetteref)),"")</f>
        <v/>
      </c>
      <c r="AD286" s="1" t="b">
        <f t="shared" si="106"/>
        <v>0</v>
      </c>
      <c r="AE286" s="1" t="b">
        <f t="shared" si="91"/>
        <v>0</v>
      </c>
      <c r="AF286" s="10" t="e" cm="1">
        <f t="array" aca="1" ref="AF286" ca="1">(_xlfn.XLOOKUP($S286,INDIRECT($U286&amp;$W286&amp;"W"),_xlfn.XLOOKUP($T286,INDIRECT($U286&amp;$W286&amp;"D"),INDIRECT($U286&amp;$W286))))</f>
        <v>#REF!</v>
      </c>
      <c r="AG286" s="9"/>
      <c r="AH286" s="9"/>
      <c r="AI286" s="9"/>
      <c r="AJ286" s="9"/>
      <c r="AK286" s="9"/>
      <c r="AL286" s="7">
        <f t="shared" si="92"/>
        <v>500</v>
      </c>
      <c r="AM286" s="7" t="str">
        <f t="shared" si="107"/>
        <v/>
      </c>
      <c r="AN286" s="7">
        <f t="shared" si="93"/>
        <v>0</v>
      </c>
      <c r="AO286" s="7">
        <f t="shared" si="94"/>
        <v>0</v>
      </c>
      <c r="AP286" s="9" cm="1">
        <f t="array" aca="1" ref="AP286" ca="1">IF(F286="Flow",_xlfn.XLOOKUP(AL286,INDIRECT(F286&amp;AM286&amp;"W"),_xlfn.XLOOKUP(AI286,INDIRECT(F286&amp;AM286&amp;"H"),INDIRECT(F286&amp;AM286))),0)</f>
        <v>0</v>
      </c>
      <c r="AQ286" s="9">
        <f>IF(F286="Cascade",_xlfn.XLOOKUP(S286,Cascade!$C$4:$S$4,Cascade!$C$5:$S$5),0)</f>
        <v>0</v>
      </c>
      <c r="AR286" s="9" t="b">
        <f t="shared" si="95"/>
        <v>0</v>
      </c>
      <c r="AS286" s="9" cm="1">
        <f t="array" aca="1" ref="AS286" ca="1">IF(OR(G286="Ellipse 43",G286="Luxury 46",G286="Type 2",G286="Type D",G286="Type Z",ISBLANK(G286)),0,_xlfn.XLOOKUP(S286,INDIRECT(U286&amp;AR286&amp;"w"),INDIRECT(U286&amp;AR286)))</f>
        <v>0</v>
      </c>
      <c r="AT286" s="9" cm="1">
        <f t="array" ref="AT286">IF(F286="ExtraLok 100",_xlfn.XLOOKUP(S286,'ExtraLok 100'!$C$6:$S$6,_xlfn.XLOOKUP('Pricing Tool'!T286,'ExtraLok 100'!$A$7:$A$21,'ExtraLok 100'!$C$7:$S$21)),IF(F286="ExtraLok 125",_xlfn.XLOOKUP('Pricing Tool'!S286,'ExtraLok 125'!$C$6:$S$6,_xlfn.XLOOKUP('Pricing Tool'!T286,'ExtraLok 125'!$A$7:$A$33,'ExtraLok 125'!$C$7:$S$33)),0))</f>
        <v>0</v>
      </c>
      <c r="AU286" s="9">
        <f t="shared" ca="1" si="108"/>
        <v>0</v>
      </c>
      <c r="AV286" s="9" t="str">
        <f t="shared" si="96"/>
        <v/>
      </c>
      <c r="AW286" s="85" t="e">
        <f>_xlfn.XLOOKUP($AV286,'Size capacities'!$A$2:$A$120,'Size capacities'!D$2:D$120)</f>
        <v>#N/A</v>
      </c>
      <c r="AX286" s="85" t="e">
        <f>_xlfn.XLOOKUP($AV286,'Size capacities'!$A$2:$A$120,'Size capacities'!E$2:E$120)</f>
        <v>#N/A</v>
      </c>
      <c r="AY286" s="85" t="e">
        <f>_xlfn.XLOOKUP($AV286,'Size capacities'!$A$2:$A$120,'Size capacities'!F$2:F$120)</f>
        <v>#N/A</v>
      </c>
      <c r="AZ286" s="85" t="e">
        <f>_xlfn.XLOOKUP($AV286,'Size capacities'!$A$2:$A$120,'Size capacities'!G$2:G$120)</f>
        <v>#N/A</v>
      </c>
      <c r="BA286" s="85">
        <f t="shared" si="97"/>
        <v>0</v>
      </c>
      <c r="BB286" s="85">
        <f t="shared" si="98"/>
        <v>0</v>
      </c>
    </row>
    <row r="287" spans="1:54" x14ac:dyDescent="0.3">
      <c r="A287" s="7">
        <v>284</v>
      </c>
      <c r="B287" s="91"/>
      <c r="C287" s="91"/>
      <c r="D287" s="91"/>
      <c r="E287" s="91"/>
      <c r="F287" s="91"/>
      <c r="G287" s="91"/>
      <c r="H287" s="91"/>
      <c r="I287" s="91"/>
      <c r="J287" s="91"/>
      <c r="K287" s="92"/>
      <c r="L287" s="92"/>
      <c r="M287" s="9">
        <f t="shared" ca="1" si="88"/>
        <v>0</v>
      </c>
      <c r="N287" s="10" cm="1">
        <f t="array" aca="1" ref="N287" ca="1">IF(ISBLANK(C287),0,IF(F287="Flow",AP287,IF(F287="Cascade",AQ287,IF(OR(ISBLANK(F287),ISBLANK(G287),ISBLANK(I287),ISBLANK(J287)),0,(_xlfn.XLOOKUP(S287,INDIRECT(U287&amp;W287&amp;"W"),_xlfn.XLOOKUP(T287,INDIRECT(U287&amp;W287&amp;"D"),INDIRECT(U287&amp;W287))))))))</f>
        <v>0</v>
      </c>
      <c r="O287" s="93"/>
      <c r="P287" s="9">
        <f t="shared" ca="1" si="89"/>
        <v>0</v>
      </c>
      <c r="Q287" s="9">
        <f t="shared" si="99"/>
        <v>0</v>
      </c>
      <c r="S287" s="7">
        <f t="shared" si="100"/>
        <v>800</v>
      </c>
      <c r="T287" s="7">
        <f t="shared" si="101"/>
        <v>800</v>
      </c>
      <c r="U287" s="8" t="str">
        <f t="shared" si="102"/>
        <v/>
      </c>
      <c r="V287" s="7" cm="1">
        <f t="array" aca="1" ref="V287" ca="1">IF(ISBLANK(I287),0,_xlfn.XLOOKUP(I287,INDIRECT(U287&amp;"Controls"),INDIRECT(U287&amp;"ControlsAddon")))</f>
        <v>0</v>
      </c>
      <c r="W287" s="7" t="str">
        <f t="shared" si="90"/>
        <v/>
      </c>
      <c r="X287" s="7" cm="1">
        <f t="array" aca="1" ref="X287" ca="1">IF(AND(K287="y",NOT(ISBLANK(H287))),_xlfn.XLOOKUP(S287,ralcassette,ralcassettecost),IF(K287="Y",_xlfn.XLOOKUP(S287,INDIRECT(U287&amp;"RALW"),_xlfn.XLOOKUP(T287,INDIRECT(U287&amp;"RALD"),INDIRECT(U287&amp;"RAL"))),0))</f>
        <v>0</v>
      </c>
      <c r="Y287" s="7">
        <f t="shared" si="103"/>
        <v>0</v>
      </c>
      <c r="Z287" s="7">
        <f t="shared" si="104"/>
        <v>0</v>
      </c>
      <c r="AA287" s="7" cm="1">
        <f t="array" ref="AA287">IF(ISNUMBER(SEARCH("cassette",H287)),_xlfn.XLOOKUP(S287,cassettewidth,_xlfn.XLOOKUP(H287,cassettetype,cassette)),IF(ISNUMBER(SEARCH("fascia",H287)),_xlfn.XLOOKUP(S287,fasciawidth,_xlfn.XLOOKUP(H287,fasciatype,fascia)),0))</f>
        <v>0</v>
      </c>
      <c r="AB287" s="7" t="str">
        <f t="shared" si="105"/>
        <v/>
      </c>
      <c r="AC287" s="7" t="str" cm="1">
        <f t="array" ref="AC287">IF(NOT(ISBLANK(H287)),_xlfn.XLOOKUP(S287,cassetterefwidth,_xlfn.XLOOKUP(T287,cassetterefdrop,cassetteref)),"")</f>
        <v/>
      </c>
      <c r="AD287" s="1" t="b">
        <f t="shared" si="106"/>
        <v>0</v>
      </c>
      <c r="AE287" s="1" t="b">
        <f t="shared" si="91"/>
        <v>0</v>
      </c>
      <c r="AF287" s="10" t="e" cm="1">
        <f t="array" aca="1" ref="AF287" ca="1">(_xlfn.XLOOKUP($S287,INDIRECT($U287&amp;$W287&amp;"W"),_xlfn.XLOOKUP($T287,INDIRECT($U287&amp;$W287&amp;"D"),INDIRECT($U287&amp;$W287))))</f>
        <v>#REF!</v>
      </c>
      <c r="AG287" s="9"/>
      <c r="AH287" s="9"/>
      <c r="AI287" s="9"/>
      <c r="AJ287" s="9"/>
      <c r="AK287" s="9"/>
      <c r="AL287" s="7">
        <f t="shared" si="92"/>
        <v>500</v>
      </c>
      <c r="AM287" s="7" t="str">
        <f t="shared" si="107"/>
        <v/>
      </c>
      <c r="AN287" s="7">
        <f t="shared" si="93"/>
        <v>0</v>
      </c>
      <c r="AO287" s="7">
        <f t="shared" si="94"/>
        <v>0</v>
      </c>
      <c r="AP287" s="9" cm="1">
        <f t="array" aca="1" ref="AP287" ca="1">IF(F287="Flow",_xlfn.XLOOKUP(AL287,INDIRECT(F287&amp;AM287&amp;"W"),_xlfn.XLOOKUP(AI287,INDIRECT(F287&amp;AM287&amp;"H"),INDIRECT(F287&amp;AM287))),0)</f>
        <v>0</v>
      </c>
      <c r="AQ287" s="9">
        <f>IF(F287="Cascade",_xlfn.XLOOKUP(S287,Cascade!$C$4:$S$4,Cascade!$C$5:$S$5),0)</f>
        <v>0</v>
      </c>
      <c r="AR287" s="9" t="b">
        <f t="shared" si="95"/>
        <v>0</v>
      </c>
      <c r="AS287" s="9" cm="1">
        <f t="array" aca="1" ref="AS287" ca="1">IF(OR(G287="Ellipse 43",G287="Luxury 46",G287="Type 2",G287="Type D",G287="Type Z",ISBLANK(G287)),0,_xlfn.XLOOKUP(S287,INDIRECT(U287&amp;AR287&amp;"w"),INDIRECT(U287&amp;AR287)))</f>
        <v>0</v>
      </c>
      <c r="AT287" s="9" cm="1">
        <f t="array" ref="AT287">IF(F287="ExtraLok 100",_xlfn.XLOOKUP(S287,'ExtraLok 100'!$C$6:$S$6,_xlfn.XLOOKUP('Pricing Tool'!T287,'ExtraLok 100'!$A$7:$A$21,'ExtraLok 100'!$C$7:$S$21)),IF(F287="ExtraLok 125",_xlfn.XLOOKUP('Pricing Tool'!S287,'ExtraLok 125'!$C$6:$S$6,_xlfn.XLOOKUP('Pricing Tool'!T287,'ExtraLok 125'!$A$7:$A$33,'ExtraLok 125'!$C$7:$S$33)),0))</f>
        <v>0</v>
      </c>
      <c r="AU287" s="9">
        <f t="shared" ca="1" si="108"/>
        <v>0</v>
      </c>
      <c r="AV287" s="9" t="str">
        <f t="shared" si="96"/>
        <v/>
      </c>
      <c r="AW287" s="85" t="e">
        <f>_xlfn.XLOOKUP($AV287,'Size capacities'!$A$2:$A$120,'Size capacities'!D$2:D$120)</f>
        <v>#N/A</v>
      </c>
      <c r="AX287" s="85" t="e">
        <f>_xlfn.XLOOKUP($AV287,'Size capacities'!$A$2:$A$120,'Size capacities'!E$2:E$120)</f>
        <v>#N/A</v>
      </c>
      <c r="AY287" s="85" t="e">
        <f>_xlfn.XLOOKUP($AV287,'Size capacities'!$A$2:$A$120,'Size capacities'!F$2:F$120)</f>
        <v>#N/A</v>
      </c>
      <c r="AZ287" s="85" t="e">
        <f>_xlfn.XLOOKUP($AV287,'Size capacities'!$A$2:$A$120,'Size capacities'!G$2:G$120)</f>
        <v>#N/A</v>
      </c>
      <c r="BA287" s="85">
        <f t="shared" si="97"/>
        <v>0</v>
      </c>
      <c r="BB287" s="85">
        <f t="shared" si="98"/>
        <v>0</v>
      </c>
    </row>
    <row r="288" spans="1:54" x14ac:dyDescent="0.3">
      <c r="A288" s="7">
        <v>285</v>
      </c>
      <c r="B288" s="91"/>
      <c r="C288" s="91"/>
      <c r="D288" s="91"/>
      <c r="E288" s="91"/>
      <c r="F288" s="91"/>
      <c r="G288" s="91"/>
      <c r="H288" s="91"/>
      <c r="I288" s="91"/>
      <c r="J288" s="91"/>
      <c r="K288" s="92"/>
      <c r="L288" s="92"/>
      <c r="M288" s="9">
        <f t="shared" ca="1" si="88"/>
        <v>0</v>
      </c>
      <c r="N288" s="10" cm="1">
        <f t="array" aca="1" ref="N288" ca="1">IF(ISBLANK(C288),0,IF(F288="Flow",AP288,IF(F288="Cascade",AQ288,IF(OR(ISBLANK(F288),ISBLANK(G288),ISBLANK(I288),ISBLANK(J288)),0,(_xlfn.XLOOKUP(S288,INDIRECT(U288&amp;W288&amp;"W"),_xlfn.XLOOKUP(T288,INDIRECT(U288&amp;W288&amp;"D"),INDIRECT(U288&amp;W288))))))))</f>
        <v>0</v>
      </c>
      <c r="O288" s="93"/>
      <c r="P288" s="9">
        <f t="shared" ca="1" si="89"/>
        <v>0</v>
      </c>
      <c r="Q288" s="9">
        <f t="shared" si="99"/>
        <v>0</v>
      </c>
      <c r="S288" s="7">
        <f t="shared" si="100"/>
        <v>800</v>
      </c>
      <c r="T288" s="7">
        <f t="shared" si="101"/>
        <v>800</v>
      </c>
      <c r="U288" s="8" t="str">
        <f t="shared" si="102"/>
        <v/>
      </c>
      <c r="V288" s="7" cm="1">
        <f t="array" aca="1" ref="V288" ca="1">IF(ISBLANK(I288),0,_xlfn.XLOOKUP(I288,INDIRECT(U288&amp;"Controls"),INDIRECT(U288&amp;"ControlsAddon")))</f>
        <v>0</v>
      </c>
      <c r="W288" s="7" t="str">
        <f t="shared" si="90"/>
        <v/>
      </c>
      <c r="X288" s="7" cm="1">
        <f t="array" aca="1" ref="X288" ca="1">IF(AND(K288="y",NOT(ISBLANK(H288))),_xlfn.XLOOKUP(S288,ralcassette,ralcassettecost),IF(K288="Y",_xlfn.XLOOKUP(S288,INDIRECT(U288&amp;"RALW"),_xlfn.XLOOKUP(T288,INDIRECT(U288&amp;"RALD"),INDIRECT(U288&amp;"RAL"))),0))</f>
        <v>0</v>
      </c>
      <c r="Y288" s="7">
        <f t="shared" si="103"/>
        <v>0</v>
      </c>
      <c r="Z288" s="7">
        <f t="shared" si="104"/>
        <v>0</v>
      </c>
      <c r="AA288" s="7" cm="1">
        <f t="array" ref="AA288">IF(ISNUMBER(SEARCH("cassette",H288)),_xlfn.XLOOKUP(S288,cassettewidth,_xlfn.XLOOKUP(H288,cassettetype,cassette)),IF(ISNUMBER(SEARCH("fascia",H288)),_xlfn.XLOOKUP(S288,fasciawidth,_xlfn.XLOOKUP(H288,fasciatype,fascia)),0))</f>
        <v>0</v>
      </c>
      <c r="AB288" s="7" t="str">
        <f t="shared" si="105"/>
        <v/>
      </c>
      <c r="AC288" s="7" t="str" cm="1">
        <f t="array" ref="AC288">IF(NOT(ISBLANK(H288)),_xlfn.XLOOKUP(S288,cassetterefwidth,_xlfn.XLOOKUP(T288,cassetterefdrop,cassetteref)),"")</f>
        <v/>
      </c>
      <c r="AD288" s="1" t="b">
        <f t="shared" si="106"/>
        <v>0</v>
      </c>
      <c r="AE288" s="1" t="b">
        <f t="shared" si="91"/>
        <v>0</v>
      </c>
      <c r="AF288" s="10" t="e" cm="1">
        <f t="array" aca="1" ref="AF288" ca="1">(_xlfn.XLOOKUP($S288,INDIRECT($U288&amp;$W288&amp;"W"),_xlfn.XLOOKUP($T288,INDIRECT($U288&amp;$W288&amp;"D"),INDIRECT($U288&amp;$W288))))</f>
        <v>#REF!</v>
      </c>
      <c r="AG288" s="9"/>
      <c r="AH288" s="9"/>
      <c r="AI288" s="9"/>
      <c r="AJ288" s="9"/>
      <c r="AK288" s="9"/>
      <c r="AL288" s="7">
        <f t="shared" si="92"/>
        <v>500</v>
      </c>
      <c r="AM288" s="7" t="str">
        <f t="shared" si="107"/>
        <v/>
      </c>
      <c r="AN288" s="7">
        <f t="shared" si="93"/>
        <v>0</v>
      </c>
      <c r="AO288" s="7">
        <f t="shared" si="94"/>
        <v>0</v>
      </c>
      <c r="AP288" s="9" cm="1">
        <f t="array" aca="1" ref="AP288" ca="1">IF(F288="Flow",_xlfn.XLOOKUP(AL288,INDIRECT(F288&amp;AM288&amp;"W"),_xlfn.XLOOKUP(AI288,INDIRECT(F288&amp;AM288&amp;"H"),INDIRECT(F288&amp;AM288))),0)</f>
        <v>0</v>
      </c>
      <c r="AQ288" s="9">
        <f>IF(F288="Cascade",_xlfn.XLOOKUP(S288,Cascade!$C$4:$S$4,Cascade!$C$5:$S$5),0)</f>
        <v>0</v>
      </c>
      <c r="AR288" s="9" t="b">
        <f t="shared" si="95"/>
        <v>0</v>
      </c>
      <c r="AS288" s="9" cm="1">
        <f t="array" aca="1" ref="AS288" ca="1">IF(OR(G288="Ellipse 43",G288="Luxury 46",G288="Type 2",G288="Type D",G288="Type Z",ISBLANK(G288)),0,_xlfn.XLOOKUP(S288,INDIRECT(U288&amp;AR288&amp;"w"),INDIRECT(U288&amp;AR288)))</f>
        <v>0</v>
      </c>
      <c r="AT288" s="9" cm="1">
        <f t="array" ref="AT288">IF(F288="ExtraLok 100",_xlfn.XLOOKUP(S288,'ExtraLok 100'!$C$6:$S$6,_xlfn.XLOOKUP('Pricing Tool'!T288,'ExtraLok 100'!$A$7:$A$21,'ExtraLok 100'!$C$7:$S$21)),IF(F288="ExtraLok 125",_xlfn.XLOOKUP('Pricing Tool'!S288,'ExtraLok 125'!$C$6:$S$6,_xlfn.XLOOKUP('Pricing Tool'!T288,'ExtraLok 125'!$A$7:$A$33,'ExtraLok 125'!$C$7:$S$33)),0))</f>
        <v>0</v>
      </c>
      <c r="AU288" s="9">
        <f t="shared" ca="1" si="108"/>
        <v>0</v>
      </c>
      <c r="AV288" s="9" t="str">
        <f t="shared" si="96"/>
        <v/>
      </c>
      <c r="AW288" s="85" t="e">
        <f>_xlfn.XLOOKUP($AV288,'Size capacities'!$A$2:$A$120,'Size capacities'!D$2:D$120)</f>
        <v>#N/A</v>
      </c>
      <c r="AX288" s="85" t="e">
        <f>_xlfn.XLOOKUP($AV288,'Size capacities'!$A$2:$A$120,'Size capacities'!E$2:E$120)</f>
        <v>#N/A</v>
      </c>
      <c r="AY288" s="85" t="e">
        <f>_xlfn.XLOOKUP($AV288,'Size capacities'!$A$2:$A$120,'Size capacities'!F$2:F$120)</f>
        <v>#N/A</v>
      </c>
      <c r="AZ288" s="85" t="e">
        <f>_xlfn.XLOOKUP($AV288,'Size capacities'!$A$2:$A$120,'Size capacities'!G$2:G$120)</f>
        <v>#N/A</v>
      </c>
      <c r="BA288" s="85">
        <f t="shared" si="97"/>
        <v>0</v>
      </c>
      <c r="BB288" s="85">
        <f t="shared" si="98"/>
        <v>0</v>
      </c>
    </row>
    <row r="289" spans="1:54" x14ac:dyDescent="0.3">
      <c r="A289" s="7">
        <v>286</v>
      </c>
      <c r="B289" s="91"/>
      <c r="C289" s="91"/>
      <c r="D289" s="91"/>
      <c r="E289" s="91"/>
      <c r="F289" s="91"/>
      <c r="G289" s="91"/>
      <c r="H289" s="91"/>
      <c r="I289" s="91"/>
      <c r="J289" s="91"/>
      <c r="K289" s="92"/>
      <c r="L289" s="92"/>
      <c r="M289" s="9">
        <f t="shared" ca="1" si="88"/>
        <v>0</v>
      </c>
      <c r="N289" s="10" cm="1">
        <f t="array" aca="1" ref="N289" ca="1">IF(ISBLANK(C289),0,IF(F289="Flow",AP289,IF(F289="Cascade",AQ289,IF(OR(ISBLANK(F289),ISBLANK(G289),ISBLANK(I289),ISBLANK(J289)),0,(_xlfn.XLOOKUP(S289,INDIRECT(U289&amp;W289&amp;"W"),_xlfn.XLOOKUP(T289,INDIRECT(U289&amp;W289&amp;"D"),INDIRECT(U289&amp;W289))))))))</f>
        <v>0</v>
      </c>
      <c r="O289" s="93"/>
      <c r="P289" s="9">
        <f t="shared" ca="1" si="89"/>
        <v>0</v>
      </c>
      <c r="Q289" s="9">
        <f t="shared" si="99"/>
        <v>0</v>
      </c>
      <c r="S289" s="7">
        <f t="shared" si="100"/>
        <v>800</v>
      </c>
      <c r="T289" s="7">
        <f t="shared" si="101"/>
        <v>800</v>
      </c>
      <c r="U289" s="8" t="str">
        <f t="shared" si="102"/>
        <v/>
      </c>
      <c r="V289" s="7" cm="1">
        <f t="array" aca="1" ref="V289" ca="1">IF(ISBLANK(I289),0,_xlfn.XLOOKUP(I289,INDIRECT(U289&amp;"Controls"),INDIRECT(U289&amp;"ControlsAddon")))</f>
        <v>0</v>
      </c>
      <c r="W289" s="7" t="str">
        <f t="shared" si="90"/>
        <v/>
      </c>
      <c r="X289" s="7" cm="1">
        <f t="array" aca="1" ref="X289" ca="1">IF(AND(K289="y",NOT(ISBLANK(H289))),_xlfn.XLOOKUP(S289,ralcassette,ralcassettecost),IF(K289="Y",_xlfn.XLOOKUP(S289,INDIRECT(U289&amp;"RALW"),_xlfn.XLOOKUP(T289,INDIRECT(U289&amp;"RALD"),INDIRECT(U289&amp;"RAL"))),0))</f>
        <v>0</v>
      </c>
      <c r="Y289" s="7">
        <f t="shared" si="103"/>
        <v>0</v>
      </c>
      <c r="Z289" s="7">
        <f t="shared" si="104"/>
        <v>0</v>
      </c>
      <c r="AA289" s="7" cm="1">
        <f t="array" ref="AA289">IF(ISNUMBER(SEARCH("cassette",H289)),_xlfn.XLOOKUP(S289,cassettewidth,_xlfn.XLOOKUP(H289,cassettetype,cassette)),IF(ISNUMBER(SEARCH("fascia",H289)),_xlfn.XLOOKUP(S289,fasciawidth,_xlfn.XLOOKUP(H289,fasciatype,fascia)),0))</f>
        <v>0</v>
      </c>
      <c r="AB289" s="7" t="str">
        <f t="shared" si="105"/>
        <v/>
      </c>
      <c r="AC289" s="7" t="str" cm="1">
        <f t="array" ref="AC289">IF(NOT(ISBLANK(H289)),_xlfn.XLOOKUP(S289,cassetterefwidth,_xlfn.XLOOKUP(T289,cassetterefdrop,cassetteref)),"")</f>
        <v/>
      </c>
      <c r="AD289" s="1" t="b">
        <f t="shared" si="106"/>
        <v>0</v>
      </c>
      <c r="AE289" s="1" t="b">
        <f t="shared" si="91"/>
        <v>0</v>
      </c>
      <c r="AF289" s="10" t="e" cm="1">
        <f t="array" aca="1" ref="AF289" ca="1">(_xlfn.XLOOKUP($S289,INDIRECT($U289&amp;$W289&amp;"W"),_xlfn.XLOOKUP($T289,INDIRECT($U289&amp;$W289&amp;"D"),INDIRECT($U289&amp;$W289))))</f>
        <v>#REF!</v>
      </c>
      <c r="AG289" s="9"/>
      <c r="AH289" s="9"/>
      <c r="AI289" s="9"/>
      <c r="AJ289" s="9"/>
      <c r="AK289" s="9"/>
      <c r="AL289" s="7">
        <f t="shared" si="92"/>
        <v>500</v>
      </c>
      <c r="AM289" s="7" t="str">
        <f t="shared" si="107"/>
        <v/>
      </c>
      <c r="AN289" s="7">
        <f t="shared" si="93"/>
        <v>0</v>
      </c>
      <c r="AO289" s="7">
        <f t="shared" si="94"/>
        <v>0</v>
      </c>
      <c r="AP289" s="9" cm="1">
        <f t="array" aca="1" ref="AP289" ca="1">IF(F289="Flow",_xlfn.XLOOKUP(AL289,INDIRECT(F289&amp;AM289&amp;"W"),_xlfn.XLOOKUP(AI289,INDIRECT(F289&amp;AM289&amp;"H"),INDIRECT(F289&amp;AM289))),0)</f>
        <v>0</v>
      </c>
      <c r="AQ289" s="9">
        <f>IF(F289="Cascade",_xlfn.XLOOKUP(S289,Cascade!$C$4:$S$4,Cascade!$C$5:$S$5),0)</f>
        <v>0</v>
      </c>
      <c r="AR289" s="9" t="b">
        <f t="shared" si="95"/>
        <v>0</v>
      </c>
      <c r="AS289" s="9" cm="1">
        <f t="array" aca="1" ref="AS289" ca="1">IF(OR(G289="Ellipse 43",G289="Luxury 46",G289="Type 2",G289="Type D",G289="Type Z",ISBLANK(G289)),0,_xlfn.XLOOKUP(S289,INDIRECT(U289&amp;AR289&amp;"w"),INDIRECT(U289&amp;AR289)))</f>
        <v>0</v>
      </c>
      <c r="AT289" s="9" cm="1">
        <f t="array" ref="AT289">IF(F289="ExtraLok 100",_xlfn.XLOOKUP(S289,'ExtraLok 100'!$C$6:$S$6,_xlfn.XLOOKUP('Pricing Tool'!T289,'ExtraLok 100'!$A$7:$A$21,'ExtraLok 100'!$C$7:$S$21)),IF(F289="ExtraLok 125",_xlfn.XLOOKUP('Pricing Tool'!S289,'ExtraLok 125'!$C$6:$S$6,_xlfn.XLOOKUP('Pricing Tool'!T289,'ExtraLok 125'!$A$7:$A$33,'ExtraLok 125'!$C$7:$S$33)),0))</f>
        <v>0</v>
      </c>
      <c r="AU289" s="9">
        <f t="shared" ca="1" si="108"/>
        <v>0</v>
      </c>
      <c r="AV289" s="9" t="str">
        <f t="shared" si="96"/>
        <v/>
      </c>
      <c r="AW289" s="85" t="e">
        <f>_xlfn.XLOOKUP($AV289,'Size capacities'!$A$2:$A$120,'Size capacities'!D$2:D$120)</f>
        <v>#N/A</v>
      </c>
      <c r="AX289" s="85" t="e">
        <f>_xlfn.XLOOKUP($AV289,'Size capacities'!$A$2:$A$120,'Size capacities'!E$2:E$120)</f>
        <v>#N/A</v>
      </c>
      <c r="AY289" s="85" t="e">
        <f>_xlfn.XLOOKUP($AV289,'Size capacities'!$A$2:$A$120,'Size capacities'!F$2:F$120)</f>
        <v>#N/A</v>
      </c>
      <c r="AZ289" s="85" t="e">
        <f>_xlfn.XLOOKUP($AV289,'Size capacities'!$A$2:$A$120,'Size capacities'!G$2:G$120)</f>
        <v>#N/A</v>
      </c>
      <c r="BA289" s="85">
        <f t="shared" si="97"/>
        <v>0</v>
      </c>
      <c r="BB289" s="85">
        <f t="shared" si="98"/>
        <v>0</v>
      </c>
    </row>
    <row r="290" spans="1:54" x14ac:dyDescent="0.3">
      <c r="A290" s="7">
        <v>287</v>
      </c>
      <c r="B290" s="91"/>
      <c r="C290" s="91"/>
      <c r="D290" s="91"/>
      <c r="E290" s="91"/>
      <c r="F290" s="91"/>
      <c r="G290" s="91"/>
      <c r="H290" s="91"/>
      <c r="I290" s="91"/>
      <c r="J290" s="91"/>
      <c r="K290" s="92"/>
      <c r="L290" s="92"/>
      <c r="M290" s="9">
        <f t="shared" ca="1" si="88"/>
        <v>0</v>
      </c>
      <c r="N290" s="10" cm="1">
        <f t="array" aca="1" ref="N290" ca="1">IF(ISBLANK(C290),0,IF(F290="Flow",AP290,IF(F290="Cascade",AQ290,IF(OR(ISBLANK(F290),ISBLANK(G290),ISBLANK(I290),ISBLANK(J290)),0,(_xlfn.XLOOKUP(S290,INDIRECT(U290&amp;W290&amp;"W"),_xlfn.XLOOKUP(T290,INDIRECT(U290&amp;W290&amp;"D"),INDIRECT(U290&amp;W290))))))))</f>
        <v>0</v>
      </c>
      <c r="O290" s="93"/>
      <c r="P290" s="9">
        <f t="shared" ca="1" si="89"/>
        <v>0</v>
      </c>
      <c r="Q290" s="9">
        <f t="shared" si="99"/>
        <v>0</v>
      </c>
      <c r="S290" s="7">
        <f t="shared" si="100"/>
        <v>800</v>
      </c>
      <c r="T290" s="7">
        <f t="shared" si="101"/>
        <v>800</v>
      </c>
      <c r="U290" s="8" t="str">
        <f t="shared" si="102"/>
        <v/>
      </c>
      <c r="V290" s="7" cm="1">
        <f t="array" aca="1" ref="V290" ca="1">IF(ISBLANK(I290),0,_xlfn.XLOOKUP(I290,INDIRECT(U290&amp;"Controls"),INDIRECT(U290&amp;"ControlsAddon")))</f>
        <v>0</v>
      </c>
      <c r="W290" s="7" t="str">
        <f t="shared" si="90"/>
        <v/>
      </c>
      <c r="X290" s="7" cm="1">
        <f t="array" aca="1" ref="X290" ca="1">IF(AND(K290="y",NOT(ISBLANK(H290))),_xlfn.XLOOKUP(S290,ralcassette,ralcassettecost),IF(K290="Y",_xlfn.XLOOKUP(S290,INDIRECT(U290&amp;"RALW"),_xlfn.XLOOKUP(T290,INDIRECT(U290&amp;"RALD"),INDIRECT(U290&amp;"RAL"))),0))</f>
        <v>0</v>
      </c>
      <c r="Y290" s="7">
        <f t="shared" si="103"/>
        <v>0</v>
      </c>
      <c r="Z290" s="7">
        <f t="shared" si="104"/>
        <v>0</v>
      </c>
      <c r="AA290" s="7" cm="1">
        <f t="array" ref="AA290">IF(ISNUMBER(SEARCH("cassette",H290)),_xlfn.XLOOKUP(S290,cassettewidth,_xlfn.XLOOKUP(H290,cassettetype,cassette)),IF(ISNUMBER(SEARCH("fascia",H290)),_xlfn.XLOOKUP(S290,fasciawidth,_xlfn.XLOOKUP(H290,fasciatype,fascia)),0))</f>
        <v>0</v>
      </c>
      <c r="AB290" s="7" t="str">
        <f t="shared" si="105"/>
        <v/>
      </c>
      <c r="AC290" s="7" t="str" cm="1">
        <f t="array" ref="AC290">IF(NOT(ISBLANK(H290)),_xlfn.XLOOKUP(S290,cassetterefwidth,_xlfn.XLOOKUP(T290,cassetterefdrop,cassetteref)),"")</f>
        <v/>
      </c>
      <c r="AD290" s="1" t="b">
        <f t="shared" si="106"/>
        <v>0</v>
      </c>
      <c r="AE290" s="1" t="b">
        <f t="shared" si="91"/>
        <v>0</v>
      </c>
      <c r="AF290" s="10" t="e" cm="1">
        <f t="array" aca="1" ref="AF290" ca="1">(_xlfn.XLOOKUP($S290,INDIRECT($U290&amp;$W290&amp;"W"),_xlfn.XLOOKUP($T290,INDIRECT($U290&amp;$W290&amp;"D"),INDIRECT($U290&amp;$W290))))</f>
        <v>#REF!</v>
      </c>
      <c r="AG290" s="9"/>
      <c r="AH290" s="9"/>
      <c r="AI290" s="9"/>
      <c r="AJ290" s="9"/>
      <c r="AK290" s="9"/>
      <c r="AL290" s="7">
        <f t="shared" si="92"/>
        <v>500</v>
      </c>
      <c r="AM290" s="7" t="str">
        <f t="shared" si="107"/>
        <v/>
      </c>
      <c r="AN290" s="7">
        <f t="shared" si="93"/>
        <v>0</v>
      </c>
      <c r="AO290" s="7">
        <f t="shared" si="94"/>
        <v>0</v>
      </c>
      <c r="AP290" s="9" cm="1">
        <f t="array" aca="1" ref="AP290" ca="1">IF(F290="Flow",_xlfn.XLOOKUP(AL290,INDIRECT(F290&amp;AM290&amp;"W"),_xlfn.XLOOKUP(AI290,INDIRECT(F290&amp;AM290&amp;"H"),INDIRECT(F290&amp;AM290))),0)</f>
        <v>0</v>
      </c>
      <c r="AQ290" s="9">
        <f>IF(F290="Cascade",_xlfn.XLOOKUP(S290,Cascade!$C$4:$S$4,Cascade!$C$5:$S$5),0)</f>
        <v>0</v>
      </c>
      <c r="AR290" s="9" t="b">
        <f t="shared" si="95"/>
        <v>0</v>
      </c>
      <c r="AS290" s="9" cm="1">
        <f t="array" aca="1" ref="AS290" ca="1">IF(OR(G290="Ellipse 43",G290="Luxury 46",G290="Type 2",G290="Type D",G290="Type Z",ISBLANK(G290)),0,_xlfn.XLOOKUP(S290,INDIRECT(U290&amp;AR290&amp;"w"),INDIRECT(U290&amp;AR290)))</f>
        <v>0</v>
      </c>
      <c r="AT290" s="9" cm="1">
        <f t="array" ref="AT290">IF(F290="ExtraLok 100",_xlfn.XLOOKUP(S290,'ExtraLok 100'!$C$6:$S$6,_xlfn.XLOOKUP('Pricing Tool'!T290,'ExtraLok 100'!$A$7:$A$21,'ExtraLok 100'!$C$7:$S$21)),IF(F290="ExtraLok 125",_xlfn.XLOOKUP('Pricing Tool'!S290,'ExtraLok 125'!$C$6:$S$6,_xlfn.XLOOKUP('Pricing Tool'!T290,'ExtraLok 125'!$A$7:$A$33,'ExtraLok 125'!$C$7:$S$33)),0))</f>
        <v>0</v>
      </c>
      <c r="AU290" s="9">
        <f t="shared" ca="1" si="108"/>
        <v>0</v>
      </c>
      <c r="AV290" s="9" t="str">
        <f t="shared" si="96"/>
        <v/>
      </c>
      <c r="AW290" s="85" t="e">
        <f>_xlfn.XLOOKUP($AV290,'Size capacities'!$A$2:$A$120,'Size capacities'!D$2:D$120)</f>
        <v>#N/A</v>
      </c>
      <c r="AX290" s="85" t="e">
        <f>_xlfn.XLOOKUP($AV290,'Size capacities'!$A$2:$A$120,'Size capacities'!E$2:E$120)</f>
        <v>#N/A</v>
      </c>
      <c r="AY290" s="85" t="e">
        <f>_xlfn.XLOOKUP($AV290,'Size capacities'!$A$2:$A$120,'Size capacities'!F$2:F$120)</f>
        <v>#N/A</v>
      </c>
      <c r="AZ290" s="85" t="e">
        <f>_xlfn.XLOOKUP($AV290,'Size capacities'!$A$2:$A$120,'Size capacities'!G$2:G$120)</f>
        <v>#N/A</v>
      </c>
      <c r="BA290" s="85">
        <f t="shared" si="97"/>
        <v>0</v>
      </c>
      <c r="BB290" s="85">
        <f t="shared" si="98"/>
        <v>0</v>
      </c>
    </row>
    <row r="291" spans="1:54" x14ac:dyDescent="0.3">
      <c r="A291" s="7">
        <v>288</v>
      </c>
      <c r="B291" s="91"/>
      <c r="C291" s="91"/>
      <c r="D291" s="91"/>
      <c r="E291" s="91"/>
      <c r="F291" s="91"/>
      <c r="G291" s="91"/>
      <c r="H291" s="91"/>
      <c r="I291" s="91"/>
      <c r="J291" s="91"/>
      <c r="K291" s="92"/>
      <c r="L291" s="92"/>
      <c r="M291" s="9">
        <f t="shared" ca="1" si="88"/>
        <v>0</v>
      </c>
      <c r="N291" s="10" cm="1">
        <f t="array" aca="1" ref="N291" ca="1">IF(ISBLANK(C291),0,IF(F291="Flow",AP291,IF(F291="Cascade",AQ291,IF(OR(ISBLANK(F291),ISBLANK(G291),ISBLANK(I291),ISBLANK(J291)),0,(_xlfn.XLOOKUP(S291,INDIRECT(U291&amp;W291&amp;"W"),_xlfn.XLOOKUP(T291,INDIRECT(U291&amp;W291&amp;"D"),INDIRECT(U291&amp;W291))))))))</f>
        <v>0</v>
      </c>
      <c r="O291" s="93"/>
      <c r="P291" s="9">
        <f t="shared" ca="1" si="89"/>
        <v>0</v>
      </c>
      <c r="Q291" s="9">
        <f t="shared" si="99"/>
        <v>0</v>
      </c>
      <c r="S291" s="7">
        <f t="shared" si="100"/>
        <v>800</v>
      </c>
      <c r="T291" s="7">
        <f t="shared" si="101"/>
        <v>800</v>
      </c>
      <c r="U291" s="8" t="str">
        <f t="shared" si="102"/>
        <v/>
      </c>
      <c r="V291" s="7" cm="1">
        <f t="array" aca="1" ref="V291" ca="1">IF(ISBLANK(I291),0,_xlfn.XLOOKUP(I291,INDIRECT(U291&amp;"Controls"),INDIRECT(U291&amp;"ControlsAddon")))</f>
        <v>0</v>
      </c>
      <c r="W291" s="7" t="str">
        <f t="shared" si="90"/>
        <v/>
      </c>
      <c r="X291" s="7" cm="1">
        <f t="array" aca="1" ref="X291" ca="1">IF(AND(K291="y",NOT(ISBLANK(H291))),_xlfn.XLOOKUP(S291,ralcassette,ralcassettecost),IF(K291="Y",_xlfn.XLOOKUP(S291,INDIRECT(U291&amp;"RALW"),_xlfn.XLOOKUP(T291,INDIRECT(U291&amp;"RALD"),INDIRECT(U291&amp;"RAL"))),0))</f>
        <v>0</v>
      </c>
      <c r="Y291" s="7">
        <f t="shared" si="103"/>
        <v>0</v>
      </c>
      <c r="Z291" s="7">
        <f t="shared" si="104"/>
        <v>0</v>
      </c>
      <c r="AA291" s="7" cm="1">
        <f t="array" ref="AA291">IF(ISNUMBER(SEARCH("cassette",H291)),_xlfn.XLOOKUP(S291,cassettewidth,_xlfn.XLOOKUP(H291,cassettetype,cassette)),IF(ISNUMBER(SEARCH("fascia",H291)),_xlfn.XLOOKUP(S291,fasciawidth,_xlfn.XLOOKUP(H291,fasciatype,fascia)),0))</f>
        <v>0</v>
      </c>
      <c r="AB291" s="7" t="str">
        <f t="shared" si="105"/>
        <v/>
      </c>
      <c r="AC291" s="7" t="str" cm="1">
        <f t="array" ref="AC291">IF(NOT(ISBLANK(H291)),_xlfn.XLOOKUP(S291,cassetterefwidth,_xlfn.XLOOKUP(T291,cassetterefdrop,cassetteref)),"")</f>
        <v/>
      </c>
      <c r="AD291" s="1" t="b">
        <f t="shared" si="106"/>
        <v>0</v>
      </c>
      <c r="AE291" s="1" t="b">
        <f t="shared" si="91"/>
        <v>0</v>
      </c>
      <c r="AF291" s="10" t="e" cm="1">
        <f t="array" aca="1" ref="AF291" ca="1">(_xlfn.XLOOKUP($S291,INDIRECT($U291&amp;$W291&amp;"W"),_xlfn.XLOOKUP($T291,INDIRECT($U291&amp;$W291&amp;"D"),INDIRECT($U291&amp;$W291))))</f>
        <v>#REF!</v>
      </c>
      <c r="AG291" s="9"/>
      <c r="AH291" s="9"/>
      <c r="AI291" s="9"/>
      <c r="AJ291" s="9"/>
      <c r="AK291" s="9"/>
      <c r="AL291" s="7">
        <f t="shared" si="92"/>
        <v>500</v>
      </c>
      <c r="AM291" s="7" t="str">
        <f t="shared" si="107"/>
        <v/>
      </c>
      <c r="AN291" s="7">
        <f t="shared" si="93"/>
        <v>0</v>
      </c>
      <c r="AO291" s="7">
        <f t="shared" si="94"/>
        <v>0</v>
      </c>
      <c r="AP291" s="9" cm="1">
        <f t="array" aca="1" ref="AP291" ca="1">IF(F291="Flow",_xlfn.XLOOKUP(AL291,INDIRECT(F291&amp;AM291&amp;"W"),_xlfn.XLOOKUP(AI291,INDIRECT(F291&amp;AM291&amp;"H"),INDIRECT(F291&amp;AM291))),0)</f>
        <v>0</v>
      </c>
      <c r="AQ291" s="9">
        <f>IF(F291="Cascade",_xlfn.XLOOKUP(S291,Cascade!$C$4:$S$4,Cascade!$C$5:$S$5),0)</f>
        <v>0</v>
      </c>
      <c r="AR291" s="9" t="b">
        <f t="shared" si="95"/>
        <v>0</v>
      </c>
      <c r="AS291" s="9" cm="1">
        <f t="array" aca="1" ref="AS291" ca="1">IF(OR(G291="Ellipse 43",G291="Luxury 46",G291="Type 2",G291="Type D",G291="Type Z",ISBLANK(G291)),0,_xlfn.XLOOKUP(S291,INDIRECT(U291&amp;AR291&amp;"w"),INDIRECT(U291&amp;AR291)))</f>
        <v>0</v>
      </c>
      <c r="AT291" s="9" cm="1">
        <f t="array" ref="AT291">IF(F291="ExtraLok 100",_xlfn.XLOOKUP(S291,'ExtraLok 100'!$C$6:$S$6,_xlfn.XLOOKUP('Pricing Tool'!T291,'ExtraLok 100'!$A$7:$A$21,'ExtraLok 100'!$C$7:$S$21)),IF(F291="ExtraLok 125",_xlfn.XLOOKUP('Pricing Tool'!S291,'ExtraLok 125'!$C$6:$S$6,_xlfn.XLOOKUP('Pricing Tool'!T291,'ExtraLok 125'!$A$7:$A$33,'ExtraLok 125'!$C$7:$S$33)),0))</f>
        <v>0</v>
      </c>
      <c r="AU291" s="9">
        <f t="shared" ca="1" si="108"/>
        <v>0</v>
      </c>
      <c r="AV291" s="9" t="str">
        <f t="shared" si="96"/>
        <v/>
      </c>
      <c r="AW291" s="85" t="e">
        <f>_xlfn.XLOOKUP($AV291,'Size capacities'!$A$2:$A$120,'Size capacities'!D$2:D$120)</f>
        <v>#N/A</v>
      </c>
      <c r="AX291" s="85" t="e">
        <f>_xlfn.XLOOKUP($AV291,'Size capacities'!$A$2:$A$120,'Size capacities'!E$2:E$120)</f>
        <v>#N/A</v>
      </c>
      <c r="AY291" s="85" t="e">
        <f>_xlfn.XLOOKUP($AV291,'Size capacities'!$A$2:$A$120,'Size capacities'!F$2:F$120)</f>
        <v>#N/A</v>
      </c>
      <c r="AZ291" s="85" t="e">
        <f>_xlfn.XLOOKUP($AV291,'Size capacities'!$A$2:$A$120,'Size capacities'!G$2:G$120)</f>
        <v>#N/A</v>
      </c>
      <c r="BA291" s="85">
        <f t="shared" si="97"/>
        <v>0</v>
      </c>
      <c r="BB291" s="85">
        <f t="shared" si="98"/>
        <v>0</v>
      </c>
    </row>
    <row r="292" spans="1:54" x14ac:dyDescent="0.3">
      <c r="A292" s="7">
        <v>289</v>
      </c>
      <c r="B292" s="91"/>
      <c r="C292" s="91"/>
      <c r="D292" s="91"/>
      <c r="E292" s="91"/>
      <c r="F292" s="91"/>
      <c r="G292" s="91"/>
      <c r="H292" s="91"/>
      <c r="I292" s="91"/>
      <c r="J292" s="91"/>
      <c r="K292" s="92"/>
      <c r="L292" s="92"/>
      <c r="M292" s="9">
        <f t="shared" ca="1" si="88"/>
        <v>0</v>
      </c>
      <c r="N292" s="10" cm="1">
        <f t="array" aca="1" ref="N292" ca="1">IF(ISBLANK(C292),0,IF(F292="Flow",AP292,IF(F292="Cascade",AQ292,IF(OR(ISBLANK(F292),ISBLANK(G292),ISBLANK(I292),ISBLANK(J292)),0,(_xlfn.XLOOKUP(S292,INDIRECT(U292&amp;W292&amp;"W"),_xlfn.XLOOKUP(T292,INDIRECT(U292&amp;W292&amp;"D"),INDIRECT(U292&amp;W292))))))))</f>
        <v>0</v>
      </c>
      <c r="O292" s="93"/>
      <c r="P292" s="9">
        <f t="shared" ca="1" si="89"/>
        <v>0</v>
      </c>
      <c r="Q292" s="9">
        <f t="shared" si="99"/>
        <v>0</v>
      </c>
      <c r="S292" s="7">
        <f t="shared" si="100"/>
        <v>800</v>
      </c>
      <c r="T292" s="7">
        <f t="shared" si="101"/>
        <v>800</v>
      </c>
      <c r="U292" s="8" t="str">
        <f t="shared" si="102"/>
        <v/>
      </c>
      <c r="V292" s="7" cm="1">
        <f t="array" aca="1" ref="V292" ca="1">IF(ISBLANK(I292),0,_xlfn.XLOOKUP(I292,INDIRECT(U292&amp;"Controls"),INDIRECT(U292&amp;"ControlsAddon")))</f>
        <v>0</v>
      </c>
      <c r="W292" s="7" t="str">
        <f t="shared" si="90"/>
        <v/>
      </c>
      <c r="X292" s="7" cm="1">
        <f t="array" aca="1" ref="X292" ca="1">IF(AND(K292="y",NOT(ISBLANK(H292))),_xlfn.XLOOKUP(S292,ralcassette,ralcassettecost),IF(K292="Y",_xlfn.XLOOKUP(S292,INDIRECT(U292&amp;"RALW"),_xlfn.XLOOKUP(T292,INDIRECT(U292&amp;"RALD"),INDIRECT(U292&amp;"RAL"))),0))</f>
        <v>0</v>
      </c>
      <c r="Y292" s="7">
        <f t="shared" si="103"/>
        <v>0</v>
      </c>
      <c r="Z292" s="7">
        <f t="shared" si="104"/>
        <v>0</v>
      </c>
      <c r="AA292" s="7" cm="1">
        <f t="array" ref="AA292">IF(ISNUMBER(SEARCH("cassette",H292)),_xlfn.XLOOKUP(S292,cassettewidth,_xlfn.XLOOKUP(H292,cassettetype,cassette)),IF(ISNUMBER(SEARCH("fascia",H292)),_xlfn.XLOOKUP(S292,fasciawidth,_xlfn.XLOOKUP(H292,fasciatype,fascia)),0))</f>
        <v>0</v>
      </c>
      <c r="AB292" s="7" t="str">
        <f t="shared" si="105"/>
        <v/>
      </c>
      <c r="AC292" s="7" t="str" cm="1">
        <f t="array" ref="AC292">IF(NOT(ISBLANK(H292)),_xlfn.XLOOKUP(S292,cassetterefwidth,_xlfn.XLOOKUP(T292,cassetterefdrop,cassetteref)),"")</f>
        <v/>
      </c>
      <c r="AD292" s="1" t="b">
        <f t="shared" si="106"/>
        <v>0</v>
      </c>
      <c r="AE292" s="1" t="b">
        <f t="shared" si="91"/>
        <v>0</v>
      </c>
      <c r="AF292" s="10" t="e" cm="1">
        <f t="array" aca="1" ref="AF292" ca="1">(_xlfn.XLOOKUP($S292,INDIRECT($U292&amp;$W292&amp;"W"),_xlfn.XLOOKUP($T292,INDIRECT($U292&amp;$W292&amp;"D"),INDIRECT($U292&amp;$W292))))</f>
        <v>#REF!</v>
      </c>
      <c r="AG292" s="9"/>
      <c r="AH292" s="9"/>
      <c r="AI292" s="9"/>
      <c r="AJ292" s="9"/>
      <c r="AK292" s="9"/>
      <c r="AL292" s="7">
        <f t="shared" si="92"/>
        <v>500</v>
      </c>
      <c r="AM292" s="7" t="str">
        <f t="shared" si="107"/>
        <v/>
      </c>
      <c r="AN292" s="7">
        <f t="shared" si="93"/>
        <v>0</v>
      </c>
      <c r="AO292" s="7">
        <f t="shared" si="94"/>
        <v>0</v>
      </c>
      <c r="AP292" s="9" cm="1">
        <f t="array" aca="1" ref="AP292" ca="1">IF(F292="Flow",_xlfn.XLOOKUP(AL292,INDIRECT(F292&amp;AM292&amp;"W"),_xlfn.XLOOKUP(AI292,INDIRECT(F292&amp;AM292&amp;"H"),INDIRECT(F292&amp;AM292))),0)</f>
        <v>0</v>
      </c>
      <c r="AQ292" s="9">
        <f>IF(F292="Cascade",_xlfn.XLOOKUP(S292,Cascade!$C$4:$S$4,Cascade!$C$5:$S$5),0)</f>
        <v>0</v>
      </c>
      <c r="AR292" s="9" t="b">
        <f t="shared" si="95"/>
        <v>0</v>
      </c>
      <c r="AS292" s="9" cm="1">
        <f t="array" aca="1" ref="AS292" ca="1">IF(OR(G292="Ellipse 43",G292="Luxury 46",G292="Type 2",G292="Type D",G292="Type Z",ISBLANK(G292)),0,_xlfn.XLOOKUP(S292,INDIRECT(U292&amp;AR292&amp;"w"),INDIRECT(U292&amp;AR292)))</f>
        <v>0</v>
      </c>
      <c r="AT292" s="9" cm="1">
        <f t="array" ref="AT292">IF(F292="ExtraLok 100",_xlfn.XLOOKUP(S292,'ExtraLok 100'!$C$6:$S$6,_xlfn.XLOOKUP('Pricing Tool'!T292,'ExtraLok 100'!$A$7:$A$21,'ExtraLok 100'!$C$7:$S$21)),IF(F292="ExtraLok 125",_xlfn.XLOOKUP('Pricing Tool'!S292,'ExtraLok 125'!$C$6:$S$6,_xlfn.XLOOKUP('Pricing Tool'!T292,'ExtraLok 125'!$A$7:$A$33,'ExtraLok 125'!$C$7:$S$33)),0))</f>
        <v>0</v>
      </c>
      <c r="AU292" s="9">
        <f t="shared" ca="1" si="108"/>
        <v>0</v>
      </c>
      <c r="AV292" s="9" t="str">
        <f t="shared" si="96"/>
        <v/>
      </c>
      <c r="AW292" s="85" t="e">
        <f>_xlfn.XLOOKUP($AV292,'Size capacities'!$A$2:$A$120,'Size capacities'!D$2:D$120)</f>
        <v>#N/A</v>
      </c>
      <c r="AX292" s="85" t="e">
        <f>_xlfn.XLOOKUP($AV292,'Size capacities'!$A$2:$A$120,'Size capacities'!E$2:E$120)</f>
        <v>#N/A</v>
      </c>
      <c r="AY292" s="85" t="e">
        <f>_xlfn.XLOOKUP($AV292,'Size capacities'!$A$2:$A$120,'Size capacities'!F$2:F$120)</f>
        <v>#N/A</v>
      </c>
      <c r="AZ292" s="85" t="e">
        <f>_xlfn.XLOOKUP($AV292,'Size capacities'!$A$2:$A$120,'Size capacities'!G$2:G$120)</f>
        <v>#N/A</v>
      </c>
      <c r="BA292" s="85">
        <f t="shared" si="97"/>
        <v>0</v>
      </c>
      <c r="BB292" s="85">
        <f t="shared" si="98"/>
        <v>0</v>
      </c>
    </row>
    <row r="293" spans="1:54" x14ac:dyDescent="0.3">
      <c r="A293" s="7">
        <v>290</v>
      </c>
      <c r="B293" s="91"/>
      <c r="C293" s="91"/>
      <c r="D293" s="91"/>
      <c r="E293" s="91"/>
      <c r="F293" s="91"/>
      <c r="G293" s="91"/>
      <c r="H293" s="91"/>
      <c r="I293" s="91"/>
      <c r="J293" s="91"/>
      <c r="K293" s="92"/>
      <c r="L293" s="92"/>
      <c r="M293" s="9">
        <f t="shared" ca="1" si="88"/>
        <v>0</v>
      </c>
      <c r="N293" s="10" cm="1">
        <f t="array" aca="1" ref="N293" ca="1">IF(ISBLANK(C293),0,IF(F293="Flow",AP293,IF(F293="Cascade",AQ293,IF(OR(ISBLANK(F293),ISBLANK(G293),ISBLANK(I293),ISBLANK(J293)),0,(_xlfn.XLOOKUP(S293,INDIRECT(U293&amp;W293&amp;"W"),_xlfn.XLOOKUP(T293,INDIRECT(U293&amp;W293&amp;"D"),INDIRECT(U293&amp;W293))))))))</f>
        <v>0</v>
      </c>
      <c r="O293" s="93"/>
      <c r="P293" s="9">
        <f t="shared" ca="1" si="89"/>
        <v>0</v>
      </c>
      <c r="Q293" s="9">
        <f t="shared" si="99"/>
        <v>0</v>
      </c>
      <c r="S293" s="7">
        <f t="shared" si="100"/>
        <v>800</v>
      </c>
      <c r="T293" s="7">
        <f t="shared" si="101"/>
        <v>800</v>
      </c>
      <c r="U293" s="8" t="str">
        <f t="shared" si="102"/>
        <v/>
      </c>
      <c r="V293" s="7" cm="1">
        <f t="array" aca="1" ref="V293" ca="1">IF(ISBLANK(I293),0,_xlfn.XLOOKUP(I293,INDIRECT(U293&amp;"Controls"),INDIRECT(U293&amp;"ControlsAddon")))</f>
        <v>0</v>
      </c>
      <c r="W293" s="7" t="str">
        <f t="shared" si="90"/>
        <v/>
      </c>
      <c r="X293" s="7" cm="1">
        <f t="array" aca="1" ref="X293" ca="1">IF(AND(K293="y",NOT(ISBLANK(H293))),_xlfn.XLOOKUP(S293,ralcassette,ralcassettecost),IF(K293="Y",_xlfn.XLOOKUP(S293,INDIRECT(U293&amp;"RALW"),_xlfn.XLOOKUP(T293,INDIRECT(U293&amp;"RALD"),INDIRECT(U293&amp;"RAL"))),0))</f>
        <v>0</v>
      </c>
      <c r="Y293" s="7">
        <f t="shared" si="103"/>
        <v>0</v>
      </c>
      <c r="Z293" s="7">
        <f t="shared" si="104"/>
        <v>0</v>
      </c>
      <c r="AA293" s="7" cm="1">
        <f t="array" ref="AA293">IF(ISNUMBER(SEARCH("cassette",H293)),_xlfn.XLOOKUP(S293,cassettewidth,_xlfn.XLOOKUP(H293,cassettetype,cassette)),IF(ISNUMBER(SEARCH("fascia",H293)),_xlfn.XLOOKUP(S293,fasciawidth,_xlfn.XLOOKUP(H293,fasciatype,fascia)),0))</f>
        <v>0</v>
      </c>
      <c r="AB293" s="7" t="str">
        <f t="shared" si="105"/>
        <v/>
      </c>
      <c r="AC293" s="7" t="str" cm="1">
        <f t="array" ref="AC293">IF(NOT(ISBLANK(H293)),_xlfn.XLOOKUP(S293,cassetterefwidth,_xlfn.XLOOKUP(T293,cassetterefdrop,cassetteref)),"")</f>
        <v/>
      </c>
      <c r="AD293" s="1" t="b">
        <f t="shared" si="106"/>
        <v>0</v>
      </c>
      <c r="AE293" s="1" t="b">
        <f t="shared" si="91"/>
        <v>0</v>
      </c>
      <c r="AF293" s="10" t="e" cm="1">
        <f t="array" aca="1" ref="AF293" ca="1">(_xlfn.XLOOKUP($S293,INDIRECT($U293&amp;$W293&amp;"W"),_xlfn.XLOOKUP($T293,INDIRECT($U293&amp;$W293&amp;"D"),INDIRECT($U293&amp;$W293))))</f>
        <v>#REF!</v>
      </c>
      <c r="AG293" s="9"/>
      <c r="AH293" s="9"/>
      <c r="AI293" s="9"/>
      <c r="AJ293" s="9"/>
      <c r="AK293" s="9"/>
      <c r="AL293" s="7">
        <f t="shared" si="92"/>
        <v>500</v>
      </c>
      <c r="AM293" s="7" t="str">
        <f t="shared" si="107"/>
        <v/>
      </c>
      <c r="AN293" s="7">
        <f t="shared" si="93"/>
        <v>0</v>
      </c>
      <c r="AO293" s="7">
        <f t="shared" si="94"/>
        <v>0</v>
      </c>
      <c r="AP293" s="9" cm="1">
        <f t="array" aca="1" ref="AP293" ca="1">IF(F293="Flow",_xlfn.XLOOKUP(AL293,INDIRECT(F293&amp;AM293&amp;"W"),_xlfn.XLOOKUP(AI293,INDIRECT(F293&amp;AM293&amp;"H"),INDIRECT(F293&amp;AM293))),0)</f>
        <v>0</v>
      </c>
      <c r="AQ293" s="9">
        <f>IF(F293="Cascade",_xlfn.XLOOKUP(S293,Cascade!$C$4:$S$4,Cascade!$C$5:$S$5),0)</f>
        <v>0</v>
      </c>
      <c r="AR293" s="9" t="b">
        <f t="shared" si="95"/>
        <v>0</v>
      </c>
      <c r="AS293" s="9" cm="1">
        <f t="array" aca="1" ref="AS293" ca="1">IF(OR(G293="Ellipse 43",G293="Luxury 46",G293="Type 2",G293="Type D",G293="Type Z",ISBLANK(G293)),0,_xlfn.XLOOKUP(S293,INDIRECT(U293&amp;AR293&amp;"w"),INDIRECT(U293&amp;AR293)))</f>
        <v>0</v>
      </c>
      <c r="AT293" s="9" cm="1">
        <f t="array" ref="AT293">IF(F293="ExtraLok 100",_xlfn.XLOOKUP(S293,'ExtraLok 100'!$C$6:$S$6,_xlfn.XLOOKUP('Pricing Tool'!T293,'ExtraLok 100'!$A$7:$A$21,'ExtraLok 100'!$C$7:$S$21)),IF(F293="ExtraLok 125",_xlfn.XLOOKUP('Pricing Tool'!S293,'ExtraLok 125'!$C$6:$S$6,_xlfn.XLOOKUP('Pricing Tool'!T293,'ExtraLok 125'!$A$7:$A$33,'ExtraLok 125'!$C$7:$S$33)),0))</f>
        <v>0</v>
      </c>
      <c r="AU293" s="9">
        <f t="shared" ca="1" si="108"/>
        <v>0</v>
      </c>
      <c r="AV293" s="9" t="str">
        <f t="shared" si="96"/>
        <v/>
      </c>
      <c r="AW293" s="85" t="e">
        <f>_xlfn.XLOOKUP($AV293,'Size capacities'!$A$2:$A$120,'Size capacities'!D$2:D$120)</f>
        <v>#N/A</v>
      </c>
      <c r="AX293" s="85" t="e">
        <f>_xlfn.XLOOKUP($AV293,'Size capacities'!$A$2:$A$120,'Size capacities'!E$2:E$120)</f>
        <v>#N/A</v>
      </c>
      <c r="AY293" s="85" t="e">
        <f>_xlfn.XLOOKUP($AV293,'Size capacities'!$A$2:$A$120,'Size capacities'!F$2:F$120)</f>
        <v>#N/A</v>
      </c>
      <c r="AZ293" s="85" t="e">
        <f>_xlfn.XLOOKUP($AV293,'Size capacities'!$A$2:$A$120,'Size capacities'!G$2:G$120)</f>
        <v>#N/A</v>
      </c>
      <c r="BA293" s="85">
        <f t="shared" si="97"/>
        <v>0</v>
      </c>
      <c r="BB293" s="85">
        <f t="shared" si="98"/>
        <v>0</v>
      </c>
    </row>
    <row r="294" spans="1:54" x14ac:dyDescent="0.3">
      <c r="A294" s="7">
        <v>291</v>
      </c>
      <c r="B294" s="91"/>
      <c r="C294" s="91"/>
      <c r="D294" s="91"/>
      <c r="E294" s="91"/>
      <c r="F294" s="91"/>
      <c r="G294" s="91"/>
      <c r="H294" s="91"/>
      <c r="I294" s="91"/>
      <c r="J294" s="91"/>
      <c r="K294" s="92"/>
      <c r="L294" s="92"/>
      <c r="M294" s="9">
        <f t="shared" ca="1" si="88"/>
        <v>0</v>
      </c>
      <c r="N294" s="10" cm="1">
        <f t="array" aca="1" ref="N294" ca="1">IF(ISBLANK(C294),0,IF(F294="Flow",AP294,IF(F294="Cascade",AQ294,IF(OR(ISBLANK(F294),ISBLANK(G294),ISBLANK(I294),ISBLANK(J294)),0,(_xlfn.XLOOKUP(S294,INDIRECT(U294&amp;W294&amp;"W"),_xlfn.XLOOKUP(T294,INDIRECT(U294&amp;W294&amp;"D"),INDIRECT(U294&amp;W294))))))))</f>
        <v>0</v>
      </c>
      <c r="O294" s="93"/>
      <c r="P294" s="9">
        <f t="shared" ca="1" si="89"/>
        <v>0</v>
      </c>
      <c r="Q294" s="9">
        <f t="shared" si="99"/>
        <v>0</v>
      </c>
      <c r="S294" s="7">
        <f t="shared" si="100"/>
        <v>800</v>
      </c>
      <c r="T294" s="7">
        <f t="shared" si="101"/>
        <v>800</v>
      </c>
      <c r="U294" s="8" t="str">
        <f t="shared" si="102"/>
        <v/>
      </c>
      <c r="V294" s="7" cm="1">
        <f t="array" aca="1" ref="V294" ca="1">IF(ISBLANK(I294),0,_xlfn.XLOOKUP(I294,INDIRECT(U294&amp;"Controls"),INDIRECT(U294&amp;"ControlsAddon")))</f>
        <v>0</v>
      </c>
      <c r="W294" s="7" t="str">
        <f t="shared" si="90"/>
        <v/>
      </c>
      <c r="X294" s="7" cm="1">
        <f t="array" aca="1" ref="X294" ca="1">IF(AND(K294="y",NOT(ISBLANK(H294))),_xlfn.XLOOKUP(S294,ralcassette,ralcassettecost),IF(K294="Y",_xlfn.XLOOKUP(S294,INDIRECT(U294&amp;"RALW"),_xlfn.XLOOKUP(T294,INDIRECT(U294&amp;"RALD"),INDIRECT(U294&amp;"RAL"))),0))</f>
        <v>0</v>
      </c>
      <c r="Y294" s="7">
        <f t="shared" si="103"/>
        <v>0</v>
      </c>
      <c r="Z294" s="7">
        <f t="shared" si="104"/>
        <v>0</v>
      </c>
      <c r="AA294" s="7" cm="1">
        <f t="array" ref="AA294">IF(ISNUMBER(SEARCH("cassette",H294)),_xlfn.XLOOKUP(S294,cassettewidth,_xlfn.XLOOKUP(H294,cassettetype,cassette)),IF(ISNUMBER(SEARCH("fascia",H294)),_xlfn.XLOOKUP(S294,fasciawidth,_xlfn.XLOOKUP(H294,fasciatype,fascia)),0))</f>
        <v>0</v>
      </c>
      <c r="AB294" s="7" t="str">
        <f t="shared" si="105"/>
        <v/>
      </c>
      <c r="AC294" s="7" t="str" cm="1">
        <f t="array" ref="AC294">IF(NOT(ISBLANK(H294)),_xlfn.XLOOKUP(S294,cassetterefwidth,_xlfn.XLOOKUP(T294,cassetterefdrop,cassetteref)),"")</f>
        <v/>
      </c>
      <c r="AD294" s="1" t="b">
        <f t="shared" si="106"/>
        <v>0</v>
      </c>
      <c r="AE294" s="1" t="b">
        <f t="shared" si="91"/>
        <v>0</v>
      </c>
      <c r="AF294" s="10" t="e" cm="1">
        <f t="array" aca="1" ref="AF294" ca="1">(_xlfn.XLOOKUP($S294,INDIRECT($U294&amp;$W294&amp;"W"),_xlfn.XLOOKUP($T294,INDIRECT($U294&amp;$W294&amp;"D"),INDIRECT($U294&amp;$W294))))</f>
        <v>#REF!</v>
      </c>
      <c r="AG294" s="9"/>
      <c r="AH294" s="9"/>
      <c r="AI294" s="9"/>
      <c r="AJ294" s="9"/>
      <c r="AK294" s="9"/>
      <c r="AL294" s="7">
        <f t="shared" si="92"/>
        <v>500</v>
      </c>
      <c r="AM294" s="7" t="str">
        <f t="shared" si="107"/>
        <v/>
      </c>
      <c r="AN294" s="7">
        <f t="shared" si="93"/>
        <v>0</v>
      </c>
      <c r="AO294" s="7">
        <f t="shared" si="94"/>
        <v>0</v>
      </c>
      <c r="AP294" s="9" cm="1">
        <f t="array" aca="1" ref="AP294" ca="1">IF(F294="Flow",_xlfn.XLOOKUP(AL294,INDIRECT(F294&amp;AM294&amp;"W"),_xlfn.XLOOKUP(AI294,INDIRECT(F294&amp;AM294&amp;"H"),INDIRECT(F294&amp;AM294))),0)</f>
        <v>0</v>
      </c>
      <c r="AQ294" s="9">
        <f>IF(F294="Cascade",_xlfn.XLOOKUP(S294,Cascade!$C$4:$S$4,Cascade!$C$5:$S$5),0)</f>
        <v>0</v>
      </c>
      <c r="AR294" s="9" t="b">
        <f t="shared" si="95"/>
        <v>0</v>
      </c>
      <c r="AS294" s="9" cm="1">
        <f t="array" aca="1" ref="AS294" ca="1">IF(OR(G294="Ellipse 43",G294="Luxury 46",G294="Type 2",G294="Type D",G294="Type Z",ISBLANK(G294)),0,_xlfn.XLOOKUP(S294,INDIRECT(U294&amp;AR294&amp;"w"),INDIRECT(U294&amp;AR294)))</f>
        <v>0</v>
      </c>
      <c r="AT294" s="9" cm="1">
        <f t="array" ref="AT294">IF(F294="ExtraLok 100",_xlfn.XLOOKUP(S294,'ExtraLok 100'!$C$6:$S$6,_xlfn.XLOOKUP('Pricing Tool'!T294,'ExtraLok 100'!$A$7:$A$21,'ExtraLok 100'!$C$7:$S$21)),IF(F294="ExtraLok 125",_xlfn.XLOOKUP('Pricing Tool'!S294,'ExtraLok 125'!$C$6:$S$6,_xlfn.XLOOKUP('Pricing Tool'!T294,'ExtraLok 125'!$A$7:$A$33,'ExtraLok 125'!$C$7:$S$33)),0))</f>
        <v>0</v>
      </c>
      <c r="AU294" s="9">
        <f t="shared" ca="1" si="108"/>
        <v>0</v>
      </c>
      <c r="AV294" s="9" t="str">
        <f t="shared" si="96"/>
        <v/>
      </c>
      <c r="AW294" s="85" t="e">
        <f>_xlfn.XLOOKUP($AV294,'Size capacities'!$A$2:$A$120,'Size capacities'!D$2:D$120)</f>
        <v>#N/A</v>
      </c>
      <c r="AX294" s="85" t="e">
        <f>_xlfn.XLOOKUP($AV294,'Size capacities'!$A$2:$A$120,'Size capacities'!E$2:E$120)</f>
        <v>#N/A</v>
      </c>
      <c r="AY294" s="85" t="e">
        <f>_xlfn.XLOOKUP($AV294,'Size capacities'!$A$2:$A$120,'Size capacities'!F$2:F$120)</f>
        <v>#N/A</v>
      </c>
      <c r="AZ294" s="85" t="e">
        <f>_xlfn.XLOOKUP($AV294,'Size capacities'!$A$2:$A$120,'Size capacities'!G$2:G$120)</f>
        <v>#N/A</v>
      </c>
      <c r="BA294" s="85">
        <f t="shared" si="97"/>
        <v>0</v>
      </c>
      <c r="BB294" s="85">
        <f t="shared" si="98"/>
        <v>0</v>
      </c>
    </row>
    <row r="295" spans="1:54" x14ac:dyDescent="0.3">
      <c r="A295" s="7">
        <v>292</v>
      </c>
      <c r="B295" s="91"/>
      <c r="C295" s="91"/>
      <c r="D295" s="91"/>
      <c r="E295" s="91"/>
      <c r="F295" s="91"/>
      <c r="G295" s="91"/>
      <c r="H295" s="91"/>
      <c r="I295" s="91"/>
      <c r="J295" s="91"/>
      <c r="K295" s="92"/>
      <c r="L295" s="92"/>
      <c r="M295" s="9">
        <f t="shared" ca="1" si="88"/>
        <v>0</v>
      </c>
      <c r="N295" s="10" cm="1">
        <f t="array" aca="1" ref="N295" ca="1">IF(ISBLANK(C295),0,IF(F295="Flow",AP295,IF(F295="Cascade",AQ295,IF(OR(ISBLANK(F295),ISBLANK(G295),ISBLANK(I295),ISBLANK(J295)),0,(_xlfn.XLOOKUP(S295,INDIRECT(U295&amp;W295&amp;"W"),_xlfn.XLOOKUP(T295,INDIRECT(U295&amp;W295&amp;"D"),INDIRECT(U295&amp;W295))))))))</f>
        <v>0</v>
      </c>
      <c r="O295" s="93"/>
      <c r="P295" s="9">
        <f t="shared" ca="1" si="89"/>
        <v>0</v>
      </c>
      <c r="Q295" s="9">
        <f t="shared" si="99"/>
        <v>0</v>
      </c>
      <c r="S295" s="7">
        <f t="shared" si="100"/>
        <v>800</v>
      </c>
      <c r="T295" s="7">
        <f t="shared" si="101"/>
        <v>800</v>
      </c>
      <c r="U295" s="8" t="str">
        <f t="shared" si="102"/>
        <v/>
      </c>
      <c r="V295" s="7" cm="1">
        <f t="array" aca="1" ref="V295" ca="1">IF(ISBLANK(I295),0,_xlfn.XLOOKUP(I295,INDIRECT(U295&amp;"Controls"),INDIRECT(U295&amp;"ControlsAddon")))</f>
        <v>0</v>
      </c>
      <c r="W295" s="7" t="str">
        <f t="shared" si="90"/>
        <v/>
      </c>
      <c r="X295" s="7" cm="1">
        <f t="array" aca="1" ref="X295" ca="1">IF(AND(K295="y",NOT(ISBLANK(H295))),_xlfn.XLOOKUP(S295,ralcassette,ralcassettecost),IF(K295="Y",_xlfn.XLOOKUP(S295,INDIRECT(U295&amp;"RALW"),_xlfn.XLOOKUP(T295,INDIRECT(U295&amp;"RALD"),INDIRECT(U295&amp;"RAL"))),0))</f>
        <v>0</v>
      </c>
      <c r="Y295" s="7">
        <f t="shared" si="103"/>
        <v>0</v>
      </c>
      <c r="Z295" s="7">
        <f t="shared" si="104"/>
        <v>0</v>
      </c>
      <c r="AA295" s="7" cm="1">
        <f t="array" ref="AA295">IF(ISNUMBER(SEARCH("cassette",H295)),_xlfn.XLOOKUP(S295,cassettewidth,_xlfn.XLOOKUP(H295,cassettetype,cassette)),IF(ISNUMBER(SEARCH("fascia",H295)),_xlfn.XLOOKUP(S295,fasciawidth,_xlfn.XLOOKUP(H295,fasciatype,fascia)),0))</f>
        <v>0</v>
      </c>
      <c r="AB295" s="7" t="str">
        <f t="shared" si="105"/>
        <v/>
      </c>
      <c r="AC295" s="7" t="str" cm="1">
        <f t="array" ref="AC295">IF(NOT(ISBLANK(H295)),_xlfn.XLOOKUP(S295,cassetterefwidth,_xlfn.XLOOKUP(T295,cassetterefdrop,cassetteref)),"")</f>
        <v/>
      </c>
      <c r="AD295" s="1" t="b">
        <f t="shared" si="106"/>
        <v>0</v>
      </c>
      <c r="AE295" s="1" t="b">
        <f t="shared" si="91"/>
        <v>0</v>
      </c>
      <c r="AF295" s="10" t="e" cm="1">
        <f t="array" aca="1" ref="AF295" ca="1">(_xlfn.XLOOKUP($S295,INDIRECT($U295&amp;$W295&amp;"W"),_xlfn.XLOOKUP($T295,INDIRECT($U295&amp;$W295&amp;"D"),INDIRECT($U295&amp;$W295))))</f>
        <v>#REF!</v>
      </c>
      <c r="AG295" s="9"/>
      <c r="AH295" s="9"/>
      <c r="AI295" s="9"/>
      <c r="AJ295" s="9"/>
      <c r="AK295" s="9"/>
      <c r="AL295" s="7">
        <f t="shared" si="92"/>
        <v>500</v>
      </c>
      <c r="AM295" s="7" t="str">
        <f t="shared" si="107"/>
        <v/>
      </c>
      <c r="AN295" s="7">
        <f t="shared" si="93"/>
        <v>0</v>
      </c>
      <c r="AO295" s="7">
        <f t="shared" si="94"/>
        <v>0</v>
      </c>
      <c r="AP295" s="9" cm="1">
        <f t="array" aca="1" ref="AP295" ca="1">IF(F295="Flow",_xlfn.XLOOKUP(AL295,INDIRECT(F295&amp;AM295&amp;"W"),_xlfn.XLOOKUP(AI295,INDIRECT(F295&amp;AM295&amp;"H"),INDIRECT(F295&amp;AM295))),0)</f>
        <v>0</v>
      </c>
      <c r="AQ295" s="9">
        <f>IF(F295="Cascade",_xlfn.XLOOKUP(S295,Cascade!$C$4:$S$4,Cascade!$C$5:$S$5),0)</f>
        <v>0</v>
      </c>
      <c r="AR295" s="9" t="b">
        <f t="shared" si="95"/>
        <v>0</v>
      </c>
      <c r="AS295" s="9" cm="1">
        <f t="array" aca="1" ref="AS295" ca="1">IF(OR(G295="Ellipse 43",G295="Luxury 46",G295="Type 2",G295="Type D",G295="Type Z",ISBLANK(G295)),0,_xlfn.XLOOKUP(S295,INDIRECT(U295&amp;AR295&amp;"w"),INDIRECT(U295&amp;AR295)))</f>
        <v>0</v>
      </c>
      <c r="AT295" s="9" cm="1">
        <f t="array" ref="AT295">IF(F295="ExtraLok 100",_xlfn.XLOOKUP(S295,'ExtraLok 100'!$C$6:$S$6,_xlfn.XLOOKUP('Pricing Tool'!T295,'ExtraLok 100'!$A$7:$A$21,'ExtraLok 100'!$C$7:$S$21)),IF(F295="ExtraLok 125",_xlfn.XLOOKUP('Pricing Tool'!S295,'ExtraLok 125'!$C$6:$S$6,_xlfn.XLOOKUP('Pricing Tool'!T295,'ExtraLok 125'!$A$7:$A$33,'ExtraLok 125'!$C$7:$S$33)),0))</f>
        <v>0</v>
      </c>
      <c r="AU295" s="9">
        <f t="shared" ca="1" si="108"/>
        <v>0</v>
      </c>
      <c r="AV295" s="9" t="str">
        <f t="shared" si="96"/>
        <v/>
      </c>
      <c r="AW295" s="85" t="e">
        <f>_xlfn.XLOOKUP($AV295,'Size capacities'!$A$2:$A$120,'Size capacities'!D$2:D$120)</f>
        <v>#N/A</v>
      </c>
      <c r="AX295" s="85" t="e">
        <f>_xlfn.XLOOKUP($AV295,'Size capacities'!$A$2:$A$120,'Size capacities'!E$2:E$120)</f>
        <v>#N/A</v>
      </c>
      <c r="AY295" s="85" t="e">
        <f>_xlfn.XLOOKUP($AV295,'Size capacities'!$A$2:$A$120,'Size capacities'!F$2:F$120)</f>
        <v>#N/A</v>
      </c>
      <c r="AZ295" s="85" t="e">
        <f>_xlfn.XLOOKUP($AV295,'Size capacities'!$A$2:$A$120,'Size capacities'!G$2:G$120)</f>
        <v>#N/A</v>
      </c>
      <c r="BA295" s="85">
        <f t="shared" si="97"/>
        <v>0</v>
      </c>
      <c r="BB295" s="85">
        <f t="shared" si="98"/>
        <v>0</v>
      </c>
    </row>
    <row r="296" spans="1:54" x14ac:dyDescent="0.3">
      <c r="A296" s="7">
        <v>293</v>
      </c>
      <c r="B296" s="91"/>
      <c r="C296" s="91"/>
      <c r="D296" s="91"/>
      <c r="E296" s="91"/>
      <c r="F296" s="91"/>
      <c r="G296" s="91"/>
      <c r="H296" s="91"/>
      <c r="I296" s="91"/>
      <c r="J296" s="91"/>
      <c r="K296" s="92"/>
      <c r="L296" s="92"/>
      <c r="M296" s="9">
        <f t="shared" ca="1" si="88"/>
        <v>0</v>
      </c>
      <c r="N296" s="10" cm="1">
        <f t="array" aca="1" ref="N296" ca="1">IF(ISBLANK(C296),0,IF(F296="Flow",AP296,IF(F296="Cascade",AQ296,IF(OR(ISBLANK(F296),ISBLANK(G296),ISBLANK(I296),ISBLANK(J296)),0,(_xlfn.XLOOKUP(S296,INDIRECT(U296&amp;W296&amp;"W"),_xlfn.XLOOKUP(T296,INDIRECT(U296&amp;W296&amp;"D"),INDIRECT(U296&amp;W296))))))))</f>
        <v>0</v>
      </c>
      <c r="O296" s="93"/>
      <c r="P296" s="9">
        <f t="shared" ca="1" si="89"/>
        <v>0</v>
      </c>
      <c r="Q296" s="9">
        <f t="shared" si="99"/>
        <v>0</v>
      </c>
      <c r="S296" s="7">
        <f t="shared" si="100"/>
        <v>800</v>
      </c>
      <c r="T296" s="7">
        <f t="shared" si="101"/>
        <v>800</v>
      </c>
      <c r="U296" s="8" t="str">
        <f t="shared" si="102"/>
        <v/>
      </c>
      <c r="V296" s="7" cm="1">
        <f t="array" aca="1" ref="V296" ca="1">IF(ISBLANK(I296),0,_xlfn.XLOOKUP(I296,INDIRECT(U296&amp;"Controls"),INDIRECT(U296&amp;"ControlsAddon")))</f>
        <v>0</v>
      </c>
      <c r="W296" s="7" t="str">
        <f t="shared" si="90"/>
        <v/>
      </c>
      <c r="X296" s="7" cm="1">
        <f t="array" aca="1" ref="X296" ca="1">IF(AND(K296="y",NOT(ISBLANK(H296))),_xlfn.XLOOKUP(S296,ralcassette,ralcassettecost),IF(K296="Y",_xlfn.XLOOKUP(S296,INDIRECT(U296&amp;"RALW"),_xlfn.XLOOKUP(T296,INDIRECT(U296&amp;"RALD"),INDIRECT(U296&amp;"RAL"))),0))</f>
        <v>0</v>
      </c>
      <c r="Y296" s="7">
        <f t="shared" si="103"/>
        <v>0</v>
      </c>
      <c r="Z296" s="7">
        <f t="shared" si="104"/>
        <v>0</v>
      </c>
      <c r="AA296" s="7" cm="1">
        <f t="array" ref="AA296">IF(ISNUMBER(SEARCH("cassette",H296)),_xlfn.XLOOKUP(S296,cassettewidth,_xlfn.XLOOKUP(H296,cassettetype,cassette)),IF(ISNUMBER(SEARCH("fascia",H296)),_xlfn.XLOOKUP(S296,fasciawidth,_xlfn.XLOOKUP(H296,fasciatype,fascia)),0))</f>
        <v>0</v>
      </c>
      <c r="AB296" s="7" t="str">
        <f t="shared" si="105"/>
        <v/>
      </c>
      <c r="AC296" s="7" t="str" cm="1">
        <f t="array" ref="AC296">IF(NOT(ISBLANK(H296)),_xlfn.XLOOKUP(S296,cassetterefwidth,_xlfn.XLOOKUP(T296,cassetterefdrop,cassetteref)),"")</f>
        <v/>
      </c>
      <c r="AD296" s="1" t="b">
        <f t="shared" si="106"/>
        <v>0</v>
      </c>
      <c r="AE296" s="1" t="b">
        <f t="shared" si="91"/>
        <v>0</v>
      </c>
      <c r="AF296" s="10" t="e" cm="1">
        <f t="array" aca="1" ref="AF296" ca="1">(_xlfn.XLOOKUP($S296,INDIRECT($U296&amp;$W296&amp;"W"),_xlfn.XLOOKUP($T296,INDIRECT($U296&amp;$W296&amp;"D"),INDIRECT($U296&amp;$W296))))</f>
        <v>#REF!</v>
      </c>
      <c r="AG296" s="9"/>
      <c r="AH296" s="9"/>
      <c r="AI296" s="9"/>
      <c r="AJ296" s="9"/>
      <c r="AK296" s="9"/>
      <c r="AL296" s="7">
        <f t="shared" si="92"/>
        <v>500</v>
      </c>
      <c r="AM296" s="7" t="str">
        <f t="shared" si="107"/>
        <v/>
      </c>
      <c r="AN296" s="7">
        <f t="shared" si="93"/>
        <v>0</v>
      </c>
      <c r="AO296" s="7">
        <f t="shared" si="94"/>
        <v>0</v>
      </c>
      <c r="AP296" s="9" cm="1">
        <f t="array" aca="1" ref="AP296" ca="1">IF(F296="Flow",_xlfn.XLOOKUP(AL296,INDIRECT(F296&amp;AM296&amp;"W"),_xlfn.XLOOKUP(AI296,INDIRECT(F296&amp;AM296&amp;"H"),INDIRECT(F296&amp;AM296))),0)</f>
        <v>0</v>
      </c>
      <c r="AQ296" s="9">
        <f>IF(F296="Cascade",_xlfn.XLOOKUP(S296,Cascade!$C$4:$S$4,Cascade!$C$5:$S$5),0)</f>
        <v>0</v>
      </c>
      <c r="AR296" s="9" t="b">
        <f t="shared" si="95"/>
        <v>0</v>
      </c>
      <c r="AS296" s="9" cm="1">
        <f t="array" aca="1" ref="AS296" ca="1">IF(OR(G296="Ellipse 43",G296="Luxury 46",G296="Type 2",G296="Type D",G296="Type Z",ISBLANK(G296)),0,_xlfn.XLOOKUP(S296,INDIRECT(U296&amp;AR296&amp;"w"),INDIRECT(U296&amp;AR296)))</f>
        <v>0</v>
      </c>
      <c r="AT296" s="9" cm="1">
        <f t="array" ref="AT296">IF(F296="ExtraLok 100",_xlfn.XLOOKUP(S296,'ExtraLok 100'!$C$6:$S$6,_xlfn.XLOOKUP('Pricing Tool'!T296,'ExtraLok 100'!$A$7:$A$21,'ExtraLok 100'!$C$7:$S$21)),IF(F296="ExtraLok 125",_xlfn.XLOOKUP('Pricing Tool'!S296,'ExtraLok 125'!$C$6:$S$6,_xlfn.XLOOKUP('Pricing Tool'!T296,'ExtraLok 125'!$A$7:$A$33,'ExtraLok 125'!$C$7:$S$33)),0))</f>
        <v>0</v>
      </c>
      <c r="AU296" s="9">
        <f t="shared" ca="1" si="108"/>
        <v>0</v>
      </c>
      <c r="AV296" s="9" t="str">
        <f t="shared" si="96"/>
        <v/>
      </c>
      <c r="AW296" s="85" t="e">
        <f>_xlfn.XLOOKUP($AV296,'Size capacities'!$A$2:$A$120,'Size capacities'!D$2:D$120)</f>
        <v>#N/A</v>
      </c>
      <c r="AX296" s="85" t="e">
        <f>_xlfn.XLOOKUP($AV296,'Size capacities'!$A$2:$A$120,'Size capacities'!E$2:E$120)</f>
        <v>#N/A</v>
      </c>
      <c r="AY296" s="85" t="e">
        <f>_xlfn.XLOOKUP($AV296,'Size capacities'!$A$2:$A$120,'Size capacities'!F$2:F$120)</f>
        <v>#N/A</v>
      </c>
      <c r="AZ296" s="85" t="e">
        <f>_xlfn.XLOOKUP($AV296,'Size capacities'!$A$2:$A$120,'Size capacities'!G$2:G$120)</f>
        <v>#N/A</v>
      </c>
      <c r="BA296" s="85">
        <f t="shared" si="97"/>
        <v>0</v>
      </c>
      <c r="BB296" s="85">
        <f t="shared" si="98"/>
        <v>0</v>
      </c>
    </row>
    <row r="297" spans="1:54" x14ac:dyDescent="0.3">
      <c r="A297" s="7">
        <v>294</v>
      </c>
      <c r="B297" s="91"/>
      <c r="C297" s="91"/>
      <c r="D297" s="91"/>
      <c r="E297" s="91"/>
      <c r="F297" s="91"/>
      <c r="G297" s="91"/>
      <c r="H297" s="91"/>
      <c r="I297" s="91"/>
      <c r="J297" s="91"/>
      <c r="K297" s="92"/>
      <c r="L297" s="92"/>
      <c r="M297" s="9">
        <f t="shared" ca="1" si="88"/>
        <v>0</v>
      </c>
      <c r="N297" s="10" cm="1">
        <f t="array" aca="1" ref="N297" ca="1">IF(ISBLANK(C297),0,IF(F297="Flow",AP297,IF(F297="Cascade",AQ297,IF(OR(ISBLANK(F297),ISBLANK(G297),ISBLANK(I297),ISBLANK(J297)),0,(_xlfn.XLOOKUP(S297,INDIRECT(U297&amp;W297&amp;"W"),_xlfn.XLOOKUP(T297,INDIRECT(U297&amp;W297&amp;"D"),INDIRECT(U297&amp;W297))))))))</f>
        <v>0</v>
      </c>
      <c r="O297" s="93"/>
      <c r="P297" s="9">
        <f t="shared" ca="1" si="89"/>
        <v>0</v>
      </c>
      <c r="Q297" s="9">
        <f t="shared" si="99"/>
        <v>0</v>
      </c>
      <c r="S297" s="7">
        <f t="shared" si="100"/>
        <v>800</v>
      </c>
      <c r="T297" s="7">
        <f t="shared" si="101"/>
        <v>800</v>
      </c>
      <c r="U297" s="8" t="str">
        <f t="shared" si="102"/>
        <v/>
      </c>
      <c r="V297" s="7" cm="1">
        <f t="array" aca="1" ref="V297" ca="1">IF(ISBLANK(I297),0,_xlfn.XLOOKUP(I297,INDIRECT(U297&amp;"Controls"),INDIRECT(U297&amp;"ControlsAddon")))</f>
        <v>0</v>
      </c>
      <c r="W297" s="7" t="str">
        <f t="shared" si="90"/>
        <v/>
      </c>
      <c r="X297" s="7" cm="1">
        <f t="array" aca="1" ref="X297" ca="1">IF(AND(K297="y",NOT(ISBLANK(H297))),_xlfn.XLOOKUP(S297,ralcassette,ralcassettecost),IF(K297="Y",_xlfn.XLOOKUP(S297,INDIRECT(U297&amp;"RALW"),_xlfn.XLOOKUP(T297,INDIRECT(U297&amp;"RALD"),INDIRECT(U297&amp;"RAL"))),0))</f>
        <v>0</v>
      </c>
      <c r="Y297" s="7">
        <f t="shared" si="103"/>
        <v>0</v>
      </c>
      <c r="Z297" s="7">
        <f t="shared" si="104"/>
        <v>0</v>
      </c>
      <c r="AA297" s="7" cm="1">
        <f t="array" ref="AA297">IF(ISNUMBER(SEARCH("cassette",H297)),_xlfn.XLOOKUP(S297,cassettewidth,_xlfn.XLOOKUP(H297,cassettetype,cassette)),IF(ISNUMBER(SEARCH("fascia",H297)),_xlfn.XLOOKUP(S297,fasciawidth,_xlfn.XLOOKUP(H297,fasciatype,fascia)),0))</f>
        <v>0</v>
      </c>
      <c r="AB297" s="7" t="str">
        <f t="shared" si="105"/>
        <v/>
      </c>
      <c r="AC297" s="7" t="str" cm="1">
        <f t="array" ref="AC297">IF(NOT(ISBLANK(H297)),_xlfn.XLOOKUP(S297,cassetterefwidth,_xlfn.XLOOKUP(T297,cassetterefdrop,cassetteref)),"")</f>
        <v/>
      </c>
      <c r="AD297" s="1" t="b">
        <f t="shared" si="106"/>
        <v>0</v>
      </c>
      <c r="AE297" s="1" t="b">
        <f t="shared" si="91"/>
        <v>0</v>
      </c>
      <c r="AF297" s="10" t="e" cm="1">
        <f t="array" aca="1" ref="AF297" ca="1">(_xlfn.XLOOKUP($S297,INDIRECT($U297&amp;$W297&amp;"W"),_xlfn.XLOOKUP($T297,INDIRECT($U297&amp;$W297&amp;"D"),INDIRECT($U297&amp;$W297))))</f>
        <v>#REF!</v>
      </c>
      <c r="AG297" s="9"/>
      <c r="AH297" s="9"/>
      <c r="AI297" s="9"/>
      <c r="AJ297" s="9"/>
      <c r="AK297" s="9"/>
      <c r="AL297" s="7">
        <f t="shared" si="92"/>
        <v>500</v>
      </c>
      <c r="AM297" s="7" t="str">
        <f t="shared" si="107"/>
        <v/>
      </c>
      <c r="AN297" s="7">
        <f t="shared" si="93"/>
        <v>0</v>
      </c>
      <c r="AO297" s="7">
        <f t="shared" si="94"/>
        <v>0</v>
      </c>
      <c r="AP297" s="9" cm="1">
        <f t="array" aca="1" ref="AP297" ca="1">IF(F297="Flow",_xlfn.XLOOKUP(AL297,INDIRECT(F297&amp;AM297&amp;"W"),_xlfn.XLOOKUP(AI297,INDIRECT(F297&amp;AM297&amp;"H"),INDIRECT(F297&amp;AM297))),0)</f>
        <v>0</v>
      </c>
      <c r="AQ297" s="9">
        <f>IF(F297="Cascade",_xlfn.XLOOKUP(S297,Cascade!$C$4:$S$4,Cascade!$C$5:$S$5),0)</f>
        <v>0</v>
      </c>
      <c r="AR297" s="9" t="b">
        <f t="shared" si="95"/>
        <v>0</v>
      </c>
      <c r="AS297" s="9" cm="1">
        <f t="array" aca="1" ref="AS297" ca="1">IF(OR(G297="Ellipse 43",G297="Luxury 46",G297="Type 2",G297="Type D",G297="Type Z",ISBLANK(G297)),0,_xlfn.XLOOKUP(S297,INDIRECT(U297&amp;AR297&amp;"w"),INDIRECT(U297&amp;AR297)))</f>
        <v>0</v>
      </c>
      <c r="AT297" s="9" cm="1">
        <f t="array" ref="AT297">IF(F297="ExtraLok 100",_xlfn.XLOOKUP(S297,'ExtraLok 100'!$C$6:$S$6,_xlfn.XLOOKUP('Pricing Tool'!T297,'ExtraLok 100'!$A$7:$A$21,'ExtraLok 100'!$C$7:$S$21)),IF(F297="ExtraLok 125",_xlfn.XLOOKUP('Pricing Tool'!S297,'ExtraLok 125'!$C$6:$S$6,_xlfn.XLOOKUP('Pricing Tool'!T297,'ExtraLok 125'!$A$7:$A$33,'ExtraLok 125'!$C$7:$S$33)),0))</f>
        <v>0</v>
      </c>
      <c r="AU297" s="9">
        <f t="shared" ca="1" si="108"/>
        <v>0</v>
      </c>
      <c r="AV297" s="9" t="str">
        <f t="shared" si="96"/>
        <v/>
      </c>
      <c r="AW297" s="85" t="e">
        <f>_xlfn.XLOOKUP($AV297,'Size capacities'!$A$2:$A$120,'Size capacities'!D$2:D$120)</f>
        <v>#N/A</v>
      </c>
      <c r="AX297" s="85" t="e">
        <f>_xlfn.XLOOKUP($AV297,'Size capacities'!$A$2:$A$120,'Size capacities'!E$2:E$120)</f>
        <v>#N/A</v>
      </c>
      <c r="AY297" s="85" t="e">
        <f>_xlfn.XLOOKUP($AV297,'Size capacities'!$A$2:$A$120,'Size capacities'!F$2:F$120)</f>
        <v>#N/A</v>
      </c>
      <c r="AZ297" s="85" t="e">
        <f>_xlfn.XLOOKUP($AV297,'Size capacities'!$A$2:$A$120,'Size capacities'!G$2:G$120)</f>
        <v>#N/A</v>
      </c>
      <c r="BA297" s="85">
        <f t="shared" si="97"/>
        <v>0</v>
      </c>
      <c r="BB297" s="85">
        <f t="shared" si="98"/>
        <v>0</v>
      </c>
    </row>
    <row r="298" spans="1:54" x14ac:dyDescent="0.3">
      <c r="A298" s="7">
        <v>295</v>
      </c>
      <c r="B298" s="91"/>
      <c r="C298" s="91"/>
      <c r="D298" s="91"/>
      <c r="E298" s="91"/>
      <c r="F298" s="91"/>
      <c r="G298" s="91"/>
      <c r="H298" s="91"/>
      <c r="I298" s="91"/>
      <c r="J298" s="91"/>
      <c r="K298" s="92"/>
      <c r="L298" s="92"/>
      <c r="M298" s="9">
        <f t="shared" ca="1" si="88"/>
        <v>0</v>
      </c>
      <c r="N298" s="10" cm="1">
        <f t="array" aca="1" ref="N298" ca="1">IF(ISBLANK(C298),0,IF(F298="Flow",AP298,IF(F298="Cascade",AQ298,IF(OR(ISBLANK(F298),ISBLANK(G298),ISBLANK(I298),ISBLANK(J298)),0,(_xlfn.XLOOKUP(S298,INDIRECT(U298&amp;W298&amp;"W"),_xlfn.XLOOKUP(T298,INDIRECT(U298&amp;W298&amp;"D"),INDIRECT(U298&amp;W298))))))))</f>
        <v>0</v>
      </c>
      <c r="O298" s="93"/>
      <c r="P298" s="9">
        <f t="shared" ca="1" si="89"/>
        <v>0</v>
      </c>
      <c r="Q298" s="9">
        <f t="shared" si="99"/>
        <v>0</v>
      </c>
      <c r="S298" s="7">
        <f t="shared" si="100"/>
        <v>800</v>
      </c>
      <c r="T298" s="7">
        <f t="shared" si="101"/>
        <v>800</v>
      </c>
      <c r="U298" s="8" t="str">
        <f t="shared" si="102"/>
        <v/>
      </c>
      <c r="V298" s="7" cm="1">
        <f t="array" aca="1" ref="V298" ca="1">IF(ISBLANK(I298),0,_xlfn.XLOOKUP(I298,INDIRECT(U298&amp;"Controls"),INDIRECT(U298&amp;"ControlsAddon")))</f>
        <v>0</v>
      </c>
      <c r="W298" s="7" t="str">
        <f t="shared" si="90"/>
        <v/>
      </c>
      <c r="X298" s="7" cm="1">
        <f t="array" aca="1" ref="X298" ca="1">IF(AND(K298="y",NOT(ISBLANK(H298))),_xlfn.XLOOKUP(S298,ralcassette,ralcassettecost),IF(K298="Y",_xlfn.XLOOKUP(S298,INDIRECT(U298&amp;"RALW"),_xlfn.XLOOKUP(T298,INDIRECT(U298&amp;"RALD"),INDIRECT(U298&amp;"RAL"))),0))</f>
        <v>0</v>
      </c>
      <c r="Y298" s="7">
        <f t="shared" si="103"/>
        <v>0</v>
      </c>
      <c r="Z298" s="7">
        <f t="shared" si="104"/>
        <v>0</v>
      </c>
      <c r="AA298" s="7" cm="1">
        <f t="array" ref="AA298">IF(ISNUMBER(SEARCH("cassette",H298)),_xlfn.XLOOKUP(S298,cassettewidth,_xlfn.XLOOKUP(H298,cassettetype,cassette)),IF(ISNUMBER(SEARCH("fascia",H298)),_xlfn.XLOOKUP(S298,fasciawidth,_xlfn.XLOOKUP(H298,fasciatype,fascia)),0))</f>
        <v>0</v>
      </c>
      <c r="AB298" s="7" t="str">
        <f t="shared" si="105"/>
        <v/>
      </c>
      <c r="AC298" s="7" t="str" cm="1">
        <f t="array" ref="AC298">IF(NOT(ISBLANK(H298)),_xlfn.XLOOKUP(S298,cassetterefwidth,_xlfn.XLOOKUP(T298,cassetterefdrop,cassetteref)),"")</f>
        <v/>
      </c>
      <c r="AD298" s="1" t="b">
        <f t="shared" si="106"/>
        <v>0</v>
      </c>
      <c r="AE298" s="1" t="b">
        <f t="shared" si="91"/>
        <v>0</v>
      </c>
      <c r="AF298" s="10" t="e" cm="1">
        <f t="array" aca="1" ref="AF298" ca="1">(_xlfn.XLOOKUP($S298,INDIRECT($U298&amp;$W298&amp;"W"),_xlfn.XLOOKUP($T298,INDIRECT($U298&amp;$W298&amp;"D"),INDIRECT($U298&amp;$W298))))</f>
        <v>#REF!</v>
      </c>
      <c r="AG298" s="9"/>
      <c r="AH298" s="9"/>
      <c r="AI298" s="9"/>
      <c r="AJ298" s="9"/>
      <c r="AK298" s="9"/>
      <c r="AL298" s="7">
        <f t="shared" si="92"/>
        <v>500</v>
      </c>
      <c r="AM298" s="7" t="str">
        <f t="shared" si="107"/>
        <v/>
      </c>
      <c r="AN298" s="7">
        <f t="shared" si="93"/>
        <v>0</v>
      </c>
      <c r="AO298" s="7">
        <f t="shared" si="94"/>
        <v>0</v>
      </c>
      <c r="AP298" s="9" cm="1">
        <f t="array" aca="1" ref="AP298" ca="1">IF(F298="Flow",_xlfn.XLOOKUP(AL298,INDIRECT(F298&amp;AM298&amp;"W"),_xlfn.XLOOKUP(AI298,INDIRECT(F298&amp;AM298&amp;"H"),INDIRECT(F298&amp;AM298))),0)</f>
        <v>0</v>
      </c>
      <c r="AQ298" s="9">
        <f>IF(F298="Cascade",_xlfn.XLOOKUP(S298,Cascade!$C$4:$S$4,Cascade!$C$5:$S$5),0)</f>
        <v>0</v>
      </c>
      <c r="AR298" s="9" t="b">
        <f t="shared" si="95"/>
        <v>0</v>
      </c>
      <c r="AS298" s="9" cm="1">
        <f t="array" aca="1" ref="AS298" ca="1">IF(OR(G298="Ellipse 43",G298="Luxury 46",G298="Type 2",G298="Type D",G298="Type Z",ISBLANK(G298)),0,_xlfn.XLOOKUP(S298,INDIRECT(U298&amp;AR298&amp;"w"),INDIRECT(U298&amp;AR298)))</f>
        <v>0</v>
      </c>
      <c r="AT298" s="9" cm="1">
        <f t="array" ref="AT298">IF(F298="ExtraLok 100",_xlfn.XLOOKUP(S298,'ExtraLok 100'!$C$6:$S$6,_xlfn.XLOOKUP('Pricing Tool'!T298,'ExtraLok 100'!$A$7:$A$21,'ExtraLok 100'!$C$7:$S$21)),IF(F298="ExtraLok 125",_xlfn.XLOOKUP('Pricing Tool'!S298,'ExtraLok 125'!$C$6:$S$6,_xlfn.XLOOKUP('Pricing Tool'!T298,'ExtraLok 125'!$A$7:$A$33,'ExtraLok 125'!$C$7:$S$33)),0))</f>
        <v>0</v>
      </c>
      <c r="AU298" s="9">
        <f t="shared" ca="1" si="108"/>
        <v>0</v>
      </c>
      <c r="AV298" s="9" t="str">
        <f t="shared" si="96"/>
        <v/>
      </c>
      <c r="AW298" s="85" t="e">
        <f>_xlfn.XLOOKUP($AV298,'Size capacities'!$A$2:$A$120,'Size capacities'!D$2:D$120)</f>
        <v>#N/A</v>
      </c>
      <c r="AX298" s="85" t="e">
        <f>_xlfn.XLOOKUP($AV298,'Size capacities'!$A$2:$A$120,'Size capacities'!E$2:E$120)</f>
        <v>#N/A</v>
      </c>
      <c r="AY298" s="85" t="e">
        <f>_xlfn.XLOOKUP($AV298,'Size capacities'!$A$2:$A$120,'Size capacities'!F$2:F$120)</f>
        <v>#N/A</v>
      </c>
      <c r="AZ298" s="85" t="e">
        <f>_xlfn.XLOOKUP($AV298,'Size capacities'!$A$2:$A$120,'Size capacities'!G$2:G$120)</f>
        <v>#N/A</v>
      </c>
      <c r="BA298" s="85">
        <f t="shared" si="97"/>
        <v>0</v>
      </c>
      <c r="BB298" s="85">
        <f t="shared" si="98"/>
        <v>0</v>
      </c>
    </row>
    <row r="299" spans="1:54" x14ac:dyDescent="0.3">
      <c r="A299" s="7">
        <v>296</v>
      </c>
      <c r="B299" s="91"/>
      <c r="C299" s="91"/>
      <c r="D299" s="91"/>
      <c r="E299" s="91"/>
      <c r="F299" s="91"/>
      <c r="G299" s="91"/>
      <c r="H299" s="91"/>
      <c r="I299" s="91"/>
      <c r="J299" s="91"/>
      <c r="K299" s="92"/>
      <c r="L299" s="92"/>
      <c r="M299" s="9">
        <f t="shared" ca="1" si="88"/>
        <v>0</v>
      </c>
      <c r="N299" s="10" cm="1">
        <f t="array" aca="1" ref="N299" ca="1">IF(ISBLANK(C299),0,IF(F299="Flow",AP299,IF(F299="Cascade",AQ299,IF(OR(ISBLANK(F299),ISBLANK(G299),ISBLANK(I299),ISBLANK(J299)),0,(_xlfn.XLOOKUP(S299,INDIRECT(U299&amp;W299&amp;"W"),_xlfn.XLOOKUP(T299,INDIRECT(U299&amp;W299&amp;"D"),INDIRECT(U299&amp;W299))))))))</f>
        <v>0</v>
      </c>
      <c r="O299" s="93"/>
      <c r="P299" s="9">
        <f t="shared" ca="1" si="89"/>
        <v>0</v>
      </c>
      <c r="Q299" s="9">
        <f t="shared" si="99"/>
        <v>0</v>
      </c>
      <c r="S299" s="7">
        <f t="shared" si="100"/>
        <v>800</v>
      </c>
      <c r="T299" s="7">
        <f t="shared" si="101"/>
        <v>800</v>
      </c>
      <c r="U299" s="8" t="str">
        <f t="shared" si="102"/>
        <v/>
      </c>
      <c r="V299" s="7" cm="1">
        <f t="array" aca="1" ref="V299" ca="1">IF(ISBLANK(I299),0,_xlfn.XLOOKUP(I299,INDIRECT(U299&amp;"Controls"),INDIRECT(U299&amp;"ControlsAddon")))</f>
        <v>0</v>
      </c>
      <c r="W299" s="7" t="str">
        <f t="shared" si="90"/>
        <v/>
      </c>
      <c r="X299" s="7" cm="1">
        <f t="array" aca="1" ref="X299" ca="1">IF(AND(K299="y",NOT(ISBLANK(H299))),_xlfn.XLOOKUP(S299,ralcassette,ralcassettecost),IF(K299="Y",_xlfn.XLOOKUP(S299,INDIRECT(U299&amp;"RALW"),_xlfn.XLOOKUP(T299,INDIRECT(U299&amp;"RALD"),INDIRECT(U299&amp;"RAL"))),0))</f>
        <v>0</v>
      </c>
      <c r="Y299" s="7">
        <f t="shared" si="103"/>
        <v>0</v>
      </c>
      <c r="Z299" s="7">
        <f t="shared" si="104"/>
        <v>0</v>
      </c>
      <c r="AA299" s="7" cm="1">
        <f t="array" ref="AA299">IF(ISNUMBER(SEARCH("cassette",H299)),_xlfn.XLOOKUP(S299,cassettewidth,_xlfn.XLOOKUP(H299,cassettetype,cassette)),IF(ISNUMBER(SEARCH("fascia",H299)),_xlfn.XLOOKUP(S299,fasciawidth,_xlfn.XLOOKUP(H299,fasciatype,fascia)),0))</f>
        <v>0</v>
      </c>
      <c r="AB299" s="7" t="str">
        <f t="shared" si="105"/>
        <v/>
      </c>
      <c r="AC299" s="7" t="str" cm="1">
        <f t="array" ref="AC299">IF(NOT(ISBLANK(H299)),_xlfn.XLOOKUP(S299,cassetterefwidth,_xlfn.XLOOKUP(T299,cassetterefdrop,cassetteref)),"")</f>
        <v/>
      </c>
      <c r="AD299" s="1" t="b">
        <f t="shared" si="106"/>
        <v>0</v>
      </c>
      <c r="AE299" s="1" t="b">
        <f t="shared" si="91"/>
        <v>0</v>
      </c>
      <c r="AF299" s="10" t="e" cm="1">
        <f t="array" aca="1" ref="AF299" ca="1">(_xlfn.XLOOKUP($S299,INDIRECT($U299&amp;$W299&amp;"W"),_xlfn.XLOOKUP($T299,INDIRECT($U299&amp;$W299&amp;"D"),INDIRECT($U299&amp;$W299))))</f>
        <v>#REF!</v>
      </c>
      <c r="AG299" s="9"/>
      <c r="AH299" s="9"/>
      <c r="AI299" s="9"/>
      <c r="AJ299" s="9"/>
      <c r="AK299" s="9"/>
      <c r="AL299" s="7">
        <f t="shared" si="92"/>
        <v>500</v>
      </c>
      <c r="AM299" s="7" t="str">
        <f t="shared" si="107"/>
        <v/>
      </c>
      <c r="AN299" s="7">
        <f t="shared" si="93"/>
        <v>0</v>
      </c>
      <c r="AO299" s="7">
        <f t="shared" si="94"/>
        <v>0</v>
      </c>
      <c r="AP299" s="9" cm="1">
        <f t="array" aca="1" ref="AP299" ca="1">IF(F299="Flow",_xlfn.XLOOKUP(AL299,INDIRECT(F299&amp;AM299&amp;"W"),_xlfn.XLOOKUP(AI299,INDIRECT(F299&amp;AM299&amp;"H"),INDIRECT(F299&amp;AM299))),0)</f>
        <v>0</v>
      </c>
      <c r="AQ299" s="9">
        <f>IF(F299="Cascade",_xlfn.XLOOKUP(S299,Cascade!$C$4:$S$4,Cascade!$C$5:$S$5),0)</f>
        <v>0</v>
      </c>
      <c r="AR299" s="9" t="b">
        <f t="shared" si="95"/>
        <v>0</v>
      </c>
      <c r="AS299" s="9" cm="1">
        <f t="array" aca="1" ref="AS299" ca="1">IF(OR(G299="Ellipse 43",G299="Luxury 46",G299="Type 2",G299="Type D",G299="Type Z",ISBLANK(G299)),0,_xlfn.XLOOKUP(S299,INDIRECT(U299&amp;AR299&amp;"w"),INDIRECT(U299&amp;AR299)))</f>
        <v>0</v>
      </c>
      <c r="AT299" s="9" cm="1">
        <f t="array" ref="AT299">IF(F299="ExtraLok 100",_xlfn.XLOOKUP(S299,'ExtraLok 100'!$C$6:$S$6,_xlfn.XLOOKUP('Pricing Tool'!T299,'ExtraLok 100'!$A$7:$A$21,'ExtraLok 100'!$C$7:$S$21)),IF(F299="ExtraLok 125",_xlfn.XLOOKUP('Pricing Tool'!S299,'ExtraLok 125'!$C$6:$S$6,_xlfn.XLOOKUP('Pricing Tool'!T299,'ExtraLok 125'!$A$7:$A$33,'ExtraLok 125'!$C$7:$S$33)),0))</f>
        <v>0</v>
      </c>
      <c r="AU299" s="9">
        <f t="shared" ca="1" si="108"/>
        <v>0</v>
      </c>
      <c r="AV299" s="9" t="str">
        <f t="shared" si="96"/>
        <v/>
      </c>
      <c r="AW299" s="85" t="e">
        <f>_xlfn.XLOOKUP($AV299,'Size capacities'!$A$2:$A$120,'Size capacities'!D$2:D$120)</f>
        <v>#N/A</v>
      </c>
      <c r="AX299" s="85" t="e">
        <f>_xlfn.XLOOKUP($AV299,'Size capacities'!$A$2:$A$120,'Size capacities'!E$2:E$120)</f>
        <v>#N/A</v>
      </c>
      <c r="AY299" s="85" t="e">
        <f>_xlfn.XLOOKUP($AV299,'Size capacities'!$A$2:$A$120,'Size capacities'!F$2:F$120)</f>
        <v>#N/A</v>
      </c>
      <c r="AZ299" s="85" t="e">
        <f>_xlfn.XLOOKUP($AV299,'Size capacities'!$A$2:$A$120,'Size capacities'!G$2:G$120)</f>
        <v>#N/A</v>
      </c>
      <c r="BA299" s="85">
        <f t="shared" si="97"/>
        <v>0</v>
      </c>
      <c r="BB299" s="85">
        <f t="shared" si="98"/>
        <v>0</v>
      </c>
    </row>
    <row r="300" spans="1:54" x14ac:dyDescent="0.3">
      <c r="A300" s="7">
        <v>297</v>
      </c>
      <c r="B300" s="91"/>
      <c r="C300" s="91"/>
      <c r="D300" s="91"/>
      <c r="E300" s="91"/>
      <c r="F300" s="91"/>
      <c r="G300" s="91"/>
      <c r="H300" s="91"/>
      <c r="I300" s="91"/>
      <c r="J300" s="91"/>
      <c r="K300" s="92"/>
      <c r="L300" s="92"/>
      <c r="M300" s="9">
        <f t="shared" ca="1" si="88"/>
        <v>0</v>
      </c>
      <c r="N300" s="10" cm="1">
        <f t="array" aca="1" ref="N300" ca="1">IF(ISBLANK(C300),0,IF(F300="Flow",AP300,IF(F300="Cascade",AQ300,IF(OR(ISBLANK(F300),ISBLANK(G300),ISBLANK(I300),ISBLANK(J300)),0,(_xlfn.XLOOKUP(S300,INDIRECT(U300&amp;W300&amp;"W"),_xlfn.XLOOKUP(T300,INDIRECT(U300&amp;W300&amp;"D"),INDIRECT(U300&amp;W300))))))))</f>
        <v>0</v>
      </c>
      <c r="O300" s="93"/>
      <c r="P300" s="9">
        <f t="shared" ca="1" si="89"/>
        <v>0</v>
      </c>
      <c r="Q300" s="9">
        <f t="shared" si="99"/>
        <v>0</v>
      </c>
      <c r="S300" s="7">
        <f t="shared" si="100"/>
        <v>800</v>
      </c>
      <c r="T300" s="7">
        <f t="shared" si="101"/>
        <v>800</v>
      </c>
      <c r="U300" s="8" t="str">
        <f t="shared" si="102"/>
        <v/>
      </c>
      <c r="V300" s="7" cm="1">
        <f t="array" aca="1" ref="V300" ca="1">IF(ISBLANK(I300),0,_xlfn.XLOOKUP(I300,INDIRECT(U300&amp;"Controls"),INDIRECT(U300&amp;"ControlsAddon")))</f>
        <v>0</v>
      </c>
      <c r="W300" s="7" t="str">
        <f t="shared" si="90"/>
        <v/>
      </c>
      <c r="X300" s="7" cm="1">
        <f t="array" aca="1" ref="X300" ca="1">IF(AND(K300="y",NOT(ISBLANK(H300))),_xlfn.XLOOKUP(S300,ralcassette,ralcassettecost),IF(K300="Y",_xlfn.XLOOKUP(S300,INDIRECT(U300&amp;"RALW"),_xlfn.XLOOKUP(T300,INDIRECT(U300&amp;"RALD"),INDIRECT(U300&amp;"RAL"))),0))</f>
        <v>0</v>
      </c>
      <c r="Y300" s="7">
        <f t="shared" si="103"/>
        <v>0</v>
      </c>
      <c r="Z300" s="7">
        <f t="shared" si="104"/>
        <v>0</v>
      </c>
      <c r="AA300" s="7" cm="1">
        <f t="array" ref="AA300">IF(ISNUMBER(SEARCH("cassette",H300)),_xlfn.XLOOKUP(S300,cassettewidth,_xlfn.XLOOKUP(H300,cassettetype,cassette)),IF(ISNUMBER(SEARCH("fascia",H300)),_xlfn.XLOOKUP(S300,fasciawidth,_xlfn.XLOOKUP(H300,fasciatype,fascia)),0))</f>
        <v>0</v>
      </c>
      <c r="AB300" s="7" t="str">
        <f t="shared" si="105"/>
        <v/>
      </c>
      <c r="AC300" s="7" t="str" cm="1">
        <f t="array" ref="AC300">IF(NOT(ISBLANK(H300)),_xlfn.XLOOKUP(S300,cassetterefwidth,_xlfn.XLOOKUP(T300,cassetterefdrop,cassetteref)),"")</f>
        <v/>
      </c>
      <c r="AD300" s="1" t="b">
        <f t="shared" si="106"/>
        <v>0</v>
      </c>
      <c r="AE300" s="1" t="b">
        <f t="shared" si="91"/>
        <v>0</v>
      </c>
      <c r="AF300" s="10" t="e" cm="1">
        <f t="array" aca="1" ref="AF300" ca="1">(_xlfn.XLOOKUP($S300,INDIRECT($U300&amp;$W300&amp;"W"),_xlfn.XLOOKUP($T300,INDIRECT($U300&amp;$W300&amp;"D"),INDIRECT($U300&amp;$W300))))</f>
        <v>#REF!</v>
      </c>
      <c r="AG300" s="9"/>
      <c r="AH300" s="9"/>
      <c r="AI300" s="9"/>
      <c r="AJ300" s="9"/>
      <c r="AK300" s="9"/>
      <c r="AL300" s="7">
        <f t="shared" si="92"/>
        <v>500</v>
      </c>
      <c r="AM300" s="7" t="str">
        <f t="shared" si="107"/>
        <v/>
      </c>
      <c r="AN300" s="7">
        <f t="shared" si="93"/>
        <v>0</v>
      </c>
      <c r="AO300" s="7">
        <f t="shared" si="94"/>
        <v>0</v>
      </c>
      <c r="AP300" s="9" cm="1">
        <f t="array" aca="1" ref="AP300" ca="1">IF(F300="Flow",_xlfn.XLOOKUP(AL300,INDIRECT(F300&amp;AM300&amp;"W"),_xlfn.XLOOKUP(AI300,INDIRECT(F300&amp;AM300&amp;"H"),INDIRECT(F300&amp;AM300))),0)</f>
        <v>0</v>
      </c>
      <c r="AQ300" s="9">
        <f>IF(F300="Cascade",_xlfn.XLOOKUP(S300,Cascade!$C$4:$S$4,Cascade!$C$5:$S$5),0)</f>
        <v>0</v>
      </c>
      <c r="AR300" s="9" t="b">
        <f t="shared" si="95"/>
        <v>0</v>
      </c>
      <c r="AS300" s="9" cm="1">
        <f t="array" aca="1" ref="AS300" ca="1">IF(OR(G300="Ellipse 43",G300="Luxury 46",G300="Type 2",G300="Type D",G300="Type Z",ISBLANK(G300)),0,_xlfn.XLOOKUP(S300,INDIRECT(U300&amp;AR300&amp;"w"),INDIRECT(U300&amp;AR300)))</f>
        <v>0</v>
      </c>
      <c r="AT300" s="9" cm="1">
        <f t="array" ref="AT300">IF(F300="ExtraLok 100",_xlfn.XLOOKUP(S300,'ExtraLok 100'!$C$6:$S$6,_xlfn.XLOOKUP('Pricing Tool'!T300,'ExtraLok 100'!$A$7:$A$21,'ExtraLok 100'!$C$7:$S$21)),IF(F300="ExtraLok 125",_xlfn.XLOOKUP('Pricing Tool'!S300,'ExtraLok 125'!$C$6:$S$6,_xlfn.XLOOKUP('Pricing Tool'!T300,'ExtraLok 125'!$A$7:$A$33,'ExtraLok 125'!$C$7:$S$33)),0))</f>
        <v>0</v>
      </c>
      <c r="AU300" s="9">
        <f t="shared" ca="1" si="108"/>
        <v>0</v>
      </c>
      <c r="AV300" s="9" t="str">
        <f t="shared" si="96"/>
        <v/>
      </c>
      <c r="AW300" s="85" t="e">
        <f>_xlfn.XLOOKUP($AV300,'Size capacities'!$A$2:$A$120,'Size capacities'!D$2:D$120)</f>
        <v>#N/A</v>
      </c>
      <c r="AX300" s="85" t="e">
        <f>_xlfn.XLOOKUP($AV300,'Size capacities'!$A$2:$A$120,'Size capacities'!E$2:E$120)</f>
        <v>#N/A</v>
      </c>
      <c r="AY300" s="85" t="e">
        <f>_xlfn.XLOOKUP($AV300,'Size capacities'!$A$2:$A$120,'Size capacities'!F$2:F$120)</f>
        <v>#N/A</v>
      </c>
      <c r="AZ300" s="85" t="e">
        <f>_xlfn.XLOOKUP($AV300,'Size capacities'!$A$2:$A$120,'Size capacities'!G$2:G$120)</f>
        <v>#N/A</v>
      </c>
      <c r="BA300" s="85">
        <f t="shared" si="97"/>
        <v>0</v>
      </c>
      <c r="BB300" s="85">
        <f t="shared" si="98"/>
        <v>0</v>
      </c>
    </row>
    <row r="301" spans="1:54" x14ac:dyDescent="0.3">
      <c r="A301" s="7">
        <v>298</v>
      </c>
      <c r="B301" s="91"/>
      <c r="C301" s="91"/>
      <c r="D301" s="91"/>
      <c r="E301" s="91"/>
      <c r="F301" s="91"/>
      <c r="G301" s="91"/>
      <c r="H301" s="91"/>
      <c r="I301" s="91"/>
      <c r="J301" s="91"/>
      <c r="K301" s="92"/>
      <c r="L301" s="92"/>
      <c r="M301" s="9">
        <f t="shared" ca="1" si="88"/>
        <v>0</v>
      </c>
      <c r="N301" s="10" cm="1">
        <f t="array" aca="1" ref="N301" ca="1">IF(ISBLANK(C301),0,IF(F301="Flow",AP301,IF(F301="Cascade",AQ301,IF(OR(ISBLANK(F301),ISBLANK(G301),ISBLANK(I301),ISBLANK(J301)),0,(_xlfn.XLOOKUP(S301,INDIRECT(U301&amp;W301&amp;"W"),_xlfn.XLOOKUP(T301,INDIRECT(U301&amp;W301&amp;"D"),INDIRECT(U301&amp;W301))))))))</f>
        <v>0</v>
      </c>
      <c r="O301" s="93"/>
      <c r="P301" s="9">
        <f t="shared" ca="1" si="89"/>
        <v>0</v>
      </c>
      <c r="Q301" s="9">
        <f t="shared" si="99"/>
        <v>0</v>
      </c>
      <c r="S301" s="7">
        <f t="shared" si="100"/>
        <v>800</v>
      </c>
      <c r="T301" s="7">
        <f t="shared" si="101"/>
        <v>800</v>
      </c>
      <c r="U301" s="8" t="str">
        <f t="shared" si="102"/>
        <v/>
      </c>
      <c r="V301" s="7" cm="1">
        <f t="array" aca="1" ref="V301" ca="1">IF(ISBLANK(I301),0,_xlfn.XLOOKUP(I301,INDIRECT(U301&amp;"Controls"),INDIRECT(U301&amp;"ControlsAddon")))</f>
        <v>0</v>
      </c>
      <c r="W301" s="7" t="str">
        <f t="shared" si="90"/>
        <v/>
      </c>
      <c r="X301" s="7" cm="1">
        <f t="array" aca="1" ref="X301" ca="1">IF(AND(K301="y",NOT(ISBLANK(H301))),_xlfn.XLOOKUP(S301,ralcassette,ralcassettecost),IF(K301="Y",_xlfn.XLOOKUP(S301,INDIRECT(U301&amp;"RALW"),_xlfn.XLOOKUP(T301,INDIRECT(U301&amp;"RALD"),INDIRECT(U301&amp;"RAL"))),0))</f>
        <v>0</v>
      </c>
      <c r="Y301" s="7">
        <f t="shared" si="103"/>
        <v>0</v>
      </c>
      <c r="Z301" s="7">
        <f t="shared" si="104"/>
        <v>0</v>
      </c>
      <c r="AA301" s="7" cm="1">
        <f t="array" ref="AA301">IF(ISNUMBER(SEARCH("cassette",H301)),_xlfn.XLOOKUP(S301,cassettewidth,_xlfn.XLOOKUP(H301,cassettetype,cassette)),IF(ISNUMBER(SEARCH("fascia",H301)),_xlfn.XLOOKUP(S301,fasciawidth,_xlfn.XLOOKUP(H301,fasciatype,fascia)),0))</f>
        <v>0</v>
      </c>
      <c r="AB301" s="7" t="str">
        <f t="shared" si="105"/>
        <v/>
      </c>
      <c r="AC301" s="7" t="str" cm="1">
        <f t="array" ref="AC301">IF(NOT(ISBLANK(H301)),_xlfn.XLOOKUP(S301,cassetterefwidth,_xlfn.XLOOKUP(T301,cassetterefdrop,cassetteref)),"")</f>
        <v/>
      </c>
      <c r="AD301" s="1" t="b">
        <f t="shared" si="106"/>
        <v>0</v>
      </c>
      <c r="AE301" s="1" t="b">
        <f t="shared" si="91"/>
        <v>0</v>
      </c>
      <c r="AF301" s="10" t="e" cm="1">
        <f t="array" aca="1" ref="AF301" ca="1">(_xlfn.XLOOKUP($S301,INDIRECT($U301&amp;$W301&amp;"W"),_xlfn.XLOOKUP($T301,INDIRECT($U301&amp;$W301&amp;"D"),INDIRECT($U301&amp;$W301))))</f>
        <v>#REF!</v>
      </c>
      <c r="AG301" s="9"/>
      <c r="AH301" s="9"/>
      <c r="AI301" s="9"/>
      <c r="AJ301" s="9"/>
      <c r="AK301" s="9"/>
      <c r="AL301" s="7">
        <f t="shared" si="92"/>
        <v>500</v>
      </c>
      <c r="AM301" s="7" t="str">
        <f t="shared" si="107"/>
        <v/>
      </c>
      <c r="AN301" s="7">
        <f t="shared" si="93"/>
        <v>0</v>
      </c>
      <c r="AO301" s="7">
        <f t="shared" si="94"/>
        <v>0</v>
      </c>
      <c r="AP301" s="9" cm="1">
        <f t="array" aca="1" ref="AP301" ca="1">IF(F301="Flow",_xlfn.XLOOKUP(AL301,INDIRECT(F301&amp;AM301&amp;"W"),_xlfn.XLOOKUP(AI301,INDIRECT(F301&amp;AM301&amp;"H"),INDIRECT(F301&amp;AM301))),0)</f>
        <v>0</v>
      </c>
      <c r="AQ301" s="9">
        <f>IF(F301="Cascade",_xlfn.XLOOKUP(S301,Cascade!$C$4:$S$4,Cascade!$C$5:$S$5),0)</f>
        <v>0</v>
      </c>
      <c r="AR301" s="9" t="b">
        <f t="shared" si="95"/>
        <v>0</v>
      </c>
      <c r="AS301" s="9" cm="1">
        <f t="array" aca="1" ref="AS301" ca="1">IF(OR(G301="Ellipse 43",G301="Luxury 46",G301="Type 2",G301="Type D",G301="Type Z",ISBLANK(G301)),0,_xlfn.XLOOKUP(S301,INDIRECT(U301&amp;AR301&amp;"w"),INDIRECT(U301&amp;AR301)))</f>
        <v>0</v>
      </c>
      <c r="AT301" s="9" cm="1">
        <f t="array" ref="AT301">IF(F301="ExtraLok 100",_xlfn.XLOOKUP(S301,'ExtraLok 100'!$C$6:$S$6,_xlfn.XLOOKUP('Pricing Tool'!T301,'ExtraLok 100'!$A$7:$A$21,'ExtraLok 100'!$C$7:$S$21)),IF(F301="ExtraLok 125",_xlfn.XLOOKUP('Pricing Tool'!S301,'ExtraLok 125'!$C$6:$S$6,_xlfn.XLOOKUP('Pricing Tool'!T301,'ExtraLok 125'!$A$7:$A$33,'ExtraLok 125'!$C$7:$S$33)),0))</f>
        <v>0</v>
      </c>
      <c r="AU301" s="9">
        <f t="shared" ca="1" si="108"/>
        <v>0</v>
      </c>
      <c r="AV301" s="9" t="str">
        <f t="shared" si="96"/>
        <v/>
      </c>
      <c r="AW301" s="85" t="e">
        <f>_xlfn.XLOOKUP($AV301,'Size capacities'!$A$2:$A$120,'Size capacities'!D$2:D$120)</f>
        <v>#N/A</v>
      </c>
      <c r="AX301" s="85" t="e">
        <f>_xlfn.XLOOKUP($AV301,'Size capacities'!$A$2:$A$120,'Size capacities'!E$2:E$120)</f>
        <v>#N/A</v>
      </c>
      <c r="AY301" s="85" t="e">
        <f>_xlfn.XLOOKUP($AV301,'Size capacities'!$A$2:$A$120,'Size capacities'!F$2:F$120)</f>
        <v>#N/A</v>
      </c>
      <c r="AZ301" s="85" t="e">
        <f>_xlfn.XLOOKUP($AV301,'Size capacities'!$A$2:$A$120,'Size capacities'!G$2:G$120)</f>
        <v>#N/A</v>
      </c>
      <c r="BA301" s="85">
        <f t="shared" si="97"/>
        <v>0</v>
      </c>
      <c r="BB301" s="85">
        <f t="shared" si="98"/>
        <v>0</v>
      </c>
    </row>
    <row r="302" spans="1:54" x14ac:dyDescent="0.3">
      <c r="A302" s="7">
        <v>299</v>
      </c>
      <c r="B302" s="91"/>
      <c r="C302" s="91"/>
      <c r="D302" s="91"/>
      <c r="E302" s="91"/>
      <c r="F302" s="91"/>
      <c r="G302" s="91"/>
      <c r="H302" s="91"/>
      <c r="I302" s="91"/>
      <c r="J302" s="91"/>
      <c r="K302" s="92"/>
      <c r="L302" s="92"/>
      <c r="M302" s="9">
        <f t="shared" ca="1" si="88"/>
        <v>0</v>
      </c>
      <c r="N302" s="10" cm="1">
        <f t="array" aca="1" ref="N302" ca="1">IF(ISBLANK(C302),0,IF(F302="Flow",AP302,IF(F302="Cascade",AQ302,IF(OR(ISBLANK(F302),ISBLANK(G302),ISBLANK(I302),ISBLANK(J302)),0,(_xlfn.XLOOKUP(S302,INDIRECT(U302&amp;W302&amp;"W"),_xlfn.XLOOKUP(T302,INDIRECT(U302&amp;W302&amp;"D"),INDIRECT(U302&amp;W302))))))))</f>
        <v>0</v>
      </c>
      <c r="O302" s="93"/>
      <c r="P302" s="9">
        <f t="shared" ca="1" si="89"/>
        <v>0</v>
      </c>
      <c r="Q302" s="9">
        <f t="shared" si="99"/>
        <v>0</v>
      </c>
      <c r="S302" s="7">
        <f t="shared" si="100"/>
        <v>800</v>
      </c>
      <c r="T302" s="7">
        <f t="shared" si="101"/>
        <v>800</v>
      </c>
      <c r="U302" s="8" t="str">
        <f t="shared" si="102"/>
        <v/>
      </c>
      <c r="V302" s="7" cm="1">
        <f t="array" aca="1" ref="V302" ca="1">IF(ISBLANK(I302),0,_xlfn.XLOOKUP(I302,INDIRECT(U302&amp;"Controls"),INDIRECT(U302&amp;"ControlsAddon")))</f>
        <v>0</v>
      </c>
      <c r="W302" s="7" t="str">
        <f t="shared" si="90"/>
        <v/>
      </c>
      <c r="X302" s="7" cm="1">
        <f t="array" aca="1" ref="X302" ca="1">IF(AND(K302="y",NOT(ISBLANK(H302))),_xlfn.XLOOKUP(S302,ralcassette,ralcassettecost),IF(K302="Y",_xlfn.XLOOKUP(S302,INDIRECT(U302&amp;"RALW"),_xlfn.XLOOKUP(T302,INDIRECT(U302&amp;"RALD"),INDIRECT(U302&amp;"RAL"))),0))</f>
        <v>0</v>
      </c>
      <c r="Y302" s="7">
        <f t="shared" si="103"/>
        <v>0</v>
      </c>
      <c r="Z302" s="7">
        <f t="shared" si="104"/>
        <v>0</v>
      </c>
      <c r="AA302" s="7" cm="1">
        <f t="array" ref="AA302">IF(ISNUMBER(SEARCH("cassette",H302)),_xlfn.XLOOKUP(S302,cassettewidth,_xlfn.XLOOKUP(H302,cassettetype,cassette)),IF(ISNUMBER(SEARCH("fascia",H302)),_xlfn.XLOOKUP(S302,fasciawidth,_xlfn.XLOOKUP(H302,fasciatype,fascia)),0))</f>
        <v>0</v>
      </c>
      <c r="AB302" s="7" t="str">
        <f t="shared" si="105"/>
        <v/>
      </c>
      <c r="AC302" s="7" t="str" cm="1">
        <f t="array" ref="AC302">IF(NOT(ISBLANK(H302)),_xlfn.XLOOKUP(S302,cassetterefwidth,_xlfn.XLOOKUP(T302,cassetterefdrop,cassetteref)),"")</f>
        <v/>
      </c>
      <c r="AD302" s="1" t="b">
        <f t="shared" si="106"/>
        <v>0</v>
      </c>
      <c r="AE302" s="1" t="b">
        <f t="shared" si="91"/>
        <v>0</v>
      </c>
      <c r="AF302" s="10" t="e" cm="1">
        <f t="array" aca="1" ref="AF302" ca="1">(_xlfn.XLOOKUP($S302,INDIRECT($U302&amp;$W302&amp;"W"),_xlfn.XLOOKUP($T302,INDIRECT($U302&amp;$W302&amp;"D"),INDIRECT($U302&amp;$W302))))</f>
        <v>#REF!</v>
      </c>
      <c r="AG302" s="9"/>
      <c r="AH302" s="9"/>
      <c r="AI302" s="9"/>
      <c r="AJ302" s="9"/>
      <c r="AK302" s="9"/>
      <c r="AL302" s="7">
        <f t="shared" si="92"/>
        <v>500</v>
      </c>
      <c r="AM302" s="7" t="str">
        <f t="shared" si="107"/>
        <v/>
      </c>
      <c r="AN302" s="7">
        <f t="shared" si="93"/>
        <v>0</v>
      </c>
      <c r="AO302" s="7">
        <f t="shared" si="94"/>
        <v>0</v>
      </c>
      <c r="AP302" s="9" cm="1">
        <f t="array" aca="1" ref="AP302" ca="1">IF(F302="Flow",_xlfn.XLOOKUP(AL302,INDIRECT(F302&amp;AM302&amp;"W"),_xlfn.XLOOKUP(AI302,INDIRECT(F302&amp;AM302&amp;"H"),INDIRECT(F302&amp;AM302))),0)</f>
        <v>0</v>
      </c>
      <c r="AQ302" s="9">
        <f>IF(F302="Cascade",_xlfn.XLOOKUP(S302,Cascade!$C$4:$S$4,Cascade!$C$5:$S$5),0)</f>
        <v>0</v>
      </c>
      <c r="AR302" s="9" t="b">
        <f t="shared" si="95"/>
        <v>0</v>
      </c>
      <c r="AS302" s="9" cm="1">
        <f t="array" aca="1" ref="AS302" ca="1">IF(OR(G302="Ellipse 43",G302="Luxury 46",G302="Type 2",G302="Type D",G302="Type Z",ISBLANK(G302)),0,_xlfn.XLOOKUP(S302,INDIRECT(U302&amp;AR302&amp;"w"),INDIRECT(U302&amp;AR302)))</f>
        <v>0</v>
      </c>
      <c r="AT302" s="9" cm="1">
        <f t="array" ref="AT302">IF(F302="ExtraLok 100",_xlfn.XLOOKUP(S302,'ExtraLok 100'!$C$6:$S$6,_xlfn.XLOOKUP('Pricing Tool'!T302,'ExtraLok 100'!$A$7:$A$21,'ExtraLok 100'!$C$7:$S$21)),IF(F302="ExtraLok 125",_xlfn.XLOOKUP('Pricing Tool'!S302,'ExtraLok 125'!$C$6:$S$6,_xlfn.XLOOKUP('Pricing Tool'!T302,'ExtraLok 125'!$A$7:$A$33,'ExtraLok 125'!$C$7:$S$33)),0))</f>
        <v>0</v>
      </c>
      <c r="AU302" s="9">
        <f t="shared" ca="1" si="108"/>
        <v>0</v>
      </c>
      <c r="AV302" s="9" t="str">
        <f t="shared" si="96"/>
        <v/>
      </c>
      <c r="AW302" s="85" t="e">
        <f>_xlfn.XLOOKUP($AV302,'Size capacities'!$A$2:$A$120,'Size capacities'!D$2:D$120)</f>
        <v>#N/A</v>
      </c>
      <c r="AX302" s="85" t="e">
        <f>_xlfn.XLOOKUP($AV302,'Size capacities'!$A$2:$A$120,'Size capacities'!E$2:E$120)</f>
        <v>#N/A</v>
      </c>
      <c r="AY302" s="85" t="e">
        <f>_xlfn.XLOOKUP($AV302,'Size capacities'!$A$2:$A$120,'Size capacities'!F$2:F$120)</f>
        <v>#N/A</v>
      </c>
      <c r="AZ302" s="85" t="e">
        <f>_xlfn.XLOOKUP($AV302,'Size capacities'!$A$2:$A$120,'Size capacities'!G$2:G$120)</f>
        <v>#N/A</v>
      </c>
      <c r="BA302" s="85">
        <f t="shared" si="97"/>
        <v>0</v>
      </c>
      <c r="BB302" s="85">
        <f t="shared" si="98"/>
        <v>0</v>
      </c>
    </row>
    <row r="303" spans="1:54" x14ac:dyDescent="0.3">
      <c r="A303" s="7">
        <v>300</v>
      </c>
      <c r="B303" s="91"/>
      <c r="C303" s="91"/>
      <c r="D303" s="91"/>
      <c r="E303" s="91"/>
      <c r="F303" s="91"/>
      <c r="G303" s="91"/>
      <c r="H303" s="91"/>
      <c r="I303" s="91"/>
      <c r="J303" s="91"/>
      <c r="K303" s="92"/>
      <c r="L303" s="92"/>
      <c r="M303" s="9">
        <f t="shared" ca="1" si="88"/>
        <v>0</v>
      </c>
      <c r="N303" s="10" cm="1">
        <f t="array" aca="1" ref="N303" ca="1">IF(ISBLANK(C303),0,IF(F303="Flow",AP303,IF(F303="Cascade",AQ303,IF(OR(ISBLANK(F303),ISBLANK(G303),ISBLANK(I303),ISBLANK(J303)),0,(_xlfn.XLOOKUP(S303,INDIRECT(U303&amp;W303&amp;"W"),_xlfn.XLOOKUP(T303,INDIRECT(U303&amp;W303&amp;"D"),INDIRECT(U303&amp;W303))))))))</f>
        <v>0</v>
      </c>
      <c r="O303" s="93"/>
      <c r="P303" s="9">
        <f t="shared" ca="1" si="89"/>
        <v>0</v>
      </c>
      <c r="Q303" s="9">
        <f t="shared" si="99"/>
        <v>0</v>
      </c>
      <c r="S303" s="7">
        <f t="shared" si="100"/>
        <v>800</v>
      </c>
      <c r="T303" s="7">
        <f t="shared" si="101"/>
        <v>800</v>
      </c>
      <c r="U303" s="8" t="str">
        <f t="shared" si="102"/>
        <v/>
      </c>
      <c r="V303" s="7" cm="1">
        <f t="array" aca="1" ref="V303" ca="1">IF(ISBLANK(I303),0,_xlfn.XLOOKUP(I303,INDIRECT(U303&amp;"Controls"),INDIRECT(U303&amp;"ControlsAddon")))</f>
        <v>0</v>
      </c>
      <c r="W303" s="7" t="str">
        <f t="shared" si="90"/>
        <v/>
      </c>
      <c r="X303" s="7" cm="1">
        <f t="array" aca="1" ref="X303" ca="1">IF(AND(K303="y",NOT(ISBLANK(H303))),_xlfn.XLOOKUP(S303,ralcassette,ralcassettecost),IF(K303="Y",_xlfn.XLOOKUP(S303,INDIRECT(U303&amp;"RALW"),_xlfn.XLOOKUP(T303,INDIRECT(U303&amp;"RALD"),INDIRECT(U303&amp;"RAL"))),0))</f>
        <v>0</v>
      </c>
      <c r="Y303" s="7">
        <f t="shared" si="103"/>
        <v>0</v>
      </c>
      <c r="Z303" s="7">
        <f t="shared" si="104"/>
        <v>0</v>
      </c>
      <c r="AA303" s="7" cm="1">
        <f t="array" ref="AA303">IF(ISNUMBER(SEARCH("cassette",H303)),_xlfn.XLOOKUP(S303,cassettewidth,_xlfn.XLOOKUP(H303,cassettetype,cassette)),IF(ISNUMBER(SEARCH("fascia",H303)),_xlfn.XLOOKUP(S303,fasciawidth,_xlfn.XLOOKUP(H303,fasciatype,fascia)),0))</f>
        <v>0</v>
      </c>
      <c r="AB303" s="7" t="str">
        <f t="shared" si="105"/>
        <v/>
      </c>
      <c r="AC303" s="7" t="str" cm="1">
        <f t="array" ref="AC303">IF(NOT(ISBLANK(H303)),_xlfn.XLOOKUP(S303,cassetterefwidth,_xlfn.XLOOKUP(T303,cassetterefdrop,cassetteref)),"")</f>
        <v/>
      </c>
      <c r="AD303" s="1" t="b">
        <f t="shared" si="106"/>
        <v>0</v>
      </c>
      <c r="AE303" s="1" t="b">
        <f t="shared" si="91"/>
        <v>0</v>
      </c>
      <c r="AF303" s="10" t="e" cm="1">
        <f t="array" aca="1" ref="AF303" ca="1">(_xlfn.XLOOKUP($S303,INDIRECT($U303&amp;$W303&amp;"W"),_xlfn.XLOOKUP($T303,INDIRECT($U303&amp;$W303&amp;"D"),INDIRECT($U303&amp;$W303))))</f>
        <v>#REF!</v>
      </c>
      <c r="AG303" s="9"/>
      <c r="AH303" s="9"/>
      <c r="AI303" s="9"/>
      <c r="AJ303" s="9"/>
      <c r="AK303" s="9"/>
      <c r="AL303" s="7">
        <f t="shared" si="92"/>
        <v>500</v>
      </c>
      <c r="AM303" s="7" t="str">
        <f t="shared" si="107"/>
        <v/>
      </c>
      <c r="AN303" s="7">
        <f t="shared" si="93"/>
        <v>0</v>
      </c>
      <c r="AO303" s="7">
        <f t="shared" si="94"/>
        <v>0</v>
      </c>
      <c r="AP303" s="9" cm="1">
        <f t="array" aca="1" ref="AP303" ca="1">IF(F303="Flow",_xlfn.XLOOKUP(AL303,INDIRECT(F303&amp;AM303&amp;"W"),_xlfn.XLOOKUP(AI303,INDIRECT(F303&amp;AM303&amp;"H"),INDIRECT(F303&amp;AM303))),0)</f>
        <v>0</v>
      </c>
      <c r="AQ303" s="9">
        <f>IF(F303="Cascade",_xlfn.XLOOKUP(S303,Cascade!$C$4:$S$4,Cascade!$C$5:$S$5),0)</f>
        <v>0</v>
      </c>
      <c r="AR303" s="9" t="b">
        <f t="shared" si="95"/>
        <v>0</v>
      </c>
      <c r="AS303" s="9" cm="1">
        <f t="array" aca="1" ref="AS303" ca="1">IF(OR(G303="Ellipse 43",G303="Luxury 46",G303="Type 2",G303="Type D",G303="Type Z",ISBLANK(G303)),0,_xlfn.XLOOKUP(S303,INDIRECT(U303&amp;AR303&amp;"w"),INDIRECT(U303&amp;AR303)))</f>
        <v>0</v>
      </c>
      <c r="AT303" s="9" cm="1">
        <f t="array" ref="AT303">IF(F303="ExtraLok 100",_xlfn.XLOOKUP(S303,'ExtraLok 100'!$C$6:$S$6,_xlfn.XLOOKUP('Pricing Tool'!T303,'ExtraLok 100'!$A$7:$A$21,'ExtraLok 100'!$C$7:$S$21)),IF(F303="ExtraLok 125",_xlfn.XLOOKUP('Pricing Tool'!S303,'ExtraLok 125'!$C$6:$S$6,_xlfn.XLOOKUP('Pricing Tool'!T303,'ExtraLok 125'!$A$7:$A$33,'ExtraLok 125'!$C$7:$S$33)),0))</f>
        <v>0</v>
      </c>
      <c r="AU303" s="9">
        <f t="shared" ca="1" si="108"/>
        <v>0</v>
      </c>
      <c r="AV303" s="9" t="str">
        <f t="shared" si="96"/>
        <v/>
      </c>
      <c r="AW303" s="85" t="e">
        <f>_xlfn.XLOOKUP($AV303,'Size capacities'!$A$2:$A$120,'Size capacities'!D$2:D$120)</f>
        <v>#N/A</v>
      </c>
      <c r="AX303" s="85" t="e">
        <f>_xlfn.XLOOKUP($AV303,'Size capacities'!$A$2:$A$120,'Size capacities'!E$2:E$120)</f>
        <v>#N/A</v>
      </c>
      <c r="AY303" s="85" t="e">
        <f>_xlfn.XLOOKUP($AV303,'Size capacities'!$A$2:$A$120,'Size capacities'!F$2:F$120)</f>
        <v>#N/A</v>
      </c>
      <c r="AZ303" s="85" t="e">
        <f>_xlfn.XLOOKUP($AV303,'Size capacities'!$A$2:$A$120,'Size capacities'!G$2:G$120)</f>
        <v>#N/A</v>
      </c>
      <c r="BA303" s="85">
        <f t="shared" si="97"/>
        <v>0</v>
      </c>
      <c r="BB303" s="85">
        <f t="shared" si="98"/>
        <v>0</v>
      </c>
    </row>
    <row r="304" spans="1:54" x14ac:dyDescent="0.3">
      <c r="A304" s="7">
        <v>301</v>
      </c>
      <c r="B304" s="91"/>
      <c r="C304" s="91"/>
      <c r="D304" s="91"/>
      <c r="E304" s="91"/>
      <c r="F304" s="91"/>
      <c r="G304" s="91"/>
      <c r="H304" s="91"/>
      <c r="I304" s="91"/>
      <c r="J304" s="91"/>
      <c r="K304" s="92"/>
      <c r="L304" s="92"/>
      <c r="M304" s="9">
        <f t="shared" ca="1" si="88"/>
        <v>0</v>
      </c>
      <c r="N304" s="10" cm="1">
        <f t="array" aca="1" ref="N304" ca="1">IF(ISBLANK(C304),0,IF(F304="Flow",AP304,IF(F304="Cascade",AQ304,IF(OR(ISBLANK(F304),ISBLANK(G304),ISBLANK(I304),ISBLANK(J304)),0,(_xlfn.XLOOKUP(S304,INDIRECT(U304&amp;W304&amp;"W"),_xlfn.XLOOKUP(T304,INDIRECT(U304&amp;W304&amp;"D"),INDIRECT(U304&amp;W304))))))))</f>
        <v>0</v>
      </c>
      <c r="O304" s="93"/>
      <c r="P304" s="9">
        <f t="shared" ca="1" si="89"/>
        <v>0</v>
      </c>
      <c r="Q304" s="9">
        <f t="shared" si="99"/>
        <v>0</v>
      </c>
      <c r="S304" s="7">
        <f t="shared" si="100"/>
        <v>800</v>
      </c>
      <c r="T304" s="7">
        <f t="shared" si="101"/>
        <v>800</v>
      </c>
      <c r="U304" s="8" t="str">
        <f t="shared" si="102"/>
        <v/>
      </c>
      <c r="V304" s="7" cm="1">
        <f t="array" aca="1" ref="V304" ca="1">IF(ISBLANK(I304),0,_xlfn.XLOOKUP(I304,INDIRECT(U304&amp;"Controls"),INDIRECT(U304&amp;"ControlsAddon")))</f>
        <v>0</v>
      </c>
      <c r="W304" s="7" t="str">
        <f t="shared" si="90"/>
        <v/>
      </c>
      <c r="X304" s="7" cm="1">
        <f t="array" aca="1" ref="X304" ca="1">IF(AND(K304="y",NOT(ISBLANK(H304))),_xlfn.XLOOKUP(S304,ralcassette,ralcassettecost),IF(K304="Y",_xlfn.XLOOKUP(S304,INDIRECT(U304&amp;"RALW"),_xlfn.XLOOKUP(T304,INDIRECT(U304&amp;"RALD"),INDIRECT(U304&amp;"RAL"))),0))</f>
        <v>0</v>
      </c>
      <c r="Y304" s="7">
        <f t="shared" si="103"/>
        <v>0</v>
      </c>
      <c r="Z304" s="7">
        <f t="shared" si="104"/>
        <v>0</v>
      </c>
      <c r="AA304" s="7" cm="1">
        <f t="array" ref="AA304">IF(ISNUMBER(SEARCH("cassette",H304)),_xlfn.XLOOKUP(S304,cassettewidth,_xlfn.XLOOKUP(H304,cassettetype,cassette)),IF(ISNUMBER(SEARCH("fascia",H304)),_xlfn.XLOOKUP(S304,fasciawidth,_xlfn.XLOOKUP(H304,fasciatype,fascia)),0))</f>
        <v>0</v>
      </c>
      <c r="AB304" s="7" t="str">
        <f t="shared" si="105"/>
        <v/>
      </c>
      <c r="AC304" s="7" t="str" cm="1">
        <f t="array" ref="AC304">IF(NOT(ISBLANK(H304)),_xlfn.XLOOKUP(S304,cassetterefwidth,_xlfn.XLOOKUP(T304,cassetterefdrop,cassetteref)),"")</f>
        <v/>
      </c>
      <c r="AD304" s="1" t="b">
        <f t="shared" si="106"/>
        <v>0</v>
      </c>
      <c r="AE304" s="1" t="b">
        <f t="shared" si="91"/>
        <v>0</v>
      </c>
      <c r="AF304" s="10" t="e" cm="1">
        <f t="array" aca="1" ref="AF304" ca="1">(_xlfn.XLOOKUP($S304,INDIRECT($U304&amp;$W304&amp;"W"),_xlfn.XLOOKUP($T304,INDIRECT($U304&amp;$W304&amp;"D"),INDIRECT($U304&amp;$W304))))</f>
        <v>#REF!</v>
      </c>
      <c r="AG304" s="9"/>
      <c r="AH304" s="9"/>
      <c r="AI304" s="9"/>
      <c r="AJ304" s="9"/>
      <c r="AK304" s="9"/>
      <c r="AL304" s="7">
        <f t="shared" si="92"/>
        <v>500</v>
      </c>
      <c r="AM304" s="7" t="str">
        <f t="shared" si="107"/>
        <v/>
      </c>
      <c r="AN304" s="7">
        <f t="shared" si="93"/>
        <v>0</v>
      </c>
      <c r="AO304" s="7">
        <f t="shared" si="94"/>
        <v>0</v>
      </c>
      <c r="AP304" s="9" cm="1">
        <f t="array" aca="1" ref="AP304" ca="1">IF(F304="Flow",_xlfn.XLOOKUP(AL304,INDIRECT(F304&amp;AM304&amp;"W"),_xlfn.XLOOKUP(AI304,INDIRECT(F304&amp;AM304&amp;"H"),INDIRECT(F304&amp;AM304))),0)</f>
        <v>0</v>
      </c>
      <c r="AQ304" s="9">
        <f>IF(F304="Cascade",_xlfn.XLOOKUP(S304,Cascade!$C$4:$S$4,Cascade!$C$5:$S$5),0)</f>
        <v>0</v>
      </c>
      <c r="AR304" s="9" t="b">
        <f t="shared" si="95"/>
        <v>0</v>
      </c>
      <c r="AS304" s="9" cm="1">
        <f t="array" aca="1" ref="AS304" ca="1">IF(OR(G304="Ellipse 43",G304="Luxury 46",G304="Type 2",G304="Type D",G304="Type Z",ISBLANK(G304)),0,_xlfn.XLOOKUP(S304,INDIRECT(U304&amp;AR304&amp;"w"),INDIRECT(U304&amp;AR304)))</f>
        <v>0</v>
      </c>
      <c r="AT304" s="9" cm="1">
        <f t="array" ref="AT304">IF(F304="ExtraLok 100",_xlfn.XLOOKUP(S304,'ExtraLok 100'!$C$6:$S$6,_xlfn.XLOOKUP('Pricing Tool'!T304,'ExtraLok 100'!$A$7:$A$21,'ExtraLok 100'!$C$7:$S$21)),IF(F304="ExtraLok 125",_xlfn.XLOOKUP('Pricing Tool'!S304,'ExtraLok 125'!$C$6:$S$6,_xlfn.XLOOKUP('Pricing Tool'!T304,'ExtraLok 125'!$A$7:$A$33,'ExtraLok 125'!$C$7:$S$33)),0))</f>
        <v>0</v>
      </c>
      <c r="AU304" s="9">
        <f t="shared" ca="1" si="108"/>
        <v>0</v>
      </c>
      <c r="AV304" s="9" t="str">
        <f t="shared" si="96"/>
        <v/>
      </c>
      <c r="AW304" s="85" t="e">
        <f>_xlfn.XLOOKUP($AV304,'Size capacities'!$A$2:$A$120,'Size capacities'!D$2:D$120)</f>
        <v>#N/A</v>
      </c>
      <c r="AX304" s="85" t="e">
        <f>_xlfn.XLOOKUP($AV304,'Size capacities'!$A$2:$A$120,'Size capacities'!E$2:E$120)</f>
        <v>#N/A</v>
      </c>
      <c r="AY304" s="85" t="e">
        <f>_xlfn.XLOOKUP($AV304,'Size capacities'!$A$2:$A$120,'Size capacities'!F$2:F$120)</f>
        <v>#N/A</v>
      </c>
      <c r="AZ304" s="85" t="e">
        <f>_xlfn.XLOOKUP($AV304,'Size capacities'!$A$2:$A$120,'Size capacities'!G$2:G$120)</f>
        <v>#N/A</v>
      </c>
      <c r="BA304" s="85">
        <f t="shared" si="97"/>
        <v>0</v>
      </c>
      <c r="BB304" s="85">
        <f t="shared" si="98"/>
        <v>0</v>
      </c>
    </row>
    <row r="305" spans="1:54" x14ac:dyDescent="0.3">
      <c r="A305" s="7">
        <v>302</v>
      </c>
      <c r="B305" s="91"/>
      <c r="C305" s="91"/>
      <c r="D305" s="91"/>
      <c r="E305" s="91"/>
      <c r="F305" s="91"/>
      <c r="G305" s="91"/>
      <c r="H305" s="91"/>
      <c r="I305" s="91"/>
      <c r="J305" s="91"/>
      <c r="K305" s="92"/>
      <c r="L305" s="92"/>
      <c r="M305" s="9">
        <f t="shared" ca="1" si="88"/>
        <v>0</v>
      </c>
      <c r="N305" s="10" cm="1">
        <f t="array" aca="1" ref="N305" ca="1">IF(ISBLANK(C305),0,IF(F305="Flow",AP305,IF(F305="Cascade",AQ305,IF(OR(ISBLANK(F305),ISBLANK(G305),ISBLANK(I305),ISBLANK(J305)),0,(_xlfn.XLOOKUP(S305,INDIRECT(U305&amp;W305&amp;"W"),_xlfn.XLOOKUP(T305,INDIRECT(U305&amp;W305&amp;"D"),INDIRECT(U305&amp;W305))))))))</f>
        <v>0</v>
      </c>
      <c r="O305" s="93"/>
      <c r="P305" s="9">
        <f t="shared" ca="1" si="89"/>
        <v>0</v>
      </c>
      <c r="Q305" s="9">
        <f t="shared" si="99"/>
        <v>0</v>
      </c>
      <c r="S305" s="7">
        <f t="shared" si="100"/>
        <v>800</v>
      </c>
      <c r="T305" s="7">
        <f t="shared" si="101"/>
        <v>800</v>
      </c>
      <c r="U305" s="8" t="str">
        <f t="shared" si="102"/>
        <v/>
      </c>
      <c r="V305" s="7" cm="1">
        <f t="array" aca="1" ref="V305" ca="1">IF(ISBLANK(I305),0,_xlfn.XLOOKUP(I305,INDIRECT(U305&amp;"Controls"),INDIRECT(U305&amp;"ControlsAddon")))</f>
        <v>0</v>
      </c>
      <c r="W305" s="7" t="str">
        <f t="shared" si="90"/>
        <v/>
      </c>
      <c r="X305" s="7" cm="1">
        <f t="array" aca="1" ref="X305" ca="1">IF(AND(K305="y",NOT(ISBLANK(H305))),_xlfn.XLOOKUP(S305,ralcassette,ralcassettecost),IF(K305="Y",_xlfn.XLOOKUP(S305,INDIRECT(U305&amp;"RALW"),_xlfn.XLOOKUP(T305,INDIRECT(U305&amp;"RALD"),INDIRECT(U305&amp;"RAL"))),0))</f>
        <v>0</v>
      </c>
      <c r="Y305" s="7">
        <f t="shared" si="103"/>
        <v>0</v>
      </c>
      <c r="Z305" s="7">
        <f t="shared" si="104"/>
        <v>0</v>
      </c>
      <c r="AA305" s="7" cm="1">
        <f t="array" ref="AA305">IF(ISNUMBER(SEARCH("cassette",H305)),_xlfn.XLOOKUP(S305,cassettewidth,_xlfn.XLOOKUP(H305,cassettetype,cassette)),IF(ISNUMBER(SEARCH("fascia",H305)),_xlfn.XLOOKUP(S305,fasciawidth,_xlfn.XLOOKUP(H305,fasciatype,fascia)),0))</f>
        <v>0</v>
      </c>
      <c r="AB305" s="7" t="str">
        <f t="shared" si="105"/>
        <v/>
      </c>
      <c r="AC305" s="7" t="str" cm="1">
        <f t="array" ref="AC305">IF(NOT(ISBLANK(H305)),_xlfn.XLOOKUP(S305,cassetterefwidth,_xlfn.XLOOKUP(T305,cassetterefdrop,cassetteref)),"")</f>
        <v/>
      </c>
      <c r="AD305" s="1" t="b">
        <f t="shared" si="106"/>
        <v>0</v>
      </c>
      <c r="AE305" s="1" t="b">
        <f t="shared" si="91"/>
        <v>0</v>
      </c>
      <c r="AF305" s="10" t="e" cm="1">
        <f t="array" aca="1" ref="AF305" ca="1">(_xlfn.XLOOKUP($S305,INDIRECT($U305&amp;$W305&amp;"W"),_xlfn.XLOOKUP($T305,INDIRECT($U305&amp;$W305&amp;"D"),INDIRECT($U305&amp;$W305))))</f>
        <v>#REF!</v>
      </c>
      <c r="AG305" s="9"/>
      <c r="AH305" s="9"/>
      <c r="AI305" s="9"/>
      <c r="AJ305" s="9"/>
      <c r="AK305" s="9"/>
      <c r="AL305" s="7">
        <f t="shared" si="92"/>
        <v>500</v>
      </c>
      <c r="AM305" s="7" t="str">
        <f t="shared" si="107"/>
        <v/>
      </c>
      <c r="AN305" s="7">
        <f t="shared" si="93"/>
        <v>0</v>
      </c>
      <c r="AO305" s="7">
        <f t="shared" si="94"/>
        <v>0</v>
      </c>
      <c r="AP305" s="9" cm="1">
        <f t="array" aca="1" ref="AP305" ca="1">IF(F305="Flow",_xlfn.XLOOKUP(AL305,INDIRECT(F305&amp;AM305&amp;"W"),_xlfn.XLOOKUP(AI305,INDIRECT(F305&amp;AM305&amp;"H"),INDIRECT(F305&amp;AM305))),0)</f>
        <v>0</v>
      </c>
      <c r="AQ305" s="9">
        <f>IF(F305="Cascade",_xlfn.XLOOKUP(S305,Cascade!$C$4:$S$4,Cascade!$C$5:$S$5),0)</f>
        <v>0</v>
      </c>
      <c r="AR305" s="9" t="b">
        <f t="shared" si="95"/>
        <v>0</v>
      </c>
      <c r="AS305" s="9" cm="1">
        <f t="array" aca="1" ref="AS305" ca="1">IF(OR(G305="Ellipse 43",G305="Luxury 46",G305="Type 2",G305="Type D",G305="Type Z",ISBLANK(G305)),0,_xlfn.XLOOKUP(S305,INDIRECT(U305&amp;AR305&amp;"w"),INDIRECT(U305&amp;AR305)))</f>
        <v>0</v>
      </c>
      <c r="AT305" s="9" cm="1">
        <f t="array" ref="AT305">IF(F305="ExtraLok 100",_xlfn.XLOOKUP(S305,'ExtraLok 100'!$C$6:$S$6,_xlfn.XLOOKUP('Pricing Tool'!T305,'ExtraLok 100'!$A$7:$A$21,'ExtraLok 100'!$C$7:$S$21)),IF(F305="ExtraLok 125",_xlfn.XLOOKUP('Pricing Tool'!S305,'ExtraLok 125'!$C$6:$S$6,_xlfn.XLOOKUP('Pricing Tool'!T305,'ExtraLok 125'!$A$7:$A$33,'ExtraLok 125'!$C$7:$S$33)),0))</f>
        <v>0</v>
      </c>
      <c r="AU305" s="9">
        <f t="shared" ca="1" si="108"/>
        <v>0</v>
      </c>
      <c r="AV305" s="9" t="str">
        <f t="shared" si="96"/>
        <v/>
      </c>
      <c r="AW305" s="85" t="e">
        <f>_xlfn.XLOOKUP($AV305,'Size capacities'!$A$2:$A$120,'Size capacities'!D$2:D$120)</f>
        <v>#N/A</v>
      </c>
      <c r="AX305" s="85" t="e">
        <f>_xlfn.XLOOKUP($AV305,'Size capacities'!$A$2:$A$120,'Size capacities'!E$2:E$120)</f>
        <v>#N/A</v>
      </c>
      <c r="AY305" s="85" t="e">
        <f>_xlfn.XLOOKUP($AV305,'Size capacities'!$A$2:$A$120,'Size capacities'!F$2:F$120)</f>
        <v>#N/A</v>
      </c>
      <c r="AZ305" s="85" t="e">
        <f>_xlfn.XLOOKUP($AV305,'Size capacities'!$A$2:$A$120,'Size capacities'!G$2:G$120)</f>
        <v>#N/A</v>
      </c>
      <c r="BA305" s="85">
        <f t="shared" si="97"/>
        <v>0</v>
      </c>
      <c r="BB305" s="85">
        <f t="shared" si="98"/>
        <v>0</v>
      </c>
    </row>
    <row r="306" spans="1:54" x14ac:dyDescent="0.3">
      <c r="A306" s="7">
        <v>303</v>
      </c>
      <c r="B306" s="91"/>
      <c r="C306" s="91"/>
      <c r="D306" s="91"/>
      <c r="E306" s="91"/>
      <c r="F306" s="91"/>
      <c r="G306" s="91"/>
      <c r="H306" s="91"/>
      <c r="I306" s="91"/>
      <c r="J306" s="91"/>
      <c r="K306" s="92"/>
      <c r="L306" s="92"/>
      <c r="M306" s="9">
        <f t="shared" ca="1" si="88"/>
        <v>0</v>
      </c>
      <c r="N306" s="10" cm="1">
        <f t="array" aca="1" ref="N306" ca="1">IF(ISBLANK(C306),0,IF(F306="Flow",AP306,IF(F306="Cascade",AQ306,IF(OR(ISBLANK(F306),ISBLANK(G306),ISBLANK(I306),ISBLANK(J306)),0,(_xlfn.XLOOKUP(S306,INDIRECT(U306&amp;W306&amp;"W"),_xlfn.XLOOKUP(T306,INDIRECT(U306&amp;W306&amp;"D"),INDIRECT(U306&amp;W306))))))))</f>
        <v>0</v>
      </c>
      <c r="O306" s="93"/>
      <c r="P306" s="9">
        <f t="shared" ca="1" si="89"/>
        <v>0</v>
      </c>
      <c r="Q306" s="9">
        <f t="shared" si="99"/>
        <v>0</v>
      </c>
      <c r="S306" s="7">
        <f t="shared" si="100"/>
        <v>800</v>
      </c>
      <c r="T306" s="7">
        <f t="shared" si="101"/>
        <v>800</v>
      </c>
      <c r="U306" s="8" t="str">
        <f t="shared" si="102"/>
        <v/>
      </c>
      <c r="V306" s="7" cm="1">
        <f t="array" aca="1" ref="V306" ca="1">IF(ISBLANK(I306),0,_xlfn.XLOOKUP(I306,INDIRECT(U306&amp;"Controls"),INDIRECT(U306&amp;"ControlsAddon")))</f>
        <v>0</v>
      </c>
      <c r="W306" s="7" t="str">
        <f t="shared" si="90"/>
        <v/>
      </c>
      <c r="X306" s="7" cm="1">
        <f t="array" aca="1" ref="X306" ca="1">IF(AND(K306="y",NOT(ISBLANK(H306))),_xlfn.XLOOKUP(S306,ralcassette,ralcassettecost),IF(K306="Y",_xlfn.XLOOKUP(S306,INDIRECT(U306&amp;"RALW"),_xlfn.XLOOKUP(T306,INDIRECT(U306&amp;"RALD"),INDIRECT(U306&amp;"RAL"))),0))</f>
        <v>0</v>
      </c>
      <c r="Y306" s="7">
        <f t="shared" si="103"/>
        <v>0</v>
      </c>
      <c r="Z306" s="7">
        <f t="shared" si="104"/>
        <v>0</v>
      </c>
      <c r="AA306" s="7" cm="1">
        <f t="array" ref="AA306">IF(ISNUMBER(SEARCH("cassette",H306)),_xlfn.XLOOKUP(S306,cassettewidth,_xlfn.XLOOKUP(H306,cassettetype,cassette)),IF(ISNUMBER(SEARCH("fascia",H306)),_xlfn.XLOOKUP(S306,fasciawidth,_xlfn.XLOOKUP(H306,fasciatype,fascia)),0))</f>
        <v>0</v>
      </c>
      <c r="AB306" s="7" t="str">
        <f t="shared" si="105"/>
        <v/>
      </c>
      <c r="AC306" s="7" t="str" cm="1">
        <f t="array" ref="AC306">IF(NOT(ISBLANK(H306)),_xlfn.XLOOKUP(S306,cassetterefwidth,_xlfn.XLOOKUP(T306,cassetterefdrop,cassetteref)),"")</f>
        <v/>
      </c>
      <c r="AD306" s="1" t="b">
        <f t="shared" si="106"/>
        <v>0</v>
      </c>
      <c r="AE306" s="1" t="b">
        <f t="shared" si="91"/>
        <v>0</v>
      </c>
      <c r="AF306" s="10" t="e" cm="1">
        <f t="array" aca="1" ref="AF306" ca="1">(_xlfn.XLOOKUP($S306,INDIRECT($U306&amp;$W306&amp;"W"),_xlfn.XLOOKUP($T306,INDIRECT($U306&amp;$W306&amp;"D"),INDIRECT($U306&amp;$W306))))</f>
        <v>#REF!</v>
      </c>
      <c r="AG306" s="9"/>
      <c r="AH306" s="9"/>
      <c r="AI306" s="9"/>
      <c r="AJ306" s="9"/>
      <c r="AK306" s="9"/>
      <c r="AL306" s="7">
        <f t="shared" si="92"/>
        <v>500</v>
      </c>
      <c r="AM306" s="7" t="str">
        <f t="shared" si="107"/>
        <v/>
      </c>
      <c r="AN306" s="7">
        <f t="shared" si="93"/>
        <v>0</v>
      </c>
      <c r="AO306" s="7">
        <f t="shared" si="94"/>
        <v>0</v>
      </c>
      <c r="AP306" s="9" cm="1">
        <f t="array" aca="1" ref="AP306" ca="1">IF(F306="Flow",_xlfn.XLOOKUP(AL306,INDIRECT(F306&amp;AM306&amp;"W"),_xlfn.XLOOKUP(AI306,INDIRECT(F306&amp;AM306&amp;"H"),INDIRECT(F306&amp;AM306))),0)</f>
        <v>0</v>
      </c>
      <c r="AQ306" s="9">
        <f>IF(F306="Cascade",_xlfn.XLOOKUP(S306,Cascade!$C$4:$S$4,Cascade!$C$5:$S$5),0)</f>
        <v>0</v>
      </c>
      <c r="AR306" s="9" t="b">
        <f t="shared" si="95"/>
        <v>0</v>
      </c>
      <c r="AS306" s="9" cm="1">
        <f t="array" aca="1" ref="AS306" ca="1">IF(OR(G306="Ellipse 43",G306="Luxury 46",G306="Type 2",G306="Type D",G306="Type Z",ISBLANK(G306)),0,_xlfn.XLOOKUP(S306,INDIRECT(U306&amp;AR306&amp;"w"),INDIRECT(U306&amp;AR306)))</f>
        <v>0</v>
      </c>
      <c r="AT306" s="9" cm="1">
        <f t="array" ref="AT306">IF(F306="ExtraLok 100",_xlfn.XLOOKUP(S306,'ExtraLok 100'!$C$6:$S$6,_xlfn.XLOOKUP('Pricing Tool'!T306,'ExtraLok 100'!$A$7:$A$21,'ExtraLok 100'!$C$7:$S$21)),IF(F306="ExtraLok 125",_xlfn.XLOOKUP('Pricing Tool'!S306,'ExtraLok 125'!$C$6:$S$6,_xlfn.XLOOKUP('Pricing Tool'!T306,'ExtraLok 125'!$A$7:$A$33,'ExtraLok 125'!$C$7:$S$33)),0))</f>
        <v>0</v>
      </c>
      <c r="AU306" s="9">
        <f t="shared" ca="1" si="108"/>
        <v>0</v>
      </c>
      <c r="AV306" s="9" t="str">
        <f t="shared" si="96"/>
        <v/>
      </c>
      <c r="AW306" s="85" t="e">
        <f>_xlfn.XLOOKUP($AV306,'Size capacities'!$A$2:$A$120,'Size capacities'!D$2:D$120)</f>
        <v>#N/A</v>
      </c>
      <c r="AX306" s="85" t="e">
        <f>_xlfn.XLOOKUP($AV306,'Size capacities'!$A$2:$A$120,'Size capacities'!E$2:E$120)</f>
        <v>#N/A</v>
      </c>
      <c r="AY306" s="85" t="e">
        <f>_xlfn.XLOOKUP($AV306,'Size capacities'!$A$2:$A$120,'Size capacities'!F$2:F$120)</f>
        <v>#N/A</v>
      </c>
      <c r="AZ306" s="85" t="e">
        <f>_xlfn.XLOOKUP($AV306,'Size capacities'!$A$2:$A$120,'Size capacities'!G$2:G$120)</f>
        <v>#N/A</v>
      </c>
      <c r="BA306" s="85">
        <f t="shared" si="97"/>
        <v>0</v>
      </c>
      <c r="BB306" s="85">
        <f t="shared" si="98"/>
        <v>0</v>
      </c>
    </row>
    <row r="307" spans="1:54" x14ac:dyDescent="0.3">
      <c r="A307" s="7">
        <v>304</v>
      </c>
      <c r="B307" s="91"/>
      <c r="C307" s="91"/>
      <c r="D307" s="91"/>
      <c r="E307" s="91"/>
      <c r="F307" s="91"/>
      <c r="G307" s="91"/>
      <c r="H307" s="91"/>
      <c r="I307" s="91"/>
      <c r="J307" s="91"/>
      <c r="K307" s="92"/>
      <c r="L307" s="92"/>
      <c r="M307" s="9">
        <f t="shared" ca="1" si="88"/>
        <v>0</v>
      </c>
      <c r="N307" s="10" cm="1">
        <f t="array" aca="1" ref="N307" ca="1">IF(ISBLANK(C307),0,IF(F307="Flow",AP307,IF(F307="Cascade",AQ307,IF(OR(ISBLANK(F307),ISBLANK(G307),ISBLANK(I307),ISBLANK(J307)),0,(_xlfn.XLOOKUP(S307,INDIRECT(U307&amp;W307&amp;"W"),_xlfn.XLOOKUP(T307,INDIRECT(U307&amp;W307&amp;"D"),INDIRECT(U307&amp;W307))))))))</f>
        <v>0</v>
      </c>
      <c r="O307" s="93"/>
      <c r="P307" s="9">
        <f t="shared" ca="1" si="89"/>
        <v>0</v>
      </c>
      <c r="Q307" s="9">
        <f t="shared" si="99"/>
        <v>0</v>
      </c>
      <c r="S307" s="7">
        <f t="shared" si="100"/>
        <v>800</v>
      </c>
      <c r="T307" s="7">
        <f t="shared" si="101"/>
        <v>800</v>
      </c>
      <c r="U307" s="8" t="str">
        <f t="shared" si="102"/>
        <v/>
      </c>
      <c r="V307" s="7" cm="1">
        <f t="array" aca="1" ref="V307" ca="1">IF(ISBLANK(I307),0,_xlfn.XLOOKUP(I307,INDIRECT(U307&amp;"Controls"),INDIRECT(U307&amp;"ControlsAddon")))</f>
        <v>0</v>
      </c>
      <c r="W307" s="7" t="str">
        <f t="shared" si="90"/>
        <v/>
      </c>
      <c r="X307" s="7" cm="1">
        <f t="array" aca="1" ref="X307" ca="1">IF(AND(K307="y",NOT(ISBLANK(H307))),_xlfn.XLOOKUP(S307,ralcassette,ralcassettecost),IF(K307="Y",_xlfn.XLOOKUP(S307,INDIRECT(U307&amp;"RALW"),_xlfn.XLOOKUP(T307,INDIRECT(U307&amp;"RALD"),INDIRECT(U307&amp;"RAL"))),0))</f>
        <v>0</v>
      </c>
      <c r="Y307" s="7">
        <f t="shared" si="103"/>
        <v>0</v>
      </c>
      <c r="Z307" s="7">
        <f t="shared" si="104"/>
        <v>0</v>
      </c>
      <c r="AA307" s="7" cm="1">
        <f t="array" ref="AA307">IF(ISNUMBER(SEARCH("cassette",H307)),_xlfn.XLOOKUP(S307,cassettewidth,_xlfn.XLOOKUP(H307,cassettetype,cassette)),IF(ISNUMBER(SEARCH("fascia",H307)),_xlfn.XLOOKUP(S307,fasciawidth,_xlfn.XLOOKUP(H307,fasciatype,fascia)),0))</f>
        <v>0</v>
      </c>
      <c r="AB307" s="7" t="str">
        <f t="shared" si="105"/>
        <v/>
      </c>
      <c r="AC307" s="7" t="str" cm="1">
        <f t="array" ref="AC307">IF(NOT(ISBLANK(H307)),_xlfn.XLOOKUP(S307,cassetterefwidth,_xlfn.XLOOKUP(T307,cassetterefdrop,cassetteref)),"")</f>
        <v/>
      </c>
      <c r="AD307" s="1" t="b">
        <f t="shared" si="106"/>
        <v>0</v>
      </c>
      <c r="AE307" s="1" t="b">
        <f t="shared" si="91"/>
        <v>0</v>
      </c>
      <c r="AF307" s="10" t="e" cm="1">
        <f t="array" aca="1" ref="AF307" ca="1">(_xlfn.XLOOKUP($S307,INDIRECT($U307&amp;$W307&amp;"W"),_xlfn.XLOOKUP($T307,INDIRECT($U307&amp;$W307&amp;"D"),INDIRECT($U307&amp;$W307))))</f>
        <v>#REF!</v>
      </c>
      <c r="AG307" s="9"/>
      <c r="AH307" s="9"/>
      <c r="AI307" s="9"/>
      <c r="AJ307" s="9"/>
      <c r="AK307" s="9"/>
      <c r="AL307" s="7">
        <f t="shared" si="92"/>
        <v>500</v>
      </c>
      <c r="AM307" s="7" t="str">
        <f t="shared" si="107"/>
        <v/>
      </c>
      <c r="AN307" s="7">
        <f t="shared" si="93"/>
        <v>0</v>
      </c>
      <c r="AO307" s="7">
        <f t="shared" si="94"/>
        <v>0</v>
      </c>
      <c r="AP307" s="9" cm="1">
        <f t="array" aca="1" ref="AP307" ca="1">IF(F307="Flow",_xlfn.XLOOKUP(AL307,INDIRECT(F307&amp;AM307&amp;"W"),_xlfn.XLOOKUP(AI307,INDIRECT(F307&amp;AM307&amp;"H"),INDIRECT(F307&amp;AM307))),0)</f>
        <v>0</v>
      </c>
      <c r="AQ307" s="9">
        <f>IF(F307="Cascade",_xlfn.XLOOKUP(S307,Cascade!$C$4:$S$4,Cascade!$C$5:$S$5),0)</f>
        <v>0</v>
      </c>
      <c r="AR307" s="9" t="b">
        <f t="shared" si="95"/>
        <v>0</v>
      </c>
      <c r="AS307" s="9" cm="1">
        <f t="array" aca="1" ref="AS307" ca="1">IF(OR(G307="Ellipse 43",G307="Luxury 46",G307="Type 2",G307="Type D",G307="Type Z",ISBLANK(G307)),0,_xlfn.XLOOKUP(S307,INDIRECT(U307&amp;AR307&amp;"w"),INDIRECT(U307&amp;AR307)))</f>
        <v>0</v>
      </c>
      <c r="AT307" s="9" cm="1">
        <f t="array" ref="AT307">IF(F307="ExtraLok 100",_xlfn.XLOOKUP(S307,'ExtraLok 100'!$C$6:$S$6,_xlfn.XLOOKUP('Pricing Tool'!T307,'ExtraLok 100'!$A$7:$A$21,'ExtraLok 100'!$C$7:$S$21)),IF(F307="ExtraLok 125",_xlfn.XLOOKUP('Pricing Tool'!S307,'ExtraLok 125'!$C$6:$S$6,_xlfn.XLOOKUP('Pricing Tool'!T307,'ExtraLok 125'!$A$7:$A$33,'ExtraLok 125'!$C$7:$S$33)),0))</f>
        <v>0</v>
      </c>
      <c r="AU307" s="9">
        <f t="shared" ca="1" si="108"/>
        <v>0</v>
      </c>
      <c r="AV307" s="9" t="str">
        <f t="shared" si="96"/>
        <v/>
      </c>
      <c r="AW307" s="85" t="e">
        <f>_xlfn.XLOOKUP($AV307,'Size capacities'!$A$2:$A$120,'Size capacities'!D$2:D$120)</f>
        <v>#N/A</v>
      </c>
      <c r="AX307" s="85" t="e">
        <f>_xlfn.XLOOKUP($AV307,'Size capacities'!$A$2:$A$120,'Size capacities'!E$2:E$120)</f>
        <v>#N/A</v>
      </c>
      <c r="AY307" s="85" t="e">
        <f>_xlfn.XLOOKUP($AV307,'Size capacities'!$A$2:$A$120,'Size capacities'!F$2:F$120)</f>
        <v>#N/A</v>
      </c>
      <c r="AZ307" s="85" t="e">
        <f>_xlfn.XLOOKUP($AV307,'Size capacities'!$A$2:$A$120,'Size capacities'!G$2:G$120)</f>
        <v>#N/A</v>
      </c>
      <c r="BA307" s="85">
        <f t="shared" si="97"/>
        <v>0</v>
      </c>
      <c r="BB307" s="85">
        <f t="shared" si="98"/>
        <v>0</v>
      </c>
    </row>
    <row r="308" spans="1:54" x14ac:dyDescent="0.3">
      <c r="A308" s="7">
        <v>305</v>
      </c>
      <c r="B308" s="91"/>
      <c r="C308" s="91"/>
      <c r="D308" s="91"/>
      <c r="E308" s="91"/>
      <c r="F308" s="91"/>
      <c r="G308" s="91"/>
      <c r="H308" s="91"/>
      <c r="I308" s="91"/>
      <c r="J308" s="91"/>
      <c r="K308" s="92"/>
      <c r="L308" s="92"/>
      <c r="M308" s="9">
        <f t="shared" ca="1" si="88"/>
        <v>0</v>
      </c>
      <c r="N308" s="10" cm="1">
        <f t="array" aca="1" ref="N308" ca="1">IF(ISBLANK(C308),0,IF(F308="Flow",AP308,IF(F308="Cascade",AQ308,IF(OR(ISBLANK(F308),ISBLANK(G308),ISBLANK(I308),ISBLANK(J308)),0,(_xlfn.XLOOKUP(S308,INDIRECT(U308&amp;W308&amp;"W"),_xlfn.XLOOKUP(T308,INDIRECT(U308&amp;W308&amp;"D"),INDIRECT(U308&amp;W308))))))))</f>
        <v>0</v>
      </c>
      <c r="O308" s="93"/>
      <c r="P308" s="9">
        <f t="shared" ca="1" si="89"/>
        <v>0</v>
      </c>
      <c r="Q308" s="9">
        <f t="shared" si="99"/>
        <v>0</v>
      </c>
      <c r="S308" s="7">
        <f t="shared" si="100"/>
        <v>800</v>
      </c>
      <c r="T308" s="7">
        <f t="shared" si="101"/>
        <v>800</v>
      </c>
      <c r="U308" s="8" t="str">
        <f t="shared" si="102"/>
        <v/>
      </c>
      <c r="V308" s="7" cm="1">
        <f t="array" aca="1" ref="V308" ca="1">IF(ISBLANK(I308),0,_xlfn.XLOOKUP(I308,INDIRECT(U308&amp;"Controls"),INDIRECT(U308&amp;"ControlsAddon")))</f>
        <v>0</v>
      </c>
      <c r="W308" s="7" t="str">
        <f t="shared" si="90"/>
        <v/>
      </c>
      <c r="X308" s="7" cm="1">
        <f t="array" aca="1" ref="X308" ca="1">IF(AND(K308="y",NOT(ISBLANK(H308))),_xlfn.XLOOKUP(S308,ralcassette,ralcassettecost),IF(K308="Y",_xlfn.XLOOKUP(S308,INDIRECT(U308&amp;"RALW"),_xlfn.XLOOKUP(T308,INDIRECT(U308&amp;"RALD"),INDIRECT(U308&amp;"RAL"))),0))</f>
        <v>0</v>
      </c>
      <c r="Y308" s="7">
        <f t="shared" si="103"/>
        <v>0</v>
      </c>
      <c r="Z308" s="7">
        <f t="shared" si="104"/>
        <v>0</v>
      </c>
      <c r="AA308" s="7" cm="1">
        <f t="array" ref="AA308">IF(ISNUMBER(SEARCH("cassette",H308)),_xlfn.XLOOKUP(S308,cassettewidth,_xlfn.XLOOKUP(H308,cassettetype,cassette)),IF(ISNUMBER(SEARCH("fascia",H308)),_xlfn.XLOOKUP(S308,fasciawidth,_xlfn.XLOOKUP(H308,fasciatype,fascia)),0))</f>
        <v>0</v>
      </c>
      <c r="AB308" s="7" t="str">
        <f t="shared" si="105"/>
        <v/>
      </c>
      <c r="AC308" s="7" t="str" cm="1">
        <f t="array" ref="AC308">IF(NOT(ISBLANK(H308)),_xlfn.XLOOKUP(S308,cassetterefwidth,_xlfn.XLOOKUP(T308,cassetterefdrop,cassetteref)),"")</f>
        <v/>
      </c>
      <c r="AD308" s="1" t="b">
        <f t="shared" si="106"/>
        <v>0</v>
      </c>
      <c r="AE308" s="1" t="b">
        <f t="shared" si="91"/>
        <v>0</v>
      </c>
      <c r="AF308" s="10" t="e" cm="1">
        <f t="array" aca="1" ref="AF308" ca="1">(_xlfn.XLOOKUP($S308,INDIRECT($U308&amp;$W308&amp;"W"),_xlfn.XLOOKUP($T308,INDIRECT($U308&amp;$W308&amp;"D"),INDIRECT($U308&amp;$W308))))</f>
        <v>#REF!</v>
      </c>
      <c r="AG308" s="9"/>
      <c r="AH308" s="9"/>
      <c r="AI308" s="9"/>
      <c r="AJ308" s="9"/>
      <c r="AK308" s="9"/>
      <c r="AL308" s="7">
        <f t="shared" si="92"/>
        <v>500</v>
      </c>
      <c r="AM308" s="7" t="str">
        <f t="shared" si="107"/>
        <v/>
      </c>
      <c r="AN308" s="7">
        <f t="shared" si="93"/>
        <v>0</v>
      </c>
      <c r="AO308" s="7">
        <f t="shared" si="94"/>
        <v>0</v>
      </c>
      <c r="AP308" s="9" cm="1">
        <f t="array" aca="1" ref="AP308" ca="1">IF(F308="Flow",_xlfn.XLOOKUP(AL308,INDIRECT(F308&amp;AM308&amp;"W"),_xlfn.XLOOKUP(AI308,INDIRECT(F308&amp;AM308&amp;"H"),INDIRECT(F308&amp;AM308))),0)</f>
        <v>0</v>
      </c>
      <c r="AQ308" s="9">
        <f>IF(F308="Cascade",_xlfn.XLOOKUP(S308,Cascade!$C$4:$S$4,Cascade!$C$5:$S$5),0)</f>
        <v>0</v>
      </c>
      <c r="AR308" s="9" t="b">
        <f t="shared" si="95"/>
        <v>0</v>
      </c>
      <c r="AS308" s="9" cm="1">
        <f t="array" aca="1" ref="AS308" ca="1">IF(OR(G308="Ellipse 43",G308="Luxury 46",G308="Type 2",G308="Type D",G308="Type Z",ISBLANK(G308)),0,_xlfn.XLOOKUP(S308,INDIRECT(U308&amp;AR308&amp;"w"),INDIRECT(U308&amp;AR308)))</f>
        <v>0</v>
      </c>
      <c r="AT308" s="9" cm="1">
        <f t="array" ref="AT308">IF(F308="ExtraLok 100",_xlfn.XLOOKUP(S308,'ExtraLok 100'!$C$6:$S$6,_xlfn.XLOOKUP('Pricing Tool'!T308,'ExtraLok 100'!$A$7:$A$21,'ExtraLok 100'!$C$7:$S$21)),IF(F308="ExtraLok 125",_xlfn.XLOOKUP('Pricing Tool'!S308,'ExtraLok 125'!$C$6:$S$6,_xlfn.XLOOKUP('Pricing Tool'!T308,'ExtraLok 125'!$A$7:$A$33,'ExtraLok 125'!$C$7:$S$33)),0))</f>
        <v>0</v>
      </c>
      <c r="AU308" s="9">
        <f t="shared" ca="1" si="108"/>
        <v>0</v>
      </c>
      <c r="AV308" s="9" t="str">
        <f t="shared" si="96"/>
        <v/>
      </c>
      <c r="AW308" s="85" t="e">
        <f>_xlfn.XLOOKUP($AV308,'Size capacities'!$A$2:$A$120,'Size capacities'!D$2:D$120)</f>
        <v>#N/A</v>
      </c>
      <c r="AX308" s="85" t="e">
        <f>_xlfn.XLOOKUP($AV308,'Size capacities'!$A$2:$A$120,'Size capacities'!E$2:E$120)</f>
        <v>#N/A</v>
      </c>
      <c r="AY308" s="85" t="e">
        <f>_xlfn.XLOOKUP($AV308,'Size capacities'!$A$2:$A$120,'Size capacities'!F$2:F$120)</f>
        <v>#N/A</v>
      </c>
      <c r="AZ308" s="85" t="e">
        <f>_xlfn.XLOOKUP($AV308,'Size capacities'!$A$2:$A$120,'Size capacities'!G$2:G$120)</f>
        <v>#N/A</v>
      </c>
      <c r="BA308" s="85">
        <f t="shared" si="97"/>
        <v>0</v>
      </c>
      <c r="BB308" s="85">
        <f t="shared" si="98"/>
        <v>0</v>
      </c>
    </row>
    <row r="309" spans="1:54" x14ac:dyDescent="0.3">
      <c r="A309" s="7">
        <v>306</v>
      </c>
      <c r="B309" s="91"/>
      <c r="C309" s="91"/>
      <c r="D309" s="91"/>
      <c r="E309" s="91"/>
      <c r="F309" s="91"/>
      <c r="G309" s="91"/>
      <c r="H309" s="91"/>
      <c r="I309" s="91"/>
      <c r="J309" s="91"/>
      <c r="K309" s="92"/>
      <c r="L309" s="92"/>
      <c r="M309" s="9">
        <f t="shared" ca="1" si="88"/>
        <v>0</v>
      </c>
      <c r="N309" s="10" cm="1">
        <f t="array" aca="1" ref="N309" ca="1">IF(ISBLANK(C309),0,IF(F309="Flow",AP309,IF(F309="Cascade",AQ309,IF(OR(ISBLANK(F309),ISBLANK(G309),ISBLANK(I309),ISBLANK(J309)),0,(_xlfn.XLOOKUP(S309,INDIRECT(U309&amp;W309&amp;"W"),_xlfn.XLOOKUP(T309,INDIRECT(U309&amp;W309&amp;"D"),INDIRECT(U309&amp;W309))))))))</f>
        <v>0</v>
      </c>
      <c r="O309" s="93"/>
      <c r="P309" s="9">
        <f t="shared" ca="1" si="89"/>
        <v>0</v>
      </c>
      <c r="Q309" s="9">
        <f t="shared" si="99"/>
        <v>0</v>
      </c>
      <c r="S309" s="7">
        <f t="shared" si="100"/>
        <v>800</v>
      </c>
      <c r="T309" s="7">
        <f t="shared" si="101"/>
        <v>800</v>
      </c>
      <c r="U309" s="8" t="str">
        <f t="shared" si="102"/>
        <v/>
      </c>
      <c r="V309" s="7" cm="1">
        <f t="array" aca="1" ref="V309" ca="1">IF(ISBLANK(I309),0,_xlfn.XLOOKUP(I309,INDIRECT(U309&amp;"Controls"),INDIRECT(U309&amp;"ControlsAddon")))</f>
        <v>0</v>
      </c>
      <c r="W309" s="7" t="str">
        <f t="shared" si="90"/>
        <v/>
      </c>
      <c r="X309" s="7" cm="1">
        <f t="array" aca="1" ref="X309" ca="1">IF(AND(K309="y",NOT(ISBLANK(H309))),_xlfn.XLOOKUP(S309,ralcassette,ralcassettecost),IF(K309="Y",_xlfn.XLOOKUP(S309,INDIRECT(U309&amp;"RALW"),_xlfn.XLOOKUP(T309,INDIRECT(U309&amp;"RALD"),INDIRECT(U309&amp;"RAL"))),0))</f>
        <v>0</v>
      </c>
      <c r="Y309" s="7">
        <f t="shared" si="103"/>
        <v>0</v>
      </c>
      <c r="Z309" s="7">
        <f t="shared" si="104"/>
        <v>0</v>
      </c>
      <c r="AA309" s="7" cm="1">
        <f t="array" ref="AA309">IF(ISNUMBER(SEARCH("cassette",H309)),_xlfn.XLOOKUP(S309,cassettewidth,_xlfn.XLOOKUP(H309,cassettetype,cassette)),IF(ISNUMBER(SEARCH("fascia",H309)),_xlfn.XLOOKUP(S309,fasciawidth,_xlfn.XLOOKUP(H309,fasciatype,fascia)),0))</f>
        <v>0</v>
      </c>
      <c r="AB309" s="7" t="str">
        <f t="shared" si="105"/>
        <v/>
      </c>
      <c r="AC309" s="7" t="str" cm="1">
        <f t="array" ref="AC309">IF(NOT(ISBLANK(H309)),_xlfn.XLOOKUP(S309,cassetterefwidth,_xlfn.XLOOKUP(T309,cassetterefdrop,cassetteref)),"")</f>
        <v/>
      </c>
      <c r="AD309" s="1" t="b">
        <f t="shared" si="106"/>
        <v>0</v>
      </c>
      <c r="AE309" s="1" t="b">
        <f t="shared" si="91"/>
        <v>0</v>
      </c>
      <c r="AF309" s="10" t="e" cm="1">
        <f t="array" aca="1" ref="AF309" ca="1">(_xlfn.XLOOKUP($S309,INDIRECT($U309&amp;$W309&amp;"W"),_xlfn.XLOOKUP($T309,INDIRECT($U309&amp;$W309&amp;"D"),INDIRECT($U309&amp;$W309))))</f>
        <v>#REF!</v>
      </c>
      <c r="AG309" s="9"/>
      <c r="AH309" s="9"/>
      <c r="AI309" s="9"/>
      <c r="AJ309" s="9"/>
      <c r="AK309" s="9"/>
      <c r="AL309" s="7">
        <f t="shared" si="92"/>
        <v>500</v>
      </c>
      <c r="AM309" s="7" t="str">
        <f t="shared" si="107"/>
        <v/>
      </c>
      <c r="AN309" s="7">
        <f t="shared" si="93"/>
        <v>0</v>
      </c>
      <c r="AO309" s="7">
        <f t="shared" si="94"/>
        <v>0</v>
      </c>
      <c r="AP309" s="9" cm="1">
        <f t="array" aca="1" ref="AP309" ca="1">IF(F309="Flow",_xlfn.XLOOKUP(AL309,INDIRECT(F309&amp;AM309&amp;"W"),_xlfn.XLOOKUP(AI309,INDIRECT(F309&amp;AM309&amp;"H"),INDIRECT(F309&amp;AM309))),0)</f>
        <v>0</v>
      </c>
      <c r="AQ309" s="9">
        <f>IF(F309="Cascade",_xlfn.XLOOKUP(S309,Cascade!$C$4:$S$4,Cascade!$C$5:$S$5),0)</f>
        <v>0</v>
      </c>
      <c r="AR309" s="9" t="b">
        <f t="shared" si="95"/>
        <v>0</v>
      </c>
      <c r="AS309" s="9" cm="1">
        <f t="array" aca="1" ref="AS309" ca="1">IF(OR(G309="Ellipse 43",G309="Luxury 46",G309="Type 2",G309="Type D",G309="Type Z",ISBLANK(G309)),0,_xlfn.XLOOKUP(S309,INDIRECT(U309&amp;AR309&amp;"w"),INDIRECT(U309&amp;AR309)))</f>
        <v>0</v>
      </c>
      <c r="AT309" s="9" cm="1">
        <f t="array" ref="AT309">IF(F309="ExtraLok 100",_xlfn.XLOOKUP(S309,'ExtraLok 100'!$C$6:$S$6,_xlfn.XLOOKUP('Pricing Tool'!T309,'ExtraLok 100'!$A$7:$A$21,'ExtraLok 100'!$C$7:$S$21)),IF(F309="ExtraLok 125",_xlfn.XLOOKUP('Pricing Tool'!S309,'ExtraLok 125'!$C$6:$S$6,_xlfn.XLOOKUP('Pricing Tool'!T309,'ExtraLok 125'!$A$7:$A$33,'ExtraLok 125'!$C$7:$S$33)),0))</f>
        <v>0</v>
      </c>
      <c r="AU309" s="9">
        <f t="shared" ca="1" si="108"/>
        <v>0</v>
      </c>
      <c r="AV309" s="9" t="str">
        <f t="shared" si="96"/>
        <v/>
      </c>
      <c r="AW309" s="85" t="e">
        <f>_xlfn.XLOOKUP($AV309,'Size capacities'!$A$2:$A$120,'Size capacities'!D$2:D$120)</f>
        <v>#N/A</v>
      </c>
      <c r="AX309" s="85" t="e">
        <f>_xlfn.XLOOKUP($AV309,'Size capacities'!$A$2:$A$120,'Size capacities'!E$2:E$120)</f>
        <v>#N/A</v>
      </c>
      <c r="AY309" s="85" t="e">
        <f>_xlfn.XLOOKUP($AV309,'Size capacities'!$A$2:$A$120,'Size capacities'!F$2:F$120)</f>
        <v>#N/A</v>
      </c>
      <c r="AZ309" s="85" t="e">
        <f>_xlfn.XLOOKUP($AV309,'Size capacities'!$A$2:$A$120,'Size capacities'!G$2:G$120)</f>
        <v>#N/A</v>
      </c>
      <c r="BA309" s="85">
        <f t="shared" si="97"/>
        <v>0</v>
      </c>
      <c r="BB309" s="85">
        <f t="shared" si="98"/>
        <v>0</v>
      </c>
    </row>
    <row r="310" spans="1:54" x14ac:dyDescent="0.3">
      <c r="A310" s="7">
        <v>307</v>
      </c>
      <c r="B310" s="91"/>
      <c r="C310" s="91"/>
      <c r="D310" s="91"/>
      <c r="E310" s="91"/>
      <c r="F310" s="91"/>
      <c r="G310" s="91"/>
      <c r="H310" s="91"/>
      <c r="I310" s="91"/>
      <c r="J310" s="91"/>
      <c r="K310" s="92"/>
      <c r="L310" s="92"/>
      <c r="M310" s="9">
        <f t="shared" ca="1" si="88"/>
        <v>0</v>
      </c>
      <c r="N310" s="10" cm="1">
        <f t="array" aca="1" ref="N310" ca="1">IF(ISBLANK(C310),0,IF(F310="Flow",AP310,IF(F310="Cascade",AQ310,IF(OR(ISBLANK(F310),ISBLANK(G310),ISBLANK(I310),ISBLANK(J310)),0,(_xlfn.XLOOKUP(S310,INDIRECT(U310&amp;W310&amp;"W"),_xlfn.XLOOKUP(T310,INDIRECT(U310&amp;W310&amp;"D"),INDIRECT(U310&amp;W310))))))))</f>
        <v>0</v>
      </c>
      <c r="O310" s="93"/>
      <c r="P310" s="9">
        <f t="shared" ca="1" si="89"/>
        <v>0</v>
      </c>
      <c r="Q310" s="9">
        <f t="shared" si="99"/>
        <v>0</v>
      </c>
      <c r="S310" s="7">
        <f t="shared" si="100"/>
        <v>800</v>
      </c>
      <c r="T310" s="7">
        <f t="shared" si="101"/>
        <v>800</v>
      </c>
      <c r="U310" s="8" t="str">
        <f t="shared" si="102"/>
        <v/>
      </c>
      <c r="V310" s="7" cm="1">
        <f t="array" aca="1" ref="V310" ca="1">IF(ISBLANK(I310),0,_xlfn.XLOOKUP(I310,INDIRECT(U310&amp;"Controls"),INDIRECT(U310&amp;"ControlsAddon")))</f>
        <v>0</v>
      </c>
      <c r="W310" s="7" t="str">
        <f t="shared" si="90"/>
        <v/>
      </c>
      <c r="X310" s="7" cm="1">
        <f t="array" aca="1" ref="X310" ca="1">IF(AND(K310="y",NOT(ISBLANK(H310))),_xlfn.XLOOKUP(S310,ralcassette,ralcassettecost),IF(K310="Y",_xlfn.XLOOKUP(S310,INDIRECT(U310&amp;"RALW"),_xlfn.XLOOKUP(T310,INDIRECT(U310&amp;"RALD"),INDIRECT(U310&amp;"RAL"))),0))</f>
        <v>0</v>
      </c>
      <c r="Y310" s="7">
        <f t="shared" si="103"/>
        <v>0</v>
      </c>
      <c r="Z310" s="7">
        <f t="shared" si="104"/>
        <v>0</v>
      </c>
      <c r="AA310" s="7" cm="1">
        <f t="array" ref="AA310">IF(ISNUMBER(SEARCH("cassette",H310)),_xlfn.XLOOKUP(S310,cassettewidth,_xlfn.XLOOKUP(H310,cassettetype,cassette)),IF(ISNUMBER(SEARCH("fascia",H310)),_xlfn.XLOOKUP(S310,fasciawidth,_xlfn.XLOOKUP(H310,fasciatype,fascia)),0))</f>
        <v>0</v>
      </c>
      <c r="AB310" s="7" t="str">
        <f t="shared" si="105"/>
        <v/>
      </c>
      <c r="AC310" s="7" t="str" cm="1">
        <f t="array" ref="AC310">IF(NOT(ISBLANK(H310)),_xlfn.XLOOKUP(S310,cassetterefwidth,_xlfn.XLOOKUP(T310,cassetterefdrop,cassetteref)),"")</f>
        <v/>
      </c>
      <c r="AD310" s="1" t="b">
        <f t="shared" si="106"/>
        <v>0</v>
      </c>
      <c r="AE310" s="1" t="b">
        <f t="shared" si="91"/>
        <v>0</v>
      </c>
      <c r="AF310" s="10" t="e" cm="1">
        <f t="array" aca="1" ref="AF310" ca="1">(_xlfn.XLOOKUP($S310,INDIRECT($U310&amp;$W310&amp;"W"),_xlfn.XLOOKUP($T310,INDIRECT($U310&amp;$W310&amp;"D"),INDIRECT($U310&amp;$W310))))</f>
        <v>#REF!</v>
      </c>
      <c r="AG310" s="9"/>
      <c r="AH310" s="9"/>
      <c r="AI310" s="9"/>
      <c r="AJ310" s="9"/>
      <c r="AK310" s="9"/>
      <c r="AL310" s="7">
        <f t="shared" si="92"/>
        <v>500</v>
      </c>
      <c r="AM310" s="7" t="str">
        <f t="shared" si="107"/>
        <v/>
      </c>
      <c r="AN310" s="7">
        <f t="shared" si="93"/>
        <v>0</v>
      </c>
      <c r="AO310" s="7">
        <f t="shared" si="94"/>
        <v>0</v>
      </c>
      <c r="AP310" s="9" cm="1">
        <f t="array" aca="1" ref="AP310" ca="1">IF(F310="Flow",_xlfn.XLOOKUP(AL310,INDIRECT(F310&amp;AM310&amp;"W"),_xlfn.XLOOKUP(AI310,INDIRECT(F310&amp;AM310&amp;"H"),INDIRECT(F310&amp;AM310))),0)</f>
        <v>0</v>
      </c>
      <c r="AQ310" s="9">
        <f>IF(F310="Cascade",_xlfn.XLOOKUP(S310,Cascade!$C$4:$S$4,Cascade!$C$5:$S$5),0)</f>
        <v>0</v>
      </c>
      <c r="AR310" s="9" t="b">
        <f t="shared" si="95"/>
        <v>0</v>
      </c>
      <c r="AS310" s="9" cm="1">
        <f t="array" aca="1" ref="AS310" ca="1">IF(OR(G310="Ellipse 43",G310="Luxury 46",G310="Type 2",G310="Type D",G310="Type Z",ISBLANK(G310)),0,_xlfn.XLOOKUP(S310,INDIRECT(U310&amp;AR310&amp;"w"),INDIRECT(U310&amp;AR310)))</f>
        <v>0</v>
      </c>
      <c r="AT310" s="9" cm="1">
        <f t="array" ref="AT310">IF(F310="ExtraLok 100",_xlfn.XLOOKUP(S310,'ExtraLok 100'!$C$6:$S$6,_xlfn.XLOOKUP('Pricing Tool'!T310,'ExtraLok 100'!$A$7:$A$21,'ExtraLok 100'!$C$7:$S$21)),IF(F310="ExtraLok 125",_xlfn.XLOOKUP('Pricing Tool'!S310,'ExtraLok 125'!$C$6:$S$6,_xlfn.XLOOKUP('Pricing Tool'!T310,'ExtraLok 125'!$A$7:$A$33,'ExtraLok 125'!$C$7:$S$33)),0))</f>
        <v>0</v>
      </c>
      <c r="AU310" s="9">
        <f t="shared" ca="1" si="108"/>
        <v>0</v>
      </c>
      <c r="AV310" s="9" t="str">
        <f t="shared" si="96"/>
        <v/>
      </c>
      <c r="AW310" s="85" t="e">
        <f>_xlfn.XLOOKUP($AV310,'Size capacities'!$A$2:$A$120,'Size capacities'!D$2:D$120)</f>
        <v>#N/A</v>
      </c>
      <c r="AX310" s="85" t="e">
        <f>_xlfn.XLOOKUP($AV310,'Size capacities'!$A$2:$A$120,'Size capacities'!E$2:E$120)</f>
        <v>#N/A</v>
      </c>
      <c r="AY310" s="85" t="e">
        <f>_xlfn.XLOOKUP($AV310,'Size capacities'!$A$2:$A$120,'Size capacities'!F$2:F$120)</f>
        <v>#N/A</v>
      </c>
      <c r="AZ310" s="85" t="e">
        <f>_xlfn.XLOOKUP($AV310,'Size capacities'!$A$2:$A$120,'Size capacities'!G$2:G$120)</f>
        <v>#N/A</v>
      </c>
      <c r="BA310" s="85">
        <f t="shared" si="97"/>
        <v>0</v>
      </c>
      <c r="BB310" s="85">
        <f t="shared" si="98"/>
        <v>0</v>
      </c>
    </row>
    <row r="311" spans="1:54" x14ac:dyDescent="0.3">
      <c r="A311" s="7">
        <v>308</v>
      </c>
      <c r="B311" s="91"/>
      <c r="C311" s="91"/>
      <c r="D311" s="91"/>
      <c r="E311" s="91"/>
      <c r="F311" s="91"/>
      <c r="G311" s="91"/>
      <c r="H311" s="91"/>
      <c r="I311" s="91"/>
      <c r="J311" s="91"/>
      <c r="K311" s="92"/>
      <c r="L311" s="92"/>
      <c r="M311" s="9">
        <f t="shared" ca="1" si="88"/>
        <v>0</v>
      </c>
      <c r="N311" s="10" cm="1">
        <f t="array" aca="1" ref="N311" ca="1">IF(ISBLANK(C311),0,IF(F311="Flow",AP311,IF(F311="Cascade",AQ311,IF(OR(ISBLANK(F311),ISBLANK(G311),ISBLANK(I311),ISBLANK(J311)),0,(_xlfn.XLOOKUP(S311,INDIRECT(U311&amp;W311&amp;"W"),_xlfn.XLOOKUP(T311,INDIRECT(U311&amp;W311&amp;"D"),INDIRECT(U311&amp;W311))))))))</f>
        <v>0</v>
      </c>
      <c r="O311" s="93"/>
      <c r="P311" s="9">
        <f t="shared" ca="1" si="89"/>
        <v>0</v>
      </c>
      <c r="Q311" s="9">
        <f t="shared" si="99"/>
        <v>0</v>
      </c>
      <c r="S311" s="7">
        <f t="shared" si="100"/>
        <v>800</v>
      </c>
      <c r="T311" s="7">
        <f t="shared" si="101"/>
        <v>800</v>
      </c>
      <c r="U311" s="8" t="str">
        <f t="shared" si="102"/>
        <v/>
      </c>
      <c r="V311" s="7" cm="1">
        <f t="array" aca="1" ref="V311" ca="1">IF(ISBLANK(I311),0,_xlfn.XLOOKUP(I311,INDIRECT(U311&amp;"Controls"),INDIRECT(U311&amp;"ControlsAddon")))</f>
        <v>0</v>
      </c>
      <c r="W311" s="7" t="str">
        <f t="shared" si="90"/>
        <v/>
      </c>
      <c r="X311" s="7" cm="1">
        <f t="array" aca="1" ref="X311" ca="1">IF(AND(K311="y",NOT(ISBLANK(H311))),_xlfn.XLOOKUP(S311,ralcassette,ralcassettecost),IF(K311="Y",_xlfn.XLOOKUP(S311,INDIRECT(U311&amp;"RALW"),_xlfn.XLOOKUP(T311,INDIRECT(U311&amp;"RALD"),INDIRECT(U311&amp;"RAL"))),0))</f>
        <v>0</v>
      </c>
      <c r="Y311" s="7">
        <f t="shared" si="103"/>
        <v>0</v>
      </c>
      <c r="Z311" s="7">
        <f t="shared" si="104"/>
        <v>0</v>
      </c>
      <c r="AA311" s="7" cm="1">
        <f t="array" ref="AA311">IF(ISNUMBER(SEARCH("cassette",H311)),_xlfn.XLOOKUP(S311,cassettewidth,_xlfn.XLOOKUP(H311,cassettetype,cassette)),IF(ISNUMBER(SEARCH("fascia",H311)),_xlfn.XLOOKUP(S311,fasciawidth,_xlfn.XLOOKUP(H311,fasciatype,fascia)),0))</f>
        <v>0</v>
      </c>
      <c r="AB311" s="7" t="str">
        <f t="shared" si="105"/>
        <v/>
      </c>
      <c r="AC311" s="7" t="str" cm="1">
        <f t="array" ref="AC311">IF(NOT(ISBLANK(H311)),_xlfn.XLOOKUP(S311,cassetterefwidth,_xlfn.XLOOKUP(T311,cassetterefdrop,cassetteref)),"")</f>
        <v/>
      </c>
      <c r="AD311" s="1" t="b">
        <f t="shared" si="106"/>
        <v>0</v>
      </c>
      <c r="AE311" s="1" t="b">
        <f t="shared" si="91"/>
        <v>0</v>
      </c>
      <c r="AF311" s="10" t="e" cm="1">
        <f t="array" aca="1" ref="AF311" ca="1">(_xlfn.XLOOKUP($S311,INDIRECT($U311&amp;$W311&amp;"W"),_xlfn.XLOOKUP($T311,INDIRECT($U311&amp;$W311&amp;"D"),INDIRECT($U311&amp;$W311))))</f>
        <v>#REF!</v>
      </c>
      <c r="AG311" s="9"/>
      <c r="AH311" s="9"/>
      <c r="AI311" s="9"/>
      <c r="AJ311" s="9"/>
      <c r="AK311" s="9"/>
      <c r="AL311" s="7">
        <f t="shared" si="92"/>
        <v>500</v>
      </c>
      <c r="AM311" s="7" t="str">
        <f t="shared" si="107"/>
        <v/>
      </c>
      <c r="AN311" s="7">
        <f t="shared" si="93"/>
        <v>0</v>
      </c>
      <c r="AO311" s="7">
        <f t="shared" si="94"/>
        <v>0</v>
      </c>
      <c r="AP311" s="9" cm="1">
        <f t="array" aca="1" ref="AP311" ca="1">IF(F311="Flow",_xlfn.XLOOKUP(AL311,INDIRECT(F311&amp;AM311&amp;"W"),_xlfn.XLOOKUP(AI311,INDIRECT(F311&amp;AM311&amp;"H"),INDIRECT(F311&amp;AM311))),0)</f>
        <v>0</v>
      </c>
      <c r="AQ311" s="9">
        <f>IF(F311="Cascade",_xlfn.XLOOKUP(S311,Cascade!$C$4:$S$4,Cascade!$C$5:$S$5),0)</f>
        <v>0</v>
      </c>
      <c r="AR311" s="9" t="b">
        <f t="shared" si="95"/>
        <v>0</v>
      </c>
      <c r="AS311" s="9" cm="1">
        <f t="array" aca="1" ref="AS311" ca="1">IF(OR(G311="Ellipse 43",G311="Luxury 46",G311="Type 2",G311="Type D",G311="Type Z",ISBLANK(G311)),0,_xlfn.XLOOKUP(S311,INDIRECT(U311&amp;AR311&amp;"w"),INDIRECT(U311&amp;AR311)))</f>
        <v>0</v>
      </c>
      <c r="AT311" s="9" cm="1">
        <f t="array" ref="AT311">IF(F311="ExtraLok 100",_xlfn.XLOOKUP(S311,'ExtraLok 100'!$C$6:$S$6,_xlfn.XLOOKUP('Pricing Tool'!T311,'ExtraLok 100'!$A$7:$A$21,'ExtraLok 100'!$C$7:$S$21)),IF(F311="ExtraLok 125",_xlfn.XLOOKUP('Pricing Tool'!S311,'ExtraLok 125'!$C$6:$S$6,_xlfn.XLOOKUP('Pricing Tool'!T311,'ExtraLok 125'!$A$7:$A$33,'ExtraLok 125'!$C$7:$S$33)),0))</f>
        <v>0</v>
      </c>
      <c r="AU311" s="9">
        <f t="shared" ca="1" si="108"/>
        <v>0</v>
      </c>
      <c r="AV311" s="9" t="str">
        <f t="shared" si="96"/>
        <v/>
      </c>
      <c r="AW311" s="85" t="e">
        <f>_xlfn.XLOOKUP($AV311,'Size capacities'!$A$2:$A$120,'Size capacities'!D$2:D$120)</f>
        <v>#N/A</v>
      </c>
      <c r="AX311" s="85" t="e">
        <f>_xlfn.XLOOKUP($AV311,'Size capacities'!$A$2:$A$120,'Size capacities'!E$2:E$120)</f>
        <v>#N/A</v>
      </c>
      <c r="AY311" s="85" t="e">
        <f>_xlfn.XLOOKUP($AV311,'Size capacities'!$A$2:$A$120,'Size capacities'!F$2:F$120)</f>
        <v>#N/A</v>
      </c>
      <c r="AZ311" s="85" t="e">
        <f>_xlfn.XLOOKUP($AV311,'Size capacities'!$A$2:$A$120,'Size capacities'!G$2:G$120)</f>
        <v>#N/A</v>
      </c>
      <c r="BA311" s="85">
        <f t="shared" si="97"/>
        <v>0</v>
      </c>
      <c r="BB311" s="85">
        <f t="shared" si="98"/>
        <v>0</v>
      </c>
    </row>
    <row r="312" spans="1:54" x14ac:dyDescent="0.3">
      <c r="A312" s="7">
        <v>309</v>
      </c>
      <c r="B312" s="91"/>
      <c r="C312" s="91"/>
      <c r="D312" s="91"/>
      <c r="E312" s="91"/>
      <c r="F312" s="91"/>
      <c r="G312" s="91"/>
      <c r="H312" s="91"/>
      <c r="I312" s="91"/>
      <c r="J312" s="91"/>
      <c r="K312" s="92"/>
      <c r="L312" s="92"/>
      <c r="M312" s="9">
        <f t="shared" ca="1" si="88"/>
        <v>0</v>
      </c>
      <c r="N312" s="10" cm="1">
        <f t="array" aca="1" ref="N312" ca="1">IF(ISBLANK(C312),0,IF(F312="Flow",AP312,IF(F312="Cascade",AQ312,IF(OR(ISBLANK(F312),ISBLANK(G312),ISBLANK(I312),ISBLANK(J312)),0,(_xlfn.XLOOKUP(S312,INDIRECT(U312&amp;W312&amp;"W"),_xlfn.XLOOKUP(T312,INDIRECT(U312&amp;W312&amp;"D"),INDIRECT(U312&amp;W312))))))))</f>
        <v>0</v>
      </c>
      <c r="O312" s="93"/>
      <c r="P312" s="9">
        <f t="shared" ca="1" si="89"/>
        <v>0</v>
      </c>
      <c r="Q312" s="9">
        <f t="shared" si="99"/>
        <v>0</v>
      </c>
      <c r="S312" s="7">
        <f t="shared" si="100"/>
        <v>800</v>
      </c>
      <c r="T312" s="7">
        <f t="shared" si="101"/>
        <v>800</v>
      </c>
      <c r="U312" s="8" t="str">
        <f t="shared" si="102"/>
        <v/>
      </c>
      <c r="V312" s="7" cm="1">
        <f t="array" aca="1" ref="V312" ca="1">IF(ISBLANK(I312),0,_xlfn.XLOOKUP(I312,INDIRECT(U312&amp;"Controls"),INDIRECT(U312&amp;"ControlsAddon")))</f>
        <v>0</v>
      </c>
      <c r="W312" s="7" t="str">
        <f t="shared" si="90"/>
        <v/>
      </c>
      <c r="X312" s="7" cm="1">
        <f t="array" aca="1" ref="X312" ca="1">IF(AND(K312="y",NOT(ISBLANK(H312))),_xlfn.XLOOKUP(S312,ralcassette,ralcassettecost),IF(K312="Y",_xlfn.XLOOKUP(S312,INDIRECT(U312&amp;"RALW"),_xlfn.XLOOKUP(T312,INDIRECT(U312&amp;"RALD"),INDIRECT(U312&amp;"RAL"))),0))</f>
        <v>0</v>
      </c>
      <c r="Y312" s="7">
        <f t="shared" si="103"/>
        <v>0</v>
      </c>
      <c r="Z312" s="7">
        <f t="shared" si="104"/>
        <v>0</v>
      </c>
      <c r="AA312" s="7" cm="1">
        <f t="array" ref="AA312">IF(ISNUMBER(SEARCH("cassette",H312)),_xlfn.XLOOKUP(S312,cassettewidth,_xlfn.XLOOKUP(H312,cassettetype,cassette)),IF(ISNUMBER(SEARCH("fascia",H312)),_xlfn.XLOOKUP(S312,fasciawidth,_xlfn.XLOOKUP(H312,fasciatype,fascia)),0))</f>
        <v>0</v>
      </c>
      <c r="AB312" s="7" t="str">
        <f t="shared" si="105"/>
        <v/>
      </c>
      <c r="AC312" s="7" t="str" cm="1">
        <f t="array" ref="AC312">IF(NOT(ISBLANK(H312)),_xlfn.XLOOKUP(S312,cassetterefwidth,_xlfn.XLOOKUP(T312,cassetterefdrop,cassetteref)),"")</f>
        <v/>
      </c>
      <c r="AD312" s="1" t="b">
        <f t="shared" si="106"/>
        <v>0</v>
      </c>
      <c r="AE312" s="1" t="b">
        <f t="shared" si="91"/>
        <v>0</v>
      </c>
      <c r="AF312" s="10" t="e" cm="1">
        <f t="array" aca="1" ref="AF312" ca="1">(_xlfn.XLOOKUP($S312,INDIRECT($U312&amp;$W312&amp;"W"),_xlfn.XLOOKUP($T312,INDIRECT($U312&amp;$W312&amp;"D"),INDIRECT($U312&amp;$W312))))</f>
        <v>#REF!</v>
      </c>
      <c r="AG312" s="9"/>
      <c r="AH312" s="9"/>
      <c r="AI312" s="9"/>
      <c r="AJ312" s="9"/>
      <c r="AK312" s="9"/>
      <c r="AL312" s="7">
        <f t="shared" si="92"/>
        <v>500</v>
      </c>
      <c r="AM312" s="7" t="str">
        <f t="shared" si="107"/>
        <v/>
      </c>
      <c r="AN312" s="7">
        <f t="shared" si="93"/>
        <v>0</v>
      </c>
      <c r="AO312" s="7">
        <f t="shared" si="94"/>
        <v>0</v>
      </c>
      <c r="AP312" s="9" cm="1">
        <f t="array" aca="1" ref="AP312" ca="1">IF(F312="Flow",_xlfn.XLOOKUP(AL312,INDIRECT(F312&amp;AM312&amp;"W"),_xlfn.XLOOKUP(AI312,INDIRECT(F312&amp;AM312&amp;"H"),INDIRECT(F312&amp;AM312))),0)</f>
        <v>0</v>
      </c>
      <c r="AQ312" s="9">
        <f>IF(F312="Cascade",_xlfn.XLOOKUP(S312,Cascade!$C$4:$S$4,Cascade!$C$5:$S$5),0)</f>
        <v>0</v>
      </c>
      <c r="AR312" s="9" t="b">
        <f t="shared" si="95"/>
        <v>0</v>
      </c>
      <c r="AS312" s="9" cm="1">
        <f t="array" aca="1" ref="AS312" ca="1">IF(OR(G312="Ellipse 43",G312="Luxury 46",G312="Type 2",G312="Type D",G312="Type Z",ISBLANK(G312)),0,_xlfn.XLOOKUP(S312,INDIRECT(U312&amp;AR312&amp;"w"),INDIRECT(U312&amp;AR312)))</f>
        <v>0</v>
      </c>
      <c r="AT312" s="9" cm="1">
        <f t="array" ref="AT312">IF(F312="ExtraLok 100",_xlfn.XLOOKUP(S312,'ExtraLok 100'!$C$6:$S$6,_xlfn.XLOOKUP('Pricing Tool'!T312,'ExtraLok 100'!$A$7:$A$21,'ExtraLok 100'!$C$7:$S$21)),IF(F312="ExtraLok 125",_xlfn.XLOOKUP('Pricing Tool'!S312,'ExtraLok 125'!$C$6:$S$6,_xlfn.XLOOKUP('Pricing Tool'!T312,'ExtraLok 125'!$A$7:$A$33,'ExtraLok 125'!$C$7:$S$33)),0))</f>
        <v>0</v>
      </c>
      <c r="AU312" s="9">
        <f t="shared" ca="1" si="108"/>
        <v>0</v>
      </c>
      <c r="AV312" s="9" t="str">
        <f t="shared" si="96"/>
        <v/>
      </c>
      <c r="AW312" s="85" t="e">
        <f>_xlfn.XLOOKUP($AV312,'Size capacities'!$A$2:$A$120,'Size capacities'!D$2:D$120)</f>
        <v>#N/A</v>
      </c>
      <c r="AX312" s="85" t="e">
        <f>_xlfn.XLOOKUP($AV312,'Size capacities'!$A$2:$A$120,'Size capacities'!E$2:E$120)</f>
        <v>#N/A</v>
      </c>
      <c r="AY312" s="85" t="e">
        <f>_xlfn.XLOOKUP($AV312,'Size capacities'!$A$2:$A$120,'Size capacities'!F$2:F$120)</f>
        <v>#N/A</v>
      </c>
      <c r="AZ312" s="85" t="e">
        <f>_xlfn.XLOOKUP($AV312,'Size capacities'!$A$2:$A$120,'Size capacities'!G$2:G$120)</f>
        <v>#N/A</v>
      </c>
      <c r="BA312" s="85">
        <f t="shared" si="97"/>
        <v>0</v>
      </c>
      <c r="BB312" s="85">
        <f t="shared" si="98"/>
        <v>0</v>
      </c>
    </row>
    <row r="313" spans="1:54" x14ac:dyDescent="0.3">
      <c r="A313" s="7">
        <v>310</v>
      </c>
      <c r="B313" s="91"/>
      <c r="C313" s="91"/>
      <c r="D313" s="91"/>
      <c r="E313" s="91"/>
      <c r="F313" s="91"/>
      <c r="G313" s="91"/>
      <c r="H313" s="91"/>
      <c r="I313" s="91"/>
      <c r="J313" s="91"/>
      <c r="K313" s="92"/>
      <c r="L313" s="92"/>
      <c r="M313" s="9">
        <f t="shared" ca="1" si="88"/>
        <v>0</v>
      </c>
      <c r="N313" s="10" cm="1">
        <f t="array" aca="1" ref="N313" ca="1">IF(ISBLANK(C313),0,IF(F313="Flow",AP313,IF(F313="Cascade",AQ313,IF(OR(ISBLANK(F313),ISBLANK(G313),ISBLANK(I313),ISBLANK(J313)),0,(_xlfn.XLOOKUP(S313,INDIRECT(U313&amp;W313&amp;"W"),_xlfn.XLOOKUP(T313,INDIRECT(U313&amp;W313&amp;"D"),INDIRECT(U313&amp;W313))))))))</f>
        <v>0</v>
      </c>
      <c r="O313" s="93"/>
      <c r="P313" s="9">
        <f t="shared" ca="1" si="89"/>
        <v>0</v>
      </c>
      <c r="Q313" s="9">
        <f t="shared" si="99"/>
        <v>0</v>
      </c>
      <c r="S313" s="7">
        <f t="shared" si="100"/>
        <v>800</v>
      </c>
      <c r="T313" s="7">
        <f t="shared" si="101"/>
        <v>800</v>
      </c>
      <c r="U313" s="8" t="str">
        <f t="shared" si="102"/>
        <v/>
      </c>
      <c r="V313" s="7" cm="1">
        <f t="array" aca="1" ref="V313" ca="1">IF(ISBLANK(I313),0,_xlfn.XLOOKUP(I313,INDIRECT(U313&amp;"Controls"),INDIRECT(U313&amp;"ControlsAddon")))</f>
        <v>0</v>
      </c>
      <c r="W313" s="7" t="str">
        <f t="shared" si="90"/>
        <v/>
      </c>
      <c r="X313" s="7" cm="1">
        <f t="array" aca="1" ref="X313" ca="1">IF(AND(K313="y",NOT(ISBLANK(H313))),_xlfn.XLOOKUP(S313,ralcassette,ralcassettecost),IF(K313="Y",_xlfn.XLOOKUP(S313,INDIRECT(U313&amp;"RALW"),_xlfn.XLOOKUP(T313,INDIRECT(U313&amp;"RALD"),INDIRECT(U313&amp;"RAL"))),0))</f>
        <v>0</v>
      </c>
      <c r="Y313" s="7">
        <f t="shared" si="103"/>
        <v>0</v>
      </c>
      <c r="Z313" s="7">
        <f t="shared" si="104"/>
        <v>0</v>
      </c>
      <c r="AA313" s="7" cm="1">
        <f t="array" ref="AA313">IF(ISNUMBER(SEARCH("cassette",H313)),_xlfn.XLOOKUP(S313,cassettewidth,_xlfn.XLOOKUP(H313,cassettetype,cassette)),IF(ISNUMBER(SEARCH("fascia",H313)),_xlfn.XLOOKUP(S313,fasciawidth,_xlfn.XLOOKUP(H313,fasciatype,fascia)),0))</f>
        <v>0</v>
      </c>
      <c r="AB313" s="7" t="str">
        <f t="shared" si="105"/>
        <v/>
      </c>
      <c r="AC313" s="7" t="str" cm="1">
        <f t="array" ref="AC313">IF(NOT(ISBLANK(H313)),_xlfn.XLOOKUP(S313,cassetterefwidth,_xlfn.XLOOKUP(T313,cassetterefdrop,cassetteref)),"")</f>
        <v/>
      </c>
      <c r="AD313" s="1" t="b">
        <f t="shared" si="106"/>
        <v>0</v>
      </c>
      <c r="AE313" s="1" t="b">
        <f t="shared" si="91"/>
        <v>0</v>
      </c>
      <c r="AF313" s="10" t="e" cm="1">
        <f t="array" aca="1" ref="AF313" ca="1">(_xlfn.XLOOKUP($S313,INDIRECT($U313&amp;$W313&amp;"W"),_xlfn.XLOOKUP($T313,INDIRECT($U313&amp;$W313&amp;"D"),INDIRECT($U313&amp;$W313))))</f>
        <v>#REF!</v>
      </c>
      <c r="AG313" s="9"/>
      <c r="AH313" s="9"/>
      <c r="AI313" s="9"/>
      <c r="AJ313" s="9"/>
      <c r="AK313" s="9"/>
      <c r="AL313" s="7">
        <f t="shared" si="92"/>
        <v>500</v>
      </c>
      <c r="AM313" s="7" t="str">
        <f t="shared" si="107"/>
        <v/>
      </c>
      <c r="AN313" s="7">
        <f t="shared" si="93"/>
        <v>0</v>
      </c>
      <c r="AO313" s="7">
        <f t="shared" si="94"/>
        <v>0</v>
      </c>
      <c r="AP313" s="9" cm="1">
        <f t="array" aca="1" ref="AP313" ca="1">IF(F313="Flow",_xlfn.XLOOKUP(AL313,INDIRECT(F313&amp;AM313&amp;"W"),_xlfn.XLOOKUP(AI313,INDIRECT(F313&amp;AM313&amp;"H"),INDIRECT(F313&amp;AM313))),0)</f>
        <v>0</v>
      </c>
      <c r="AQ313" s="9">
        <f>IF(F313="Cascade",_xlfn.XLOOKUP(S313,Cascade!$C$4:$S$4,Cascade!$C$5:$S$5),0)</f>
        <v>0</v>
      </c>
      <c r="AR313" s="9" t="b">
        <f t="shared" si="95"/>
        <v>0</v>
      </c>
      <c r="AS313" s="9" cm="1">
        <f t="array" aca="1" ref="AS313" ca="1">IF(OR(G313="Ellipse 43",G313="Luxury 46",G313="Type 2",G313="Type D",G313="Type Z",ISBLANK(G313)),0,_xlfn.XLOOKUP(S313,INDIRECT(U313&amp;AR313&amp;"w"),INDIRECT(U313&amp;AR313)))</f>
        <v>0</v>
      </c>
      <c r="AT313" s="9" cm="1">
        <f t="array" ref="AT313">IF(F313="ExtraLok 100",_xlfn.XLOOKUP(S313,'ExtraLok 100'!$C$6:$S$6,_xlfn.XLOOKUP('Pricing Tool'!T313,'ExtraLok 100'!$A$7:$A$21,'ExtraLok 100'!$C$7:$S$21)),IF(F313="ExtraLok 125",_xlfn.XLOOKUP('Pricing Tool'!S313,'ExtraLok 125'!$C$6:$S$6,_xlfn.XLOOKUP('Pricing Tool'!T313,'ExtraLok 125'!$A$7:$A$33,'ExtraLok 125'!$C$7:$S$33)),0))</f>
        <v>0</v>
      </c>
      <c r="AU313" s="9">
        <f t="shared" ca="1" si="108"/>
        <v>0</v>
      </c>
      <c r="AV313" s="9" t="str">
        <f t="shared" si="96"/>
        <v/>
      </c>
      <c r="AW313" s="85" t="e">
        <f>_xlfn.XLOOKUP($AV313,'Size capacities'!$A$2:$A$120,'Size capacities'!D$2:D$120)</f>
        <v>#N/A</v>
      </c>
      <c r="AX313" s="85" t="e">
        <f>_xlfn.XLOOKUP($AV313,'Size capacities'!$A$2:$A$120,'Size capacities'!E$2:E$120)</f>
        <v>#N/A</v>
      </c>
      <c r="AY313" s="85" t="e">
        <f>_xlfn.XLOOKUP($AV313,'Size capacities'!$A$2:$A$120,'Size capacities'!F$2:F$120)</f>
        <v>#N/A</v>
      </c>
      <c r="AZ313" s="85" t="e">
        <f>_xlfn.XLOOKUP($AV313,'Size capacities'!$A$2:$A$120,'Size capacities'!G$2:G$120)</f>
        <v>#N/A</v>
      </c>
      <c r="BA313" s="85">
        <f t="shared" si="97"/>
        <v>0</v>
      </c>
      <c r="BB313" s="85">
        <f t="shared" si="98"/>
        <v>0</v>
      </c>
    </row>
    <row r="314" spans="1:54" x14ac:dyDescent="0.3">
      <c r="A314" s="7">
        <v>311</v>
      </c>
      <c r="B314" s="91"/>
      <c r="C314" s="91"/>
      <c r="D314" s="91"/>
      <c r="E314" s="91"/>
      <c r="F314" s="91"/>
      <c r="G314" s="91"/>
      <c r="H314" s="91"/>
      <c r="I314" s="91"/>
      <c r="J314" s="91"/>
      <c r="K314" s="92"/>
      <c r="L314" s="92"/>
      <c r="M314" s="9">
        <f t="shared" ca="1" si="88"/>
        <v>0</v>
      </c>
      <c r="N314" s="10" cm="1">
        <f t="array" aca="1" ref="N314" ca="1">IF(ISBLANK(C314),0,IF(F314="Flow",AP314,IF(F314="Cascade",AQ314,IF(OR(ISBLANK(F314),ISBLANK(G314),ISBLANK(I314),ISBLANK(J314)),0,(_xlfn.XLOOKUP(S314,INDIRECT(U314&amp;W314&amp;"W"),_xlfn.XLOOKUP(T314,INDIRECT(U314&amp;W314&amp;"D"),INDIRECT(U314&amp;W314))))))))</f>
        <v>0</v>
      </c>
      <c r="O314" s="93"/>
      <c r="P314" s="9">
        <f t="shared" ca="1" si="89"/>
        <v>0</v>
      </c>
      <c r="Q314" s="9">
        <f t="shared" si="99"/>
        <v>0</v>
      </c>
      <c r="S314" s="7">
        <f t="shared" si="100"/>
        <v>800</v>
      </c>
      <c r="T314" s="7">
        <f t="shared" si="101"/>
        <v>800</v>
      </c>
      <c r="U314" s="8" t="str">
        <f t="shared" si="102"/>
        <v/>
      </c>
      <c r="V314" s="7" cm="1">
        <f t="array" aca="1" ref="V314" ca="1">IF(ISBLANK(I314),0,_xlfn.XLOOKUP(I314,INDIRECT(U314&amp;"Controls"),INDIRECT(U314&amp;"ControlsAddon")))</f>
        <v>0</v>
      </c>
      <c r="W314" s="7" t="str">
        <f t="shared" si="90"/>
        <v/>
      </c>
      <c r="X314" s="7" cm="1">
        <f t="array" aca="1" ref="X314" ca="1">IF(AND(K314="y",NOT(ISBLANK(H314))),_xlfn.XLOOKUP(S314,ralcassette,ralcassettecost),IF(K314="Y",_xlfn.XLOOKUP(S314,INDIRECT(U314&amp;"RALW"),_xlfn.XLOOKUP(T314,INDIRECT(U314&amp;"RALD"),INDIRECT(U314&amp;"RAL"))),0))</f>
        <v>0</v>
      </c>
      <c r="Y314" s="7">
        <f t="shared" si="103"/>
        <v>0</v>
      </c>
      <c r="Z314" s="7">
        <f t="shared" si="104"/>
        <v>0</v>
      </c>
      <c r="AA314" s="7" cm="1">
        <f t="array" ref="AA314">IF(ISNUMBER(SEARCH("cassette",H314)),_xlfn.XLOOKUP(S314,cassettewidth,_xlfn.XLOOKUP(H314,cassettetype,cassette)),IF(ISNUMBER(SEARCH("fascia",H314)),_xlfn.XLOOKUP(S314,fasciawidth,_xlfn.XLOOKUP(H314,fasciatype,fascia)),0))</f>
        <v>0</v>
      </c>
      <c r="AB314" s="7" t="str">
        <f t="shared" si="105"/>
        <v/>
      </c>
      <c r="AC314" s="7" t="str" cm="1">
        <f t="array" ref="AC314">IF(NOT(ISBLANK(H314)),_xlfn.XLOOKUP(S314,cassetterefwidth,_xlfn.XLOOKUP(T314,cassetterefdrop,cassetteref)),"")</f>
        <v/>
      </c>
      <c r="AD314" s="1" t="b">
        <f t="shared" si="106"/>
        <v>0</v>
      </c>
      <c r="AE314" s="1" t="b">
        <f t="shared" si="91"/>
        <v>0</v>
      </c>
      <c r="AF314" s="10" t="e" cm="1">
        <f t="array" aca="1" ref="AF314" ca="1">(_xlfn.XLOOKUP($S314,INDIRECT($U314&amp;$W314&amp;"W"),_xlfn.XLOOKUP($T314,INDIRECT($U314&amp;$W314&amp;"D"),INDIRECT($U314&amp;$W314))))</f>
        <v>#REF!</v>
      </c>
      <c r="AG314" s="9"/>
      <c r="AH314" s="9"/>
      <c r="AI314" s="9"/>
      <c r="AJ314" s="9"/>
      <c r="AK314" s="9"/>
      <c r="AL314" s="7">
        <f t="shared" si="92"/>
        <v>500</v>
      </c>
      <c r="AM314" s="7" t="str">
        <f t="shared" si="107"/>
        <v/>
      </c>
      <c r="AN314" s="7">
        <f t="shared" si="93"/>
        <v>0</v>
      </c>
      <c r="AO314" s="7">
        <f t="shared" si="94"/>
        <v>0</v>
      </c>
      <c r="AP314" s="9" cm="1">
        <f t="array" aca="1" ref="AP314" ca="1">IF(F314="Flow",_xlfn.XLOOKUP(AL314,INDIRECT(F314&amp;AM314&amp;"W"),_xlfn.XLOOKUP(AI314,INDIRECT(F314&amp;AM314&amp;"H"),INDIRECT(F314&amp;AM314))),0)</f>
        <v>0</v>
      </c>
      <c r="AQ314" s="9">
        <f>IF(F314="Cascade",_xlfn.XLOOKUP(S314,Cascade!$C$4:$S$4,Cascade!$C$5:$S$5),0)</f>
        <v>0</v>
      </c>
      <c r="AR314" s="9" t="b">
        <f t="shared" si="95"/>
        <v>0</v>
      </c>
      <c r="AS314" s="9" cm="1">
        <f t="array" aca="1" ref="AS314" ca="1">IF(OR(G314="Ellipse 43",G314="Luxury 46",G314="Type 2",G314="Type D",G314="Type Z",ISBLANK(G314)),0,_xlfn.XLOOKUP(S314,INDIRECT(U314&amp;AR314&amp;"w"),INDIRECT(U314&amp;AR314)))</f>
        <v>0</v>
      </c>
      <c r="AT314" s="9" cm="1">
        <f t="array" ref="AT314">IF(F314="ExtraLok 100",_xlfn.XLOOKUP(S314,'ExtraLok 100'!$C$6:$S$6,_xlfn.XLOOKUP('Pricing Tool'!T314,'ExtraLok 100'!$A$7:$A$21,'ExtraLok 100'!$C$7:$S$21)),IF(F314="ExtraLok 125",_xlfn.XLOOKUP('Pricing Tool'!S314,'ExtraLok 125'!$C$6:$S$6,_xlfn.XLOOKUP('Pricing Tool'!T314,'ExtraLok 125'!$A$7:$A$33,'ExtraLok 125'!$C$7:$S$33)),0))</f>
        <v>0</v>
      </c>
      <c r="AU314" s="9">
        <f t="shared" ca="1" si="108"/>
        <v>0</v>
      </c>
      <c r="AV314" s="9" t="str">
        <f t="shared" si="96"/>
        <v/>
      </c>
      <c r="AW314" s="85" t="e">
        <f>_xlfn.XLOOKUP($AV314,'Size capacities'!$A$2:$A$120,'Size capacities'!D$2:D$120)</f>
        <v>#N/A</v>
      </c>
      <c r="AX314" s="85" t="e">
        <f>_xlfn.XLOOKUP($AV314,'Size capacities'!$A$2:$A$120,'Size capacities'!E$2:E$120)</f>
        <v>#N/A</v>
      </c>
      <c r="AY314" s="85" t="e">
        <f>_xlfn.XLOOKUP($AV314,'Size capacities'!$A$2:$A$120,'Size capacities'!F$2:F$120)</f>
        <v>#N/A</v>
      </c>
      <c r="AZ314" s="85" t="e">
        <f>_xlfn.XLOOKUP($AV314,'Size capacities'!$A$2:$A$120,'Size capacities'!G$2:G$120)</f>
        <v>#N/A</v>
      </c>
      <c r="BA314" s="85">
        <f t="shared" si="97"/>
        <v>0</v>
      </c>
      <c r="BB314" s="85">
        <f t="shared" si="98"/>
        <v>0</v>
      </c>
    </row>
    <row r="315" spans="1:54" x14ac:dyDescent="0.3">
      <c r="A315" s="7">
        <v>312</v>
      </c>
      <c r="B315" s="91"/>
      <c r="C315" s="91"/>
      <c r="D315" s="91"/>
      <c r="E315" s="91"/>
      <c r="F315" s="91"/>
      <c r="G315" s="91"/>
      <c r="H315" s="91"/>
      <c r="I315" s="91"/>
      <c r="J315" s="91"/>
      <c r="K315" s="92"/>
      <c r="L315" s="92"/>
      <c r="M315" s="9">
        <f t="shared" ca="1" si="88"/>
        <v>0</v>
      </c>
      <c r="N315" s="10" cm="1">
        <f t="array" aca="1" ref="N315" ca="1">IF(ISBLANK(C315),0,IF(F315="Flow",AP315,IF(F315="Cascade",AQ315,IF(OR(ISBLANK(F315),ISBLANK(G315),ISBLANK(I315),ISBLANK(J315)),0,(_xlfn.XLOOKUP(S315,INDIRECT(U315&amp;W315&amp;"W"),_xlfn.XLOOKUP(T315,INDIRECT(U315&amp;W315&amp;"D"),INDIRECT(U315&amp;W315))))))))</f>
        <v>0</v>
      </c>
      <c r="O315" s="93"/>
      <c r="P315" s="9">
        <f t="shared" ca="1" si="89"/>
        <v>0</v>
      </c>
      <c r="Q315" s="9">
        <f t="shared" si="99"/>
        <v>0</v>
      </c>
      <c r="S315" s="7">
        <f t="shared" si="100"/>
        <v>800</v>
      </c>
      <c r="T315" s="7">
        <f t="shared" si="101"/>
        <v>800</v>
      </c>
      <c r="U315" s="8" t="str">
        <f t="shared" si="102"/>
        <v/>
      </c>
      <c r="V315" s="7" cm="1">
        <f t="array" aca="1" ref="V315" ca="1">IF(ISBLANK(I315),0,_xlfn.XLOOKUP(I315,INDIRECT(U315&amp;"Controls"),INDIRECT(U315&amp;"ControlsAddon")))</f>
        <v>0</v>
      </c>
      <c r="W315" s="7" t="str">
        <f t="shared" si="90"/>
        <v/>
      </c>
      <c r="X315" s="7" cm="1">
        <f t="array" aca="1" ref="X315" ca="1">IF(AND(K315="y",NOT(ISBLANK(H315))),_xlfn.XLOOKUP(S315,ralcassette,ralcassettecost),IF(K315="Y",_xlfn.XLOOKUP(S315,INDIRECT(U315&amp;"RALW"),_xlfn.XLOOKUP(T315,INDIRECT(U315&amp;"RALD"),INDIRECT(U315&amp;"RAL"))),0))</f>
        <v>0</v>
      </c>
      <c r="Y315" s="7">
        <f t="shared" si="103"/>
        <v>0</v>
      </c>
      <c r="Z315" s="7">
        <f t="shared" si="104"/>
        <v>0</v>
      </c>
      <c r="AA315" s="7" cm="1">
        <f t="array" ref="AA315">IF(ISNUMBER(SEARCH("cassette",H315)),_xlfn.XLOOKUP(S315,cassettewidth,_xlfn.XLOOKUP(H315,cassettetype,cassette)),IF(ISNUMBER(SEARCH("fascia",H315)),_xlfn.XLOOKUP(S315,fasciawidth,_xlfn.XLOOKUP(H315,fasciatype,fascia)),0))</f>
        <v>0</v>
      </c>
      <c r="AB315" s="7" t="str">
        <f t="shared" si="105"/>
        <v/>
      </c>
      <c r="AC315" s="7" t="str" cm="1">
        <f t="array" ref="AC315">IF(NOT(ISBLANK(H315)),_xlfn.XLOOKUP(S315,cassetterefwidth,_xlfn.XLOOKUP(T315,cassetterefdrop,cassetteref)),"")</f>
        <v/>
      </c>
      <c r="AD315" s="1" t="b">
        <f t="shared" si="106"/>
        <v>0</v>
      </c>
      <c r="AE315" s="1" t="b">
        <f t="shared" si="91"/>
        <v>0</v>
      </c>
      <c r="AF315" s="10" t="e" cm="1">
        <f t="array" aca="1" ref="AF315" ca="1">(_xlfn.XLOOKUP($S315,INDIRECT($U315&amp;$W315&amp;"W"),_xlfn.XLOOKUP($T315,INDIRECT($U315&amp;$W315&amp;"D"),INDIRECT($U315&amp;$W315))))</f>
        <v>#REF!</v>
      </c>
      <c r="AG315" s="9"/>
      <c r="AH315" s="9"/>
      <c r="AI315" s="9"/>
      <c r="AJ315" s="9"/>
      <c r="AK315" s="9"/>
      <c r="AL315" s="7">
        <f t="shared" si="92"/>
        <v>500</v>
      </c>
      <c r="AM315" s="7" t="str">
        <f t="shared" si="107"/>
        <v/>
      </c>
      <c r="AN315" s="7">
        <f t="shared" si="93"/>
        <v>0</v>
      </c>
      <c r="AO315" s="7">
        <f t="shared" si="94"/>
        <v>0</v>
      </c>
      <c r="AP315" s="9" cm="1">
        <f t="array" aca="1" ref="AP315" ca="1">IF(F315="Flow",_xlfn.XLOOKUP(AL315,INDIRECT(F315&amp;AM315&amp;"W"),_xlfn.XLOOKUP(AI315,INDIRECT(F315&amp;AM315&amp;"H"),INDIRECT(F315&amp;AM315))),0)</f>
        <v>0</v>
      </c>
      <c r="AQ315" s="9">
        <f>IF(F315="Cascade",_xlfn.XLOOKUP(S315,Cascade!$C$4:$S$4,Cascade!$C$5:$S$5),0)</f>
        <v>0</v>
      </c>
      <c r="AR315" s="9" t="b">
        <f t="shared" si="95"/>
        <v>0</v>
      </c>
      <c r="AS315" s="9" cm="1">
        <f t="array" aca="1" ref="AS315" ca="1">IF(OR(G315="Ellipse 43",G315="Luxury 46",G315="Type 2",G315="Type D",G315="Type Z",ISBLANK(G315)),0,_xlfn.XLOOKUP(S315,INDIRECT(U315&amp;AR315&amp;"w"),INDIRECT(U315&amp;AR315)))</f>
        <v>0</v>
      </c>
      <c r="AT315" s="9" cm="1">
        <f t="array" ref="AT315">IF(F315="ExtraLok 100",_xlfn.XLOOKUP(S315,'ExtraLok 100'!$C$6:$S$6,_xlfn.XLOOKUP('Pricing Tool'!T315,'ExtraLok 100'!$A$7:$A$21,'ExtraLok 100'!$C$7:$S$21)),IF(F315="ExtraLok 125",_xlfn.XLOOKUP('Pricing Tool'!S315,'ExtraLok 125'!$C$6:$S$6,_xlfn.XLOOKUP('Pricing Tool'!T315,'ExtraLok 125'!$A$7:$A$33,'ExtraLok 125'!$C$7:$S$33)),0))</f>
        <v>0</v>
      </c>
      <c r="AU315" s="9">
        <f t="shared" ca="1" si="108"/>
        <v>0</v>
      </c>
      <c r="AV315" s="9" t="str">
        <f t="shared" si="96"/>
        <v/>
      </c>
      <c r="AW315" s="85" t="e">
        <f>_xlfn.XLOOKUP($AV315,'Size capacities'!$A$2:$A$120,'Size capacities'!D$2:D$120)</f>
        <v>#N/A</v>
      </c>
      <c r="AX315" s="85" t="e">
        <f>_xlfn.XLOOKUP($AV315,'Size capacities'!$A$2:$A$120,'Size capacities'!E$2:E$120)</f>
        <v>#N/A</v>
      </c>
      <c r="AY315" s="85" t="e">
        <f>_xlfn.XLOOKUP($AV315,'Size capacities'!$A$2:$A$120,'Size capacities'!F$2:F$120)</f>
        <v>#N/A</v>
      </c>
      <c r="AZ315" s="85" t="e">
        <f>_xlfn.XLOOKUP($AV315,'Size capacities'!$A$2:$A$120,'Size capacities'!G$2:G$120)</f>
        <v>#N/A</v>
      </c>
      <c r="BA315" s="85">
        <f t="shared" si="97"/>
        <v>0</v>
      </c>
      <c r="BB315" s="85">
        <f t="shared" si="98"/>
        <v>0</v>
      </c>
    </row>
    <row r="316" spans="1:54" x14ac:dyDescent="0.3">
      <c r="A316" s="7">
        <v>313</v>
      </c>
      <c r="B316" s="91"/>
      <c r="C316" s="91"/>
      <c r="D316" s="91"/>
      <c r="E316" s="91"/>
      <c r="F316" s="91"/>
      <c r="G316" s="91"/>
      <c r="H316" s="91"/>
      <c r="I316" s="91"/>
      <c r="J316" s="91"/>
      <c r="K316" s="92"/>
      <c r="L316" s="92"/>
      <c r="M316" s="9">
        <f t="shared" ca="1" si="88"/>
        <v>0</v>
      </c>
      <c r="N316" s="10" cm="1">
        <f t="array" aca="1" ref="N316" ca="1">IF(ISBLANK(C316),0,IF(F316="Flow",AP316,IF(F316="Cascade",AQ316,IF(OR(ISBLANK(F316),ISBLANK(G316),ISBLANK(I316),ISBLANK(J316)),0,(_xlfn.XLOOKUP(S316,INDIRECT(U316&amp;W316&amp;"W"),_xlfn.XLOOKUP(T316,INDIRECT(U316&amp;W316&amp;"D"),INDIRECT(U316&amp;W316))))))))</f>
        <v>0</v>
      </c>
      <c r="O316" s="93"/>
      <c r="P316" s="9">
        <f t="shared" ca="1" si="89"/>
        <v>0</v>
      </c>
      <c r="Q316" s="9">
        <f t="shared" si="99"/>
        <v>0</v>
      </c>
      <c r="S316" s="7">
        <f t="shared" si="100"/>
        <v>800</v>
      </c>
      <c r="T316" s="7">
        <f t="shared" si="101"/>
        <v>800</v>
      </c>
      <c r="U316" s="8" t="str">
        <f t="shared" si="102"/>
        <v/>
      </c>
      <c r="V316" s="7" cm="1">
        <f t="array" aca="1" ref="V316" ca="1">IF(ISBLANK(I316),0,_xlfn.XLOOKUP(I316,INDIRECT(U316&amp;"Controls"),INDIRECT(U316&amp;"ControlsAddon")))</f>
        <v>0</v>
      </c>
      <c r="W316" s="7" t="str">
        <f t="shared" si="90"/>
        <v/>
      </c>
      <c r="X316" s="7" cm="1">
        <f t="array" aca="1" ref="X316" ca="1">IF(AND(K316="y",NOT(ISBLANK(H316))),_xlfn.XLOOKUP(S316,ralcassette,ralcassettecost),IF(K316="Y",_xlfn.XLOOKUP(S316,INDIRECT(U316&amp;"RALW"),_xlfn.XLOOKUP(T316,INDIRECT(U316&amp;"RALD"),INDIRECT(U316&amp;"RAL"))),0))</f>
        <v>0</v>
      </c>
      <c r="Y316" s="7">
        <f t="shared" si="103"/>
        <v>0</v>
      </c>
      <c r="Z316" s="7">
        <f t="shared" si="104"/>
        <v>0</v>
      </c>
      <c r="AA316" s="7" cm="1">
        <f t="array" ref="AA316">IF(ISNUMBER(SEARCH("cassette",H316)),_xlfn.XLOOKUP(S316,cassettewidth,_xlfn.XLOOKUP(H316,cassettetype,cassette)),IF(ISNUMBER(SEARCH("fascia",H316)),_xlfn.XLOOKUP(S316,fasciawidth,_xlfn.XLOOKUP(H316,fasciatype,fascia)),0))</f>
        <v>0</v>
      </c>
      <c r="AB316" s="7" t="str">
        <f t="shared" si="105"/>
        <v/>
      </c>
      <c r="AC316" s="7" t="str" cm="1">
        <f t="array" ref="AC316">IF(NOT(ISBLANK(H316)),_xlfn.XLOOKUP(S316,cassetterefwidth,_xlfn.XLOOKUP(T316,cassetterefdrop,cassetteref)),"")</f>
        <v/>
      </c>
      <c r="AD316" s="1" t="b">
        <f t="shared" si="106"/>
        <v>0</v>
      </c>
      <c r="AE316" s="1" t="b">
        <f t="shared" si="91"/>
        <v>0</v>
      </c>
      <c r="AF316" s="10" t="e" cm="1">
        <f t="array" aca="1" ref="AF316" ca="1">(_xlfn.XLOOKUP($S316,INDIRECT($U316&amp;$W316&amp;"W"),_xlfn.XLOOKUP($T316,INDIRECT($U316&amp;$W316&amp;"D"),INDIRECT($U316&amp;$W316))))</f>
        <v>#REF!</v>
      </c>
      <c r="AG316" s="9"/>
      <c r="AH316" s="9"/>
      <c r="AI316" s="9"/>
      <c r="AJ316" s="9"/>
      <c r="AK316" s="9"/>
      <c r="AL316" s="7">
        <f t="shared" si="92"/>
        <v>500</v>
      </c>
      <c r="AM316" s="7" t="str">
        <f t="shared" si="107"/>
        <v/>
      </c>
      <c r="AN316" s="7">
        <f t="shared" si="93"/>
        <v>0</v>
      </c>
      <c r="AO316" s="7">
        <f t="shared" si="94"/>
        <v>0</v>
      </c>
      <c r="AP316" s="9" cm="1">
        <f t="array" aca="1" ref="AP316" ca="1">IF(F316="Flow",_xlfn.XLOOKUP(AL316,INDIRECT(F316&amp;AM316&amp;"W"),_xlfn.XLOOKUP(AI316,INDIRECT(F316&amp;AM316&amp;"H"),INDIRECT(F316&amp;AM316))),0)</f>
        <v>0</v>
      </c>
      <c r="AQ316" s="9">
        <f>IF(F316="Cascade",_xlfn.XLOOKUP(S316,Cascade!$C$4:$S$4,Cascade!$C$5:$S$5),0)</f>
        <v>0</v>
      </c>
      <c r="AR316" s="9" t="b">
        <f t="shared" si="95"/>
        <v>0</v>
      </c>
      <c r="AS316" s="9" cm="1">
        <f t="array" aca="1" ref="AS316" ca="1">IF(OR(G316="Ellipse 43",G316="Luxury 46",G316="Type 2",G316="Type D",G316="Type Z",ISBLANK(G316)),0,_xlfn.XLOOKUP(S316,INDIRECT(U316&amp;AR316&amp;"w"),INDIRECT(U316&amp;AR316)))</f>
        <v>0</v>
      </c>
      <c r="AT316" s="9" cm="1">
        <f t="array" ref="AT316">IF(F316="ExtraLok 100",_xlfn.XLOOKUP(S316,'ExtraLok 100'!$C$6:$S$6,_xlfn.XLOOKUP('Pricing Tool'!T316,'ExtraLok 100'!$A$7:$A$21,'ExtraLok 100'!$C$7:$S$21)),IF(F316="ExtraLok 125",_xlfn.XLOOKUP('Pricing Tool'!S316,'ExtraLok 125'!$C$6:$S$6,_xlfn.XLOOKUP('Pricing Tool'!T316,'ExtraLok 125'!$A$7:$A$33,'ExtraLok 125'!$C$7:$S$33)),0))</f>
        <v>0</v>
      </c>
      <c r="AU316" s="9">
        <f t="shared" ca="1" si="108"/>
        <v>0</v>
      </c>
      <c r="AV316" s="9" t="str">
        <f t="shared" si="96"/>
        <v/>
      </c>
      <c r="AW316" s="85" t="e">
        <f>_xlfn.XLOOKUP($AV316,'Size capacities'!$A$2:$A$120,'Size capacities'!D$2:D$120)</f>
        <v>#N/A</v>
      </c>
      <c r="AX316" s="85" t="e">
        <f>_xlfn.XLOOKUP($AV316,'Size capacities'!$A$2:$A$120,'Size capacities'!E$2:E$120)</f>
        <v>#N/A</v>
      </c>
      <c r="AY316" s="85" t="e">
        <f>_xlfn.XLOOKUP($AV316,'Size capacities'!$A$2:$A$120,'Size capacities'!F$2:F$120)</f>
        <v>#N/A</v>
      </c>
      <c r="AZ316" s="85" t="e">
        <f>_xlfn.XLOOKUP($AV316,'Size capacities'!$A$2:$A$120,'Size capacities'!G$2:G$120)</f>
        <v>#N/A</v>
      </c>
      <c r="BA316" s="85">
        <f t="shared" si="97"/>
        <v>0</v>
      </c>
      <c r="BB316" s="85">
        <f t="shared" si="98"/>
        <v>0</v>
      </c>
    </row>
    <row r="317" spans="1:54" x14ac:dyDescent="0.3">
      <c r="A317" s="7">
        <v>314</v>
      </c>
      <c r="B317" s="91"/>
      <c r="C317" s="91"/>
      <c r="D317" s="91"/>
      <c r="E317" s="91"/>
      <c r="F317" s="91"/>
      <c r="G317" s="91"/>
      <c r="H317" s="91"/>
      <c r="I317" s="91"/>
      <c r="J317" s="91"/>
      <c r="K317" s="92"/>
      <c r="L317" s="92"/>
      <c r="M317" s="9">
        <f t="shared" ca="1" si="88"/>
        <v>0</v>
      </c>
      <c r="N317" s="10" cm="1">
        <f t="array" aca="1" ref="N317" ca="1">IF(ISBLANK(C317),0,IF(F317="Flow",AP317,IF(F317="Cascade",AQ317,IF(OR(ISBLANK(F317),ISBLANK(G317),ISBLANK(I317),ISBLANK(J317)),0,(_xlfn.XLOOKUP(S317,INDIRECT(U317&amp;W317&amp;"W"),_xlfn.XLOOKUP(T317,INDIRECT(U317&amp;W317&amp;"D"),INDIRECT(U317&amp;W317))))))))</f>
        <v>0</v>
      </c>
      <c r="O317" s="93"/>
      <c r="P317" s="9">
        <f t="shared" ca="1" si="89"/>
        <v>0</v>
      </c>
      <c r="Q317" s="9">
        <f t="shared" si="99"/>
        <v>0</v>
      </c>
      <c r="S317" s="7">
        <f t="shared" si="100"/>
        <v>800</v>
      </c>
      <c r="T317" s="7">
        <f t="shared" si="101"/>
        <v>800</v>
      </c>
      <c r="U317" s="8" t="str">
        <f t="shared" si="102"/>
        <v/>
      </c>
      <c r="V317" s="7" cm="1">
        <f t="array" aca="1" ref="V317" ca="1">IF(ISBLANK(I317),0,_xlfn.XLOOKUP(I317,INDIRECT(U317&amp;"Controls"),INDIRECT(U317&amp;"ControlsAddon")))</f>
        <v>0</v>
      </c>
      <c r="W317" s="7" t="str">
        <f t="shared" si="90"/>
        <v/>
      </c>
      <c r="X317" s="7" cm="1">
        <f t="array" aca="1" ref="X317" ca="1">IF(AND(K317="y",NOT(ISBLANK(H317))),_xlfn.XLOOKUP(S317,ralcassette,ralcassettecost),IF(K317="Y",_xlfn.XLOOKUP(S317,INDIRECT(U317&amp;"RALW"),_xlfn.XLOOKUP(T317,INDIRECT(U317&amp;"RALD"),INDIRECT(U317&amp;"RAL"))),0))</f>
        <v>0</v>
      </c>
      <c r="Y317" s="7">
        <f t="shared" si="103"/>
        <v>0</v>
      </c>
      <c r="Z317" s="7">
        <f t="shared" si="104"/>
        <v>0</v>
      </c>
      <c r="AA317" s="7" cm="1">
        <f t="array" ref="AA317">IF(ISNUMBER(SEARCH("cassette",H317)),_xlfn.XLOOKUP(S317,cassettewidth,_xlfn.XLOOKUP(H317,cassettetype,cassette)),IF(ISNUMBER(SEARCH("fascia",H317)),_xlfn.XLOOKUP(S317,fasciawidth,_xlfn.XLOOKUP(H317,fasciatype,fascia)),0))</f>
        <v>0</v>
      </c>
      <c r="AB317" s="7" t="str">
        <f t="shared" si="105"/>
        <v/>
      </c>
      <c r="AC317" s="7" t="str" cm="1">
        <f t="array" ref="AC317">IF(NOT(ISBLANK(H317)),_xlfn.XLOOKUP(S317,cassetterefwidth,_xlfn.XLOOKUP(T317,cassetterefdrop,cassetteref)),"")</f>
        <v/>
      </c>
      <c r="AD317" s="1" t="b">
        <f t="shared" si="106"/>
        <v>0</v>
      </c>
      <c r="AE317" s="1" t="b">
        <f t="shared" si="91"/>
        <v>0</v>
      </c>
      <c r="AF317" s="10" t="e" cm="1">
        <f t="array" aca="1" ref="AF317" ca="1">(_xlfn.XLOOKUP($S317,INDIRECT($U317&amp;$W317&amp;"W"),_xlfn.XLOOKUP($T317,INDIRECT($U317&amp;$W317&amp;"D"),INDIRECT($U317&amp;$W317))))</f>
        <v>#REF!</v>
      </c>
      <c r="AG317" s="9"/>
      <c r="AH317" s="9"/>
      <c r="AI317" s="9"/>
      <c r="AJ317" s="9"/>
      <c r="AK317" s="9"/>
      <c r="AL317" s="7">
        <f t="shared" si="92"/>
        <v>500</v>
      </c>
      <c r="AM317" s="7" t="str">
        <f t="shared" si="107"/>
        <v/>
      </c>
      <c r="AN317" s="7">
        <f t="shared" si="93"/>
        <v>0</v>
      </c>
      <c r="AO317" s="7">
        <f t="shared" si="94"/>
        <v>0</v>
      </c>
      <c r="AP317" s="9" cm="1">
        <f t="array" aca="1" ref="AP317" ca="1">IF(F317="Flow",_xlfn.XLOOKUP(AL317,INDIRECT(F317&amp;AM317&amp;"W"),_xlfn.XLOOKUP(AI317,INDIRECT(F317&amp;AM317&amp;"H"),INDIRECT(F317&amp;AM317))),0)</f>
        <v>0</v>
      </c>
      <c r="AQ317" s="9">
        <f>IF(F317="Cascade",_xlfn.XLOOKUP(S317,Cascade!$C$4:$S$4,Cascade!$C$5:$S$5),0)</f>
        <v>0</v>
      </c>
      <c r="AR317" s="9" t="b">
        <f t="shared" si="95"/>
        <v>0</v>
      </c>
      <c r="AS317" s="9" cm="1">
        <f t="array" aca="1" ref="AS317" ca="1">IF(OR(G317="Ellipse 43",G317="Luxury 46",G317="Type 2",G317="Type D",G317="Type Z",ISBLANK(G317)),0,_xlfn.XLOOKUP(S317,INDIRECT(U317&amp;AR317&amp;"w"),INDIRECT(U317&amp;AR317)))</f>
        <v>0</v>
      </c>
      <c r="AT317" s="9" cm="1">
        <f t="array" ref="AT317">IF(F317="ExtraLok 100",_xlfn.XLOOKUP(S317,'ExtraLok 100'!$C$6:$S$6,_xlfn.XLOOKUP('Pricing Tool'!T317,'ExtraLok 100'!$A$7:$A$21,'ExtraLok 100'!$C$7:$S$21)),IF(F317="ExtraLok 125",_xlfn.XLOOKUP('Pricing Tool'!S317,'ExtraLok 125'!$C$6:$S$6,_xlfn.XLOOKUP('Pricing Tool'!T317,'ExtraLok 125'!$A$7:$A$33,'ExtraLok 125'!$C$7:$S$33)),0))</f>
        <v>0</v>
      </c>
      <c r="AU317" s="9">
        <f t="shared" ca="1" si="108"/>
        <v>0</v>
      </c>
      <c r="AV317" s="9" t="str">
        <f t="shared" si="96"/>
        <v/>
      </c>
      <c r="AW317" s="85" t="e">
        <f>_xlfn.XLOOKUP($AV317,'Size capacities'!$A$2:$A$120,'Size capacities'!D$2:D$120)</f>
        <v>#N/A</v>
      </c>
      <c r="AX317" s="85" t="e">
        <f>_xlfn.XLOOKUP($AV317,'Size capacities'!$A$2:$A$120,'Size capacities'!E$2:E$120)</f>
        <v>#N/A</v>
      </c>
      <c r="AY317" s="85" t="e">
        <f>_xlfn.XLOOKUP($AV317,'Size capacities'!$A$2:$A$120,'Size capacities'!F$2:F$120)</f>
        <v>#N/A</v>
      </c>
      <c r="AZ317" s="85" t="e">
        <f>_xlfn.XLOOKUP($AV317,'Size capacities'!$A$2:$A$120,'Size capacities'!G$2:G$120)</f>
        <v>#N/A</v>
      </c>
      <c r="BA317" s="85">
        <f t="shared" si="97"/>
        <v>0</v>
      </c>
      <c r="BB317" s="85">
        <f t="shared" si="98"/>
        <v>0</v>
      </c>
    </row>
    <row r="318" spans="1:54" x14ac:dyDescent="0.3">
      <c r="A318" s="7">
        <v>315</v>
      </c>
      <c r="B318" s="91"/>
      <c r="C318" s="91"/>
      <c r="D318" s="91"/>
      <c r="E318" s="91"/>
      <c r="F318" s="91"/>
      <c r="G318" s="91"/>
      <c r="H318" s="91"/>
      <c r="I318" s="91"/>
      <c r="J318" s="91"/>
      <c r="K318" s="92"/>
      <c r="L318" s="92"/>
      <c r="M318" s="9">
        <f t="shared" ca="1" si="88"/>
        <v>0</v>
      </c>
      <c r="N318" s="10" cm="1">
        <f t="array" aca="1" ref="N318" ca="1">IF(ISBLANK(C318),0,IF(F318="Flow",AP318,IF(F318="Cascade",AQ318,IF(OR(ISBLANK(F318),ISBLANK(G318),ISBLANK(I318),ISBLANK(J318)),0,(_xlfn.XLOOKUP(S318,INDIRECT(U318&amp;W318&amp;"W"),_xlfn.XLOOKUP(T318,INDIRECT(U318&amp;W318&amp;"D"),INDIRECT(U318&amp;W318))))))))</f>
        <v>0</v>
      </c>
      <c r="O318" s="93"/>
      <c r="P318" s="9">
        <f t="shared" ca="1" si="89"/>
        <v>0</v>
      </c>
      <c r="Q318" s="9">
        <f t="shared" si="99"/>
        <v>0</v>
      </c>
      <c r="S318" s="7">
        <f t="shared" si="100"/>
        <v>800</v>
      </c>
      <c r="T318" s="7">
        <f t="shared" si="101"/>
        <v>800</v>
      </c>
      <c r="U318" s="8" t="str">
        <f t="shared" si="102"/>
        <v/>
      </c>
      <c r="V318" s="7" cm="1">
        <f t="array" aca="1" ref="V318" ca="1">IF(ISBLANK(I318),0,_xlfn.XLOOKUP(I318,INDIRECT(U318&amp;"Controls"),INDIRECT(U318&amp;"ControlsAddon")))</f>
        <v>0</v>
      </c>
      <c r="W318" s="7" t="str">
        <f t="shared" si="90"/>
        <v/>
      </c>
      <c r="X318" s="7" cm="1">
        <f t="array" aca="1" ref="X318" ca="1">IF(AND(K318="y",NOT(ISBLANK(H318))),_xlfn.XLOOKUP(S318,ralcassette,ralcassettecost),IF(K318="Y",_xlfn.XLOOKUP(S318,INDIRECT(U318&amp;"RALW"),_xlfn.XLOOKUP(T318,INDIRECT(U318&amp;"RALD"),INDIRECT(U318&amp;"RAL"))),0))</f>
        <v>0</v>
      </c>
      <c r="Y318" s="7">
        <f t="shared" si="103"/>
        <v>0</v>
      </c>
      <c r="Z318" s="7">
        <f t="shared" si="104"/>
        <v>0</v>
      </c>
      <c r="AA318" s="7" cm="1">
        <f t="array" ref="AA318">IF(ISNUMBER(SEARCH("cassette",H318)),_xlfn.XLOOKUP(S318,cassettewidth,_xlfn.XLOOKUP(H318,cassettetype,cassette)),IF(ISNUMBER(SEARCH("fascia",H318)),_xlfn.XLOOKUP(S318,fasciawidth,_xlfn.XLOOKUP(H318,fasciatype,fascia)),0))</f>
        <v>0</v>
      </c>
      <c r="AB318" s="7" t="str">
        <f t="shared" si="105"/>
        <v/>
      </c>
      <c r="AC318" s="7" t="str" cm="1">
        <f t="array" ref="AC318">IF(NOT(ISBLANK(H318)),_xlfn.XLOOKUP(S318,cassetterefwidth,_xlfn.XLOOKUP(T318,cassetterefdrop,cassetteref)),"")</f>
        <v/>
      </c>
      <c r="AD318" s="1" t="b">
        <f t="shared" si="106"/>
        <v>0</v>
      </c>
      <c r="AE318" s="1" t="b">
        <f t="shared" si="91"/>
        <v>0</v>
      </c>
      <c r="AF318" s="10" t="e" cm="1">
        <f t="array" aca="1" ref="AF318" ca="1">(_xlfn.XLOOKUP($S318,INDIRECT($U318&amp;$W318&amp;"W"),_xlfn.XLOOKUP($T318,INDIRECT($U318&amp;$W318&amp;"D"),INDIRECT($U318&amp;$W318))))</f>
        <v>#REF!</v>
      </c>
      <c r="AG318" s="9"/>
      <c r="AH318" s="9"/>
      <c r="AI318" s="9"/>
      <c r="AJ318" s="9"/>
      <c r="AK318" s="9"/>
      <c r="AL318" s="7">
        <f t="shared" si="92"/>
        <v>500</v>
      </c>
      <c r="AM318" s="7" t="str">
        <f t="shared" si="107"/>
        <v/>
      </c>
      <c r="AN318" s="7">
        <f t="shared" si="93"/>
        <v>0</v>
      </c>
      <c r="AO318" s="7">
        <f t="shared" si="94"/>
        <v>0</v>
      </c>
      <c r="AP318" s="9" cm="1">
        <f t="array" aca="1" ref="AP318" ca="1">IF(F318="Flow",_xlfn.XLOOKUP(AL318,INDIRECT(F318&amp;AM318&amp;"W"),_xlfn.XLOOKUP(AI318,INDIRECT(F318&amp;AM318&amp;"H"),INDIRECT(F318&amp;AM318))),0)</f>
        <v>0</v>
      </c>
      <c r="AQ318" s="9">
        <f>IF(F318="Cascade",_xlfn.XLOOKUP(S318,Cascade!$C$4:$S$4,Cascade!$C$5:$S$5),0)</f>
        <v>0</v>
      </c>
      <c r="AR318" s="9" t="b">
        <f t="shared" si="95"/>
        <v>0</v>
      </c>
      <c r="AS318" s="9" cm="1">
        <f t="array" aca="1" ref="AS318" ca="1">IF(OR(G318="Ellipse 43",G318="Luxury 46",G318="Type 2",G318="Type D",G318="Type Z",ISBLANK(G318)),0,_xlfn.XLOOKUP(S318,INDIRECT(U318&amp;AR318&amp;"w"),INDIRECT(U318&amp;AR318)))</f>
        <v>0</v>
      </c>
      <c r="AT318" s="9" cm="1">
        <f t="array" ref="AT318">IF(F318="ExtraLok 100",_xlfn.XLOOKUP(S318,'ExtraLok 100'!$C$6:$S$6,_xlfn.XLOOKUP('Pricing Tool'!T318,'ExtraLok 100'!$A$7:$A$21,'ExtraLok 100'!$C$7:$S$21)),IF(F318="ExtraLok 125",_xlfn.XLOOKUP('Pricing Tool'!S318,'ExtraLok 125'!$C$6:$S$6,_xlfn.XLOOKUP('Pricing Tool'!T318,'ExtraLok 125'!$A$7:$A$33,'ExtraLok 125'!$C$7:$S$33)),0))</f>
        <v>0</v>
      </c>
      <c r="AU318" s="9">
        <f t="shared" ca="1" si="108"/>
        <v>0</v>
      </c>
      <c r="AV318" s="9" t="str">
        <f t="shared" si="96"/>
        <v/>
      </c>
      <c r="AW318" s="85" t="e">
        <f>_xlfn.XLOOKUP($AV318,'Size capacities'!$A$2:$A$120,'Size capacities'!D$2:D$120)</f>
        <v>#N/A</v>
      </c>
      <c r="AX318" s="85" t="e">
        <f>_xlfn.XLOOKUP($AV318,'Size capacities'!$A$2:$A$120,'Size capacities'!E$2:E$120)</f>
        <v>#N/A</v>
      </c>
      <c r="AY318" s="85" t="e">
        <f>_xlfn.XLOOKUP($AV318,'Size capacities'!$A$2:$A$120,'Size capacities'!F$2:F$120)</f>
        <v>#N/A</v>
      </c>
      <c r="AZ318" s="85" t="e">
        <f>_xlfn.XLOOKUP($AV318,'Size capacities'!$A$2:$A$120,'Size capacities'!G$2:G$120)</f>
        <v>#N/A</v>
      </c>
      <c r="BA318" s="85">
        <f t="shared" si="97"/>
        <v>0</v>
      </c>
      <c r="BB318" s="85">
        <f t="shared" si="98"/>
        <v>0</v>
      </c>
    </row>
    <row r="319" spans="1:54" x14ac:dyDescent="0.3">
      <c r="A319" s="7">
        <v>316</v>
      </c>
      <c r="B319" s="91"/>
      <c r="C319" s="91"/>
      <c r="D319" s="91"/>
      <c r="E319" s="91"/>
      <c r="F319" s="91"/>
      <c r="G319" s="91"/>
      <c r="H319" s="91"/>
      <c r="I319" s="91"/>
      <c r="J319" s="91"/>
      <c r="K319" s="92"/>
      <c r="L319" s="92"/>
      <c r="M319" s="9">
        <f t="shared" ca="1" si="88"/>
        <v>0</v>
      </c>
      <c r="N319" s="10" cm="1">
        <f t="array" aca="1" ref="N319" ca="1">IF(ISBLANK(C319),0,IF(F319="Flow",AP319,IF(F319="Cascade",AQ319,IF(OR(ISBLANK(F319),ISBLANK(G319),ISBLANK(I319),ISBLANK(J319)),0,(_xlfn.XLOOKUP(S319,INDIRECT(U319&amp;W319&amp;"W"),_xlfn.XLOOKUP(T319,INDIRECT(U319&amp;W319&amp;"D"),INDIRECT(U319&amp;W319))))))))</f>
        <v>0</v>
      </c>
      <c r="O319" s="93"/>
      <c r="P319" s="9">
        <f t="shared" ca="1" si="89"/>
        <v>0</v>
      </c>
      <c r="Q319" s="9">
        <f t="shared" si="99"/>
        <v>0</v>
      </c>
      <c r="S319" s="7">
        <f t="shared" si="100"/>
        <v>800</v>
      </c>
      <c r="T319" s="7">
        <f t="shared" si="101"/>
        <v>800</v>
      </c>
      <c r="U319" s="8" t="str">
        <f t="shared" si="102"/>
        <v/>
      </c>
      <c r="V319" s="7" cm="1">
        <f t="array" aca="1" ref="V319" ca="1">IF(ISBLANK(I319),0,_xlfn.XLOOKUP(I319,INDIRECT(U319&amp;"Controls"),INDIRECT(U319&amp;"ControlsAddon")))</f>
        <v>0</v>
      </c>
      <c r="W319" s="7" t="str">
        <f t="shared" si="90"/>
        <v/>
      </c>
      <c r="X319" s="7" cm="1">
        <f t="array" aca="1" ref="X319" ca="1">IF(AND(K319="y",NOT(ISBLANK(H319))),_xlfn.XLOOKUP(S319,ralcassette,ralcassettecost),IF(K319="Y",_xlfn.XLOOKUP(S319,INDIRECT(U319&amp;"RALW"),_xlfn.XLOOKUP(T319,INDIRECT(U319&amp;"RALD"),INDIRECT(U319&amp;"RAL"))),0))</f>
        <v>0</v>
      </c>
      <c r="Y319" s="7">
        <f t="shared" si="103"/>
        <v>0</v>
      </c>
      <c r="Z319" s="7">
        <f t="shared" si="104"/>
        <v>0</v>
      </c>
      <c r="AA319" s="7" cm="1">
        <f t="array" ref="AA319">IF(ISNUMBER(SEARCH("cassette",H319)),_xlfn.XLOOKUP(S319,cassettewidth,_xlfn.XLOOKUP(H319,cassettetype,cassette)),IF(ISNUMBER(SEARCH("fascia",H319)),_xlfn.XLOOKUP(S319,fasciawidth,_xlfn.XLOOKUP(H319,fasciatype,fascia)),0))</f>
        <v>0</v>
      </c>
      <c r="AB319" s="7" t="str">
        <f t="shared" si="105"/>
        <v/>
      </c>
      <c r="AC319" s="7" t="str" cm="1">
        <f t="array" ref="AC319">IF(NOT(ISBLANK(H319)),_xlfn.XLOOKUP(S319,cassetterefwidth,_xlfn.XLOOKUP(T319,cassetterefdrop,cassetteref)),"")</f>
        <v/>
      </c>
      <c r="AD319" s="1" t="b">
        <f t="shared" si="106"/>
        <v>0</v>
      </c>
      <c r="AE319" s="1" t="b">
        <f t="shared" si="91"/>
        <v>0</v>
      </c>
      <c r="AF319" s="10" t="e" cm="1">
        <f t="array" aca="1" ref="AF319" ca="1">(_xlfn.XLOOKUP($S319,INDIRECT($U319&amp;$W319&amp;"W"),_xlfn.XLOOKUP($T319,INDIRECT($U319&amp;$W319&amp;"D"),INDIRECT($U319&amp;$W319))))</f>
        <v>#REF!</v>
      </c>
      <c r="AG319" s="9"/>
      <c r="AH319" s="9"/>
      <c r="AI319" s="9"/>
      <c r="AJ319" s="9"/>
      <c r="AK319" s="9"/>
      <c r="AL319" s="7">
        <f t="shared" si="92"/>
        <v>500</v>
      </c>
      <c r="AM319" s="7" t="str">
        <f t="shared" si="107"/>
        <v/>
      </c>
      <c r="AN319" s="7">
        <f t="shared" si="93"/>
        <v>0</v>
      </c>
      <c r="AO319" s="7">
        <f t="shared" si="94"/>
        <v>0</v>
      </c>
      <c r="AP319" s="9" cm="1">
        <f t="array" aca="1" ref="AP319" ca="1">IF(F319="Flow",_xlfn.XLOOKUP(AL319,INDIRECT(F319&amp;AM319&amp;"W"),_xlfn.XLOOKUP(AI319,INDIRECT(F319&amp;AM319&amp;"H"),INDIRECT(F319&amp;AM319))),0)</f>
        <v>0</v>
      </c>
      <c r="AQ319" s="9">
        <f>IF(F319="Cascade",_xlfn.XLOOKUP(S319,Cascade!$C$4:$S$4,Cascade!$C$5:$S$5),0)</f>
        <v>0</v>
      </c>
      <c r="AR319" s="9" t="b">
        <f t="shared" si="95"/>
        <v>0</v>
      </c>
      <c r="AS319" s="9" cm="1">
        <f t="array" aca="1" ref="AS319" ca="1">IF(OR(G319="Ellipse 43",G319="Luxury 46",G319="Type 2",G319="Type D",G319="Type Z",ISBLANK(G319)),0,_xlfn.XLOOKUP(S319,INDIRECT(U319&amp;AR319&amp;"w"),INDIRECT(U319&amp;AR319)))</f>
        <v>0</v>
      </c>
      <c r="AT319" s="9" cm="1">
        <f t="array" ref="AT319">IF(F319="ExtraLok 100",_xlfn.XLOOKUP(S319,'ExtraLok 100'!$C$6:$S$6,_xlfn.XLOOKUP('Pricing Tool'!T319,'ExtraLok 100'!$A$7:$A$21,'ExtraLok 100'!$C$7:$S$21)),IF(F319="ExtraLok 125",_xlfn.XLOOKUP('Pricing Tool'!S319,'ExtraLok 125'!$C$6:$S$6,_xlfn.XLOOKUP('Pricing Tool'!T319,'ExtraLok 125'!$A$7:$A$33,'ExtraLok 125'!$C$7:$S$33)),0))</f>
        <v>0</v>
      </c>
      <c r="AU319" s="9">
        <f t="shared" ca="1" si="108"/>
        <v>0</v>
      </c>
      <c r="AV319" s="9" t="str">
        <f t="shared" si="96"/>
        <v/>
      </c>
      <c r="AW319" s="85" t="e">
        <f>_xlfn.XLOOKUP($AV319,'Size capacities'!$A$2:$A$120,'Size capacities'!D$2:D$120)</f>
        <v>#N/A</v>
      </c>
      <c r="AX319" s="85" t="e">
        <f>_xlfn.XLOOKUP($AV319,'Size capacities'!$A$2:$A$120,'Size capacities'!E$2:E$120)</f>
        <v>#N/A</v>
      </c>
      <c r="AY319" s="85" t="e">
        <f>_xlfn.XLOOKUP($AV319,'Size capacities'!$A$2:$A$120,'Size capacities'!F$2:F$120)</f>
        <v>#N/A</v>
      </c>
      <c r="AZ319" s="85" t="e">
        <f>_xlfn.XLOOKUP($AV319,'Size capacities'!$A$2:$A$120,'Size capacities'!G$2:G$120)</f>
        <v>#N/A</v>
      </c>
      <c r="BA319" s="85">
        <f t="shared" si="97"/>
        <v>0</v>
      </c>
      <c r="BB319" s="85">
        <f t="shared" si="98"/>
        <v>0</v>
      </c>
    </row>
    <row r="320" spans="1:54" x14ac:dyDescent="0.3">
      <c r="A320" s="7">
        <v>317</v>
      </c>
      <c r="B320" s="91"/>
      <c r="C320" s="91"/>
      <c r="D320" s="91"/>
      <c r="E320" s="91"/>
      <c r="F320" s="91"/>
      <c r="G320" s="91"/>
      <c r="H320" s="91"/>
      <c r="I320" s="91"/>
      <c r="J320" s="91"/>
      <c r="K320" s="92"/>
      <c r="L320" s="92"/>
      <c r="M320" s="9">
        <f t="shared" ca="1" si="88"/>
        <v>0</v>
      </c>
      <c r="N320" s="10" cm="1">
        <f t="array" aca="1" ref="N320" ca="1">IF(ISBLANK(C320),0,IF(F320="Flow",AP320,IF(F320="Cascade",AQ320,IF(OR(ISBLANK(F320),ISBLANK(G320),ISBLANK(I320),ISBLANK(J320)),0,(_xlfn.XLOOKUP(S320,INDIRECT(U320&amp;W320&amp;"W"),_xlfn.XLOOKUP(T320,INDIRECT(U320&amp;W320&amp;"D"),INDIRECT(U320&amp;W320))))))))</f>
        <v>0</v>
      </c>
      <c r="O320" s="93"/>
      <c r="P320" s="9">
        <f t="shared" ca="1" si="89"/>
        <v>0</v>
      </c>
      <c r="Q320" s="9">
        <f t="shared" si="99"/>
        <v>0</v>
      </c>
      <c r="S320" s="7">
        <f t="shared" si="100"/>
        <v>800</v>
      </c>
      <c r="T320" s="7">
        <f t="shared" si="101"/>
        <v>800</v>
      </c>
      <c r="U320" s="8" t="str">
        <f t="shared" si="102"/>
        <v/>
      </c>
      <c r="V320" s="7" cm="1">
        <f t="array" aca="1" ref="V320" ca="1">IF(ISBLANK(I320),0,_xlfn.XLOOKUP(I320,INDIRECT(U320&amp;"Controls"),INDIRECT(U320&amp;"ControlsAddon")))</f>
        <v>0</v>
      </c>
      <c r="W320" s="7" t="str">
        <f t="shared" si="90"/>
        <v/>
      </c>
      <c r="X320" s="7" cm="1">
        <f t="array" aca="1" ref="X320" ca="1">IF(AND(K320="y",NOT(ISBLANK(H320))),_xlfn.XLOOKUP(S320,ralcassette,ralcassettecost),IF(K320="Y",_xlfn.XLOOKUP(S320,INDIRECT(U320&amp;"RALW"),_xlfn.XLOOKUP(T320,INDIRECT(U320&amp;"RALD"),INDIRECT(U320&amp;"RAL"))),0))</f>
        <v>0</v>
      </c>
      <c r="Y320" s="7">
        <f t="shared" si="103"/>
        <v>0</v>
      </c>
      <c r="Z320" s="7">
        <f t="shared" si="104"/>
        <v>0</v>
      </c>
      <c r="AA320" s="7" cm="1">
        <f t="array" ref="AA320">IF(ISNUMBER(SEARCH("cassette",H320)),_xlfn.XLOOKUP(S320,cassettewidth,_xlfn.XLOOKUP(H320,cassettetype,cassette)),IF(ISNUMBER(SEARCH("fascia",H320)),_xlfn.XLOOKUP(S320,fasciawidth,_xlfn.XLOOKUP(H320,fasciatype,fascia)),0))</f>
        <v>0</v>
      </c>
      <c r="AB320" s="7" t="str">
        <f t="shared" si="105"/>
        <v/>
      </c>
      <c r="AC320" s="7" t="str" cm="1">
        <f t="array" ref="AC320">IF(NOT(ISBLANK(H320)),_xlfn.XLOOKUP(S320,cassetterefwidth,_xlfn.XLOOKUP(T320,cassetterefdrop,cassetteref)),"")</f>
        <v/>
      </c>
      <c r="AD320" s="1" t="b">
        <f t="shared" si="106"/>
        <v>0</v>
      </c>
      <c r="AE320" s="1" t="b">
        <f t="shared" si="91"/>
        <v>0</v>
      </c>
      <c r="AF320" s="10" t="e" cm="1">
        <f t="array" aca="1" ref="AF320" ca="1">(_xlfn.XLOOKUP($S320,INDIRECT($U320&amp;$W320&amp;"W"),_xlfn.XLOOKUP($T320,INDIRECT($U320&amp;$W320&amp;"D"),INDIRECT($U320&amp;$W320))))</f>
        <v>#REF!</v>
      </c>
      <c r="AG320" s="9"/>
      <c r="AH320" s="9"/>
      <c r="AI320" s="9"/>
      <c r="AJ320" s="9"/>
      <c r="AK320" s="9"/>
      <c r="AL320" s="7">
        <f t="shared" si="92"/>
        <v>500</v>
      </c>
      <c r="AM320" s="7" t="str">
        <f t="shared" si="107"/>
        <v/>
      </c>
      <c r="AN320" s="7">
        <f t="shared" si="93"/>
        <v>0</v>
      </c>
      <c r="AO320" s="7">
        <f t="shared" si="94"/>
        <v>0</v>
      </c>
      <c r="AP320" s="9" cm="1">
        <f t="array" aca="1" ref="AP320" ca="1">IF(F320="Flow",_xlfn.XLOOKUP(AL320,INDIRECT(F320&amp;AM320&amp;"W"),_xlfn.XLOOKUP(AI320,INDIRECT(F320&amp;AM320&amp;"H"),INDIRECT(F320&amp;AM320))),0)</f>
        <v>0</v>
      </c>
      <c r="AQ320" s="9">
        <f>IF(F320="Cascade",_xlfn.XLOOKUP(S320,Cascade!$C$4:$S$4,Cascade!$C$5:$S$5),0)</f>
        <v>0</v>
      </c>
      <c r="AR320" s="9" t="b">
        <f t="shared" si="95"/>
        <v>0</v>
      </c>
      <c r="AS320" s="9" cm="1">
        <f t="array" aca="1" ref="AS320" ca="1">IF(OR(G320="Ellipse 43",G320="Luxury 46",G320="Type 2",G320="Type D",G320="Type Z",ISBLANK(G320)),0,_xlfn.XLOOKUP(S320,INDIRECT(U320&amp;AR320&amp;"w"),INDIRECT(U320&amp;AR320)))</f>
        <v>0</v>
      </c>
      <c r="AT320" s="9" cm="1">
        <f t="array" ref="AT320">IF(F320="ExtraLok 100",_xlfn.XLOOKUP(S320,'ExtraLok 100'!$C$6:$S$6,_xlfn.XLOOKUP('Pricing Tool'!T320,'ExtraLok 100'!$A$7:$A$21,'ExtraLok 100'!$C$7:$S$21)),IF(F320="ExtraLok 125",_xlfn.XLOOKUP('Pricing Tool'!S320,'ExtraLok 125'!$C$6:$S$6,_xlfn.XLOOKUP('Pricing Tool'!T320,'ExtraLok 125'!$A$7:$A$33,'ExtraLok 125'!$C$7:$S$33)),0))</f>
        <v>0</v>
      </c>
      <c r="AU320" s="9">
        <f t="shared" ca="1" si="108"/>
        <v>0</v>
      </c>
      <c r="AV320" s="9" t="str">
        <f t="shared" si="96"/>
        <v/>
      </c>
      <c r="AW320" s="85" t="e">
        <f>_xlfn.XLOOKUP($AV320,'Size capacities'!$A$2:$A$120,'Size capacities'!D$2:D$120)</f>
        <v>#N/A</v>
      </c>
      <c r="AX320" s="85" t="e">
        <f>_xlfn.XLOOKUP($AV320,'Size capacities'!$A$2:$A$120,'Size capacities'!E$2:E$120)</f>
        <v>#N/A</v>
      </c>
      <c r="AY320" s="85" t="e">
        <f>_xlfn.XLOOKUP($AV320,'Size capacities'!$A$2:$A$120,'Size capacities'!F$2:F$120)</f>
        <v>#N/A</v>
      </c>
      <c r="AZ320" s="85" t="e">
        <f>_xlfn.XLOOKUP($AV320,'Size capacities'!$A$2:$A$120,'Size capacities'!G$2:G$120)</f>
        <v>#N/A</v>
      </c>
      <c r="BA320" s="85">
        <f t="shared" si="97"/>
        <v>0</v>
      </c>
      <c r="BB320" s="85">
        <f t="shared" si="98"/>
        <v>0</v>
      </c>
    </row>
    <row r="321" spans="1:54" x14ac:dyDescent="0.3">
      <c r="A321" s="7">
        <v>318</v>
      </c>
      <c r="B321" s="91"/>
      <c r="C321" s="91"/>
      <c r="D321" s="91"/>
      <c r="E321" s="91"/>
      <c r="F321" s="91"/>
      <c r="G321" s="91"/>
      <c r="H321" s="91"/>
      <c r="I321" s="91"/>
      <c r="J321" s="91"/>
      <c r="K321" s="92"/>
      <c r="L321" s="92"/>
      <c r="M321" s="9">
        <f t="shared" ca="1" si="88"/>
        <v>0</v>
      </c>
      <c r="N321" s="10" cm="1">
        <f t="array" aca="1" ref="N321" ca="1">IF(ISBLANK(C321),0,IF(F321="Flow",AP321,IF(F321="Cascade",AQ321,IF(OR(ISBLANK(F321),ISBLANK(G321),ISBLANK(I321),ISBLANK(J321)),0,(_xlfn.XLOOKUP(S321,INDIRECT(U321&amp;W321&amp;"W"),_xlfn.XLOOKUP(T321,INDIRECT(U321&amp;W321&amp;"D"),INDIRECT(U321&amp;W321))))))))</f>
        <v>0</v>
      </c>
      <c r="O321" s="93"/>
      <c r="P321" s="9">
        <f t="shared" ca="1" si="89"/>
        <v>0</v>
      </c>
      <c r="Q321" s="9">
        <f t="shared" si="99"/>
        <v>0</v>
      </c>
      <c r="S321" s="7">
        <f t="shared" si="100"/>
        <v>800</v>
      </c>
      <c r="T321" s="7">
        <f t="shared" si="101"/>
        <v>800</v>
      </c>
      <c r="U321" s="8" t="str">
        <f t="shared" si="102"/>
        <v/>
      </c>
      <c r="V321" s="7" cm="1">
        <f t="array" aca="1" ref="V321" ca="1">IF(ISBLANK(I321),0,_xlfn.XLOOKUP(I321,INDIRECT(U321&amp;"Controls"),INDIRECT(U321&amp;"ControlsAddon")))</f>
        <v>0</v>
      </c>
      <c r="W321" s="7" t="str">
        <f t="shared" si="90"/>
        <v/>
      </c>
      <c r="X321" s="7" cm="1">
        <f t="array" aca="1" ref="X321" ca="1">IF(AND(K321="y",NOT(ISBLANK(H321))),_xlfn.XLOOKUP(S321,ralcassette,ralcassettecost),IF(K321="Y",_xlfn.XLOOKUP(S321,INDIRECT(U321&amp;"RALW"),_xlfn.XLOOKUP(T321,INDIRECT(U321&amp;"RALD"),INDIRECT(U321&amp;"RAL"))),0))</f>
        <v>0</v>
      </c>
      <c r="Y321" s="7">
        <f t="shared" si="103"/>
        <v>0</v>
      </c>
      <c r="Z321" s="7">
        <f t="shared" si="104"/>
        <v>0</v>
      </c>
      <c r="AA321" s="7" cm="1">
        <f t="array" ref="AA321">IF(ISNUMBER(SEARCH("cassette",H321)),_xlfn.XLOOKUP(S321,cassettewidth,_xlfn.XLOOKUP(H321,cassettetype,cassette)),IF(ISNUMBER(SEARCH("fascia",H321)),_xlfn.XLOOKUP(S321,fasciawidth,_xlfn.XLOOKUP(H321,fasciatype,fascia)),0))</f>
        <v>0</v>
      </c>
      <c r="AB321" s="7" t="str">
        <f t="shared" si="105"/>
        <v/>
      </c>
      <c r="AC321" s="7" t="str" cm="1">
        <f t="array" ref="AC321">IF(NOT(ISBLANK(H321)),_xlfn.XLOOKUP(S321,cassetterefwidth,_xlfn.XLOOKUP(T321,cassetterefdrop,cassetteref)),"")</f>
        <v/>
      </c>
      <c r="AD321" s="1" t="b">
        <f t="shared" si="106"/>
        <v>0</v>
      </c>
      <c r="AE321" s="1" t="b">
        <f t="shared" si="91"/>
        <v>0</v>
      </c>
      <c r="AF321" s="10" t="e" cm="1">
        <f t="array" aca="1" ref="AF321" ca="1">(_xlfn.XLOOKUP($S321,INDIRECT($U321&amp;$W321&amp;"W"),_xlfn.XLOOKUP($T321,INDIRECT($U321&amp;$W321&amp;"D"),INDIRECT($U321&amp;$W321))))</f>
        <v>#REF!</v>
      </c>
      <c r="AG321" s="9"/>
      <c r="AH321" s="9"/>
      <c r="AI321" s="9"/>
      <c r="AJ321" s="9"/>
      <c r="AK321" s="9"/>
      <c r="AL321" s="7">
        <f t="shared" si="92"/>
        <v>500</v>
      </c>
      <c r="AM321" s="7" t="str">
        <f t="shared" si="107"/>
        <v/>
      </c>
      <c r="AN321" s="7">
        <f t="shared" si="93"/>
        <v>0</v>
      </c>
      <c r="AO321" s="7">
        <f t="shared" si="94"/>
        <v>0</v>
      </c>
      <c r="AP321" s="9" cm="1">
        <f t="array" aca="1" ref="AP321" ca="1">IF(F321="Flow",_xlfn.XLOOKUP(AL321,INDIRECT(F321&amp;AM321&amp;"W"),_xlfn.XLOOKUP(AI321,INDIRECT(F321&amp;AM321&amp;"H"),INDIRECT(F321&amp;AM321))),0)</f>
        <v>0</v>
      </c>
      <c r="AQ321" s="9">
        <f>IF(F321="Cascade",_xlfn.XLOOKUP(S321,Cascade!$C$4:$S$4,Cascade!$C$5:$S$5),0)</f>
        <v>0</v>
      </c>
      <c r="AR321" s="9" t="b">
        <f t="shared" si="95"/>
        <v>0</v>
      </c>
      <c r="AS321" s="9" cm="1">
        <f t="array" aca="1" ref="AS321" ca="1">IF(OR(G321="Ellipse 43",G321="Luxury 46",G321="Type 2",G321="Type D",G321="Type Z",ISBLANK(G321)),0,_xlfn.XLOOKUP(S321,INDIRECT(U321&amp;AR321&amp;"w"),INDIRECT(U321&amp;AR321)))</f>
        <v>0</v>
      </c>
      <c r="AT321" s="9" cm="1">
        <f t="array" ref="AT321">IF(F321="ExtraLok 100",_xlfn.XLOOKUP(S321,'ExtraLok 100'!$C$6:$S$6,_xlfn.XLOOKUP('Pricing Tool'!T321,'ExtraLok 100'!$A$7:$A$21,'ExtraLok 100'!$C$7:$S$21)),IF(F321="ExtraLok 125",_xlfn.XLOOKUP('Pricing Tool'!S321,'ExtraLok 125'!$C$6:$S$6,_xlfn.XLOOKUP('Pricing Tool'!T321,'ExtraLok 125'!$A$7:$A$33,'ExtraLok 125'!$C$7:$S$33)),0))</f>
        <v>0</v>
      </c>
      <c r="AU321" s="9">
        <f t="shared" ca="1" si="108"/>
        <v>0</v>
      </c>
      <c r="AV321" s="9" t="str">
        <f t="shared" si="96"/>
        <v/>
      </c>
      <c r="AW321" s="85" t="e">
        <f>_xlfn.XLOOKUP($AV321,'Size capacities'!$A$2:$A$120,'Size capacities'!D$2:D$120)</f>
        <v>#N/A</v>
      </c>
      <c r="AX321" s="85" t="e">
        <f>_xlfn.XLOOKUP($AV321,'Size capacities'!$A$2:$A$120,'Size capacities'!E$2:E$120)</f>
        <v>#N/A</v>
      </c>
      <c r="AY321" s="85" t="e">
        <f>_xlfn.XLOOKUP($AV321,'Size capacities'!$A$2:$A$120,'Size capacities'!F$2:F$120)</f>
        <v>#N/A</v>
      </c>
      <c r="AZ321" s="85" t="e">
        <f>_xlfn.XLOOKUP($AV321,'Size capacities'!$A$2:$A$120,'Size capacities'!G$2:G$120)</f>
        <v>#N/A</v>
      </c>
      <c r="BA321" s="85">
        <f t="shared" si="97"/>
        <v>0</v>
      </c>
      <c r="BB321" s="85">
        <f t="shared" si="98"/>
        <v>0</v>
      </c>
    </row>
    <row r="322" spans="1:54" x14ac:dyDescent="0.3">
      <c r="A322" s="7">
        <v>319</v>
      </c>
      <c r="B322" s="91"/>
      <c r="C322" s="91"/>
      <c r="D322" s="91"/>
      <c r="E322" s="91"/>
      <c r="F322" s="91"/>
      <c r="G322" s="91"/>
      <c r="H322" s="91"/>
      <c r="I322" s="91"/>
      <c r="J322" s="91"/>
      <c r="K322" s="92"/>
      <c r="L322" s="92"/>
      <c r="M322" s="9">
        <f t="shared" ca="1" si="88"/>
        <v>0</v>
      </c>
      <c r="N322" s="10" cm="1">
        <f t="array" aca="1" ref="N322" ca="1">IF(ISBLANK(C322),0,IF(F322="Flow",AP322,IF(F322="Cascade",AQ322,IF(OR(ISBLANK(F322),ISBLANK(G322),ISBLANK(I322),ISBLANK(J322)),0,(_xlfn.XLOOKUP(S322,INDIRECT(U322&amp;W322&amp;"W"),_xlfn.XLOOKUP(T322,INDIRECT(U322&amp;W322&amp;"D"),INDIRECT(U322&amp;W322))))))))</f>
        <v>0</v>
      </c>
      <c r="O322" s="93"/>
      <c r="P322" s="9">
        <f t="shared" ca="1" si="89"/>
        <v>0</v>
      </c>
      <c r="Q322" s="9">
        <f t="shared" si="99"/>
        <v>0</v>
      </c>
      <c r="S322" s="7">
        <f t="shared" si="100"/>
        <v>800</v>
      </c>
      <c r="T322" s="7">
        <f t="shared" si="101"/>
        <v>800</v>
      </c>
      <c r="U322" s="8" t="str">
        <f t="shared" si="102"/>
        <v/>
      </c>
      <c r="V322" s="7" cm="1">
        <f t="array" aca="1" ref="V322" ca="1">IF(ISBLANK(I322),0,_xlfn.XLOOKUP(I322,INDIRECT(U322&amp;"Controls"),INDIRECT(U322&amp;"ControlsAddon")))</f>
        <v>0</v>
      </c>
      <c r="W322" s="7" t="str">
        <f t="shared" si="90"/>
        <v/>
      </c>
      <c r="X322" s="7" cm="1">
        <f t="array" aca="1" ref="X322" ca="1">IF(AND(K322="y",NOT(ISBLANK(H322))),_xlfn.XLOOKUP(S322,ralcassette,ralcassettecost),IF(K322="Y",_xlfn.XLOOKUP(S322,INDIRECT(U322&amp;"RALW"),_xlfn.XLOOKUP(T322,INDIRECT(U322&amp;"RALD"),INDIRECT(U322&amp;"RAL"))),0))</f>
        <v>0</v>
      </c>
      <c r="Y322" s="7">
        <f t="shared" si="103"/>
        <v>0</v>
      </c>
      <c r="Z322" s="7">
        <f t="shared" si="104"/>
        <v>0</v>
      </c>
      <c r="AA322" s="7" cm="1">
        <f t="array" ref="AA322">IF(ISNUMBER(SEARCH("cassette",H322)),_xlfn.XLOOKUP(S322,cassettewidth,_xlfn.XLOOKUP(H322,cassettetype,cassette)),IF(ISNUMBER(SEARCH("fascia",H322)),_xlfn.XLOOKUP(S322,fasciawidth,_xlfn.XLOOKUP(H322,fasciatype,fascia)),0))</f>
        <v>0</v>
      </c>
      <c r="AB322" s="7" t="str">
        <f t="shared" si="105"/>
        <v/>
      </c>
      <c r="AC322" s="7" t="str" cm="1">
        <f t="array" ref="AC322">IF(NOT(ISBLANK(H322)),_xlfn.XLOOKUP(S322,cassetterefwidth,_xlfn.XLOOKUP(T322,cassetterefdrop,cassetteref)),"")</f>
        <v/>
      </c>
      <c r="AD322" s="1" t="b">
        <f t="shared" si="106"/>
        <v>0</v>
      </c>
      <c r="AE322" s="1" t="b">
        <f t="shared" si="91"/>
        <v>0</v>
      </c>
      <c r="AF322" s="10" t="e" cm="1">
        <f t="array" aca="1" ref="AF322" ca="1">(_xlfn.XLOOKUP($S322,INDIRECT($U322&amp;$W322&amp;"W"),_xlfn.XLOOKUP($T322,INDIRECT($U322&amp;$W322&amp;"D"),INDIRECT($U322&amp;$W322))))</f>
        <v>#REF!</v>
      </c>
      <c r="AG322" s="9"/>
      <c r="AH322" s="9"/>
      <c r="AI322" s="9"/>
      <c r="AJ322" s="9"/>
      <c r="AK322" s="9"/>
      <c r="AL322" s="7">
        <f t="shared" si="92"/>
        <v>500</v>
      </c>
      <c r="AM322" s="7" t="str">
        <f t="shared" si="107"/>
        <v/>
      </c>
      <c r="AN322" s="7">
        <f t="shared" si="93"/>
        <v>0</v>
      </c>
      <c r="AO322" s="7">
        <f t="shared" si="94"/>
        <v>0</v>
      </c>
      <c r="AP322" s="9" cm="1">
        <f t="array" aca="1" ref="AP322" ca="1">IF(F322="Flow",_xlfn.XLOOKUP(AL322,INDIRECT(F322&amp;AM322&amp;"W"),_xlfn.XLOOKUP(AI322,INDIRECT(F322&amp;AM322&amp;"H"),INDIRECT(F322&amp;AM322))),0)</f>
        <v>0</v>
      </c>
      <c r="AQ322" s="9">
        <f>IF(F322="Cascade",_xlfn.XLOOKUP(S322,Cascade!$C$4:$S$4,Cascade!$C$5:$S$5),0)</f>
        <v>0</v>
      </c>
      <c r="AR322" s="9" t="b">
        <f t="shared" si="95"/>
        <v>0</v>
      </c>
      <c r="AS322" s="9" cm="1">
        <f t="array" aca="1" ref="AS322" ca="1">IF(OR(G322="Ellipse 43",G322="Luxury 46",G322="Type 2",G322="Type D",G322="Type Z",ISBLANK(G322)),0,_xlfn.XLOOKUP(S322,INDIRECT(U322&amp;AR322&amp;"w"),INDIRECT(U322&amp;AR322)))</f>
        <v>0</v>
      </c>
      <c r="AT322" s="9" cm="1">
        <f t="array" ref="AT322">IF(F322="ExtraLok 100",_xlfn.XLOOKUP(S322,'ExtraLok 100'!$C$6:$S$6,_xlfn.XLOOKUP('Pricing Tool'!T322,'ExtraLok 100'!$A$7:$A$21,'ExtraLok 100'!$C$7:$S$21)),IF(F322="ExtraLok 125",_xlfn.XLOOKUP('Pricing Tool'!S322,'ExtraLok 125'!$C$6:$S$6,_xlfn.XLOOKUP('Pricing Tool'!T322,'ExtraLok 125'!$A$7:$A$33,'ExtraLok 125'!$C$7:$S$33)),0))</f>
        <v>0</v>
      </c>
      <c r="AU322" s="9">
        <f t="shared" ca="1" si="108"/>
        <v>0</v>
      </c>
      <c r="AV322" s="9" t="str">
        <f t="shared" si="96"/>
        <v/>
      </c>
      <c r="AW322" s="85" t="e">
        <f>_xlfn.XLOOKUP($AV322,'Size capacities'!$A$2:$A$120,'Size capacities'!D$2:D$120)</f>
        <v>#N/A</v>
      </c>
      <c r="AX322" s="85" t="e">
        <f>_xlfn.XLOOKUP($AV322,'Size capacities'!$A$2:$A$120,'Size capacities'!E$2:E$120)</f>
        <v>#N/A</v>
      </c>
      <c r="AY322" s="85" t="e">
        <f>_xlfn.XLOOKUP($AV322,'Size capacities'!$A$2:$A$120,'Size capacities'!F$2:F$120)</f>
        <v>#N/A</v>
      </c>
      <c r="AZ322" s="85" t="e">
        <f>_xlfn.XLOOKUP($AV322,'Size capacities'!$A$2:$A$120,'Size capacities'!G$2:G$120)</f>
        <v>#N/A</v>
      </c>
      <c r="BA322" s="85">
        <f t="shared" si="97"/>
        <v>0</v>
      </c>
      <c r="BB322" s="85">
        <f t="shared" si="98"/>
        <v>0</v>
      </c>
    </row>
    <row r="323" spans="1:54" x14ac:dyDescent="0.3">
      <c r="A323" s="7">
        <v>320</v>
      </c>
      <c r="B323" s="91"/>
      <c r="C323" s="91"/>
      <c r="D323" s="91"/>
      <c r="E323" s="91"/>
      <c r="F323" s="91"/>
      <c r="G323" s="91"/>
      <c r="H323" s="91"/>
      <c r="I323" s="91"/>
      <c r="J323" s="91"/>
      <c r="K323" s="92"/>
      <c r="L323" s="92"/>
      <c r="M323" s="9">
        <f t="shared" ca="1" si="88"/>
        <v>0</v>
      </c>
      <c r="N323" s="10" cm="1">
        <f t="array" aca="1" ref="N323" ca="1">IF(ISBLANK(C323),0,IF(F323="Flow",AP323,IF(F323="Cascade",AQ323,IF(OR(ISBLANK(F323),ISBLANK(G323),ISBLANK(I323),ISBLANK(J323)),0,(_xlfn.XLOOKUP(S323,INDIRECT(U323&amp;W323&amp;"W"),_xlfn.XLOOKUP(T323,INDIRECT(U323&amp;W323&amp;"D"),INDIRECT(U323&amp;W323))))))))</f>
        <v>0</v>
      </c>
      <c r="O323" s="93"/>
      <c r="P323" s="9">
        <f t="shared" ca="1" si="89"/>
        <v>0</v>
      </c>
      <c r="Q323" s="9">
        <f t="shared" si="99"/>
        <v>0</v>
      </c>
      <c r="S323" s="7">
        <f t="shared" si="100"/>
        <v>800</v>
      </c>
      <c r="T323" s="7">
        <f t="shared" si="101"/>
        <v>800</v>
      </c>
      <c r="U323" s="8" t="str">
        <f t="shared" si="102"/>
        <v/>
      </c>
      <c r="V323" s="7" cm="1">
        <f t="array" aca="1" ref="V323" ca="1">IF(ISBLANK(I323),0,_xlfn.XLOOKUP(I323,INDIRECT(U323&amp;"Controls"),INDIRECT(U323&amp;"ControlsAddon")))</f>
        <v>0</v>
      </c>
      <c r="W323" s="7" t="str">
        <f t="shared" si="90"/>
        <v/>
      </c>
      <c r="X323" s="7" cm="1">
        <f t="array" aca="1" ref="X323" ca="1">IF(AND(K323="y",NOT(ISBLANK(H323))),_xlfn.XLOOKUP(S323,ralcassette,ralcassettecost),IF(K323="Y",_xlfn.XLOOKUP(S323,INDIRECT(U323&amp;"RALW"),_xlfn.XLOOKUP(T323,INDIRECT(U323&amp;"RALD"),INDIRECT(U323&amp;"RAL"))),0))</f>
        <v>0</v>
      </c>
      <c r="Y323" s="7">
        <f t="shared" si="103"/>
        <v>0</v>
      </c>
      <c r="Z323" s="7">
        <f t="shared" si="104"/>
        <v>0</v>
      </c>
      <c r="AA323" s="7" cm="1">
        <f t="array" ref="AA323">IF(ISNUMBER(SEARCH("cassette",H323)),_xlfn.XLOOKUP(S323,cassettewidth,_xlfn.XLOOKUP(H323,cassettetype,cassette)),IF(ISNUMBER(SEARCH("fascia",H323)),_xlfn.XLOOKUP(S323,fasciawidth,_xlfn.XLOOKUP(H323,fasciatype,fascia)),0))</f>
        <v>0</v>
      </c>
      <c r="AB323" s="7" t="str">
        <f t="shared" si="105"/>
        <v/>
      </c>
      <c r="AC323" s="7" t="str" cm="1">
        <f t="array" ref="AC323">IF(NOT(ISBLANK(H323)),_xlfn.XLOOKUP(S323,cassetterefwidth,_xlfn.XLOOKUP(T323,cassetterefdrop,cassetteref)),"")</f>
        <v/>
      </c>
      <c r="AD323" s="1" t="b">
        <f t="shared" si="106"/>
        <v>0</v>
      </c>
      <c r="AE323" s="1" t="b">
        <f t="shared" si="91"/>
        <v>0</v>
      </c>
      <c r="AF323" s="10" t="e" cm="1">
        <f t="array" aca="1" ref="AF323" ca="1">(_xlfn.XLOOKUP($S323,INDIRECT($U323&amp;$W323&amp;"W"),_xlfn.XLOOKUP($T323,INDIRECT($U323&amp;$W323&amp;"D"),INDIRECT($U323&amp;$W323))))</f>
        <v>#REF!</v>
      </c>
      <c r="AG323" s="9"/>
      <c r="AH323" s="9"/>
      <c r="AI323" s="9"/>
      <c r="AJ323" s="9"/>
      <c r="AK323" s="9"/>
      <c r="AL323" s="7">
        <f t="shared" si="92"/>
        <v>500</v>
      </c>
      <c r="AM323" s="7" t="str">
        <f t="shared" si="107"/>
        <v/>
      </c>
      <c r="AN323" s="7">
        <f t="shared" si="93"/>
        <v>0</v>
      </c>
      <c r="AO323" s="7">
        <f t="shared" si="94"/>
        <v>0</v>
      </c>
      <c r="AP323" s="9" cm="1">
        <f t="array" aca="1" ref="AP323" ca="1">IF(F323="Flow",_xlfn.XLOOKUP(AL323,INDIRECT(F323&amp;AM323&amp;"W"),_xlfn.XLOOKUP(AI323,INDIRECT(F323&amp;AM323&amp;"H"),INDIRECT(F323&amp;AM323))),0)</f>
        <v>0</v>
      </c>
      <c r="AQ323" s="9">
        <f>IF(F323="Cascade",_xlfn.XLOOKUP(S323,Cascade!$C$4:$S$4,Cascade!$C$5:$S$5),0)</f>
        <v>0</v>
      </c>
      <c r="AR323" s="9" t="b">
        <f t="shared" si="95"/>
        <v>0</v>
      </c>
      <c r="AS323" s="9" cm="1">
        <f t="array" aca="1" ref="AS323" ca="1">IF(OR(G323="Ellipse 43",G323="Luxury 46",G323="Type 2",G323="Type D",G323="Type Z",ISBLANK(G323)),0,_xlfn.XLOOKUP(S323,INDIRECT(U323&amp;AR323&amp;"w"),INDIRECT(U323&amp;AR323)))</f>
        <v>0</v>
      </c>
      <c r="AT323" s="9" cm="1">
        <f t="array" ref="AT323">IF(F323="ExtraLok 100",_xlfn.XLOOKUP(S323,'ExtraLok 100'!$C$6:$S$6,_xlfn.XLOOKUP('Pricing Tool'!T323,'ExtraLok 100'!$A$7:$A$21,'ExtraLok 100'!$C$7:$S$21)),IF(F323="ExtraLok 125",_xlfn.XLOOKUP('Pricing Tool'!S323,'ExtraLok 125'!$C$6:$S$6,_xlfn.XLOOKUP('Pricing Tool'!T323,'ExtraLok 125'!$A$7:$A$33,'ExtraLok 125'!$C$7:$S$33)),0))</f>
        <v>0</v>
      </c>
      <c r="AU323" s="9">
        <f t="shared" ca="1" si="108"/>
        <v>0</v>
      </c>
      <c r="AV323" s="9" t="str">
        <f t="shared" si="96"/>
        <v/>
      </c>
      <c r="AW323" s="85" t="e">
        <f>_xlfn.XLOOKUP($AV323,'Size capacities'!$A$2:$A$120,'Size capacities'!D$2:D$120)</f>
        <v>#N/A</v>
      </c>
      <c r="AX323" s="85" t="e">
        <f>_xlfn.XLOOKUP($AV323,'Size capacities'!$A$2:$A$120,'Size capacities'!E$2:E$120)</f>
        <v>#N/A</v>
      </c>
      <c r="AY323" s="85" t="e">
        <f>_xlfn.XLOOKUP($AV323,'Size capacities'!$A$2:$A$120,'Size capacities'!F$2:F$120)</f>
        <v>#N/A</v>
      </c>
      <c r="AZ323" s="85" t="e">
        <f>_xlfn.XLOOKUP($AV323,'Size capacities'!$A$2:$A$120,'Size capacities'!G$2:G$120)</f>
        <v>#N/A</v>
      </c>
      <c r="BA323" s="85">
        <f t="shared" si="97"/>
        <v>0</v>
      </c>
      <c r="BB323" s="85">
        <f t="shared" si="98"/>
        <v>0</v>
      </c>
    </row>
    <row r="324" spans="1:54" x14ac:dyDescent="0.3">
      <c r="A324" s="7">
        <v>321</v>
      </c>
      <c r="B324" s="91"/>
      <c r="C324" s="91"/>
      <c r="D324" s="91"/>
      <c r="E324" s="91"/>
      <c r="F324" s="91"/>
      <c r="G324" s="91"/>
      <c r="H324" s="91"/>
      <c r="I324" s="91"/>
      <c r="J324" s="91"/>
      <c r="K324" s="92"/>
      <c r="L324" s="92"/>
      <c r="M324" s="9">
        <f t="shared" ref="M324:M387" ca="1" si="109">IF($N324=0,0,$N324+$V324+$X324+$Y324+$AA324+$AS324+$AT324+$Z324)</f>
        <v>0</v>
      </c>
      <c r="N324" s="10" cm="1">
        <f t="array" aca="1" ref="N324" ca="1">IF(ISBLANK(C324),0,IF(F324="Flow",AP324,IF(F324="Cascade",AQ324,IF(OR(ISBLANK(F324),ISBLANK(G324),ISBLANK(I324),ISBLANK(J324)),0,(_xlfn.XLOOKUP(S324,INDIRECT(U324&amp;W324&amp;"W"),_xlfn.XLOOKUP(T324,INDIRECT(U324&amp;W324&amp;"D"),INDIRECT(U324&amp;W324))))))))</f>
        <v>0</v>
      </c>
      <c r="O324" s="93"/>
      <c r="P324" s="9">
        <f t="shared" ref="P324:P387" ca="1" si="110">AU324-(AU324*O324)</f>
        <v>0</v>
      </c>
      <c r="Q324" s="9">
        <f t="shared" si="99"/>
        <v>0</v>
      </c>
      <c r="S324" s="7">
        <f t="shared" si="100"/>
        <v>800</v>
      </c>
      <c r="T324" s="7">
        <f t="shared" si="101"/>
        <v>800</v>
      </c>
      <c r="U324" s="8" t="str">
        <f t="shared" si="102"/>
        <v/>
      </c>
      <c r="V324" s="7" cm="1">
        <f t="array" aca="1" ref="V324" ca="1">IF(ISBLANK(I324),0,_xlfn.XLOOKUP(I324,INDIRECT(U324&amp;"Controls"),INDIRECT(U324&amp;"ControlsAddon")))</f>
        <v>0</v>
      </c>
      <c r="W324" s="7" t="str">
        <f t="shared" ref="W324:W387" si="111">SUBSTITUTE(J324," ","")</f>
        <v/>
      </c>
      <c r="X324" s="7" cm="1">
        <f t="array" aca="1" ref="X324" ca="1">IF(AND(K324="y",NOT(ISBLANK(H324))),_xlfn.XLOOKUP(S324,ralcassette,ralcassettecost),IF(K324="Y",_xlfn.XLOOKUP(S324,INDIRECT(U324&amp;"RALW"),_xlfn.XLOOKUP(T324,INDIRECT(U324&amp;"RALD"),INDIRECT(U324&amp;"RAL"))),0))</f>
        <v>0</v>
      </c>
      <c r="Y324" s="7">
        <f t="shared" si="103"/>
        <v>0</v>
      </c>
      <c r="Z324" s="7">
        <f t="shared" si="104"/>
        <v>0</v>
      </c>
      <c r="AA324" s="7" cm="1">
        <f t="array" ref="AA324">IF(ISNUMBER(SEARCH("cassette",H324)),_xlfn.XLOOKUP(S324,cassettewidth,_xlfn.XLOOKUP(H324,cassettetype,cassette)),IF(ISNUMBER(SEARCH("fascia",H324)),_xlfn.XLOOKUP(S324,fasciawidth,_xlfn.XLOOKUP(H324,fasciatype,fascia)),0))</f>
        <v>0</v>
      </c>
      <c r="AB324" s="7" t="str">
        <f t="shared" si="105"/>
        <v/>
      </c>
      <c r="AC324" s="7" t="str" cm="1">
        <f t="array" ref="AC324">IF(NOT(ISBLANK(H324)),_xlfn.XLOOKUP(S324,cassetterefwidth,_xlfn.XLOOKUP(T324,cassetterefdrop,cassetteref)),"")</f>
        <v/>
      </c>
      <c r="AD324" s="1" t="b">
        <f t="shared" si="106"/>
        <v>0</v>
      </c>
      <c r="AE324" s="1" t="b">
        <f t="shared" ref="AE324:AE387" si="112">IF(OR(AND(F324="KuroLok 80",E324&gt;800),AND(OR(F324="KuroLok 100",F324="KuroLok 100 RL"),E324&gt;2400),AND(OR(F324="KuroLok 125",F324="KuroLok 125 RL"),E324&gt;5200)),"Warn")</f>
        <v>0</v>
      </c>
      <c r="AF324" s="10" t="e" cm="1">
        <f t="array" aca="1" ref="AF324" ca="1">(_xlfn.XLOOKUP($S324,INDIRECT($U324&amp;$W324&amp;"W"),_xlfn.XLOOKUP($T324,INDIRECT($U324&amp;$W324&amp;"D"),INDIRECT($U324&amp;$W324))))</f>
        <v>#REF!</v>
      </c>
      <c r="AG324" s="9"/>
      <c r="AH324" s="9"/>
      <c r="AI324" s="9"/>
      <c r="AJ324" s="9"/>
      <c r="AK324" s="9"/>
      <c r="AL324" s="7">
        <f t="shared" ref="AL324:AL387" si="113">IF(D324&lt;500,500,CEILING(D324,500))</f>
        <v>500</v>
      </c>
      <c r="AM324" s="7" t="str">
        <f t="shared" si="107"/>
        <v/>
      </c>
      <c r="AN324" s="7">
        <f t="shared" ref="AN324:AN387" si="114">IF(F324="Flow",AJ324*385,0)</f>
        <v>0</v>
      </c>
      <c r="AO324" s="7">
        <f t="shared" ref="AO324:AO387" si="115">IF(AND(F324="Flow",AK324="Y"),641,0)</f>
        <v>0</v>
      </c>
      <c r="AP324" s="9" cm="1">
        <f t="array" aca="1" ref="AP324" ca="1">IF(F324="Flow",_xlfn.XLOOKUP(AL324,INDIRECT(F324&amp;AM324&amp;"W"),_xlfn.XLOOKUP(AI324,INDIRECT(F324&amp;AM324&amp;"H"),INDIRECT(F324&amp;AM324))),0)</f>
        <v>0</v>
      </c>
      <c r="AQ324" s="9">
        <f>IF(F324="Cascade",_xlfn.XLOOKUP(S324,Cascade!$C$4:$S$4,Cascade!$C$5:$S$5),0)</f>
        <v>0</v>
      </c>
      <c r="AR324" s="9" t="b">
        <f t="shared" ref="AR324:AR387" si="116">IF(G324="Linear 25","lin",IF(G324="Luxury 39","lux"))</f>
        <v>0</v>
      </c>
      <c r="AS324" s="9" cm="1">
        <f t="array" aca="1" ref="AS324" ca="1">IF(OR(G324="Ellipse 43",G324="Luxury 46",G324="Type 2",G324="Type D",G324="Type Z",ISBLANK(G324)),0,_xlfn.XLOOKUP(S324,INDIRECT(U324&amp;AR324&amp;"w"),INDIRECT(U324&amp;AR324)))</f>
        <v>0</v>
      </c>
      <c r="AT324" s="9" cm="1">
        <f t="array" ref="AT324">IF(F324="ExtraLok 100",_xlfn.XLOOKUP(S324,'ExtraLok 100'!$C$6:$S$6,_xlfn.XLOOKUP('Pricing Tool'!T324,'ExtraLok 100'!$A$7:$A$21,'ExtraLok 100'!$C$7:$S$21)),IF(F324="ExtraLok 125",_xlfn.XLOOKUP('Pricing Tool'!S324,'ExtraLok 125'!$C$6:$S$6,_xlfn.XLOOKUP('Pricing Tool'!T324,'ExtraLok 125'!$A$7:$A$33,'ExtraLok 125'!$C$7:$S$33)),0))</f>
        <v>0</v>
      </c>
      <c r="AU324" s="9">
        <f t="shared" ca="1" si="108"/>
        <v>0</v>
      </c>
      <c r="AV324" s="9" t="str">
        <f t="shared" ref="AV324:AV387" si="117">F324&amp;I324</f>
        <v/>
      </c>
      <c r="AW324" s="85" t="e">
        <f>_xlfn.XLOOKUP($AV324,'Size capacities'!$A$2:$A$120,'Size capacities'!D$2:D$120)</f>
        <v>#N/A</v>
      </c>
      <c r="AX324" s="85" t="e">
        <f>_xlfn.XLOOKUP($AV324,'Size capacities'!$A$2:$A$120,'Size capacities'!E$2:E$120)</f>
        <v>#N/A</v>
      </c>
      <c r="AY324" s="85" t="e">
        <f>_xlfn.XLOOKUP($AV324,'Size capacities'!$A$2:$A$120,'Size capacities'!F$2:F$120)</f>
        <v>#N/A</v>
      </c>
      <c r="AZ324" s="85" t="e">
        <f>_xlfn.XLOOKUP($AV324,'Size capacities'!$A$2:$A$120,'Size capacities'!G$2:G$120)</f>
        <v>#N/A</v>
      </c>
      <c r="BA324" s="85">
        <f t="shared" ref="BA324:BA387" si="118">IF(OR(ISBLANK(D324),ISBLANK(F324),ISBLANK(I324)),0,IF(D324&lt;AW324,"min",IF(OR(D324&gt;AX324,E324&gt;AY324,(((D324/1000)*(E324/1000))*1000)&gt;AZ324),"max",0)))</f>
        <v>0</v>
      </c>
      <c r="BB324" s="85">
        <f t="shared" ref="BB324:BB387" si="119">IF(OR(ISBLANK(D324),ISBLANK(G324)),0,IF(AND(D324&gt;3000,G324="Linear 25"),"max",0))</f>
        <v>0</v>
      </c>
    </row>
    <row r="325" spans="1:54" x14ac:dyDescent="0.3">
      <c r="A325" s="7">
        <v>322</v>
      </c>
      <c r="B325" s="91"/>
      <c r="C325" s="91"/>
      <c r="D325" s="91"/>
      <c r="E325" s="91"/>
      <c r="F325" s="91"/>
      <c r="G325" s="91"/>
      <c r="H325" s="91"/>
      <c r="I325" s="91"/>
      <c r="J325" s="91"/>
      <c r="K325" s="92"/>
      <c r="L325" s="92"/>
      <c r="M325" s="9">
        <f t="shared" ca="1" si="109"/>
        <v>0</v>
      </c>
      <c r="N325" s="10" cm="1">
        <f t="array" aca="1" ref="N325" ca="1">IF(ISBLANK(C325),0,IF(F325="Flow",AP325,IF(F325="Cascade",AQ325,IF(OR(ISBLANK(F325),ISBLANK(G325),ISBLANK(I325),ISBLANK(J325)),0,(_xlfn.XLOOKUP(S325,INDIRECT(U325&amp;W325&amp;"W"),_xlfn.XLOOKUP(T325,INDIRECT(U325&amp;W325&amp;"D"),INDIRECT(U325&amp;W325))))))))</f>
        <v>0</v>
      </c>
      <c r="O325" s="93"/>
      <c r="P325" s="9">
        <f t="shared" ca="1" si="110"/>
        <v>0</v>
      </c>
      <c r="Q325" s="9">
        <f t="shared" ref="Q325:Q388" si="120">IF(C325*(NOT(ISBLANK(C325))),P325*C325,0)</f>
        <v>0</v>
      </c>
      <c r="S325" s="7">
        <f t="shared" ref="S325:S388" si="121">IF(D325&lt;800,800,CEILING(D325,200))</f>
        <v>800</v>
      </c>
      <c r="T325" s="7">
        <f t="shared" ref="T325:T388" si="122">IF(E325&lt;800,800,CEILING(E325,200))</f>
        <v>800</v>
      </c>
      <c r="U325" s="8" t="str">
        <f t="shared" ref="U325:U388" si="123">IF(ISNUMBER(SEARCH("Evolve Cassette",F325)),SUBSTITUTE(SUBSTITUTE(SUBSTITUTE(F325," Cassette 80","")," Cassette 100","")," Cassette 125",""),IF(F325="ExtraLok 100","KuroLok100",IF(F325="ExtraLok 125","KuroLok125",SUBSTITUTE(SUBSTITUTE(F325," ",""),"&amp;",""))))</f>
        <v/>
      </c>
      <c r="V325" s="7" cm="1">
        <f t="array" aca="1" ref="V325" ca="1">IF(ISBLANK(I325),0,_xlfn.XLOOKUP(I325,INDIRECT(U325&amp;"Controls"),INDIRECT(U325&amp;"ControlsAddon")))</f>
        <v>0</v>
      </c>
      <c r="W325" s="7" t="str">
        <f t="shared" si="111"/>
        <v/>
      </c>
      <c r="X325" s="7" cm="1">
        <f t="array" aca="1" ref="X325" ca="1">IF(AND(K325="y",NOT(ISBLANK(H325))),_xlfn.XLOOKUP(S325,ralcassette,ralcassettecost),IF(K325="Y",_xlfn.XLOOKUP(S325,INDIRECT(U325&amp;"RALW"),_xlfn.XLOOKUP(T325,INDIRECT(U325&amp;"RALD"),INDIRECT(U325&amp;"RAL"))),0))</f>
        <v>0</v>
      </c>
      <c r="Y325" s="7">
        <f t="shared" ref="Y325:Y388" si="124">IF(L325="Y",((D325/1000*2)*69.97)+(((E325*2-230)/1000)*34.28),0)</f>
        <v>0</v>
      </c>
      <c r="Z325" s="7">
        <f t="shared" ref="Z325:Z388" si="125">IF(AND(K325="Y",L325="Y"),33+(D325*14.3),0)</f>
        <v>0</v>
      </c>
      <c r="AA325" s="7" cm="1">
        <f t="array" ref="AA325">IF(ISNUMBER(SEARCH("cassette",H325)),_xlfn.XLOOKUP(S325,cassettewidth,_xlfn.XLOOKUP(H325,cassettetype,cassette)),IF(ISNUMBER(SEARCH("fascia",H325)),_xlfn.XLOOKUP(S325,fasciawidth,_xlfn.XLOOKUP(H325,fasciatype,fascia)),0))</f>
        <v>0</v>
      </c>
      <c r="AB325" s="7" t="str">
        <f t="shared" ref="AB325:AB388" si="126">SUBSTITUTE(SUBSTITUTE(H325,"Fascia ",""),"Cassette ","")</f>
        <v/>
      </c>
      <c r="AC325" s="7" t="str" cm="1">
        <f t="array" ref="AC325">IF(NOT(ISBLANK(H325)),_xlfn.XLOOKUP(S325,cassetterefwidth,_xlfn.XLOOKUP(T325,cassetterefdrop,cassetteref)),"")</f>
        <v/>
      </c>
      <c r="AD325" s="1" t="b">
        <f t="shared" ref="AD325:AD388" si="127">_xlfn.NUMBERVALUE(AB325)&lt;_xlfn.NUMBERVALUE(AC325)</f>
        <v>0</v>
      </c>
      <c r="AE325" s="1" t="b">
        <f t="shared" si="112"/>
        <v>0</v>
      </c>
      <c r="AF325" s="10" t="e" cm="1">
        <f t="array" aca="1" ref="AF325" ca="1">(_xlfn.XLOOKUP($S325,INDIRECT($U325&amp;$W325&amp;"W"),_xlfn.XLOOKUP($T325,INDIRECT($U325&amp;$W325&amp;"D"),INDIRECT($U325&amp;$W325))))</f>
        <v>#REF!</v>
      </c>
      <c r="AG325" s="9"/>
      <c r="AH325" s="9"/>
      <c r="AI325" s="9"/>
      <c r="AJ325" s="9"/>
      <c r="AK325" s="9"/>
      <c r="AL325" s="7">
        <f t="shared" si="113"/>
        <v>500</v>
      </c>
      <c r="AM325" s="7" t="str">
        <f t="shared" ref="AM325:AM388" si="128">SUBSTITUTE(SUBSTITUTE(AH325," way","")," draw","")</f>
        <v/>
      </c>
      <c r="AN325" s="7">
        <f t="shared" si="114"/>
        <v>0</v>
      </c>
      <c r="AO325" s="7">
        <f t="shared" si="115"/>
        <v>0</v>
      </c>
      <c r="AP325" s="9" cm="1">
        <f t="array" aca="1" ref="AP325" ca="1">IF(F325="Flow",_xlfn.XLOOKUP(AL325,INDIRECT(F325&amp;AM325&amp;"W"),_xlfn.XLOOKUP(AI325,INDIRECT(F325&amp;AM325&amp;"H"),INDIRECT(F325&amp;AM325))),0)</f>
        <v>0</v>
      </c>
      <c r="AQ325" s="9">
        <f>IF(F325="Cascade",_xlfn.XLOOKUP(S325,Cascade!$C$4:$S$4,Cascade!$C$5:$S$5),0)</f>
        <v>0</v>
      </c>
      <c r="AR325" s="9" t="b">
        <f t="shared" si="116"/>
        <v>0</v>
      </c>
      <c r="AS325" s="9" cm="1">
        <f t="array" aca="1" ref="AS325" ca="1">IF(OR(G325="Ellipse 43",G325="Luxury 46",G325="Type 2",G325="Type D",G325="Type Z",ISBLANK(G325)),0,_xlfn.XLOOKUP(S325,INDIRECT(U325&amp;AR325&amp;"w"),INDIRECT(U325&amp;AR325)))</f>
        <v>0</v>
      </c>
      <c r="AT325" s="9" cm="1">
        <f t="array" ref="AT325">IF(F325="ExtraLok 100",_xlfn.XLOOKUP(S325,'ExtraLok 100'!$C$6:$S$6,_xlfn.XLOOKUP('Pricing Tool'!T325,'ExtraLok 100'!$A$7:$A$21,'ExtraLok 100'!$C$7:$S$21)),IF(F325="ExtraLok 125",_xlfn.XLOOKUP('Pricing Tool'!S325,'ExtraLok 125'!$C$6:$S$6,_xlfn.XLOOKUP('Pricing Tool'!T325,'ExtraLok 125'!$A$7:$A$33,'ExtraLok 125'!$C$7:$S$33)),0))</f>
        <v>0</v>
      </c>
      <c r="AU325" s="9">
        <f t="shared" ref="AU325:AU388" ca="1" si="129">IF(N325=0,0,N325+V325+X325+Y325+AA325+AS325+AT325)</f>
        <v>0</v>
      </c>
      <c r="AV325" s="9" t="str">
        <f t="shared" si="117"/>
        <v/>
      </c>
      <c r="AW325" s="85" t="e">
        <f>_xlfn.XLOOKUP($AV325,'Size capacities'!$A$2:$A$120,'Size capacities'!D$2:D$120)</f>
        <v>#N/A</v>
      </c>
      <c r="AX325" s="85" t="e">
        <f>_xlfn.XLOOKUP($AV325,'Size capacities'!$A$2:$A$120,'Size capacities'!E$2:E$120)</f>
        <v>#N/A</v>
      </c>
      <c r="AY325" s="85" t="e">
        <f>_xlfn.XLOOKUP($AV325,'Size capacities'!$A$2:$A$120,'Size capacities'!F$2:F$120)</f>
        <v>#N/A</v>
      </c>
      <c r="AZ325" s="85" t="e">
        <f>_xlfn.XLOOKUP($AV325,'Size capacities'!$A$2:$A$120,'Size capacities'!G$2:G$120)</f>
        <v>#N/A</v>
      </c>
      <c r="BA325" s="85">
        <f t="shared" si="118"/>
        <v>0</v>
      </c>
      <c r="BB325" s="85">
        <f t="shared" si="119"/>
        <v>0</v>
      </c>
    </row>
    <row r="326" spans="1:54" x14ac:dyDescent="0.3">
      <c r="A326" s="7">
        <v>323</v>
      </c>
      <c r="B326" s="91"/>
      <c r="C326" s="91"/>
      <c r="D326" s="91"/>
      <c r="E326" s="91"/>
      <c r="F326" s="91"/>
      <c r="G326" s="91"/>
      <c r="H326" s="91"/>
      <c r="I326" s="91"/>
      <c r="J326" s="91"/>
      <c r="K326" s="92"/>
      <c r="L326" s="92"/>
      <c r="M326" s="9">
        <f t="shared" ca="1" si="109"/>
        <v>0</v>
      </c>
      <c r="N326" s="10" cm="1">
        <f t="array" aca="1" ref="N326" ca="1">IF(ISBLANK(C326),0,IF(F326="Flow",AP326,IF(F326="Cascade",AQ326,IF(OR(ISBLANK(F326),ISBLANK(G326),ISBLANK(I326),ISBLANK(J326)),0,(_xlfn.XLOOKUP(S326,INDIRECT(U326&amp;W326&amp;"W"),_xlfn.XLOOKUP(T326,INDIRECT(U326&amp;W326&amp;"D"),INDIRECT(U326&amp;W326))))))))</f>
        <v>0</v>
      </c>
      <c r="O326" s="93"/>
      <c r="P326" s="9">
        <f t="shared" ca="1" si="110"/>
        <v>0</v>
      </c>
      <c r="Q326" s="9">
        <f t="shared" si="120"/>
        <v>0</v>
      </c>
      <c r="S326" s="7">
        <f t="shared" si="121"/>
        <v>800</v>
      </c>
      <c r="T326" s="7">
        <f t="shared" si="122"/>
        <v>800</v>
      </c>
      <c r="U326" s="8" t="str">
        <f t="shared" si="123"/>
        <v/>
      </c>
      <c r="V326" s="7" cm="1">
        <f t="array" aca="1" ref="V326" ca="1">IF(ISBLANK(I326),0,_xlfn.XLOOKUP(I326,INDIRECT(U326&amp;"Controls"),INDIRECT(U326&amp;"ControlsAddon")))</f>
        <v>0</v>
      </c>
      <c r="W326" s="7" t="str">
        <f t="shared" si="111"/>
        <v/>
      </c>
      <c r="X326" s="7" cm="1">
        <f t="array" aca="1" ref="X326" ca="1">IF(AND(K326="y",NOT(ISBLANK(H326))),_xlfn.XLOOKUP(S326,ralcassette,ralcassettecost),IF(K326="Y",_xlfn.XLOOKUP(S326,INDIRECT(U326&amp;"RALW"),_xlfn.XLOOKUP(T326,INDIRECT(U326&amp;"RALD"),INDIRECT(U326&amp;"RAL"))),0))</f>
        <v>0</v>
      </c>
      <c r="Y326" s="7">
        <f t="shared" si="124"/>
        <v>0</v>
      </c>
      <c r="Z326" s="7">
        <f t="shared" si="125"/>
        <v>0</v>
      </c>
      <c r="AA326" s="7" cm="1">
        <f t="array" ref="AA326">IF(ISNUMBER(SEARCH("cassette",H326)),_xlfn.XLOOKUP(S326,cassettewidth,_xlfn.XLOOKUP(H326,cassettetype,cassette)),IF(ISNUMBER(SEARCH("fascia",H326)),_xlfn.XLOOKUP(S326,fasciawidth,_xlfn.XLOOKUP(H326,fasciatype,fascia)),0))</f>
        <v>0</v>
      </c>
      <c r="AB326" s="7" t="str">
        <f t="shared" si="126"/>
        <v/>
      </c>
      <c r="AC326" s="7" t="str" cm="1">
        <f t="array" ref="AC326">IF(NOT(ISBLANK(H326)),_xlfn.XLOOKUP(S326,cassetterefwidth,_xlfn.XLOOKUP(T326,cassetterefdrop,cassetteref)),"")</f>
        <v/>
      </c>
      <c r="AD326" s="1" t="b">
        <f t="shared" si="127"/>
        <v>0</v>
      </c>
      <c r="AE326" s="1" t="b">
        <f t="shared" si="112"/>
        <v>0</v>
      </c>
      <c r="AF326" s="10" t="e" cm="1">
        <f t="array" aca="1" ref="AF326" ca="1">(_xlfn.XLOOKUP($S326,INDIRECT($U326&amp;$W326&amp;"W"),_xlfn.XLOOKUP($T326,INDIRECT($U326&amp;$W326&amp;"D"),INDIRECT($U326&amp;$W326))))</f>
        <v>#REF!</v>
      </c>
      <c r="AG326" s="9"/>
      <c r="AH326" s="9"/>
      <c r="AI326" s="9"/>
      <c r="AJ326" s="9"/>
      <c r="AK326" s="9"/>
      <c r="AL326" s="7">
        <f t="shared" si="113"/>
        <v>500</v>
      </c>
      <c r="AM326" s="7" t="str">
        <f t="shared" si="128"/>
        <v/>
      </c>
      <c r="AN326" s="7">
        <f t="shared" si="114"/>
        <v>0</v>
      </c>
      <c r="AO326" s="7">
        <f t="shared" si="115"/>
        <v>0</v>
      </c>
      <c r="AP326" s="9" cm="1">
        <f t="array" aca="1" ref="AP326" ca="1">IF(F326="Flow",_xlfn.XLOOKUP(AL326,INDIRECT(F326&amp;AM326&amp;"W"),_xlfn.XLOOKUP(AI326,INDIRECT(F326&amp;AM326&amp;"H"),INDIRECT(F326&amp;AM326))),0)</f>
        <v>0</v>
      </c>
      <c r="AQ326" s="9">
        <f>IF(F326="Cascade",_xlfn.XLOOKUP(S326,Cascade!$C$4:$S$4,Cascade!$C$5:$S$5),0)</f>
        <v>0</v>
      </c>
      <c r="AR326" s="9" t="b">
        <f t="shared" si="116"/>
        <v>0</v>
      </c>
      <c r="AS326" s="9" cm="1">
        <f t="array" aca="1" ref="AS326" ca="1">IF(OR(G326="Ellipse 43",G326="Luxury 46",G326="Type 2",G326="Type D",G326="Type Z",ISBLANK(G326)),0,_xlfn.XLOOKUP(S326,INDIRECT(U326&amp;AR326&amp;"w"),INDIRECT(U326&amp;AR326)))</f>
        <v>0</v>
      </c>
      <c r="AT326" s="9" cm="1">
        <f t="array" ref="AT326">IF(F326="ExtraLok 100",_xlfn.XLOOKUP(S326,'ExtraLok 100'!$C$6:$S$6,_xlfn.XLOOKUP('Pricing Tool'!T326,'ExtraLok 100'!$A$7:$A$21,'ExtraLok 100'!$C$7:$S$21)),IF(F326="ExtraLok 125",_xlfn.XLOOKUP('Pricing Tool'!S326,'ExtraLok 125'!$C$6:$S$6,_xlfn.XLOOKUP('Pricing Tool'!T326,'ExtraLok 125'!$A$7:$A$33,'ExtraLok 125'!$C$7:$S$33)),0))</f>
        <v>0</v>
      </c>
      <c r="AU326" s="9">
        <f t="shared" ca="1" si="129"/>
        <v>0</v>
      </c>
      <c r="AV326" s="9" t="str">
        <f t="shared" si="117"/>
        <v/>
      </c>
      <c r="AW326" s="85" t="e">
        <f>_xlfn.XLOOKUP($AV326,'Size capacities'!$A$2:$A$120,'Size capacities'!D$2:D$120)</f>
        <v>#N/A</v>
      </c>
      <c r="AX326" s="85" t="e">
        <f>_xlfn.XLOOKUP($AV326,'Size capacities'!$A$2:$A$120,'Size capacities'!E$2:E$120)</f>
        <v>#N/A</v>
      </c>
      <c r="AY326" s="85" t="e">
        <f>_xlfn.XLOOKUP($AV326,'Size capacities'!$A$2:$A$120,'Size capacities'!F$2:F$120)</f>
        <v>#N/A</v>
      </c>
      <c r="AZ326" s="85" t="e">
        <f>_xlfn.XLOOKUP($AV326,'Size capacities'!$A$2:$A$120,'Size capacities'!G$2:G$120)</f>
        <v>#N/A</v>
      </c>
      <c r="BA326" s="85">
        <f t="shared" si="118"/>
        <v>0</v>
      </c>
      <c r="BB326" s="85">
        <f t="shared" si="119"/>
        <v>0</v>
      </c>
    </row>
    <row r="327" spans="1:54" x14ac:dyDescent="0.3">
      <c r="A327" s="7">
        <v>324</v>
      </c>
      <c r="B327" s="91"/>
      <c r="C327" s="91"/>
      <c r="D327" s="91"/>
      <c r="E327" s="91"/>
      <c r="F327" s="91"/>
      <c r="G327" s="91"/>
      <c r="H327" s="91"/>
      <c r="I327" s="91"/>
      <c r="J327" s="91"/>
      <c r="K327" s="92"/>
      <c r="L327" s="92"/>
      <c r="M327" s="9">
        <f t="shared" ca="1" si="109"/>
        <v>0</v>
      </c>
      <c r="N327" s="10" cm="1">
        <f t="array" aca="1" ref="N327" ca="1">IF(ISBLANK(C327),0,IF(F327="Flow",AP327,IF(F327="Cascade",AQ327,IF(OR(ISBLANK(F327),ISBLANK(G327),ISBLANK(I327),ISBLANK(J327)),0,(_xlfn.XLOOKUP(S327,INDIRECT(U327&amp;W327&amp;"W"),_xlfn.XLOOKUP(T327,INDIRECT(U327&amp;W327&amp;"D"),INDIRECT(U327&amp;W327))))))))</f>
        <v>0</v>
      </c>
      <c r="O327" s="93"/>
      <c r="P327" s="9">
        <f t="shared" ca="1" si="110"/>
        <v>0</v>
      </c>
      <c r="Q327" s="9">
        <f t="shared" si="120"/>
        <v>0</v>
      </c>
      <c r="S327" s="7">
        <f t="shared" si="121"/>
        <v>800</v>
      </c>
      <c r="T327" s="7">
        <f t="shared" si="122"/>
        <v>800</v>
      </c>
      <c r="U327" s="8" t="str">
        <f t="shared" si="123"/>
        <v/>
      </c>
      <c r="V327" s="7" cm="1">
        <f t="array" aca="1" ref="V327" ca="1">IF(ISBLANK(I327),0,_xlfn.XLOOKUP(I327,INDIRECT(U327&amp;"Controls"),INDIRECT(U327&amp;"ControlsAddon")))</f>
        <v>0</v>
      </c>
      <c r="W327" s="7" t="str">
        <f t="shared" si="111"/>
        <v/>
      </c>
      <c r="X327" s="7" cm="1">
        <f t="array" aca="1" ref="X327" ca="1">IF(AND(K327="y",NOT(ISBLANK(H327))),_xlfn.XLOOKUP(S327,ralcassette,ralcassettecost),IF(K327="Y",_xlfn.XLOOKUP(S327,INDIRECT(U327&amp;"RALW"),_xlfn.XLOOKUP(T327,INDIRECT(U327&amp;"RALD"),INDIRECT(U327&amp;"RAL"))),0))</f>
        <v>0</v>
      </c>
      <c r="Y327" s="7">
        <f t="shared" si="124"/>
        <v>0</v>
      </c>
      <c r="Z327" s="7">
        <f t="shared" si="125"/>
        <v>0</v>
      </c>
      <c r="AA327" s="7" cm="1">
        <f t="array" ref="AA327">IF(ISNUMBER(SEARCH("cassette",H327)),_xlfn.XLOOKUP(S327,cassettewidth,_xlfn.XLOOKUP(H327,cassettetype,cassette)),IF(ISNUMBER(SEARCH("fascia",H327)),_xlfn.XLOOKUP(S327,fasciawidth,_xlfn.XLOOKUP(H327,fasciatype,fascia)),0))</f>
        <v>0</v>
      </c>
      <c r="AB327" s="7" t="str">
        <f t="shared" si="126"/>
        <v/>
      </c>
      <c r="AC327" s="7" t="str" cm="1">
        <f t="array" ref="AC327">IF(NOT(ISBLANK(H327)),_xlfn.XLOOKUP(S327,cassetterefwidth,_xlfn.XLOOKUP(T327,cassetterefdrop,cassetteref)),"")</f>
        <v/>
      </c>
      <c r="AD327" s="1" t="b">
        <f t="shared" si="127"/>
        <v>0</v>
      </c>
      <c r="AE327" s="1" t="b">
        <f t="shared" si="112"/>
        <v>0</v>
      </c>
      <c r="AF327" s="10" t="e" cm="1">
        <f t="array" aca="1" ref="AF327" ca="1">(_xlfn.XLOOKUP($S327,INDIRECT($U327&amp;$W327&amp;"W"),_xlfn.XLOOKUP($T327,INDIRECT($U327&amp;$W327&amp;"D"),INDIRECT($U327&amp;$W327))))</f>
        <v>#REF!</v>
      </c>
      <c r="AG327" s="9"/>
      <c r="AH327" s="9"/>
      <c r="AI327" s="9"/>
      <c r="AJ327" s="9"/>
      <c r="AK327" s="9"/>
      <c r="AL327" s="7">
        <f t="shared" si="113"/>
        <v>500</v>
      </c>
      <c r="AM327" s="7" t="str">
        <f t="shared" si="128"/>
        <v/>
      </c>
      <c r="AN327" s="7">
        <f t="shared" si="114"/>
        <v>0</v>
      </c>
      <c r="AO327" s="7">
        <f t="shared" si="115"/>
        <v>0</v>
      </c>
      <c r="AP327" s="9" cm="1">
        <f t="array" aca="1" ref="AP327" ca="1">IF(F327="Flow",_xlfn.XLOOKUP(AL327,INDIRECT(F327&amp;AM327&amp;"W"),_xlfn.XLOOKUP(AI327,INDIRECT(F327&amp;AM327&amp;"H"),INDIRECT(F327&amp;AM327))),0)</f>
        <v>0</v>
      </c>
      <c r="AQ327" s="9">
        <f>IF(F327="Cascade",_xlfn.XLOOKUP(S327,Cascade!$C$4:$S$4,Cascade!$C$5:$S$5),0)</f>
        <v>0</v>
      </c>
      <c r="AR327" s="9" t="b">
        <f t="shared" si="116"/>
        <v>0</v>
      </c>
      <c r="AS327" s="9" cm="1">
        <f t="array" aca="1" ref="AS327" ca="1">IF(OR(G327="Ellipse 43",G327="Luxury 46",G327="Type 2",G327="Type D",G327="Type Z",ISBLANK(G327)),0,_xlfn.XLOOKUP(S327,INDIRECT(U327&amp;AR327&amp;"w"),INDIRECT(U327&amp;AR327)))</f>
        <v>0</v>
      </c>
      <c r="AT327" s="9" cm="1">
        <f t="array" ref="AT327">IF(F327="ExtraLok 100",_xlfn.XLOOKUP(S327,'ExtraLok 100'!$C$6:$S$6,_xlfn.XLOOKUP('Pricing Tool'!T327,'ExtraLok 100'!$A$7:$A$21,'ExtraLok 100'!$C$7:$S$21)),IF(F327="ExtraLok 125",_xlfn.XLOOKUP('Pricing Tool'!S327,'ExtraLok 125'!$C$6:$S$6,_xlfn.XLOOKUP('Pricing Tool'!T327,'ExtraLok 125'!$A$7:$A$33,'ExtraLok 125'!$C$7:$S$33)),0))</f>
        <v>0</v>
      </c>
      <c r="AU327" s="9">
        <f t="shared" ca="1" si="129"/>
        <v>0</v>
      </c>
      <c r="AV327" s="9" t="str">
        <f t="shared" si="117"/>
        <v/>
      </c>
      <c r="AW327" s="85" t="e">
        <f>_xlfn.XLOOKUP($AV327,'Size capacities'!$A$2:$A$120,'Size capacities'!D$2:D$120)</f>
        <v>#N/A</v>
      </c>
      <c r="AX327" s="85" t="e">
        <f>_xlfn.XLOOKUP($AV327,'Size capacities'!$A$2:$A$120,'Size capacities'!E$2:E$120)</f>
        <v>#N/A</v>
      </c>
      <c r="AY327" s="85" t="e">
        <f>_xlfn.XLOOKUP($AV327,'Size capacities'!$A$2:$A$120,'Size capacities'!F$2:F$120)</f>
        <v>#N/A</v>
      </c>
      <c r="AZ327" s="85" t="e">
        <f>_xlfn.XLOOKUP($AV327,'Size capacities'!$A$2:$A$120,'Size capacities'!G$2:G$120)</f>
        <v>#N/A</v>
      </c>
      <c r="BA327" s="85">
        <f t="shared" si="118"/>
        <v>0</v>
      </c>
      <c r="BB327" s="85">
        <f t="shared" si="119"/>
        <v>0</v>
      </c>
    </row>
    <row r="328" spans="1:54" x14ac:dyDescent="0.3">
      <c r="A328" s="7">
        <v>325</v>
      </c>
      <c r="B328" s="91"/>
      <c r="C328" s="91"/>
      <c r="D328" s="91"/>
      <c r="E328" s="91"/>
      <c r="F328" s="91"/>
      <c r="G328" s="91"/>
      <c r="H328" s="91"/>
      <c r="I328" s="91"/>
      <c r="J328" s="91"/>
      <c r="K328" s="92"/>
      <c r="L328" s="92"/>
      <c r="M328" s="9">
        <f t="shared" ca="1" si="109"/>
        <v>0</v>
      </c>
      <c r="N328" s="10" cm="1">
        <f t="array" aca="1" ref="N328" ca="1">IF(ISBLANK(C328),0,IF(F328="Flow",AP328,IF(F328="Cascade",AQ328,IF(OR(ISBLANK(F328),ISBLANK(G328),ISBLANK(I328),ISBLANK(J328)),0,(_xlfn.XLOOKUP(S328,INDIRECT(U328&amp;W328&amp;"W"),_xlfn.XLOOKUP(T328,INDIRECT(U328&amp;W328&amp;"D"),INDIRECT(U328&amp;W328))))))))</f>
        <v>0</v>
      </c>
      <c r="O328" s="93"/>
      <c r="P328" s="9">
        <f t="shared" ca="1" si="110"/>
        <v>0</v>
      </c>
      <c r="Q328" s="9">
        <f t="shared" si="120"/>
        <v>0</v>
      </c>
      <c r="S328" s="7">
        <f t="shared" si="121"/>
        <v>800</v>
      </c>
      <c r="T328" s="7">
        <f t="shared" si="122"/>
        <v>800</v>
      </c>
      <c r="U328" s="8" t="str">
        <f t="shared" si="123"/>
        <v/>
      </c>
      <c r="V328" s="7" cm="1">
        <f t="array" aca="1" ref="V328" ca="1">IF(ISBLANK(I328),0,_xlfn.XLOOKUP(I328,INDIRECT(U328&amp;"Controls"),INDIRECT(U328&amp;"ControlsAddon")))</f>
        <v>0</v>
      </c>
      <c r="W328" s="7" t="str">
        <f t="shared" si="111"/>
        <v/>
      </c>
      <c r="X328" s="7" cm="1">
        <f t="array" aca="1" ref="X328" ca="1">IF(AND(K328="y",NOT(ISBLANK(H328))),_xlfn.XLOOKUP(S328,ralcassette,ralcassettecost),IF(K328="Y",_xlfn.XLOOKUP(S328,INDIRECT(U328&amp;"RALW"),_xlfn.XLOOKUP(T328,INDIRECT(U328&amp;"RALD"),INDIRECT(U328&amp;"RAL"))),0))</f>
        <v>0</v>
      </c>
      <c r="Y328" s="7">
        <f t="shared" si="124"/>
        <v>0</v>
      </c>
      <c r="Z328" s="7">
        <f t="shared" si="125"/>
        <v>0</v>
      </c>
      <c r="AA328" s="7" cm="1">
        <f t="array" ref="AA328">IF(ISNUMBER(SEARCH("cassette",H328)),_xlfn.XLOOKUP(S328,cassettewidth,_xlfn.XLOOKUP(H328,cassettetype,cassette)),IF(ISNUMBER(SEARCH("fascia",H328)),_xlfn.XLOOKUP(S328,fasciawidth,_xlfn.XLOOKUP(H328,fasciatype,fascia)),0))</f>
        <v>0</v>
      </c>
      <c r="AB328" s="7" t="str">
        <f t="shared" si="126"/>
        <v/>
      </c>
      <c r="AC328" s="7" t="str" cm="1">
        <f t="array" ref="AC328">IF(NOT(ISBLANK(H328)),_xlfn.XLOOKUP(S328,cassetterefwidth,_xlfn.XLOOKUP(T328,cassetterefdrop,cassetteref)),"")</f>
        <v/>
      </c>
      <c r="AD328" s="1" t="b">
        <f t="shared" si="127"/>
        <v>0</v>
      </c>
      <c r="AE328" s="1" t="b">
        <f t="shared" si="112"/>
        <v>0</v>
      </c>
      <c r="AF328" s="10" t="e" cm="1">
        <f t="array" aca="1" ref="AF328" ca="1">(_xlfn.XLOOKUP($S328,INDIRECT($U328&amp;$W328&amp;"W"),_xlfn.XLOOKUP($T328,INDIRECT($U328&amp;$W328&amp;"D"),INDIRECT($U328&amp;$W328))))</f>
        <v>#REF!</v>
      </c>
      <c r="AG328" s="9"/>
      <c r="AH328" s="9"/>
      <c r="AI328" s="9"/>
      <c r="AJ328" s="9"/>
      <c r="AK328" s="9"/>
      <c r="AL328" s="7">
        <f t="shared" si="113"/>
        <v>500</v>
      </c>
      <c r="AM328" s="7" t="str">
        <f t="shared" si="128"/>
        <v/>
      </c>
      <c r="AN328" s="7">
        <f t="shared" si="114"/>
        <v>0</v>
      </c>
      <c r="AO328" s="7">
        <f t="shared" si="115"/>
        <v>0</v>
      </c>
      <c r="AP328" s="9" cm="1">
        <f t="array" aca="1" ref="AP328" ca="1">IF(F328="Flow",_xlfn.XLOOKUP(AL328,INDIRECT(F328&amp;AM328&amp;"W"),_xlfn.XLOOKUP(AI328,INDIRECT(F328&amp;AM328&amp;"H"),INDIRECT(F328&amp;AM328))),0)</f>
        <v>0</v>
      </c>
      <c r="AQ328" s="9">
        <f>IF(F328="Cascade",_xlfn.XLOOKUP(S328,Cascade!$C$4:$S$4,Cascade!$C$5:$S$5),0)</f>
        <v>0</v>
      </c>
      <c r="AR328" s="9" t="b">
        <f t="shared" si="116"/>
        <v>0</v>
      </c>
      <c r="AS328" s="9" cm="1">
        <f t="array" aca="1" ref="AS328" ca="1">IF(OR(G328="Ellipse 43",G328="Luxury 46",G328="Type 2",G328="Type D",G328="Type Z",ISBLANK(G328)),0,_xlfn.XLOOKUP(S328,INDIRECT(U328&amp;AR328&amp;"w"),INDIRECT(U328&amp;AR328)))</f>
        <v>0</v>
      </c>
      <c r="AT328" s="9" cm="1">
        <f t="array" ref="AT328">IF(F328="ExtraLok 100",_xlfn.XLOOKUP(S328,'ExtraLok 100'!$C$6:$S$6,_xlfn.XLOOKUP('Pricing Tool'!T328,'ExtraLok 100'!$A$7:$A$21,'ExtraLok 100'!$C$7:$S$21)),IF(F328="ExtraLok 125",_xlfn.XLOOKUP('Pricing Tool'!S328,'ExtraLok 125'!$C$6:$S$6,_xlfn.XLOOKUP('Pricing Tool'!T328,'ExtraLok 125'!$A$7:$A$33,'ExtraLok 125'!$C$7:$S$33)),0))</f>
        <v>0</v>
      </c>
      <c r="AU328" s="9">
        <f t="shared" ca="1" si="129"/>
        <v>0</v>
      </c>
      <c r="AV328" s="9" t="str">
        <f t="shared" si="117"/>
        <v/>
      </c>
      <c r="AW328" s="85" t="e">
        <f>_xlfn.XLOOKUP($AV328,'Size capacities'!$A$2:$A$120,'Size capacities'!D$2:D$120)</f>
        <v>#N/A</v>
      </c>
      <c r="AX328" s="85" t="e">
        <f>_xlfn.XLOOKUP($AV328,'Size capacities'!$A$2:$A$120,'Size capacities'!E$2:E$120)</f>
        <v>#N/A</v>
      </c>
      <c r="AY328" s="85" t="e">
        <f>_xlfn.XLOOKUP($AV328,'Size capacities'!$A$2:$A$120,'Size capacities'!F$2:F$120)</f>
        <v>#N/A</v>
      </c>
      <c r="AZ328" s="85" t="e">
        <f>_xlfn.XLOOKUP($AV328,'Size capacities'!$A$2:$A$120,'Size capacities'!G$2:G$120)</f>
        <v>#N/A</v>
      </c>
      <c r="BA328" s="85">
        <f t="shared" si="118"/>
        <v>0</v>
      </c>
      <c r="BB328" s="85">
        <f t="shared" si="119"/>
        <v>0</v>
      </c>
    </row>
    <row r="329" spans="1:54" x14ac:dyDescent="0.3">
      <c r="A329" s="7">
        <v>326</v>
      </c>
      <c r="B329" s="91"/>
      <c r="C329" s="91"/>
      <c r="D329" s="91"/>
      <c r="E329" s="91"/>
      <c r="F329" s="91"/>
      <c r="G329" s="91"/>
      <c r="H329" s="91"/>
      <c r="I329" s="91"/>
      <c r="J329" s="91"/>
      <c r="K329" s="92"/>
      <c r="L329" s="92"/>
      <c r="M329" s="9">
        <f t="shared" ca="1" si="109"/>
        <v>0</v>
      </c>
      <c r="N329" s="10" cm="1">
        <f t="array" aca="1" ref="N329" ca="1">IF(ISBLANK(C329),0,IF(F329="Flow",AP329,IF(F329="Cascade",AQ329,IF(OR(ISBLANK(F329),ISBLANK(G329),ISBLANK(I329),ISBLANK(J329)),0,(_xlfn.XLOOKUP(S329,INDIRECT(U329&amp;W329&amp;"W"),_xlfn.XLOOKUP(T329,INDIRECT(U329&amp;W329&amp;"D"),INDIRECT(U329&amp;W329))))))))</f>
        <v>0</v>
      </c>
      <c r="O329" s="93"/>
      <c r="P329" s="9">
        <f t="shared" ca="1" si="110"/>
        <v>0</v>
      </c>
      <c r="Q329" s="9">
        <f t="shared" si="120"/>
        <v>0</v>
      </c>
      <c r="S329" s="7">
        <f t="shared" si="121"/>
        <v>800</v>
      </c>
      <c r="T329" s="7">
        <f t="shared" si="122"/>
        <v>800</v>
      </c>
      <c r="U329" s="8" t="str">
        <f t="shared" si="123"/>
        <v/>
      </c>
      <c r="V329" s="7" cm="1">
        <f t="array" aca="1" ref="V329" ca="1">IF(ISBLANK(I329),0,_xlfn.XLOOKUP(I329,INDIRECT(U329&amp;"Controls"),INDIRECT(U329&amp;"ControlsAddon")))</f>
        <v>0</v>
      </c>
      <c r="W329" s="7" t="str">
        <f t="shared" si="111"/>
        <v/>
      </c>
      <c r="X329" s="7" cm="1">
        <f t="array" aca="1" ref="X329" ca="1">IF(AND(K329="y",NOT(ISBLANK(H329))),_xlfn.XLOOKUP(S329,ralcassette,ralcassettecost),IF(K329="Y",_xlfn.XLOOKUP(S329,INDIRECT(U329&amp;"RALW"),_xlfn.XLOOKUP(T329,INDIRECT(U329&amp;"RALD"),INDIRECT(U329&amp;"RAL"))),0))</f>
        <v>0</v>
      </c>
      <c r="Y329" s="7">
        <f t="shared" si="124"/>
        <v>0</v>
      </c>
      <c r="Z329" s="7">
        <f t="shared" si="125"/>
        <v>0</v>
      </c>
      <c r="AA329" s="7" cm="1">
        <f t="array" ref="AA329">IF(ISNUMBER(SEARCH("cassette",H329)),_xlfn.XLOOKUP(S329,cassettewidth,_xlfn.XLOOKUP(H329,cassettetype,cassette)),IF(ISNUMBER(SEARCH("fascia",H329)),_xlfn.XLOOKUP(S329,fasciawidth,_xlfn.XLOOKUP(H329,fasciatype,fascia)),0))</f>
        <v>0</v>
      </c>
      <c r="AB329" s="7" t="str">
        <f t="shared" si="126"/>
        <v/>
      </c>
      <c r="AC329" s="7" t="str" cm="1">
        <f t="array" ref="AC329">IF(NOT(ISBLANK(H329)),_xlfn.XLOOKUP(S329,cassetterefwidth,_xlfn.XLOOKUP(T329,cassetterefdrop,cassetteref)),"")</f>
        <v/>
      </c>
      <c r="AD329" s="1" t="b">
        <f t="shared" si="127"/>
        <v>0</v>
      </c>
      <c r="AE329" s="1" t="b">
        <f t="shared" si="112"/>
        <v>0</v>
      </c>
      <c r="AF329" s="10" t="e" cm="1">
        <f t="array" aca="1" ref="AF329" ca="1">(_xlfn.XLOOKUP($S329,INDIRECT($U329&amp;$W329&amp;"W"),_xlfn.XLOOKUP($T329,INDIRECT($U329&amp;$W329&amp;"D"),INDIRECT($U329&amp;$W329))))</f>
        <v>#REF!</v>
      </c>
      <c r="AG329" s="9"/>
      <c r="AH329" s="9"/>
      <c r="AI329" s="9"/>
      <c r="AJ329" s="9"/>
      <c r="AK329" s="9"/>
      <c r="AL329" s="7">
        <f t="shared" si="113"/>
        <v>500</v>
      </c>
      <c r="AM329" s="7" t="str">
        <f t="shared" si="128"/>
        <v/>
      </c>
      <c r="AN329" s="7">
        <f t="shared" si="114"/>
        <v>0</v>
      </c>
      <c r="AO329" s="7">
        <f t="shared" si="115"/>
        <v>0</v>
      </c>
      <c r="AP329" s="9" cm="1">
        <f t="array" aca="1" ref="AP329" ca="1">IF(F329="Flow",_xlfn.XLOOKUP(AL329,INDIRECT(F329&amp;AM329&amp;"W"),_xlfn.XLOOKUP(AI329,INDIRECT(F329&amp;AM329&amp;"H"),INDIRECT(F329&amp;AM329))),0)</f>
        <v>0</v>
      </c>
      <c r="AQ329" s="9">
        <f>IF(F329="Cascade",_xlfn.XLOOKUP(S329,Cascade!$C$4:$S$4,Cascade!$C$5:$S$5),0)</f>
        <v>0</v>
      </c>
      <c r="AR329" s="9" t="b">
        <f t="shared" si="116"/>
        <v>0</v>
      </c>
      <c r="AS329" s="9" cm="1">
        <f t="array" aca="1" ref="AS329" ca="1">IF(OR(G329="Ellipse 43",G329="Luxury 46",G329="Type 2",G329="Type D",G329="Type Z",ISBLANK(G329)),0,_xlfn.XLOOKUP(S329,INDIRECT(U329&amp;AR329&amp;"w"),INDIRECT(U329&amp;AR329)))</f>
        <v>0</v>
      </c>
      <c r="AT329" s="9" cm="1">
        <f t="array" ref="AT329">IF(F329="ExtraLok 100",_xlfn.XLOOKUP(S329,'ExtraLok 100'!$C$6:$S$6,_xlfn.XLOOKUP('Pricing Tool'!T329,'ExtraLok 100'!$A$7:$A$21,'ExtraLok 100'!$C$7:$S$21)),IF(F329="ExtraLok 125",_xlfn.XLOOKUP('Pricing Tool'!S329,'ExtraLok 125'!$C$6:$S$6,_xlfn.XLOOKUP('Pricing Tool'!T329,'ExtraLok 125'!$A$7:$A$33,'ExtraLok 125'!$C$7:$S$33)),0))</f>
        <v>0</v>
      </c>
      <c r="AU329" s="9">
        <f t="shared" ca="1" si="129"/>
        <v>0</v>
      </c>
      <c r="AV329" s="9" t="str">
        <f t="shared" si="117"/>
        <v/>
      </c>
      <c r="AW329" s="85" t="e">
        <f>_xlfn.XLOOKUP($AV329,'Size capacities'!$A$2:$A$120,'Size capacities'!D$2:D$120)</f>
        <v>#N/A</v>
      </c>
      <c r="AX329" s="85" t="e">
        <f>_xlfn.XLOOKUP($AV329,'Size capacities'!$A$2:$A$120,'Size capacities'!E$2:E$120)</f>
        <v>#N/A</v>
      </c>
      <c r="AY329" s="85" t="e">
        <f>_xlfn.XLOOKUP($AV329,'Size capacities'!$A$2:$A$120,'Size capacities'!F$2:F$120)</f>
        <v>#N/A</v>
      </c>
      <c r="AZ329" s="85" t="e">
        <f>_xlfn.XLOOKUP($AV329,'Size capacities'!$A$2:$A$120,'Size capacities'!G$2:G$120)</f>
        <v>#N/A</v>
      </c>
      <c r="BA329" s="85">
        <f t="shared" si="118"/>
        <v>0</v>
      </c>
      <c r="BB329" s="85">
        <f t="shared" si="119"/>
        <v>0</v>
      </c>
    </row>
    <row r="330" spans="1:54" x14ac:dyDescent="0.3">
      <c r="A330" s="7">
        <v>327</v>
      </c>
      <c r="B330" s="91"/>
      <c r="C330" s="91"/>
      <c r="D330" s="91"/>
      <c r="E330" s="91"/>
      <c r="F330" s="91"/>
      <c r="G330" s="91"/>
      <c r="H330" s="91"/>
      <c r="I330" s="91"/>
      <c r="J330" s="91"/>
      <c r="K330" s="92"/>
      <c r="L330" s="92"/>
      <c r="M330" s="9">
        <f t="shared" ca="1" si="109"/>
        <v>0</v>
      </c>
      <c r="N330" s="10" cm="1">
        <f t="array" aca="1" ref="N330" ca="1">IF(ISBLANK(C330),0,IF(F330="Flow",AP330,IF(F330="Cascade",AQ330,IF(OR(ISBLANK(F330),ISBLANK(G330),ISBLANK(I330),ISBLANK(J330)),0,(_xlfn.XLOOKUP(S330,INDIRECT(U330&amp;W330&amp;"W"),_xlfn.XLOOKUP(T330,INDIRECT(U330&amp;W330&amp;"D"),INDIRECT(U330&amp;W330))))))))</f>
        <v>0</v>
      </c>
      <c r="O330" s="93"/>
      <c r="P330" s="9">
        <f t="shared" ca="1" si="110"/>
        <v>0</v>
      </c>
      <c r="Q330" s="9">
        <f t="shared" si="120"/>
        <v>0</v>
      </c>
      <c r="S330" s="7">
        <f t="shared" si="121"/>
        <v>800</v>
      </c>
      <c r="T330" s="7">
        <f t="shared" si="122"/>
        <v>800</v>
      </c>
      <c r="U330" s="8" t="str">
        <f t="shared" si="123"/>
        <v/>
      </c>
      <c r="V330" s="7" cm="1">
        <f t="array" aca="1" ref="V330" ca="1">IF(ISBLANK(I330),0,_xlfn.XLOOKUP(I330,INDIRECT(U330&amp;"Controls"),INDIRECT(U330&amp;"ControlsAddon")))</f>
        <v>0</v>
      </c>
      <c r="W330" s="7" t="str">
        <f t="shared" si="111"/>
        <v/>
      </c>
      <c r="X330" s="7" cm="1">
        <f t="array" aca="1" ref="X330" ca="1">IF(AND(K330="y",NOT(ISBLANK(H330))),_xlfn.XLOOKUP(S330,ralcassette,ralcassettecost),IF(K330="Y",_xlfn.XLOOKUP(S330,INDIRECT(U330&amp;"RALW"),_xlfn.XLOOKUP(T330,INDIRECT(U330&amp;"RALD"),INDIRECT(U330&amp;"RAL"))),0))</f>
        <v>0</v>
      </c>
      <c r="Y330" s="7">
        <f t="shared" si="124"/>
        <v>0</v>
      </c>
      <c r="Z330" s="7">
        <f t="shared" si="125"/>
        <v>0</v>
      </c>
      <c r="AA330" s="7" cm="1">
        <f t="array" ref="AA330">IF(ISNUMBER(SEARCH("cassette",H330)),_xlfn.XLOOKUP(S330,cassettewidth,_xlfn.XLOOKUP(H330,cassettetype,cassette)),IF(ISNUMBER(SEARCH("fascia",H330)),_xlfn.XLOOKUP(S330,fasciawidth,_xlfn.XLOOKUP(H330,fasciatype,fascia)),0))</f>
        <v>0</v>
      </c>
      <c r="AB330" s="7" t="str">
        <f t="shared" si="126"/>
        <v/>
      </c>
      <c r="AC330" s="7" t="str" cm="1">
        <f t="array" ref="AC330">IF(NOT(ISBLANK(H330)),_xlfn.XLOOKUP(S330,cassetterefwidth,_xlfn.XLOOKUP(T330,cassetterefdrop,cassetteref)),"")</f>
        <v/>
      </c>
      <c r="AD330" s="1" t="b">
        <f t="shared" si="127"/>
        <v>0</v>
      </c>
      <c r="AE330" s="1" t="b">
        <f t="shared" si="112"/>
        <v>0</v>
      </c>
      <c r="AF330" s="10" t="e" cm="1">
        <f t="array" aca="1" ref="AF330" ca="1">(_xlfn.XLOOKUP($S330,INDIRECT($U330&amp;$W330&amp;"W"),_xlfn.XLOOKUP($T330,INDIRECT($U330&amp;$W330&amp;"D"),INDIRECT($U330&amp;$W330))))</f>
        <v>#REF!</v>
      </c>
      <c r="AG330" s="9"/>
      <c r="AH330" s="9"/>
      <c r="AI330" s="9"/>
      <c r="AJ330" s="9"/>
      <c r="AK330" s="9"/>
      <c r="AL330" s="7">
        <f t="shared" si="113"/>
        <v>500</v>
      </c>
      <c r="AM330" s="7" t="str">
        <f t="shared" si="128"/>
        <v/>
      </c>
      <c r="AN330" s="7">
        <f t="shared" si="114"/>
        <v>0</v>
      </c>
      <c r="AO330" s="7">
        <f t="shared" si="115"/>
        <v>0</v>
      </c>
      <c r="AP330" s="9" cm="1">
        <f t="array" aca="1" ref="AP330" ca="1">IF(F330="Flow",_xlfn.XLOOKUP(AL330,INDIRECT(F330&amp;AM330&amp;"W"),_xlfn.XLOOKUP(AI330,INDIRECT(F330&amp;AM330&amp;"H"),INDIRECT(F330&amp;AM330))),0)</f>
        <v>0</v>
      </c>
      <c r="AQ330" s="9">
        <f>IF(F330="Cascade",_xlfn.XLOOKUP(S330,Cascade!$C$4:$S$4,Cascade!$C$5:$S$5),0)</f>
        <v>0</v>
      </c>
      <c r="AR330" s="9" t="b">
        <f t="shared" si="116"/>
        <v>0</v>
      </c>
      <c r="AS330" s="9" cm="1">
        <f t="array" aca="1" ref="AS330" ca="1">IF(OR(G330="Ellipse 43",G330="Luxury 46",G330="Type 2",G330="Type D",G330="Type Z",ISBLANK(G330)),0,_xlfn.XLOOKUP(S330,INDIRECT(U330&amp;AR330&amp;"w"),INDIRECT(U330&amp;AR330)))</f>
        <v>0</v>
      </c>
      <c r="AT330" s="9" cm="1">
        <f t="array" ref="AT330">IF(F330="ExtraLok 100",_xlfn.XLOOKUP(S330,'ExtraLok 100'!$C$6:$S$6,_xlfn.XLOOKUP('Pricing Tool'!T330,'ExtraLok 100'!$A$7:$A$21,'ExtraLok 100'!$C$7:$S$21)),IF(F330="ExtraLok 125",_xlfn.XLOOKUP('Pricing Tool'!S330,'ExtraLok 125'!$C$6:$S$6,_xlfn.XLOOKUP('Pricing Tool'!T330,'ExtraLok 125'!$A$7:$A$33,'ExtraLok 125'!$C$7:$S$33)),0))</f>
        <v>0</v>
      </c>
      <c r="AU330" s="9">
        <f t="shared" ca="1" si="129"/>
        <v>0</v>
      </c>
      <c r="AV330" s="9" t="str">
        <f t="shared" si="117"/>
        <v/>
      </c>
      <c r="AW330" s="85" t="e">
        <f>_xlfn.XLOOKUP($AV330,'Size capacities'!$A$2:$A$120,'Size capacities'!D$2:D$120)</f>
        <v>#N/A</v>
      </c>
      <c r="AX330" s="85" t="e">
        <f>_xlfn.XLOOKUP($AV330,'Size capacities'!$A$2:$A$120,'Size capacities'!E$2:E$120)</f>
        <v>#N/A</v>
      </c>
      <c r="AY330" s="85" t="e">
        <f>_xlfn.XLOOKUP($AV330,'Size capacities'!$A$2:$A$120,'Size capacities'!F$2:F$120)</f>
        <v>#N/A</v>
      </c>
      <c r="AZ330" s="85" t="e">
        <f>_xlfn.XLOOKUP($AV330,'Size capacities'!$A$2:$A$120,'Size capacities'!G$2:G$120)</f>
        <v>#N/A</v>
      </c>
      <c r="BA330" s="85">
        <f t="shared" si="118"/>
        <v>0</v>
      </c>
      <c r="BB330" s="85">
        <f t="shared" si="119"/>
        <v>0</v>
      </c>
    </row>
    <row r="331" spans="1:54" x14ac:dyDescent="0.3">
      <c r="A331" s="7">
        <v>328</v>
      </c>
      <c r="B331" s="91"/>
      <c r="C331" s="91"/>
      <c r="D331" s="91"/>
      <c r="E331" s="91"/>
      <c r="F331" s="91"/>
      <c r="G331" s="91"/>
      <c r="H331" s="91"/>
      <c r="I331" s="91"/>
      <c r="J331" s="91"/>
      <c r="K331" s="92"/>
      <c r="L331" s="92"/>
      <c r="M331" s="9">
        <f t="shared" ca="1" si="109"/>
        <v>0</v>
      </c>
      <c r="N331" s="10" cm="1">
        <f t="array" aca="1" ref="N331" ca="1">IF(ISBLANK(C331),0,IF(F331="Flow",AP331,IF(F331="Cascade",AQ331,IF(OR(ISBLANK(F331),ISBLANK(G331),ISBLANK(I331),ISBLANK(J331)),0,(_xlfn.XLOOKUP(S331,INDIRECT(U331&amp;W331&amp;"W"),_xlfn.XLOOKUP(T331,INDIRECT(U331&amp;W331&amp;"D"),INDIRECT(U331&amp;W331))))))))</f>
        <v>0</v>
      </c>
      <c r="O331" s="93"/>
      <c r="P331" s="9">
        <f t="shared" ca="1" si="110"/>
        <v>0</v>
      </c>
      <c r="Q331" s="9">
        <f t="shared" si="120"/>
        <v>0</v>
      </c>
      <c r="S331" s="7">
        <f t="shared" si="121"/>
        <v>800</v>
      </c>
      <c r="T331" s="7">
        <f t="shared" si="122"/>
        <v>800</v>
      </c>
      <c r="U331" s="8" t="str">
        <f t="shared" si="123"/>
        <v/>
      </c>
      <c r="V331" s="7" cm="1">
        <f t="array" aca="1" ref="V331" ca="1">IF(ISBLANK(I331),0,_xlfn.XLOOKUP(I331,INDIRECT(U331&amp;"Controls"),INDIRECT(U331&amp;"ControlsAddon")))</f>
        <v>0</v>
      </c>
      <c r="W331" s="7" t="str">
        <f t="shared" si="111"/>
        <v/>
      </c>
      <c r="X331" s="7" cm="1">
        <f t="array" aca="1" ref="X331" ca="1">IF(AND(K331="y",NOT(ISBLANK(H331))),_xlfn.XLOOKUP(S331,ralcassette,ralcassettecost),IF(K331="Y",_xlfn.XLOOKUP(S331,INDIRECT(U331&amp;"RALW"),_xlfn.XLOOKUP(T331,INDIRECT(U331&amp;"RALD"),INDIRECT(U331&amp;"RAL"))),0))</f>
        <v>0</v>
      </c>
      <c r="Y331" s="7">
        <f t="shared" si="124"/>
        <v>0</v>
      </c>
      <c r="Z331" s="7">
        <f t="shared" si="125"/>
        <v>0</v>
      </c>
      <c r="AA331" s="7" cm="1">
        <f t="array" ref="AA331">IF(ISNUMBER(SEARCH("cassette",H331)),_xlfn.XLOOKUP(S331,cassettewidth,_xlfn.XLOOKUP(H331,cassettetype,cassette)),IF(ISNUMBER(SEARCH("fascia",H331)),_xlfn.XLOOKUP(S331,fasciawidth,_xlfn.XLOOKUP(H331,fasciatype,fascia)),0))</f>
        <v>0</v>
      </c>
      <c r="AB331" s="7" t="str">
        <f t="shared" si="126"/>
        <v/>
      </c>
      <c r="AC331" s="7" t="str" cm="1">
        <f t="array" ref="AC331">IF(NOT(ISBLANK(H331)),_xlfn.XLOOKUP(S331,cassetterefwidth,_xlfn.XLOOKUP(T331,cassetterefdrop,cassetteref)),"")</f>
        <v/>
      </c>
      <c r="AD331" s="1" t="b">
        <f t="shared" si="127"/>
        <v>0</v>
      </c>
      <c r="AE331" s="1" t="b">
        <f t="shared" si="112"/>
        <v>0</v>
      </c>
      <c r="AF331" s="10" t="e" cm="1">
        <f t="array" aca="1" ref="AF331" ca="1">(_xlfn.XLOOKUP($S331,INDIRECT($U331&amp;$W331&amp;"W"),_xlfn.XLOOKUP($T331,INDIRECT($U331&amp;$W331&amp;"D"),INDIRECT($U331&amp;$W331))))</f>
        <v>#REF!</v>
      </c>
      <c r="AG331" s="9"/>
      <c r="AH331" s="9"/>
      <c r="AI331" s="9"/>
      <c r="AJ331" s="9"/>
      <c r="AK331" s="9"/>
      <c r="AL331" s="7">
        <f t="shared" si="113"/>
        <v>500</v>
      </c>
      <c r="AM331" s="7" t="str">
        <f t="shared" si="128"/>
        <v/>
      </c>
      <c r="AN331" s="7">
        <f t="shared" si="114"/>
        <v>0</v>
      </c>
      <c r="AO331" s="7">
        <f t="shared" si="115"/>
        <v>0</v>
      </c>
      <c r="AP331" s="9" cm="1">
        <f t="array" aca="1" ref="AP331" ca="1">IF(F331="Flow",_xlfn.XLOOKUP(AL331,INDIRECT(F331&amp;AM331&amp;"W"),_xlfn.XLOOKUP(AI331,INDIRECT(F331&amp;AM331&amp;"H"),INDIRECT(F331&amp;AM331))),0)</f>
        <v>0</v>
      </c>
      <c r="AQ331" s="9">
        <f>IF(F331="Cascade",_xlfn.XLOOKUP(S331,Cascade!$C$4:$S$4,Cascade!$C$5:$S$5),0)</f>
        <v>0</v>
      </c>
      <c r="AR331" s="9" t="b">
        <f t="shared" si="116"/>
        <v>0</v>
      </c>
      <c r="AS331" s="9" cm="1">
        <f t="array" aca="1" ref="AS331" ca="1">IF(OR(G331="Ellipse 43",G331="Luxury 46",G331="Type 2",G331="Type D",G331="Type Z",ISBLANK(G331)),0,_xlfn.XLOOKUP(S331,INDIRECT(U331&amp;AR331&amp;"w"),INDIRECT(U331&amp;AR331)))</f>
        <v>0</v>
      </c>
      <c r="AT331" s="9" cm="1">
        <f t="array" ref="AT331">IF(F331="ExtraLok 100",_xlfn.XLOOKUP(S331,'ExtraLok 100'!$C$6:$S$6,_xlfn.XLOOKUP('Pricing Tool'!T331,'ExtraLok 100'!$A$7:$A$21,'ExtraLok 100'!$C$7:$S$21)),IF(F331="ExtraLok 125",_xlfn.XLOOKUP('Pricing Tool'!S331,'ExtraLok 125'!$C$6:$S$6,_xlfn.XLOOKUP('Pricing Tool'!T331,'ExtraLok 125'!$A$7:$A$33,'ExtraLok 125'!$C$7:$S$33)),0))</f>
        <v>0</v>
      </c>
      <c r="AU331" s="9">
        <f t="shared" ca="1" si="129"/>
        <v>0</v>
      </c>
      <c r="AV331" s="9" t="str">
        <f t="shared" si="117"/>
        <v/>
      </c>
      <c r="AW331" s="85" t="e">
        <f>_xlfn.XLOOKUP($AV331,'Size capacities'!$A$2:$A$120,'Size capacities'!D$2:D$120)</f>
        <v>#N/A</v>
      </c>
      <c r="AX331" s="85" t="e">
        <f>_xlfn.XLOOKUP($AV331,'Size capacities'!$A$2:$A$120,'Size capacities'!E$2:E$120)</f>
        <v>#N/A</v>
      </c>
      <c r="AY331" s="85" t="e">
        <f>_xlfn.XLOOKUP($AV331,'Size capacities'!$A$2:$A$120,'Size capacities'!F$2:F$120)</f>
        <v>#N/A</v>
      </c>
      <c r="AZ331" s="85" t="e">
        <f>_xlfn.XLOOKUP($AV331,'Size capacities'!$A$2:$A$120,'Size capacities'!G$2:G$120)</f>
        <v>#N/A</v>
      </c>
      <c r="BA331" s="85">
        <f t="shared" si="118"/>
        <v>0</v>
      </c>
      <c r="BB331" s="85">
        <f t="shared" si="119"/>
        <v>0</v>
      </c>
    </row>
    <row r="332" spans="1:54" x14ac:dyDescent="0.3">
      <c r="A332" s="7">
        <v>329</v>
      </c>
      <c r="B332" s="91"/>
      <c r="C332" s="91"/>
      <c r="D332" s="91"/>
      <c r="E332" s="91"/>
      <c r="F332" s="91"/>
      <c r="G332" s="91"/>
      <c r="H332" s="91"/>
      <c r="I332" s="91"/>
      <c r="J332" s="91"/>
      <c r="K332" s="92"/>
      <c r="L332" s="92"/>
      <c r="M332" s="9">
        <f t="shared" ca="1" si="109"/>
        <v>0</v>
      </c>
      <c r="N332" s="10" cm="1">
        <f t="array" aca="1" ref="N332" ca="1">IF(ISBLANK(C332),0,IF(F332="Flow",AP332,IF(F332="Cascade",AQ332,IF(OR(ISBLANK(F332),ISBLANK(G332),ISBLANK(I332),ISBLANK(J332)),0,(_xlfn.XLOOKUP(S332,INDIRECT(U332&amp;W332&amp;"W"),_xlfn.XLOOKUP(T332,INDIRECT(U332&amp;W332&amp;"D"),INDIRECT(U332&amp;W332))))))))</f>
        <v>0</v>
      </c>
      <c r="O332" s="93"/>
      <c r="P332" s="9">
        <f t="shared" ca="1" si="110"/>
        <v>0</v>
      </c>
      <c r="Q332" s="9">
        <f t="shared" si="120"/>
        <v>0</v>
      </c>
      <c r="S332" s="7">
        <f t="shared" si="121"/>
        <v>800</v>
      </c>
      <c r="T332" s="7">
        <f t="shared" si="122"/>
        <v>800</v>
      </c>
      <c r="U332" s="8" t="str">
        <f t="shared" si="123"/>
        <v/>
      </c>
      <c r="V332" s="7" cm="1">
        <f t="array" aca="1" ref="V332" ca="1">IF(ISBLANK(I332),0,_xlfn.XLOOKUP(I332,INDIRECT(U332&amp;"Controls"),INDIRECT(U332&amp;"ControlsAddon")))</f>
        <v>0</v>
      </c>
      <c r="W332" s="7" t="str">
        <f t="shared" si="111"/>
        <v/>
      </c>
      <c r="X332" s="7" cm="1">
        <f t="array" aca="1" ref="X332" ca="1">IF(AND(K332="y",NOT(ISBLANK(H332))),_xlfn.XLOOKUP(S332,ralcassette,ralcassettecost),IF(K332="Y",_xlfn.XLOOKUP(S332,INDIRECT(U332&amp;"RALW"),_xlfn.XLOOKUP(T332,INDIRECT(U332&amp;"RALD"),INDIRECT(U332&amp;"RAL"))),0))</f>
        <v>0</v>
      </c>
      <c r="Y332" s="7">
        <f t="shared" si="124"/>
        <v>0</v>
      </c>
      <c r="Z332" s="7">
        <f t="shared" si="125"/>
        <v>0</v>
      </c>
      <c r="AA332" s="7" cm="1">
        <f t="array" ref="AA332">IF(ISNUMBER(SEARCH("cassette",H332)),_xlfn.XLOOKUP(S332,cassettewidth,_xlfn.XLOOKUP(H332,cassettetype,cassette)),IF(ISNUMBER(SEARCH("fascia",H332)),_xlfn.XLOOKUP(S332,fasciawidth,_xlfn.XLOOKUP(H332,fasciatype,fascia)),0))</f>
        <v>0</v>
      </c>
      <c r="AB332" s="7" t="str">
        <f t="shared" si="126"/>
        <v/>
      </c>
      <c r="AC332" s="7" t="str" cm="1">
        <f t="array" ref="AC332">IF(NOT(ISBLANK(H332)),_xlfn.XLOOKUP(S332,cassetterefwidth,_xlfn.XLOOKUP(T332,cassetterefdrop,cassetteref)),"")</f>
        <v/>
      </c>
      <c r="AD332" s="1" t="b">
        <f t="shared" si="127"/>
        <v>0</v>
      </c>
      <c r="AE332" s="1" t="b">
        <f t="shared" si="112"/>
        <v>0</v>
      </c>
      <c r="AF332" s="10" t="e" cm="1">
        <f t="array" aca="1" ref="AF332" ca="1">(_xlfn.XLOOKUP($S332,INDIRECT($U332&amp;$W332&amp;"W"),_xlfn.XLOOKUP($T332,INDIRECT($U332&amp;$W332&amp;"D"),INDIRECT($U332&amp;$W332))))</f>
        <v>#REF!</v>
      </c>
      <c r="AG332" s="9"/>
      <c r="AH332" s="9"/>
      <c r="AI332" s="9"/>
      <c r="AJ332" s="9"/>
      <c r="AK332" s="9"/>
      <c r="AL332" s="7">
        <f t="shared" si="113"/>
        <v>500</v>
      </c>
      <c r="AM332" s="7" t="str">
        <f t="shared" si="128"/>
        <v/>
      </c>
      <c r="AN332" s="7">
        <f t="shared" si="114"/>
        <v>0</v>
      </c>
      <c r="AO332" s="7">
        <f t="shared" si="115"/>
        <v>0</v>
      </c>
      <c r="AP332" s="9" cm="1">
        <f t="array" aca="1" ref="AP332" ca="1">IF(F332="Flow",_xlfn.XLOOKUP(AL332,INDIRECT(F332&amp;AM332&amp;"W"),_xlfn.XLOOKUP(AI332,INDIRECT(F332&amp;AM332&amp;"H"),INDIRECT(F332&amp;AM332))),0)</f>
        <v>0</v>
      </c>
      <c r="AQ332" s="9">
        <f>IF(F332="Cascade",_xlfn.XLOOKUP(S332,Cascade!$C$4:$S$4,Cascade!$C$5:$S$5),0)</f>
        <v>0</v>
      </c>
      <c r="AR332" s="9" t="b">
        <f t="shared" si="116"/>
        <v>0</v>
      </c>
      <c r="AS332" s="9" cm="1">
        <f t="array" aca="1" ref="AS332" ca="1">IF(OR(G332="Ellipse 43",G332="Luxury 46",G332="Type 2",G332="Type D",G332="Type Z",ISBLANK(G332)),0,_xlfn.XLOOKUP(S332,INDIRECT(U332&amp;AR332&amp;"w"),INDIRECT(U332&amp;AR332)))</f>
        <v>0</v>
      </c>
      <c r="AT332" s="9" cm="1">
        <f t="array" ref="AT332">IF(F332="ExtraLok 100",_xlfn.XLOOKUP(S332,'ExtraLok 100'!$C$6:$S$6,_xlfn.XLOOKUP('Pricing Tool'!T332,'ExtraLok 100'!$A$7:$A$21,'ExtraLok 100'!$C$7:$S$21)),IF(F332="ExtraLok 125",_xlfn.XLOOKUP('Pricing Tool'!S332,'ExtraLok 125'!$C$6:$S$6,_xlfn.XLOOKUP('Pricing Tool'!T332,'ExtraLok 125'!$A$7:$A$33,'ExtraLok 125'!$C$7:$S$33)),0))</f>
        <v>0</v>
      </c>
      <c r="AU332" s="9">
        <f t="shared" ca="1" si="129"/>
        <v>0</v>
      </c>
      <c r="AV332" s="9" t="str">
        <f t="shared" si="117"/>
        <v/>
      </c>
      <c r="AW332" s="85" t="e">
        <f>_xlfn.XLOOKUP($AV332,'Size capacities'!$A$2:$A$120,'Size capacities'!D$2:D$120)</f>
        <v>#N/A</v>
      </c>
      <c r="AX332" s="85" t="e">
        <f>_xlfn.XLOOKUP($AV332,'Size capacities'!$A$2:$A$120,'Size capacities'!E$2:E$120)</f>
        <v>#N/A</v>
      </c>
      <c r="AY332" s="85" t="e">
        <f>_xlfn.XLOOKUP($AV332,'Size capacities'!$A$2:$A$120,'Size capacities'!F$2:F$120)</f>
        <v>#N/A</v>
      </c>
      <c r="AZ332" s="85" t="e">
        <f>_xlfn.XLOOKUP($AV332,'Size capacities'!$A$2:$A$120,'Size capacities'!G$2:G$120)</f>
        <v>#N/A</v>
      </c>
      <c r="BA332" s="85">
        <f t="shared" si="118"/>
        <v>0</v>
      </c>
      <c r="BB332" s="85">
        <f t="shared" si="119"/>
        <v>0</v>
      </c>
    </row>
    <row r="333" spans="1:54" x14ac:dyDescent="0.3">
      <c r="A333" s="7">
        <v>330</v>
      </c>
      <c r="B333" s="91"/>
      <c r="C333" s="91"/>
      <c r="D333" s="91"/>
      <c r="E333" s="91"/>
      <c r="F333" s="91"/>
      <c r="G333" s="91"/>
      <c r="H333" s="91"/>
      <c r="I333" s="91"/>
      <c r="J333" s="91"/>
      <c r="K333" s="92"/>
      <c r="L333" s="92"/>
      <c r="M333" s="9">
        <f t="shared" ca="1" si="109"/>
        <v>0</v>
      </c>
      <c r="N333" s="10" cm="1">
        <f t="array" aca="1" ref="N333" ca="1">IF(ISBLANK(C333),0,IF(F333="Flow",AP333,IF(F333="Cascade",AQ333,IF(OR(ISBLANK(F333),ISBLANK(G333),ISBLANK(I333),ISBLANK(J333)),0,(_xlfn.XLOOKUP(S333,INDIRECT(U333&amp;W333&amp;"W"),_xlfn.XLOOKUP(T333,INDIRECT(U333&amp;W333&amp;"D"),INDIRECT(U333&amp;W333))))))))</f>
        <v>0</v>
      </c>
      <c r="O333" s="93"/>
      <c r="P333" s="9">
        <f t="shared" ca="1" si="110"/>
        <v>0</v>
      </c>
      <c r="Q333" s="9">
        <f t="shared" si="120"/>
        <v>0</v>
      </c>
      <c r="S333" s="7">
        <f t="shared" si="121"/>
        <v>800</v>
      </c>
      <c r="T333" s="7">
        <f t="shared" si="122"/>
        <v>800</v>
      </c>
      <c r="U333" s="8" t="str">
        <f t="shared" si="123"/>
        <v/>
      </c>
      <c r="V333" s="7" cm="1">
        <f t="array" aca="1" ref="V333" ca="1">IF(ISBLANK(I333),0,_xlfn.XLOOKUP(I333,INDIRECT(U333&amp;"Controls"),INDIRECT(U333&amp;"ControlsAddon")))</f>
        <v>0</v>
      </c>
      <c r="W333" s="7" t="str">
        <f t="shared" si="111"/>
        <v/>
      </c>
      <c r="X333" s="7" cm="1">
        <f t="array" aca="1" ref="X333" ca="1">IF(AND(K333="y",NOT(ISBLANK(H333))),_xlfn.XLOOKUP(S333,ralcassette,ralcassettecost),IF(K333="Y",_xlfn.XLOOKUP(S333,INDIRECT(U333&amp;"RALW"),_xlfn.XLOOKUP(T333,INDIRECT(U333&amp;"RALD"),INDIRECT(U333&amp;"RAL"))),0))</f>
        <v>0</v>
      </c>
      <c r="Y333" s="7">
        <f t="shared" si="124"/>
        <v>0</v>
      </c>
      <c r="Z333" s="7">
        <f t="shared" si="125"/>
        <v>0</v>
      </c>
      <c r="AA333" s="7" cm="1">
        <f t="array" ref="AA333">IF(ISNUMBER(SEARCH("cassette",H333)),_xlfn.XLOOKUP(S333,cassettewidth,_xlfn.XLOOKUP(H333,cassettetype,cassette)),IF(ISNUMBER(SEARCH("fascia",H333)),_xlfn.XLOOKUP(S333,fasciawidth,_xlfn.XLOOKUP(H333,fasciatype,fascia)),0))</f>
        <v>0</v>
      </c>
      <c r="AB333" s="7" t="str">
        <f t="shared" si="126"/>
        <v/>
      </c>
      <c r="AC333" s="7" t="str" cm="1">
        <f t="array" ref="AC333">IF(NOT(ISBLANK(H333)),_xlfn.XLOOKUP(S333,cassetterefwidth,_xlfn.XLOOKUP(T333,cassetterefdrop,cassetteref)),"")</f>
        <v/>
      </c>
      <c r="AD333" s="1" t="b">
        <f t="shared" si="127"/>
        <v>0</v>
      </c>
      <c r="AE333" s="1" t="b">
        <f t="shared" si="112"/>
        <v>0</v>
      </c>
      <c r="AF333" s="10" t="e" cm="1">
        <f t="array" aca="1" ref="AF333" ca="1">(_xlfn.XLOOKUP($S333,INDIRECT($U333&amp;$W333&amp;"W"),_xlfn.XLOOKUP($T333,INDIRECT($U333&amp;$W333&amp;"D"),INDIRECT($U333&amp;$W333))))</f>
        <v>#REF!</v>
      </c>
      <c r="AG333" s="9"/>
      <c r="AH333" s="9"/>
      <c r="AI333" s="9"/>
      <c r="AJ333" s="9"/>
      <c r="AK333" s="9"/>
      <c r="AL333" s="7">
        <f t="shared" si="113"/>
        <v>500</v>
      </c>
      <c r="AM333" s="7" t="str">
        <f t="shared" si="128"/>
        <v/>
      </c>
      <c r="AN333" s="7">
        <f t="shared" si="114"/>
        <v>0</v>
      </c>
      <c r="AO333" s="7">
        <f t="shared" si="115"/>
        <v>0</v>
      </c>
      <c r="AP333" s="9" cm="1">
        <f t="array" aca="1" ref="AP333" ca="1">IF(F333="Flow",_xlfn.XLOOKUP(AL333,INDIRECT(F333&amp;AM333&amp;"W"),_xlfn.XLOOKUP(AI333,INDIRECT(F333&amp;AM333&amp;"H"),INDIRECT(F333&amp;AM333))),0)</f>
        <v>0</v>
      </c>
      <c r="AQ333" s="9">
        <f>IF(F333="Cascade",_xlfn.XLOOKUP(S333,Cascade!$C$4:$S$4,Cascade!$C$5:$S$5),0)</f>
        <v>0</v>
      </c>
      <c r="AR333" s="9" t="b">
        <f t="shared" si="116"/>
        <v>0</v>
      </c>
      <c r="AS333" s="9" cm="1">
        <f t="array" aca="1" ref="AS333" ca="1">IF(OR(G333="Ellipse 43",G333="Luxury 46",G333="Type 2",G333="Type D",G333="Type Z",ISBLANK(G333)),0,_xlfn.XLOOKUP(S333,INDIRECT(U333&amp;AR333&amp;"w"),INDIRECT(U333&amp;AR333)))</f>
        <v>0</v>
      </c>
      <c r="AT333" s="9" cm="1">
        <f t="array" ref="AT333">IF(F333="ExtraLok 100",_xlfn.XLOOKUP(S333,'ExtraLok 100'!$C$6:$S$6,_xlfn.XLOOKUP('Pricing Tool'!T333,'ExtraLok 100'!$A$7:$A$21,'ExtraLok 100'!$C$7:$S$21)),IF(F333="ExtraLok 125",_xlfn.XLOOKUP('Pricing Tool'!S333,'ExtraLok 125'!$C$6:$S$6,_xlfn.XLOOKUP('Pricing Tool'!T333,'ExtraLok 125'!$A$7:$A$33,'ExtraLok 125'!$C$7:$S$33)),0))</f>
        <v>0</v>
      </c>
      <c r="AU333" s="9">
        <f t="shared" ca="1" si="129"/>
        <v>0</v>
      </c>
      <c r="AV333" s="9" t="str">
        <f t="shared" si="117"/>
        <v/>
      </c>
      <c r="AW333" s="85" t="e">
        <f>_xlfn.XLOOKUP($AV333,'Size capacities'!$A$2:$A$120,'Size capacities'!D$2:D$120)</f>
        <v>#N/A</v>
      </c>
      <c r="AX333" s="85" t="e">
        <f>_xlfn.XLOOKUP($AV333,'Size capacities'!$A$2:$A$120,'Size capacities'!E$2:E$120)</f>
        <v>#N/A</v>
      </c>
      <c r="AY333" s="85" t="e">
        <f>_xlfn.XLOOKUP($AV333,'Size capacities'!$A$2:$A$120,'Size capacities'!F$2:F$120)</f>
        <v>#N/A</v>
      </c>
      <c r="AZ333" s="85" t="e">
        <f>_xlfn.XLOOKUP($AV333,'Size capacities'!$A$2:$A$120,'Size capacities'!G$2:G$120)</f>
        <v>#N/A</v>
      </c>
      <c r="BA333" s="85">
        <f t="shared" si="118"/>
        <v>0</v>
      </c>
      <c r="BB333" s="85">
        <f t="shared" si="119"/>
        <v>0</v>
      </c>
    </row>
    <row r="334" spans="1:54" x14ac:dyDescent="0.3">
      <c r="A334" s="7">
        <v>331</v>
      </c>
      <c r="B334" s="91"/>
      <c r="C334" s="91"/>
      <c r="D334" s="91"/>
      <c r="E334" s="91"/>
      <c r="F334" s="91"/>
      <c r="G334" s="91"/>
      <c r="H334" s="91"/>
      <c r="I334" s="91"/>
      <c r="J334" s="91"/>
      <c r="K334" s="92"/>
      <c r="L334" s="92"/>
      <c r="M334" s="9">
        <f t="shared" ca="1" si="109"/>
        <v>0</v>
      </c>
      <c r="N334" s="10" cm="1">
        <f t="array" aca="1" ref="N334" ca="1">IF(ISBLANK(C334),0,IF(F334="Flow",AP334,IF(F334="Cascade",AQ334,IF(OR(ISBLANK(F334),ISBLANK(G334),ISBLANK(I334),ISBLANK(J334)),0,(_xlfn.XLOOKUP(S334,INDIRECT(U334&amp;W334&amp;"W"),_xlfn.XLOOKUP(T334,INDIRECT(U334&amp;W334&amp;"D"),INDIRECT(U334&amp;W334))))))))</f>
        <v>0</v>
      </c>
      <c r="O334" s="93"/>
      <c r="P334" s="9">
        <f t="shared" ca="1" si="110"/>
        <v>0</v>
      </c>
      <c r="Q334" s="9">
        <f t="shared" si="120"/>
        <v>0</v>
      </c>
      <c r="S334" s="7">
        <f t="shared" si="121"/>
        <v>800</v>
      </c>
      <c r="T334" s="7">
        <f t="shared" si="122"/>
        <v>800</v>
      </c>
      <c r="U334" s="8" t="str">
        <f t="shared" si="123"/>
        <v/>
      </c>
      <c r="V334" s="7" cm="1">
        <f t="array" aca="1" ref="V334" ca="1">IF(ISBLANK(I334),0,_xlfn.XLOOKUP(I334,INDIRECT(U334&amp;"Controls"),INDIRECT(U334&amp;"ControlsAddon")))</f>
        <v>0</v>
      </c>
      <c r="W334" s="7" t="str">
        <f t="shared" si="111"/>
        <v/>
      </c>
      <c r="X334" s="7" cm="1">
        <f t="array" aca="1" ref="X334" ca="1">IF(AND(K334="y",NOT(ISBLANK(H334))),_xlfn.XLOOKUP(S334,ralcassette,ralcassettecost),IF(K334="Y",_xlfn.XLOOKUP(S334,INDIRECT(U334&amp;"RALW"),_xlfn.XLOOKUP(T334,INDIRECT(U334&amp;"RALD"),INDIRECT(U334&amp;"RAL"))),0))</f>
        <v>0</v>
      </c>
      <c r="Y334" s="7">
        <f t="shared" si="124"/>
        <v>0</v>
      </c>
      <c r="Z334" s="7">
        <f t="shared" si="125"/>
        <v>0</v>
      </c>
      <c r="AA334" s="7" cm="1">
        <f t="array" ref="AA334">IF(ISNUMBER(SEARCH("cassette",H334)),_xlfn.XLOOKUP(S334,cassettewidth,_xlfn.XLOOKUP(H334,cassettetype,cassette)),IF(ISNUMBER(SEARCH("fascia",H334)),_xlfn.XLOOKUP(S334,fasciawidth,_xlfn.XLOOKUP(H334,fasciatype,fascia)),0))</f>
        <v>0</v>
      </c>
      <c r="AB334" s="7" t="str">
        <f t="shared" si="126"/>
        <v/>
      </c>
      <c r="AC334" s="7" t="str" cm="1">
        <f t="array" ref="AC334">IF(NOT(ISBLANK(H334)),_xlfn.XLOOKUP(S334,cassetterefwidth,_xlfn.XLOOKUP(T334,cassetterefdrop,cassetteref)),"")</f>
        <v/>
      </c>
      <c r="AD334" s="1" t="b">
        <f t="shared" si="127"/>
        <v>0</v>
      </c>
      <c r="AE334" s="1" t="b">
        <f t="shared" si="112"/>
        <v>0</v>
      </c>
      <c r="AF334" s="10" t="e" cm="1">
        <f t="array" aca="1" ref="AF334" ca="1">(_xlfn.XLOOKUP($S334,INDIRECT($U334&amp;$W334&amp;"W"),_xlfn.XLOOKUP($T334,INDIRECT($U334&amp;$W334&amp;"D"),INDIRECT($U334&amp;$W334))))</f>
        <v>#REF!</v>
      </c>
      <c r="AG334" s="9"/>
      <c r="AH334" s="9"/>
      <c r="AI334" s="9"/>
      <c r="AJ334" s="9"/>
      <c r="AK334" s="9"/>
      <c r="AL334" s="7">
        <f t="shared" si="113"/>
        <v>500</v>
      </c>
      <c r="AM334" s="7" t="str">
        <f t="shared" si="128"/>
        <v/>
      </c>
      <c r="AN334" s="7">
        <f t="shared" si="114"/>
        <v>0</v>
      </c>
      <c r="AO334" s="7">
        <f t="shared" si="115"/>
        <v>0</v>
      </c>
      <c r="AP334" s="9" cm="1">
        <f t="array" aca="1" ref="AP334" ca="1">IF(F334="Flow",_xlfn.XLOOKUP(AL334,INDIRECT(F334&amp;AM334&amp;"W"),_xlfn.XLOOKUP(AI334,INDIRECT(F334&amp;AM334&amp;"H"),INDIRECT(F334&amp;AM334))),0)</f>
        <v>0</v>
      </c>
      <c r="AQ334" s="9">
        <f>IF(F334="Cascade",_xlfn.XLOOKUP(S334,Cascade!$C$4:$S$4,Cascade!$C$5:$S$5),0)</f>
        <v>0</v>
      </c>
      <c r="AR334" s="9" t="b">
        <f t="shared" si="116"/>
        <v>0</v>
      </c>
      <c r="AS334" s="9" cm="1">
        <f t="array" aca="1" ref="AS334" ca="1">IF(OR(G334="Ellipse 43",G334="Luxury 46",G334="Type 2",G334="Type D",G334="Type Z",ISBLANK(G334)),0,_xlfn.XLOOKUP(S334,INDIRECT(U334&amp;AR334&amp;"w"),INDIRECT(U334&amp;AR334)))</f>
        <v>0</v>
      </c>
      <c r="AT334" s="9" cm="1">
        <f t="array" ref="AT334">IF(F334="ExtraLok 100",_xlfn.XLOOKUP(S334,'ExtraLok 100'!$C$6:$S$6,_xlfn.XLOOKUP('Pricing Tool'!T334,'ExtraLok 100'!$A$7:$A$21,'ExtraLok 100'!$C$7:$S$21)),IF(F334="ExtraLok 125",_xlfn.XLOOKUP('Pricing Tool'!S334,'ExtraLok 125'!$C$6:$S$6,_xlfn.XLOOKUP('Pricing Tool'!T334,'ExtraLok 125'!$A$7:$A$33,'ExtraLok 125'!$C$7:$S$33)),0))</f>
        <v>0</v>
      </c>
      <c r="AU334" s="9">
        <f t="shared" ca="1" si="129"/>
        <v>0</v>
      </c>
      <c r="AV334" s="9" t="str">
        <f t="shared" si="117"/>
        <v/>
      </c>
      <c r="AW334" s="85" t="e">
        <f>_xlfn.XLOOKUP($AV334,'Size capacities'!$A$2:$A$120,'Size capacities'!D$2:D$120)</f>
        <v>#N/A</v>
      </c>
      <c r="AX334" s="85" t="e">
        <f>_xlfn.XLOOKUP($AV334,'Size capacities'!$A$2:$A$120,'Size capacities'!E$2:E$120)</f>
        <v>#N/A</v>
      </c>
      <c r="AY334" s="85" t="e">
        <f>_xlfn.XLOOKUP($AV334,'Size capacities'!$A$2:$A$120,'Size capacities'!F$2:F$120)</f>
        <v>#N/A</v>
      </c>
      <c r="AZ334" s="85" t="e">
        <f>_xlfn.XLOOKUP($AV334,'Size capacities'!$A$2:$A$120,'Size capacities'!G$2:G$120)</f>
        <v>#N/A</v>
      </c>
      <c r="BA334" s="85">
        <f t="shared" si="118"/>
        <v>0</v>
      </c>
      <c r="BB334" s="85">
        <f t="shared" si="119"/>
        <v>0</v>
      </c>
    </row>
    <row r="335" spans="1:54" x14ac:dyDescent="0.3">
      <c r="A335" s="7">
        <v>332</v>
      </c>
      <c r="B335" s="91"/>
      <c r="C335" s="91"/>
      <c r="D335" s="91"/>
      <c r="E335" s="91"/>
      <c r="F335" s="91"/>
      <c r="G335" s="91"/>
      <c r="H335" s="91"/>
      <c r="I335" s="91"/>
      <c r="J335" s="91"/>
      <c r="K335" s="92"/>
      <c r="L335" s="92"/>
      <c r="M335" s="9">
        <f t="shared" ca="1" si="109"/>
        <v>0</v>
      </c>
      <c r="N335" s="10" cm="1">
        <f t="array" aca="1" ref="N335" ca="1">IF(ISBLANK(C335),0,IF(F335="Flow",AP335,IF(F335="Cascade",AQ335,IF(OR(ISBLANK(F335),ISBLANK(G335),ISBLANK(I335),ISBLANK(J335)),0,(_xlfn.XLOOKUP(S335,INDIRECT(U335&amp;W335&amp;"W"),_xlfn.XLOOKUP(T335,INDIRECT(U335&amp;W335&amp;"D"),INDIRECT(U335&amp;W335))))))))</f>
        <v>0</v>
      </c>
      <c r="O335" s="93"/>
      <c r="P335" s="9">
        <f t="shared" ca="1" si="110"/>
        <v>0</v>
      </c>
      <c r="Q335" s="9">
        <f t="shared" si="120"/>
        <v>0</v>
      </c>
      <c r="S335" s="7">
        <f t="shared" si="121"/>
        <v>800</v>
      </c>
      <c r="T335" s="7">
        <f t="shared" si="122"/>
        <v>800</v>
      </c>
      <c r="U335" s="8" t="str">
        <f t="shared" si="123"/>
        <v/>
      </c>
      <c r="V335" s="7" cm="1">
        <f t="array" aca="1" ref="V335" ca="1">IF(ISBLANK(I335),0,_xlfn.XLOOKUP(I335,INDIRECT(U335&amp;"Controls"),INDIRECT(U335&amp;"ControlsAddon")))</f>
        <v>0</v>
      </c>
      <c r="W335" s="7" t="str">
        <f t="shared" si="111"/>
        <v/>
      </c>
      <c r="X335" s="7" cm="1">
        <f t="array" aca="1" ref="X335" ca="1">IF(AND(K335="y",NOT(ISBLANK(H335))),_xlfn.XLOOKUP(S335,ralcassette,ralcassettecost),IF(K335="Y",_xlfn.XLOOKUP(S335,INDIRECT(U335&amp;"RALW"),_xlfn.XLOOKUP(T335,INDIRECT(U335&amp;"RALD"),INDIRECT(U335&amp;"RAL"))),0))</f>
        <v>0</v>
      </c>
      <c r="Y335" s="7">
        <f t="shared" si="124"/>
        <v>0</v>
      </c>
      <c r="Z335" s="7">
        <f t="shared" si="125"/>
        <v>0</v>
      </c>
      <c r="AA335" s="7" cm="1">
        <f t="array" ref="AA335">IF(ISNUMBER(SEARCH("cassette",H335)),_xlfn.XLOOKUP(S335,cassettewidth,_xlfn.XLOOKUP(H335,cassettetype,cassette)),IF(ISNUMBER(SEARCH("fascia",H335)),_xlfn.XLOOKUP(S335,fasciawidth,_xlfn.XLOOKUP(H335,fasciatype,fascia)),0))</f>
        <v>0</v>
      </c>
      <c r="AB335" s="7" t="str">
        <f t="shared" si="126"/>
        <v/>
      </c>
      <c r="AC335" s="7" t="str" cm="1">
        <f t="array" ref="AC335">IF(NOT(ISBLANK(H335)),_xlfn.XLOOKUP(S335,cassetterefwidth,_xlfn.XLOOKUP(T335,cassetterefdrop,cassetteref)),"")</f>
        <v/>
      </c>
      <c r="AD335" s="1" t="b">
        <f t="shared" si="127"/>
        <v>0</v>
      </c>
      <c r="AE335" s="1" t="b">
        <f t="shared" si="112"/>
        <v>0</v>
      </c>
      <c r="AF335" s="10" t="e" cm="1">
        <f t="array" aca="1" ref="AF335" ca="1">(_xlfn.XLOOKUP($S335,INDIRECT($U335&amp;$W335&amp;"W"),_xlfn.XLOOKUP($T335,INDIRECT($U335&amp;$W335&amp;"D"),INDIRECT($U335&amp;$W335))))</f>
        <v>#REF!</v>
      </c>
      <c r="AG335" s="9"/>
      <c r="AH335" s="9"/>
      <c r="AI335" s="9"/>
      <c r="AJ335" s="9"/>
      <c r="AK335" s="9"/>
      <c r="AL335" s="7">
        <f t="shared" si="113"/>
        <v>500</v>
      </c>
      <c r="AM335" s="7" t="str">
        <f t="shared" si="128"/>
        <v/>
      </c>
      <c r="AN335" s="7">
        <f t="shared" si="114"/>
        <v>0</v>
      </c>
      <c r="AO335" s="7">
        <f t="shared" si="115"/>
        <v>0</v>
      </c>
      <c r="AP335" s="9" cm="1">
        <f t="array" aca="1" ref="AP335" ca="1">IF(F335="Flow",_xlfn.XLOOKUP(AL335,INDIRECT(F335&amp;AM335&amp;"W"),_xlfn.XLOOKUP(AI335,INDIRECT(F335&amp;AM335&amp;"H"),INDIRECT(F335&amp;AM335))),0)</f>
        <v>0</v>
      </c>
      <c r="AQ335" s="9">
        <f>IF(F335="Cascade",_xlfn.XLOOKUP(S335,Cascade!$C$4:$S$4,Cascade!$C$5:$S$5),0)</f>
        <v>0</v>
      </c>
      <c r="AR335" s="9" t="b">
        <f t="shared" si="116"/>
        <v>0</v>
      </c>
      <c r="AS335" s="9" cm="1">
        <f t="array" aca="1" ref="AS335" ca="1">IF(OR(G335="Ellipse 43",G335="Luxury 46",G335="Type 2",G335="Type D",G335="Type Z",ISBLANK(G335)),0,_xlfn.XLOOKUP(S335,INDIRECT(U335&amp;AR335&amp;"w"),INDIRECT(U335&amp;AR335)))</f>
        <v>0</v>
      </c>
      <c r="AT335" s="9" cm="1">
        <f t="array" ref="AT335">IF(F335="ExtraLok 100",_xlfn.XLOOKUP(S335,'ExtraLok 100'!$C$6:$S$6,_xlfn.XLOOKUP('Pricing Tool'!T335,'ExtraLok 100'!$A$7:$A$21,'ExtraLok 100'!$C$7:$S$21)),IF(F335="ExtraLok 125",_xlfn.XLOOKUP('Pricing Tool'!S335,'ExtraLok 125'!$C$6:$S$6,_xlfn.XLOOKUP('Pricing Tool'!T335,'ExtraLok 125'!$A$7:$A$33,'ExtraLok 125'!$C$7:$S$33)),0))</f>
        <v>0</v>
      </c>
      <c r="AU335" s="9">
        <f t="shared" ca="1" si="129"/>
        <v>0</v>
      </c>
      <c r="AV335" s="9" t="str">
        <f t="shared" si="117"/>
        <v/>
      </c>
      <c r="AW335" s="85" t="e">
        <f>_xlfn.XLOOKUP($AV335,'Size capacities'!$A$2:$A$120,'Size capacities'!D$2:D$120)</f>
        <v>#N/A</v>
      </c>
      <c r="AX335" s="85" t="e">
        <f>_xlfn.XLOOKUP($AV335,'Size capacities'!$A$2:$A$120,'Size capacities'!E$2:E$120)</f>
        <v>#N/A</v>
      </c>
      <c r="AY335" s="85" t="e">
        <f>_xlfn.XLOOKUP($AV335,'Size capacities'!$A$2:$A$120,'Size capacities'!F$2:F$120)</f>
        <v>#N/A</v>
      </c>
      <c r="AZ335" s="85" t="e">
        <f>_xlfn.XLOOKUP($AV335,'Size capacities'!$A$2:$A$120,'Size capacities'!G$2:G$120)</f>
        <v>#N/A</v>
      </c>
      <c r="BA335" s="85">
        <f t="shared" si="118"/>
        <v>0</v>
      </c>
      <c r="BB335" s="85">
        <f t="shared" si="119"/>
        <v>0</v>
      </c>
    </row>
    <row r="336" spans="1:54" x14ac:dyDescent="0.3">
      <c r="A336" s="7">
        <v>333</v>
      </c>
      <c r="B336" s="91"/>
      <c r="C336" s="91"/>
      <c r="D336" s="91"/>
      <c r="E336" s="91"/>
      <c r="F336" s="91"/>
      <c r="G336" s="91"/>
      <c r="H336" s="91"/>
      <c r="I336" s="91"/>
      <c r="J336" s="91"/>
      <c r="K336" s="92"/>
      <c r="L336" s="92"/>
      <c r="M336" s="9">
        <f t="shared" ca="1" si="109"/>
        <v>0</v>
      </c>
      <c r="N336" s="10" cm="1">
        <f t="array" aca="1" ref="N336" ca="1">IF(ISBLANK(C336),0,IF(F336="Flow",AP336,IF(F336="Cascade",AQ336,IF(OR(ISBLANK(F336),ISBLANK(G336),ISBLANK(I336),ISBLANK(J336)),0,(_xlfn.XLOOKUP(S336,INDIRECT(U336&amp;W336&amp;"W"),_xlfn.XLOOKUP(T336,INDIRECT(U336&amp;W336&amp;"D"),INDIRECT(U336&amp;W336))))))))</f>
        <v>0</v>
      </c>
      <c r="O336" s="93"/>
      <c r="P336" s="9">
        <f t="shared" ca="1" si="110"/>
        <v>0</v>
      </c>
      <c r="Q336" s="9">
        <f t="shared" si="120"/>
        <v>0</v>
      </c>
      <c r="S336" s="7">
        <f t="shared" si="121"/>
        <v>800</v>
      </c>
      <c r="T336" s="7">
        <f t="shared" si="122"/>
        <v>800</v>
      </c>
      <c r="U336" s="8" t="str">
        <f t="shared" si="123"/>
        <v/>
      </c>
      <c r="V336" s="7" cm="1">
        <f t="array" aca="1" ref="V336" ca="1">IF(ISBLANK(I336),0,_xlfn.XLOOKUP(I336,INDIRECT(U336&amp;"Controls"),INDIRECT(U336&amp;"ControlsAddon")))</f>
        <v>0</v>
      </c>
      <c r="W336" s="7" t="str">
        <f t="shared" si="111"/>
        <v/>
      </c>
      <c r="X336" s="7" cm="1">
        <f t="array" aca="1" ref="X336" ca="1">IF(AND(K336="y",NOT(ISBLANK(H336))),_xlfn.XLOOKUP(S336,ralcassette,ralcassettecost),IF(K336="Y",_xlfn.XLOOKUP(S336,INDIRECT(U336&amp;"RALW"),_xlfn.XLOOKUP(T336,INDIRECT(U336&amp;"RALD"),INDIRECT(U336&amp;"RAL"))),0))</f>
        <v>0</v>
      </c>
      <c r="Y336" s="7">
        <f t="shared" si="124"/>
        <v>0</v>
      </c>
      <c r="Z336" s="7">
        <f t="shared" si="125"/>
        <v>0</v>
      </c>
      <c r="AA336" s="7" cm="1">
        <f t="array" ref="AA336">IF(ISNUMBER(SEARCH("cassette",H336)),_xlfn.XLOOKUP(S336,cassettewidth,_xlfn.XLOOKUP(H336,cassettetype,cassette)),IF(ISNUMBER(SEARCH("fascia",H336)),_xlfn.XLOOKUP(S336,fasciawidth,_xlfn.XLOOKUP(H336,fasciatype,fascia)),0))</f>
        <v>0</v>
      </c>
      <c r="AB336" s="7" t="str">
        <f t="shared" si="126"/>
        <v/>
      </c>
      <c r="AC336" s="7" t="str" cm="1">
        <f t="array" ref="AC336">IF(NOT(ISBLANK(H336)),_xlfn.XLOOKUP(S336,cassetterefwidth,_xlfn.XLOOKUP(T336,cassetterefdrop,cassetteref)),"")</f>
        <v/>
      </c>
      <c r="AD336" s="1" t="b">
        <f t="shared" si="127"/>
        <v>0</v>
      </c>
      <c r="AE336" s="1" t="b">
        <f t="shared" si="112"/>
        <v>0</v>
      </c>
      <c r="AF336" s="10" t="e" cm="1">
        <f t="array" aca="1" ref="AF336" ca="1">(_xlfn.XLOOKUP($S336,INDIRECT($U336&amp;$W336&amp;"W"),_xlfn.XLOOKUP($T336,INDIRECT($U336&amp;$W336&amp;"D"),INDIRECT($U336&amp;$W336))))</f>
        <v>#REF!</v>
      </c>
      <c r="AG336" s="9"/>
      <c r="AH336" s="9"/>
      <c r="AI336" s="9"/>
      <c r="AJ336" s="9"/>
      <c r="AK336" s="9"/>
      <c r="AL336" s="7">
        <f t="shared" si="113"/>
        <v>500</v>
      </c>
      <c r="AM336" s="7" t="str">
        <f t="shared" si="128"/>
        <v/>
      </c>
      <c r="AN336" s="7">
        <f t="shared" si="114"/>
        <v>0</v>
      </c>
      <c r="AO336" s="7">
        <f t="shared" si="115"/>
        <v>0</v>
      </c>
      <c r="AP336" s="9" cm="1">
        <f t="array" aca="1" ref="AP336" ca="1">IF(F336="Flow",_xlfn.XLOOKUP(AL336,INDIRECT(F336&amp;AM336&amp;"W"),_xlfn.XLOOKUP(AI336,INDIRECT(F336&amp;AM336&amp;"H"),INDIRECT(F336&amp;AM336))),0)</f>
        <v>0</v>
      </c>
      <c r="AQ336" s="9">
        <f>IF(F336="Cascade",_xlfn.XLOOKUP(S336,Cascade!$C$4:$S$4,Cascade!$C$5:$S$5),0)</f>
        <v>0</v>
      </c>
      <c r="AR336" s="9" t="b">
        <f t="shared" si="116"/>
        <v>0</v>
      </c>
      <c r="AS336" s="9" cm="1">
        <f t="array" aca="1" ref="AS336" ca="1">IF(OR(G336="Ellipse 43",G336="Luxury 46",G336="Type 2",G336="Type D",G336="Type Z",ISBLANK(G336)),0,_xlfn.XLOOKUP(S336,INDIRECT(U336&amp;AR336&amp;"w"),INDIRECT(U336&amp;AR336)))</f>
        <v>0</v>
      </c>
      <c r="AT336" s="9" cm="1">
        <f t="array" ref="AT336">IF(F336="ExtraLok 100",_xlfn.XLOOKUP(S336,'ExtraLok 100'!$C$6:$S$6,_xlfn.XLOOKUP('Pricing Tool'!T336,'ExtraLok 100'!$A$7:$A$21,'ExtraLok 100'!$C$7:$S$21)),IF(F336="ExtraLok 125",_xlfn.XLOOKUP('Pricing Tool'!S336,'ExtraLok 125'!$C$6:$S$6,_xlfn.XLOOKUP('Pricing Tool'!T336,'ExtraLok 125'!$A$7:$A$33,'ExtraLok 125'!$C$7:$S$33)),0))</f>
        <v>0</v>
      </c>
      <c r="AU336" s="9">
        <f t="shared" ca="1" si="129"/>
        <v>0</v>
      </c>
      <c r="AV336" s="9" t="str">
        <f t="shared" si="117"/>
        <v/>
      </c>
      <c r="AW336" s="85" t="e">
        <f>_xlfn.XLOOKUP($AV336,'Size capacities'!$A$2:$A$120,'Size capacities'!D$2:D$120)</f>
        <v>#N/A</v>
      </c>
      <c r="AX336" s="85" t="e">
        <f>_xlfn.XLOOKUP($AV336,'Size capacities'!$A$2:$A$120,'Size capacities'!E$2:E$120)</f>
        <v>#N/A</v>
      </c>
      <c r="AY336" s="85" t="e">
        <f>_xlfn.XLOOKUP($AV336,'Size capacities'!$A$2:$A$120,'Size capacities'!F$2:F$120)</f>
        <v>#N/A</v>
      </c>
      <c r="AZ336" s="85" t="e">
        <f>_xlfn.XLOOKUP($AV336,'Size capacities'!$A$2:$A$120,'Size capacities'!G$2:G$120)</f>
        <v>#N/A</v>
      </c>
      <c r="BA336" s="85">
        <f t="shared" si="118"/>
        <v>0</v>
      </c>
      <c r="BB336" s="85">
        <f t="shared" si="119"/>
        <v>0</v>
      </c>
    </row>
    <row r="337" spans="1:54" x14ac:dyDescent="0.3">
      <c r="A337" s="7">
        <v>334</v>
      </c>
      <c r="B337" s="91"/>
      <c r="C337" s="91"/>
      <c r="D337" s="91"/>
      <c r="E337" s="91"/>
      <c r="F337" s="91"/>
      <c r="G337" s="91"/>
      <c r="H337" s="91"/>
      <c r="I337" s="91"/>
      <c r="J337" s="91"/>
      <c r="K337" s="92"/>
      <c r="L337" s="92"/>
      <c r="M337" s="9">
        <f t="shared" ca="1" si="109"/>
        <v>0</v>
      </c>
      <c r="N337" s="10" cm="1">
        <f t="array" aca="1" ref="N337" ca="1">IF(ISBLANK(C337),0,IF(F337="Flow",AP337,IF(F337="Cascade",AQ337,IF(OR(ISBLANK(F337),ISBLANK(G337),ISBLANK(I337),ISBLANK(J337)),0,(_xlfn.XLOOKUP(S337,INDIRECT(U337&amp;W337&amp;"W"),_xlfn.XLOOKUP(T337,INDIRECT(U337&amp;W337&amp;"D"),INDIRECT(U337&amp;W337))))))))</f>
        <v>0</v>
      </c>
      <c r="O337" s="93"/>
      <c r="P337" s="9">
        <f t="shared" ca="1" si="110"/>
        <v>0</v>
      </c>
      <c r="Q337" s="9">
        <f t="shared" si="120"/>
        <v>0</v>
      </c>
      <c r="S337" s="7">
        <f t="shared" si="121"/>
        <v>800</v>
      </c>
      <c r="T337" s="7">
        <f t="shared" si="122"/>
        <v>800</v>
      </c>
      <c r="U337" s="8" t="str">
        <f t="shared" si="123"/>
        <v/>
      </c>
      <c r="V337" s="7" cm="1">
        <f t="array" aca="1" ref="V337" ca="1">IF(ISBLANK(I337),0,_xlfn.XLOOKUP(I337,INDIRECT(U337&amp;"Controls"),INDIRECT(U337&amp;"ControlsAddon")))</f>
        <v>0</v>
      </c>
      <c r="W337" s="7" t="str">
        <f t="shared" si="111"/>
        <v/>
      </c>
      <c r="X337" s="7" cm="1">
        <f t="array" aca="1" ref="X337" ca="1">IF(AND(K337="y",NOT(ISBLANK(H337))),_xlfn.XLOOKUP(S337,ralcassette,ralcassettecost),IF(K337="Y",_xlfn.XLOOKUP(S337,INDIRECT(U337&amp;"RALW"),_xlfn.XLOOKUP(T337,INDIRECT(U337&amp;"RALD"),INDIRECT(U337&amp;"RAL"))),0))</f>
        <v>0</v>
      </c>
      <c r="Y337" s="7">
        <f t="shared" si="124"/>
        <v>0</v>
      </c>
      <c r="Z337" s="7">
        <f t="shared" si="125"/>
        <v>0</v>
      </c>
      <c r="AA337" s="7" cm="1">
        <f t="array" ref="AA337">IF(ISNUMBER(SEARCH("cassette",H337)),_xlfn.XLOOKUP(S337,cassettewidth,_xlfn.XLOOKUP(H337,cassettetype,cassette)),IF(ISNUMBER(SEARCH("fascia",H337)),_xlfn.XLOOKUP(S337,fasciawidth,_xlfn.XLOOKUP(H337,fasciatype,fascia)),0))</f>
        <v>0</v>
      </c>
      <c r="AB337" s="7" t="str">
        <f t="shared" si="126"/>
        <v/>
      </c>
      <c r="AC337" s="7" t="str" cm="1">
        <f t="array" ref="AC337">IF(NOT(ISBLANK(H337)),_xlfn.XLOOKUP(S337,cassetterefwidth,_xlfn.XLOOKUP(T337,cassetterefdrop,cassetteref)),"")</f>
        <v/>
      </c>
      <c r="AD337" s="1" t="b">
        <f t="shared" si="127"/>
        <v>0</v>
      </c>
      <c r="AE337" s="1" t="b">
        <f t="shared" si="112"/>
        <v>0</v>
      </c>
      <c r="AF337" s="10" t="e" cm="1">
        <f t="array" aca="1" ref="AF337" ca="1">(_xlfn.XLOOKUP($S337,INDIRECT($U337&amp;$W337&amp;"W"),_xlfn.XLOOKUP($T337,INDIRECT($U337&amp;$W337&amp;"D"),INDIRECT($U337&amp;$W337))))</f>
        <v>#REF!</v>
      </c>
      <c r="AG337" s="9"/>
      <c r="AH337" s="9"/>
      <c r="AI337" s="9"/>
      <c r="AJ337" s="9"/>
      <c r="AK337" s="9"/>
      <c r="AL337" s="7">
        <f t="shared" si="113"/>
        <v>500</v>
      </c>
      <c r="AM337" s="7" t="str">
        <f t="shared" si="128"/>
        <v/>
      </c>
      <c r="AN337" s="7">
        <f t="shared" si="114"/>
        <v>0</v>
      </c>
      <c r="AO337" s="7">
        <f t="shared" si="115"/>
        <v>0</v>
      </c>
      <c r="AP337" s="9" cm="1">
        <f t="array" aca="1" ref="AP337" ca="1">IF(F337="Flow",_xlfn.XLOOKUP(AL337,INDIRECT(F337&amp;AM337&amp;"W"),_xlfn.XLOOKUP(AI337,INDIRECT(F337&amp;AM337&amp;"H"),INDIRECT(F337&amp;AM337))),0)</f>
        <v>0</v>
      </c>
      <c r="AQ337" s="9">
        <f>IF(F337="Cascade",_xlfn.XLOOKUP(S337,Cascade!$C$4:$S$4,Cascade!$C$5:$S$5),0)</f>
        <v>0</v>
      </c>
      <c r="AR337" s="9" t="b">
        <f t="shared" si="116"/>
        <v>0</v>
      </c>
      <c r="AS337" s="9" cm="1">
        <f t="array" aca="1" ref="AS337" ca="1">IF(OR(G337="Ellipse 43",G337="Luxury 46",G337="Type 2",G337="Type D",G337="Type Z",ISBLANK(G337)),0,_xlfn.XLOOKUP(S337,INDIRECT(U337&amp;AR337&amp;"w"),INDIRECT(U337&amp;AR337)))</f>
        <v>0</v>
      </c>
      <c r="AT337" s="9" cm="1">
        <f t="array" ref="AT337">IF(F337="ExtraLok 100",_xlfn.XLOOKUP(S337,'ExtraLok 100'!$C$6:$S$6,_xlfn.XLOOKUP('Pricing Tool'!T337,'ExtraLok 100'!$A$7:$A$21,'ExtraLok 100'!$C$7:$S$21)),IF(F337="ExtraLok 125",_xlfn.XLOOKUP('Pricing Tool'!S337,'ExtraLok 125'!$C$6:$S$6,_xlfn.XLOOKUP('Pricing Tool'!T337,'ExtraLok 125'!$A$7:$A$33,'ExtraLok 125'!$C$7:$S$33)),0))</f>
        <v>0</v>
      </c>
      <c r="AU337" s="9">
        <f t="shared" ca="1" si="129"/>
        <v>0</v>
      </c>
      <c r="AV337" s="9" t="str">
        <f t="shared" si="117"/>
        <v/>
      </c>
      <c r="AW337" s="85" t="e">
        <f>_xlfn.XLOOKUP($AV337,'Size capacities'!$A$2:$A$120,'Size capacities'!D$2:D$120)</f>
        <v>#N/A</v>
      </c>
      <c r="AX337" s="85" t="e">
        <f>_xlfn.XLOOKUP($AV337,'Size capacities'!$A$2:$A$120,'Size capacities'!E$2:E$120)</f>
        <v>#N/A</v>
      </c>
      <c r="AY337" s="85" t="e">
        <f>_xlfn.XLOOKUP($AV337,'Size capacities'!$A$2:$A$120,'Size capacities'!F$2:F$120)</f>
        <v>#N/A</v>
      </c>
      <c r="AZ337" s="85" t="e">
        <f>_xlfn.XLOOKUP($AV337,'Size capacities'!$A$2:$A$120,'Size capacities'!G$2:G$120)</f>
        <v>#N/A</v>
      </c>
      <c r="BA337" s="85">
        <f t="shared" si="118"/>
        <v>0</v>
      </c>
      <c r="BB337" s="85">
        <f t="shared" si="119"/>
        <v>0</v>
      </c>
    </row>
    <row r="338" spans="1:54" x14ac:dyDescent="0.3">
      <c r="A338" s="7">
        <v>335</v>
      </c>
      <c r="B338" s="91"/>
      <c r="C338" s="91"/>
      <c r="D338" s="91"/>
      <c r="E338" s="91"/>
      <c r="F338" s="91"/>
      <c r="G338" s="91"/>
      <c r="H338" s="91"/>
      <c r="I338" s="91"/>
      <c r="J338" s="91"/>
      <c r="K338" s="92"/>
      <c r="L338" s="92"/>
      <c r="M338" s="9">
        <f t="shared" ca="1" si="109"/>
        <v>0</v>
      </c>
      <c r="N338" s="10" cm="1">
        <f t="array" aca="1" ref="N338" ca="1">IF(ISBLANK(C338),0,IF(F338="Flow",AP338,IF(F338="Cascade",AQ338,IF(OR(ISBLANK(F338),ISBLANK(G338),ISBLANK(I338),ISBLANK(J338)),0,(_xlfn.XLOOKUP(S338,INDIRECT(U338&amp;W338&amp;"W"),_xlfn.XLOOKUP(T338,INDIRECT(U338&amp;W338&amp;"D"),INDIRECT(U338&amp;W338))))))))</f>
        <v>0</v>
      </c>
      <c r="O338" s="93"/>
      <c r="P338" s="9">
        <f t="shared" ca="1" si="110"/>
        <v>0</v>
      </c>
      <c r="Q338" s="9">
        <f t="shared" si="120"/>
        <v>0</v>
      </c>
      <c r="S338" s="7">
        <f t="shared" si="121"/>
        <v>800</v>
      </c>
      <c r="T338" s="7">
        <f t="shared" si="122"/>
        <v>800</v>
      </c>
      <c r="U338" s="8" t="str">
        <f t="shared" si="123"/>
        <v/>
      </c>
      <c r="V338" s="7" cm="1">
        <f t="array" aca="1" ref="V338" ca="1">IF(ISBLANK(I338),0,_xlfn.XLOOKUP(I338,INDIRECT(U338&amp;"Controls"),INDIRECT(U338&amp;"ControlsAddon")))</f>
        <v>0</v>
      </c>
      <c r="W338" s="7" t="str">
        <f t="shared" si="111"/>
        <v/>
      </c>
      <c r="X338" s="7" cm="1">
        <f t="array" aca="1" ref="X338" ca="1">IF(AND(K338="y",NOT(ISBLANK(H338))),_xlfn.XLOOKUP(S338,ralcassette,ralcassettecost),IF(K338="Y",_xlfn.XLOOKUP(S338,INDIRECT(U338&amp;"RALW"),_xlfn.XLOOKUP(T338,INDIRECT(U338&amp;"RALD"),INDIRECT(U338&amp;"RAL"))),0))</f>
        <v>0</v>
      </c>
      <c r="Y338" s="7">
        <f t="shared" si="124"/>
        <v>0</v>
      </c>
      <c r="Z338" s="7">
        <f t="shared" si="125"/>
        <v>0</v>
      </c>
      <c r="AA338" s="7" cm="1">
        <f t="array" ref="AA338">IF(ISNUMBER(SEARCH("cassette",H338)),_xlfn.XLOOKUP(S338,cassettewidth,_xlfn.XLOOKUP(H338,cassettetype,cassette)),IF(ISNUMBER(SEARCH("fascia",H338)),_xlfn.XLOOKUP(S338,fasciawidth,_xlfn.XLOOKUP(H338,fasciatype,fascia)),0))</f>
        <v>0</v>
      </c>
      <c r="AB338" s="7" t="str">
        <f t="shared" si="126"/>
        <v/>
      </c>
      <c r="AC338" s="7" t="str" cm="1">
        <f t="array" ref="AC338">IF(NOT(ISBLANK(H338)),_xlfn.XLOOKUP(S338,cassetterefwidth,_xlfn.XLOOKUP(T338,cassetterefdrop,cassetteref)),"")</f>
        <v/>
      </c>
      <c r="AD338" s="1" t="b">
        <f t="shared" si="127"/>
        <v>0</v>
      </c>
      <c r="AE338" s="1" t="b">
        <f t="shared" si="112"/>
        <v>0</v>
      </c>
      <c r="AF338" s="10" t="e" cm="1">
        <f t="array" aca="1" ref="AF338" ca="1">(_xlfn.XLOOKUP($S338,INDIRECT($U338&amp;$W338&amp;"W"),_xlfn.XLOOKUP($T338,INDIRECT($U338&amp;$W338&amp;"D"),INDIRECT($U338&amp;$W338))))</f>
        <v>#REF!</v>
      </c>
      <c r="AG338" s="9"/>
      <c r="AH338" s="9"/>
      <c r="AI338" s="9"/>
      <c r="AJ338" s="9"/>
      <c r="AK338" s="9"/>
      <c r="AL338" s="7">
        <f t="shared" si="113"/>
        <v>500</v>
      </c>
      <c r="AM338" s="7" t="str">
        <f t="shared" si="128"/>
        <v/>
      </c>
      <c r="AN338" s="7">
        <f t="shared" si="114"/>
        <v>0</v>
      </c>
      <c r="AO338" s="7">
        <f t="shared" si="115"/>
        <v>0</v>
      </c>
      <c r="AP338" s="9" cm="1">
        <f t="array" aca="1" ref="AP338" ca="1">IF(F338="Flow",_xlfn.XLOOKUP(AL338,INDIRECT(F338&amp;AM338&amp;"W"),_xlfn.XLOOKUP(AI338,INDIRECT(F338&amp;AM338&amp;"H"),INDIRECT(F338&amp;AM338))),0)</f>
        <v>0</v>
      </c>
      <c r="AQ338" s="9">
        <f>IF(F338="Cascade",_xlfn.XLOOKUP(S338,Cascade!$C$4:$S$4,Cascade!$C$5:$S$5),0)</f>
        <v>0</v>
      </c>
      <c r="AR338" s="9" t="b">
        <f t="shared" si="116"/>
        <v>0</v>
      </c>
      <c r="AS338" s="9" cm="1">
        <f t="array" aca="1" ref="AS338" ca="1">IF(OR(G338="Ellipse 43",G338="Luxury 46",G338="Type 2",G338="Type D",G338="Type Z",ISBLANK(G338)),0,_xlfn.XLOOKUP(S338,INDIRECT(U338&amp;AR338&amp;"w"),INDIRECT(U338&amp;AR338)))</f>
        <v>0</v>
      </c>
      <c r="AT338" s="9" cm="1">
        <f t="array" ref="AT338">IF(F338="ExtraLok 100",_xlfn.XLOOKUP(S338,'ExtraLok 100'!$C$6:$S$6,_xlfn.XLOOKUP('Pricing Tool'!T338,'ExtraLok 100'!$A$7:$A$21,'ExtraLok 100'!$C$7:$S$21)),IF(F338="ExtraLok 125",_xlfn.XLOOKUP('Pricing Tool'!S338,'ExtraLok 125'!$C$6:$S$6,_xlfn.XLOOKUP('Pricing Tool'!T338,'ExtraLok 125'!$A$7:$A$33,'ExtraLok 125'!$C$7:$S$33)),0))</f>
        <v>0</v>
      </c>
      <c r="AU338" s="9">
        <f t="shared" ca="1" si="129"/>
        <v>0</v>
      </c>
      <c r="AV338" s="9" t="str">
        <f t="shared" si="117"/>
        <v/>
      </c>
      <c r="AW338" s="85" t="e">
        <f>_xlfn.XLOOKUP($AV338,'Size capacities'!$A$2:$A$120,'Size capacities'!D$2:D$120)</f>
        <v>#N/A</v>
      </c>
      <c r="AX338" s="85" t="e">
        <f>_xlfn.XLOOKUP($AV338,'Size capacities'!$A$2:$A$120,'Size capacities'!E$2:E$120)</f>
        <v>#N/A</v>
      </c>
      <c r="AY338" s="85" t="e">
        <f>_xlfn.XLOOKUP($AV338,'Size capacities'!$A$2:$A$120,'Size capacities'!F$2:F$120)</f>
        <v>#N/A</v>
      </c>
      <c r="AZ338" s="85" t="e">
        <f>_xlfn.XLOOKUP($AV338,'Size capacities'!$A$2:$A$120,'Size capacities'!G$2:G$120)</f>
        <v>#N/A</v>
      </c>
      <c r="BA338" s="85">
        <f t="shared" si="118"/>
        <v>0</v>
      </c>
      <c r="BB338" s="85">
        <f t="shared" si="119"/>
        <v>0</v>
      </c>
    </row>
    <row r="339" spans="1:54" x14ac:dyDescent="0.3">
      <c r="A339" s="7">
        <v>336</v>
      </c>
      <c r="B339" s="91"/>
      <c r="C339" s="91"/>
      <c r="D339" s="91"/>
      <c r="E339" s="91"/>
      <c r="F339" s="91"/>
      <c r="G339" s="91"/>
      <c r="H339" s="91"/>
      <c r="I339" s="91"/>
      <c r="J339" s="91"/>
      <c r="K339" s="92"/>
      <c r="L339" s="92"/>
      <c r="M339" s="9">
        <f t="shared" ca="1" si="109"/>
        <v>0</v>
      </c>
      <c r="N339" s="10" cm="1">
        <f t="array" aca="1" ref="N339" ca="1">IF(ISBLANK(C339),0,IF(F339="Flow",AP339,IF(F339="Cascade",AQ339,IF(OR(ISBLANK(F339),ISBLANK(G339),ISBLANK(I339),ISBLANK(J339)),0,(_xlfn.XLOOKUP(S339,INDIRECT(U339&amp;W339&amp;"W"),_xlfn.XLOOKUP(T339,INDIRECT(U339&amp;W339&amp;"D"),INDIRECT(U339&amp;W339))))))))</f>
        <v>0</v>
      </c>
      <c r="O339" s="93"/>
      <c r="P339" s="9">
        <f t="shared" ca="1" si="110"/>
        <v>0</v>
      </c>
      <c r="Q339" s="9">
        <f t="shared" si="120"/>
        <v>0</v>
      </c>
      <c r="S339" s="7">
        <f t="shared" si="121"/>
        <v>800</v>
      </c>
      <c r="T339" s="7">
        <f t="shared" si="122"/>
        <v>800</v>
      </c>
      <c r="U339" s="8" t="str">
        <f t="shared" si="123"/>
        <v/>
      </c>
      <c r="V339" s="7" cm="1">
        <f t="array" aca="1" ref="V339" ca="1">IF(ISBLANK(I339),0,_xlfn.XLOOKUP(I339,INDIRECT(U339&amp;"Controls"),INDIRECT(U339&amp;"ControlsAddon")))</f>
        <v>0</v>
      </c>
      <c r="W339" s="7" t="str">
        <f t="shared" si="111"/>
        <v/>
      </c>
      <c r="X339" s="7" cm="1">
        <f t="array" aca="1" ref="X339" ca="1">IF(AND(K339="y",NOT(ISBLANK(H339))),_xlfn.XLOOKUP(S339,ralcassette,ralcassettecost),IF(K339="Y",_xlfn.XLOOKUP(S339,INDIRECT(U339&amp;"RALW"),_xlfn.XLOOKUP(T339,INDIRECT(U339&amp;"RALD"),INDIRECT(U339&amp;"RAL"))),0))</f>
        <v>0</v>
      </c>
      <c r="Y339" s="7">
        <f t="shared" si="124"/>
        <v>0</v>
      </c>
      <c r="Z339" s="7">
        <f t="shared" si="125"/>
        <v>0</v>
      </c>
      <c r="AA339" s="7" cm="1">
        <f t="array" ref="AA339">IF(ISNUMBER(SEARCH("cassette",H339)),_xlfn.XLOOKUP(S339,cassettewidth,_xlfn.XLOOKUP(H339,cassettetype,cassette)),IF(ISNUMBER(SEARCH("fascia",H339)),_xlfn.XLOOKUP(S339,fasciawidth,_xlfn.XLOOKUP(H339,fasciatype,fascia)),0))</f>
        <v>0</v>
      </c>
      <c r="AB339" s="7" t="str">
        <f t="shared" si="126"/>
        <v/>
      </c>
      <c r="AC339" s="7" t="str" cm="1">
        <f t="array" ref="AC339">IF(NOT(ISBLANK(H339)),_xlfn.XLOOKUP(S339,cassetterefwidth,_xlfn.XLOOKUP(T339,cassetterefdrop,cassetteref)),"")</f>
        <v/>
      </c>
      <c r="AD339" s="1" t="b">
        <f t="shared" si="127"/>
        <v>0</v>
      </c>
      <c r="AE339" s="1" t="b">
        <f t="shared" si="112"/>
        <v>0</v>
      </c>
      <c r="AF339" s="10" t="e" cm="1">
        <f t="array" aca="1" ref="AF339" ca="1">(_xlfn.XLOOKUP($S339,INDIRECT($U339&amp;$W339&amp;"W"),_xlfn.XLOOKUP($T339,INDIRECT($U339&amp;$W339&amp;"D"),INDIRECT($U339&amp;$W339))))</f>
        <v>#REF!</v>
      </c>
      <c r="AG339" s="9"/>
      <c r="AH339" s="9"/>
      <c r="AI339" s="9"/>
      <c r="AJ339" s="9"/>
      <c r="AK339" s="9"/>
      <c r="AL339" s="7">
        <f t="shared" si="113"/>
        <v>500</v>
      </c>
      <c r="AM339" s="7" t="str">
        <f t="shared" si="128"/>
        <v/>
      </c>
      <c r="AN339" s="7">
        <f t="shared" si="114"/>
        <v>0</v>
      </c>
      <c r="AO339" s="7">
        <f t="shared" si="115"/>
        <v>0</v>
      </c>
      <c r="AP339" s="9" cm="1">
        <f t="array" aca="1" ref="AP339" ca="1">IF(F339="Flow",_xlfn.XLOOKUP(AL339,INDIRECT(F339&amp;AM339&amp;"W"),_xlfn.XLOOKUP(AI339,INDIRECT(F339&amp;AM339&amp;"H"),INDIRECT(F339&amp;AM339))),0)</f>
        <v>0</v>
      </c>
      <c r="AQ339" s="9">
        <f>IF(F339="Cascade",_xlfn.XLOOKUP(S339,Cascade!$C$4:$S$4,Cascade!$C$5:$S$5),0)</f>
        <v>0</v>
      </c>
      <c r="AR339" s="9" t="b">
        <f t="shared" si="116"/>
        <v>0</v>
      </c>
      <c r="AS339" s="9" cm="1">
        <f t="array" aca="1" ref="AS339" ca="1">IF(OR(G339="Ellipse 43",G339="Luxury 46",G339="Type 2",G339="Type D",G339="Type Z",ISBLANK(G339)),0,_xlfn.XLOOKUP(S339,INDIRECT(U339&amp;AR339&amp;"w"),INDIRECT(U339&amp;AR339)))</f>
        <v>0</v>
      </c>
      <c r="AT339" s="9" cm="1">
        <f t="array" ref="AT339">IF(F339="ExtraLok 100",_xlfn.XLOOKUP(S339,'ExtraLok 100'!$C$6:$S$6,_xlfn.XLOOKUP('Pricing Tool'!T339,'ExtraLok 100'!$A$7:$A$21,'ExtraLok 100'!$C$7:$S$21)),IF(F339="ExtraLok 125",_xlfn.XLOOKUP('Pricing Tool'!S339,'ExtraLok 125'!$C$6:$S$6,_xlfn.XLOOKUP('Pricing Tool'!T339,'ExtraLok 125'!$A$7:$A$33,'ExtraLok 125'!$C$7:$S$33)),0))</f>
        <v>0</v>
      </c>
      <c r="AU339" s="9">
        <f t="shared" ca="1" si="129"/>
        <v>0</v>
      </c>
      <c r="AV339" s="9" t="str">
        <f t="shared" si="117"/>
        <v/>
      </c>
      <c r="AW339" s="85" t="e">
        <f>_xlfn.XLOOKUP($AV339,'Size capacities'!$A$2:$A$120,'Size capacities'!D$2:D$120)</f>
        <v>#N/A</v>
      </c>
      <c r="AX339" s="85" t="e">
        <f>_xlfn.XLOOKUP($AV339,'Size capacities'!$A$2:$A$120,'Size capacities'!E$2:E$120)</f>
        <v>#N/A</v>
      </c>
      <c r="AY339" s="85" t="e">
        <f>_xlfn.XLOOKUP($AV339,'Size capacities'!$A$2:$A$120,'Size capacities'!F$2:F$120)</f>
        <v>#N/A</v>
      </c>
      <c r="AZ339" s="85" t="e">
        <f>_xlfn.XLOOKUP($AV339,'Size capacities'!$A$2:$A$120,'Size capacities'!G$2:G$120)</f>
        <v>#N/A</v>
      </c>
      <c r="BA339" s="85">
        <f t="shared" si="118"/>
        <v>0</v>
      </c>
      <c r="BB339" s="85">
        <f t="shared" si="119"/>
        <v>0</v>
      </c>
    </row>
    <row r="340" spans="1:54" x14ac:dyDescent="0.3">
      <c r="A340" s="7">
        <v>337</v>
      </c>
      <c r="B340" s="91"/>
      <c r="C340" s="91"/>
      <c r="D340" s="91"/>
      <c r="E340" s="91"/>
      <c r="F340" s="91"/>
      <c r="G340" s="91"/>
      <c r="H340" s="91"/>
      <c r="I340" s="91"/>
      <c r="J340" s="91"/>
      <c r="K340" s="92"/>
      <c r="L340" s="92"/>
      <c r="M340" s="9">
        <f t="shared" ca="1" si="109"/>
        <v>0</v>
      </c>
      <c r="N340" s="10" cm="1">
        <f t="array" aca="1" ref="N340" ca="1">IF(ISBLANK(C340),0,IF(F340="Flow",AP340,IF(F340="Cascade",AQ340,IF(OR(ISBLANK(F340),ISBLANK(G340),ISBLANK(I340),ISBLANK(J340)),0,(_xlfn.XLOOKUP(S340,INDIRECT(U340&amp;W340&amp;"W"),_xlfn.XLOOKUP(T340,INDIRECT(U340&amp;W340&amp;"D"),INDIRECT(U340&amp;W340))))))))</f>
        <v>0</v>
      </c>
      <c r="O340" s="93"/>
      <c r="P340" s="9">
        <f t="shared" ca="1" si="110"/>
        <v>0</v>
      </c>
      <c r="Q340" s="9">
        <f t="shared" si="120"/>
        <v>0</v>
      </c>
      <c r="S340" s="7">
        <f t="shared" si="121"/>
        <v>800</v>
      </c>
      <c r="T340" s="7">
        <f t="shared" si="122"/>
        <v>800</v>
      </c>
      <c r="U340" s="8" t="str">
        <f t="shared" si="123"/>
        <v/>
      </c>
      <c r="V340" s="7" cm="1">
        <f t="array" aca="1" ref="V340" ca="1">IF(ISBLANK(I340),0,_xlfn.XLOOKUP(I340,INDIRECT(U340&amp;"Controls"),INDIRECT(U340&amp;"ControlsAddon")))</f>
        <v>0</v>
      </c>
      <c r="W340" s="7" t="str">
        <f t="shared" si="111"/>
        <v/>
      </c>
      <c r="X340" s="7" cm="1">
        <f t="array" aca="1" ref="X340" ca="1">IF(AND(K340="y",NOT(ISBLANK(H340))),_xlfn.XLOOKUP(S340,ralcassette,ralcassettecost),IF(K340="Y",_xlfn.XLOOKUP(S340,INDIRECT(U340&amp;"RALW"),_xlfn.XLOOKUP(T340,INDIRECT(U340&amp;"RALD"),INDIRECT(U340&amp;"RAL"))),0))</f>
        <v>0</v>
      </c>
      <c r="Y340" s="7">
        <f t="shared" si="124"/>
        <v>0</v>
      </c>
      <c r="Z340" s="7">
        <f t="shared" si="125"/>
        <v>0</v>
      </c>
      <c r="AA340" s="7" cm="1">
        <f t="array" ref="AA340">IF(ISNUMBER(SEARCH("cassette",H340)),_xlfn.XLOOKUP(S340,cassettewidth,_xlfn.XLOOKUP(H340,cassettetype,cassette)),IF(ISNUMBER(SEARCH("fascia",H340)),_xlfn.XLOOKUP(S340,fasciawidth,_xlfn.XLOOKUP(H340,fasciatype,fascia)),0))</f>
        <v>0</v>
      </c>
      <c r="AB340" s="7" t="str">
        <f t="shared" si="126"/>
        <v/>
      </c>
      <c r="AC340" s="7" t="str" cm="1">
        <f t="array" ref="AC340">IF(NOT(ISBLANK(H340)),_xlfn.XLOOKUP(S340,cassetterefwidth,_xlfn.XLOOKUP(T340,cassetterefdrop,cassetteref)),"")</f>
        <v/>
      </c>
      <c r="AD340" s="1" t="b">
        <f t="shared" si="127"/>
        <v>0</v>
      </c>
      <c r="AE340" s="1" t="b">
        <f t="shared" si="112"/>
        <v>0</v>
      </c>
      <c r="AF340" s="10" t="e" cm="1">
        <f t="array" aca="1" ref="AF340" ca="1">(_xlfn.XLOOKUP($S340,INDIRECT($U340&amp;$W340&amp;"W"),_xlfn.XLOOKUP($T340,INDIRECT($U340&amp;$W340&amp;"D"),INDIRECT($U340&amp;$W340))))</f>
        <v>#REF!</v>
      </c>
      <c r="AG340" s="9"/>
      <c r="AH340" s="9"/>
      <c r="AI340" s="9"/>
      <c r="AJ340" s="9"/>
      <c r="AK340" s="9"/>
      <c r="AL340" s="7">
        <f t="shared" si="113"/>
        <v>500</v>
      </c>
      <c r="AM340" s="7" t="str">
        <f t="shared" si="128"/>
        <v/>
      </c>
      <c r="AN340" s="7">
        <f t="shared" si="114"/>
        <v>0</v>
      </c>
      <c r="AO340" s="7">
        <f t="shared" si="115"/>
        <v>0</v>
      </c>
      <c r="AP340" s="9" cm="1">
        <f t="array" aca="1" ref="AP340" ca="1">IF(F340="Flow",_xlfn.XLOOKUP(AL340,INDIRECT(F340&amp;AM340&amp;"W"),_xlfn.XLOOKUP(AI340,INDIRECT(F340&amp;AM340&amp;"H"),INDIRECT(F340&amp;AM340))),0)</f>
        <v>0</v>
      </c>
      <c r="AQ340" s="9">
        <f>IF(F340="Cascade",_xlfn.XLOOKUP(S340,Cascade!$C$4:$S$4,Cascade!$C$5:$S$5),0)</f>
        <v>0</v>
      </c>
      <c r="AR340" s="9" t="b">
        <f t="shared" si="116"/>
        <v>0</v>
      </c>
      <c r="AS340" s="9" cm="1">
        <f t="array" aca="1" ref="AS340" ca="1">IF(OR(G340="Ellipse 43",G340="Luxury 46",G340="Type 2",G340="Type D",G340="Type Z",ISBLANK(G340)),0,_xlfn.XLOOKUP(S340,INDIRECT(U340&amp;AR340&amp;"w"),INDIRECT(U340&amp;AR340)))</f>
        <v>0</v>
      </c>
      <c r="AT340" s="9" cm="1">
        <f t="array" ref="AT340">IF(F340="ExtraLok 100",_xlfn.XLOOKUP(S340,'ExtraLok 100'!$C$6:$S$6,_xlfn.XLOOKUP('Pricing Tool'!T340,'ExtraLok 100'!$A$7:$A$21,'ExtraLok 100'!$C$7:$S$21)),IF(F340="ExtraLok 125",_xlfn.XLOOKUP('Pricing Tool'!S340,'ExtraLok 125'!$C$6:$S$6,_xlfn.XLOOKUP('Pricing Tool'!T340,'ExtraLok 125'!$A$7:$A$33,'ExtraLok 125'!$C$7:$S$33)),0))</f>
        <v>0</v>
      </c>
      <c r="AU340" s="9">
        <f t="shared" ca="1" si="129"/>
        <v>0</v>
      </c>
      <c r="AV340" s="9" t="str">
        <f t="shared" si="117"/>
        <v/>
      </c>
      <c r="AW340" s="85" t="e">
        <f>_xlfn.XLOOKUP($AV340,'Size capacities'!$A$2:$A$120,'Size capacities'!D$2:D$120)</f>
        <v>#N/A</v>
      </c>
      <c r="AX340" s="85" t="e">
        <f>_xlfn.XLOOKUP($AV340,'Size capacities'!$A$2:$A$120,'Size capacities'!E$2:E$120)</f>
        <v>#N/A</v>
      </c>
      <c r="AY340" s="85" t="e">
        <f>_xlfn.XLOOKUP($AV340,'Size capacities'!$A$2:$A$120,'Size capacities'!F$2:F$120)</f>
        <v>#N/A</v>
      </c>
      <c r="AZ340" s="85" t="e">
        <f>_xlfn.XLOOKUP($AV340,'Size capacities'!$A$2:$A$120,'Size capacities'!G$2:G$120)</f>
        <v>#N/A</v>
      </c>
      <c r="BA340" s="85">
        <f t="shared" si="118"/>
        <v>0</v>
      </c>
      <c r="BB340" s="85">
        <f t="shared" si="119"/>
        <v>0</v>
      </c>
    </row>
    <row r="341" spans="1:54" x14ac:dyDescent="0.3">
      <c r="A341" s="7">
        <v>338</v>
      </c>
      <c r="B341" s="91"/>
      <c r="C341" s="91"/>
      <c r="D341" s="91"/>
      <c r="E341" s="91"/>
      <c r="F341" s="91"/>
      <c r="G341" s="91"/>
      <c r="H341" s="91"/>
      <c r="I341" s="91"/>
      <c r="J341" s="91"/>
      <c r="K341" s="92"/>
      <c r="L341" s="92"/>
      <c r="M341" s="9">
        <f t="shared" ca="1" si="109"/>
        <v>0</v>
      </c>
      <c r="N341" s="10" cm="1">
        <f t="array" aca="1" ref="N341" ca="1">IF(ISBLANK(C341),0,IF(F341="Flow",AP341,IF(F341="Cascade",AQ341,IF(OR(ISBLANK(F341),ISBLANK(G341),ISBLANK(I341),ISBLANK(J341)),0,(_xlfn.XLOOKUP(S341,INDIRECT(U341&amp;W341&amp;"W"),_xlfn.XLOOKUP(T341,INDIRECT(U341&amp;W341&amp;"D"),INDIRECT(U341&amp;W341))))))))</f>
        <v>0</v>
      </c>
      <c r="O341" s="93"/>
      <c r="P341" s="9">
        <f t="shared" ca="1" si="110"/>
        <v>0</v>
      </c>
      <c r="Q341" s="9">
        <f t="shared" si="120"/>
        <v>0</v>
      </c>
      <c r="S341" s="7">
        <f t="shared" si="121"/>
        <v>800</v>
      </c>
      <c r="T341" s="7">
        <f t="shared" si="122"/>
        <v>800</v>
      </c>
      <c r="U341" s="8" t="str">
        <f t="shared" si="123"/>
        <v/>
      </c>
      <c r="V341" s="7" cm="1">
        <f t="array" aca="1" ref="V341" ca="1">IF(ISBLANK(I341),0,_xlfn.XLOOKUP(I341,INDIRECT(U341&amp;"Controls"),INDIRECT(U341&amp;"ControlsAddon")))</f>
        <v>0</v>
      </c>
      <c r="W341" s="7" t="str">
        <f t="shared" si="111"/>
        <v/>
      </c>
      <c r="X341" s="7" cm="1">
        <f t="array" aca="1" ref="X341" ca="1">IF(AND(K341="y",NOT(ISBLANK(H341))),_xlfn.XLOOKUP(S341,ralcassette,ralcassettecost),IF(K341="Y",_xlfn.XLOOKUP(S341,INDIRECT(U341&amp;"RALW"),_xlfn.XLOOKUP(T341,INDIRECT(U341&amp;"RALD"),INDIRECT(U341&amp;"RAL"))),0))</f>
        <v>0</v>
      </c>
      <c r="Y341" s="7">
        <f t="shared" si="124"/>
        <v>0</v>
      </c>
      <c r="Z341" s="7">
        <f t="shared" si="125"/>
        <v>0</v>
      </c>
      <c r="AA341" s="7" cm="1">
        <f t="array" ref="AA341">IF(ISNUMBER(SEARCH("cassette",H341)),_xlfn.XLOOKUP(S341,cassettewidth,_xlfn.XLOOKUP(H341,cassettetype,cassette)),IF(ISNUMBER(SEARCH("fascia",H341)),_xlfn.XLOOKUP(S341,fasciawidth,_xlfn.XLOOKUP(H341,fasciatype,fascia)),0))</f>
        <v>0</v>
      </c>
      <c r="AB341" s="7" t="str">
        <f t="shared" si="126"/>
        <v/>
      </c>
      <c r="AC341" s="7" t="str" cm="1">
        <f t="array" ref="AC341">IF(NOT(ISBLANK(H341)),_xlfn.XLOOKUP(S341,cassetterefwidth,_xlfn.XLOOKUP(T341,cassetterefdrop,cassetteref)),"")</f>
        <v/>
      </c>
      <c r="AD341" s="1" t="b">
        <f t="shared" si="127"/>
        <v>0</v>
      </c>
      <c r="AE341" s="1" t="b">
        <f t="shared" si="112"/>
        <v>0</v>
      </c>
      <c r="AF341" s="10" t="e" cm="1">
        <f t="array" aca="1" ref="AF341" ca="1">(_xlfn.XLOOKUP($S341,INDIRECT($U341&amp;$W341&amp;"W"),_xlfn.XLOOKUP($T341,INDIRECT($U341&amp;$W341&amp;"D"),INDIRECT($U341&amp;$W341))))</f>
        <v>#REF!</v>
      </c>
      <c r="AG341" s="9"/>
      <c r="AH341" s="9"/>
      <c r="AI341" s="9"/>
      <c r="AJ341" s="9"/>
      <c r="AK341" s="9"/>
      <c r="AL341" s="7">
        <f t="shared" si="113"/>
        <v>500</v>
      </c>
      <c r="AM341" s="7" t="str">
        <f t="shared" si="128"/>
        <v/>
      </c>
      <c r="AN341" s="7">
        <f t="shared" si="114"/>
        <v>0</v>
      </c>
      <c r="AO341" s="7">
        <f t="shared" si="115"/>
        <v>0</v>
      </c>
      <c r="AP341" s="9" cm="1">
        <f t="array" aca="1" ref="AP341" ca="1">IF(F341="Flow",_xlfn.XLOOKUP(AL341,INDIRECT(F341&amp;AM341&amp;"W"),_xlfn.XLOOKUP(AI341,INDIRECT(F341&amp;AM341&amp;"H"),INDIRECT(F341&amp;AM341))),0)</f>
        <v>0</v>
      </c>
      <c r="AQ341" s="9">
        <f>IF(F341="Cascade",_xlfn.XLOOKUP(S341,Cascade!$C$4:$S$4,Cascade!$C$5:$S$5),0)</f>
        <v>0</v>
      </c>
      <c r="AR341" s="9" t="b">
        <f t="shared" si="116"/>
        <v>0</v>
      </c>
      <c r="AS341" s="9" cm="1">
        <f t="array" aca="1" ref="AS341" ca="1">IF(OR(G341="Ellipse 43",G341="Luxury 46",G341="Type 2",G341="Type D",G341="Type Z",ISBLANK(G341)),0,_xlfn.XLOOKUP(S341,INDIRECT(U341&amp;AR341&amp;"w"),INDIRECT(U341&amp;AR341)))</f>
        <v>0</v>
      </c>
      <c r="AT341" s="9" cm="1">
        <f t="array" ref="AT341">IF(F341="ExtraLok 100",_xlfn.XLOOKUP(S341,'ExtraLok 100'!$C$6:$S$6,_xlfn.XLOOKUP('Pricing Tool'!T341,'ExtraLok 100'!$A$7:$A$21,'ExtraLok 100'!$C$7:$S$21)),IF(F341="ExtraLok 125",_xlfn.XLOOKUP('Pricing Tool'!S341,'ExtraLok 125'!$C$6:$S$6,_xlfn.XLOOKUP('Pricing Tool'!T341,'ExtraLok 125'!$A$7:$A$33,'ExtraLok 125'!$C$7:$S$33)),0))</f>
        <v>0</v>
      </c>
      <c r="AU341" s="9">
        <f t="shared" ca="1" si="129"/>
        <v>0</v>
      </c>
      <c r="AV341" s="9" t="str">
        <f t="shared" si="117"/>
        <v/>
      </c>
      <c r="AW341" s="85" t="e">
        <f>_xlfn.XLOOKUP($AV341,'Size capacities'!$A$2:$A$120,'Size capacities'!D$2:D$120)</f>
        <v>#N/A</v>
      </c>
      <c r="AX341" s="85" t="e">
        <f>_xlfn.XLOOKUP($AV341,'Size capacities'!$A$2:$A$120,'Size capacities'!E$2:E$120)</f>
        <v>#N/A</v>
      </c>
      <c r="AY341" s="85" t="e">
        <f>_xlfn.XLOOKUP($AV341,'Size capacities'!$A$2:$A$120,'Size capacities'!F$2:F$120)</f>
        <v>#N/A</v>
      </c>
      <c r="AZ341" s="85" t="e">
        <f>_xlfn.XLOOKUP($AV341,'Size capacities'!$A$2:$A$120,'Size capacities'!G$2:G$120)</f>
        <v>#N/A</v>
      </c>
      <c r="BA341" s="85">
        <f t="shared" si="118"/>
        <v>0</v>
      </c>
      <c r="BB341" s="85">
        <f t="shared" si="119"/>
        <v>0</v>
      </c>
    </row>
    <row r="342" spans="1:54" x14ac:dyDescent="0.3">
      <c r="A342" s="7">
        <v>339</v>
      </c>
      <c r="B342" s="91"/>
      <c r="C342" s="91"/>
      <c r="D342" s="91"/>
      <c r="E342" s="91"/>
      <c r="F342" s="91"/>
      <c r="G342" s="91"/>
      <c r="H342" s="91"/>
      <c r="I342" s="91"/>
      <c r="J342" s="91"/>
      <c r="K342" s="92"/>
      <c r="L342" s="92"/>
      <c r="M342" s="9">
        <f t="shared" ca="1" si="109"/>
        <v>0</v>
      </c>
      <c r="N342" s="10" cm="1">
        <f t="array" aca="1" ref="N342" ca="1">IF(ISBLANK(C342),0,IF(F342="Flow",AP342,IF(F342="Cascade",AQ342,IF(OR(ISBLANK(F342),ISBLANK(G342),ISBLANK(I342),ISBLANK(J342)),0,(_xlfn.XLOOKUP(S342,INDIRECT(U342&amp;W342&amp;"W"),_xlfn.XLOOKUP(T342,INDIRECT(U342&amp;W342&amp;"D"),INDIRECT(U342&amp;W342))))))))</f>
        <v>0</v>
      </c>
      <c r="O342" s="93"/>
      <c r="P342" s="9">
        <f t="shared" ca="1" si="110"/>
        <v>0</v>
      </c>
      <c r="Q342" s="9">
        <f t="shared" si="120"/>
        <v>0</v>
      </c>
      <c r="S342" s="7">
        <f t="shared" si="121"/>
        <v>800</v>
      </c>
      <c r="T342" s="7">
        <f t="shared" si="122"/>
        <v>800</v>
      </c>
      <c r="U342" s="8" t="str">
        <f t="shared" si="123"/>
        <v/>
      </c>
      <c r="V342" s="7" cm="1">
        <f t="array" aca="1" ref="V342" ca="1">IF(ISBLANK(I342),0,_xlfn.XLOOKUP(I342,INDIRECT(U342&amp;"Controls"),INDIRECT(U342&amp;"ControlsAddon")))</f>
        <v>0</v>
      </c>
      <c r="W342" s="7" t="str">
        <f t="shared" si="111"/>
        <v/>
      </c>
      <c r="X342" s="7" cm="1">
        <f t="array" aca="1" ref="X342" ca="1">IF(AND(K342="y",NOT(ISBLANK(H342))),_xlfn.XLOOKUP(S342,ralcassette,ralcassettecost),IF(K342="Y",_xlfn.XLOOKUP(S342,INDIRECT(U342&amp;"RALW"),_xlfn.XLOOKUP(T342,INDIRECT(U342&amp;"RALD"),INDIRECT(U342&amp;"RAL"))),0))</f>
        <v>0</v>
      </c>
      <c r="Y342" s="7">
        <f t="shared" si="124"/>
        <v>0</v>
      </c>
      <c r="Z342" s="7">
        <f t="shared" si="125"/>
        <v>0</v>
      </c>
      <c r="AA342" s="7" cm="1">
        <f t="array" ref="AA342">IF(ISNUMBER(SEARCH("cassette",H342)),_xlfn.XLOOKUP(S342,cassettewidth,_xlfn.XLOOKUP(H342,cassettetype,cassette)),IF(ISNUMBER(SEARCH("fascia",H342)),_xlfn.XLOOKUP(S342,fasciawidth,_xlfn.XLOOKUP(H342,fasciatype,fascia)),0))</f>
        <v>0</v>
      </c>
      <c r="AB342" s="7" t="str">
        <f t="shared" si="126"/>
        <v/>
      </c>
      <c r="AC342" s="7" t="str" cm="1">
        <f t="array" ref="AC342">IF(NOT(ISBLANK(H342)),_xlfn.XLOOKUP(S342,cassetterefwidth,_xlfn.XLOOKUP(T342,cassetterefdrop,cassetteref)),"")</f>
        <v/>
      </c>
      <c r="AD342" s="1" t="b">
        <f t="shared" si="127"/>
        <v>0</v>
      </c>
      <c r="AE342" s="1" t="b">
        <f t="shared" si="112"/>
        <v>0</v>
      </c>
      <c r="AF342" s="10" t="e" cm="1">
        <f t="array" aca="1" ref="AF342" ca="1">(_xlfn.XLOOKUP($S342,INDIRECT($U342&amp;$W342&amp;"W"),_xlfn.XLOOKUP($T342,INDIRECT($U342&amp;$W342&amp;"D"),INDIRECT($U342&amp;$W342))))</f>
        <v>#REF!</v>
      </c>
      <c r="AG342" s="9"/>
      <c r="AH342" s="9"/>
      <c r="AI342" s="9"/>
      <c r="AJ342" s="9"/>
      <c r="AK342" s="9"/>
      <c r="AL342" s="7">
        <f t="shared" si="113"/>
        <v>500</v>
      </c>
      <c r="AM342" s="7" t="str">
        <f t="shared" si="128"/>
        <v/>
      </c>
      <c r="AN342" s="7">
        <f t="shared" si="114"/>
        <v>0</v>
      </c>
      <c r="AO342" s="7">
        <f t="shared" si="115"/>
        <v>0</v>
      </c>
      <c r="AP342" s="9" cm="1">
        <f t="array" aca="1" ref="AP342" ca="1">IF(F342="Flow",_xlfn.XLOOKUP(AL342,INDIRECT(F342&amp;AM342&amp;"W"),_xlfn.XLOOKUP(AI342,INDIRECT(F342&amp;AM342&amp;"H"),INDIRECT(F342&amp;AM342))),0)</f>
        <v>0</v>
      </c>
      <c r="AQ342" s="9">
        <f>IF(F342="Cascade",_xlfn.XLOOKUP(S342,Cascade!$C$4:$S$4,Cascade!$C$5:$S$5),0)</f>
        <v>0</v>
      </c>
      <c r="AR342" s="9" t="b">
        <f t="shared" si="116"/>
        <v>0</v>
      </c>
      <c r="AS342" s="9" cm="1">
        <f t="array" aca="1" ref="AS342" ca="1">IF(OR(G342="Ellipse 43",G342="Luxury 46",G342="Type 2",G342="Type D",G342="Type Z",ISBLANK(G342)),0,_xlfn.XLOOKUP(S342,INDIRECT(U342&amp;AR342&amp;"w"),INDIRECT(U342&amp;AR342)))</f>
        <v>0</v>
      </c>
      <c r="AT342" s="9" cm="1">
        <f t="array" ref="AT342">IF(F342="ExtraLok 100",_xlfn.XLOOKUP(S342,'ExtraLok 100'!$C$6:$S$6,_xlfn.XLOOKUP('Pricing Tool'!T342,'ExtraLok 100'!$A$7:$A$21,'ExtraLok 100'!$C$7:$S$21)),IF(F342="ExtraLok 125",_xlfn.XLOOKUP('Pricing Tool'!S342,'ExtraLok 125'!$C$6:$S$6,_xlfn.XLOOKUP('Pricing Tool'!T342,'ExtraLok 125'!$A$7:$A$33,'ExtraLok 125'!$C$7:$S$33)),0))</f>
        <v>0</v>
      </c>
      <c r="AU342" s="9">
        <f t="shared" ca="1" si="129"/>
        <v>0</v>
      </c>
      <c r="AV342" s="9" t="str">
        <f t="shared" si="117"/>
        <v/>
      </c>
      <c r="AW342" s="85" t="e">
        <f>_xlfn.XLOOKUP($AV342,'Size capacities'!$A$2:$A$120,'Size capacities'!D$2:D$120)</f>
        <v>#N/A</v>
      </c>
      <c r="AX342" s="85" t="e">
        <f>_xlfn.XLOOKUP($AV342,'Size capacities'!$A$2:$A$120,'Size capacities'!E$2:E$120)</f>
        <v>#N/A</v>
      </c>
      <c r="AY342" s="85" t="e">
        <f>_xlfn.XLOOKUP($AV342,'Size capacities'!$A$2:$A$120,'Size capacities'!F$2:F$120)</f>
        <v>#N/A</v>
      </c>
      <c r="AZ342" s="85" t="e">
        <f>_xlfn.XLOOKUP($AV342,'Size capacities'!$A$2:$A$120,'Size capacities'!G$2:G$120)</f>
        <v>#N/A</v>
      </c>
      <c r="BA342" s="85">
        <f t="shared" si="118"/>
        <v>0</v>
      </c>
      <c r="BB342" s="85">
        <f t="shared" si="119"/>
        <v>0</v>
      </c>
    </row>
    <row r="343" spans="1:54" x14ac:dyDescent="0.3">
      <c r="A343" s="7">
        <v>340</v>
      </c>
      <c r="B343" s="91"/>
      <c r="C343" s="91"/>
      <c r="D343" s="91"/>
      <c r="E343" s="91"/>
      <c r="F343" s="91"/>
      <c r="G343" s="91"/>
      <c r="H343" s="91"/>
      <c r="I343" s="91"/>
      <c r="J343" s="91"/>
      <c r="K343" s="92"/>
      <c r="L343" s="92"/>
      <c r="M343" s="9">
        <f t="shared" ca="1" si="109"/>
        <v>0</v>
      </c>
      <c r="N343" s="10" cm="1">
        <f t="array" aca="1" ref="N343" ca="1">IF(ISBLANK(C343),0,IF(F343="Flow",AP343,IF(F343="Cascade",AQ343,IF(OR(ISBLANK(F343),ISBLANK(G343),ISBLANK(I343),ISBLANK(J343)),0,(_xlfn.XLOOKUP(S343,INDIRECT(U343&amp;W343&amp;"W"),_xlfn.XLOOKUP(T343,INDIRECT(U343&amp;W343&amp;"D"),INDIRECT(U343&amp;W343))))))))</f>
        <v>0</v>
      </c>
      <c r="O343" s="93"/>
      <c r="P343" s="9">
        <f t="shared" ca="1" si="110"/>
        <v>0</v>
      </c>
      <c r="Q343" s="9">
        <f t="shared" si="120"/>
        <v>0</v>
      </c>
      <c r="S343" s="7">
        <f t="shared" si="121"/>
        <v>800</v>
      </c>
      <c r="T343" s="7">
        <f t="shared" si="122"/>
        <v>800</v>
      </c>
      <c r="U343" s="8" t="str">
        <f t="shared" si="123"/>
        <v/>
      </c>
      <c r="V343" s="7" cm="1">
        <f t="array" aca="1" ref="V343" ca="1">IF(ISBLANK(I343),0,_xlfn.XLOOKUP(I343,INDIRECT(U343&amp;"Controls"),INDIRECT(U343&amp;"ControlsAddon")))</f>
        <v>0</v>
      </c>
      <c r="W343" s="7" t="str">
        <f t="shared" si="111"/>
        <v/>
      </c>
      <c r="X343" s="7" cm="1">
        <f t="array" aca="1" ref="X343" ca="1">IF(AND(K343="y",NOT(ISBLANK(H343))),_xlfn.XLOOKUP(S343,ralcassette,ralcassettecost),IF(K343="Y",_xlfn.XLOOKUP(S343,INDIRECT(U343&amp;"RALW"),_xlfn.XLOOKUP(T343,INDIRECT(U343&amp;"RALD"),INDIRECT(U343&amp;"RAL"))),0))</f>
        <v>0</v>
      </c>
      <c r="Y343" s="7">
        <f t="shared" si="124"/>
        <v>0</v>
      </c>
      <c r="Z343" s="7">
        <f t="shared" si="125"/>
        <v>0</v>
      </c>
      <c r="AA343" s="7" cm="1">
        <f t="array" ref="AA343">IF(ISNUMBER(SEARCH("cassette",H343)),_xlfn.XLOOKUP(S343,cassettewidth,_xlfn.XLOOKUP(H343,cassettetype,cassette)),IF(ISNUMBER(SEARCH("fascia",H343)),_xlfn.XLOOKUP(S343,fasciawidth,_xlfn.XLOOKUP(H343,fasciatype,fascia)),0))</f>
        <v>0</v>
      </c>
      <c r="AB343" s="7" t="str">
        <f t="shared" si="126"/>
        <v/>
      </c>
      <c r="AC343" s="7" t="str" cm="1">
        <f t="array" ref="AC343">IF(NOT(ISBLANK(H343)),_xlfn.XLOOKUP(S343,cassetterefwidth,_xlfn.XLOOKUP(T343,cassetterefdrop,cassetteref)),"")</f>
        <v/>
      </c>
      <c r="AD343" s="1" t="b">
        <f t="shared" si="127"/>
        <v>0</v>
      </c>
      <c r="AE343" s="1" t="b">
        <f t="shared" si="112"/>
        <v>0</v>
      </c>
      <c r="AF343" s="10" t="e" cm="1">
        <f t="array" aca="1" ref="AF343" ca="1">(_xlfn.XLOOKUP($S343,INDIRECT($U343&amp;$W343&amp;"W"),_xlfn.XLOOKUP($T343,INDIRECT($U343&amp;$W343&amp;"D"),INDIRECT($U343&amp;$W343))))</f>
        <v>#REF!</v>
      </c>
      <c r="AG343" s="9"/>
      <c r="AH343" s="9"/>
      <c r="AI343" s="9"/>
      <c r="AJ343" s="9"/>
      <c r="AK343" s="9"/>
      <c r="AL343" s="7">
        <f t="shared" si="113"/>
        <v>500</v>
      </c>
      <c r="AM343" s="7" t="str">
        <f t="shared" si="128"/>
        <v/>
      </c>
      <c r="AN343" s="7">
        <f t="shared" si="114"/>
        <v>0</v>
      </c>
      <c r="AO343" s="7">
        <f t="shared" si="115"/>
        <v>0</v>
      </c>
      <c r="AP343" s="9" cm="1">
        <f t="array" aca="1" ref="AP343" ca="1">IF(F343="Flow",_xlfn.XLOOKUP(AL343,INDIRECT(F343&amp;AM343&amp;"W"),_xlfn.XLOOKUP(AI343,INDIRECT(F343&amp;AM343&amp;"H"),INDIRECT(F343&amp;AM343))),0)</f>
        <v>0</v>
      </c>
      <c r="AQ343" s="9">
        <f>IF(F343="Cascade",_xlfn.XLOOKUP(S343,Cascade!$C$4:$S$4,Cascade!$C$5:$S$5),0)</f>
        <v>0</v>
      </c>
      <c r="AR343" s="9" t="b">
        <f t="shared" si="116"/>
        <v>0</v>
      </c>
      <c r="AS343" s="9" cm="1">
        <f t="array" aca="1" ref="AS343" ca="1">IF(OR(G343="Ellipse 43",G343="Luxury 46",G343="Type 2",G343="Type D",G343="Type Z",ISBLANK(G343)),0,_xlfn.XLOOKUP(S343,INDIRECT(U343&amp;AR343&amp;"w"),INDIRECT(U343&amp;AR343)))</f>
        <v>0</v>
      </c>
      <c r="AT343" s="9" cm="1">
        <f t="array" ref="AT343">IF(F343="ExtraLok 100",_xlfn.XLOOKUP(S343,'ExtraLok 100'!$C$6:$S$6,_xlfn.XLOOKUP('Pricing Tool'!T343,'ExtraLok 100'!$A$7:$A$21,'ExtraLok 100'!$C$7:$S$21)),IF(F343="ExtraLok 125",_xlfn.XLOOKUP('Pricing Tool'!S343,'ExtraLok 125'!$C$6:$S$6,_xlfn.XLOOKUP('Pricing Tool'!T343,'ExtraLok 125'!$A$7:$A$33,'ExtraLok 125'!$C$7:$S$33)),0))</f>
        <v>0</v>
      </c>
      <c r="AU343" s="9">
        <f t="shared" ca="1" si="129"/>
        <v>0</v>
      </c>
      <c r="AV343" s="9" t="str">
        <f t="shared" si="117"/>
        <v/>
      </c>
      <c r="AW343" s="85" t="e">
        <f>_xlfn.XLOOKUP($AV343,'Size capacities'!$A$2:$A$120,'Size capacities'!D$2:D$120)</f>
        <v>#N/A</v>
      </c>
      <c r="AX343" s="85" t="e">
        <f>_xlfn.XLOOKUP($AV343,'Size capacities'!$A$2:$A$120,'Size capacities'!E$2:E$120)</f>
        <v>#N/A</v>
      </c>
      <c r="AY343" s="85" t="e">
        <f>_xlfn.XLOOKUP($AV343,'Size capacities'!$A$2:$A$120,'Size capacities'!F$2:F$120)</f>
        <v>#N/A</v>
      </c>
      <c r="AZ343" s="85" t="e">
        <f>_xlfn.XLOOKUP($AV343,'Size capacities'!$A$2:$A$120,'Size capacities'!G$2:G$120)</f>
        <v>#N/A</v>
      </c>
      <c r="BA343" s="85">
        <f t="shared" si="118"/>
        <v>0</v>
      </c>
      <c r="BB343" s="85">
        <f t="shared" si="119"/>
        <v>0</v>
      </c>
    </row>
    <row r="344" spans="1:54" x14ac:dyDescent="0.3">
      <c r="A344" s="7">
        <v>341</v>
      </c>
      <c r="B344" s="91"/>
      <c r="C344" s="91"/>
      <c r="D344" s="91"/>
      <c r="E344" s="91"/>
      <c r="F344" s="91"/>
      <c r="G344" s="91"/>
      <c r="H344" s="91"/>
      <c r="I344" s="91"/>
      <c r="J344" s="91"/>
      <c r="K344" s="92"/>
      <c r="L344" s="92"/>
      <c r="M344" s="9">
        <f t="shared" ca="1" si="109"/>
        <v>0</v>
      </c>
      <c r="N344" s="10" cm="1">
        <f t="array" aca="1" ref="N344" ca="1">IF(ISBLANK(C344),0,IF(F344="Flow",AP344,IF(F344="Cascade",AQ344,IF(OR(ISBLANK(F344),ISBLANK(G344),ISBLANK(I344),ISBLANK(J344)),0,(_xlfn.XLOOKUP(S344,INDIRECT(U344&amp;W344&amp;"W"),_xlfn.XLOOKUP(T344,INDIRECT(U344&amp;W344&amp;"D"),INDIRECT(U344&amp;W344))))))))</f>
        <v>0</v>
      </c>
      <c r="O344" s="93"/>
      <c r="P344" s="9">
        <f t="shared" ca="1" si="110"/>
        <v>0</v>
      </c>
      <c r="Q344" s="9">
        <f t="shared" si="120"/>
        <v>0</v>
      </c>
      <c r="S344" s="7">
        <f t="shared" si="121"/>
        <v>800</v>
      </c>
      <c r="T344" s="7">
        <f t="shared" si="122"/>
        <v>800</v>
      </c>
      <c r="U344" s="8" t="str">
        <f t="shared" si="123"/>
        <v/>
      </c>
      <c r="V344" s="7" cm="1">
        <f t="array" aca="1" ref="V344" ca="1">IF(ISBLANK(I344),0,_xlfn.XLOOKUP(I344,INDIRECT(U344&amp;"Controls"),INDIRECT(U344&amp;"ControlsAddon")))</f>
        <v>0</v>
      </c>
      <c r="W344" s="7" t="str">
        <f t="shared" si="111"/>
        <v/>
      </c>
      <c r="X344" s="7" cm="1">
        <f t="array" aca="1" ref="X344" ca="1">IF(AND(K344="y",NOT(ISBLANK(H344))),_xlfn.XLOOKUP(S344,ralcassette,ralcassettecost),IF(K344="Y",_xlfn.XLOOKUP(S344,INDIRECT(U344&amp;"RALW"),_xlfn.XLOOKUP(T344,INDIRECT(U344&amp;"RALD"),INDIRECT(U344&amp;"RAL"))),0))</f>
        <v>0</v>
      </c>
      <c r="Y344" s="7">
        <f t="shared" si="124"/>
        <v>0</v>
      </c>
      <c r="Z344" s="7">
        <f t="shared" si="125"/>
        <v>0</v>
      </c>
      <c r="AA344" s="7" cm="1">
        <f t="array" ref="AA344">IF(ISNUMBER(SEARCH("cassette",H344)),_xlfn.XLOOKUP(S344,cassettewidth,_xlfn.XLOOKUP(H344,cassettetype,cassette)),IF(ISNUMBER(SEARCH("fascia",H344)),_xlfn.XLOOKUP(S344,fasciawidth,_xlfn.XLOOKUP(H344,fasciatype,fascia)),0))</f>
        <v>0</v>
      </c>
      <c r="AB344" s="7" t="str">
        <f t="shared" si="126"/>
        <v/>
      </c>
      <c r="AC344" s="7" t="str" cm="1">
        <f t="array" ref="AC344">IF(NOT(ISBLANK(H344)),_xlfn.XLOOKUP(S344,cassetterefwidth,_xlfn.XLOOKUP(T344,cassetterefdrop,cassetteref)),"")</f>
        <v/>
      </c>
      <c r="AD344" s="1" t="b">
        <f t="shared" si="127"/>
        <v>0</v>
      </c>
      <c r="AE344" s="1" t="b">
        <f t="shared" si="112"/>
        <v>0</v>
      </c>
      <c r="AF344" s="10" t="e" cm="1">
        <f t="array" aca="1" ref="AF344" ca="1">(_xlfn.XLOOKUP($S344,INDIRECT($U344&amp;$W344&amp;"W"),_xlfn.XLOOKUP($T344,INDIRECT($U344&amp;$W344&amp;"D"),INDIRECT($U344&amp;$W344))))</f>
        <v>#REF!</v>
      </c>
      <c r="AG344" s="9"/>
      <c r="AH344" s="9"/>
      <c r="AI344" s="9"/>
      <c r="AJ344" s="9"/>
      <c r="AK344" s="9"/>
      <c r="AL344" s="7">
        <f t="shared" si="113"/>
        <v>500</v>
      </c>
      <c r="AM344" s="7" t="str">
        <f t="shared" si="128"/>
        <v/>
      </c>
      <c r="AN344" s="7">
        <f t="shared" si="114"/>
        <v>0</v>
      </c>
      <c r="AO344" s="7">
        <f t="shared" si="115"/>
        <v>0</v>
      </c>
      <c r="AP344" s="9" cm="1">
        <f t="array" aca="1" ref="AP344" ca="1">IF(F344="Flow",_xlfn.XLOOKUP(AL344,INDIRECT(F344&amp;AM344&amp;"W"),_xlfn.XLOOKUP(AI344,INDIRECT(F344&amp;AM344&amp;"H"),INDIRECT(F344&amp;AM344))),0)</f>
        <v>0</v>
      </c>
      <c r="AQ344" s="9">
        <f>IF(F344="Cascade",_xlfn.XLOOKUP(S344,Cascade!$C$4:$S$4,Cascade!$C$5:$S$5),0)</f>
        <v>0</v>
      </c>
      <c r="AR344" s="9" t="b">
        <f t="shared" si="116"/>
        <v>0</v>
      </c>
      <c r="AS344" s="9" cm="1">
        <f t="array" aca="1" ref="AS344" ca="1">IF(OR(G344="Ellipse 43",G344="Luxury 46",G344="Type 2",G344="Type D",G344="Type Z",ISBLANK(G344)),0,_xlfn.XLOOKUP(S344,INDIRECT(U344&amp;AR344&amp;"w"),INDIRECT(U344&amp;AR344)))</f>
        <v>0</v>
      </c>
      <c r="AT344" s="9" cm="1">
        <f t="array" ref="AT344">IF(F344="ExtraLok 100",_xlfn.XLOOKUP(S344,'ExtraLok 100'!$C$6:$S$6,_xlfn.XLOOKUP('Pricing Tool'!T344,'ExtraLok 100'!$A$7:$A$21,'ExtraLok 100'!$C$7:$S$21)),IF(F344="ExtraLok 125",_xlfn.XLOOKUP('Pricing Tool'!S344,'ExtraLok 125'!$C$6:$S$6,_xlfn.XLOOKUP('Pricing Tool'!T344,'ExtraLok 125'!$A$7:$A$33,'ExtraLok 125'!$C$7:$S$33)),0))</f>
        <v>0</v>
      </c>
      <c r="AU344" s="9">
        <f t="shared" ca="1" si="129"/>
        <v>0</v>
      </c>
      <c r="AV344" s="9" t="str">
        <f t="shared" si="117"/>
        <v/>
      </c>
      <c r="AW344" s="85" t="e">
        <f>_xlfn.XLOOKUP($AV344,'Size capacities'!$A$2:$A$120,'Size capacities'!D$2:D$120)</f>
        <v>#N/A</v>
      </c>
      <c r="AX344" s="85" t="e">
        <f>_xlfn.XLOOKUP($AV344,'Size capacities'!$A$2:$A$120,'Size capacities'!E$2:E$120)</f>
        <v>#N/A</v>
      </c>
      <c r="AY344" s="85" t="e">
        <f>_xlfn.XLOOKUP($AV344,'Size capacities'!$A$2:$A$120,'Size capacities'!F$2:F$120)</f>
        <v>#N/A</v>
      </c>
      <c r="AZ344" s="85" t="e">
        <f>_xlfn.XLOOKUP($AV344,'Size capacities'!$A$2:$A$120,'Size capacities'!G$2:G$120)</f>
        <v>#N/A</v>
      </c>
      <c r="BA344" s="85">
        <f t="shared" si="118"/>
        <v>0</v>
      </c>
      <c r="BB344" s="85">
        <f t="shared" si="119"/>
        <v>0</v>
      </c>
    </row>
    <row r="345" spans="1:54" x14ac:dyDescent="0.3">
      <c r="A345" s="7">
        <v>342</v>
      </c>
      <c r="B345" s="91"/>
      <c r="C345" s="91"/>
      <c r="D345" s="91"/>
      <c r="E345" s="91"/>
      <c r="F345" s="91"/>
      <c r="G345" s="91"/>
      <c r="H345" s="91"/>
      <c r="I345" s="91"/>
      <c r="J345" s="91"/>
      <c r="K345" s="92"/>
      <c r="L345" s="92"/>
      <c r="M345" s="9">
        <f t="shared" ca="1" si="109"/>
        <v>0</v>
      </c>
      <c r="N345" s="10" cm="1">
        <f t="array" aca="1" ref="N345" ca="1">IF(ISBLANK(C345),0,IF(F345="Flow",AP345,IF(F345="Cascade",AQ345,IF(OR(ISBLANK(F345),ISBLANK(G345),ISBLANK(I345),ISBLANK(J345)),0,(_xlfn.XLOOKUP(S345,INDIRECT(U345&amp;W345&amp;"W"),_xlfn.XLOOKUP(T345,INDIRECT(U345&amp;W345&amp;"D"),INDIRECT(U345&amp;W345))))))))</f>
        <v>0</v>
      </c>
      <c r="O345" s="93"/>
      <c r="P345" s="9">
        <f t="shared" ca="1" si="110"/>
        <v>0</v>
      </c>
      <c r="Q345" s="9">
        <f t="shared" si="120"/>
        <v>0</v>
      </c>
      <c r="S345" s="7">
        <f t="shared" si="121"/>
        <v>800</v>
      </c>
      <c r="T345" s="7">
        <f t="shared" si="122"/>
        <v>800</v>
      </c>
      <c r="U345" s="8" t="str">
        <f t="shared" si="123"/>
        <v/>
      </c>
      <c r="V345" s="7" cm="1">
        <f t="array" aca="1" ref="V345" ca="1">IF(ISBLANK(I345),0,_xlfn.XLOOKUP(I345,INDIRECT(U345&amp;"Controls"),INDIRECT(U345&amp;"ControlsAddon")))</f>
        <v>0</v>
      </c>
      <c r="W345" s="7" t="str">
        <f t="shared" si="111"/>
        <v/>
      </c>
      <c r="X345" s="7" cm="1">
        <f t="array" aca="1" ref="X345" ca="1">IF(AND(K345="y",NOT(ISBLANK(H345))),_xlfn.XLOOKUP(S345,ralcassette,ralcassettecost),IF(K345="Y",_xlfn.XLOOKUP(S345,INDIRECT(U345&amp;"RALW"),_xlfn.XLOOKUP(T345,INDIRECT(U345&amp;"RALD"),INDIRECT(U345&amp;"RAL"))),0))</f>
        <v>0</v>
      </c>
      <c r="Y345" s="7">
        <f t="shared" si="124"/>
        <v>0</v>
      </c>
      <c r="Z345" s="7">
        <f t="shared" si="125"/>
        <v>0</v>
      </c>
      <c r="AA345" s="7" cm="1">
        <f t="array" ref="AA345">IF(ISNUMBER(SEARCH("cassette",H345)),_xlfn.XLOOKUP(S345,cassettewidth,_xlfn.XLOOKUP(H345,cassettetype,cassette)),IF(ISNUMBER(SEARCH("fascia",H345)),_xlfn.XLOOKUP(S345,fasciawidth,_xlfn.XLOOKUP(H345,fasciatype,fascia)),0))</f>
        <v>0</v>
      </c>
      <c r="AB345" s="7" t="str">
        <f t="shared" si="126"/>
        <v/>
      </c>
      <c r="AC345" s="7" t="str" cm="1">
        <f t="array" ref="AC345">IF(NOT(ISBLANK(H345)),_xlfn.XLOOKUP(S345,cassetterefwidth,_xlfn.XLOOKUP(T345,cassetterefdrop,cassetteref)),"")</f>
        <v/>
      </c>
      <c r="AD345" s="1" t="b">
        <f t="shared" si="127"/>
        <v>0</v>
      </c>
      <c r="AE345" s="1" t="b">
        <f t="shared" si="112"/>
        <v>0</v>
      </c>
      <c r="AF345" s="10" t="e" cm="1">
        <f t="array" aca="1" ref="AF345" ca="1">(_xlfn.XLOOKUP($S345,INDIRECT($U345&amp;$W345&amp;"W"),_xlfn.XLOOKUP($T345,INDIRECT($U345&amp;$W345&amp;"D"),INDIRECT($U345&amp;$W345))))</f>
        <v>#REF!</v>
      </c>
      <c r="AG345" s="9"/>
      <c r="AH345" s="9"/>
      <c r="AI345" s="9"/>
      <c r="AJ345" s="9"/>
      <c r="AK345" s="9"/>
      <c r="AL345" s="7">
        <f t="shared" si="113"/>
        <v>500</v>
      </c>
      <c r="AM345" s="7" t="str">
        <f t="shared" si="128"/>
        <v/>
      </c>
      <c r="AN345" s="7">
        <f t="shared" si="114"/>
        <v>0</v>
      </c>
      <c r="AO345" s="7">
        <f t="shared" si="115"/>
        <v>0</v>
      </c>
      <c r="AP345" s="9" cm="1">
        <f t="array" aca="1" ref="AP345" ca="1">IF(F345="Flow",_xlfn.XLOOKUP(AL345,INDIRECT(F345&amp;AM345&amp;"W"),_xlfn.XLOOKUP(AI345,INDIRECT(F345&amp;AM345&amp;"H"),INDIRECT(F345&amp;AM345))),0)</f>
        <v>0</v>
      </c>
      <c r="AQ345" s="9">
        <f>IF(F345="Cascade",_xlfn.XLOOKUP(S345,Cascade!$C$4:$S$4,Cascade!$C$5:$S$5),0)</f>
        <v>0</v>
      </c>
      <c r="AR345" s="9" t="b">
        <f t="shared" si="116"/>
        <v>0</v>
      </c>
      <c r="AS345" s="9" cm="1">
        <f t="array" aca="1" ref="AS345" ca="1">IF(OR(G345="Ellipse 43",G345="Luxury 46",G345="Type 2",G345="Type D",G345="Type Z",ISBLANK(G345)),0,_xlfn.XLOOKUP(S345,INDIRECT(U345&amp;AR345&amp;"w"),INDIRECT(U345&amp;AR345)))</f>
        <v>0</v>
      </c>
      <c r="AT345" s="9" cm="1">
        <f t="array" ref="AT345">IF(F345="ExtraLok 100",_xlfn.XLOOKUP(S345,'ExtraLok 100'!$C$6:$S$6,_xlfn.XLOOKUP('Pricing Tool'!T345,'ExtraLok 100'!$A$7:$A$21,'ExtraLok 100'!$C$7:$S$21)),IF(F345="ExtraLok 125",_xlfn.XLOOKUP('Pricing Tool'!S345,'ExtraLok 125'!$C$6:$S$6,_xlfn.XLOOKUP('Pricing Tool'!T345,'ExtraLok 125'!$A$7:$A$33,'ExtraLok 125'!$C$7:$S$33)),0))</f>
        <v>0</v>
      </c>
      <c r="AU345" s="9">
        <f t="shared" ca="1" si="129"/>
        <v>0</v>
      </c>
      <c r="AV345" s="9" t="str">
        <f t="shared" si="117"/>
        <v/>
      </c>
      <c r="AW345" s="85" t="e">
        <f>_xlfn.XLOOKUP($AV345,'Size capacities'!$A$2:$A$120,'Size capacities'!D$2:D$120)</f>
        <v>#N/A</v>
      </c>
      <c r="AX345" s="85" t="e">
        <f>_xlfn.XLOOKUP($AV345,'Size capacities'!$A$2:$A$120,'Size capacities'!E$2:E$120)</f>
        <v>#N/A</v>
      </c>
      <c r="AY345" s="85" t="e">
        <f>_xlfn.XLOOKUP($AV345,'Size capacities'!$A$2:$A$120,'Size capacities'!F$2:F$120)</f>
        <v>#N/A</v>
      </c>
      <c r="AZ345" s="85" t="e">
        <f>_xlfn.XLOOKUP($AV345,'Size capacities'!$A$2:$A$120,'Size capacities'!G$2:G$120)</f>
        <v>#N/A</v>
      </c>
      <c r="BA345" s="85">
        <f t="shared" si="118"/>
        <v>0</v>
      </c>
      <c r="BB345" s="85">
        <f t="shared" si="119"/>
        <v>0</v>
      </c>
    </row>
    <row r="346" spans="1:54" x14ac:dyDescent="0.3">
      <c r="A346" s="7">
        <v>343</v>
      </c>
      <c r="B346" s="91"/>
      <c r="C346" s="91"/>
      <c r="D346" s="91"/>
      <c r="E346" s="91"/>
      <c r="F346" s="91"/>
      <c r="G346" s="91"/>
      <c r="H346" s="91"/>
      <c r="I346" s="91"/>
      <c r="J346" s="91"/>
      <c r="K346" s="92"/>
      <c r="L346" s="92"/>
      <c r="M346" s="9">
        <f t="shared" ca="1" si="109"/>
        <v>0</v>
      </c>
      <c r="N346" s="10" cm="1">
        <f t="array" aca="1" ref="N346" ca="1">IF(ISBLANK(C346),0,IF(F346="Flow",AP346,IF(F346="Cascade",AQ346,IF(OR(ISBLANK(F346),ISBLANK(G346),ISBLANK(I346),ISBLANK(J346)),0,(_xlfn.XLOOKUP(S346,INDIRECT(U346&amp;W346&amp;"W"),_xlfn.XLOOKUP(T346,INDIRECT(U346&amp;W346&amp;"D"),INDIRECT(U346&amp;W346))))))))</f>
        <v>0</v>
      </c>
      <c r="O346" s="93"/>
      <c r="P346" s="9">
        <f t="shared" ca="1" si="110"/>
        <v>0</v>
      </c>
      <c r="Q346" s="9">
        <f t="shared" si="120"/>
        <v>0</v>
      </c>
      <c r="S346" s="7">
        <f t="shared" si="121"/>
        <v>800</v>
      </c>
      <c r="T346" s="7">
        <f t="shared" si="122"/>
        <v>800</v>
      </c>
      <c r="U346" s="8" t="str">
        <f t="shared" si="123"/>
        <v/>
      </c>
      <c r="V346" s="7" cm="1">
        <f t="array" aca="1" ref="V346" ca="1">IF(ISBLANK(I346),0,_xlfn.XLOOKUP(I346,INDIRECT(U346&amp;"Controls"),INDIRECT(U346&amp;"ControlsAddon")))</f>
        <v>0</v>
      </c>
      <c r="W346" s="7" t="str">
        <f t="shared" si="111"/>
        <v/>
      </c>
      <c r="X346" s="7" cm="1">
        <f t="array" aca="1" ref="X346" ca="1">IF(AND(K346="y",NOT(ISBLANK(H346))),_xlfn.XLOOKUP(S346,ralcassette,ralcassettecost),IF(K346="Y",_xlfn.XLOOKUP(S346,INDIRECT(U346&amp;"RALW"),_xlfn.XLOOKUP(T346,INDIRECT(U346&amp;"RALD"),INDIRECT(U346&amp;"RAL"))),0))</f>
        <v>0</v>
      </c>
      <c r="Y346" s="7">
        <f t="shared" si="124"/>
        <v>0</v>
      </c>
      <c r="Z346" s="7">
        <f t="shared" si="125"/>
        <v>0</v>
      </c>
      <c r="AA346" s="7" cm="1">
        <f t="array" ref="AA346">IF(ISNUMBER(SEARCH("cassette",H346)),_xlfn.XLOOKUP(S346,cassettewidth,_xlfn.XLOOKUP(H346,cassettetype,cassette)),IF(ISNUMBER(SEARCH("fascia",H346)),_xlfn.XLOOKUP(S346,fasciawidth,_xlfn.XLOOKUP(H346,fasciatype,fascia)),0))</f>
        <v>0</v>
      </c>
      <c r="AB346" s="7" t="str">
        <f t="shared" si="126"/>
        <v/>
      </c>
      <c r="AC346" s="7" t="str" cm="1">
        <f t="array" ref="AC346">IF(NOT(ISBLANK(H346)),_xlfn.XLOOKUP(S346,cassetterefwidth,_xlfn.XLOOKUP(T346,cassetterefdrop,cassetteref)),"")</f>
        <v/>
      </c>
      <c r="AD346" s="1" t="b">
        <f t="shared" si="127"/>
        <v>0</v>
      </c>
      <c r="AE346" s="1" t="b">
        <f t="shared" si="112"/>
        <v>0</v>
      </c>
      <c r="AF346" s="10" t="e" cm="1">
        <f t="array" aca="1" ref="AF346" ca="1">(_xlfn.XLOOKUP($S346,INDIRECT($U346&amp;$W346&amp;"W"),_xlfn.XLOOKUP($T346,INDIRECT($U346&amp;$W346&amp;"D"),INDIRECT($U346&amp;$W346))))</f>
        <v>#REF!</v>
      </c>
      <c r="AG346" s="9"/>
      <c r="AH346" s="9"/>
      <c r="AI346" s="9"/>
      <c r="AJ346" s="9"/>
      <c r="AK346" s="9"/>
      <c r="AL346" s="7">
        <f t="shared" si="113"/>
        <v>500</v>
      </c>
      <c r="AM346" s="7" t="str">
        <f t="shared" si="128"/>
        <v/>
      </c>
      <c r="AN346" s="7">
        <f t="shared" si="114"/>
        <v>0</v>
      </c>
      <c r="AO346" s="7">
        <f t="shared" si="115"/>
        <v>0</v>
      </c>
      <c r="AP346" s="9" cm="1">
        <f t="array" aca="1" ref="AP346" ca="1">IF(F346="Flow",_xlfn.XLOOKUP(AL346,INDIRECT(F346&amp;AM346&amp;"W"),_xlfn.XLOOKUP(AI346,INDIRECT(F346&amp;AM346&amp;"H"),INDIRECT(F346&amp;AM346))),0)</f>
        <v>0</v>
      </c>
      <c r="AQ346" s="9">
        <f>IF(F346="Cascade",_xlfn.XLOOKUP(S346,Cascade!$C$4:$S$4,Cascade!$C$5:$S$5),0)</f>
        <v>0</v>
      </c>
      <c r="AR346" s="9" t="b">
        <f t="shared" si="116"/>
        <v>0</v>
      </c>
      <c r="AS346" s="9" cm="1">
        <f t="array" aca="1" ref="AS346" ca="1">IF(OR(G346="Ellipse 43",G346="Luxury 46",G346="Type 2",G346="Type D",G346="Type Z",ISBLANK(G346)),0,_xlfn.XLOOKUP(S346,INDIRECT(U346&amp;AR346&amp;"w"),INDIRECT(U346&amp;AR346)))</f>
        <v>0</v>
      </c>
      <c r="AT346" s="9" cm="1">
        <f t="array" ref="AT346">IF(F346="ExtraLok 100",_xlfn.XLOOKUP(S346,'ExtraLok 100'!$C$6:$S$6,_xlfn.XLOOKUP('Pricing Tool'!T346,'ExtraLok 100'!$A$7:$A$21,'ExtraLok 100'!$C$7:$S$21)),IF(F346="ExtraLok 125",_xlfn.XLOOKUP('Pricing Tool'!S346,'ExtraLok 125'!$C$6:$S$6,_xlfn.XLOOKUP('Pricing Tool'!T346,'ExtraLok 125'!$A$7:$A$33,'ExtraLok 125'!$C$7:$S$33)),0))</f>
        <v>0</v>
      </c>
      <c r="AU346" s="9">
        <f t="shared" ca="1" si="129"/>
        <v>0</v>
      </c>
      <c r="AV346" s="9" t="str">
        <f t="shared" si="117"/>
        <v/>
      </c>
      <c r="AW346" s="85" t="e">
        <f>_xlfn.XLOOKUP($AV346,'Size capacities'!$A$2:$A$120,'Size capacities'!D$2:D$120)</f>
        <v>#N/A</v>
      </c>
      <c r="AX346" s="85" t="e">
        <f>_xlfn.XLOOKUP($AV346,'Size capacities'!$A$2:$A$120,'Size capacities'!E$2:E$120)</f>
        <v>#N/A</v>
      </c>
      <c r="AY346" s="85" t="e">
        <f>_xlfn.XLOOKUP($AV346,'Size capacities'!$A$2:$A$120,'Size capacities'!F$2:F$120)</f>
        <v>#N/A</v>
      </c>
      <c r="AZ346" s="85" t="e">
        <f>_xlfn.XLOOKUP($AV346,'Size capacities'!$A$2:$A$120,'Size capacities'!G$2:G$120)</f>
        <v>#N/A</v>
      </c>
      <c r="BA346" s="85">
        <f t="shared" si="118"/>
        <v>0</v>
      </c>
      <c r="BB346" s="85">
        <f t="shared" si="119"/>
        <v>0</v>
      </c>
    </row>
    <row r="347" spans="1:54" x14ac:dyDescent="0.3">
      <c r="A347" s="7">
        <v>344</v>
      </c>
      <c r="B347" s="91"/>
      <c r="C347" s="91"/>
      <c r="D347" s="91"/>
      <c r="E347" s="91"/>
      <c r="F347" s="91"/>
      <c r="G347" s="91"/>
      <c r="H347" s="91"/>
      <c r="I347" s="91"/>
      <c r="J347" s="91"/>
      <c r="K347" s="92"/>
      <c r="L347" s="92"/>
      <c r="M347" s="9">
        <f t="shared" ca="1" si="109"/>
        <v>0</v>
      </c>
      <c r="N347" s="10" cm="1">
        <f t="array" aca="1" ref="N347" ca="1">IF(ISBLANK(C347),0,IF(F347="Flow",AP347,IF(F347="Cascade",AQ347,IF(OR(ISBLANK(F347),ISBLANK(G347),ISBLANK(I347),ISBLANK(J347)),0,(_xlfn.XLOOKUP(S347,INDIRECT(U347&amp;W347&amp;"W"),_xlfn.XLOOKUP(T347,INDIRECT(U347&amp;W347&amp;"D"),INDIRECT(U347&amp;W347))))))))</f>
        <v>0</v>
      </c>
      <c r="O347" s="93"/>
      <c r="P347" s="9">
        <f t="shared" ca="1" si="110"/>
        <v>0</v>
      </c>
      <c r="Q347" s="9">
        <f t="shared" si="120"/>
        <v>0</v>
      </c>
      <c r="S347" s="7">
        <f t="shared" si="121"/>
        <v>800</v>
      </c>
      <c r="T347" s="7">
        <f t="shared" si="122"/>
        <v>800</v>
      </c>
      <c r="U347" s="8" t="str">
        <f t="shared" si="123"/>
        <v/>
      </c>
      <c r="V347" s="7" cm="1">
        <f t="array" aca="1" ref="V347" ca="1">IF(ISBLANK(I347),0,_xlfn.XLOOKUP(I347,INDIRECT(U347&amp;"Controls"),INDIRECT(U347&amp;"ControlsAddon")))</f>
        <v>0</v>
      </c>
      <c r="W347" s="7" t="str">
        <f t="shared" si="111"/>
        <v/>
      </c>
      <c r="X347" s="7" cm="1">
        <f t="array" aca="1" ref="X347" ca="1">IF(AND(K347="y",NOT(ISBLANK(H347))),_xlfn.XLOOKUP(S347,ralcassette,ralcassettecost),IF(K347="Y",_xlfn.XLOOKUP(S347,INDIRECT(U347&amp;"RALW"),_xlfn.XLOOKUP(T347,INDIRECT(U347&amp;"RALD"),INDIRECT(U347&amp;"RAL"))),0))</f>
        <v>0</v>
      </c>
      <c r="Y347" s="7">
        <f t="shared" si="124"/>
        <v>0</v>
      </c>
      <c r="Z347" s="7">
        <f t="shared" si="125"/>
        <v>0</v>
      </c>
      <c r="AA347" s="7" cm="1">
        <f t="array" ref="AA347">IF(ISNUMBER(SEARCH("cassette",H347)),_xlfn.XLOOKUP(S347,cassettewidth,_xlfn.XLOOKUP(H347,cassettetype,cassette)),IF(ISNUMBER(SEARCH("fascia",H347)),_xlfn.XLOOKUP(S347,fasciawidth,_xlfn.XLOOKUP(H347,fasciatype,fascia)),0))</f>
        <v>0</v>
      </c>
      <c r="AB347" s="7" t="str">
        <f t="shared" si="126"/>
        <v/>
      </c>
      <c r="AC347" s="7" t="str" cm="1">
        <f t="array" ref="AC347">IF(NOT(ISBLANK(H347)),_xlfn.XLOOKUP(S347,cassetterefwidth,_xlfn.XLOOKUP(T347,cassetterefdrop,cassetteref)),"")</f>
        <v/>
      </c>
      <c r="AD347" s="1" t="b">
        <f t="shared" si="127"/>
        <v>0</v>
      </c>
      <c r="AE347" s="1" t="b">
        <f t="shared" si="112"/>
        <v>0</v>
      </c>
      <c r="AF347" s="10" t="e" cm="1">
        <f t="array" aca="1" ref="AF347" ca="1">(_xlfn.XLOOKUP($S347,INDIRECT($U347&amp;$W347&amp;"W"),_xlfn.XLOOKUP($T347,INDIRECT($U347&amp;$W347&amp;"D"),INDIRECT($U347&amp;$W347))))</f>
        <v>#REF!</v>
      </c>
      <c r="AG347" s="9"/>
      <c r="AH347" s="9"/>
      <c r="AI347" s="9"/>
      <c r="AJ347" s="9"/>
      <c r="AK347" s="9"/>
      <c r="AL347" s="7">
        <f t="shared" si="113"/>
        <v>500</v>
      </c>
      <c r="AM347" s="7" t="str">
        <f t="shared" si="128"/>
        <v/>
      </c>
      <c r="AN347" s="7">
        <f t="shared" si="114"/>
        <v>0</v>
      </c>
      <c r="AO347" s="7">
        <f t="shared" si="115"/>
        <v>0</v>
      </c>
      <c r="AP347" s="9" cm="1">
        <f t="array" aca="1" ref="AP347" ca="1">IF(F347="Flow",_xlfn.XLOOKUP(AL347,INDIRECT(F347&amp;AM347&amp;"W"),_xlfn.XLOOKUP(AI347,INDIRECT(F347&amp;AM347&amp;"H"),INDIRECT(F347&amp;AM347))),0)</f>
        <v>0</v>
      </c>
      <c r="AQ347" s="9">
        <f>IF(F347="Cascade",_xlfn.XLOOKUP(S347,Cascade!$C$4:$S$4,Cascade!$C$5:$S$5),0)</f>
        <v>0</v>
      </c>
      <c r="AR347" s="9" t="b">
        <f t="shared" si="116"/>
        <v>0</v>
      </c>
      <c r="AS347" s="9" cm="1">
        <f t="array" aca="1" ref="AS347" ca="1">IF(OR(G347="Ellipse 43",G347="Luxury 46",G347="Type 2",G347="Type D",G347="Type Z",ISBLANK(G347)),0,_xlfn.XLOOKUP(S347,INDIRECT(U347&amp;AR347&amp;"w"),INDIRECT(U347&amp;AR347)))</f>
        <v>0</v>
      </c>
      <c r="AT347" s="9" cm="1">
        <f t="array" ref="AT347">IF(F347="ExtraLok 100",_xlfn.XLOOKUP(S347,'ExtraLok 100'!$C$6:$S$6,_xlfn.XLOOKUP('Pricing Tool'!T347,'ExtraLok 100'!$A$7:$A$21,'ExtraLok 100'!$C$7:$S$21)),IF(F347="ExtraLok 125",_xlfn.XLOOKUP('Pricing Tool'!S347,'ExtraLok 125'!$C$6:$S$6,_xlfn.XLOOKUP('Pricing Tool'!T347,'ExtraLok 125'!$A$7:$A$33,'ExtraLok 125'!$C$7:$S$33)),0))</f>
        <v>0</v>
      </c>
      <c r="AU347" s="9">
        <f t="shared" ca="1" si="129"/>
        <v>0</v>
      </c>
      <c r="AV347" s="9" t="str">
        <f t="shared" si="117"/>
        <v/>
      </c>
      <c r="AW347" s="85" t="e">
        <f>_xlfn.XLOOKUP($AV347,'Size capacities'!$A$2:$A$120,'Size capacities'!D$2:D$120)</f>
        <v>#N/A</v>
      </c>
      <c r="AX347" s="85" t="e">
        <f>_xlfn.XLOOKUP($AV347,'Size capacities'!$A$2:$A$120,'Size capacities'!E$2:E$120)</f>
        <v>#N/A</v>
      </c>
      <c r="AY347" s="85" t="e">
        <f>_xlfn.XLOOKUP($AV347,'Size capacities'!$A$2:$A$120,'Size capacities'!F$2:F$120)</f>
        <v>#N/A</v>
      </c>
      <c r="AZ347" s="85" t="e">
        <f>_xlfn.XLOOKUP($AV347,'Size capacities'!$A$2:$A$120,'Size capacities'!G$2:G$120)</f>
        <v>#N/A</v>
      </c>
      <c r="BA347" s="85">
        <f t="shared" si="118"/>
        <v>0</v>
      </c>
      <c r="BB347" s="85">
        <f t="shared" si="119"/>
        <v>0</v>
      </c>
    </row>
    <row r="348" spans="1:54" x14ac:dyDescent="0.3">
      <c r="A348" s="7">
        <v>345</v>
      </c>
      <c r="B348" s="91"/>
      <c r="C348" s="91"/>
      <c r="D348" s="91"/>
      <c r="E348" s="91"/>
      <c r="F348" s="91"/>
      <c r="G348" s="91"/>
      <c r="H348" s="91"/>
      <c r="I348" s="91"/>
      <c r="J348" s="91"/>
      <c r="K348" s="92"/>
      <c r="L348" s="92"/>
      <c r="M348" s="9">
        <f t="shared" ca="1" si="109"/>
        <v>0</v>
      </c>
      <c r="N348" s="10" cm="1">
        <f t="array" aca="1" ref="N348" ca="1">IF(ISBLANK(C348),0,IF(F348="Flow",AP348,IF(F348="Cascade",AQ348,IF(OR(ISBLANK(F348),ISBLANK(G348),ISBLANK(I348),ISBLANK(J348)),0,(_xlfn.XLOOKUP(S348,INDIRECT(U348&amp;W348&amp;"W"),_xlfn.XLOOKUP(T348,INDIRECT(U348&amp;W348&amp;"D"),INDIRECT(U348&amp;W348))))))))</f>
        <v>0</v>
      </c>
      <c r="O348" s="93"/>
      <c r="P348" s="9">
        <f t="shared" ca="1" si="110"/>
        <v>0</v>
      </c>
      <c r="Q348" s="9">
        <f t="shared" si="120"/>
        <v>0</v>
      </c>
      <c r="S348" s="7">
        <f t="shared" si="121"/>
        <v>800</v>
      </c>
      <c r="T348" s="7">
        <f t="shared" si="122"/>
        <v>800</v>
      </c>
      <c r="U348" s="8" t="str">
        <f t="shared" si="123"/>
        <v/>
      </c>
      <c r="V348" s="7" cm="1">
        <f t="array" aca="1" ref="V348" ca="1">IF(ISBLANK(I348),0,_xlfn.XLOOKUP(I348,INDIRECT(U348&amp;"Controls"),INDIRECT(U348&amp;"ControlsAddon")))</f>
        <v>0</v>
      </c>
      <c r="W348" s="7" t="str">
        <f t="shared" si="111"/>
        <v/>
      </c>
      <c r="X348" s="7" cm="1">
        <f t="array" aca="1" ref="X348" ca="1">IF(AND(K348="y",NOT(ISBLANK(H348))),_xlfn.XLOOKUP(S348,ralcassette,ralcassettecost),IF(K348="Y",_xlfn.XLOOKUP(S348,INDIRECT(U348&amp;"RALW"),_xlfn.XLOOKUP(T348,INDIRECT(U348&amp;"RALD"),INDIRECT(U348&amp;"RAL"))),0))</f>
        <v>0</v>
      </c>
      <c r="Y348" s="7">
        <f t="shared" si="124"/>
        <v>0</v>
      </c>
      <c r="Z348" s="7">
        <f t="shared" si="125"/>
        <v>0</v>
      </c>
      <c r="AA348" s="7" cm="1">
        <f t="array" ref="AA348">IF(ISNUMBER(SEARCH("cassette",H348)),_xlfn.XLOOKUP(S348,cassettewidth,_xlfn.XLOOKUP(H348,cassettetype,cassette)),IF(ISNUMBER(SEARCH("fascia",H348)),_xlfn.XLOOKUP(S348,fasciawidth,_xlfn.XLOOKUP(H348,fasciatype,fascia)),0))</f>
        <v>0</v>
      </c>
      <c r="AB348" s="7" t="str">
        <f t="shared" si="126"/>
        <v/>
      </c>
      <c r="AC348" s="7" t="str" cm="1">
        <f t="array" ref="AC348">IF(NOT(ISBLANK(H348)),_xlfn.XLOOKUP(S348,cassetterefwidth,_xlfn.XLOOKUP(T348,cassetterefdrop,cassetteref)),"")</f>
        <v/>
      </c>
      <c r="AD348" s="1" t="b">
        <f t="shared" si="127"/>
        <v>0</v>
      </c>
      <c r="AE348" s="1" t="b">
        <f t="shared" si="112"/>
        <v>0</v>
      </c>
      <c r="AF348" s="10" t="e" cm="1">
        <f t="array" aca="1" ref="AF348" ca="1">(_xlfn.XLOOKUP($S348,INDIRECT($U348&amp;$W348&amp;"W"),_xlfn.XLOOKUP($T348,INDIRECT($U348&amp;$W348&amp;"D"),INDIRECT($U348&amp;$W348))))</f>
        <v>#REF!</v>
      </c>
      <c r="AG348" s="9"/>
      <c r="AH348" s="9"/>
      <c r="AI348" s="9"/>
      <c r="AJ348" s="9"/>
      <c r="AK348" s="9"/>
      <c r="AL348" s="7">
        <f t="shared" si="113"/>
        <v>500</v>
      </c>
      <c r="AM348" s="7" t="str">
        <f t="shared" si="128"/>
        <v/>
      </c>
      <c r="AN348" s="7">
        <f t="shared" si="114"/>
        <v>0</v>
      </c>
      <c r="AO348" s="7">
        <f t="shared" si="115"/>
        <v>0</v>
      </c>
      <c r="AP348" s="9" cm="1">
        <f t="array" aca="1" ref="AP348" ca="1">IF(F348="Flow",_xlfn.XLOOKUP(AL348,INDIRECT(F348&amp;AM348&amp;"W"),_xlfn.XLOOKUP(AI348,INDIRECT(F348&amp;AM348&amp;"H"),INDIRECT(F348&amp;AM348))),0)</f>
        <v>0</v>
      </c>
      <c r="AQ348" s="9">
        <f>IF(F348="Cascade",_xlfn.XLOOKUP(S348,Cascade!$C$4:$S$4,Cascade!$C$5:$S$5),0)</f>
        <v>0</v>
      </c>
      <c r="AR348" s="9" t="b">
        <f t="shared" si="116"/>
        <v>0</v>
      </c>
      <c r="AS348" s="9" cm="1">
        <f t="array" aca="1" ref="AS348" ca="1">IF(OR(G348="Ellipse 43",G348="Luxury 46",G348="Type 2",G348="Type D",G348="Type Z",ISBLANK(G348)),0,_xlfn.XLOOKUP(S348,INDIRECT(U348&amp;AR348&amp;"w"),INDIRECT(U348&amp;AR348)))</f>
        <v>0</v>
      </c>
      <c r="AT348" s="9" cm="1">
        <f t="array" ref="AT348">IF(F348="ExtraLok 100",_xlfn.XLOOKUP(S348,'ExtraLok 100'!$C$6:$S$6,_xlfn.XLOOKUP('Pricing Tool'!T348,'ExtraLok 100'!$A$7:$A$21,'ExtraLok 100'!$C$7:$S$21)),IF(F348="ExtraLok 125",_xlfn.XLOOKUP('Pricing Tool'!S348,'ExtraLok 125'!$C$6:$S$6,_xlfn.XLOOKUP('Pricing Tool'!T348,'ExtraLok 125'!$A$7:$A$33,'ExtraLok 125'!$C$7:$S$33)),0))</f>
        <v>0</v>
      </c>
      <c r="AU348" s="9">
        <f t="shared" ca="1" si="129"/>
        <v>0</v>
      </c>
      <c r="AV348" s="9" t="str">
        <f t="shared" si="117"/>
        <v/>
      </c>
      <c r="AW348" s="85" t="e">
        <f>_xlfn.XLOOKUP($AV348,'Size capacities'!$A$2:$A$120,'Size capacities'!D$2:D$120)</f>
        <v>#N/A</v>
      </c>
      <c r="AX348" s="85" t="e">
        <f>_xlfn.XLOOKUP($AV348,'Size capacities'!$A$2:$A$120,'Size capacities'!E$2:E$120)</f>
        <v>#N/A</v>
      </c>
      <c r="AY348" s="85" t="e">
        <f>_xlfn.XLOOKUP($AV348,'Size capacities'!$A$2:$A$120,'Size capacities'!F$2:F$120)</f>
        <v>#N/A</v>
      </c>
      <c r="AZ348" s="85" t="e">
        <f>_xlfn.XLOOKUP($AV348,'Size capacities'!$A$2:$A$120,'Size capacities'!G$2:G$120)</f>
        <v>#N/A</v>
      </c>
      <c r="BA348" s="85">
        <f t="shared" si="118"/>
        <v>0</v>
      </c>
      <c r="BB348" s="85">
        <f t="shared" si="119"/>
        <v>0</v>
      </c>
    </row>
    <row r="349" spans="1:54" x14ac:dyDescent="0.3">
      <c r="A349" s="7">
        <v>346</v>
      </c>
      <c r="B349" s="91"/>
      <c r="C349" s="91"/>
      <c r="D349" s="91"/>
      <c r="E349" s="91"/>
      <c r="F349" s="91"/>
      <c r="G349" s="91"/>
      <c r="H349" s="91"/>
      <c r="I349" s="91"/>
      <c r="J349" s="91"/>
      <c r="K349" s="92"/>
      <c r="L349" s="92"/>
      <c r="M349" s="9">
        <f t="shared" ca="1" si="109"/>
        <v>0</v>
      </c>
      <c r="N349" s="10" cm="1">
        <f t="array" aca="1" ref="N349" ca="1">IF(ISBLANK(C349),0,IF(F349="Flow",AP349,IF(F349="Cascade",AQ349,IF(OR(ISBLANK(F349),ISBLANK(G349),ISBLANK(I349),ISBLANK(J349)),0,(_xlfn.XLOOKUP(S349,INDIRECT(U349&amp;W349&amp;"W"),_xlfn.XLOOKUP(T349,INDIRECT(U349&amp;W349&amp;"D"),INDIRECT(U349&amp;W349))))))))</f>
        <v>0</v>
      </c>
      <c r="O349" s="93"/>
      <c r="P349" s="9">
        <f t="shared" ca="1" si="110"/>
        <v>0</v>
      </c>
      <c r="Q349" s="9">
        <f t="shared" si="120"/>
        <v>0</v>
      </c>
      <c r="S349" s="7">
        <f t="shared" si="121"/>
        <v>800</v>
      </c>
      <c r="T349" s="7">
        <f t="shared" si="122"/>
        <v>800</v>
      </c>
      <c r="U349" s="8" t="str">
        <f t="shared" si="123"/>
        <v/>
      </c>
      <c r="V349" s="7" cm="1">
        <f t="array" aca="1" ref="V349" ca="1">IF(ISBLANK(I349),0,_xlfn.XLOOKUP(I349,INDIRECT(U349&amp;"Controls"),INDIRECT(U349&amp;"ControlsAddon")))</f>
        <v>0</v>
      </c>
      <c r="W349" s="7" t="str">
        <f t="shared" si="111"/>
        <v/>
      </c>
      <c r="X349" s="7" cm="1">
        <f t="array" aca="1" ref="X349" ca="1">IF(AND(K349="y",NOT(ISBLANK(H349))),_xlfn.XLOOKUP(S349,ralcassette,ralcassettecost),IF(K349="Y",_xlfn.XLOOKUP(S349,INDIRECT(U349&amp;"RALW"),_xlfn.XLOOKUP(T349,INDIRECT(U349&amp;"RALD"),INDIRECT(U349&amp;"RAL"))),0))</f>
        <v>0</v>
      </c>
      <c r="Y349" s="7">
        <f t="shared" si="124"/>
        <v>0</v>
      </c>
      <c r="Z349" s="7">
        <f t="shared" si="125"/>
        <v>0</v>
      </c>
      <c r="AA349" s="7" cm="1">
        <f t="array" ref="AA349">IF(ISNUMBER(SEARCH("cassette",H349)),_xlfn.XLOOKUP(S349,cassettewidth,_xlfn.XLOOKUP(H349,cassettetype,cassette)),IF(ISNUMBER(SEARCH("fascia",H349)),_xlfn.XLOOKUP(S349,fasciawidth,_xlfn.XLOOKUP(H349,fasciatype,fascia)),0))</f>
        <v>0</v>
      </c>
      <c r="AB349" s="7" t="str">
        <f t="shared" si="126"/>
        <v/>
      </c>
      <c r="AC349" s="7" t="str" cm="1">
        <f t="array" ref="AC349">IF(NOT(ISBLANK(H349)),_xlfn.XLOOKUP(S349,cassetterefwidth,_xlfn.XLOOKUP(T349,cassetterefdrop,cassetteref)),"")</f>
        <v/>
      </c>
      <c r="AD349" s="1" t="b">
        <f t="shared" si="127"/>
        <v>0</v>
      </c>
      <c r="AE349" s="1" t="b">
        <f t="shared" si="112"/>
        <v>0</v>
      </c>
      <c r="AF349" s="10" t="e" cm="1">
        <f t="array" aca="1" ref="AF349" ca="1">(_xlfn.XLOOKUP($S349,INDIRECT($U349&amp;$W349&amp;"W"),_xlfn.XLOOKUP($T349,INDIRECT($U349&amp;$W349&amp;"D"),INDIRECT($U349&amp;$W349))))</f>
        <v>#REF!</v>
      </c>
      <c r="AG349" s="9"/>
      <c r="AH349" s="9"/>
      <c r="AI349" s="9"/>
      <c r="AJ349" s="9"/>
      <c r="AK349" s="9"/>
      <c r="AL349" s="7">
        <f t="shared" si="113"/>
        <v>500</v>
      </c>
      <c r="AM349" s="7" t="str">
        <f t="shared" si="128"/>
        <v/>
      </c>
      <c r="AN349" s="7">
        <f t="shared" si="114"/>
        <v>0</v>
      </c>
      <c r="AO349" s="7">
        <f t="shared" si="115"/>
        <v>0</v>
      </c>
      <c r="AP349" s="9" cm="1">
        <f t="array" aca="1" ref="AP349" ca="1">IF(F349="Flow",_xlfn.XLOOKUP(AL349,INDIRECT(F349&amp;AM349&amp;"W"),_xlfn.XLOOKUP(AI349,INDIRECT(F349&amp;AM349&amp;"H"),INDIRECT(F349&amp;AM349))),0)</f>
        <v>0</v>
      </c>
      <c r="AQ349" s="9">
        <f>IF(F349="Cascade",_xlfn.XLOOKUP(S349,Cascade!$C$4:$S$4,Cascade!$C$5:$S$5),0)</f>
        <v>0</v>
      </c>
      <c r="AR349" s="9" t="b">
        <f t="shared" si="116"/>
        <v>0</v>
      </c>
      <c r="AS349" s="9" cm="1">
        <f t="array" aca="1" ref="AS349" ca="1">IF(OR(G349="Ellipse 43",G349="Luxury 46",G349="Type 2",G349="Type D",G349="Type Z",ISBLANK(G349)),0,_xlfn.XLOOKUP(S349,INDIRECT(U349&amp;AR349&amp;"w"),INDIRECT(U349&amp;AR349)))</f>
        <v>0</v>
      </c>
      <c r="AT349" s="9" cm="1">
        <f t="array" ref="AT349">IF(F349="ExtraLok 100",_xlfn.XLOOKUP(S349,'ExtraLok 100'!$C$6:$S$6,_xlfn.XLOOKUP('Pricing Tool'!T349,'ExtraLok 100'!$A$7:$A$21,'ExtraLok 100'!$C$7:$S$21)),IF(F349="ExtraLok 125",_xlfn.XLOOKUP('Pricing Tool'!S349,'ExtraLok 125'!$C$6:$S$6,_xlfn.XLOOKUP('Pricing Tool'!T349,'ExtraLok 125'!$A$7:$A$33,'ExtraLok 125'!$C$7:$S$33)),0))</f>
        <v>0</v>
      </c>
      <c r="AU349" s="9">
        <f t="shared" ca="1" si="129"/>
        <v>0</v>
      </c>
      <c r="AV349" s="9" t="str">
        <f t="shared" si="117"/>
        <v/>
      </c>
      <c r="AW349" s="85" t="e">
        <f>_xlfn.XLOOKUP($AV349,'Size capacities'!$A$2:$A$120,'Size capacities'!D$2:D$120)</f>
        <v>#N/A</v>
      </c>
      <c r="AX349" s="85" t="e">
        <f>_xlfn.XLOOKUP($AV349,'Size capacities'!$A$2:$A$120,'Size capacities'!E$2:E$120)</f>
        <v>#N/A</v>
      </c>
      <c r="AY349" s="85" t="e">
        <f>_xlfn.XLOOKUP($AV349,'Size capacities'!$A$2:$A$120,'Size capacities'!F$2:F$120)</f>
        <v>#N/A</v>
      </c>
      <c r="AZ349" s="85" t="e">
        <f>_xlfn.XLOOKUP($AV349,'Size capacities'!$A$2:$A$120,'Size capacities'!G$2:G$120)</f>
        <v>#N/A</v>
      </c>
      <c r="BA349" s="85">
        <f t="shared" si="118"/>
        <v>0</v>
      </c>
      <c r="BB349" s="85">
        <f t="shared" si="119"/>
        <v>0</v>
      </c>
    </row>
    <row r="350" spans="1:54" x14ac:dyDescent="0.3">
      <c r="A350" s="7">
        <v>347</v>
      </c>
      <c r="B350" s="91"/>
      <c r="C350" s="91"/>
      <c r="D350" s="91"/>
      <c r="E350" s="91"/>
      <c r="F350" s="91"/>
      <c r="G350" s="91"/>
      <c r="H350" s="91"/>
      <c r="I350" s="91"/>
      <c r="J350" s="91"/>
      <c r="K350" s="92"/>
      <c r="L350" s="92"/>
      <c r="M350" s="9">
        <f t="shared" ca="1" si="109"/>
        <v>0</v>
      </c>
      <c r="N350" s="10" cm="1">
        <f t="array" aca="1" ref="N350" ca="1">IF(ISBLANK(C350),0,IF(F350="Flow",AP350,IF(F350="Cascade",AQ350,IF(OR(ISBLANK(F350),ISBLANK(G350),ISBLANK(I350),ISBLANK(J350)),0,(_xlfn.XLOOKUP(S350,INDIRECT(U350&amp;W350&amp;"W"),_xlfn.XLOOKUP(T350,INDIRECT(U350&amp;W350&amp;"D"),INDIRECT(U350&amp;W350))))))))</f>
        <v>0</v>
      </c>
      <c r="O350" s="93"/>
      <c r="P350" s="9">
        <f t="shared" ca="1" si="110"/>
        <v>0</v>
      </c>
      <c r="Q350" s="9">
        <f t="shared" si="120"/>
        <v>0</v>
      </c>
      <c r="S350" s="7">
        <f t="shared" si="121"/>
        <v>800</v>
      </c>
      <c r="T350" s="7">
        <f t="shared" si="122"/>
        <v>800</v>
      </c>
      <c r="U350" s="8" t="str">
        <f t="shared" si="123"/>
        <v/>
      </c>
      <c r="V350" s="7" cm="1">
        <f t="array" aca="1" ref="V350" ca="1">IF(ISBLANK(I350),0,_xlfn.XLOOKUP(I350,INDIRECT(U350&amp;"Controls"),INDIRECT(U350&amp;"ControlsAddon")))</f>
        <v>0</v>
      </c>
      <c r="W350" s="7" t="str">
        <f t="shared" si="111"/>
        <v/>
      </c>
      <c r="X350" s="7" cm="1">
        <f t="array" aca="1" ref="X350" ca="1">IF(AND(K350="y",NOT(ISBLANK(H350))),_xlfn.XLOOKUP(S350,ralcassette,ralcassettecost),IF(K350="Y",_xlfn.XLOOKUP(S350,INDIRECT(U350&amp;"RALW"),_xlfn.XLOOKUP(T350,INDIRECT(U350&amp;"RALD"),INDIRECT(U350&amp;"RAL"))),0))</f>
        <v>0</v>
      </c>
      <c r="Y350" s="7">
        <f t="shared" si="124"/>
        <v>0</v>
      </c>
      <c r="Z350" s="7">
        <f t="shared" si="125"/>
        <v>0</v>
      </c>
      <c r="AA350" s="7" cm="1">
        <f t="array" ref="AA350">IF(ISNUMBER(SEARCH("cassette",H350)),_xlfn.XLOOKUP(S350,cassettewidth,_xlfn.XLOOKUP(H350,cassettetype,cassette)),IF(ISNUMBER(SEARCH("fascia",H350)),_xlfn.XLOOKUP(S350,fasciawidth,_xlfn.XLOOKUP(H350,fasciatype,fascia)),0))</f>
        <v>0</v>
      </c>
      <c r="AB350" s="7" t="str">
        <f t="shared" si="126"/>
        <v/>
      </c>
      <c r="AC350" s="7" t="str" cm="1">
        <f t="array" ref="AC350">IF(NOT(ISBLANK(H350)),_xlfn.XLOOKUP(S350,cassetterefwidth,_xlfn.XLOOKUP(T350,cassetterefdrop,cassetteref)),"")</f>
        <v/>
      </c>
      <c r="AD350" s="1" t="b">
        <f t="shared" si="127"/>
        <v>0</v>
      </c>
      <c r="AE350" s="1" t="b">
        <f t="shared" si="112"/>
        <v>0</v>
      </c>
      <c r="AF350" s="10" t="e" cm="1">
        <f t="array" aca="1" ref="AF350" ca="1">(_xlfn.XLOOKUP($S350,INDIRECT($U350&amp;$W350&amp;"W"),_xlfn.XLOOKUP($T350,INDIRECT($U350&amp;$W350&amp;"D"),INDIRECT($U350&amp;$W350))))</f>
        <v>#REF!</v>
      </c>
      <c r="AG350" s="9"/>
      <c r="AH350" s="9"/>
      <c r="AI350" s="9"/>
      <c r="AJ350" s="9"/>
      <c r="AK350" s="9"/>
      <c r="AL350" s="7">
        <f t="shared" si="113"/>
        <v>500</v>
      </c>
      <c r="AM350" s="7" t="str">
        <f t="shared" si="128"/>
        <v/>
      </c>
      <c r="AN350" s="7">
        <f t="shared" si="114"/>
        <v>0</v>
      </c>
      <c r="AO350" s="7">
        <f t="shared" si="115"/>
        <v>0</v>
      </c>
      <c r="AP350" s="9" cm="1">
        <f t="array" aca="1" ref="AP350" ca="1">IF(F350="Flow",_xlfn.XLOOKUP(AL350,INDIRECT(F350&amp;AM350&amp;"W"),_xlfn.XLOOKUP(AI350,INDIRECT(F350&amp;AM350&amp;"H"),INDIRECT(F350&amp;AM350))),0)</f>
        <v>0</v>
      </c>
      <c r="AQ350" s="9">
        <f>IF(F350="Cascade",_xlfn.XLOOKUP(S350,Cascade!$C$4:$S$4,Cascade!$C$5:$S$5),0)</f>
        <v>0</v>
      </c>
      <c r="AR350" s="9" t="b">
        <f t="shared" si="116"/>
        <v>0</v>
      </c>
      <c r="AS350" s="9" cm="1">
        <f t="array" aca="1" ref="AS350" ca="1">IF(OR(G350="Ellipse 43",G350="Luxury 46",G350="Type 2",G350="Type D",G350="Type Z",ISBLANK(G350)),0,_xlfn.XLOOKUP(S350,INDIRECT(U350&amp;AR350&amp;"w"),INDIRECT(U350&amp;AR350)))</f>
        <v>0</v>
      </c>
      <c r="AT350" s="9" cm="1">
        <f t="array" ref="AT350">IF(F350="ExtraLok 100",_xlfn.XLOOKUP(S350,'ExtraLok 100'!$C$6:$S$6,_xlfn.XLOOKUP('Pricing Tool'!T350,'ExtraLok 100'!$A$7:$A$21,'ExtraLok 100'!$C$7:$S$21)),IF(F350="ExtraLok 125",_xlfn.XLOOKUP('Pricing Tool'!S350,'ExtraLok 125'!$C$6:$S$6,_xlfn.XLOOKUP('Pricing Tool'!T350,'ExtraLok 125'!$A$7:$A$33,'ExtraLok 125'!$C$7:$S$33)),0))</f>
        <v>0</v>
      </c>
      <c r="AU350" s="9">
        <f t="shared" ca="1" si="129"/>
        <v>0</v>
      </c>
      <c r="AV350" s="9" t="str">
        <f t="shared" si="117"/>
        <v/>
      </c>
      <c r="AW350" s="85" t="e">
        <f>_xlfn.XLOOKUP($AV350,'Size capacities'!$A$2:$A$120,'Size capacities'!D$2:D$120)</f>
        <v>#N/A</v>
      </c>
      <c r="AX350" s="85" t="e">
        <f>_xlfn.XLOOKUP($AV350,'Size capacities'!$A$2:$A$120,'Size capacities'!E$2:E$120)</f>
        <v>#N/A</v>
      </c>
      <c r="AY350" s="85" t="e">
        <f>_xlfn.XLOOKUP($AV350,'Size capacities'!$A$2:$A$120,'Size capacities'!F$2:F$120)</f>
        <v>#N/A</v>
      </c>
      <c r="AZ350" s="85" t="e">
        <f>_xlfn.XLOOKUP($AV350,'Size capacities'!$A$2:$A$120,'Size capacities'!G$2:G$120)</f>
        <v>#N/A</v>
      </c>
      <c r="BA350" s="85">
        <f t="shared" si="118"/>
        <v>0</v>
      </c>
      <c r="BB350" s="85">
        <f t="shared" si="119"/>
        <v>0</v>
      </c>
    </row>
    <row r="351" spans="1:54" x14ac:dyDescent="0.3">
      <c r="A351" s="7">
        <v>348</v>
      </c>
      <c r="B351" s="91"/>
      <c r="C351" s="91"/>
      <c r="D351" s="91"/>
      <c r="E351" s="91"/>
      <c r="F351" s="91"/>
      <c r="G351" s="91"/>
      <c r="H351" s="91"/>
      <c r="I351" s="91"/>
      <c r="J351" s="91"/>
      <c r="K351" s="92"/>
      <c r="L351" s="92"/>
      <c r="M351" s="9">
        <f t="shared" ca="1" si="109"/>
        <v>0</v>
      </c>
      <c r="N351" s="10" cm="1">
        <f t="array" aca="1" ref="N351" ca="1">IF(ISBLANK(C351),0,IF(F351="Flow",AP351,IF(F351="Cascade",AQ351,IF(OR(ISBLANK(F351),ISBLANK(G351),ISBLANK(I351),ISBLANK(J351)),0,(_xlfn.XLOOKUP(S351,INDIRECT(U351&amp;W351&amp;"W"),_xlfn.XLOOKUP(T351,INDIRECT(U351&amp;W351&amp;"D"),INDIRECT(U351&amp;W351))))))))</f>
        <v>0</v>
      </c>
      <c r="O351" s="93"/>
      <c r="P351" s="9">
        <f t="shared" ca="1" si="110"/>
        <v>0</v>
      </c>
      <c r="Q351" s="9">
        <f t="shared" si="120"/>
        <v>0</v>
      </c>
      <c r="S351" s="7">
        <f t="shared" si="121"/>
        <v>800</v>
      </c>
      <c r="T351" s="7">
        <f t="shared" si="122"/>
        <v>800</v>
      </c>
      <c r="U351" s="8" t="str">
        <f t="shared" si="123"/>
        <v/>
      </c>
      <c r="V351" s="7" cm="1">
        <f t="array" aca="1" ref="V351" ca="1">IF(ISBLANK(I351),0,_xlfn.XLOOKUP(I351,INDIRECT(U351&amp;"Controls"),INDIRECT(U351&amp;"ControlsAddon")))</f>
        <v>0</v>
      </c>
      <c r="W351" s="7" t="str">
        <f t="shared" si="111"/>
        <v/>
      </c>
      <c r="X351" s="7" cm="1">
        <f t="array" aca="1" ref="X351" ca="1">IF(AND(K351="y",NOT(ISBLANK(H351))),_xlfn.XLOOKUP(S351,ralcassette,ralcassettecost),IF(K351="Y",_xlfn.XLOOKUP(S351,INDIRECT(U351&amp;"RALW"),_xlfn.XLOOKUP(T351,INDIRECT(U351&amp;"RALD"),INDIRECT(U351&amp;"RAL"))),0))</f>
        <v>0</v>
      </c>
      <c r="Y351" s="7">
        <f t="shared" si="124"/>
        <v>0</v>
      </c>
      <c r="Z351" s="7">
        <f t="shared" si="125"/>
        <v>0</v>
      </c>
      <c r="AA351" s="7" cm="1">
        <f t="array" ref="AA351">IF(ISNUMBER(SEARCH("cassette",H351)),_xlfn.XLOOKUP(S351,cassettewidth,_xlfn.XLOOKUP(H351,cassettetype,cassette)),IF(ISNUMBER(SEARCH("fascia",H351)),_xlfn.XLOOKUP(S351,fasciawidth,_xlfn.XLOOKUP(H351,fasciatype,fascia)),0))</f>
        <v>0</v>
      </c>
      <c r="AB351" s="7" t="str">
        <f t="shared" si="126"/>
        <v/>
      </c>
      <c r="AC351" s="7" t="str" cm="1">
        <f t="array" ref="AC351">IF(NOT(ISBLANK(H351)),_xlfn.XLOOKUP(S351,cassetterefwidth,_xlfn.XLOOKUP(T351,cassetterefdrop,cassetteref)),"")</f>
        <v/>
      </c>
      <c r="AD351" s="1" t="b">
        <f t="shared" si="127"/>
        <v>0</v>
      </c>
      <c r="AE351" s="1" t="b">
        <f t="shared" si="112"/>
        <v>0</v>
      </c>
      <c r="AF351" s="10" t="e" cm="1">
        <f t="array" aca="1" ref="AF351" ca="1">(_xlfn.XLOOKUP($S351,INDIRECT($U351&amp;$W351&amp;"W"),_xlfn.XLOOKUP($T351,INDIRECT($U351&amp;$W351&amp;"D"),INDIRECT($U351&amp;$W351))))</f>
        <v>#REF!</v>
      </c>
      <c r="AG351" s="9"/>
      <c r="AH351" s="9"/>
      <c r="AI351" s="9"/>
      <c r="AJ351" s="9"/>
      <c r="AK351" s="9"/>
      <c r="AL351" s="7">
        <f t="shared" si="113"/>
        <v>500</v>
      </c>
      <c r="AM351" s="7" t="str">
        <f t="shared" si="128"/>
        <v/>
      </c>
      <c r="AN351" s="7">
        <f t="shared" si="114"/>
        <v>0</v>
      </c>
      <c r="AO351" s="7">
        <f t="shared" si="115"/>
        <v>0</v>
      </c>
      <c r="AP351" s="9" cm="1">
        <f t="array" aca="1" ref="AP351" ca="1">IF(F351="Flow",_xlfn.XLOOKUP(AL351,INDIRECT(F351&amp;AM351&amp;"W"),_xlfn.XLOOKUP(AI351,INDIRECT(F351&amp;AM351&amp;"H"),INDIRECT(F351&amp;AM351))),0)</f>
        <v>0</v>
      </c>
      <c r="AQ351" s="9">
        <f>IF(F351="Cascade",_xlfn.XLOOKUP(S351,Cascade!$C$4:$S$4,Cascade!$C$5:$S$5),0)</f>
        <v>0</v>
      </c>
      <c r="AR351" s="9" t="b">
        <f t="shared" si="116"/>
        <v>0</v>
      </c>
      <c r="AS351" s="9" cm="1">
        <f t="array" aca="1" ref="AS351" ca="1">IF(OR(G351="Ellipse 43",G351="Luxury 46",G351="Type 2",G351="Type D",G351="Type Z",ISBLANK(G351)),0,_xlfn.XLOOKUP(S351,INDIRECT(U351&amp;AR351&amp;"w"),INDIRECT(U351&amp;AR351)))</f>
        <v>0</v>
      </c>
      <c r="AT351" s="9" cm="1">
        <f t="array" ref="AT351">IF(F351="ExtraLok 100",_xlfn.XLOOKUP(S351,'ExtraLok 100'!$C$6:$S$6,_xlfn.XLOOKUP('Pricing Tool'!T351,'ExtraLok 100'!$A$7:$A$21,'ExtraLok 100'!$C$7:$S$21)),IF(F351="ExtraLok 125",_xlfn.XLOOKUP('Pricing Tool'!S351,'ExtraLok 125'!$C$6:$S$6,_xlfn.XLOOKUP('Pricing Tool'!T351,'ExtraLok 125'!$A$7:$A$33,'ExtraLok 125'!$C$7:$S$33)),0))</f>
        <v>0</v>
      </c>
      <c r="AU351" s="9">
        <f t="shared" ca="1" si="129"/>
        <v>0</v>
      </c>
      <c r="AV351" s="9" t="str">
        <f t="shared" si="117"/>
        <v/>
      </c>
      <c r="AW351" s="85" t="e">
        <f>_xlfn.XLOOKUP($AV351,'Size capacities'!$A$2:$A$120,'Size capacities'!D$2:D$120)</f>
        <v>#N/A</v>
      </c>
      <c r="AX351" s="85" t="e">
        <f>_xlfn.XLOOKUP($AV351,'Size capacities'!$A$2:$A$120,'Size capacities'!E$2:E$120)</f>
        <v>#N/A</v>
      </c>
      <c r="AY351" s="85" t="e">
        <f>_xlfn.XLOOKUP($AV351,'Size capacities'!$A$2:$A$120,'Size capacities'!F$2:F$120)</f>
        <v>#N/A</v>
      </c>
      <c r="AZ351" s="85" t="e">
        <f>_xlfn.XLOOKUP($AV351,'Size capacities'!$A$2:$A$120,'Size capacities'!G$2:G$120)</f>
        <v>#N/A</v>
      </c>
      <c r="BA351" s="85">
        <f t="shared" si="118"/>
        <v>0</v>
      </c>
      <c r="BB351" s="85">
        <f t="shared" si="119"/>
        <v>0</v>
      </c>
    </row>
    <row r="352" spans="1:54" x14ac:dyDescent="0.3">
      <c r="A352" s="7">
        <v>349</v>
      </c>
      <c r="B352" s="91"/>
      <c r="C352" s="91"/>
      <c r="D352" s="91"/>
      <c r="E352" s="91"/>
      <c r="F352" s="91"/>
      <c r="G352" s="91"/>
      <c r="H352" s="91"/>
      <c r="I352" s="91"/>
      <c r="J352" s="91"/>
      <c r="K352" s="92"/>
      <c r="L352" s="92"/>
      <c r="M352" s="9">
        <f t="shared" ca="1" si="109"/>
        <v>0</v>
      </c>
      <c r="N352" s="10" cm="1">
        <f t="array" aca="1" ref="N352" ca="1">IF(ISBLANK(C352),0,IF(F352="Flow",AP352,IF(F352="Cascade",AQ352,IF(OR(ISBLANK(F352),ISBLANK(G352),ISBLANK(I352),ISBLANK(J352)),0,(_xlfn.XLOOKUP(S352,INDIRECT(U352&amp;W352&amp;"W"),_xlfn.XLOOKUP(T352,INDIRECT(U352&amp;W352&amp;"D"),INDIRECT(U352&amp;W352))))))))</f>
        <v>0</v>
      </c>
      <c r="O352" s="93"/>
      <c r="P352" s="9">
        <f t="shared" ca="1" si="110"/>
        <v>0</v>
      </c>
      <c r="Q352" s="9">
        <f t="shared" si="120"/>
        <v>0</v>
      </c>
      <c r="S352" s="7">
        <f t="shared" si="121"/>
        <v>800</v>
      </c>
      <c r="T352" s="7">
        <f t="shared" si="122"/>
        <v>800</v>
      </c>
      <c r="U352" s="8" t="str">
        <f t="shared" si="123"/>
        <v/>
      </c>
      <c r="V352" s="7" cm="1">
        <f t="array" aca="1" ref="V352" ca="1">IF(ISBLANK(I352),0,_xlfn.XLOOKUP(I352,INDIRECT(U352&amp;"Controls"),INDIRECT(U352&amp;"ControlsAddon")))</f>
        <v>0</v>
      </c>
      <c r="W352" s="7" t="str">
        <f t="shared" si="111"/>
        <v/>
      </c>
      <c r="X352" s="7" cm="1">
        <f t="array" aca="1" ref="X352" ca="1">IF(AND(K352="y",NOT(ISBLANK(H352))),_xlfn.XLOOKUP(S352,ralcassette,ralcassettecost),IF(K352="Y",_xlfn.XLOOKUP(S352,INDIRECT(U352&amp;"RALW"),_xlfn.XLOOKUP(T352,INDIRECT(U352&amp;"RALD"),INDIRECT(U352&amp;"RAL"))),0))</f>
        <v>0</v>
      </c>
      <c r="Y352" s="7">
        <f t="shared" si="124"/>
        <v>0</v>
      </c>
      <c r="Z352" s="7">
        <f t="shared" si="125"/>
        <v>0</v>
      </c>
      <c r="AA352" s="7" cm="1">
        <f t="array" ref="AA352">IF(ISNUMBER(SEARCH("cassette",H352)),_xlfn.XLOOKUP(S352,cassettewidth,_xlfn.XLOOKUP(H352,cassettetype,cassette)),IF(ISNUMBER(SEARCH("fascia",H352)),_xlfn.XLOOKUP(S352,fasciawidth,_xlfn.XLOOKUP(H352,fasciatype,fascia)),0))</f>
        <v>0</v>
      </c>
      <c r="AB352" s="7" t="str">
        <f t="shared" si="126"/>
        <v/>
      </c>
      <c r="AC352" s="7" t="str" cm="1">
        <f t="array" ref="AC352">IF(NOT(ISBLANK(H352)),_xlfn.XLOOKUP(S352,cassetterefwidth,_xlfn.XLOOKUP(T352,cassetterefdrop,cassetteref)),"")</f>
        <v/>
      </c>
      <c r="AD352" s="1" t="b">
        <f t="shared" si="127"/>
        <v>0</v>
      </c>
      <c r="AE352" s="1" t="b">
        <f t="shared" si="112"/>
        <v>0</v>
      </c>
      <c r="AF352" s="10" t="e" cm="1">
        <f t="array" aca="1" ref="AF352" ca="1">(_xlfn.XLOOKUP($S352,INDIRECT($U352&amp;$W352&amp;"W"),_xlfn.XLOOKUP($T352,INDIRECT($U352&amp;$W352&amp;"D"),INDIRECT($U352&amp;$W352))))</f>
        <v>#REF!</v>
      </c>
      <c r="AG352" s="9"/>
      <c r="AH352" s="9"/>
      <c r="AI352" s="9"/>
      <c r="AJ352" s="9"/>
      <c r="AK352" s="9"/>
      <c r="AL352" s="7">
        <f t="shared" si="113"/>
        <v>500</v>
      </c>
      <c r="AM352" s="7" t="str">
        <f t="shared" si="128"/>
        <v/>
      </c>
      <c r="AN352" s="7">
        <f t="shared" si="114"/>
        <v>0</v>
      </c>
      <c r="AO352" s="7">
        <f t="shared" si="115"/>
        <v>0</v>
      </c>
      <c r="AP352" s="9" cm="1">
        <f t="array" aca="1" ref="AP352" ca="1">IF(F352="Flow",_xlfn.XLOOKUP(AL352,INDIRECT(F352&amp;AM352&amp;"W"),_xlfn.XLOOKUP(AI352,INDIRECT(F352&amp;AM352&amp;"H"),INDIRECT(F352&amp;AM352))),0)</f>
        <v>0</v>
      </c>
      <c r="AQ352" s="9">
        <f>IF(F352="Cascade",_xlfn.XLOOKUP(S352,Cascade!$C$4:$S$4,Cascade!$C$5:$S$5),0)</f>
        <v>0</v>
      </c>
      <c r="AR352" s="9" t="b">
        <f t="shared" si="116"/>
        <v>0</v>
      </c>
      <c r="AS352" s="9" cm="1">
        <f t="array" aca="1" ref="AS352" ca="1">IF(OR(G352="Ellipse 43",G352="Luxury 46",G352="Type 2",G352="Type D",G352="Type Z",ISBLANK(G352)),0,_xlfn.XLOOKUP(S352,INDIRECT(U352&amp;AR352&amp;"w"),INDIRECT(U352&amp;AR352)))</f>
        <v>0</v>
      </c>
      <c r="AT352" s="9" cm="1">
        <f t="array" ref="AT352">IF(F352="ExtraLok 100",_xlfn.XLOOKUP(S352,'ExtraLok 100'!$C$6:$S$6,_xlfn.XLOOKUP('Pricing Tool'!T352,'ExtraLok 100'!$A$7:$A$21,'ExtraLok 100'!$C$7:$S$21)),IF(F352="ExtraLok 125",_xlfn.XLOOKUP('Pricing Tool'!S352,'ExtraLok 125'!$C$6:$S$6,_xlfn.XLOOKUP('Pricing Tool'!T352,'ExtraLok 125'!$A$7:$A$33,'ExtraLok 125'!$C$7:$S$33)),0))</f>
        <v>0</v>
      </c>
      <c r="AU352" s="9">
        <f t="shared" ca="1" si="129"/>
        <v>0</v>
      </c>
      <c r="AV352" s="9" t="str">
        <f t="shared" si="117"/>
        <v/>
      </c>
      <c r="AW352" s="85" t="e">
        <f>_xlfn.XLOOKUP($AV352,'Size capacities'!$A$2:$A$120,'Size capacities'!D$2:D$120)</f>
        <v>#N/A</v>
      </c>
      <c r="AX352" s="85" t="e">
        <f>_xlfn.XLOOKUP($AV352,'Size capacities'!$A$2:$A$120,'Size capacities'!E$2:E$120)</f>
        <v>#N/A</v>
      </c>
      <c r="AY352" s="85" t="e">
        <f>_xlfn.XLOOKUP($AV352,'Size capacities'!$A$2:$A$120,'Size capacities'!F$2:F$120)</f>
        <v>#N/A</v>
      </c>
      <c r="AZ352" s="85" t="e">
        <f>_xlfn.XLOOKUP($AV352,'Size capacities'!$A$2:$A$120,'Size capacities'!G$2:G$120)</f>
        <v>#N/A</v>
      </c>
      <c r="BA352" s="85">
        <f t="shared" si="118"/>
        <v>0</v>
      </c>
      <c r="BB352" s="85">
        <f t="shared" si="119"/>
        <v>0</v>
      </c>
    </row>
    <row r="353" spans="1:54" x14ac:dyDescent="0.3">
      <c r="A353" s="7">
        <v>350</v>
      </c>
      <c r="B353" s="91"/>
      <c r="C353" s="91"/>
      <c r="D353" s="91"/>
      <c r="E353" s="91"/>
      <c r="F353" s="91"/>
      <c r="G353" s="91"/>
      <c r="H353" s="91"/>
      <c r="I353" s="91"/>
      <c r="J353" s="91"/>
      <c r="K353" s="92"/>
      <c r="L353" s="92"/>
      <c r="M353" s="9">
        <f t="shared" ca="1" si="109"/>
        <v>0</v>
      </c>
      <c r="N353" s="10" cm="1">
        <f t="array" aca="1" ref="N353" ca="1">IF(ISBLANK(C353),0,IF(F353="Flow",AP353,IF(F353="Cascade",AQ353,IF(OR(ISBLANK(F353),ISBLANK(G353),ISBLANK(I353),ISBLANK(J353)),0,(_xlfn.XLOOKUP(S353,INDIRECT(U353&amp;W353&amp;"W"),_xlfn.XLOOKUP(T353,INDIRECT(U353&amp;W353&amp;"D"),INDIRECT(U353&amp;W353))))))))</f>
        <v>0</v>
      </c>
      <c r="O353" s="93"/>
      <c r="P353" s="9">
        <f t="shared" ca="1" si="110"/>
        <v>0</v>
      </c>
      <c r="Q353" s="9">
        <f t="shared" si="120"/>
        <v>0</v>
      </c>
      <c r="S353" s="7">
        <f t="shared" si="121"/>
        <v>800</v>
      </c>
      <c r="T353" s="7">
        <f t="shared" si="122"/>
        <v>800</v>
      </c>
      <c r="U353" s="8" t="str">
        <f t="shared" si="123"/>
        <v/>
      </c>
      <c r="V353" s="7" cm="1">
        <f t="array" aca="1" ref="V353" ca="1">IF(ISBLANK(I353),0,_xlfn.XLOOKUP(I353,INDIRECT(U353&amp;"Controls"),INDIRECT(U353&amp;"ControlsAddon")))</f>
        <v>0</v>
      </c>
      <c r="W353" s="7" t="str">
        <f t="shared" si="111"/>
        <v/>
      </c>
      <c r="X353" s="7" cm="1">
        <f t="array" aca="1" ref="X353" ca="1">IF(AND(K353="y",NOT(ISBLANK(H353))),_xlfn.XLOOKUP(S353,ralcassette,ralcassettecost),IF(K353="Y",_xlfn.XLOOKUP(S353,INDIRECT(U353&amp;"RALW"),_xlfn.XLOOKUP(T353,INDIRECT(U353&amp;"RALD"),INDIRECT(U353&amp;"RAL"))),0))</f>
        <v>0</v>
      </c>
      <c r="Y353" s="7">
        <f t="shared" si="124"/>
        <v>0</v>
      </c>
      <c r="Z353" s="7">
        <f t="shared" si="125"/>
        <v>0</v>
      </c>
      <c r="AA353" s="7" cm="1">
        <f t="array" ref="AA353">IF(ISNUMBER(SEARCH("cassette",H353)),_xlfn.XLOOKUP(S353,cassettewidth,_xlfn.XLOOKUP(H353,cassettetype,cassette)),IF(ISNUMBER(SEARCH("fascia",H353)),_xlfn.XLOOKUP(S353,fasciawidth,_xlfn.XLOOKUP(H353,fasciatype,fascia)),0))</f>
        <v>0</v>
      </c>
      <c r="AB353" s="7" t="str">
        <f t="shared" si="126"/>
        <v/>
      </c>
      <c r="AC353" s="7" t="str" cm="1">
        <f t="array" ref="AC353">IF(NOT(ISBLANK(H353)),_xlfn.XLOOKUP(S353,cassetterefwidth,_xlfn.XLOOKUP(T353,cassetterefdrop,cassetteref)),"")</f>
        <v/>
      </c>
      <c r="AD353" s="1" t="b">
        <f t="shared" si="127"/>
        <v>0</v>
      </c>
      <c r="AE353" s="1" t="b">
        <f t="shared" si="112"/>
        <v>0</v>
      </c>
      <c r="AF353" s="10" t="e" cm="1">
        <f t="array" aca="1" ref="AF353" ca="1">(_xlfn.XLOOKUP($S353,INDIRECT($U353&amp;$W353&amp;"W"),_xlfn.XLOOKUP($T353,INDIRECT($U353&amp;$W353&amp;"D"),INDIRECT($U353&amp;$W353))))</f>
        <v>#REF!</v>
      </c>
      <c r="AG353" s="9"/>
      <c r="AH353" s="9"/>
      <c r="AI353" s="9"/>
      <c r="AJ353" s="9"/>
      <c r="AK353" s="9"/>
      <c r="AL353" s="7">
        <f t="shared" si="113"/>
        <v>500</v>
      </c>
      <c r="AM353" s="7" t="str">
        <f t="shared" si="128"/>
        <v/>
      </c>
      <c r="AN353" s="7">
        <f t="shared" si="114"/>
        <v>0</v>
      </c>
      <c r="AO353" s="7">
        <f t="shared" si="115"/>
        <v>0</v>
      </c>
      <c r="AP353" s="9" cm="1">
        <f t="array" aca="1" ref="AP353" ca="1">IF(F353="Flow",_xlfn.XLOOKUP(AL353,INDIRECT(F353&amp;AM353&amp;"W"),_xlfn.XLOOKUP(AI353,INDIRECT(F353&amp;AM353&amp;"H"),INDIRECT(F353&amp;AM353))),0)</f>
        <v>0</v>
      </c>
      <c r="AQ353" s="9">
        <f>IF(F353="Cascade",_xlfn.XLOOKUP(S353,Cascade!$C$4:$S$4,Cascade!$C$5:$S$5),0)</f>
        <v>0</v>
      </c>
      <c r="AR353" s="9" t="b">
        <f t="shared" si="116"/>
        <v>0</v>
      </c>
      <c r="AS353" s="9" cm="1">
        <f t="array" aca="1" ref="AS353" ca="1">IF(OR(G353="Ellipse 43",G353="Luxury 46",G353="Type 2",G353="Type D",G353="Type Z",ISBLANK(G353)),0,_xlfn.XLOOKUP(S353,INDIRECT(U353&amp;AR353&amp;"w"),INDIRECT(U353&amp;AR353)))</f>
        <v>0</v>
      </c>
      <c r="AT353" s="9" cm="1">
        <f t="array" ref="AT353">IF(F353="ExtraLok 100",_xlfn.XLOOKUP(S353,'ExtraLok 100'!$C$6:$S$6,_xlfn.XLOOKUP('Pricing Tool'!T353,'ExtraLok 100'!$A$7:$A$21,'ExtraLok 100'!$C$7:$S$21)),IF(F353="ExtraLok 125",_xlfn.XLOOKUP('Pricing Tool'!S353,'ExtraLok 125'!$C$6:$S$6,_xlfn.XLOOKUP('Pricing Tool'!T353,'ExtraLok 125'!$A$7:$A$33,'ExtraLok 125'!$C$7:$S$33)),0))</f>
        <v>0</v>
      </c>
      <c r="AU353" s="9">
        <f t="shared" ca="1" si="129"/>
        <v>0</v>
      </c>
      <c r="AV353" s="9" t="str">
        <f t="shared" si="117"/>
        <v/>
      </c>
      <c r="AW353" s="85" t="e">
        <f>_xlfn.XLOOKUP($AV353,'Size capacities'!$A$2:$A$120,'Size capacities'!D$2:D$120)</f>
        <v>#N/A</v>
      </c>
      <c r="AX353" s="85" t="e">
        <f>_xlfn.XLOOKUP($AV353,'Size capacities'!$A$2:$A$120,'Size capacities'!E$2:E$120)</f>
        <v>#N/A</v>
      </c>
      <c r="AY353" s="85" t="e">
        <f>_xlfn.XLOOKUP($AV353,'Size capacities'!$A$2:$A$120,'Size capacities'!F$2:F$120)</f>
        <v>#N/A</v>
      </c>
      <c r="AZ353" s="85" t="e">
        <f>_xlfn.XLOOKUP($AV353,'Size capacities'!$A$2:$A$120,'Size capacities'!G$2:G$120)</f>
        <v>#N/A</v>
      </c>
      <c r="BA353" s="85">
        <f t="shared" si="118"/>
        <v>0</v>
      </c>
      <c r="BB353" s="85">
        <f t="shared" si="119"/>
        <v>0</v>
      </c>
    </row>
    <row r="354" spans="1:54" x14ac:dyDescent="0.3">
      <c r="A354" s="7">
        <v>351</v>
      </c>
      <c r="B354" s="91"/>
      <c r="C354" s="91"/>
      <c r="D354" s="91"/>
      <c r="E354" s="91"/>
      <c r="F354" s="91"/>
      <c r="G354" s="91"/>
      <c r="H354" s="91"/>
      <c r="I354" s="91"/>
      <c r="J354" s="91"/>
      <c r="K354" s="92"/>
      <c r="L354" s="92"/>
      <c r="M354" s="9">
        <f t="shared" ca="1" si="109"/>
        <v>0</v>
      </c>
      <c r="N354" s="10" cm="1">
        <f t="array" aca="1" ref="N354" ca="1">IF(ISBLANK(C354),0,IF(F354="Flow",AP354,IF(F354="Cascade",AQ354,IF(OR(ISBLANK(F354),ISBLANK(G354),ISBLANK(I354),ISBLANK(J354)),0,(_xlfn.XLOOKUP(S354,INDIRECT(U354&amp;W354&amp;"W"),_xlfn.XLOOKUP(T354,INDIRECT(U354&amp;W354&amp;"D"),INDIRECT(U354&amp;W354))))))))</f>
        <v>0</v>
      </c>
      <c r="O354" s="93"/>
      <c r="P354" s="9">
        <f t="shared" ca="1" si="110"/>
        <v>0</v>
      </c>
      <c r="Q354" s="9">
        <f t="shared" si="120"/>
        <v>0</v>
      </c>
      <c r="S354" s="7">
        <f t="shared" si="121"/>
        <v>800</v>
      </c>
      <c r="T354" s="7">
        <f t="shared" si="122"/>
        <v>800</v>
      </c>
      <c r="U354" s="8" t="str">
        <f t="shared" si="123"/>
        <v/>
      </c>
      <c r="V354" s="7" cm="1">
        <f t="array" aca="1" ref="V354" ca="1">IF(ISBLANK(I354),0,_xlfn.XLOOKUP(I354,INDIRECT(U354&amp;"Controls"),INDIRECT(U354&amp;"ControlsAddon")))</f>
        <v>0</v>
      </c>
      <c r="W354" s="7" t="str">
        <f t="shared" si="111"/>
        <v/>
      </c>
      <c r="X354" s="7" cm="1">
        <f t="array" aca="1" ref="X354" ca="1">IF(AND(K354="y",NOT(ISBLANK(H354))),_xlfn.XLOOKUP(S354,ralcassette,ralcassettecost),IF(K354="Y",_xlfn.XLOOKUP(S354,INDIRECT(U354&amp;"RALW"),_xlfn.XLOOKUP(T354,INDIRECT(U354&amp;"RALD"),INDIRECT(U354&amp;"RAL"))),0))</f>
        <v>0</v>
      </c>
      <c r="Y354" s="7">
        <f t="shared" si="124"/>
        <v>0</v>
      </c>
      <c r="Z354" s="7">
        <f t="shared" si="125"/>
        <v>0</v>
      </c>
      <c r="AA354" s="7" cm="1">
        <f t="array" ref="AA354">IF(ISNUMBER(SEARCH("cassette",H354)),_xlfn.XLOOKUP(S354,cassettewidth,_xlfn.XLOOKUP(H354,cassettetype,cassette)),IF(ISNUMBER(SEARCH("fascia",H354)),_xlfn.XLOOKUP(S354,fasciawidth,_xlfn.XLOOKUP(H354,fasciatype,fascia)),0))</f>
        <v>0</v>
      </c>
      <c r="AB354" s="7" t="str">
        <f t="shared" si="126"/>
        <v/>
      </c>
      <c r="AC354" s="7" t="str" cm="1">
        <f t="array" ref="AC354">IF(NOT(ISBLANK(H354)),_xlfn.XLOOKUP(S354,cassetterefwidth,_xlfn.XLOOKUP(T354,cassetterefdrop,cassetteref)),"")</f>
        <v/>
      </c>
      <c r="AD354" s="1" t="b">
        <f t="shared" si="127"/>
        <v>0</v>
      </c>
      <c r="AE354" s="1" t="b">
        <f t="shared" si="112"/>
        <v>0</v>
      </c>
      <c r="AF354" s="10" t="e" cm="1">
        <f t="array" aca="1" ref="AF354" ca="1">(_xlfn.XLOOKUP($S354,INDIRECT($U354&amp;$W354&amp;"W"),_xlfn.XLOOKUP($T354,INDIRECT($U354&amp;$W354&amp;"D"),INDIRECT($U354&amp;$W354))))</f>
        <v>#REF!</v>
      </c>
      <c r="AG354" s="9"/>
      <c r="AH354" s="9"/>
      <c r="AI354" s="9"/>
      <c r="AJ354" s="9"/>
      <c r="AK354" s="9"/>
      <c r="AL354" s="7">
        <f t="shared" si="113"/>
        <v>500</v>
      </c>
      <c r="AM354" s="7" t="str">
        <f t="shared" si="128"/>
        <v/>
      </c>
      <c r="AN354" s="7">
        <f t="shared" si="114"/>
        <v>0</v>
      </c>
      <c r="AO354" s="7">
        <f t="shared" si="115"/>
        <v>0</v>
      </c>
      <c r="AP354" s="9" cm="1">
        <f t="array" aca="1" ref="AP354" ca="1">IF(F354="Flow",_xlfn.XLOOKUP(AL354,INDIRECT(F354&amp;AM354&amp;"W"),_xlfn.XLOOKUP(AI354,INDIRECT(F354&amp;AM354&amp;"H"),INDIRECT(F354&amp;AM354))),0)</f>
        <v>0</v>
      </c>
      <c r="AQ354" s="9">
        <f>IF(F354="Cascade",_xlfn.XLOOKUP(S354,Cascade!$C$4:$S$4,Cascade!$C$5:$S$5),0)</f>
        <v>0</v>
      </c>
      <c r="AR354" s="9" t="b">
        <f t="shared" si="116"/>
        <v>0</v>
      </c>
      <c r="AS354" s="9" cm="1">
        <f t="array" aca="1" ref="AS354" ca="1">IF(OR(G354="Ellipse 43",G354="Luxury 46",G354="Type 2",G354="Type D",G354="Type Z",ISBLANK(G354)),0,_xlfn.XLOOKUP(S354,INDIRECT(U354&amp;AR354&amp;"w"),INDIRECT(U354&amp;AR354)))</f>
        <v>0</v>
      </c>
      <c r="AT354" s="9" cm="1">
        <f t="array" ref="AT354">IF(F354="ExtraLok 100",_xlfn.XLOOKUP(S354,'ExtraLok 100'!$C$6:$S$6,_xlfn.XLOOKUP('Pricing Tool'!T354,'ExtraLok 100'!$A$7:$A$21,'ExtraLok 100'!$C$7:$S$21)),IF(F354="ExtraLok 125",_xlfn.XLOOKUP('Pricing Tool'!S354,'ExtraLok 125'!$C$6:$S$6,_xlfn.XLOOKUP('Pricing Tool'!T354,'ExtraLok 125'!$A$7:$A$33,'ExtraLok 125'!$C$7:$S$33)),0))</f>
        <v>0</v>
      </c>
      <c r="AU354" s="9">
        <f t="shared" ca="1" si="129"/>
        <v>0</v>
      </c>
      <c r="AV354" s="9" t="str">
        <f t="shared" si="117"/>
        <v/>
      </c>
      <c r="AW354" s="85" t="e">
        <f>_xlfn.XLOOKUP($AV354,'Size capacities'!$A$2:$A$120,'Size capacities'!D$2:D$120)</f>
        <v>#N/A</v>
      </c>
      <c r="AX354" s="85" t="e">
        <f>_xlfn.XLOOKUP($AV354,'Size capacities'!$A$2:$A$120,'Size capacities'!E$2:E$120)</f>
        <v>#N/A</v>
      </c>
      <c r="AY354" s="85" t="e">
        <f>_xlfn.XLOOKUP($AV354,'Size capacities'!$A$2:$A$120,'Size capacities'!F$2:F$120)</f>
        <v>#N/A</v>
      </c>
      <c r="AZ354" s="85" t="e">
        <f>_xlfn.XLOOKUP($AV354,'Size capacities'!$A$2:$A$120,'Size capacities'!G$2:G$120)</f>
        <v>#N/A</v>
      </c>
      <c r="BA354" s="85">
        <f t="shared" si="118"/>
        <v>0</v>
      </c>
      <c r="BB354" s="85">
        <f t="shared" si="119"/>
        <v>0</v>
      </c>
    </row>
    <row r="355" spans="1:54" x14ac:dyDescent="0.3">
      <c r="A355" s="7">
        <v>352</v>
      </c>
      <c r="B355" s="91"/>
      <c r="C355" s="91"/>
      <c r="D355" s="91"/>
      <c r="E355" s="91"/>
      <c r="F355" s="91"/>
      <c r="G355" s="91"/>
      <c r="H355" s="91"/>
      <c r="I355" s="91"/>
      <c r="J355" s="91"/>
      <c r="K355" s="92"/>
      <c r="L355" s="92"/>
      <c r="M355" s="9">
        <f t="shared" ca="1" si="109"/>
        <v>0</v>
      </c>
      <c r="N355" s="10" cm="1">
        <f t="array" aca="1" ref="N355" ca="1">IF(ISBLANK(C355),0,IF(F355="Flow",AP355,IF(F355="Cascade",AQ355,IF(OR(ISBLANK(F355),ISBLANK(G355),ISBLANK(I355),ISBLANK(J355)),0,(_xlfn.XLOOKUP(S355,INDIRECT(U355&amp;W355&amp;"W"),_xlfn.XLOOKUP(T355,INDIRECT(U355&amp;W355&amp;"D"),INDIRECT(U355&amp;W355))))))))</f>
        <v>0</v>
      </c>
      <c r="O355" s="93"/>
      <c r="P355" s="9">
        <f t="shared" ca="1" si="110"/>
        <v>0</v>
      </c>
      <c r="Q355" s="9">
        <f t="shared" si="120"/>
        <v>0</v>
      </c>
      <c r="S355" s="7">
        <f t="shared" si="121"/>
        <v>800</v>
      </c>
      <c r="T355" s="7">
        <f t="shared" si="122"/>
        <v>800</v>
      </c>
      <c r="U355" s="8" t="str">
        <f t="shared" si="123"/>
        <v/>
      </c>
      <c r="V355" s="7" cm="1">
        <f t="array" aca="1" ref="V355" ca="1">IF(ISBLANK(I355),0,_xlfn.XLOOKUP(I355,INDIRECT(U355&amp;"Controls"),INDIRECT(U355&amp;"ControlsAddon")))</f>
        <v>0</v>
      </c>
      <c r="W355" s="7" t="str">
        <f t="shared" si="111"/>
        <v/>
      </c>
      <c r="X355" s="7" cm="1">
        <f t="array" aca="1" ref="X355" ca="1">IF(AND(K355="y",NOT(ISBLANK(H355))),_xlfn.XLOOKUP(S355,ralcassette,ralcassettecost),IF(K355="Y",_xlfn.XLOOKUP(S355,INDIRECT(U355&amp;"RALW"),_xlfn.XLOOKUP(T355,INDIRECT(U355&amp;"RALD"),INDIRECT(U355&amp;"RAL"))),0))</f>
        <v>0</v>
      </c>
      <c r="Y355" s="7">
        <f t="shared" si="124"/>
        <v>0</v>
      </c>
      <c r="Z355" s="7">
        <f t="shared" si="125"/>
        <v>0</v>
      </c>
      <c r="AA355" s="7" cm="1">
        <f t="array" ref="AA355">IF(ISNUMBER(SEARCH("cassette",H355)),_xlfn.XLOOKUP(S355,cassettewidth,_xlfn.XLOOKUP(H355,cassettetype,cassette)),IF(ISNUMBER(SEARCH("fascia",H355)),_xlfn.XLOOKUP(S355,fasciawidth,_xlfn.XLOOKUP(H355,fasciatype,fascia)),0))</f>
        <v>0</v>
      </c>
      <c r="AB355" s="7" t="str">
        <f t="shared" si="126"/>
        <v/>
      </c>
      <c r="AC355" s="7" t="str" cm="1">
        <f t="array" ref="AC355">IF(NOT(ISBLANK(H355)),_xlfn.XLOOKUP(S355,cassetterefwidth,_xlfn.XLOOKUP(T355,cassetterefdrop,cassetteref)),"")</f>
        <v/>
      </c>
      <c r="AD355" s="1" t="b">
        <f t="shared" si="127"/>
        <v>0</v>
      </c>
      <c r="AE355" s="1" t="b">
        <f t="shared" si="112"/>
        <v>0</v>
      </c>
      <c r="AF355" s="10" t="e" cm="1">
        <f t="array" aca="1" ref="AF355" ca="1">(_xlfn.XLOOKUP($S355,INDIRECT($U355&amp;$W355&amp;"W"),_xlfn.XLOOKUP($T355,INDIRECT($U355&amp;$W355&amp;"D"),INDIRECT($U355&amp;$W355))))</f>
        <v>#REF!</v>
      </c>
      <c r="AG355" s="9"/>
      <c r="AH355" s="9"/>
      <c r="AI355" s="9"/>
      <c r="AJ355" s="9"/>
      <c r="AK355" s="9"/>
      <c r="AL355" s="7">
        <f t="shared" si="113"/>
        <v>500</v>
      </c>
      <c r="AM355" s="7" t="str">
        <f t="shared" si="128"/>
        <v/>
      </c>
      <c r="AN355" s="7">
        <f t="shared" si="114"/>
        <v>0</v>
      </c>
      <c r="AO355" s="7">
        <f t="shared" si="115"/>
        <v>0</v>
      </c>
      <c r="AP355" s="9" cm="1">
        <f t="array" aca="1" ref="AP355" ca="1">IF(F355="Flow",_xlfn.XLOOKUP(AL355,INDIRECT(F355&amp;AM355&amp;"W"),_xlfn.XLOOKUP(AI355,INDIRECT(F355&amp;AM355&amp;"H"),INDIRECT(F355&amp;AM355))),0)</f>
        <v>0</v>
      </c>
      <c r="AQ355" s="9">
        <f>IF(F355="Cascade",_xlfn.XLOOKUP(S355,Cascade!$C$4:$S$4,Cascade!$C$5:$S$5),0)</f>
        <v>0</v>
      </c>
      <c r="AR355" s="9" t="b">
        <f t="shared" si="116"/>
        <v>0</v>
      </c>
      <c r="AS355" s="9" cm="1">
        <f t="array" aca="1" ref="AS355" ca="1">IF(OR(G355="Ellipse 43",G355="Luxury 46",G355="Type 2",G355="Type D",G355="Type Z",ISBLANK(G355)),0,_xlfn.XLOOKUP(S355,INDIRECT(U355&amp;AR355&amp;"w"),INDIRECT(U355&amp;AR355)))</f>
        <v>0</v>
      </c>
      <c r="AT355" s="9" cm="1">
        <f t="array" ref="AT355">IF(F355="ExtraLok 100",_xlfn.XLOOKUP(S355,'ExtraLok 100'!$C$6:$S$6,_xlfn.XLOOKUP('Pricing Tool'!T355,'ExtraLok 100'!$A$7:$A$21,'ExtraLok 100'!$C$7:$S$21)),IF(F355="ExtraLok 125",_xlfn.XLOOKUP('Pricing Tool'!S355,'ExtraLok 125'!$C$6:$S$6,_xlfn.XLOOKUP('Pricing Tool'!T355,'ExtraLok 125'!$A$7:$A$33,'ExtraLok 125'!$C$7:$S$33)),0))</f>
        <v>0</v>
      </c>
      <c r="AU355" s="9">
        <f t="shared" ca="1" si="129"/>
        <v>0</v>
      </c>
      <c r="AV355" s="9" t="str">
        <f t="shared" si="117"/>
        <v/>
      </c>
      <c r="AW355" s="85" t="e">
        <f>_xlfn.XLOOKUP($AV355,'Size capacities'!$A$2:$A$120,'Size capacities'!D$2:D$120)</f>
        <v>#N/A</v>
      </c>
      <c r="AX355" s="85" t="e">
        <f>_xlfn.XLOOKUP($AV355,'Size capacities'!$A$2:$A$120,'Size capacities'!E$2:E$120)</f>
        <v>#N/A</v>
      </c>
      <c r="AY355" s="85" t="e">
        <f>_xlfn.XLOOKUP($AV355,'Size capacities'!$A$2:$A$120,'Size capacities'!F$2:F$120)</f>
        <v>#N/A</v>
      </c>
      <c r="AZ355" s="85" t="e">
        <f>_xlfn.XLOOKUP($AV355,'Size capacities'!$A$2:$A$120,'Size capacities'!G$2:G$120)</f>
        <v>#N/A</v>
      </c>
      <c r="BA355" s="85">
        <f t="shared" si="118"/>
        <v>0</v>
      </c>
      <c r="BB355" s="85">
        <f t="shared" si="119"/>
        <v>0</v>
      </c>
    </row>
    <row r="356" spans="1:54" x14ac:dyDescent="0.3">
      <c r="A356" s="7">
        <v>353</v>
      </c>
      <c r="B356" s="91"/>
      <c r="C356" s="91"/>
      <c r="D356" s="91"/>
      <c r="E356" s="91"/>
      <c r="F356" s="91"/>
      <c r="G356" s="91"/>
      <c r="H356" s="91"/>
      <c r="I356" s="91"/>
      <c r="J356" s="91"/>
      <c r="K356" s="92"/>
      <c r="L356" s="92"/>
      <c r="M356" s="9">
        <f t="shared" ca="1" si="109"/>
        <v>0</v>
      </c>
      <c r="N356" s="10" cm="1">
        <f t="array" aca="1" ref="N356" ca="1">IF(ISBLANK(C356),0,IF(F356="Flow",AP356,IF(F356="Cascade",AQ356,IF(OR(ISBLANK(F356),ISBLANK(G356),ISBLANK(I356),ISBLANK(J356)),0,(_xlfn.XLOOKUP(S356,INDIRECT(U356&amp;W356&amp;"W"),_xlfn.XLOOKUP(T356,INDIRECT(U356&amp;W356&amp;"D"),INDIRECT(U356&amp;W356))))))))</f>
        <v>0</v>
      </c>
      <c r="O356" s="93"/>
      <c r="P356" s="9">
        <f t="shared" ca="1" si="110"/>
        <v>0</v>
      </c>
      <c r="Q356" s="9">
        <f t="shared" si="120"/>
        <v>0</v>
      </c>
      <c r="S356" s="7">
        <f t="shared" si="121"/>
        <v>800</v>
      </c>
      <c r="T356" s="7">
        <f t="shared" si="122"/>
        <v>800</v>
      </c>
      <c r="U356" s="8" t="str">
        <f t="shared" si="123"/>
        <v/>
      </c>
      <c r="V356" s="7" cm="1">
        <f t="array" aca="1" ref="V356" ca="1">IF(ISBLANK(I356),0,_xlfn.XLOOKUP(I356,INDIRECT(U356&amp;"Controls"),INDIRECT(U356&amp;"ControlsAddon")))</f>
        <v>0</v>
      </c>
      <c r="W356" s="7" t="str">
        <f t="shared" si="111"/>
        <v/>
      </c>
      <c r="X356" s="7" cm="1">
        <f t="array" aca="1" ref="X356" ca="1">IF(AND(K356="y",NOT(ISBLANK(H356))),_xlfn.XLOOKUP(S356,ralcassette,ralcassettecost),IF(K356="Y",_xlfn.XLOOKUP(S356,INDIRECT(U356&amp;"RALW"),_xlfn.XLOOKUP(T356,INDIRECT(U356&amp;"RALD"),INDIRECT(U356&amp;"RAL"))),0))</f>
        <v>0</v>
      </c>
      <c r="Y356" s="7">
        <f t="shared" si="124"/>
        <v>0</v>
      </c>
      <c r="Z356" s="7">
        <f t="shared" si="125"/>
        <v>0</v>
      </c>
      <c r="AA356" s="7" cm="1">
        <f t="array" ref="AA356">IF(ISNUMBER(SEARCH("cassette",H356)),_xlfn.XLOOKUP(S356,cassettewidth,_xlfn.XLOOKUP(H356,cassettetype,cassette)),IF(ISNUMBER(SEARCH("fascia",H356)),_xlfn.XLOOKUP(S356,fasciawidth,_xlfn.XLOOKUP(H356,fasciatype,fascia)),0))</f>
        <v>0</v>
      </c>
      <c r="AB356" s="7" t="str">
        <f t="shared" si="126"/>
        <v/>
      </c>
      <c r="AC356" s="7" t="str" cm="1">
        <f t="array" ref="AC356">IF(NOT(ISBLANK(H356)),_xlfn.XLOOKUP(S356,cassetterefwidth,_xlfn.XLOOKUP(T356,cassetterefdrop,cassetteref)),"")</f>
        <v/>
      </c>
      <c r="AD356" s="1" t="b">
        <f t="shared" si="127"/>
        <v>0</v>
      </c>
      <c r="AE356" s="1" t="b">
        <f t="shared" si="112"/>
        <v>0</v>
      </c>
      <c r="AF356" s="10" t="e" cm="1">
        <f t="array" aca="1" ref="AF356" ca="1">(_xlfn.XLOOKUP($S356,INDIRECT($U356&amp;$W356&amp;"W"),_xlfn.XLOOKUP($T356,INDIRECT($U356&amp;$W356&amp;"D"),INDIRECT($U356&amp;$W356))))</f>
        <v>#REF!</v>
      </c>
      <c r="AG356" s="9"/>
      <c r="AH356" s="9"/>
      <c r="AI356" s="9"/>
      <c r="AJ356" s="9"/>
      <c r="AK356" s="9"/>
      <c r="AL356" s="7">
        <f t="shared" si="113"/>
        <v>500</v>
      </c>
      <c r="AM356" s="7" t="str">
        <f t="shared" si="128"/>
        <v/>
      </c>
      <c r="AN356" s="7">
        <f t="shared" si="114"/>
        <v>0</v>
      </c>
      <c r="AO356" s="7">
        <f t="shared" si="115"/>
        <v>0</v>
      </c>
      <c r="AP356" s="9" cm="1">
        <f t="array" aca="1" ref="AP356" ca="1">IF(F356="Flow",_xlfn.XLOOKUP(AL356,INDIRECT(F356&amp;AM356&amp;"W"),_xlfn.XLOOKUP(AI356,INDIRECT(F356&amp;AM356&amp;"H"),INDIRECT(F356&amp;AM356))),0)</f>
        <v>0</v>
      </c>
      <c r="AQ356" s="9">
        <f>IF(F356="Cascade",_xlfn.XLOOKUP(S356,Cascade!$C$4:$S$4,Cascade!$C$5:$S$5),0)</f>
        <v>0</v>
      </c>
      <c r="AR356" s="9" t="b">
        <f t="shared" si="116"/>
        <v>0</v>
      </c>
      <c r="AS356" s="9" cm="1">
        <f t="array" aca="1" ref="AS356" ca="1">IF(OR(G356="Ellipse 43",G356="Luxury 46",G356="Type 2",G356="Type D",G356="Type Z",ISBLANK(G356)),0,_xlfn.XLOOKUP(S356,INDIRECT(U356&amp;AR356&amp;"w"),INDIRECT(U356&amp;AR356)))</f>
        <v>0</v>
      </c>
      <c r="AT356" s="9" cm="1">
        <f t="array" ref="AT356">IF(F356="ExtraLok 100",_xlfn.XLOOKUP(S356,'ExtraLok 100'!$C$6:$S$6,_xlfn.XLOOKUP('Pricing Tool'!T356,'ExtraLok 100'!$A$7:$A$21,'ExtraLok 100'!$C$7:$S$21)),IF(F356="ExtraLok 125",_xlfn.XLOOKUP('Pricing Tool'!S356,'ExtraLok 125'!$C$6:$S$6,_xlfn.XLOOKUP('Pricing Tool'!T356,'ExtraLok 125'!$A$7:$A$33,'ExtraLok 125'!$C$7:$S$33)),0))</f>
        <v>0</v>
      </c>
      <c r="AU356" s="9">
        <f t="shared" ca="1" si="129"/>
        <v>0</v>
      </c>
      <c r="AV356" s="9" t="str">
        <f t="shared" si="117"/>
        <v/>
      </c>
      <c r="AW356" s="85" t="e">
        <f>_xlfn.XLOOKUP($AV356,'Size capacities'!$A$2:$A$120,'Size capacities'!D$2:D$120)</f>
        <v>#N/A</v>
      </c>
      <c r="AX356" s="85" t="e">
        <f>_xlfn.XLOOKUP($AV356,'Size capacities'!$A$2:$A$120,'Size capacities'!E$2:E$120)</f>
        <v>#N/A</v>
      </c>
      <c r="AY356" s="85" t="e">
        <f>_xlfn.XLOOKUP($AV356,'Size capacities'!$A$2:$A$120,'Size capacities'!F$2:F$120)</f>
        <v>#N/A</v>
      </c>
      <c r="AZ356" s="85" t="e">
        <f>_xlfn.XLOOKUP($AV356,'Size capacities'!$A$2:$A$120,'Size capacities'!G$2:G$120)</f>
        <v>#N/A</v>
      </c>
      <c r="BA356" s="85">
        <f t="shared" si="118"/>
        <v>0</v>
      </c>
      <c r="BB356" s="85">
        <f t="shared" si="119"/>
        <v>0</v>
      </c>
    </row>
    <row r="357" spans="1:54" x14ac:dyDescent="0.3">
      <c r="A357" s="7">
        <v>354</v>
      </c>
      <c r="B357" s="91"/>
      <c r="C357" s="91"/>
      <c r="D357" s="91"/>
      <c r="E357" s="91"/>
      <c r="F357" s="91"/>
      <c r="G357" s="91"/>
      <c r="H357" s="91"/>
      <c r="I357" s="91"/>
      <c r="J357" s="91"/>
      <c r="K357" s="92"/>
      <c r="L357" s="92"/>
      <c r="M357" s="9">
        <f t="shared" ca="1" si="109"/>
        <v>0</v>
      </c>
      <c r="N357" s="10" cm="1">
        <f t="array" aca="1" ref="N357" ca="1">IF(ISBLANK(C357),0,IF(F357="Flow",AP357,IF(F357="Cascade",AQ357,IF(OR(ISBLANK(F357),ISBLANK(G357),ISBLANK(I357),ISBLANK(J357)),0,(_xlfn.XLOOKUP(S357,INDIRECT(U357&amp;W357&amp;"W"),_xlfn.XLOOKUP(T357,INDIRECT(U357&amp;W357&amp;"D"),INDIRECT(U357&amp;W357))))))))</f>
        <v>0</v>
      </c>
      <c r="O357" s="93"/>
      <c r="P357" s="9">
        <f t="shared" ca="1" si="110"/>
        <v>0</v>
      </c>
      <c r="Q357" s="9">
        <f t="shared" si="120"/>
        <v>0</v>
      </c>
      <c r="S357" s="7">
        <f t="shared" si="121"/>
        <v>800</v>
      </c>
      <c r="T357" s="7">
        <f t="shared" si="122"/>
        <v>800</v>
      </c>
      <c r="U357" s="8" t="str">
        <f t="shared" si="123"/>
        <v/>
      </c>
      <c r="V357" s="7" cm="1">
        <f t="array" aca="1" ref="V357" ca="1">IF(ISBLANK(I357),0,_xlfn.XLOOKUP(I357,INDIRECT(U357&amp;"Controls"),INDIRECT(U357&amp;"ControlsAddon")))</f>
        <v>0</v>
      </c>
      <c r="W357" s="7" t="str">
        <f t="shared" si="111"/>
        <v/>
      </c>
      <c r="X357" s="7" cm="1">
        <f t="array" aca="1" ref="X357" ca="1">IF(AND(K357="y",NOT(ISBLANK(H357))),_xlfn.XLOOKUP(S357,ralcassette,ralcassettecost),IF(K357="Y",_xlfn.XLOOKUP(S357,INDIRECT(U357&amp;"RALW"),_xlfn.XLOOKUP(T357,INDIRECT(U357&amp;"RALD"),INDIRECT(U357&amp;"RAL"))),0))</f>
        <v>0</v>
      </c>
      <c r="Y357" s="7">
        <f t="shared" si="124"/>
        <v>0</v>
      </c>
      <c r="Z357" s="7">
        <f t="shared" si="125"/>
        <v>0</v>
      </c>
      <c r="AA357" s="7" cm="1">
        <f t="array" ref="AA357">IF(ISNUMBER(SEARCH("cassette",H357)),_xlfn.XLOOKUP(S357,cassettewidth,_xlfn.XLOOKUP(H357,cassettetype,cassette)),IF(ISNUMBER(SEARCH("fascia",H357)),_xlfn.XLOOKUP(S357,fasciawidth,_xlfn.XLOOKUP(H357,fasciatype,fascia)),0))</f>
        <v>0</v>
      </c>
      <c r="AB357" s="7" t="str">
        <f t="shared" si="126"/>
        <v/>
      </c>
      <c r="AC357" s="7" t="str" cm="1">
        <f t="array" ref="AC357">IF(NOT(ISBLANK(H357)),_xlfn.XLOOKUP(S357,cassetterefwidth,_xlfn.XLOOKUP(T357,cassetterefdrop,cassetteref)),"")</f>
        <v/>
      </c>
      <c r="AD357" s="1" t="b">
        <f t="shared" si="127"/>
        <v>0</v>
      </c>
      <c r="AE357" s="1" t="b">
        <f t="shared" si="112"/>
        <v>0</v>
      </c>
      <c r="AF357" s="10" t="e" cm="1">
        <f t="array" aca="1" ref="AF357" ca="1">(_xlfn.XLOOKUP($S357,INDIRECT($U357&amp;$W357&amp;"W"),_xlfn.XLOOKUP($T357,INDIRECT($U357&amp;$W357&amp;"D"),INDIRECT($U357&amp;$W357))))</f>
        <v>#REF!</v>
      </c>
      <c r="AG357" s="9"/>
      <c r="AH357" s="9"/>
      <c r="AI357" s="9"/>
      <c r="AJ357" s="9"/>
      <c r="AK357" s="9"/>
      <c r="AL357" s="7">
        <f t="shared" si="113"/>
        <v>500</v>
      </c>
      <c r="AM357" s="7" t="str">
        <f t="shared" si="128"/>
        <v/>
      </c>
      <c r="AN357" s="7">
        <f t="shared" si="114"/>
        <v>0</v>
      </c>
      <c r="AO357" s="7">
        <f t="shared" si="115"/>
        <v>0</v>
      </c>
      <c r="AP357" s="9" cm="1">
        <f t="array" aca="1" ref="AP357" ca="1">IF(F357="Flow",_xlfn.XLOOKUP(AL357,INDIRECT(F357&amp;AM357&amp;"W"),_xlfn.XLOOKUP(AI357,INDIRECT(F357&amp;AM357&amp;"H"),INDIRECT(F357&amp;AM357))),0)</f>
        <v>0</v>
      </c>
      <c r="AQ357" s="9">
        <f>IF(F357="Cascade",_xlfn.XLOOKUP(S357,Cascade!$C$4:$S$4,Cascade!$C$5:$S$5),0)</f>
        <v>0</v>
      </c>
      <c r="AR357" s="9" t="b">
        <f t="shared" si="116"/>
        <v>0</v>
      </c>
      <c r="AS357" s="9" cm="1">
        <f t="array" aca="1" ref="AS357" ca="1">IF(OR(G357="Ellipse 43",G357="Luxury 46",G357="Type 2",G357="Type D",G357="Type Z",ISBLANK(G357)),0,_xlfn.XLOOKUP(S357,INDIRECT(U357&amp;AR357&amp;"w"),INDIRECT(U357&amp;AR357)))</f>
        <v>0</v>
      </c>
      <c r="AT357" s="9" cm="1">
        <f t="array" ref="AT357">IF(F357="ExtraLok 100",_xlfn.XLOOKUP(S357,'ExtraLok 100'!$C$6:$S$6,_xlfn.XLOOKUP('Pricing Tool'!T357,'ExtraLok 100'!$A$7:$A$21,'ExtraLok 100'!$C$7:$S$21)),IF(F357="ExtraLok 125",_xlfn.XLOOKUP('Pricing Tool'!S357,'ExtraLok 125'!$C$6:$S$6,_xlfn.XLOOKUP('Pricing Tool'!T357,'ExtraLok 125'!$A$7:$A$33,'ExtraLok 125'!$C$7:$S$33)),0))</f>
        <v>0</v>
      </c>
      <c r="AU357" s="9">
        <f t="shared" ca="1" si="129"/>
        <v>0</v>
      </c>
      <c r="AV357" s="9" t="str">
        <f t="shared" si="117"/>
        <v/>
      </c>
      <c r="AW357" s="85" t="e">
        <f>_xlfn.XLOOKUP($AV357,'Size capacities'!$A$2:$A$120,'Size capacities'!D$2:D$120)</f>
        <v>#N/A</v>
      </c>
      <c r="AX357" s="85" t="e">
        <f>_xlfn.XLOOKUP($AV357,'Size capacities'!$A$2:$A$120,'Size capacities'!E$2:E$120)</f>
        <v>#N/A</v>
      </c>
      <c r="AY357" s="85" t="e">
        <f>_xlfn.XLOOKUP($AV357,'Size capacities'!$A$2:$A$120,'Size capacities'!F$2:F$120)</f>
        <v>#N/A</v>
      </c>
      <c r="AZ357" s="85" t="e">
        <f>_xlfn.XLOOKUP($AV357,'Size capacities'!$A$2:$A$120,'Size capacities'!G$2:G$120)</f>
        <v>#N/A</v>
      </c>
      <c r="BA357" s="85">
        <f t="shared" si="118"/>
        <v>0</v>
      </c>
      <c r="BB357" s="85">
        <f t="shared" si="119"/>
        <v>0</v>
      </c>
    </row>
    <row r="358" spans="1:54" x14ac:dyDescent="0.3">
      <c r="A358" s="7">
        <v>355</v>
      </c>
      <c r="B358" s="91"/>
      <c r="C358" s="91"/>
      <c r="D358" s="91"/>
      <c r="E358" s="91"/>
      <c r="F358" s="91"/>
      <c r="G358" s="91"/>
      <c r="H358" s="91"/>
      <c r="I358" s="91"/>
      <c r="J358" s="91"/>
      <c r="K358" s="92"/>
      <c r="L358" s="92"/>
      <c r="M358" s="9">
        <f t="shared" ca="1" si="109"/>
        <v>0</v>
      </c>
      <c r="N358" s="10" cm="1">
        <f t="array" aca="1" ref="N358" ca="1">IF(ISBLANK(C358),0,IF(F358="Flow",AP358,IF(F358="Cascade",AQ358,IF(OR(ISBLANK(F358),ISBLANK(G358),ISBLANK(I358),ISBLANK(J358)),0,(_xlfn.XLOOKUP(S358,INDIRECT(U358&amp;W358&amp;"W"),_xlfn.XLOOKUP(T358,INDIRECT(U358&amp;W358&amp;"D"),INDIRECT(U358&amp;W358))))))))</f>
        <v>0</v>
      </c>
      <c r="O358" s="93"/>
      <c r="P358" s="9">
        <f t="shared" ca="1" si="110"/>
        <v>0</v>
      </c>
      <c r="Q358" s="9">
        <f t="shared" si="120"/>
        <v>0</v>
      </c>
      <c r="S358" s="7">
        <f t="shared" si="121"/>
        <v>800</v>
      </c>
      <c r="T358" s="7">
        <f t="shared" si="122"/>
        <v>800</v>
      </c>
      <c r="U358" s="8" t="str">
        <f t="shared" si="123"/>
        <v/>
      </c>
      <c r="V358" s="7" cm="1">
        <f t="array" aca="1" ref="V358" ca="1">IF(ISBLANK(I358),0,_xlfn.XLOOKUP(I358,INDIRECT(U358&amp;"Controls"),INDIRECT(U358&amp;"ControlsAddon")))</f>
        <v>0</v>
      </c>
      <c r="W358" s="7" t="str">
        <f t="shared" si="111"/>
        <v/>
      </c>
      <c r="X358" s="7" cm="1">
        <f t="array" aca="1" ref="X358" ca="1">IF(AND(K358="y",NOT(ISBLANK(H358))),_xlfn.XLOOKUP(S358,ralcassette,ralcassettecost),IF(K358="Y",_xlfn.XLOOKUP(S358,INDIRECT(U358&amp;"RALW"),_xlfn.XLOOKUP(T358,INDIRECT(U358&amp;"RALD"),INDIRECT(U358&amp;"RAL"))),0))</f>
        <v>0</v>
      </c>
      <c r="Y358" s="7">
        <f t="shared" si="124"/>
        <v>0</v>
      </c>
      <c r="Z358" s="7">
        <f t="shared" si="125"/>
        <v>0</v>
      </c>
      <c r="AA358" s="7" cm="1">
        <f t="array" ref="AA358">IF(ISNUMBER(SEARCH("cassette",H358)),_xlfn.XLOOKUP(S358,cassettewidth,_xlfn.XLOOKUP(H358,cassettetype,cassette)),IF(ISNUMBER(SEARCH("fascia",H358)),_xlfn.XLOOKUP(S358,fasciawidth,_xlfn.XLOOKUP(H358,fasciatype,fascia)),0))</f>
        <v>0</v>
      </c>
      <c r="AB358" s="7" t="str">
        <f t="shared" si="126"/>
        <v/>
      </c>
      <c r="AC358" s="7" t="str" cm="1">
        <f t="array" ref="AC358">IF(NOT(ISBLANK(H358)),_xlfn.XLOOKUP(S358,cassetterefwidth,_xlfn.XLOOKUP(T358,cassetterefdrop,cassetteref)),"")</f>
        <v/>
      </c>
      <c r="AD358" s="1" t="b">
        <f t="shared" si="127"/>
        <v>0</v>
      </c>
      <c r="AE358" s="1" t="b">
        <f t="shared" si="112"/>
        <v>0</v>
      </c>
      <c r="AF358" s="10" t="e" cm="1">
        <f t="array" aca="1" ref="AF358" ca="1">(_xlfn.XLOOKUP($S358,INDIRECT($U358&amp;$W358&amp;"W"),_xlfn.XLOOKUP($T358,INDIRECT($U358&amp;$W358&amp;"D"),INDIRECT($U358&amp;$W358))))</f>
        <v>#REF!</v>
      </c>
      <c r="AG358" s="9"/>
      <c r="AH358" s="9"/>
      <c r="AI358" s="9"/>
      <c r="AJ358" s="9"/>
      <c r="AK358" s="9"/>
      <c r="AL358" s="7">
        <f t="shared" si="113"/>
        <v>500</v>
      </c>
      <c r="AM358" s="7" t="str">
        <f t="shared" si="128"/>
        <v/>
      </c>
      <c r="AN358" s="7">
        <f t="shared" si="114"/>
        <v>0</v>
      </c>
      <c r="AO358" s="7">
        <f t="shared" si="115"/>
        <v>0</v>
      </c>
      <c r="AP358" s="9" cm="1">
        <f t="array" aca="1" ref="AP358" ca="1">IF(F358="Flow",_xlfn.XLOOKUP(AL358,INDIRECT(F358&amp;AM358&amp;"W"),_xlfn.XLOOKUP(AI358,INDIRECT(F358&amp;AM358&amp;"H"),INDIRECT(F358&amp;AM358))),0)</f>
        <v>0</v>
      </c>
      <c r="AQ358" s="9">
        <f>IF(F358="Cascade",_xlfn.XLOOKUP(S358,Cascade!$C$4:$S$4,Cascade!$C$5:$S$5),0)</f>
        <v>0</v>
      </c>
      <c r="AR358" s="9" t="b">
        <f t="shared" si="116"/>
        <v>0</v>
      </c>
      <c r="AS358" s="9" cm="1">
        <f t="array" aca="1" ref="AS358" ca="1">IF(OR(G358="Ellipse 43",G358="Luxury 46",G358="Type 2",G358="Type D",G358="Type Z",ISBLANK(G358)),0,_xlfn.XLOOKUP(S358,INDIRECT(U358&amp;AR358&amp;"w"),INDIRECT(U358&amp;AR358)))</f>
        <v>0</v>
      </c>
      <c r="AT358" s="9" cm="1">
        <f t="array" ref="AT358">IF(F358="ExtraLok 100",_xlfn.XLOOKUP(S358,'ExtraLok 100'!$C$6:$S$6,_xlfn.XLOOKUP('Pricing Tool'!T358,'ExtraLok 100'!$A$7:$A$21,'ExtraLok 100'!$C$7:$S$21)),IF(F358="ExtraLok 125",_xlfn.XLOOKUP('Pricing Tool'!S358,'ExtraLok 125'!$C$6:$S$6,_xlfn.XLOOKUP('Pricing Tool'!T358,'ExtraLok 125'!$A$7:$A$33,'ExtraLok 125'!$C$7:$S$33)),0))</f>
        <v>0</v>
      </c>
      <c r="AU358" s="9">
        <f t="shared" ca="1" si="129"/>
        <v>0</v>
      </c>
      <c r="AV358" s="9" t="str">
        <f t="shared" si="117"/>
        <v/>
      </c>
      <c r="AW358" s="85" t="e">
        <f>_xlfn.XLOOKUP($AV358,'Size capacities'!$A$2:$A$120,'Size capacities'!D$2:D$120)</f>
        <v>#N/A</v>
      </c>
      <c r="AX358" s="85" t="e">
        <f>_xlfn.XLOOKUP($AV358,'Size capacities'!$A$2:$A$120,'Size capacities'!E$2:E$120)</f>
        <v>#N/A</v>
      </c>
      <c r="AY358" s="85" t="e">
        <f>_xlfn.XLOOKUP($AV358,'Size capacities'!$A$2:$A$120,'Size capacities'!F$2:F$120)</f>
        <v>#N/A</v>
      </c>
      <c r="AZ358" s="85" t="e">
        <f>_xlfn.XLOOKUP($AV358,'Size capacities'!$A$2:$A$120,'Size capacities'!G$2:G$120)</f>
        <v>#N/A</v>
      </c>
      <c r="BA358" s="85">
        <f t="shared" si="118"/>
        <v>0</v>
      </c>
      <c r="BB358" s="85">
        <f t="shared" si="119"/>
        <v>0</v>
      </c>
    </row>
    <row r="359" spans="1:54" x14ac:dyDescent="0.3">
      <c r="A359" s="7">
        <v>356</v>
      </c>
      <c r="B359" s="91"/>
      <c r="C359" s="91"/>
      <c r="D359" s="91"/>
      <c r="E359" s="91"/>
      <c r="F359" s="91"/>
      <c r="G359" s="91"/>
      <c r="H359" s="91"/>
      <c r="I359" s="91"/>
      <c r="J359" s="91"/>
      <c r="K359" s="92"/>
      <c r="L359" s="92"/>
      <c r="M359" s="9">
        <f t="shared" ca="1" si="109"/>
        <v>0</v>
      </c>
      <c r="N359" s="10" cm="1">
        <f t="array" aca="1" ref="N359" ca="1">IF(ISBLANK(C359),0,IF(F359="Flow",AP359,IF(F359="Cascade",AQ359,IF(OR(ISBLANK(F359),ISBLANK(G359),ISBLANK(I359),ISBLANK(J359)),0,(_xlfn.XLOOKUP(S359,INDIRECT(U359&amp;W359&amp;"W"),_xlfn.XLOOKUP(T359,INDIRECT(U359&amp;W359&amp;"D"),INDIRECT(U359&amp;W359))))))))</f>
        <v>0</v>
      </c>
      <c r="O359" s="93"/>
      <c r="P359" s="9">
        <f t="shared" ca="1" si="110"/>
        <v>0</v>
      </c>
      <c r="Q359" s="9">
        <f t="shared" si="120"/>
        <v>0</v>
      </c>
      <c r="S359" s="7">
        <f t="shared" si="121"/>
        <v>800</v>
      </c>
      <c r="T359" s="7">
        <f t="shared" si="122"/>
        <v>800</v>
      </c>
      <c r="U359" s="8" t="str">
        <f t="shared" si="123"/>
        <v/>
      </c>
      <c r="V359" s="7" cm="1">
        <f t="array" aca="1" ref="V359" ca="1">IF(ISBLANK(I359),0,_xlfn.XLOOKUP(I359,INDIRECT(U359&amp;"Controls"),INDIRECT(U359&amp;"ControlsAddon")))</f>
        <v>0</v>
      </c>
      <c r="W359" s="7" t="str">
        <f t="shared" si="111"/>
        <v/>
      </c>
      <c r="X359" s="7" cm="1">
        <f t="array" aca="1" ref="X359" ca="1">IF(AND(K359="y",NOT(ISBLANK(H359))),_xlfn.XLOOKUP(S359,ralcassette,ralcassettecost),IF(K359="Y",_xlfn.XLOOKUP(S359,INDIRECT(U359&amp;"RALW"),_xlfn.XLOOKUP(T359,INDIRECT(U359&amp;"RALD"),INDIRECT(U359&amp;"RAL"))),0))</f>
        <v>0</v>
      </c>
      <c r="Y359" s="7">
        <f t="shared" si="124"/>
        <v>0</v>
      </c>
      <c r="Z359" s="7">
        <f t="shared" si="125"/>
        <v>0</v>
      </c>
      <c r="AA359" s="7" cm="1">
        <f t="array" ref="AA359">IF(ISNUMBER(SEARCH("cassette",H359)),_xlfn.XLOOKUP(S359,cassettewidth,_xlfn.XLOOKUP(H359,cassettetype,cassette)),IF(ISNUMBER(SEARCH("fascia",H359)),_xlfn.XLOOKUP(S359,fasciawidth,_xlfn.XLOOKUP(H359,fasciatype,fascia)),0))</f>
        <v>0</v>
      </c>
      <c r="AB359" s="7" t="str">
        <f t="shared" si="126"/>
        <v/>
      </c>
      <c r="AC359" s="7" t="str" cm="1">
        <f t="array" ref="AC359">IF(NOT(ISBLANK(H359)),_xlfn.XLOOKUP(S359,cassetterefwidth,_xlfn.XLOOKUP(T359,cassetterefdrop,cassetteref)),"")</f>
        <v/>
      </c>
      <c r="AD359" s="1" t="b">
        <f t="shared" si="127"/>
        <v>0</v>
      </c>
      <c r="AE359" s="1" t="b">
        <f t="shared" si="112"/>
        <v>0</v>
      </c>
      <c r="AF359" s="10" t="e" cm="1">
        <f t="array" aca="1" ref="AF359" ca="1">(_xlfn.XLOOKUP($S359,INDIRECT($U359&amp;$W359&amp;"W"),_xlfn.XLOOKUP($T359,INDIRECT($U359&amp;$W359&amp;"D"),INDIRECT($U359&amp;$W359))))</f>
        <v>#REF!</v>
      </c>
      <c r="AG359" s="9"/>
      <c r="AH359" s="9"/>
      <c r="AI359" s="9"/>
      <c r="AJ359" s="9"/>
      <c r="AK359" s="9"/>
      <c r="AL359" s="7">
        <f t="shared" si="113"/>
        <v>500</v>
      </c>
      <c r="AM359" s="7" t="str">
        <f t="shared" si="128"/>
        <v/>
      </c>
      <c r="AN359" s="7">
        <f t="shared" si="114"/>
        <v>0</v>
      </c>
      <c r="AO359" s="7">
        <f t="shared" si="115"/>
        <v>0</v>
      </c>
      <c r="AP359" s="9" cm="1">
        <f t="array" aca="1" ref="AP359" ca="1">IF(F359="Flow",_xlfn.XLOOKUP(AL359,INDIRECT(F359&amp;AM359&amp;"W"),_xlfn.XLOOKUP(AI359,INDIRECT(F359&amp;AM359&amp;"H"),INDIRECT(F359&amp;AM359))),0)</f>
        <v>0</v>
      </c>
      <c r="AQ359" s="9">
        <f>IF(F359="Cascade",_xlfn.XLOOKUP(S359,Cascade!$C$4:$S$4,Cascade!$C$5:$S$5),0)</f>
        <v>0</v>
      </c>
      <c r="AR359" s="9" t="b">
        <f t="shared" si="116"/>
        <v>0</v>
      </c>
      <c r="AS359" s="9" cm="1">
        <f t="array" aca="1" ref="AS359" ca="1">IF(OR(G359="Ellipse 43",G359="Luxury 46",G359="Type 2",G359="Type D",G359="Type Z",ISBLANK(G359)),0,_xlfn.XLOOKUP(S359,INDIRECT(U359&amp;AR359&amp;"w"),INDIRECT(U359&amp;AR359)))</f>
        <v>0</v>
      </c>
      <c r="AT359" s="9" cm="1">
        <f t="array" ref="AT359">IF(F359="ExtraLok 100",_xlfn.XLOOKUP(S359,'ExtraLok 100'!$C$6:$S$6,_xlfn.XLOOKUP('Pricing Tool'!T359,'ExtraLok 100'!$A$7:$A$21,'ExtraLok 100'!$C$7:$S$21)),IF(F359="ExtraLok 125",_xlfn.XLOOKUP('Pricing Tool'!S359,'ExtraLok 125'!$C$6:$S$6,_xlfn.XLOOKUP('Pricing Tool'!T359,'ExtraLok 125'!$A$7:$A$33,'ExtraLok 125'!$C$7:$S$33)),0))</f>
        <v>0</v>
      </c>
      <c r="AU359" s="9">
        <f t="shared" ca="1" si="129"/>
        <v>0</v>
      </c>
      <c r="AV359" s="9" t="str">
        <f t="shared" si="117"/>
        <v/>
      </c>
      <c r="AW359" s="85" t="e">
        <f>_xlfn.XLOOKUP($AV359,'Size capacities'!$A$2:$A$120,'Size capacities'!D$2:D$120)</f>
        <v>#N/A</v>
      </c>
      <c r="AX359" s="85" t="e">
        <f>_xlfn.XLOOKUP($AV359,'Size capacities'!$A$2:$A$120,'Size capacities'!E$2:E$120)</f>
        <v>#N/A</v>
      </c>
      <c r="AY359" s="85" t="e">
        <f>_xlfn.XLOOKUP($AV359,'Size capacities'!$A$2:$A$120,'Size capacities'!F$2:F$120)</f>
        <v>#N/A</v>
      </c>
      <c r="AZ359" s="85" t="e">
        <f>_xlfn.XLOOKUP($AV359,'Size capacities'!$A$2:$A$120,'Size capacities'!G$2:G$120)</f>
        <v>#N/A</v>
      </c>
      <c r="BA359" s="85">
        <f t="shared" si="118"/>
        <v>0</v>
      </c>
      <c r="BB359" s="85">
        <f t="shared" si="119"/>
        <v>0</v>
      </c>
    </row>
    <row r="360" spans="1:54" x14ac:dyDescent="0.3">
      <c r="A360" s="7">
        <v>357</v>
      </c>
      <c r="B360" s="91"/>
      <c r="C360" s="91"/>
      <c r="D360" s="91"/>
      <c r="E360" s="91"/>
      <c r="F360" s="91"/>
      <c r="G360" s="91"/>
      <c r="H360" s="91"/>
      <c r="I360" s="91"/>
      <c r="J360" s="91"/>
      <c r="K360" s="92"/>
      <c r="L360" s="92"/>
      <c r="M360" s="9">
        <f t="shared" ca="1" si="109"/>
        <v>0</v>
      </c>
      <c r="N360" s="10" cm="1">
        <f t="array" aca="1" ref="N360" ca="1">IF(ISBLANK(C360),0,IF(F360="Flow",AP360,IF(F360="Cascade",AQ360,IF(OR(ISBLANK(F360),ISBLANK(G360),ISBLANK(I360),ISBLANK(J360)),0,(_xlfn.XLOOKUP(S360,INDIRECT(U360&amp;W360&amp;"W"),_xlfn.XLOOKUP(T360,INDIRECT(U360&amp;W360&amp;"D"),INDIRECT(U360&amp;W360))))))))</f>
        <v>0</v>
      </c>
      <c r="O360" s="93"/>
      <c r="P360" s="9">
        <f t="shared" ca="1" si="110"/>
        <v>0</v>
      </c>
      <c r="Q360" s="9">
        <f t="shared" si="120"/>
        <v>0</v>
      </c>
      <c r="S360" s="7">
        <f t="shared" si="121"/>
        <v>800</v>
      </c>
      <c r="T360" s="7">
        <f t="shared" si="122"/>
        <v>800</v>
      </c>
      <c r="U360" s="8" t="str">
        <f t="shared" si="123"/>
        <v/>
      </c>
      <c r="V360" s="7" cm="1">
        <f t="array" aca="1" ref="V360" ca="1">IF(ISBLANK(I360),0,_xlfn.XLOOKUP(I360,INDIRECT(U360&amp;"Controls"),INDIRECT(U360&amp;"ControlsAddon")))</f>
        <v>0</v>
      </c>
      <c r="W360" s="7" t="str">
        <f t="shared" si="111"/>
        <v/>
      </c>
      <c r="X360" s="7" cm="1">
        <f t="array" aca="1" ref="X360" ca="1">IF(AND(K360="y",NOT(ISBLANK(H360))),_xlfn.XLOOKUP(S360,ralcassette,ralcassettecost),IF(K360="Y",_xlfn.XLOOKUP(S360,INDIRECT(U360&amp;"RALW"),_xlfn.XLOOKUP(T360,INDIRECT(U360&amp;"RALD"),INDIRECT(U360&amp;"RAL"))),0))</f>
        <v>0</v>
      </c>
      <c r="Y360" s="7">
        <f t="shared" si="124"/>
        <v>0</v>
      </c>
      <c r="Z360" s="7">
        <f t="shared" si="125"/>
        <v>0</v>
      </c>
      <c r="AA360" s="7" cm="1">
        <f t="array" ref="AA360">IF(ISNUMBER(SEARCH("cassette",H360)),_xlfn.XLOOKUP(S360,cassettewidth,_xlfn.XLOOKUP(H360,cassettetype,cassette)),IF(ISNUMBER(SEARCH("fascia",H360)),_xlfn.XLOOKUP(S360,fasciawidth,_xlfn.XLOOKUP(H360,fasciatype,fascia)),0))</f>
        <v>0</v>
      </c>
      <c r="AB360" s="7" t="str">
        <f t="shared" si="126"/>
        <v/>
      </c>
      <c r="AC360" s="7" t="str" cm="1">
        <f t="array" ref="AC360">IF(NOT(ISBLANK(H360)),_xlfn.XLOOKUP(S360,cassetterefwidth,_xlfn.XLOOKUP(T360,cassetterefdrop,cassetteref)),"")</f>
        <v/>
      </c>
      <c r="AD360" s="1" t="b">
        <f t="shared" si="127"/>
        <v>0</v>
      </c>
      <c r="AE360" s="1" t="b">
        <f t="shared" si="112"/>
        <v>0</v>
      </c>
      <c r="AF360" s="10" t="e" cm="1">
        <f t="array" aca="1" ref="AF360" ca="1">(_xlfn.XLOOKUP($S360,INDIRECT($U360&amp;$W360&amp;"W"),_xlfn.XLOOKUP($T360,INDIRECT($U360&amp;$W360&amp;"D"),INDIRECT($U360&amp;$W360))))</f>
        <v>#REF!</v>
      </c>
      <c r="AG360" s="9"/>
      <c r="AH360" s="9"/>
      <c r="AI360" s="9"/>
      <c r="AJ360" s="9"/>
      <c r="AK360" s="9"/>
      <c r="AL360" s="7">
        <f t="shared" si="113"/>
        <v>500</v>
      </c>
      <c r="AM360" s="7" t="str">
        <f t="shared" si="128"/>
        <v/>
      </c>
      <c r="AN360" s="7">
        <f t="shared" si="114"/>
        <v>0</v>
      </c>
      <c r="AO360" s="7">
        <f t="shared" si="115"/>
        <v>0</v>
      </c>
      <c r="AP360" s="9" cm="1">
        <f t="array" aca="1" ref="AP360" ca="1">IF(F360="Flow",_xlfn.XLOOKUP(AL360,INDIRECT(F360&amp;AM360&amp;"W"),_xlfn.XLOOKUP(AI360,INDIRECT(F360&amp;AM360&amp;"H"),INDIRECT(F360&amp;AM360))),0)</f>
        <v>0</v>
      </c>
      <c r="AQ360" s="9">
        <f>IF(F360="Cascade",_xlfn.XLOOKUP(S360,Cascade!$C$4:$S$4,Cascade!$C$5:$S$5),0)</f>
        <v>0</v>
      </c>
      <c r="AR360" s="9" t="b">
        <f t="shared" si="116"/>
        <v>0</v>
      </c>
      <c r="AS360" s="9" cm="1">
        <f t="array" aca="1" ref="AS360" ca="1">IF(OR(G360="Ellipse 43",G360="Luxury 46",G360="Type 2",G360="Type D",G360="Type Z",ISBLANK(G360)),0,_xlfn.XLOOKUP(S360,INDIRECT(U360&amp;AR360&amp;"w"),INDIRECT(U360&amp;AR360)))</f>
        <v>0</v>
      </c>
      <c r="AT360" s="9" cm="1">
        <f t="array" ref="AT360">IF(F360="ExtraLok 100",_xlfn.XLOOKUP(S360,'ExtraLok 100'!$C$6:$S$6,_xlfn.XLOOKUP('Pricing Tool'!T360,'ExtraLok 100'!$A$7:$A$21,'ExtraLok 100'!$C$7:$S$21)),IF(F360="ExtraLok 125",_xlfn.XLOOKUP('Pricing Tool'!S360,'ExtraLok 125'!$C$6:$S$6,_xlfn.XLOOKUP('Pricing Tool'!T360,'ExtraLok 125'!$A$7:$A$33,'ExtraLok 125'!$C$7:$S$33)),0))</f>
        <v>0</v>
      </c>
      <c r="AU360" s="9">
        <f t="shared" ca="1" si="129"/>
        <v>0</v>
      </c>
      <c r="AV360" s="9" t="str">
        <f t="shared" si="117"/>
        <v/>
      </c>
      <c r="AW360" s="85" t="e">
        <f>_xlfn.XLOOKUP($AV360,'Size capacities'!$A$2:$A$120,'Size capacities'!D$2:D$120)</f>
        <v>#N/A</v>
      </c>
      <c r="AX360" s="85" t="e">
        <f>_xlfn.XLOOKUP($AV360,'Size capacities'!$A$2:$A$120,'Size capacities'!E$2:E$120)</f>
        <v>#N/A</v>
      </c>
      <c r="AY360" s="85" t="e">
        <f>_xlfn.XLOOKUP($AV360,'Size capacities'!$A$2:$A$120,'Size capacities'!F$2:F$120)</f>
        <v>#N/A</v>
      </c>
      <c r="AZ360" s="85" t="e">
        <f>_xlfn.XLOOKUP($AV360,'Size capacities'!$A$2:$A$120,'Size capacities'!G$2:G$120)</f>
        <v>#N/A</v>
      </c>
      <c r="BA360" s="85">
        <f t="shared" si="118"/>
        <v>0</v>
      </c>
      <c r="BB360" s="85">
        <f t="shared" si="119"/>
        <v>0</v>
      </c>
    </row>
    <row r="361" spans="1:54" x14ac:dyDescent="0.3">
      <c r="A361" s="7">
        <v>358</v>
      </c>
      <c r="B361" s="91"/>
      <c r="C361" s="91"/>
      <c r="D361" s="91"/>
      <c r="E361" s="91"/>
      <c r="F361" s="91"/>
      <c r="G361" s="91"/>
      <c r="H361" s="91"/>
      <c r="I361" s="91"/>
      <c r="J361" s="91"/>
      <c r="K361" s="92"/>
      <c r="L361" s="92"/>
      <c r="M361" s="9">
        <f t="shared" ca="1" si="109"/>
        <v>0</v>
      </c>
      <c r="N361" s="10" cm="1">
        <f t="array" aca="1" ref="N361" ca="1">IF(ISBLANK(C361),0,IF(F361="Flow",AP361,IF(F361="Cascade",AQ361,IF(OR(ISBLANK(F361),ISBLANK(G361),ISBLANK(I361),ISBLANK(J361)),0,(_xlfn.XLOOKUP(S361,INDIRECT(U361&amp;W361&amp;"W"),_xlfn.XLOOKUP(T361,INDIRECT(U361&amp;W361&amp;"D"),INDIRECT(U361&amp;W361))))))))</f>
        <v>0</v>
      </c>
      <c r="O361" s="93"/>
      <c r="P361" s="9">
        <f t="shared" ca="1" si="110"/>
        <v>0</v>
      </c>
      <c r="Q361" s="9">
        <f t="shared" si="120"/>
        <v>0</v>
      </c>
      <c r="S361" s="7">
        <f t="shared" si="121"/>
        <v>800</v>
      </c>
      <c r="T361" s="7">
        <f t="shared" si="122"/>
        <v>800</v>
      </c>
      <c r="U361" s="8" t="str">
        <f t="shared" si="123"/>
        <v/>
      </c>
      <c r="V361" s="7" cm="1">
        <f t="array" aca="1" ref="V361" ca="1">IF(ISBLANK(I361),0,_xlfn.XLOOKUP(I361,INDIRECT(U361&amp;"Controls"),INDIRECT(U361&amp;"ControlsAddon")))</f>
        <v>0</v>
      </c>
      <c r="W361" s="7" t="str">
        <f t="shared" si="111"/>
        <v/>
      </c>
      <c r="X361" s="7" cm="1">
        <f t="array" aca="1" ref="X361" ca="1">IF(AND(K361="y",NOT(ISBLANK(H361))),_xlfn.XLOOKUP(S361,ralcassette,ralcassettecost),IF(K361="Y",_xlfn.XLOOKUP(S361,INDIRECT(U361&amp;"RALW"),_xlfn.XLOOKUP(T361,INDIRECT(U361&amp;"RALD"),INDIRECT(U361&amp;"RAL"))),0))</f>
        <v>0</v>
      </c>
      <c r="Y361" s="7">
        <f t="shared" si="124"/>
        <v>0</v>
      </c>
      <c r="Z361" s="7">
        <f t="shared" si="125"/>
        <v>0</v>
      </c>
      <c r="AA361" s="7" cm="1">
        <f t="array" ref="AA361">IF(ISNUMBER(SEARCH("cassette",H361)),_xlfn.XLOOKUP(S361,cassettewidth,_xlfn.XLOOKUP(H361,cassettetype,cassette)),IF(ISNUMBER(SEARCH("fascia",H361)),_xlfn.XLOOKUP(S361,fasciawidth,_xlfn.XLOOKUP(H361,fasciatype,fascia)),0))</f>
        <v>0</v>
      </c>
      <c r="AB361" s="7" t="str">
        <f t="shared" si="126"/>
        <v/>
      </c>
      <c r="AC361" s="7" t="str" cm="1">
        <f t="array" ref="AC361">IF(NOT(ISBLANK(H361)),_xlfn.XLOOKUP(S361,cassetterefwidth,_xlfn.XLOOKUP(T361,cassetterefdrop,cassetteref)),"")</f>
        <v/>
      </c>
      <c r="AD361" s="1" t="b">
        <f t="shared" si="127"/>
        <v>0</v>
      </c>
      <c r="AE361" s="1" t="b">
        <f t="shared" si="112"/>
        <v>0</v>
      </c>
      <c r="AF361" s="10" t="e" cm="1">
        <f t="array" aca="1" ref="AF361" ca="1">(_xlfn.XLOOKUP($S361,INDIRECT($U361&amp;$W361&amp;"W"),_xlfn.XLOOKUP($T361,INDIRECT($U361&amp;$W361&amp;"D"),INDIRECT($U361&amp;$W361))))</f>
        <v>#REF!</v>
      </c>
      <c r="AG361" s="9"/>
      <c r="AH361" s="9"/>
      <c r="AI361" s="9"/>
      <c r="AJ361" s="9"/>
      <c r="AK361" s="9"/>
      <c r="AL361" s="7">
        <f t="shared" si="113"/>
        <v>500</v>
      </c>
      <c r="AM361" s="7" t="str">
        <f t="shared" si="128"/>
        <v/>
      </c>
      <c r="AN361" s="7">
        <f t="shared" si="114"/>
        <v>0</v>
      </c>
      <c r="AO361" s="7">
        <f t="shared" si="115"/>
        <v>0</v>
      </c>
      <c r="AP361" s="9" cm="1">
        <f t="array" aca="1" ref="AP361" ca="1">IF(F361="Flow",_xlfn.XLOOKUP(AL361,INDIRECT(F361&amp;AM361&amp;"W"),_xlfn.XLOOKUP(AI361,INDIRECT(F361&amp;AM361&amp;"H"),INDIRECT(F361&amp;AM361))),0)</f>
        <v>0</v>
      </c>
      <c r="AQ361" s="9">
        <f>IF(F361="Cascade",_xlfn.XLOOKUP(S361,Cascade!$C$4:$S$4,Cascade!$C$5:$S$5),0)</f>
        <v>0</v>
      </c>
      <c r="AR361" s="9" t="b">
        <f t="shared" si="116"/>
        <v>0</v>
      </c>
      <c r="AS361" s="9" cm="1">
        <f t="array" aca="1" ref="AS361" ca="1">IF(OR(G361="Ellipse 43",G361="Luxury 46",G361="Type 2",G361="Type D",G361="Type Z",ISBLANK(G361)),0,_xlfn.XLOOKUP(S361,INDIRECT(U361&amp;AR361&amp;"w"),INDIRECT(U361&amp;AR361)))</f>
        <v>0</v>
      </c>
      <c r="AT361" s="9" cm="1">
        <f t="array" ref="AT361">IF(F361="ExtraLok 100",_xlfn.XLOOKUP(S361,'ExtraLok 100'!$C$6:$S$6,_xlfn.XLOOKUP('Pricing Tool'!T361,'ExtraLok 100'!$A$7:$A$21,'ExtraLok 100'!$C$7:$S$21)),IF(F361="ExtraLok 125",_xlfn.XLOOKUP('Pricing Tool'!S361,'ExtraLok 125'!$C$6:$S$6,_xlfn.XLOOKUP('Pricing Tool'!T361,'ExtraLok 125'!$A$7:$A$33,'ExtraLok 125'!$C$7:$S$33)),0))</f>
        <v>0</v>
      </c>
      <c r="AU361" s="9">
        <f t="shared" ca="1" si="129"/>
        <v>0</v>
      </c>
      <c r="AV361" s="9" t="str">
        <f t="shared" si="117"/>
        <v/>
      </c>
      <c r="AW361" s="85" t="e">
        <f>_xlfn.XLOOKUP($AV361,'Size capacities'!$A$2:$A$120,'Size capacities'!D$2:D$120)</f>
        <v>#N/A</v>
      </c>
      <c r="AX361" s="85" t="e">
        <f>_xlfn.XLOOKUP($AV361,'Size capacities'!$A$2:$A$120,'Size capacities'!E$2:E$120)</f>
        <v>#N/A</v>
      </c>
      <c r="AY361" s="85" t="e">
        <f>_xlfn.XLOOKUP($AV361,'Size capacities'!$A$2:$A$120,'Size capacities'!F$2:F$120)</f>
        <v>#N/A</v>
      </c>
      <c r="AZ361" s="85" t="e">
        <f>_xlfn.XLOOKUP($AV361,'Size capacities'!$A$2:$A$120,'Size capacities'!G$2:G$120)</f>
        <v>#N/A</v>
      </c>
      <c r="BA361" s="85">
        <f t="shared" si="118"/>
        <v>0</v>
      </c>
      <c r="BB361" s="85">
        <f t="shared" si="119"/>
        <v>0</v>
      </c>
    </row>
    <row r="362" spans="1:54" x14ac:dyDescent="0.3">
      <c r="A362" s="7">
        <v>359</v>
      </c>
      <c r="B362" s="91"/>
      <c r="C362" s="91"/>
      <c r="D362" s="91"/>
      <c r="E362" s="91"/>
      <c r="F362" s="91"/>
      <c r="G362" s="91"/>
      <c r="H362" s="91"/>
      <c r="I362" s="91"/>
      <c r="J362" s="91"/>
      <c r="K362" s="92"/>
      <c r="L362" s="92"/>
      <c r="M362" s="9">
        <f t="shared" ca="1" si="109"/>
        <v>0</v>
      </c>
      <c r="N362" s="10" cm="1">
        <f t="array" aca="1" ref="N362" ca="1">IF(ISBLANK(C362),0,IF(F362="Flow",AP362,IF(F362="Cascade",AQ362,IF(OR(ISBLANK(F362),ISBLANK(G362),ISBLANK(I362),ISBLANK(J362)),0,(_xlfn.XLOOKUP(S362,INDIRECT(U362&amp;W362&amp;"W"),_xlfn.XLOOKUP(T362,INDIRECT(U362&amp;W362&amp;"D"),INDIRECT(U362&amp;W362))))))))</f>
        <v>0</v>
      </c>
      <c r="O362" s="93"/>
      <c r="P362" s="9">
        <f t="shared" ca="1" si="110"/>
        <v>0</v>
      </c>
      <c r="Q362" s="9">
        <f t="shared" si="120"/>
        <v>0</v>
      </c>
      <c r="S362" s="7">
        <f t="shared" si="121"/>
        <v>800</v>
      </c>
      <c r="T362" s="7">
        <f t="shared" si="122"/>
        <v>800</v>
      </c>
      <c r="U362" s="8" t="str">
        <f t="shared" si="123"/>
        <v/>
      </c>
      <c r="V362" s="7" cm="1">
        <f t="array" aca="1" ref="V362" ca="1">IF(ISBLANK(I362),0,_xlfn.XLOOKUP(I362,INDIRECT(U362&amp;"Controls"),INDIRECT(U362&amp;"ControlsAddon")))</f>
        <v>0</v>
      </c>
      <c r="W362" s="7" t="str">
        <f t="shared" si="111"/>
        <v/>
      </c>
      <c r="X362" s="7" cm="1">
        <f t="array" aca="1" ref="X362" ca="1">IF(AND(K362="y",NOT(ISBLANK(H362))),_xlfn.XLOOKUP(S362,ralcassette,ralcassettecost),IF(K362="Y",_xlfn.XLOOKUP(S362,INDIRECT(U362&amp;"RALW"),_xlfn.XLOOKUP(T362,INDIRECT(U362&amp;"RALD"),INDIRECT(U362&amp;"RAL"))),0))</f>
        <v>0</v>
      </c>
      <c r="Y362" s="7">
        <f t="shared" si="124"/>
        <v>0</v>
      </c>
      <c r="Z362" s="7">
        <f t="shared" si="125"/>
        <v>0</v>
      </c>
      <c r="AA362" s="7" cm="1">
        <f t="array" ref="AA362">IF(ISNUMBER(SEARCH("cassette",H362)),_xlfn.XLOOKUP(S362,cassettewidth,_xlfn.XLOOKUP(H362,cassettetype,cassette)),IF(ISNUMBER(SEARCH("fascia",H362)),_xlfn.XLOOKUP(S362,fasciawidth,_xlfn.XLOOKUP(H362,fasciatype,fascia)),0))</f>
        <v>0</v>
      </c>
      <c r="AB362" s="7" t="str">
        <f t="shared" si="126"/>
        <v/>
      </c>
      <c r="AC362" s="7" t="str" cm="1">
        <f t="array" ref="AC362">IF(NOT(ISBLANK(H362)),_xlfn.XLOOKUP(S362,cassetterefwidth,_xlfn.XLOOKUP(T362,cassetterefdrop,cassetteref)),"")</f>
        <v/>
      </c>
      <c r="AD362" s="1" t="b">
        <f t="shared" si="127"/>
        <v>0</v>
      </c>
      <c r="AE362" s="1" t="b">
        <f t="shared" si="112"/>
        <v>0</v>
      </c>
      <c r="AF362" s="10" t="e" cm="1">
        <f t="array" aca="1" ref="AF362" ca="1">(_xlfn.XLOOKUP($S362,INDIRECT($U362&amp;$W362&amp;"W"),_xlfn.XLOOKUP($T362,INDIRECT($U362&amp;$W362&amp;"D"),INDIRECT($U362&amp;$W362))))</f>
        <v>#REF!</v>
      </c>
      <c r="AG362" s="9"/>
      <c r="AH362" s="9"/>
      <c r="AI362" s="9"/>
      <c r="AJ362" s="9"/>
      <c r="AK362" s="9"/>
      <c r="AL362" s="7">
        <f t="shared" si="113"/>
        <v>500</v>
      </c>
      <c r="AM362" s="7" t="str">
        <f t="shared" si="128"/>
        <v/>
      </c>
      <c r="AN362" s="7">
        <f t="shared" si="114"/>
        <v>0</v>
      </c>
      <c r="AO362" s="7">
        <f t="shared" si="115"/>
        <v>0</v>
      </c>
      <c r="AP362" s="9" cm="1">
        <f t="array" aca="1" ref="AP362" ca="1">IF(F362="Flow",_xlfn.XLOOKUP(AL362,INDIRECT(F362&amp;AM362&amp;"W"),_xlfn.XLOOKUP(AI362,INDIRECT(F362&amp;AM362&amp;"H"),INDIRECT(F362&amp;AM362))),0)</f>
        <v>0</v>
      </c>
      <c r="AQ362" s="9">
        <f>IF(F362="Cascade",_xlfn.XLOOKUP(S362,Cascade!$C$4:$S$4,Cascade!$C$5:$S$5),0)</f>
        <v>0</v>
      </c>
      <c r="AR362" s="9" t="b">
        <f t="shared" si="116"/>
        <v>0</v>
      </c>
      <c r="AS362" s="9" cm="1">
        <f t="array" aca="1" ref="AS362" ca="1">IF(OR(G362="Ellipse 43",G362="Luxury 46",G362="Type 2",G362="Type D",G362="Type Z",ISBLANK(G362)),0,_xlfn.XLOOKUP(S362,INDIRECT(U362&amp;AR362&amp;"w"),INDIRECT(U362&amp;AR362)))</f>
        <v>0</v>
      </c>
      <c r="AT362" s="9" cm="1">
        <f t="array" ref="AT362">IF(F362="ExtraLok 100",_xlfn.XLOOKUP(S362,'ExtraLok 100'!$C$6:$S$6,_xlfn.XLOOKUP('Pricing Tool'!T362,'ExtraLok 100'!$A$7:$A$21,'ExtraLok 100'!$C$7:$S$21)),IF(F362="ExtraLok 125",_xlfn.XLOOKUP('Pricing Tool'!S362,'ExtraLok 125'!$C$6:$S$6,_xlfn.XLOOKUP('Pricing Tool'!T362,'ExtraLok 125'!$A$7:$A$33,'ExtraLok 125'!$C$7:$S$33)),0))</f>
        <v>0</v>
      </c>
      <c r="AU362" s="9">
        <f t="shared" ca="1" si="129"/>
        <v>0</v>
      </c>
      <c r="AV362" s="9" t="str">
        <f t="shared" si="117"/>
        <v/>
      </c>
      <c r="AW362" s="85" t="e">
        <f>_xlfn.XLOOKUP($AV362,'Size capacities'!$A$2:$A$120,'Size capacities'!D$2:D$120)</f>
        <v>#N/A</v>
      </c>
      <c r="AX362" s="85" t="e">
        <f>_xlfn.XLOOKUP($AV362,'Size capacities'!$A$2:$A$120,'Size capacities'!E$2:E$120)</f>
        <v>#N/A</v>
      </c>
      <c r="AY362" s="85" t="e">
        <f>_xlfn.XLOOKUP($AV362,'Size capacities'!$A$2:$A$120,'Size capacities'!F$2:F$120)</f>
        <v>#N/A</v>
      </c>
      <c r="AZ362" s="85" t="e">
        <f>_xlfn.XLOOKUP($AV362,'Size capacities'!$A$2:$A$120,'Size capacities'!G$2:G$120)</f>
        <v>#N/A</v>
      </c>
      <c r="BA362" s="85">
        <f t="shared" si="118"/>
        <v>0</v>
      </c>
      <c r="BB362" s="85">
        <f t="shared" si="119"/>
        <v>0</v>
      </c>
    </row>
    <row r="363" spans="1:54" x14ac:dyDescent="0.3">
      <c r="A363" s="7">
        <v>360</v>
      </c>
      <c r="B363" s="91"/>
      <c r="C363" s="91"/>
      <c r="D363" s="91"/>
      <c r="E363" s="91"/>
      <c r="F363" s="91"/>
      <c r="G363" s="91"/>
      <c r="H363" s="91"/>
      <c r="I363" s="91"/>
      <c r="J363" s="91"/>
      <c r="K363" s="92"/>
      <c r="L363" s="92"/>
      <c r="M363" s="9">
        <f t="shared" ca="1" si="109"/>
        <v>0</v>
      </c>
      <c r="N363" s="10" cm="1">
        <f t="array" aca="1" ref="N363" ca="1">IF(ISBLANK(C363),0,IF(F363="Flow",AP363,IF(F363="Cascade",AQ363,IF(OR(ISBLANK(F363),ISBLANK(G363),ISBLANK(I363),ISBLANK(J363)),0,(_xlfn.XLOOKUP(S363,INDIRECT(U363&amp;W363&amp;"W"),_xlfn.XLOOKUP(T363,INDIRECT(U363&amp;W363&amp;"D"),INDIRECT(U363&amp;W363))))))))</f>
        <v>0</v>
      </c>
      <c r="O363" s="93"/>
      <c r="P363" s="9">
        <f t="shared" ca="1" si="110"/>
        <v>0</v>
      </c>
      <c r="Q363" s="9">
        <f t="shared" si="120"/>
        <v>0</v>
      </c>
      <c r="S363" s="7">
        <f t="shared" si="121"/>
        <v>800</v>
      </c>
      <c r="T363" s="7">
        <f t="shared" si="122"/>
        <v>800</v>
      </c>
      <c r="U363" s="8" t="str">
        <f t="shared" si="123"/>
        <v/>
      </c>
      <c r="V363" s="7" cm="1">
        <f t="array" aca="1" ref="V363" ca="1">IF(ISBLANK(I363),0,_xlfn.XLOOKUP(I363,INDIRECT(U363&amp;"Controls"),INDIRECT(U363&amp;"ControlsAddon")))</f>
        <v>0</v>
      </c>
      <c r="W363" s="7" t="str">
        <f t="shared" si="111"/>
        <v/>
      </c>
      <c r="X363" s="7" cm="1">
        <f t="array" aca="1" ref="X363" ca="1">IF(AND(K363="y",NOT(ISBLANK(H363))),_xlfn.XLOOKUP(S363,ralcassette,ralcassettecost),IF(K363="Y",_xlfn.XLOOKUP(S363,INDIRECT(U363&amp;"RALW"),_xlfn.XLOOKUP(T363,INDIRECT(U363&amp;"RALD"),INDIRECT(U363&amp;"RAL"))),0))</f>
        <v>0</v>
      </c>
      <c r="Y363" s="7">
        <f t="shared" si="124"/>
        <v>0</v>
      </c>
      <c r="Z363" s="7">
        <f t="shared" si="125"/>
        <v>0</v>
      </c>
      <c r="AA363" s="7" cm="1">
        <f t="array" ref="AA363">IF(ISNUMBER(SEARCH("cassette",H363)),_xlfn.XLOOKUP(S363,cassettewidth,_xlfn.XLOOKUP(H363,cassettetype,cassette)),IF(ISNUMBER(SEARCH("fascia",H363)),_xlfn.XLOOKUP(S363,fasciawidth,_xlfn.XLOOKUP(H363,fasciatype,fascia)),0))</f>
        <v>0</v>
      </c>
      <c r="AB363" s="7" t="str">
        <f t="shared" si="126"/>
        <v/>
      </c>
      <c r="AC363" s="7" t="str" cm="1">
        <f t="array" ref="AC363">IF(NOT(ISBLANK(H363)),_xlfn.XLOOKUP(S363,cassetterefwidth,_xlfn.XLOOKUP(T363,cassetterefdrop,cassetteref)),"")</f>
        <v/>
      </c>
      <c r="AD363" s="1" t="b">
        <f t="shared" si="127"/>
        <v>0</v>
      </c>
      <c r="AE363" s="1" t="b">
        <f t="shared" si="112"/>
        <v>0</v>
      </c>
      <c r="AF363" s="10" t="e" cm="1">
        <f t="array" aca="1" ref="AF363" ca="1">(_xlfn.XLOOKUP($S363,INDIRECT($U363&amp;$W363&amp;"W"),_xlfn.XLOOKUP($T363,INDIRECT($U363&amp;$W363&amp;"D"),INDIRECT($U363&amp;$W363))))</f>
        <v>#REF!</v>
      </c>
      <c r="AG363" s="9"/>
      <c r="AH363" s="9"/>
      <c r="AI363" s="9"/>
      <c r="AJ363" s="9"/>
      <c r="AK363" s="9"/>
      <c r="AL363" s="7">
        <f t="shared" si="113"/>
        <v>500</v>
      </c>
      <c r="AM363" s="7" t="str">
        <f t="shared" si="128"/>
        <v/>
      </c>
      <c r="AN363" s="7">
        <f t="shared" si="114"/>
        <v>0</v>
      </c>
      <c r="AO363" s="7">
        <f t="shared" si="115"/>
        <v>0</v>
      </c>
      <c r="AP363" s="9" cm="1">
        <f t="array" aca="1" ref="AP363" ca="1">IF(F363="Flow",_xlfn.XLOOKUP(AL363,INDIRECT(F363&amp;AM363&amp;"W"),_xlfn.XLOOKUP(AI363,INDIRECT(F363&amp;AM363&amp;"H"),INDIRECT(F363&amp;AM363))),0)</f>
        <v>0</v>
      </c>
      <c r="AQ363" s="9">
        <f>IF(F363="Cascade",_xlfn.XLOOKUP(S363,Cascade!$C$4:$S$4,Cascade!$C$5:$S$5),0)</f>
        <v>0</v>
      </c>
      <c r="AR363" s="9" t="b">
        <f t="shared" si="116"/>
        <v>0</v>
      </c>
      <c r="AS363" s="9" cm="1">
        <f t="array" aca="1" ref="AS363" ca="1">IF(OR(G363="Ellipse 43",G363="Luxury 46",G363="Type 2",G363="Type D",G363="Type Z",ISBLANK(G363)),0,_xlfn.XLOOKUP(S363,INDIRECT(U363&amp;AR363&amp;"w"),INDIRECT(U363&amp;AR363)))</f>
        <v>0</v>
      </c>
      <c r="AT363" s="9" cm="1">
        <f t="array" ref="AT363">IF(F363="ExtraLok 100",_xlfn.XLOOKUP(S363,'ExtraLok 100'!$C$6:$S$6,_xlfn.XLOOKUP('Pricing Tool'!T363,'ExtraLok 100'!$A$7:$A$21,'ExtraLok 100'!$C$7:$S$21)),IF(F363="ExtraLok 125",_xlfn.XLOOKUP('Pricing Tool'!S363,'ExtraLok 125'!$C$6:$S$6,_xlfn.XLOOKUP('Pricing Tool'!T363,'ExtraLok 125'!$A$7:$A$33,'ExtraLok 125'!$C$7:$S$33)),0))</f>
        <v>0</v>
      </c>
      <c r="AU363" s="9">
        <f t="shared" ca="1" si="129"/>
        <v>0</v>
      </c>
      <c r="AV363" s="9" t="str">
        <f t="shared" si="117"/>
        <v/>
      </c>
      <c r="AW363" s="85" t="e">
        <f>_xlfn.XLOOKUP($AV363,'Size capacities'!$A$2:$A$120,'Size capacities'!D$2:D$120)</f>
        <v>#N/A</v>
      </c>
      <c r="AX363" s="85" t="e">
        <f>_xlfn.XLOOKUP($AV363,'Size capacities'!$A$2:$A$120,'Size capacities'!E$2:E$120)</f>
        <v>#N/A</v>
      </c>
      <c r="AY363" s="85" t="e">
        <f>_xlfn.XLOOKUP($AV363,'Size capacities'!$A$2:$A$120,'Size capacities'!F$2:F$120)</f>
        <v>#N/A</v>
      </c>
      <c r="AZ363" s="85" t="e">
        <f>_xlfn.XLOOKUP($AV363,'Size capacities'!$A$2:$A$120,'Size capacities'!G$2:G$120)</f>
        <v>#N/A</v>
      </c>
      <c r="BA363" s="85">
        <f t="shared" si="118"/>
        <v>0</v>
      </c>
      <c r="BB363" s="85">
        <f t="shared" si="119"/>
        <v>0</v>
      </c>
    </row>
    <row r="364" spans="1:54" x14ac:dyDescent="0.3">
      <c r="A364" s="7">
        <v>361</v>
      </c>
      <c r="B364" s="91"/>
      <c r="C364" s="91"/>
      <c r="D364" s="91"/>
      <c r="E364" s="91"/>
      <c r="F364" s="91"/>
      <c r="G364" s="91"/>
      <c r="H364" s="91"/>
      <c r="I364" s="91"/>
      <c r="J364" s="91"/>
      <c r="K364" s="92"/>
      <c r="L364" s="92"/>
      <c r="M364" s="9">
        <f t="shared" ca="1" si="109"/>
        <v>0</v>
      </c>
      <c r="N364" s="10" cm="1">
        <f t="array" aca="1" ref="N364" ca="1">IF(ISBLANK(C364),0,IF(F364="Flow",AP364,IF(F364="Cascade",AQ364,IF(OR(ISBLANK(F364),ISBLANK(G364),ISBLANK(I364),ISBLANK(J364)),0,(_xlfn.XLOOKUP(S364,INDIRECT(U364&amp;W364&amp;"W"),_xlfn.XLOOKUP(T364,INDIRECT(U364&amp;W364&amp;"D"),INDIRECT(U364&amp;W364))))))))</f>
        <v>0</v>
      </c>
      <c r="O364" s="93"/>
      <c r="P364" s="9">
        <f t="shared" ca="1" si="110"/>
        <v>0</v>
      </c>
      <c r="Q364" s="9">
        <f t="shared" si="120"/>
        <v>0</v>
      </c>
      <c r="S364" s="7">
        <f t="shared" si="121"/>
        <v>800</v>
      </c>
      <c r="T364" s="7">
        <f t="shared" si="122"/>
        <v>800</v>
      </c>
      <c r="U364" s="8" t="str">
        <f t="shared" si="123"/>
        <v/>
      </c>
      <c r="V364" s="7" cm="1">
        <f t="array" aca="1" ref="V364" ca="1">IF(ISBLANK(I364),0,_xlfn.XLOOKUP(I364,INDIRECT(U364&amp;"Controls"),INDIRECT(U364&amp;"ControlsAddon")))</f>
        <v>0</v>
      </c>
      <c r="W364" s="7" t="str">
        <f t="shared" si="111"/>
        <v/>
      </c>
      <c r="X364" s="7" cm="1">
        <f t="array" aca="1" ref="X364" ca="1">IF(AND(K364="y",NOT(ISBLANK(H364))),_xlfn.XLOOKUP(S364,ralcassette,ralcassettecost),IF(K364="Y",_xlfn.XLOOKUP(S364,INDIRECT(U364&amp;"RALW"),_xlfn.XLOOKUP(T364,INDIRECT(U364&amp;"RALD"),INDIRECT(U364&amp;"RAL"))),0))</f>
        <v>0</v>
      </c>
      <c r="Y364" s="7">
        <f t="shared" si="124"/>
        <v>0</v>
      </c>
      <c r="Z364" s="7">
        <f t="shared" si="125"/>
        <v>0</v>
      </c>
      <c r="AA364" s="7" cm="1">
        <f t="array" ref="AA364">IF(ISNUMBER(SEARCH("cassette",H364)),_xlfn.XLOOKUP(S364,cassettewidth,_xlfn.XLOOKUP(H364,cassettetype,cassette)),IF(ISNUMBER(SEARCH("fascia",H364)),_xlfn.XLOOKUP(S364,fasciawidth,_xlfn.XLOOKUP(H364,fasciatype,fascia)),0))</f>
        <v>0</v>
      </c>
      <c r="AB364" s="7" t="str">
        <f t="shared" si="126"/>
        <v/>
      </c>
      <c r="AC364" s="7" t="str" cm="1">
        <f t="array" ref="AC364">IF(NOT(ISBLANK(H364)),_xlfn.XLOOKUP(S364,cassetterefwidth,_xlfn.XLOOKUP(T364,cassetterefdrop,cassetteref)),"")</f>
        <v/>
      </c>
      <c r="AD364" s="1" t="b">
        <f t="shared" si="127"/>
        <v>0</v>
      </c>
      <c r="AE364" s="1" t="b">
        <f t="shared" si="112"/>
        <v>0</v>
      </c>
      <c r="AF364" s="10" t="e" cm="1">
        <f t="array" aca="1" ref="AF364" ca="1">(_xlfn.XLOOKUP($S364,INDIRECT($U364&amp;$W364&amp;"W"),_xlfn.XLOOKUP($T364,INDIRECT($U364&amp;$W364&amp;"D"),INDIRECT($U364&amp;$W364))))</f>
        <v>#REF!</v>
      </c>
      <c r="AG364" s="9"/>
      <c r="AH364" s="9"/>
      <c r="AI364" s="9"/>
      <c r="AJ364" s="9"/>
      <c r="AK364" s="9"/>
      <c r="AL364" s="7">
        <f t="shared" si="113"/>
        <v>500</v>
      </c>
      <c r="AM364" s="7" t="str">
        <f t="shared" si="128"/>
        <v/>
      </c>
      <c r="AN364" s="7">
        <f t="shared" si="114"/>
        <v>0</v>
      </c>
      <c r="AO364" s="7">
        <f t="shared" si="115"/>
        <v>0</v>
      </c>
      <c r="AP364" s="9" cm="1">
        <f t="array" aca="1" ref="AP364" ca="1">IF(F364="Flow",_xlfn.XLOOKUP(AL364,INDIRECT(F364&amp;AM364&amp;"W"),_xlfn.XLOOKUP(AI364,INDIRECT(F364&amp;AM364&amp;"H"),INDIRECT(F364&amp;AM364))),0)</f>
        <v>0</v>
      </c>
      <c r="AQ364" s="9">
        <f>IF(F364="Cascade",_xlfn.XLOOKUP(S364,Cascade!$C$4:$S$4,Cascade!$C$5:$S$5),0)</f>
        <v>0</v>
      </c>
      <c r="AR364" s="9" t="b">
        <f t="shared" si="116"/>
        <v>0</v>
      </c>
      <c r="AS364" s="9" cm="1">
        <f t="array" aca="1" ref="AS364" ca="1">IF(OR(G364="Ellipse 43",G364="Luxury 46",G364="Type 2",G364="Type D",G364="Type Z",ISBLANK(G364)),0,_xlfn.XLOOKUP(S364,INDIRECT(U364&amp;AR364&amp;"w"),INDIRECT(U364&amp;AR364)))</f>
        <v>0</v>
      </c>
      <c r="AT364" s="9" cm="1">
        <f t="array" ref="AT364">IF(F364="ExtraLok 100",_xlfn.XLOOKUP(S364,'ExtraLok 100'!$C$6:$S$6,_xlfn.XLOOKUP('Pricing Tool'!T364,'ExtraLok 100'!$A$7:$A$21,'ExtraLok 100'!$C$7:$S$21)),IF(F364="ExtraLok 125",_xlfn.XLOOKUP('Pricing Tool'!S364,'ExtraLok 125'!$C$6:$S$6,_xlfn.XLOOKUP('Pricing Tool'!T364,'ExtraLok 125'!$A$7:$A$33,'ExtraLok 125'!$C$7:$S$33)),0))</f>
        <v>0</v>
      </c>
      <c r="AU364" s="9">
        <f t="shared" ca="1" si="129"/>
        <v>0</v>
      </c>
      <c r="AV364" s="9" t="str">
        <f t="shared" si="117"/>
        <v/>
      </c>
      <c r="AW364" s="85" t="e">
        <f>_xlfn.XLOOKUP($AV364,'Size capacities'!$A$2:$A$120,'Size capacities'!D$2:D$120)</f>
        <v>#N/A</v>
      </c>
      <c r="AX364" s="85" t="e">
        <f>_xlfn.XLOOKUP($AV364,'Size capacities'!$A$2:$A$120,'Size capacities'!E$2:E$120)</f>
        <v>#N/A</v>
      </c>
      <c r="AY364" s="85" t="e">
        <f>_xlfn.XLOOKUP($AV364,'Size capacities'!$A$2:$A$120,'Size capacities'!F$2:F$120)</f>
        <v>#N/A</v>
      </c>
      <c r="AZ364" s="85" t="e">
        <f>_xlfn.XLOOKUP($AV364,'Size capacities'!$A$2:$A$120,'Size capacities'!G$2:G$120)</f>
        <v>#N/A</v>
      </c>
      <c r="BA364" s="85">
        <f t="shared" si="118"/>
        <v>0</v>
      </c>
      <c r="BB364" s="85">
        <f t="shared" si="119"/>
        <v>0</v>
      </c>
    </row>
    <row r="365" spans="1:54" x14ac:dyDescent="0.3">
      <c r="A365" s="7">
        <v>362</v>
      </c>
      <c r="B365" s="91"/>
      <c r="C365" s="91"/>
      <c r="D365" s="91"/>
      <c r="E365" s="91"/>
      <c r="F365" s="91"/>
      <c r="G365" s="91"/>
      <c r="H365" s="91"/>
      <c r="I365" s="91"/>
      <c r="J365" s="91"/>
      <c r="K365" s="92"/>
      <c r="L365" s="92"/>
      <c r="M365" s="9">
        <f t="shared" ca="1" si="109"/>
        <v>0</v>
      </c>
      <c r="N365" s="10" cm="1">
        <f t="array" aca="1" ref="N365" ca="1">IF(ISBLANK(C365),0,IF(F365="Flow",AP365,IF(F365="Cascade",AQ365,IF(OR(ISBLANK(F365),ISBLANK(G365),ISBLANK(I365),ISBLANK(J365)),0,(_xlfn.XLOOKUP(S365,INDIRECT(U365&amp;W365&amp;"W"),_xlfn.XLOOKUP(T365,INDIRECT(U365&amp;W365&amp;"D"),INDIRECT(U365&amp;W365))))))))</f>
        <v>0</v>
      </c>
      <c r="O365" s="93"/>
      <c r="P365" s="9">
        <f t="shared" ca="1" si="110"/>
        <v>0</v>
      </c>
      <c r="Q365" s="9">
        <f t="shared" si="120"/>
        <v>0</v>
      </c>
      <c r="S365" s="7">
        <f t="shared" si="121"/>
        <v>800</v>
      </c>
      <c r="T365" s="7">
        <f t="shared" si="122"/>
        <v>800</v>
      </c>
      <c r="U365" s="8" t="str">
        <f t="shared" si="123"/>
        <v/>
      </c>
      <c r="V365" s="7" cm="1">
        <f t="array" aca="1" ref="V365" ca="1">IF(ISBLANK(I365),0,_xlfn.XLOOKUP(I365,INDIRECT(U365&amp;"Controls"),INDIRECT(U365&amp;"ControlsAddon")))</f>
        <v>0</v>
      </c>
      <c r="W365" s="7" t="str">
        <f t="shared" si="111"/>
        <v/>
      </c>
      <c r="X365" s="7" cm="1">
        <f t="array" aca="1" ref="X365" ca="1">IF(AND(K365="y",NOT(ISBLANK(H365))),_xlfn.XLOOKUP(S365,ralcassette,ralcassettecost),IF(K365="Y",_xlfn.XLOOKUP(S365,INDIRECT(U365&amp;"RALW"),_xlfn.XLOOKUP(T365,INDIRECT(U365&amp;"RALD"),INDIRECT(U365&amp;"RAL"))),0))</f>
        <v>0</v>
      </c>
      <c r="Y365" s="7">
        <f t="shared" si="124"/>
        <v>0</v>
      </c>
      <c r="Z365" s="7">
        <f t="shared" si="125"/>
        <v>0</v>
      </c>
      <c r="AA365" s="7" cm="1">
        <f t="array" ref="AA365">IF(ISNUMBER(SEARCH("cassette",H365)),_xlfn.XLOOKUP(S365,cassettewidth,_xlfn.XLOOKUP(H365,cassettetype,cassette)),IF(ISNUMBER(SEARCH("fascia",H365)),_xlfn.XLOOKUP(S365,fasciawidth,_xlfn.XLOOKUP(H365,fasciatype,fascia)),0))</f>
        <v>0</v>
      </c>
      <c r="AB365" s="7" t="str">
        <f t="shared" si="126"/>
        <v/>
      </c>
      <c r="AC365" s="7" t="str" cm="1">
        <f t="array" ref="AC365">IF(NOT(ISBLANK(H365)),_xlfn.XLOOKUP(S365,cassetterefwidth,_xlfn.XLOOKUP(T365,cassetterefdrop,cassetteref)),"")</f>
        <v/>
      </c>
      <c r="AD365" s="1" t="b">
        <f t="shared" si="127"/>
        <v>0</v>
      </c>
      <c r="AE365" s="1" t="b">
        <f t="shared" si="112"/>
        <v>0</v>
      </c>
      <c r="AF365" s="10" t="e" cm="1">
        <f t="array" aca="1" ref="AF365" ca="1">(_xlfn.XLOOKUP($S365,INDIRECT($U365&amp;$W365&amp;"W"),_xlfn.XLOOKUP($T365,INDIRECT($U365&amp;$W365&amp;"D"),INDIRECT($U365&amp;$W365))))</f>
        <v>#REF!</v>
      </c>
      <c r="AG365" s="9"/>
      <c r="AH365" s="9"/>
      <c r="AI365" s="9"/>
      <c r="AJ365" s="9"/>
      <c r="AK365" s="9"/>
      <c r="AL365" s="7">
        <f t="shared" si="113"/>
        <v>500</v>
      </c>
      <c r="AM365" s="7" t="str">
        <f t="shared" si="128"/>
        <v/>
      </c>
      <c r="AN365" s="7">
        <f t="shared" si="114"/>
        <v>0</v>
      </c>
      <c r="AO365" s="7">
        <f t="shared" si="115"/>
        <v>0</v>
      </c>
      <c r="AP365" s="9" cm="1">
        <f t="array" aca="1" ref="AP365" ca="1">IF(F365="Flow",_xlfn.XLOOKUP(AL365,INDIRECT(F365&amp;AM365&amp;"W"),_xlfn.XLOOKUP(AI365,INDIRECT(F365&amp;AM365&amp;"H"),INDIRECT(F365&amp;AM365))),0)</f>
        <v>0</v>
      </c>
      <c r="AQ365" s="9">
        <f>IF(F365="Cascade",_xlfn.XLOOKUP(S365,Cascade!$C$4:$S$4,Cascade!$C$5:$S$5),0)</f>
        <v>0</v>
      </c>
      <c r="AR365" s="9" t="b">
        <f t="shared" si="116"/>
        <v>0</v>
      </c>
      <c r="AS365" s="9" cm="1">
        <f t="array" aca="1" ref="AS365" ca="1">IF(OR(G365="Ellipse 43",G365="Luxury 46",G365="Type 2",G365="Type D",G365="Type Z",ISBLANK(G365)),0,_xlfn.XLOOKUP(S365,INDIRECT(U365&amp;AR365&amp;"w"),INDIRECT(U365&amp;AR365)))</f>
        <v>0</v>
      </c>
      <c r="AT365" s="9" cm="1">
        <f t="array" ref="AT365">IF(F365="ExtraLok 100",_xlfn.XLOOKUP(S365,'ExtraLok 100'!$C$6:$S$6,_xlfn.XLOOKUP('Pricing Tool'!T365,'ExtraLok 100'!$A$7:$A$21,'ExtraLok 100'!$C$7:$S$21)),IF(F365="ExtraLok 125",_xlfn.XLOOKUP('Pricing Tool'!S365,'ExtraLok 125'!$C$6:$S$6,_xlfn.XLOOKUP('Pricing Tool'!T365,'ExtraLok 125'!$A$7:$A$33,'ExtraLok 125'!$C$7:$S$33)),0))</f>
        <v>0</v>
      </c>
      <c r="AU365" s="9">
        <f t="shared" ca="1" si="129"/>
        <v>0</v>
      </c>
      <c r="AV365" s="9" t="str">
        <f t="shared" si="117"/>
        <v/>
      </c>
      <c r="AW365" s="85" t="e">
        <f>_xlfn.XLOOKUP($AV365,'Size capacities'!$A$2:$A$120,'Size capacities'!D$2:D$120)</f>
        <v>#N/A</v>
      </c>
      <c r="AX365" s="85" t="e">
        <f>_xlfn.XLOOKUP($AV365,'Size capacities'!$A$2:$A$120,'Size capacities'!E$2:E$120)</f>
        <v>#N/A</v>
      </c>
      <c r="AY365" s="85" t="e">
        <f>_xlfn.XLOOKUP($AV365,'Size capacities'!$A$2:$A$120,'Size capacities'!F$2:F$120)</f>
        <v>#N/A</v>
      </c>
      <c r="AZ365" s="85" t="e">
        <f>_xlfn.XLOOKUP($AV365,'Size capacities'!$A$2:$A$120,'Size capacities'!G$2:G$120)</f>
        <v>#N/A</v>
      </c>
      <c r="BA365" s="85">
        <f t="shared" si="118"/>
        <v>0</v>
      </c>
      <c r="BB365" s="85">
        <f t="shared" si="119"/>
        <v>0</v>
      </c>
    </row>
    <row r="366" spans="1:54" x14ac:dyDescent="0.3">
      <c r="A366" s="7">
        <v>363</v>
      </c>
      <c r="B366" s="91"/>
      <c r="C366" s="91"/>
      <c r="D366" s="91"/>
      <c r="E366" s="91"/>
      <c r="F366" s="91"/>
      <c r="G366" s="91"/>
      <c r="H366" s="91"/>
      <c r="I366" s="91"/>
      <c r="J366" s="91"/>
      <c r="K366" s="92"/>
      <c r="L366" s="92"/>
      <c r="M366" s="9">
        <f t="shared" ca="1" si="109"/>
        <v>0</v>
      </c>
      <c r="N366" s="10" cm="1">
        <f t="array" aca="1" ref="N366" ca="1">IF(ISBLANK(C366),0,IF(F366="Flow",AP366,IF(F366="Cascade",AQ366,IF(OR(ISBLANK(F366),ISBLANK(G366),ISBLANK(I366),ISBLANK(J366)),0,(_xlfn.XLOOKUP(S366,INDIRECT(U366&amp;W366&amp;"W"),_xlfn.XLOOKUP(T366,INDIRECT(U366&amp;W366&amp;"D"),INDIRECT(U366&amp;W366))))))))</f>
        <v>0</v>
      </c>
      <c r="O366" s="93"/>
      <c r="P366" s="9">
        <f t="shared" ca="1" si="110"/>
        <v>0</v>
      </c>
      <c r="Q366" s="9">
        <f t="shared" si="120"/>
        <v>0</v>
      </c>
      <c r="S366" s="7">
        <f t="shared" si="121"/>
        <v>800</v>
      </c>
      <c r="T366" s="7">
        <f t="shared" si="122"/>
        <v>800</v>
      </c>
      <c r="U366" s="8" t="str">
        <f t="shared" si="123"/>
        <v/>
      </c>
      <c r="V366" s="7" cm="1">
        <f t="array" aca="1" ref="V366" ca="1">IF(ISBLANK(I366),0,_xlfn.XLOOKUP(I366,INDIRECT(U366&amp;"Controls"),INDIRECT(U366&amp;"ControlsAddon")))</f>
        <v>0</v>
      </c>
      <c r="W366" s="7" t="str">
        <f t="shared" si="111"/>
        <v/>
      </c>
      <c r="X366" s="7" cm="1">
        <f t="array" aca="1" ref="X366" ca="1">IF(AND(K366="y",NOT(ISBLANK(H366))),_xlfn.XLOOKUP(S366,ralcassette,ralcassettecost),IF(K366="Y",_xlfn.XLOOKUP(S366,INDIRECT(U366&amp;"RALW"),_xlfn.XLOOKUP(T366,INDIRECT(U366&amp;"RALD"),INDIRECT(U366&amp;"RAL"))),0))</f>
        <v>0</v>
      </c>
      <c r="Y366" s="7">
        <f t="shared" si="124"/>
        <v>0</v>
      </c>
      <c r="Z366" s="7">
        <f t="shared" si="125"/>
        <v>0</v>
      </c>
      <c r="AA366" s="7" cm="1">
        <f t="array" ref="AA366">IF(ISNUMBER(SEARCH("cassette",H366)),_xlfn.XLOOKUP(S366,cassettewidth,_xlfn.XLOOKUP(H366,cassettetype,cassette)),IF(ISNUMBER(SEARCH("fascia",H366)),_xlfn.XLOOKUP(S366,fasciawidth,_xlfn.XLOOKUP(H366,fasciatype,fascia)),0))</f>
        <v>0</v>
      </c>
      <c r="AB366" s="7" t="str">
        <f t="shared" si="126"/>
        <v/>
      </c>
      <c r="AC366" s="7" t="str" cm="1">
        <f t="array" ref="AC366">IF(NOT(ISBLANK(H366)),_xlfn.XLOOKUP(S366,cassetterefwidth,_xlfn.XLOOKUP(T366,cassetterefdrop,cassetteref)),"")</f>
        <v/>
      </c>
      <c r="AD366" s="1" t="b">
        <f t="shared" si="127"/>
        <v>0</v>
      </c>
      <c r="AE366" s="1" t="b">
        <f t="shared" si="112"/>
        <v>0</v>
      </c>
      <c r="AF366" s="10" t="e" cm="1">
        <f t="array" aca="1" ref="AF366" ca="1">(_xlfn.XLOOKUP($S366,INDIRECT($U366&amp;$W366&amp;"W"),_xlfn.XLOOKUP($T366,INDIRECT($U366&amp;$W366&amp;"D"),INDIRECT($U366&amp;$W366))))</f>
        <v>#REF!</v>
      </c>
      <c r="AG366" s="9"/>
      <c r="AH366" s="9"/>
      <c r="AI366" s="9"/>
      <c r="AJ366" s="9"/>
      <c r="AK366" s="9"/>
      <c r="AL366" s="7">
        <f t="shared" si="113"/>
        <v>500</v>
      </c>
      <c r="AM366" s="7" t="str">
        <f t="shared" si="128"/>
        <v/>
      </c>
      <c r="AN366" s="7">
        <f t="shared" si="114"/>
        <v>0</v>
      </c>
      <c r="AO366" s="7">
        <f t="shared" si="115"/>
        <v>0</v>
      </c>
      <c r="AP366" s="9" cm="1">
        <f t="array" aca="1" ref="AP366" ca="1">IF(F366="Flow",_xlfn.XLOOKUP(AL366,INDIRECT(F366&amp;AM366&amp;"W"),_xlfn.XLOOKUP(AI366,INDIRECT(F366&amp;AM366&amp;"H"),INDIRECT(F366&amp;AM366))),0)</f>
        <v>0</v>
      </c>
      <c r="AQ366" s="9">
        <f>IF(F366="Cascade",_xlfn.XLOOKUP(S366,Cascade!$C$4:$S$4,Cascade!$C$5:$S$5),0)</f>
        <v>0</v>
      </c>
      <c r="AR366" s="9" t="b">
        <f t="shared" si="116"/>
        <v>0</v>
      </c>
      <c r="AS366" s="9" cm="1">
        <f t="array" aca="1" ref="AS366" ca="1">IF(OR(G366="Ellipse 43",G366="Luxury 46",G366="Type 2",G366="Type D",G366="Type Z",ISBLANK(G366)),0,_xlfn.XLOOKUP(S366,INDIRECT(U366&amp;AR366&amp;"w"),INDIRECT(U366&amp;AR366)))</f>
        <v>0</v>
      </c>
      <c r="AT366" s="9" cm="1">
        <f t="array" ref="AT366">IF(F366="ExtraLok 100",_xlfn.XLOOKUP(S366,'ExtraLok 100'!$C$6:$S$6,_xlfn.XLOOKUP('Pricing Tool'!T366,'ExtraLok 100'!$A$7:$A$21,'ExtraLok 100'!$C$7:$S$21)),IF(F366="ExtraLok 125",_xlfn.XLOOKUP('Pricing Tool'!S366,'ExtraLok 125'!$C$6:$S$6,_xlfn.XLOOKUP('Pricing Tool'!T366,'ExtraLok 125'!$A$7:$A$33,'ExtraLok 125'!$C$7:$S$33)),0))</f>
        <v>0</v>
      </c>
      <c r="AU366" s="9">
        <f t="shared" ca="1" si="129"/>
        <v>0</v>
      </c>
      <c r="AV366" s="9" t="str">
        <f t="shared" si="117"/>
        <v/>
      </c>
      <c r="AW366" s="85" t="e">
        <f>_xlfn.XLOOKUP($AV366,'Size capacities'!$A$2:$A$120,'Size capacities'!D$2:D$120)</f>
        <v>#N/A</v>
      </c>
      <c r="AX366" s="85" t="e">
        <f>_xlfn.XLOOKUP($AV366,'Size capacities'!$A$2:$A$120,'Size capacities'!E$2:E$120)</f>
        <v>#N/A</v>
      </c>
      <c r="AY366" s="85" t="e">
        <f>_xlfn.XLOOKUP($AV366,'Size capacities'!$A$2:$A$120,'Size capacities'!F$2:F$120)</f>
        <v>#N/A</v>
      </c>
      <c r="AZ366" s="85" t="e">
        <f>_xlfn.XLOOKUP($AV366,'Size capacities'!$A$2:$A$120,'Size capacities'!G$2:G$120)</f>
        <v>#N/A</v>
      </c>
      <c r="BA366" s="85">
        <f t="shared" si="118"/>
        <v>0</v>
      </c>
      <c r="BB366" s="85">
        <f t="shared" si="119"/>
        <v>0</v>
      </c>
    </row>
    <row r="367" spans="1:54" x14ac:dyDescent="0.3">
      <c r="A367" s="7">
        <v>364</v>
      </c>
      <c r="B367" s="91"/>
      <c r="C367" s="91"/>
      <c r="D367" s="91"/>
      <c r="E367" s="91"/>
      <c r="F367" s="91"/>
      <c r="G367" s="91"/>
      <c r="H367" s="91"/>
      <c r="I367" s="91"/>
      <c r="J367" s="91"/>
      <c r="K367" s="92"/>
      <c r="L367" s="92"/>
      <c r="M367" s="9">
        <f t="shared" ca="1" si="109"/>
        <v>0</v>
      </c>
      <c r="N367" s="10" cm="1">
        <f t="array" aca="1" ref="N367" ca="1">IF(ISBLANK(C367),0,IF(F367="Flow",AP367,IF(F367="Cascade",AQ367,IF(OR(ISBLANK(F367),ISBLANK(G367),ISBLANK(I367),ISBLANK(J367)),0,(_xlfn.XLOOKUP(S367,INDIRECT(U367&amp;W367&amp;"W"),_xlfn.XLOOKUP(T367,INDIRECT(U367&amp;W367&amp;"D"),INDIRECT(U367&amp;W367))))))))</f>
        <v>0</v>
      </c>
      <c r="O367" s="93"/>
      <c r="P367" s="9">
        <f t="shared" ca="1" si="110"/>
        <v>0</v>
      </c>
      <c r="Q367" s="9">
        <f t="shared" si="120"/>
        <v>0</v>
      </c>
      <c r="S367" s="7">
        <f t="shared" si="121"/>
        <v>800</v>
      </c>
      <c r="T367" s="7">
        <f t="shared" si="122"/>
        <v>800</v>
      </c>
      <c r="U367" s="8" t="str">
        <f t="shared" si="123"/>
        <v/>
      </c>
      <c r="V367" s="7" cm="1">
        <f t="array" aca="1" ref="V367" ca="1">IF(ISBLANK(I367),0,_xlfn.XLOOKUP(I367,INDIRECT(U367&amp;"Controls"),INDIRECT(U367&amp;"ControlsAddon")))</f>
        <v>0</v>
      </c>
      <c r="W367" s="7" t="str">
        <f t="shared" si="111"/>
        <v/>
      </c>
      <c r="X367" s="7" cm="1">
        <f t="array" aca="1" ref="X367" ca="1">IF(AND(K367="y",NOT(ISBLANK(H367))),_xlfn.XLOOKUP(S367,ralcassette,ralcassettecost),IF(K367="Y",_xlfn.XLOOKUP(S367,INDIRECT(U367&amp;"RALW"),_xlfn.XLOOKUP(T367,INDIRECT(U367&amp;"RALD"),INDIRECT(U367&amp;"RAL"))),0))</f>
        <v>0</v>
      </c>
      <c r="Y367" s="7">
        <f t="shared" si="124"/>
        <v>0</v>
      </c>
      <c r="Z367" s="7">
        <f t="shared" si="125"/>
        <v>0</v>
      </c>
      <c r="AA367" s="7" cm="1">
        <f t="array" ref="AA367">IF(ISNUMBER(SEARCH("cassette",H367)),_xlfn.XLOOKUP(S367,cassettewidth,_xlfn.XLOOKUP(H367,cassettetype,cassette)),IF(ISNUMBER(SEARCH("fascia",H367)),_xlfn.XLOOKUP(S367,fasciawidth,_xlfn.XLOOKUP(H367,fasciatype,fascia)),0))</f>
        <v>0</v>
      </c>
      <c r="AB367" s="7" t="str">
        <f t="shared" si="126"/>
        <v/>
      </c>
      <c r="AC367" s="7" t="str" cm="1">
        <f t="array" ref="AC367">IF(NOT(ISBLANK(H367)),_xlfn.XLOOKUP(S367,cassetterefwidth,_xlfn.XLOOKUP(T367,cassetterefdrop,cassetteref)),"")</f>
        <v/>
      </c>
      <c r="AD367" s="1" t="b">
        <f t="shared" si="127"/>
        <v>0</v>
      </c>
      <c r="AE367" s="1" t="b">
        <f t="shared" si="112"/>
        <v>0</v>
      </c>
      <c r="AF367" s="10" t="e" cm="1">
        <f t="array" aca="1" ref="AF367" ca="1">(_xlfn.XLOOKUP($S367,INDIRECT($U367&amp;$W367&amp;"W"),_xlfn.XLOOKUP($T367,INDIRECT($U367&amp;$W367&amp;"D"),INDIRECT($U367&amp;$W367))))</f>
        <v>#REF!</v>
      </c>
      <c r="AG367" s="9"/>
      <c r="AH367" s="9"/>
      <c r="AI367" s="9"/>
      <c r="AJ367" s="9"/>
      <c r="AK367" s="9"/>
      <c r="AL367" s="7">
        <f t="shared" si="113"/>
        <v>500</v>
      </c>
      <c r="AM367" s="7" t="str">
        <f t="shared" si="128"/>
        <v/>
      </c>
      <c r="AN367" s="7">
        <f t="shared" si="114"/>
        <v>0</v>
      </c>
      <c r="AO367" s="7">
        <f t="shared" si="115"/>
        <v>0</v>
      </c>
      <c r="AP367" s="9" cm="1">
        <f t="array" aca="1" ref="AP367" ca="1">IF(F367="Flow",_xlfn.XLOOKUP(AL367,INDIRECT(F367&amp;AM367&amp;"W"),_xlfn.XLOOKUP(AI367,INDIRECT(F367&amp;AM367&amp;"H"),INDIRECT(F367&amp;AM367))),0)</f>
        <v>0</v>
      </c>
      <c r="AQ367" s="9">
        <f>IF(F367="Cascade",_xlfn.XLOOKUP(S367,Cascade!$C$4:$S$4,Cascade!$C$5:$S$5),0)</f>
        <v>0</v>
      </c>
      <c r="AR367" s="9" t="b">
        <f t="shared" si="116"/>
        <v>0</v>
      </c>
      <c r="AS367" s="9" cm="1">
        <f t="array" aca="1" ref="AS367" ca="1">IF(OR(G367="Ellipse 43",G367="Luxury 46",G367="Type 2",G367="Type D",G367="Type Z",ISBLANK(G367)),0,_xlfn.XLOOKUP(S367,INDIRECT(U367&amp;AR367&amp;"w"),INDIRECT(U367&amp;AR367)))</f>
        <v>0</v>
      </c>
      <c r="AT367" s="9" cm="1">
        <f t="array" ref="AT367">IF(F367="ExtraLok 100",_xlfn.XLOOKUP(S367,'ExtraLok 100'!$C$6:$S$6,_xlfn.XLOOKUP('Pricing Tool'!T367,'ExtraLok 100'!$A$7:$A$21,'ExtraLok 100'!$C$7:$S$21)),IF(F367="ExtraLok 125",_xlfn.XLOOKUP('Pricing Tool'!S367,'ExtraLok 125'!$C$6:$S$6,_xlfn.XLOOKUP('Pricing Tool'!T367,'ExtraLok 125'!$A$7:$A$33,'ExtraLok 125'!$C$7:$S$33)),0))</f>
        <v>0</v>
      </c>
      <c r="AU367" s="9">
        <f t="shared" ca="1" si="129"/>
        <v>0</v>
      </c>
      <c r="AV367" s="9" t="str">
        <f t="shared" si="117"/>
        <v/>
      </c>
      <c r="AW367" s="85" t="e">
        <f>_xlfn.XLOOKUP($AV367,'Size capacities'!$A$2:$A$120,'Size capacities'!D$2:D$120)</f>
        <v>#N/A</v>
      </c>
      <c r="AX367" s="85" t="e">
        <f>_xlfn.XLOOKUP($AV367,'Size capacities'!$A$2:$A$120,'Size capacities'!E$2:E$120)</f>
        <v>#N/A</v>
      </c>
      <c r="AY367" s="85" t="e">
        <f>_xlfn.XLOOKUP($AV367,'Size capacities'!$A$2:$A$120,'Size capacities'!F$2:F$120)</f>
        <v>#N/A</v>
      </c>
      <c r="AZ367" s="85" t="e">
        <f>_xlfn.XLOOKUP($AV367,'Size capacities'!$A$2:$A$120,'Size capacities'!G$2:G$120)</f>
        <v>#N/A</v>
      </c>
      <c r="BA367" s="85">
        <f t="shared" si="118"/>
        <v>0</v>
      </c>
      <c r="BB367" s="85">
        <f t="shared" si="119"/>
        <v>0</v>
      </c>
    </row>
    <row r="368" spans="1:54" x14ac:dyDescent="0.3">
      <c r="A368" s="7">
        <v>365</v>
      </c>
      <c r="B368" s="91"/>
      <c r="C368" s="91"/>
      <c r="D368" s="91"/>
      <c r="E368" s="91"/>
      <c r="F368" s="91"/>
      <c r="G368" s="91"/>
      <c r="H368" s="91"/>
      <c r="I368" s="91"/>
      <c r="J368" s="91"/>
      <c r="K368" s="92"/>
      <c r="L368" s="92"/>
      <c r="M368" s="9">
        <f t="shared" ca="1" si="109"/>
        <v>0</v>
      </c>
      <c r="N368" s="10" cm="1">
        <f t="array" aca="1" ref="N368" ca="1">IF(ISBLANK(C368),0,IF(F368="Flow",AP368,IF(F368="Cascade",AQ368,IF(OR(ISBLANK(F368),ISBLANK(G368),ISBLANK(I368),ISBLANK(J368)),0,(_xlfn.XLOOKUP(S368,INDIRECT(U368&amp;W368&amp;"W"),_xlfn.XLOOKUP(T368,INDIRECT(U368&amp;W368&amp;"D"),INDIRECT(U368&amp;W368))))))))</f>
        <v>0</v>
      </c>
      <c r="O368" s="93"/>
      <c r="P368" s="9">
        <f t="shared" ca="1" si="110"/>
        <v>0</v>
      </c>
      <c r="Q368" s="9">
        <f t="shared" si="120"/>
        <v>0</v>
      </c>
      <c r="S368" s="7">
        <f t="shared" si="121"/>
        <v>800</v>
      </c>
      <c r="T368" s="7">
        <f t="shared" si="122"/>
        <v>800</v>
      </c>
      <c r="U368" s="8" t="str">
        <f t="shared" si="123"/>
        <v/>
      </c>
      <c r="V368" s="7" cm="1">
        <f t="array" aca="1" ref="V368" ca="1">IF(ISBLANK(I368),0,_xlfn.XLOOKUP(I368,INDIRECT(U368&amp;"Controls"),INDIRECT(U368&amp;"ControlsAddon")))</f>
        <v>0</v>
      </c>
      <c r="W368" s="7" t="str">
        <f t="shared" si="111"/>
        <v/>
      </c>
      <c r="X368" s="7" cm="1">
        <f t="array" aca="1" ref="X368" ca="1">IF(AND(K368="y",NOT(ISBLANK(H368))),_xlfn.XLOOKUP(S368,ralcassette,ralcassettecost),IF(K368="Y",_xlfn.XLOOKUP(S368,INDIRECT(U368&amp;"RALW"),_xlfn.XLOOKUP(T368,INDIRECT(U368&amp;"RALD"),INDIRECT(U368&amp;"RAL"))),0))</f>
        <v>0</v>
      </c>
      <c r="Y368" s="7">
        <f t="shared" si="124"/>
        <v>0</v>
      </c>
      <c r="Z368" s="7">
        <f t="shared" si="125"/>
        <v>0</v>
      </c>
      <c r="AA368" s="7" cm="1">
        <f t="array" ref="AA368">IF(ISNUMBER(SEARCH("cassette",H368)),_xlfn.XLOOKUP(S368,cassettewidth,_xlfn.XLOOKUP(H368,cassettetype,cassette)),IF(ISNUMBER(SEARCH("fascia",H368)),_xlfn.XLOOKUP(S368,fasciawidth,_xlfn.XLOOKUP(H368,fasciatype,fascia)),0))</f>
        <v>0</v>
      </c>
      <c r="AB368" s="7" t="str">
        <f t="shared" si="126"/>
        <v/>
      </c>
      <c r="AC368" s="7" t="str" cm="1">
        <f t="array" ref="AC368">IF(NOT(ISBLANK(H368)),_xlfn.XLOOKUP(S368,cassetterefwidth,_xlfn.XLOOKUP(T368,cassetterefdrop,cassetteref)),"")</f>
        <v/>
      </c>
      <c r="AD368" s="1" t="b">
        <f t="shared" si="127"/>
        <v>0</v>
      </c>
      <c r="AE368" s="1" t="b">
        <f t="shared" si="112"/>
        <v>0</v>
      </c>
      <c r="AF368" s="10" t="e" cm="1">
        <f t="array" aca="1" ref="AF368" ca="1">(_xlfn.XLOOKUP($S368,INDIRECT($U368&amp;$W368&amp;"W"),_xlfn.XLOOKUP($T368,INDIRECT($U368&amp;$W368&amp;"D"),INDIRECT($U368&amp;$W368))))</f>
        <v>#REF!</v>
      </c>
      <c r="AG368" s="9"/>
      <c r="AH368" s="9"/>
      <c r="AI368" s="9"/>
      <c r="AJ368" s="9"/>
      <c r="AK368" s="9"/>
      <c r="AL368" s="7">
        <f t="shared" si="113"/>
        <v>500</v>
      </c>
      <c r="AM368" s="7" t="str">
        <f t="shared" si="128"/>
        <v/>
      </c>
      <c r="AN368" s="7">
        <f t="shared" si="114"/>
        <v>0</v>
      </c>
      <c r="AO368" s="7">
        <f t="shared" si="115"/>
        <v>0</v>
      </c>
      <c r="AP368" s="9" cm="1">
        <f t="array" aca="1" ref="AP368" ca="1">IF(F368="Flow",_xlfn.XLOOKUP(AL368,INDIRECT(F368&amp;AM368&amp;"W"),_xlfn.XLOOKUP(AI368,INDIRECT(F368&amp;AM368&amp;"H"),INDIRECT(F368&amp;AM368))),0)</f>
        <v>0</v>
      </c>
      <c r="AQ368" s="9">
        <f>IF(F368="Cascade",_xlfn.XLOOKUP(S368,Cascade!$C$4:$S$4,Cascade!$C$5:$S$5),0)</f>
        <v>0</v>
      </c>
      <c r="AR368" s="9" t="b">
        <f t="shared" si="116"/>
        <v>0</v>
      </c>
      <c r="AS368" s="9" cm="1">
        <f t="array" aca="1" ref="AS368" ca="1">IF(OR(G368="Ellipse 43",G368="Luxury 46",G368="Type 2",G368="Type D",G368="Type Z",ISBLANK(G368)),0,_xlfn.XLOOKUP(S368,INDIRECT(U368&amp;AR368&amp;"w"),INDIRECT(U368&amp;AR368)))</f>
        <v>0</v>
      </c>
      <c r="AT368" s="9" cm="1">
        <f t="array" ref="AT368">IF(F368="ExtraLok 100",_xlfn.XLOOKUP(S368,'ExtraLok 100'!$C$6:$S$6,_xlfn.XLOOKUP('Pricing Tool'!T368,'ExtraLok 100'!$A$7:$A$21,'ExtraLok 100'!$C$7:$S$21)),IF(F368="ExtraLok 125",_xlfn.XLOOKUP('Pricing Tool'!S368,'ExtraLok 125'!$C$6:$S$6,_xlfn.XLOOKUP('Pricing Tool'!T368,'ExtraLok 125'!$A$7:$A$33,'ExtraLok 125'!$C$7:$S$33)),0))</f>
        <v>0</v>
      </c>
      <c r="AU368" s="9">
        <f t="shared" ca="1" si="129"/>
        <v>0</v>
      </c>
      <c r="AV368" s="9" t="str">
        <f t="shared" si="117"/>
        <v/>
      </c>
      <c r="AW368" s="85" t="e">
        <f>_xlfn.XLOOKUP($AV368,'Size capacities'!$A$2:$A$120,'Size capacities'!D$2:D$120)</f>
        <v>#N/A</v>
      </c>
      <c r="AX368" s="85" t="e">
        <f>_xlfn.XLOOKUP($AV368,'Size capacities'!$A$2:$A$120,'Size capacities'!E$2:E$120)</f>
        <v>#N/A</v>
      </c>
      <c r="AY368" s="85" t="e">
        <f>_xlfn.XLOOKUP($AV368,'Size capacities'!$A$2:$A$120,'Size capacities'!F$2:F$120)</f>
        <v>#N/A</v>
      </c>
      <c r="AZ368" s="85" t="e">
        <f>_xlfn.XLOOKUP($AV368,'Size capacities'!$A$2:$A$120,'Size capacities'!G$2:G$120)</f>
        <v>#N/A</v>
      </c>
      <c r="BA368" s="85">
        <f t="shared" si="118"/>
        <v>0</v>
      </c>
      <c r="BB368" s="85">
        <f t="shared" si="119"/>
        <v>0</v>
      </c>
    </row>
    <row r="369" spans="1:54" x14ac:dyDescent="0.3">
      <c r="A369" s="7">
        <v>366</v>
      </c>
      <c r="B369" s="91"/>
      <c r="C369" s="91"/>
      <c r="D369" s="91"/>
      <c r="E369" s="91"/>
      <c r="F369" s="91"/>
      <c r="G369" s="91"/>
      <c r="H369" s="91"/>
      <c r="I369" s="91"/>
      <c r="J369" s="91"/>
      <c r="K369" s="92"/>
      <c r="L369" s="92"/>
      <c r="M369" s="9">
        <f t="shared" ca="1" si="109"/>
        <v>0</v>
      </c>
      <c r="N369" s="10" cm="1">
        <f t="array" aca="1" ref="N369" ca="1">IF(ISBLANK(C369),0,IF(F369="Flow",AP369,IF(F369="Cascade",AQ369,IF(OR(ISBLANK(F369),ISBLANK(G369),ISBLANK(I369),ISBLANK(J369)),0,(_xlfn.XLOOKUP(S369,INDIRECT(U369&amp;W369&amp;"W"),_xlfn.XLOOKUP(T369,INDIRECT(U369&amp;W369&amp;"D"),INDIRECT(U369&amp;W369))))))))</f>
        <v>0</v>
      </c>
      <c r="O369" s="93"/>
      <c r="P369" s="9">
        <f t="shared" ca="1" si="110"/>
        <v>0</v>
      </c>
      <c r="Q369" s="9">
        <f t="shared" si="120"/>
        <v>0</v>
      </c>
      <c r="S369" s="7">
        <f t="shared" si="121"/>
        <v>800</v>
      </c>
      <c r="T369" s="7">
        <f t="shared" si="122"/>
        <v>800</v>
      </c>
      <c r="U369" s="8" t="str">
        <f t="shared" si="123"/>
        <v/>
      </c>
      <c r="V369" s="7" cm="1">
        <f t="array" aca="1" ref="V369" ca="1">IF(ISBLANK(I369),0,_xlfn.XLOOKUP(I369,INDIRECT(U369&amp;"Controls"),INDIRECT(U369&amp;"ControlsAddon")))</f>
        <v>0</v>
      </c>
      <c r="W369" s="7" t="str">
        <f t="shared" si="111"/>
        <v/>
      </c>
      <c r="X369" s="7" cm="1">
        <f t="array" aca="1" ref="X369" ca="1">IF(AND(K369="y",NOT(ISBLANK(H369))),_xlfn.XLOOKUP(S369,ralcassette,ralcassettecost),IF(K369="Y",_xlfn.XLOOKUP(S369,INDIRECT(U369&amp;"RALW"),_xlfn.XLOOKUP(T369,INDIRECT(U369&amp;"RALD"),INDIRECT(U369&amp;"RAL"))),0))</f>
        <v>0</v>
      </c>
      <c r="Y369" s="7">
        <f t="shared" si="124"/>
        <v>0</v>
      </c>
      <c r="Z369" s="7">
        <f t="shared" si="125"/>
        <v>0</v>
      </c>
      <c r="AA369" s="7" cm="1">
        <f t="array" ref="AA369">IF(ISNUMBER(SEARCH("cassette",H369)),_xlfn.XLOOKUP(S369,cassettewidth,_xlfn.XLOOKUP(H369,cassettetype,cassette)),IF(ISNUMBER(SEARCH("fascia",H369)),_xlfn.XLOOKUP(S369,fasciawidth,_xlfn.XLOOKUP(H369,fasciatype,fascia)),0))</f>
        <v>0</v>
      </c>
      <c r="AB369" s="7" t="str">
        <f t="shared" si="126"/>
        <v/>
      </c>
      <c r="AC369" s="7" t="str" cm="1">
        <f t="array" ref="AC369">IF(NOT(ISBLANK(H369)),_xlfn.XLOOKUP(S369,cassetterefwidth,_xlfn.XLOOKUP(T369,cassetterefdrop,cassetteref)),"")</f>
        <v/>
      </c>
      <c r="AD369" s="1" t="b">
        <f t="shared" si="127"/>
        <v>0</v>
      </c>
      <c r="AE369" s="1" t="b">
        <f t="shared" si="112"/>
        <v>0</v>
      </c>
      <c r="AF369" s="10" t="e" cm="1">
        <f t="array" aca="1" ref="AF369" ca="1">(_xlfn.XLOOKUP($S369,INDIRECT($U369&amp;$W369&amp;"W"),_xlfn.XLOOKUP($T369,INDIRECT($U369&amp;$W369&amp;"D"),INDIRECT($U369&amp;$W369))))</f>
        <v>#REF!</v>
      </c>
      <c r="AG369" s="9"/>
      <c r="AH369" s="9"/>
      <c r="AI369" s="9"/>
      <c r="AJ369" s="9"/>
      <c r="AK369" s="9"/>
      <c r="AL369" s="7">
        <f t="shared" si="113"/>
        <v>500</v>
      </c>
      <c r="AM369" s="7" t="str">
        <f t="shared" si="128"/>
        <v/>
      </c>
      <c r="AN369" s="7">
        <f t="shared" si="114"/>
        <v>0</v>
      </c>
      <c r="AO369" s="7">
        <f t="shared" si="115"/>
        <v>0</v>
      </c>
      <c r="AP369" s="9" cm="1">
        <f t="array" aca="1" ref="AP369" ca="1">IF(F369="Flow",_xlfn.XLOOKUP(AL369,INDIRECT(F369&amp;AM369&amp;"W"),_xlfn.XLOOKUP(AI369,INDIRECT(F369&amp;AM369&amp;"H"),INDIRECT(F369&amp;AM369))),0)</f>
        <v>0</v>
      </c>
      <c r="AQ369" s="9">
        <f>IF(F369="Cascade",_xlfn.XLOOKUP(S369,Cascade!$C$4:$S$4,Cascade!$C$5:$S$5),0)</f>
        <v>0</v>
      </c>
      <c r="AR369" s="9" t="b">
        <f t="shared" si="116"/>
        <v>0</v>
      </c>
      <c r="AS369" s="9" cm="1">
        <f t="array" aca="1" ref="AS369" ca="1">IF(OR(G369="Ellipse 43",G369="Luxury 46",G369="Type 2",G369="Type D",G369="Type Z",ISBLANK(G369)),0,_xlfn.XLOOKUP(S369,INDIRECT(U369&amp;AR369&amp;"w"),INDIRECT(U369&amp;AR369)))</f>
        <v>0</v>
      </c>
      <c r="AT369" s="9" cm="1">
        <f t="array" ref="AT369">IF(F369="ExtraLok 100",_xlfn.XLOOKUP(S369,'ExtraLok 100'!$C$6:$S$6,_xlfn.XLOOKUP('Pricing Tool'!T369,'ExtraLok 100'!$A$7:$A$21,'ExtraLok 100'!$C$7:$S$21)),IF(F369="ExtraLok 125",_xlfn.XLOOKUP('Pricing Tool'!S369,'ExtraLok 125'!$C$6:$S$6,_xlfn.XLOOKUP('Pricing Tool'!T369,'ExtraLok 125'!$A$7:$A$33,'ExtraLok 125'!$C$7:$S$33)),0))</f>
        <v>0</v>
      </c>
      <c r="AU369" s="9">
        <f t="shared" ca="1" si="129"/>
        <v>0</v>
      </c>
      <c r="AV369" s="9" t="str">
        <f t="shared" si="117"/>
        <v/>
      </c>
      <c r="AW369" s="85" t="e">
        <f>_xlfn.XLOOKUP($AV369,'Size capacities'!$A$2:$A$120,'Size capacities'!D$2:D$120)</f>
        <v>#N/A</v>
      </c>
      <c r="AX369" s="85" t="e">
        <f>_xlfn.XLOOKUP($AV369,'Size capacities'!$A$2:$A$120,'Size capacities'!E$2:E$120)</f>
        <v>#N/A</v>
      </c>
      <c r="AY369" s="85" t="e">
        <f>_xlfn.XLOOKUP($AV369,'Size capacities'!$A$2:$A$120,'Size capacities'!F$2:F$120)</f>
        <v>#N/A</v>
      </c>
      <c r="AZ369" s="85" t="e">
        <f>_xlfn.XLOOKUP($AV369,'Size capacities'!$A$2:$A$120,'Size capacities'!G$2:G$120)</f>
        <v>#N/A</v>
      </c>
      <c r="BA369" s="85">
        <f t="shared" si="118"/>
        <v>0</v>
      </c>
      <c r="BB369" s="85">
        <f t="shared" si="119"/>
        <v>0</v>
      </c>
    </row>
    <row r="370" spans="1:54" x14ac:dyDescent="0.3">
      <c r="A370" s="7">
        <v>367</v>
      </c>
      <c r="B370" s="91"/>
      <c r="C370" s="91"/>
      <c r="D370" s="91"/>
      <c r="E370" s="91"/>
      <c r="F370" s="91"/>
      <c r="G370" s="91"/>
      <c r="H370" s="91"/>
      <c r="I370" s="91"/>
      <c r="J370" s="91"/>
      <c r="K370" s="92"/>
      <c r="L370" s="92"/>
      <c r="M370" s="9">
        <f t="shared" ca="1" si="109"/>
        <v>0</v>
      </c>
      <c r="N370" s="10" cm="1">
        <f t="array" aca="1" ref="N370" ca="1">IF(ISBLANK(C370),0,IF(F370="Flow",AP370,IF(F370="Cascade",AQ370,IF(OR(ISBLANK(F370),ISBLANK(G370),ISBLANK(I370),ISBLANK(J370)),0,(_xlfn.XLOOKUP(S370,INDIRECT(U370&amp;W370&amp;"W"),_xlfn.XLOOKUP(T370,INDIRECT(U370&amp;W370&amp;"D"),INDIRECT(U370&amp;W370))))))))</f>
        <v>0</v>
      </c>
      <c r="O370" s="93"/>
      <c r="P370" s="9">
        <f t="shared" ca="1" si="110"/>
        <v>0</v>
      </c>
      <c r="Q370" s="9">
        <f t="shared" si="120"/>
        <v>0</v>
      </c>
      <c r="S370" s="7">
        <f t="shared" si="121"/>
        <v>800</v>
      </c>
      <c r="T370" s="7">
        <f t="shared" si="122"/>
        <v>800</v>
      </c>
      <c r="U370" s="8" t="str">
        <f t="shared" si="123"/>
        <v/>
      </c>
      <c r="V370" s="7" cm="1">
        <f t="array" aca="1" ref="V370" ca="1">IF(ISBLANK(I370),0,_xlfn.XLOOKUP(I370,INDIRECT(U370&amp;"Controls"),INDIRECT(U370&amp;"ControlsAddon")))</f>
        <v>0</v>
      </c>
      <c r="W370" s="7" t="str">
        <f t="shared" si="111"/>
        <v/>
      </c>
      <c r="X370" s="7" cm="1">
        <f t="array" aca="1" ref="X370" ca="1">IF(AND(K370="y",NOT(ISBLANK(H370))),_xlfn.XLOOKUP(S370,ralcassette,ralcassettecost),IF(K370="Y",_xlfn.XLOOKUP(S370,INDIRECT(U370&amp;"RALW"),_xlfn.XLOOKUP(T370,INDIRECT(U370&amp;"RALD"),INDIRECT(U370&amp;"RAL"))),0))</f>
        <v>0</v>
      </c>
      <c r="Y370" s="7">
        <f t="shared" si="124"/>
        <v>0</v>
      </c>
      <c r="Z370" s="7">
        <f t="shared" si="125"/>
        <v>0</v>
      </c>
      <c r="AA370" s="7" cm="1">
        <f t="array" ref="AA370">IF(ISNUMBER(SEARCH("cassette",H370)),_xlfn.XLOOKUP(S370,cassettewidth,_xlfn.XLOOKUP(H370,cassettetype,cassette)),IF(ISNUMBER(SEARCH("fascia",H370)),_xlfn.XLOOKUP(S370,fasciawidth,_xlfn.XLOOKUP(H370,fasciatype,fascia)),0))</f>
        <v>0</v>
      </c>
      <c r="AB370" s="7" t="str">
        <f t="shared" si="126"/>
        <v/>
      </c>
      <c r="AC370" s="7" t="str" cm="1">
        <f t="array" ref="AC370">IF(NOT(ISBLANK(H370)),_xlfn.XLOOKUP(S370,cassetterefwidth,_xlfn.XLOOKUP(T370,cassetterefdrop,cassetteref)),"")</f>
        <v/>
      </c>
      <c r="AD370" s="1" t="b">
        <f t="shared" si="127"/>
        <v>0</v>
      </c>
      <c r="AE370" s="1" t="b">
        <f t="shared" si="112"/>
        <v>0</v>
      </c>
      <c r="AF370" s="10" t="e" cm="1">
        <f t="array" aca="1" ref="AF370" ca="1">(_xlfn.XLOOKUP($S370,INDIRECT($U370&amp;$W370&amp;"W"),_xlfn.XLOOKUP($T370,INDIRECT($U370&amp;$W370&amp;"D"),INDIRECT($U370&amp;$W370))))</f>
        <v>#REF!</v>
      </c>
      <c r="AG370" s="9"/>
      <c r="AH370" s="9"/>
      <c r="AI370" s="9"/>
      <c r="AJ370" s="9"/>
      <c r="AK370" s="9"/>
      <c r="AL370" s="7">
        <f t="shared" si="113"/>
        <v>500</v>
      </c>
      <c r="AM370" s="7" t="str">
        <f t="shared" si="128"/>
        <v/>
      </c>
      <c r="AN370" s="7">
        <f t="shared" si="114"/>
        <v>0</v>
      </c>
      <c r="AO370" s="7">
        <f t="shared" si="115"/>
        <v>0</v>
      </c>
      <c r="AP370" s="9" cm="1">
        <f t="array" aca="1" ref="AP370" ca="1">IF(F370="Flow",_xlfn.XLOOKUP(AL370,INDIRECT(F370&amp;AM370&amp;"W"),_xlfn.XLOOKUP(AI370,INDIRECT(F370&amp;AM370&amp;"H"),INDIRECT(F370&amp;AM370))),0)</f>
        <v>0</v>
      </c>
      <c r="AQ370" s="9">
        <f>IF(F370="Cascade",_xlfn.XLOOKUP(S370,Cascade!$C$4:$S$4,Cascade!$C$5:$S$5),0)</f>
        <v>0</v>
      </c>
      <c r="AR370" s="9" t="b">
        <f t="shared" si="116"/>
        <v>0</v>
      </c>
      <c r="AS370" s="9" cm="1">
        <f t="array" aca="1" ref="AS370" ca="1">IF(OR(G370="Ellipse 43",G370="Luxury 46",G370="Type 2",G370="Type D",G370="Type Z",ISBLANK(G370)),0,_xlfn.XLOOKUP(S370,INDIRECT(U370&amp;AR370&amp;"w"),INDIRECT(U370&amp;AR370)))</f>
        <v>0</v>
      </c>
      <c r="AT370" s="9" cm="1">
        <f t="array" ref="AT370">IF(F370="ExtraLok 100",_xlfn.XLOOKUP(S370,'ExtraLok 100'!$C$6:$S$6,_xlfn.XLOOKUP('Pricing Tool'!T370,'ExtraLok 100'!$A$7:$A$21,'ExtraLok 100'!$C$7:$S$21)),IF(F370="ExtraLok 125",_xlfn.XLOOKUP('Pricing Tool'!S370,'ExtraLok 125'!$C$6:$S$6,_xlfn.XLOOKUP('Pricing Tool'!T370,'ExtraLok 125'!$A$7:$A$33,'ExtraLok 125'!$C$7:$S$33)),0))</f>
        <v>0</v>
      </c>
      <c r="AU370" s="9">
        <f t="shared" ca="1" si="129"/>
        <v>0</v>
      </c>
      <c r="AV370" s="9" t="str">
        <f t="shared" si="117"/>
        <v/>
      </c>
      <c r="AW370" s="85" t="e">
        <f>_xlfn.XLOOKUP($AV370,'Size capacities'!$A$2:$A$120,'Size capacities'!D$2:D$120)</f>
        <v>#N/A</v>
      </c>
      <c r="AX370" s="85" t="e">
        <f>_xlfn.XLOOKUP($AV370,'Size capacities'!$A$2:$A$120,'Size capacities'!E$2:E$120)</f>
        <v>#N/A</v>
      </c>
      <c r="AY370" s="85" t="e">
        <f>_xlfn.XLOOKUP($AV370,'Size capacities'!$A$2:$A$120,'Size capacities'!F$2:F$120)</f>
        <v>#N/A</v>
      </c>
      <c r="AZ370" s="85" t="e">
        <f>_xlfn.XLOOKUP($AV370,'Size capacities'!$A$2:$A$120,'Size capacities'!G$2:G$120)</f>
        <v>#N/A</v>
      </c>
      <c r="BA370" s="85">
        <f t="shared" si="118"/>
        <v>0</v>
      </c>
      <c r="BB370" s="85">
        <f t="shared" si="119"/>
        <v>0</v>
      </c>
    </row>
    <row r="371" spans="1:54" x14ac:dyDescent="0.3">
      <c r="A371" s="7">
        <v>368</v>
      </c>
      <c r="B371" s="91"/>
      <c r="C371" s="91"/>
      <c r="D371" s="91"/>
      <c r="E371" s="91"/>
      <c r="F371" s="91"/>
      <c r="G371" s="91"/>
      <c r="H371" s="91"/>
      <c r="I371" s="91"/>
      <c r="J371" s="91"/>
      <c r="K371" s="92"/>
      <c r="L371" s="92"/>
      <c r="M371" s="9">
        <f t="shared" ca="1" si="109"/>
        <v>0</v>
      </c>
      <c r="N371" s="10" cm="1">
        <f t="array" aca="1" ref="N371" ca="1">IF(ISBLANK(C371),0,IF(F371="Flow",AP371,IF(F371="Cascade",AQ371,IF(OR(ISBLANK(F371),ISBLANK(G371),ISBLANK(I371),ISBLANK(J371)),0,(_xlfn.XLOOKUP(S371,INDIRECT(U371&amp;W371&amp;"W"),_xlfn.XLOOKUP(T371,INDIRECT(U371&amp;W371&amp;"D"),INDIRECT(U371&amp;W371))))))))</f>
        <v>0</v>
      </c>
      <c r="O371" s="93"/>
      <c r="P371" s="9">
        <f t="shared" ca="1" si="110"/>
        <v>0</v>
      </c>
      <c r="Q371" s="9">
        <f t="shared" si="120"/>
        <v>0</v>
      </c>
      <c r="S371" s="7">
        <f t="shared" si="121"/>
        <v>800</v>
      </c>
      <c r="T371" s="7">
        <f t="shared" si="122"/>
        <v>800</v>
      </c>
      <c r="U371" s="8" t="str">
        <f t="shared" si="123"/>
        <v/>
      </c>
      <c r="V371" s="7" cm="1">
        <f t="array" aca="1" ref="V371" ca="1">IF(ISBLANK(I371),0,_xlfn.XLOOKUP(I371,INDIRECT(U371&amp;"Controls"),INDIRECT(U371&amp;"ControlsAddon")))</f>
        <v>0</v>
      </c>
      <c r="W371" s="7" t="str">
        <f t="shared" si="111"/>
        <v/>
      </c>
      <c r="X371" s="7" cm="1">
        <f t="array" aca="1" ref="X371" ca="1">IF(AND(K371="y",NOT(ISBLANK(H371))),_xlfn.XLOOKUP(S371,ralcassette,ralcassettecost),IF(K371="Y",_xlfn.XLOOKUP(S371,INDIRECT(U371&amp;"RALW"),_xlfn.XLOOKUP(T371,INDIRECT(U371&amp;"RALD"),INDIRECT(U371&amp;"RAL"))),0))</f>
        <v>0</v>
      </c>
      <c r="Y371" s="7">
        <f t="shared" si="124"/>
        <v>0</v>
      </c>
      <c r="Z371" s="7">
        <f t="shared" si="125"/>
        <v>0</v>
      </c>
      <c r="AA371" s="7" cm="1">
        <f t="array" ref="AA371">IF(ISNUMBER(SEARCH("cassette",H371)),_xlfn.XLOOKUP(S371,cassettewidth,_xlfn.XLOOKUP(H371,cassettetype,cassette)),IF(ISNUMBER(SEARCH("fascia",H371)),_xlfn.XLOOKUP(S371,fasciawidth,_xlfn.XLOOKUP(H371,fasciatype,fascia)),0))</f>
        <v>0</v>
      </c>
      <c r="AB371" s="7" t="str">
        <f t="shared" si="126"/>
        <v/>
      </c>
      <c r="AC371" s="7" t="str" cm="1">
        <f t="array" ref="AC371">IF(NOT(ISBLANK(H371)),_xlfn.XLOOKUP(S371,cassetterefwidth,_xlfn.XLOOKUP(T371,cassetterefdrop,cassetteref)),"")</f>
        <v/>
      </c>
      <c r="AD371" s="1" t="b">
        <f t="shared" si="127"/>
        <v>0</v>
      </c>
      <c r="AE371" s="1" t="b">
        <f t="shared" si="112"/>
        <v>0</v>
      </c>
      <c r="AF371" s="10" t="e" cm="1">
        <f t="array" aca="1" ref="AF371" ca="1">(_xlfn.XLOOKUP($S371,INDIRECT($U371&amp;$W371&amp;"W"),_xlfn.XLOOKUP($T371,INDIRECT($U371&amp;$W371&amp;"D"),INDIRECT($U371&amp;$W371))))</f>
        <v>#REF!</v>
      </c>
      <c r="AG371" s="9"/>
      <c r="AH371" s="9"/>
      <c r="AI371" s="9"/>
      <c r="AJ371" s="9"/>
      <c r="AK371" s="9"/>
      <c r="AL371" s="7">
        <f t="shared" si="113"/>
        <v>500</v>
      </c>
      <c r="AM371" s="7" t="str">
        <f t="shared" si="128"/>
        <v/>
      </c>
      <c r="AN371" s="7">
        <f t="shared" si="114"/>
        <v>0</v>
      </c>
      <c r="AO371" s="7">
        <f t="shared" si="115"/>
        <v>0</v>
      </c>
      <c r="AP371" s="9" cm="1">
        <f t="array" aca="1" ref="AP371" ca="1">IF(F371="Flow",_xlfn.XLOOKUP(AL371,INDIRECT(F371&amp;AM371&amp;"W"),_xlfn.XLOOKUP(AI371,INDIRECT(F371&amp;AM371&amp;"H"),INDIRECT(F371&amp;AM371))),0)</f>
        <v>0</v>
      </c>
      <c r="AQ371" s="9">
        <f>IF(F371="Cascade",_xlfn.XLOOKUP(S371,Cascade!$C$4:$S$4,Cascade!$C$5:$S$5),0)</f>
        <v>0</v>
      </c>
      <c r="AR371" s="9" t="b">
        <f t="shared" si="116"/>
        <v>0</v>
      </c>
      <c r="AS371" s="9" cm="1">
        <f t="array" aca="1" ref="AS371" ca="1">IF(OR(G371="Ellipse 43",G371="Luxury 46",G371="Type 2",G371="Type D",G371="Type Z",ISBLANK(G371)),0,_xlfn.XLOOKUP(S371,INDIRECT(U371&amp;AR371&amp;"w"),INDIRECT(U371&amp;AR371)))</f>
        <v>0</v>
      </c>
      <c r="AT371" s="9" cm="1">
        <f t="array" ref="AT371">IF(F371="ExtraLok 100",_xlfn.XLOOKUP(S371,'ExtraLok 100'!$C$6:$S$6,_xlfn.XLOOKUP('Pricing Tool'!T371,'ExtraLok 100'!$A$7:$A$21,'ExtraLok 100'!$C$7:$S$21)),IF(F371="ExtraLok 125",_xlfn.XLOOKUP('Pricing Tool'!S371,'ExtraLok 125'!$C$6:$S$6,_xlfn.XLOOKUP('Pricing Tool'!T371,'ExtraLok 125'!$A$7:$A$33,'ExtraLok 125'!$C$7:$S$33)),0))</f>
        <v>0</v>
      </c>
      <c r="AU371" s="9">
        <f t="shared" ca="1" si="129"/>
        <v>0</v>
      </c>
      <c r="AV371" s="9" t="str">
        <f t="shared" si="117"/>
        <v/>
      </c>
      <c r="AW371" s="85" t="e">
        <f>_xlfn.XLOOKUP($AV371,'Size capacities'!$A$2:$A$120,'Size capacities'!D$2:D$120)</f>
        <v>#N/A</v>
      </c>
      <c r="AX371" s="85" t="e">
        <f>_xlfn.XLOOKUP($AV371,'Size capacities'!$A$2:$A$120,'Size capacities'!E$2:E$120)</f>
        <v>#N/A</v>
      </c>
      <c r="AY371" s="85" t="e">
        <f>_xlfn.XLOOKUP($AV371,'Size capacities'!$A$2:$A$120,'Size capacities'!F$2:F$120)</f>
        <v>#N/A</v>
      </c>
      <c r="AZ371" s="85" t="e">
        <f>_xlfn.XLOOKUP($AV371,'Size capacities'!$A$2:$A$120,'Size capacities'!G$2:G$120)</f>
        <v>#N/A</v>
      </c>
      <c r="BA371" s="85">
        <f t="shared" si="118"/>
        <v>0</v>
      </c>
      <c r="BB371" s="85">
        <f t="shared" si="119"/>
        <v>0</v>
      </c>
    </row>
    <row r="372" spans="1:54" x14ac:dyDescent="0.3">
      <c r="A372" s="7">
        <v>369</v>
      </c>
      <c r="B372" s="91"/>
      <c r="C372" s="91"/>
      <c r="D372" s="91"/>
      <c r="E372" s="91"/>
      <c r="F372" s="91"/>
      <c r="G372" s="91"/>
      <c r="H372" s="91"/>
      <c r="I372" s="91"/>
      <c r="J372" s="91"/>
      <c r="K372" s="92"/>
      <c r="L372" s="92"/>
      <c r="M372" s="9">
        <f t="shared" ca="1" si="109"/>
        <v>0</v>
      </c>
      <c r="N372" s="10" cm="1">
        <f t="array" aca="1" ref="N372" ca="1">IF(ISBLANK(C372),0,IF(F372="Flow",AP372,IF(F372="Cascade",AQ372,IF(OR(ISBLANK(F372),ISBLANK(G372),ISBLANK(I372),ISBLANK(J372)),0,(_xlfn.XLOOKUP(S372,INDIRECT(U372&amp;W372&amp;"W"),_xlfn.XLOOKUP(T372,INDIRECT(U372&amp;W372&amp;"D"),INDIRECT(U372&amp;W372))))))))</f>
        <v>0</v>
      </c>
      <c r="O372" s="93"/>
      <c r="P372" s="9">
        <f t="shared" ca="1" si="110"/>
        <v>0</v>
      </c>
      <c r="Q372" s="9">
        <f t="shared" si="120"/>
        <v>0</v>
      </c>
      <c r="S372" s="7">
        <f t="shared" si="121"/>
        <v>800</v>
      </c>
      <c r="T372" s="7">
        <f t="shared" si="122"/>
        <v>800</v>
      </c>
      <c r="U372" s="8" t="str">
        <f t="shared" si="123"/>
        <v/>
      </c>
      <c r="V372" s="7" cm="1">
        <f t="array" aca="1" ref="V372" ca="1">IF(ISBLANK(I372),0,_xlfn.XLOOKUP(I372,INDIRECT(U372&amp;"Controls"),INDIRECT(U372&amp;"ControlsAddon")))</f>
        <v>0</v>
      </c>
      <c r="W372" s="7" t="str">
        <f t="shared" si="111"/>
        <v/>
      </c>
      <c r="X372" s="7" cm="1">
        <f t="array" aca="1" ref="X372" ca="1">IF(AND(K372="y",NOT(ISBLANK(H372))),_xlfn.XLOOKUP(S372,ralcassette,ralcassettecost),IF(K372="Y",_xlfn.XLOOKUP(S372,INDIRECT(U372&amp;"RALW"),_xlfn.XLOOKUP(T372,INDIRECT(U372&amp;"RALD"),INDIRECT(U372&amp;"RAL"))),0))</f>
        <v>0</v>
      </c>
      <c r="Y372" s="7">
        <f t="shared" si="124"/>
        <v>0</v>
      </c>
      <c r="Z372" s="7">
        <f t="shared" si="125"/>
        <v>0</v>
      </c>
      <c r="AA372" s="7" cm="1">
        <f t="array" ref="AA372">IF(ISNUMBER(SEARCH("cassette",H372)),_xlfn.XLOOKUP(S372,cassettewidth,_xlfn.XLOOKUP(H372,cassettetype,cassette)),IF(ISNUMBER(SEARCH("fascia",H372)),_xlfn.XLOOKUP(S372,fasciawidth,_xlfn.XLOOKUP(H372,fasciatype,fascia)),0))</f>
        <v>0</v>
      </c>
      <c r="AB372" s="7" t="str">
        <f t="shared" si="126"/>
        <v/>
      </c>
      <c r="AC372" s="7" t="str" cm="1">
        <f t="array" ref="AC372">IF(NOT(ISBLANK(H372)),_xlfn.XLOOKUP(S372,cassetterefwidth,_xlfn.XLOOKUP(T372,cassetterefdrop,cassetteref)),"")</f>
        <v/>
      </c>
      <c r="AD372" s="1" t="b">
        <f t="shared" si="127"/>
        <v>0</v>
      </c>
      <c r="AE372" s="1" t="b">
        <f t="shared" si="112"/>
        <v>0</v>
      </c>
      <c r="AF372" s="10" t="e" cm="1">
        <f t="array" aca="1" ref="AF372" ca="1">(_xlfn.XLOOKUP($S372,INDIRECT($U372&amp;$W372&amp;"W"),_xlfn.XLOOKUP($T372,INDIRECT($U372&amp;$W372&amp;"D"),INDIRECT($U372&amp;$W372))))</f>
        <v>#REF!</v>
      </c>
      <c r="AG372" s="9"/>
      <c r="AH372" s="9"/>
      <c r="AI372" s="9"/>
      <c r="AJ372" s="9"/>
      <c r="AK372" s="9"/>
      <c r="AL372" s="7">
        <f t="shared" si="113"/>
        <v>500</v>
      </c>
      <c r="AM372" s="7" t="str">
        <f t="shared" si="128"/>
        <v/>
      </c>
      <c r="AN372" s="7">
        <f t="shared" si="114"/>
        <v>0</v>
      </c>
      <c r="AO372" s="7">
        <f t="shared" si="115"/>
        <v>0</v>
      </c>
      <c r="AP372" s="9" cm="1">
        <f t="array" aca="1" ref="AP372" ca="1">IF(F372="Flow",_xlfn.XLOOKUP(AL372,INDIRECT(F372&amp;AM372&amp;"W"),_xlfn.XLOOKUP(AI372,INDIRECT(F372&amp;AM372&amp;"H"),INDIRECT(F372&amp;AM372))),0)</f>
        <v>0</v>
      </c>
      <c r="AQ372" s="9">
        <f>IF(F372="Cascade",_xlfn.XLOOKUP(S372,Cascade!$C$4:$S$4,Cascade!$C$5:$S$5),0)</f>
        <v>0</v>
      </c>
      <c r="AR372" s="9" t="b">
        <f t="shared" si="116"/>
        <v>0</v>
      </c>
      <c r="AS372" s="9" cm="1">
        <f t="array" aca="1" ref="AS372" ca="1">IF(OR(G372="Ellipse 43",G372="Luxury 46",G372="Type 2",G372="Type D",G372="Type Z",ISBLANK(G372)),0,_xlfn.XLOOKUP(S372,INDIRECT(U372&amp;AR372&amp;"w"),INDIRECT(U372&amp;AR372)))</f>
        <v>0</v>
      </c>
      <c r="AT372" s="9" cm="1">
        <f t="array" ref="AT372">IF(F372="ExtraLok 100",_xlfn.XLOOKUP(S372,'ExtraLok 100'!$C$6:$S$6,_xlfn.XLOOKUP('Pricing Tool'!T372,'ExtraLok 100'!$A$7:$A$21,'ExtraLok 100'!$C$7:$S$21)),IF(F372="ExtraLok 125",_xlfn.XLOOKUP('Pricing Tool'!S372,'ExtraLok 125'!$C$6:$S$6,_xlfn.XLOOKUP('Pricing Tool'!T372,'ExtraLok 125'!$A$7:$A$33,'ExtraLok 125'!$C$7:$S$33)),0))</f>
        <v>0</v>
      </c>
      <c r="AU372" s="9">
        <f t="shared" ca="1" si="129"/>
        <v>0</v>
      </c>
      <c r="AV372" s="9" t="str">
        <f t="shared" si="117"/>
        <v/>
      </c>
      <c r="AW372" s="85" t="e">
        <f>_xlfn.XLOOKUP($AV372,'Size capacities'!$A$2:$A$120,'Size capacities'!D$2:D$120)</f>
        <v>#N/A</v>
      </c>
      <c r="AX372" s="85" t="e">
        <f>_xlfn.XLOOKUP($AV372,'Size capacities'!$A$2:$A$120,'Size capacities'!E$2:E$120)</f>
        <v>#N/A</v>
      </c>
      <c r="AY372" s="85" t="e">
        <f>_xlfn.XLOOKUP($AV372,'Size capacities'!$A$2:$A$120,'Size capacities'!F$2:F$120)</f>
        <v>#N/A</v>
      </c>
      <c r="AZ372" s="85" t="e">
        <f>_xlfn.XLOOKUP($AV372,'Size capacities'!$A$2:$A$120,'Size capacities'!G$2:G$120)</f>
        <v>#N/A</v>
      </c>
      <c r="BA372" s="85">
        <f t="shared" si="118"/>
        <v>0</v>
      </c>
      <c r="BB372" s="85">
        <f t="shared" si="119"/>
        <v>0</v>
      </c>
    </row>
    <row r="373" spans="1:54" x14ac:dyDescent="0.3">
      <c r="A373" s="7">
        <v>370</v>
      </c>
      <c r="B373" s="91"/>
      <c r="C373" s="91"/>
      <c r="D373" s="91"/>
      <c r="E373" s="91"/>
      <c r="F373" s="91"/>
      <c r="G373" s="91"/>
      <c r="H373" s="91"/>
      <c r="I373" s="91"/>
      <c r="J373" s="91"/>
      <c r="K373" s="92"/>
      <c r="L373" s="92"/>
      <c r="M373" s="9">
        <f t="shared" ca="1" si="109"/>
        <v>0</v>
      </c>
      <c r="N373" s="10" cm="1">
        <f t="array" aca="1" ref="N373" ca="1">IF(ISBLANK(C373),0,IF(F373="Flow",AP373,IF(F373="Cascade",AQ373,IF(OR(ISBLANK(F373),ISBLANK(G373),ISBLANK(I373),ISBLANK(J373)),0,(_xlfn.XLOOKUP(S373,INDIRECT(U373&amp;W373&amp;"W"),_xlfn.XLOOKUP(T373,INDIRECT(U373&amp;W373&amp;"D"),INDIRECT(U373&amp;W373))))))))</f>
        <v>0</v>
      </c>
      <c r="O373" s="93"/>
      <c r="P373" s="9">
        <f t="shared" ca="1" si="110"/>
        <v>0</v>
      </c>
      <c r="Q373" s="9">
        <f t="shared" si="120"/>
        <v>0</v>
      </c>
      <c r="S373" s="7">
        <f t="shared" si="121"/>
        <v>800</v>
      </c>
      <c r="T373" s="7">
        <f t="shared" si="122"/>
        <v>800</v>
      </c>
      <c r="U373" s="8" t="str">
        <f t="shared" si="123"/>
        <v/>
      </c>
      <c r="V373" s="7" cm="1">
        <f t="array" aca="1" ref="V373" ca="1">IF(ISBLANK(I373),0,_xlfn.XLOOKUP(I373,INDIRECT(U373&amp;"Controls"),INDIRECT(U373&amp;"ControlsAddon")))</f>
        <v>0</v>
      </c>
      <c r="W373" s="7" t="str">
        <f t="shared" si="111"/>
        <v/>
      </c>
      <c r="X373" s="7" cm="1">
        <f t="array" aca="1" ref="X373" ca="1">IF(AND(K373="y",NOT(ISBLANK(H373))),_xlfn.XLOOKUP(S373,ralcassette,ralcassettecost),IF(K373="Y",_xlfn.XLOOKUP(S373,INDIRECT(U373&amp;"RALW"),_xlfn.XLOOKUP(T373,INDIRECT(U373&amp;"RALD"),INDIRECT(U373&amp;"RAL"))),0))</f>
        <v>0</v>
      </c>
      <c r="Y373" s="7">
        <f t="shared" si="124"/>
        <v>0</v>
      </c>
      <c r="Z373" s="7">
        <f t="shared" si="125"/>
        <v>0</v>
      </c>
      <c r="AA373" s="7" cm="1">
        <f t="array" ref="AA373">IF(ISNUMBER(SEARCH("cassette",H373)),_xlfn.XLOOKUP(S373,cassettewidth,_xlfn.XLOOKUP(H373,cassettetype,cassette)),IF(ISNUMBER(SEARCH("fascia",H373)),_xlfn.XLOOKUP(S373,fasciawidth,_xlfn.XLOOKUP(H373,fasciatype,fascia)),0))</f>
        <v>0</v>
      </c>
      <c r="AB373" s="7" t="str">
        <f t="shared" si="126"/>
        <v/>
      </c>
      <c r="AC373" s="7" t="str" cm="1">
        <f t="array" ref="AC373">IF(NOT(ISBLANK(H373)),_xlfn.XLOOKUP(S373,cassetterefwidth,_xlfn.XLOOKUP(T373,cassetterefdrop,cassetteref)),"")</f>
        <v/>
      </c>
      <c r="AD373" s="1" t="b">
        <f t="shared" si="127"/>
        <v>0</v>
      </c>
      <c r="AE373" s="1" t="b">
        <f t="shared" si="112"/>
        <v>0</v>
      </c>
      <c r="AF373" s="10" t="e" cm="1">
        <f t="array" aca="1" ref="AF373" ca="1">(_xlfn.XLOOKUP($S373,INDIRECT($U373&amp;$W373&amp;"W"),_xlfn.XLOOKUP($T373,INDIRECT($U373&amp;$W373&amp;"D"),INDIRECT($U373&amp;$W373))))</f>
        <v>#REF!</v>
      </c>
      <c r="AG373" s="9"/>
      <c r="AH373" s="9"/>
      <c r="AI373" s="9"/>
      <c r="AJ373" s="9"/>
      <c r="AK373" s="9"/>
      <c r="AL373" s="7">
        <f t="shared" si="113"/>
        <v>500</v>
      </c>
      <c r="AM373" s="7" t="str">
        <f t="shared" si="128"/>
        <v/>
      </c>
      <c r="AN373" s="7">
        <f t="shared" si="114"/>
        <v>0</v>
      </c>
      <c r="AO373" s="7">
        <f t="shared" si="115"/>
        <v>0</v>
      </c>
      <c r="AP373" s="9" cm="1">
        <f t="array" aca="1" ref="AP373" ca="1">IF(F373="Flow",_xlfn.XLOOKUP(AL373,INDIRECT(F373&amp;AM373&amp;"W"),_xlfn.XLOOKUP(AI373,INDIRECT(F373&amp;AM373&amp;"H"),INDIRECT(F373&amp;AM373))),0)</f>
        <v>0</v>
      </c>
      <c r="AQ373" s="9">
        <f>IF(F373="Cascade",_xlfn.XLOOKUP(S373,Cascade!$C$4:$S$4,Cascade!$C$5:$S$5),0)</f>
        <v>0</v>
      </c>
      <c r="AR373" s="9" t="b">
        <f t="shared" si="116"/>
        <v>0</v>
      </c>
      <c r="AS373" s="9" cm="1">
        <f t="array" aca="1" ref="AS373" ca="1">IF(OR(G373="Ellipse 43",G373="Luxury 46",G373="Type 2",G373="Type D",G373="Type Z",ISBLANK(G373)),0,_xlfn.XLOOKUP(S373,INDIRECT(U373&amp;AR373&amp;"w"),INDIRECT(U373&amp;AR373)))</f>
        <v>0</v>
      </c>
      <c r="AT373" s="9" cm="1">
        <f t="array" ref="AT373">IF(F373="ExtraLok 100",_xlfn.XLOOKUP(S373,'ExtraLok 100'!$C$6:$S$6,_xlfn.XLOOKUP('Pricing Tool'!T373,'ExtraLok 100'!$A$7:$A$21,'ExtraLok 100'!$C$7:$S$21)),IF(F373="ExtraLok 125",_xlfn.XLOOKUP('Pricing Tool'!S373,'ExtraLok 125'!$C$6:$S$6,_xlfn.XLOOKUP('Pricing Tool'!T373,'ExtraLok 125'!$A$7:$A$33,'ExtraLok 125'!$C$7:$S$33)),0))</f>
        <v>0</v>
      </c>
      <c r="AU373" s="9">
        <f t="shared" ca="1" si="129"/>
        <v>0</v>
      </c>
      <c r="AV373" s="9" t="str">
        <f t="shared" si="117"/>
        <v/>
      </c>
      <c r="AW373" s="85" t="e">
        <f>_xlfn.XLOOKUP($AV373,'Size capacities'!$A$2:$A$120,'Size capacities'!D$2:D$120)</f>
        <v>#N/A</v>
      </c>
      <c r="AX373" s="85" t="e">
        <f>_xlfn.XLOOKUP($AV373,'Size capacities'!$A$2:$A$120,'Size capacities'!E$2:E$120)</f>
        <v>#N/A</v>
      </c>
      <c r="AY373" s="85" t="e">
        <f>_xlfn.XLOOKUP($AV373,'Size capacities'!$A$2:$A$120,'Size capacities'!F$2:F$120)</f>
        <v>#N/A</v>
      </c>
      <c r="AZ373" s="85" t="e">
        <f>_xlfn.XLOOKUP($AV373,'Size capacities'!$A$2:$A$120,'Size capacities'!G$2:G$120)</f>
        <v>#N/A</v>
      </c>
      <c r="BA373" s="85">
        <f t="shared" si="118"/>
        <v>0</v>
      </c>
      <c r="BB373" s="85">
        <f t="shared" si="119"/>
        <v>0</v>
      </c>
    </row>
    <row r="374" spans="1:54" x14ac:dyDescent="0.3">
      <c r="A374" s="7">
        <v>371</v>
      </c>
      <c r="B374" s="91"/>
      <c r="C374" s="91"/>
      <c r="D374" s="91"/>
      <c r="E374" s="91"/>
      <c r="F374" s="91"/>
      <c r="G374" s="91"/>
      <c r="H374" s="91"/>
      <c r="I374" s="91"/>
      <c r="J374" s="91"/>
      <c r="K374" s="92"/>
      <c r="L374" s="92"/>
      <c r="M374" s="9">
        <f t="shared" ca="1" si="109"/>
        <v>0</v>
      </c>
      <c r="N374" s="10" cm="1">
        <f t="array" aca="1" ref="N374" ca="1">IF(ISBLANK(C374),0,IF(F374="Flow",AP374,IF(F374="Cascade",AQ374,IF(OR(ISBLANK(F374),ISBLANK(G374),ISBLANK(I374),ISBLANK(J374)),0,(_xlfn.XLOOKUP(S374,INDIRECT(U374&amp;W374&amp;"W"),_xlfn.XLOOKUP(T374,INDIRECT(U374&amp;W374&amp;"D"),INDIRECT(U374&amp;W374))))))))</f>
        <v>0</v>
      </c>
      <c r="O374" s="93"/>
      <c r="P374" s="9">
        <f t="shared" ca="1" si="110"/>
        <v>0</v>
      </c>
      <c r="Q374" s="9">
        <f t="shared" si="120"/>
        <v>0</v>
      </c>
      <c r="S374" s="7">
        <f t="shared" si="121"/>
        <v>800</v>
      </c>
      <c r="T374" s="7">
        <f t="shared" si="122"/>
        <v>800</v>
      </c>
      <c r="U374" s="8" t="str">
        <f t="shared" si="123"/>
        <v/>
      </c>
      <c r="V374" s="7" cm="1">
        <f t="array" aca="1" ref="V374" ca="1">IF(ISBLANK(I374),0,_xlfn.XLOOKUP(I374,INDIRECT(U374&amp;"Controls"),INDIRECT(U374&amp;"ControlsAddon")))</f>
        <v>0</v>
      </c>
      <c r="W374" s="7" t="str">
        <f t="shared" si="111"/>
        <v/>
      </c>
      <c r="X374" s="7" cm="1">
        <f t="array" aca="1" ref="X374" ca="1">IF(AND(K374="y",NOT(ISBLANK(H374))),_xlfn.XLOOKUP(S374,ralcassette,ralcassettecost),IF(K374="Y",_xlfn.XLOOKUP(S374,INDIRECT(U374&amp;"RALW"),_xlfn.XLOOKUP(T374,INDIRECT(U374&amp;"RALD"),INDIRECT(U374&amp;"RAL"))),0))</f>
        <v>0</v>
      </c>
      <c r="Y374" s="7">
        <f t="shared" si="124"/>
        <v>0</v>
      </c>
      <c r="Z374" s="7">
        <f t="shared" si="125"/>
        <v>0</v>
      </c>
      <c r="AA374" s="7" cm="1">
        <f t="array" ref="AA374">IF(ISNUMBER(SEARCH("cassette",H374)),_xlfn.XLOOKUP(S374,cassettewidth,_xlfn.XLOOKUP(H374,cassettetype,cassette)),IF(ISNUMBER(SEARCH("fascia",H374)),_xlfn.XLOOKUP(S374,fasciawidth,_xlfn.XLOOKUP(H374,fasciatype,fascia)),0))</f>
        <v>0</v>
      </c>
      <c r="AB374" s="7" t="str">
        <f t="shared" si="126"/>
        <v/>
      </c>
      <c r="AC374" s="7" t="str" cm="1">
        <f t="array" ref="AC374">IF(NOT(ISBLANK(H374)),_xlfn.XLOOKUP(S374,cassetterefwidth,_xlfn.XLOOKUP(T374,cassetterefdrop,cassetteref)),"")</f>
        <v/>
      </c>
      <c r="AD374" s="1" t="b">
        <f t="shared" si="127"/>
        <v>0</v>
      </c>
      <c r="AE374" s="1" t="b">
        <f t="shared" si="112"/>
        <v>0</v>
      </c>
      <c r="AF374" s="10" t="e" cm="1">
        <f t="array" aca="1" ref="AF374" ca="1">(_xlfn.XLOOKUP($S374,INDIRECT($U374&amp;$W374&amp;"W"),_xlfn.XLOOKUP($T374,INDIRECT($U374&amp;$W374&amp;"D"),INDIRECT($U374&amp;$W374))))</f>
        <v>#REF!</v>
      </c>
      <c r="AG374" s="9"/>
      <c r="AH374" s="9"/>
      <c r="AI374" s="9"/>
      <c r="AJ374" s="9"/>
      <c r="AK374" s="9"/>
      <c r="AL374" s="7">
        <f t="shared" si="113"/>
        <v>500</v>
      </c>
      <c r="AM374" s="7" t="str">
        <f t="shared" si="128"/>
        <v/>
      </c>
      <c r="AN374" s="7">
        <f t="shared" si="114"/>
        <v>0</v>
      </c>
      <c r="AO374" s="7">
        <f t="shared" si="115"/>
        <v>0</v>
      </c>
      <c r="AP374" s="9" cm="1">
        <f t="array" aca="1" ref="AP374" ca="1">IF(F374="Flow",_xlfn.XLOOKUP(AL374,INDIRECT(F374&amp;AM374&amp;"W"),_xlfn.XLOOKUP(AI374,INDIRECT(F374&amp;AM374&amp;"H"),INDIRECT(F374&amp;AM374))),0)</f>
        <v>0</v>
      </c>
      <c r="AQ374" s="9">
        <f>IF(F374="Cascade",_xlfn.XLOOKUP(S374,Cascade!$C$4:$S$4,Cascade!$C$5:$S$5),0)</f>
        <v>0</v>
      </c>
      <c r="AR374" s="9" t="b">
        <f t="shared" si="116"/>
        <v>0</v>
      </c>
      <c r="AS374" s="9" cm="1">
        <f t="array" aca="1" ref="AS374" ca="1">IF(OR(G374="Ellipse 43",G374="Luxury 46",G374="Type 2",G374="Type D",G374="Type Z",ISBLANK(G374)),0,_xlfn.XLOOKUP(S374,INDIRECT(U374&amp;AR374&amp;"w"),INDIRECT(U374&amp;AR374)))</f>
        <v>0</v>
      </c>
      <c r="AT374" s="9" cm="1">
        <f t="array" ref="AT374">IF(F374="ExtraLok 100",_xlfn.XLOOKUP(S374,'ExtraLok 100'!$C$6:$S$6,_xlfn.XLOOKUP('Pricing Tool'!T374,'ExtraLok 100'!$A$7:$A$21,'ExtraLok 100'!$C$7:$S$21)),IF(F374="ExtraLok 125",_xlfn.XLOOKUP('Pricing Tool'!S374,'ExtraLok 125'!$C$6:$S$6,_xlfn.XLOOKUP('Pricing Tool'!T374,'ExtraLok 125'!$A$7:$A$33,'ExtraLok 125'!$C$7:$S$33)),0))</f>
        <v>0</v>
      </c>
      <c r="AU374" s="9">
        <f t="shared" ca="1" si="129"/>
        <v>0</v>
      </c>
      <c r="AV374" s="9" t="str">
        <f t="shared" si="117"/>
        <v/>
      </c>
      <c r="AW374" s="85" t="e">
        <f>_xlfn.XLOOKUP($AV374,'Size capacities'!$A$2:$A$120,'Size capacities'!D$2:D$120)</f>
        <v>#N/A</v>
      </c>
      <c r="AX374" s="85" t="e">
        <f>_xlfn.XLOOKUP($AV374,'Size capacities'!$A$2:$A$120,'Size capacities'!E$2:E$120)</f>
        <v>#N/A</v>
      </c>
      <c r="AY374" s="85" t="e">
        <f>_xlfn.XLOOKUP($AV374,'Size capacities'!$A$2:$A$120,'Size capacities'!F$2:F$120)</f>
        <v>#N/A</v>
      </c>
      <c r="AZ374" s="85" t="e">
        <f>_xlfn.XLOOKUP($AV374,'Size capacities'!$A$2:$A$120,'Size capacities'!G$2:G$120)</f>
        <v>#N/A</v>
      </c>
      <c r="BA374" s="85">
        <f t="shared" si="118"/>
        <v>0</v>
      </c>
      <c r="BB374" s="85">
        <f t="shared" si="119"/>
        <v>0</v>
      </c>
    </row>
    <row r="375" spans="1:54" x14ac:dyDescent="0.3">
      <c r="A375" s="7">
        <v>372</v>
      </c>
      <c r="B375" s="91"/>
      <c r="C375" s="91"/>
      <c r="D375" s="91"/>
      <c r="E375" s="91"/>
      <c r="F375" s="91"/>
      <c r="G375" s="91"/>
      <c r="H375" s="91"/>
      <c r="I375" s="91"/>
      <c r="J375" s="91"/>
      <c r="K375" s="92"/>
      <c r="L375" s="92"/>
      <c r="M375" s="9">
        <f t="shared" ca="1" si="109"/>
        <v>0</v>
      </c>
      <c r="N375" s="10" cm="1">
        <f t="array" aca="1" ref="N375" ca="1">IF(ISBLANK(C375),0,IF(F375="Flow",AP375,IF(F375="Cascade",AQ375,IF(OR(ISBLANK(F375),ISBLANK(G375),ISBLANK(I375),ISBLANK(J375)),0,(_xlfn.XLOOKUP(S375,INDIRECT(U375&amp;W375&amp;"W"),_xlfn.XLOOKUP(T375,INDIRECT(U375&amp;W375&amp;"D"),INDIRECT(U375&amp;W375))))))))</f>
        <v>0</v>
      </c>
      <c r="O375" s="93"/>
      <c r="P375" s="9">
        <f t="shared" ca="1" si="110"/>
        <v>0</v>
      </c>
      <c r="Q375" s="9">
        <f t="shared" si="120"/>
        <v>0</v>
      </c>
      <c r="S375" s="7">
        <f t="shared" si="121"/>
        <v>800</v>
      </c>
      <c r="T375" s="7">
        <f t="shared" si="122"/>
        <v>800</v>
      </c>
      <c r="U375" s="8" t="str">
        <f t="shared" si="123"/>
        <v/>
      </c>
      <c r="V375" s="7" cm="1">
        <f t="array" aca="1" ref="V375" ca="1">IF(ISBLANK(I375),0,_xlfn.XLOOKUP(I375,INDIRECT(U375&amp;"Controls"),INDIRECT(U375&amp;"ControlsAddon")))</f>
        <v>0</v>
      </c>
      <c r="W375" s="7" t="str">
        <f t="shared" si="111"/>
        <v/>
      </c>
      <c r="X375" s="7" cm="1">
        <f t="array" aca="1" ref="X375" ca="1">IF(AND(K375="y",NOT(ISBLANK(H375))),_xlfn.XLOOKUP(S375,ralcassette,ralcassettecost),IF(K375="Y",_xlfn.XLOOKUP(S375,INDIRECT(U375&amp;"RALW"),_xlfn.XLOOKUP(T375,INDIRECT(U375&amp;"RALD"),INDIRECT(U375&amp;"RAL"))),0))</f>
        <v>0</v>
      </c>
      <c r="Y375" s="7">
        <f t="shared" si="124"/>
        <v>0</v>
      </c>
      <c r="Z375" s="7">
        <f t="shared" si="125"/>
        <v>0</v>
      </c>
      <c r="AA375" s="7" cm="1">
        <f t="array" ref="AA375">IF(ISNUMBER(SEARCH("cassette",H375)),_xlfn.XLOOKUP(S375,cassettewidth,_xlfn.XLOOKUP(H375,cassettetype,cassette)),IF(ISNUMBER(SEARCH("fascia",H375)),_xlfn.XLOOKUP(S375,fasciawidth,_xlfn.XLOOKUP(H375,fasciatype,fascia)),0))</f>
        <v>0</v>
      </c>
      <c r="AB375" s="7" t="str">
        <f t="shared" si="126"/>
        <v/>
      </c>
      <c r="AC375" s="7" t="str" cm="1">
        <f t="array" ref="AC375">IF(NOT(ISBLANK(H375)),_xlfn.XLOOKUP(S375,cassetterefwidth,_xlfn.XLOOKUP(T375,cassetterefdrop,cassetteref)),"")</f>
        <v/>
      </c>
      <c r="AD375" s="1" t="b">
        <f t="shared" si="127"/>
        <v>0</v>
      </c>
      <c r="AE375" s="1" t="b">
        <f t="shared" si="112"/>
        <v>0</v>
      </c>
      <c r="AF375" s="10" t="e" cm="1">
        <f t="array" aca="1" ref="AF375" ca="1">(_xlfn.XLOOKUP($S375,INDIRECT($U375&amp;$W375&amp;"W"),_xlfn.XLOOKUP($T375,INDIRECT($U375&amp;$W375&amp;"D"),INDIRECT($U375&amp;$W375))))</f>
        <v>#REF!</v>
      </c>
      <c r="AG375" s="9"/>
      <c r="AH375" s="9"/>
      <c r="AI375" s="9"/>
      <c r="AJ375" s="9"/>
      <c r="AK375" s="9"/>
      <c r="AL375" s="7">
        <f t="shared" si="113"/>
        <v>500</v>
      </c>
      <c r="AM375" s="7" t="str">
        <f t="shared" si="128"/>
        <v/>
      </c>
      <c r="AN375" s="7">
        <f t="shared" si="114"/>
        <v>0</v>
      </c>
      <c r="AO375" s="7">
        <f t="shared" si="115"/>
        <v>0</v>
      </c>
      <c r="AP375" s="9" cm="1">
        <f t="array" aca="1" ref="AP375" ca="1">IF(F375="Flow",_xlfn.XLOOKUP(AL375,INDIRECT(F375&amp;AM375&amp;"W"),_xlfn.XLOOKUP(AI375,INDIRECT(F375&amp;AM375&amp;"H"),INDIRECT(F375&amp;AM375))),0)</f>
        <v>0</v>
      </c>
      <c r="AQ375" s="9">
        <f>IF(F375="Cascade",_xlfn.XLOOKUP(S375,Cascade!$C$4:$S$4,Cascade!$C$5:$S$5),0)</f>
        <v>0</v>
      </c>
      <c r="AR375" s="9" t="b">
        <f t="shared" si="116"/>
        <v>0</v>
      </c>
      <c r="AS375" s="9" cm="1">
        <f t="array" aca="1" ref="AS375" ca="1">IF(OR(G375="Ellipse 43",G375="Luxury 46",G375="Type 2",G375="Type D",G375="Type Z",ISBLANK(G375)),0,_xlfn.XLOOKUP(S375,INDIRECT(U375&amp;AR375&amp;"w"),INDIRECT(U375&amp;AR375)))</f>
        <v>0</v>
      </c>
      <c r="AT375" s="9" cm="1">
        <f t="array" ref="AT375">IF(F375="ExtraLok 100",_xlfn.XLOOKUP(S375,'ExtraLok 100'!$C$6:$S$6,_xlfn.XLOOKUP('Pricing Tool'!T375,'ExtraLok 100'!$A$7:$A$21,'ExtraLok 100'!$C$7:$S$21)),IF(F375="ExtraLok 125",_xlfn.XLOOKUP('Pricing Tool'!S375,'ExtraLok 125'!$C$6:$S$6,_xlfn.XLOOKUP('Pricing Tool'!T375,'ExtraLok 125'!$A$7:$A$33,'ExtraLok 125'!$C$7:$S$33)),0))</f>
        <v>0</v>
      </c>
      <c r="AU375" s="9">
        <f t="shared" ca="1" si="129"/>
        <v>0</v>
      </c>
      <c r="AV375" s="9" t="str">
        <f t="shared" si="117"/>
        <v/>
      </c>
      <c r="AW375" s="85" t="e">
        <f>_xlfn.XLOOKUP($AV375,'Size capacities'!$A$2:$A$120,'Size capacities'!D$2:D$120)</f>
        <v>#N/A</v>
      </c>
      <c r="AX375" s="85" t="e">
        <f>_xlfn.XLOOKUP($AV375,'Size capacities'!$A$2:$A$120,'Size capacities'!E$2:E$120)</f>
        <v>#N/A</v>
      </c>
      <c r="AY375" s="85" t="e">
        <f>_xlfn.XLOOKUP($AV375,'Size capacities'!$A$2:$A$120,'Size capacities'!F$2:F$120)</f>
        <v>#N/A</v>
      </c>
      <c r="AZ375" s="85" t="e">
        <f>_xlfn.XLOOKUP($AV375,'Size capacities'!$A$2:$A$120,'Size capacities'!G$2:G$120)</f>
        <v>#N/A</v>
      </c>
      <c r="BA375" s="85">
        <f t="shared" si="118"/>
        <v>0</v>
      </c>
      <c r="BB375" s="85">
        <f t="shared" si="119"/>
        <v>0</v>
      </c>
    </row>
    <row r="376" spans="1:54" x14ac:dyDescent="0.3">
      <c r="A376" s="7">
        <v>373</v>
      </c>
      <c r="B376" s="91"/>
      <c r="C376" s="91"/>
      <c r="D376" s="91"/>
      <c r="E376" s="91"/>
      <c r="F376" s="91"/>
      <c r="G376" s="91"/>
      <c r="H376" s="91"/>
      <c r="I376" s="91"/>
      <c r="J376" s="91"/>
      <c r="K376" s="92"/>
      <c r="L376" s="92"/>
      <c r="M376" s="9">
        <f t="shared" ca="1" si="109"/>
        <v>0</v>
      </c>
      <c r="N376" s="10" cm="1">
        <f t="array" aca="1" ref="N376" ca="1">IF(ISBLANK(C376),0,IF(F376="Flow",AP376,IF(F376="Cascade",AQ376,IF(OR(ISBLANK(F376),ISBLANK(G376),ISBLANK(I376),ISBLANK(J376)),0,(_xlfn.XLOOKUP(S376,INDIRECT(U376&amp;W376&amp;"W"),_xlfn.XLOOKUP(T376,INDIRECT(U376&amp;W376&amp;"D"),INDIRECT(U376&amp;W376))))))))</f>
        <v>0</v>
      </c>
      <c r="O376" s="93"/>
      <c r="P376" s="9">
        <f t="shared" ca="1" si="110"/>
        <v>0</v>
      </c>
      <c r="Q376" s="9">
        <f t="shared" si="120"/>
        <v>0</v>
      </c>
      <c r="S376" s="7">
        <f t="shared" si="121"/>
        <v>800</v>
      </c>
      <c r="T376" s="7">
        <f t="shared" si="122"/>
        <v>800</v>
      </c>
      <c r="U376" s="8" t="str">
        <f t="shared" si="123"/>
        <v/>
      </c>
      <c r="V376" s="7" cm="1">
        <f t="array" aca="1" ref="V376" ca="1">IF(ISBLANK(I376),0,_xlfn.XLOOKUP(I376,INDIRECT(U376&amp;"Controls"),INDIRECT(U376&amp;"ControlsAddon")))</f>
        <v>0</v>
      </c>
      <c r="W376" s="7" t="str">
        <f t="shared" si="111"/>
        <v/>
      </c>
      <c r="X376" s="7" cm="1">
        <f t="array" aca="1" ref="X376" ca="1">IF(AND(K376="y",NOT(ISBLANK(H376))),_xlfn.XLOOKUP(S376,ralcassette,ralcassettecost),IF(K376="Y",_xlfn.XLOOKUP(S376,INDIRECT(U376&amp;"RALW"),_xlfn.XLOOKUP(T376,INDIRECT(U376&amp;"RALD"),INDIRECT(U376&amp;"RAL"))),0))</f>
        <v>0</v>
      </c>
      <c r="Y376" s="7">
        <f t="shared" si="124"/>
        <v>0</v>
      </c>
      <c r="Z376" s="7">
        <f t="shared" si="125"/>
        <v>0</v>
      </c>
      <c r="AA376" s="7" cm="1">
        <f t="array" ref="AA376">IF(ISNUMBER(SEARCH("cassette",H376)),_xlfn.XLOOKUP(S376,cassettewidth,_xlfn.XLOOKUP(H376,cassettetype,cassette)),IF(ISNUMBER(SEARCH("fascia",H376)),_xlfn.XLOOKUP(S376,fasciawidth,_xlfn.XLOOKUP(H376,fasciatype,fascia)),0))</f>
        <v>0</v>
      </c>
      <c r="AB376" s="7" t="str">
        <f t="shared" si="126"/>
        <v/>
      </c>
      <c r="AC376" s="7" t="str" cm="1">
        <f t="array" ref="AC376">IF(NOT(ISBLANK(H376)),_xlfn.XLOOKUP(S376,cassetterefwidth,_xlfn.XLOOKUP(T376,cassetterefdrop,cassetteref)),"")</f>
        <v/>
      </c>
      <c r="AD376" s="1" t="b">
        <f t="shared" si="127"/>
        <v>0</v>
      </c>
      <c r="AE376" s="1" t="b">
        <f t="shared" si="112"/>
        <v>0</v>
      </c>
      <c r="AF376" s="10" t="e" cm="1">
        <f t="array" aca="1" ref="AF376" ca="1">(_xlfn.XLOOKUP($S376,INDIRECT($U376&amp;$W376&amp;"W"),_xlfn.XLOOKUP($T376,INDIRECT($U376&amp;$W376&amp;"D"),INDIRECT($U376&amp;$W376))))</f>
        <v>#REF!</v>
      </c>
      <c r="AG376" s="9"/>
      <c r="AH376" s="9"/>
      <c r="AI376" s="9"/>
      <c r="AJ376" s="9"/>
      <c r="AK376" s="9"/>
      <c r="AL376" s="7">
        <f t="shared" si="113"/>
        <v>500</v>
      </c>
      <c r="AM376" s="7" t="str">
        <f t="shared" si="128"/>
        <v/>
      </c>
      <c r="AN376" s="7">
        <f t="shared" si="114"/>
        <v>0</v>
      </c>
      <c r="AO376" s="7">
        <f t="shared" si="115"/>
        <v>0</v>
      </c>
      <c r="AP376" s="9" cm="1">
        <f t="array" aca="1" ref="AP376" ca="1">IF(F376="Flow",_xlfn.XLOOKUP(AL376,INDIRECT(F376&amp;AM376&amp;"W"),_xlfn.XLOOKUP(AI376,INDIRECT(F376&amp;AM376&amp;"H"),INDIRECT(F376&amp;AM376))),0)</f>
        <v>0</v>
      </c>
      <c r="AQ376" s="9">
        <f>IF(F376="Cascade",_xlfn.XLOOKUP(S376,Cascade!$C$4:$S$4,Cascade!$C$5:$S$5),0)</f>
        <v>0</v>
      </c>
      <c r="AR376" s="9" t="b">
        <f t="shared" si="116"/>
        <v>0</v>
      </c>
      <c r="AS376" s="9" cm="1">
        <f t="array" aca="1" ref="AS376" ca="1">IF(OR(G376="Ellipse 43",G376="Luxury 46",G376="Type 2",G376="Type D",G376="Type Z",ISBLANK(G376)),0,_xlfn.XLOOKUP(S376,INDIRECT(U376&amp;AR376&amp;"w"),INDIRECT(U376&amp;AR376)))</f>
        <v>0</v>
      </c>
      <c r="AT376" s="9" cm="1">
        <f t="array" ref="AT376">IF(F376="ExtraLok 100",_xlfn.XLOOKUP(S376,'ExtraLok 100'!$C$6:$S$6,_xlfn.XLOOKUP('Pricing Tool'!T376,'ExtraLok 100'!$A$7:$A$21,'ExtraLok 100'!$C$7:$S$21)),IF(F376="ExtraLok 125",_xlfn.XLOOKUP('Pricing Tool'!S376,'ExtraLok 125'!$C$6:$S$6,_xlfn.XLOOKUP('Pricing Tool'!T376,'ExtraLok 125'!$A$7:$A$33,'ExtraLok 125'!$C$7:$S$33)),0))</f>
        <v>0</v>
      </c>
      <c r="AU376" s="9">
        <f t="shared" ca="1" si="129"/>
        <v>0</v>
      </c>
      <c r="AV376" s="9" t="str">
        <f t="shared" si="117"/>
        <v/>
      </c>
      <c r="AW376" s="85" t="e">
        <f>_xlfn.XLOOKUP($AV376,'Size capacities'!$A$2:$A$120,'Size capacities'!D$2:D$120)</f>
        <v>#N/A</v>
      </c>
      <c r="AX376" s="85" t="e">
        <f>_xlfn.XLOOKUP($AV376,'Size capacities'!$A$2:$A$120,'Size capacities'!E$2:E$120)</f>
        <v>#N/A</v>
      </c>
      <c r="AY376" s="85" t="e">
        <f>_xlfn.XLOOKUP($AV376,'Size capacities'!$A$2:$A$120,'Size capacities'!F$2:F$120)</f>
        <v>#N/A</v>
      </c>
      <c r="AZ376" s="85" t="e">
        <f>_xlfn.XLOOKUP($AV376,'Size capacities'!$A$2:$A$120,'Size capacities'!G$2:G$120)</f>
        <v>#N/A</v>
      </c>
      <c r="BA376" s="85">
        <f t="shared" si="118"/>
        <v>0</v>
      </c>
      <c r="BB376" s="85">
        <f t="shared" si="119"/>
        <v>0</v>
      </c>
    </row>
    <row r="377" spans="1:54" x14ac:dyDescent="0.3">
      <c r="A377" s="7">
        <v>374</v>
      </c>
      <c r="B377" s="91"/>
      <c r="C377" s="91"/>
      <c r="D377" s="91"/>
      <c r="E377" s="91"/>
      <c r="F377" s="91"/>
      <c r="G377" s="91"/>
      <c r="H377" s="91"/>
      <c r="I377" s="91"/>
      <c r="J377" s="91"/>
      <c r="K377" s="92"/>
      <c r="L377" s="92"/>
      <c r="M377" s="9">
        <f t="shared" ca="1" si="109"/>
        <v>0</v>
      </c>
      <c r="N377" s="10" cm="1">
        <f t="array" aca="1" ref="N377" ca="1">IF(ISBLANK(C377),0,IF(F377="Flow",AP377,IF(F377="Cascade",AQ377,IF(OR(ISBLANK(F377),ISBLANK(G377),ISBLANK(I377),ISBLANK(J377)),0,(_xlfn.XLOOKUP(S377,INDIRECT(U377&amp;W377&amp;"W"),_xlfn.XLOOKUP(T377,INDIRECT(U377&amp;W377&amp;"D"),INDIRECT(U377&amp;W377))))))))</f>
        <v>0</v>
      </c>
      <c r="O377" s="93"/>
      <c r="P377" s="9">
        <f t="shared" ca="1" si="110"/>
        <v>0</v>
      </c>
      <c r="Q377" s="9">
        <f t="shared" si="120"/>
        <v>0</v>
      </c>
      <c r="S377" s="7">
        <f t="shared" si="121"/>
        <v>800</v>
      </c>
      <c r="T377" s="7">
        <f t="shared" si="122"/>
        <v>800</v>
      </c>
      <c r="U377" s="8" t="str">
        <f t="shared" si="123"/>
        <v/>
      </c>
      <c r="V377" s="7" cm="1">
        <f t="array" aca="1" ref="V377" ca="1">IF(ISBLANK(I377),0,_xlfn.XLOOKUP(I377,INDIRECT(U377&amp;"Controls"),INDIRECT(U377&amp;"ControlsAddon")))</f>
        <v>0</v>
      </c>
      <c r="W377" s="7" t="str">
        <f t="shared" si="111"/>
        <v/>
      </c>
      <c r="X377" s="7" cm="1">
        <f t="array" aca="1" ref="X377" ca="1">IF(AND(K377="y",NOT(ISBLANK(H377))),_xlfn.XLOOKUP(S377,ralcassette,ralcassettecost),IF(K377="Y",_xlfn.XLOOKUP(S377,INDIRECT(U377&amp;"RALW"),_xlfn.XLOOKUP(T377,INDIRECT(U377&amp;"RALD"),INDIRECT(U377&amp;"RAL"))),0))</f>
        <v>0</v>
      </c>
      <c r="Y377" s="7">
        <f t="shared" si="124"/>
        <v>0</v>
      </c>
      <c r="Z377" s="7">
        <f t="shared" si="125"/>
        <v>0</v>
      </c>
      <c r="AA377" s="7" cm="1">
        <f t="array" ref="AA377">IF(ISNUMBER(SEARCH("cassette",H377)),_xlfn.XLOOKUP(S377,cassettewidth,_xlfn.XLOOKUP(H377,cassettetype,cassette)),IF(ISNUMBER(SEARCH("fascia",H377)),_xlfn.XLOOKUP(S377,fasciawidth,_xlfn.XLOOKUP(H377,fasciatype,fascia)),0))</f>
        <v>0</v>
      </c>
      <c r="AB377" s="7" t="str">
        <f t="shared" si="126"/>
        <v/>
      </c>
      <c r="AC377" s="7" t="str" cm="1">
        <f t="array" ref="AC377">IF(NOT(ISBLANK(H377)),_xlfn.XLOOKUP(S377,cassetterefwidth,_xlfn.XLOOKUP(T377,cassetterefdrop,cassetteref)),"")</f>
        <v/>
      </c>
      <c r="AD377" s="1" t="b">
        <f t="shared" si="127"/>
        <v>0</v>
      </c>
      <c r="AE377" s="1" t="b">
        <f t="shared" si="112"/>
        <v>0</v>
      </c>
      <c r="AF377" s="10" t="e" cm="1">
        <f t="array" aca="1" ref="AF377" ca="1">(_xlfn.XLOOKUP($S377,INDIRECT($U377&amp;$W377&amp;"W"),_xlfn.XLOOKUP($T377,INDIRECT($U377&amp;$W377&amp;"D"),INDIRECT($U377&amp;$W377))))</f>
        <v>#REF!</v>
      </c>
      <c r="AG377" s="9"/>
      <c r="AH377" s="9"/>
      <c r="AI377" s="9"/>
      <c r="AJ377" s="9"/>
      <c r="AK377" s="9"/>
      <c r="AL377" s="7">
        <f t="shared" si="113"/>
        <v>500</v>
      </c>
      <c r="AM377" s="7" t="str">
        <f t="shared" si="128"/>
        <v/>
      </c>
      <c r="AN377" s="7">
        <f t="shared" si="114"/>
        <v>0</v>
      </c>
      <c r="AO377" s="7">
        <f t="shared" si="115"/>
        <v>0</v>
      </c>
      <c r="AP377" s="9" cm="1">
        <f t="array" aca="1" ref="AP377" ca="1">IF(F377="Flow",_xlfn.XLOOKUP(AL377,INDIRECT(F377&amp;AM377&amp;"W"),_xlfn.XLOOKUP(AI377,INDIRECT(F377&amp;AM377&amp;"H"),INDIRECT(F377&amp;AM377))),0)</f>
        <v>0</v>
      </c>
      <c r="AQ377" s="9">
        <f>IF(F377="Cascade",_xlfn.XLOOKUP(S377,Cascade!$C$4:$S$4,Cascade!$C$5:$S$5),0)</f>
        <v>0</v>
      </c>
      <c r="AR377" s="9" t="b">
        <f t="shared" si="116"/>
        <v>0</v>
      </c>
      <c r="AS377" s="9" cm="1">
        <f t="array" aca="1" ref="AS377" ca="1">IF(OR(G377="Ellipse 43",G377="Luxury 46",G377="Type 2",G377="Type D",G377="Type Z",ISBLANK(G377)),0,_xlfn.XLOOKUP(S377,INDIRECT(U377&amp;AR377&amp;"w"),INDIRECT(U377&amp;AR377)))</f>
        <v>0</v>
      </c>
      <c r="AT377" s="9" cm="1">
        <f t="array" ref="AT377">IF(F377="ExtraLok 100",_xlfn.XLOOKUP(S377,'ExtraLok 100'!$C$6:$S$6,_xlfn.XLOOKUP('Pricing Tool'!T377,'ExtraLok 100'!$A$7:$A$21,'ExtraLok 100'!$C$7:$S$21)),IF(F377="ExtraLok 125",_xlfn.XLOOKUP('Pricing Tool'!S377,'ExtraLok 125'!$C$6:$S$6,_xlfn.XLOOKUP('Pricing Tool'!T377,'ExtraLok 125'!$A$7:$A$33,'ExtraLok 125'!$C$7:$S$33)),0))</f>
        <v>0</v>
      </c>
      <c r="AU377" s="9">
        <f t="shared" ca="1" si="129"/>
        <v>0</v>
      </c>
      <c r="AV377" s="9" t="str">
        <f t="shared" si="117"/>
        <v/>
      </c>
      <c r="AW377" s="85" t="e">
        <f>_xlfn.XLOOKUP($AV377,'Size capacities'!$A$2:$A$120,'Size capacities'!D$2:D$120)</f>
        <v>#N/A</v>
      </c>
      <c r="AX377" s="85" t="e">
        <f>_xlfn.XLOOKUP($AV377,'Size capacities'!$A$2:$A$120,'Size capacities'!E$2:E$120)</f>
        <v>#N/A</v>
      </c>
      <c r="AY377" s="85" t="e">
        <f>_xlfn.XLOOKUP($AV377,'Size capacities'!$A$2:$A$120,'Size capacities'!F$2:F$120)</f>
        <v>#N/A</v>
      </c>
      <c r="AZ377" s="85" t="e">
        <f>_xlfn.XLOOKUP($AV377,'Size capacities'!$A$2:$A$120,'Size capacities'!G$2:G$120)</f>
        <v>#N/A</v>
      </c>
      <c r="BA377" s="85">
        <f t="shared" si="118"/>
        <v>0</v>
      </c>
      <c r="BB377" s="85">
        <f t="shared" si="119"/>
        <v>0</v>
      </c>
    </row>
    <row r="378" spans="1:54" x14ac:dyDescent="0.3">
      <c r="A378" s="7">
        <v>375</v>
      </c>
      <c r="B378" s="91"/>
      <c r="C378" s="91"/>
      <c r="D378" s="91"/>
      <c r="E378" s="91"/>
      <c r="F378" s="91"/>
      <c r="G378" s="91"/>
      <c r="H378" s="91"/>
      <c r="I378" s="91"/>
      <c r="J378" s="91"/>
      <c r="K378" s="92"/>
      <c r="L378" s="92"/>
      <c r="M378" s="9">
        <f t="shared" ca="1" si="109"/>
        <v>0</v>
      </c>
      <c r="N378" s="10" cm="1">
        <f t="array" aca="1" ref="N378" ca="1">IF(ISBLANK(C378),0,IF(F378="Flow",AP378,IF(F378="Cascade",AQ378,IF(OR(ISBLANK(F378),ISBLANK(G378),ISBLANK(I378),ISBLANK(J378)),0,(_xlfn.XLOOKUP(S378,INDIRECT(U378&amp;W378&amp;"W"),_xlfn.XLOOKUP(T378,INDIRECT(U378&amp;W378&amp;"D"),INDIRECT(U378&amp;W378))))))))</f>
        <v>0</v>
      </c>
      <c r="O378" s="93"/>
      <c r="P378" s="9">
        <f t="shared" ca="1" si="110"/>
        <v>0</v>
      </c>
      <c r="Q378" s="9">
        <f t="shared" si="120"/>
        <v>0</v>
      </c>
      <c r="S378" s="7">
        <f t="shared" si="121"/>
        <v>800</v>
      </c>
      <c r="T378" s="7">
        <f t="shared" si="122"/>
        <v>800</v>
      </c>
      <c r="U378" s="8" t="str">
        <f t="shared" si="123"/>
        <v/>
      </c>
      <c r="V378" s="7" cm="1">
        <f t="array" aca="1" ref="V378" ca="1">IF(ISBLANK(I378),0,_xlfn.XLOOKUP(I378,INDIRECT(U378&amp;"Controls"),INDIRECT(U378&amp;"ControlsAddon")))</f>
        <v>0</v>
      </c>
      <c r="W378" s="7" t="str">
        <f t="shared" si="111"/>
        <v/>
      </c>
      <c r="X378" s="7" cm="1">
        <f t="array" aca="1" ref="X378" ca="1">IF(AND(K378="y",NOT(ISBLANK(H378))),_xlfn.XLOOKUP(S378,ralcassette,ralcassettecost),IF(K378="Y",_xlfn.XLOOKUP(S378,INDIRECT(U378&amp;"RALW"),_xlfn.XLOOKUP(T378,INDIRECT(U378&amp;"RALD"),INDIRECT(U378&amp;"RAL"))),0))</f>
        <v>0</v>
      </c>
      <c r="Y378" s="7">
        <f t="shared" si="124"/>
        <v>0</v>
      </c>
      <c r="Z378" s="7">
        <f t="shared" si="125"/>
        <v>0</v>
      </c>
      <c r="AA378" s="7" cm="1">
        <f t="array" ref="AA378">IF(ISNUMBER(SEARCH("cassette",H378)),_xlfn.XLOOKUP(S378,cassettewidth,_xlfn.XLOOKUP(H378,cassettetype,cassette)),IF(ISNUMBER(SEARCH("fascia",H378)),_xlfn.XLOOKUP(S378,fasciawidth,_xlfn.XLOOKUP(H378,fasciatype,fascia)),0))</f>
        <v>0</v>
      </c>
      <c r="AB378" s="7" t="str">
        <f t="shared" si="126"/>
        <v/>
      </c>
      <c r="AC378" s="7" t="str" cm="1">
        <f t="array" ref="AC378">IF(NOT(ISBLANK(H378)),_xlfn.XLOOKUP(S378,cassetterefwidth,_xlfn.XLOOKUP(T378,cassetterefdrop,cassetteref)),"")</f>
        <v/>
      </c>
      <c r="AD378" s="1" t="b">
        <f t="shared" si="127"/>
        <v>0</v>
      </c>
      <c r="AE378" s="1" t="b">
        <f t="shared" si="112"/>
        <v>0</v>
      </c>
      <c r="AF378" s="10" t="e" cm="1">
        <f t="array" aca="1" ref="AF378" ca="1">(_xlfn.XLOOKUP($S378,INDIRECT($U378&amp;$W378&amp;"W"),_xlfn.XLOOKUP($T378,INDIRECT($U378&amp;$W378&amp;"D"),INDIRECT($U378&amp;$W378))))</f>
        <v>#REF!</v>
      </c>
      <c r="AG378" s="9"/>
      <c r="AH378" s="9"/>
      <c r="AI378" s="9"/>
      <c r="AJ378" s="9"/>
      <c r="AK378" s="9"/>
      <c r="AL378" s="7">
        <f t="shared" si="113"/>
        <v>500</v>
      </c>
      <c r="AM378" s="7" t="str">
        <f t="shared" si="128"/>
        <v/>
      </c>
      <c r="AN378" s="7">
        <f t="shared" si="114"/>
        <v>0</v>
      </c>
      <c r="AO378" s="7">
        <f t="shared" si="115"/>
        <v>0</v>
      </c>
      <c r="AP378" s="9" cm="1">
        <f t="array" aca="1" ref="AP378" ca="1">IF(F378="Flow",_xlfn.XLOOKUP(AL378,INDIRECT(F378&amp;AM378&amp;"W"),_xlfn.XLOOKUP(AI378,INDIRECT(F378&amp;AM378&amp;"H"),INDIRECT(F378&amp;AM378))),0)</f>
        <v>0</v>
      </c>
      <c r="AQ378" s="9">
        <f>IF(F378="Cascade",_xlfn.XLOOKUP(S378,Cascade!$C$4:$S$4,Cascade!$C$5:$S$5),0)</f>
        <v>0</v>
      </c>
      <c r="AR378" s="9" t="b">
        <f t="shared" si="116"/>
        <v>0</v>
      </c>
      <c r="AS378" s="9" cm="1">
        <f t="array" aca="1" ref="AS378" ca="1">IF(OR(G378="Ellipse 43",G378="Luxury 46",G378="Type 2",G378="Type D",G378="Type Z",ISBLANK(G378)),0,_xlfn.XLOOKUP(S378,INDIRECT(U378&amp;AR378&amp;"w"),INDIRECT(U378&amp;AR378)))</f>
        <v>0</v>
      </c>
      <c r="AT378" s="9" cm="1">
        <f t="array" ref="AT378">IF(F378="ExtraLok 100",_xlfn.XLOOKUP(S378,'ExtraLok 100'!$C$6:$S$6,_xlfn.XLOOKUP('Pricing Tool'!T378,'ExtraLok 100'!$A$7:$A$21,'ExtraLok 100'!$C$7:$S$21)),IF(F378="ExtraLok 125",_xlfn.XLOOKUP('Pricing Tool'!S378,'ExtraLok 125'!$C$6:$S$6,_xlfn.XLOOKUP('Pricing Tool'!T378,'ExtraLok 125'!$A$7:$A$33,'ExtraLok 125'!$C$7:$S$33)),0))</f>
        <v>0</v>
      </c>
      <c r="AU378" s="9">
        <f t="shared" ca="1" si="129"/>
        <v>0</v>
      </c>
      <c r="AV378" s="9" t="str">
        <f t="shared" si="117"/>
        <v/>
      </c>
      <c r="AW378" s="85" t="e">
        <f>_xlfn.XLOOKUP($AV378,'Size capacities'!$A$2:$A$120,'Size capacities'!D$2:D$120)</f>
        <v>#N/A</v>
      </c>
      <c r="AX378" s="85" t="e">
        <f>_xlfn.XLOOKUP($AV378,'Size capacities'!$A$2:$A$120,'Size capacities'!E$2:E$120)</f>
        <v>#N/A</v>
      </c>
      <c r="AY378" s="85" t="e">
        <f>_xlfn.XLOOKUP($AV378,'Size capacities'!$A$2:$A$120,'Size capacities'!F$2:F$120)</f>
        <v>#N/A</v>
      </c>
      <c r="AZ378" s="85" t="e">
        <f>_xlfn.XLOOKUP($AV378,'Size capacities'!$A$2:$A$120,'Size capacities'!G$2:G$120)</f>
        <v>#N/A</v>
      </c>
      <c r="BA378" s="85">
        <f t="shared" si="118"/>
        <v>0</v>
      </c>
      <c r="BB378" s="85">
        <f t="shared" si="119"/>
        <v>0</v>
      </c>
    </row>
    <row r="379" spans="1:54" x14ac:dyDescent="0.3">
      <c r="A379" s="7">
        <v>376</v>
      </c>
      <c r="B379" s="91"/>
      <c r="C379" s="91"/>
      <c r="D379" s="91"/>
      <c r="E379" s="91"/>
      <c r="F379" s="91"/>
      <c r="G379" s="91"/>
      <c r="H379" s="91"/>
      <c r="I379" s="91"/>
      <c r="J379" s="91"/>
      <c r="K379" s="92"/>
      <c r="L379" s="92"/>
      <c r="M379" s="9">
        <f t="shared" ca="1" si="109"/>
        <v>0</v>
      </c>
      <c r="N379" s="10" cm="1">
        <f t="array" aca="1" ref="N379" ca="1">IF(ISBLANK(C379),0,IF(F379="Flow",AP379,IF(F379="Cascade",AQ379,IF(OR(ISBLANK(F379),ISBLANK(G379),ISBLANK(I379),ISBLANK(J379)),0,(_xlfn.XLOOKUP(S379,INDIRECT(U379&amp;W379&amp;"W"),_xlfn.XLOOKUP(T379,INDIRECT(U379&amp;W379&amp;"D"),INDIRECT(U379&amp;W379))))))))</f>
        <v>0</v>
      </c>
      <c r="O379" s="93"/>
      <c r="P379" s="9">
        <f t="shared" ca="1" si="110"/>
        <v>0</v>
      </c>
      <c r="Q379" s="9">
        <f t="shared" si="120"/>
        <v>0</v>
      </c>
      <c r="S379" s="7">
        <f t="shared" si="121"/>
        <v>800</v>
      </c>
      <c r="T379" s="7">
        <f t="shared" si="122"/>
        <v>800</v>
      </c>
      <c r="U379" s="8" t="str">
        <f t="shared" si="123"/>
        <v/>
      </c>
      <c r="V379" s="7" cm="1">
        <f t="array" aca="1" ref="V379" ca="1">IF(ISBLANK(I379),0,_xlfn.XLOOKUP(I379,INDIRECT(U379&amp;"Controls"),INDIRECT(U379&amp;"ControlsAddon")))</f>
        <v>0</v>
      </c>
      <c r="W379" s="7" t="str">
        <f t="shared" si="111"/>
        <v/>
      </c>
      <c r="X379" s="7" cm="1">
        <f t="array" aca="1" ref="X379" ca="1">IF(AND(K379="y",NOT(ISBLANK(H379))),_xlfn.XLOOKUP(S379,ralcassette,ralcassettecost),IF(K379="Y",_xlfn.XLOOKUP(S379,INDIRECT(U379&amp;"RALW"),_xlfn.XLOOKUP(T379,INDIRECT(U379&amp;"RALD"),INDIRECT(U379&amp;"RAL"))),0))</f>
        <v>0</v>
      </c>
      <c r="Y379" s="7">
        <f t="shared" si="124"/>
        <v>0</v>
      </c>
      <c r="Z379" s="7">
        <f t="shared" si="125"/>
        <v>0</v>
      </c>
      <c r="AA379" s="7" cm="1">
        <f t="array" ref="AA379">IF(ISNUMBER(SEARCH("cassette",H379)),_xlfn.XLOOKUP(S379,cassettewidth,_xlfn.XLOOKUP(H379,cassettetype,cassette)),IF(ISNUMBER(SEARCH("fascia",H379)),_xlfn.XLOOKUP(S379,fasciawidth,_xlfn.XLOOKUP(H379,fasciatype,fascia)),0))</f>
        <v>0</v>
      </c>
      <c r="AB379" s="7" t="str">
        <f t="shared" si="126"/>
        <v/>
      </c>
      <c r="AC379" s="7" t="str" cm="1">
        <f t="array" ref="AC379">IF(NOT(ISBLANK(H379)),_xlfn.XLOOKUP(S379,cassetterefwidth,_xlfn.XLOOKUP(T379,cassetterefdrop,cassetteref)),"")</f>
        <v/>
      </c>
      <c r="AD379" s="1" t="b">
        <f t="shared" si="127"/>
        <v>0</v>
      </c>
      <c r="AE379" s="1" t="b">
        <f t="shared" si="112"/>
        <v>0</v>
      </c>
      <c r="AF379" s="10" t="e" cm="1">
        <f t="array" aca="1" ref="AF379" ca="1">(_xlfn.XLOOKUP($S379,INDIRECT($U379&amp;$W379&amp;"W"),_xlfn.XLOOKUP($T379,INDIRECT($U379&amp;$W379&amp;"D"),INDIRECT($U379&amp;$W379))))</f>
        <v>#REF!</v>
      </c>
      <c r="AG379" s="9"/>
      <c r="AH379" s="9"/>
      <c r="AI379" s="9"/>
      <c r="AJ379" s="9"/>
      <c r="AK379" s="9"/>
      <c r="AL379" s="7">
        <f t="shared" si="113"/>
        <v>500</v>
      </c>
      <c r="AM379" s="7" t="str">
        <f t="shared" si="128"/>
        <v/>
      </c>
      <c r="AN379" s="7">
        <f t="shared" si="114"/>
        <v>0</v>
      </c>
      <c r="AO379" s="7">
        <f t="shared" si="115"/>
        <v>0</v>
      </c>
      <c r="AP379" s="9" cm="1">
        <f t="array" aca="1" ref="AP379" ca="1">IF(F379="Flow",_xlfn.XLOOKUP(AL379,INDIRECT(F379&amp;AM379&amp;"W"),_xlfn.XLOOKUP(AI379,INDIRECT(F379&amp;AM379&amp;"H"),INDIRECT(F379&amp;AM379))),0)</f>
        <v>0</v>
      </c>
      <c r="AQ379" s="9">
        <f>IF(F379="Cascade",_xlfn.XLOOKUP(S379,Cascade!$C$4:$S$4,Cascade!$C$5:$S$5),0)</f>
        <v>0</v>
      </c>
      <c r="AR379" s="9" t="b">
        <f t="shared" si="116"/>
        <v>0</v>
      </c>
      <c r="AS379" s="9" cm="1">
        <f t="array" aca="1" ref="AS379" ca="1">IF(OR(G379="Ellipse 43",G379="Luxury 46",G379="Type 2",G379="Type D",G379="Type Z",ISBLANK(G379)),0,_xlfn.XLOOKUP(S379,INDIRECT(U379&amp;AR379&amp;"w"),INDIRECT(U379&amp;AR379)))</f>
        <v>0</v>
      </c>
      <c r="AT379" s="9" cm="1">
        <f t="array" ref="AT379">IF(F379="ExtraLok 100",_xlfn.XLOOKUP(S379,'ExtraLok 100'!$C$6:$S$6,_xlfn.XLOOKUP('Pricing Tool'!T379,'ExtraLok 100'!$A$7:$A$21,'ExtraLok 100'!$C$7:$S$21)),IF(F379="ExtraLok 125",_xlfn.XLOOKUP('Pricing Tool'!S379,'ExtraLok 125'!$C$6:$S$6,_xlfn.XLOOKUP('Pricing Tool'!T379,'ExtraLok 125'!$A$7:$A$33,'ExtraLok 125'!$C$7:$S$33)),0))</f>
        <v>0</v>
      </c>
      <c r="AU379" s="9">
        <f t="shared" ca="1" si="129"/>
        <v>0</v>
      </c>
      <c r="AV379" s="9" t="str">
        <f t="shared" si="117"/>
        <v/>
      </c>
      <c r="AW379" s="85" t="e">
        <f>_xlfn.XLOOKUP($AV379,'Size capacities'!$A$2:$A$120,'Size capacities'!D$2:D$120)</f>
        <v>#N/A</v>
      </c>
      <c r="AX379" s="85" t="e">
        <f>_xlfn.XLOOKUP($AV379,'Size capacities'!$A$2:$A$120,'Size capacities'!E$2:E$120)</f>
        <v>#N/A</v>
      </c>
      <c r="AY379" s="85" t="e">
        <f>_xlfn.XLOOKUP($AV379,'Size capacities'!$A$2:$A$120,'Size capacities'!F$2:F$120)</f>
        <v>#N/A</v>
      </c>
      <c r="AZ379" s="85" t="e">
        <f>_xlfn.XLOOKUP($AV379,'Size capacities'!$A$2:$A$120,'Size capacities'!G$2:G$120)</f>
        <v>#N/A</v>
      </c>
      <c r="BA379" s="85">
        <f t="shared" si="118"/>
        <v>0</v>
      </c>
      <c r="BB379" s="85">
        <f t="shared" si="119"/>
        <v>0</v>
      </c>
    </row>
    <row r="380" spans="1:54" x14ac:dyDescent="0.3">
      <c r="A380" s="7">
        <v>377</v>
      </c>
      <c r="B380" s="91"/>
      <c r="C380" s="91"/>
      <c r="D380" s="91"/>
      <c r="E380" s="91"/>
      <c r="F380" s="91"/>
      <c r="G380" s="91"/>
      <c r="H380" s="91"/>
      <c r="I380" s="91"/>
      <c r="J380" s="91"/>
      <c r="K380" s="92"/>
      <c r="L380" s="92"/>
      <c r="M380" s="9">
        <f t="shared" ca="1" si="109"/>
        <v>0</v>
      </c>
      <c r="N380" s="10" cm="1">
        <f t="array" aca="1" ref="N380" ca="1">IF(ISBLANK(C380),0,IF(F380="Flow",AP380,IF(F380="Cascade",AQ380,IF(OR(ISBLANK(F380),ISBLANK(G380),ISBLANK(I380),ISBLANK(J380)),0,(_xlfn.XLOOKUP(S380,INDIRECT(U380&amp;W380&amp;"W"),_xlfn.XLOOKUP(T380,INDIRECT(U380&amp;W380&amp;"D"),INDIRECT(U380&amp;W380))))))))</f>
        <v>0</v>
      </c>
      <c r="O380" s="93"/>
      <c r="P380" s="9">
        <f t="shared" ca="1" si="110"/>
        <v>0</v>
      </c>
      <c r="Q380" s="9">
        <f t="shared" si="120"/>
        <v>0</v>
      </c>
      <c r="S380" s="7">
        <f t="shared" si="121"/>
        <v>800</v>
      </c>
      <c r="T380" s="7">
        <f t="shared" si="122"/>
        <v>800</v>
      </c>
      <c r="U380" s="8" t="str">
        <f t="shared" si="123"/>
        <v/>
      </c>
      <c r="V380" s="7" cm="1">
        <f t="array" aca="1" ref="V380" ca="1">IF(ISBLANK(I380),0,_xlfn.XLOOKUP(I380,INDIRECT(U380&amp;"Controls"),INDIRECT(U380&amp;"ControlsAddon")))</f>
        <v>0</v>
      </c>
      <c r="W380" s="7" t="str">
        <f t="shared" si="111"/>
        <v/>
      </c>
      <c r="X380" s="7" cm="1">
        <f t="array" aca="1" ref="X380" ca="1">IF(AND(K380="y",NOT(ISBLANK(H380))),_xlfn.XLOOKUP(S380,ralcassette,ralcassettecost),IF(K380="Y",_xlfn.XLOOKUP(S380,INDIRECT(U380&amp;"RALW"),_xlfn.XLOOKUP(T380,INDIRECT(U380&amp;"RALD"),INDIRECT(U380&amp;"RAL"))),0))</f>
        <v>0</v>
      </c>
      <c r="Y380" s="7">
        <f t="shared" si="124"/>
        <v>0</v>
      </c>
      <c r="Z380" s="7">
        <f t="shared" si="125"/>
        <v>0</v>
      </c>
      <c r="AA380" s="7" cm="1">
        <f t="array" ref="AA380">IF(ISNUMBER(SEARCH("cassette",H380)),_xlfn.XLOOKUP(S380,cassettewidth,_xlfn.XLOOKUP(H380,cassettetype,cassette)),IF(ISNUMBER(SEARCH("fascia",H380)),_xlfn.XLOOKUP(S380,fasciawidth,_xlfn.XLOOKUP(H380,fasciatype,fascia)),0))</f>
        <v>0</v>
      </c>
      <c r="AB380" s="7" t="str">
        <f t="shared" si="126"/>
        <v/>
      </c>
      <c r="AC380" s="7" t="str" cm="1">
        <f t="array" ref="AC380">IF(NOT(ISBLANK(H380)),_xlfn.XLOOKUP(S380,cassetterefwidth,_xlfn.XLOOKUP(T380,cassetterefdrop,cassetteref)),"")</f>
        <v/>
      </c>
      <c r="AD380" s="1" t="b">
        <f t="shared" si="127"/>
        <v>0</v>
      </c>
      <c r="AE380" s="1" t="b">
        <f t="shared" si="112"/>
        <v>0</v>
      </c>
      <c r="AF380" s="10" t="e" cm="1">
        <f t="array" aca="1" ref="AF380" ca="1">(_xlfn.XLOOKUP($S380,INDIRECT($U380&amp;$W380&amp;"W"),_xlfn.XLOOKUP($T380,INDIRECT($U380&amp;$W380&amp;"D"),INDIRECT($U380&amp;$W380))))</f>
        <v>#REF!</v>
      </c>
      <c r="AG380" s="9"/>
      <c r="AH380" s="9"/>
      <c r="AI380" s="9"/>
      <c r="AJ380" s="9"/>
      <c r="AK380" s="9"/>
      <c r="AL380" s="7">
        <f t="shared" si="113"/>
        <v>500</v>
      </c>
      <c r="AM380" s="7" t="str">
        <f t="shared" si="128"/>
        <v/>
      </c>
      <c r="AN380" s="7">
        <f t="shared" si="114"/>
        <v>0</v>
      </c>
      <c r="AO380" s="7">
        <f t="shared" si="115"/>
        <v>0</v>
      </c>
      <c r="AP380" s="9" cm="1">
        <f t="array" aca="1" ref="AP380" ca="1">IF(F380="Flow",_xlfn.XLOOKUP(AL380,INDIRECT(F380&amp;AM380&amp;"W"),_xlfn.XLOOKUP(AI380,INDIRECT(F380&amp;AM380&amp;"H"),INDIRECT(F380&amp;AM380))),0)</f>
        <v>0</v>
      </c>
      <c r="AQ380" s="9">
        <f>IF(F380="Cascade",_xlfn.XLOOKUP(S380,Cascade!$C$4:$S$4,Cascade!$C$5:$S$5),0)</f>
        <v>0</v>
      </c>
      <c r="AR380" s="9" t="b">
        <f t="shared" si="116"/>
        <v>0</v>
      </c>
      <c r="AS380" s="9" cm="1">
        <f t="array" aca="1" ref="AS380" ca="1">IF(OR(G380="Ellipse 43",G380="Luxury 46",G380="Type 2",G380="Type D",G380="Type Z",ISBLANK(G380)),0,_xlfn.XLOOKUP(S380,INDIRECT(U380&amp;AR380&amp;"w"),INDIRECT(U380&amp;AR380)))</f>
        <v>0</v>
      </c>
      <c r="AT380" s="9" cm="1">
        <f t="array" ref="AT380">IF(F380="ExtraLok 100",_xlfn.XLOOKUP(S380,'ExtraLok 100'!$C$6:$S$6,_xlfn.XLOOKUP('Pricing Tool'!T380,'ExtraLok 100'!$A$7:$A$21,'ExtraLok 100'!$C$7:$S$21)),IF(F380="ExtraLok 125",_xlfn.XLOOKUP('Pricing Tool'!S380,'ExtraLok 125'!$C$6:$S$6,_xlfn.XLOOKUP('Pricing Tool'!T380,'ExtraLok 125'!$A$7:$A$33,'ExtraLok 125'!$C$7:$S$33)),0))</f>
        <v>0</v>
      </c>
      <c r="AU380" s="9">
        <f t="shared" ca="1" si="129"/>
        <v>0</v>
      </c>
      <c r="AV380" s="9" t="str">
        <f t="shared" si="117"/>
        <v/>
      </c>
      <c r="AW380" s="85" t="e">
        <f>_xlfn.XLOOKUP($AV380,'Size capacities'!$A$2:$A$120,'Size capacities'!D$2:D$120)</f>
        <v>#N/A</v>
      </c>
      <c r="AX380" s="85" t="e">
        <f>_xlfn.XLOOKUP($AV380,'Size capacities'!$A$2:$A$120,'Size capacities'!E$2:E$120)</f>
        <v>#N/A</v>
      </c>
      <c r="AY380" s="85" t="e">
        <f>_xlfn.XLOOKUP($AV380,'Size capacities'!$A$2:$A$120,'Size capacities'!F$2:F$120)</f>
        <v>#N/A</v>
      </c>
      <c r="AZ380" s="85" t="e">
        <f>_xlfn.XLOOKUP($AV380,'Size capacities'!$A$2:$A$120,'Size capacities'!G$2:G$120)</f>
        <v>#N/A</v>
      </c>
      <c r="BA380" s="85">
        <f t="shared" si="118"/>
        <v>0</v>
      </c>
      <c r="BB380" s="85">
        <f t="shared" si="119"/>
        <v>0</v>
      </c>
    </row>
    <row r="381" spans="1:54" x14ac:dyDescent="0.3">
      <c r="A381" s="7">
        <v>378</v>
      </c>
      <c r="B381" s="91"/>
      <c r="C381" s="91"/>
      <c r="D381" s="91"/>
      <c r="E381" s="91"/>
      <c r="F381" s="91"/>
      <c r="G381" s="91"/>
      <c r="H381" s="91"/>
      <c r="I381" s="91"/>
      <c r="J381" s="91"/>
      <c r="K381" s="92"/>
      <c r="L381" s="92"/>
      <c r="M381" s="9">
        <f t="shared" ca="1" si="109"/>
        <v>0</v>
      </c>
      <c r="N381" s="10" cm="1">
        <f t="array" aca="1" ref="N381" ca="1">IF(ISBLANK(C381),0,IF(F381="Flow",AP381,IF(F381="Cascade",AQ381,IF(OR(ISBLANK(F381),ISBLANK(G381),ISBLANK(I381),ISBLANK(J381)),0,(_xlfn.XLOOKUP(S381,INDIRECT(U381&amp;W381&amp;"W"),_xlfn.XLOOKUP(T381,INDIRECT(U381&amp;W381&amp;"D"),INDIRECT(U381&amp;W381))))))))</f>
        <v>0</v>
      </c>
      <c r="O381" s="93"/>
      <c r="P381" s="9">
        <f t="shared" ca="1" si="110"/>
        <v>0</v>
      </c>
      <c r="Q381" s="9">
        <f t="shared" si="120"/>
        <v>0</v>
      </c>
      <c r="S381" s="7">
        <f t="shared" si="121"/>
        <v>800</v>
      </c>
      <c r="T381" s="7">
        <f t="shared" si="122"/>
        <v>800</v>
      </c>
      <c r="U381" s="8" t="str">
        <f t="shared" si="123"/>
        <v/>
      </c>
      <c r="V381" s="7" cm="1">
        <f t="array" aca="1" ref="V381" ca="1">IF(ISBLANK(I381),0,_xlfn.XLOOKUP(I381,INDIRECT(U381&amp;"Controls"),INDIRECT(U381&amp;"ControlsAddon")))</f>
        <v>0</v>
      </c>
      <c r="W381" s="7" t="str">
        <f t="shared" si="111"/>
        <v/>
      </c>
      <c r="X381" s="7" cm="1">
        <f t="array" aca="1" ref="X381" ca="1">IF(AND(K381="y",NOT(ISBLANK(H381))),_xlfn.XLOOKUP(S381,ralcassette,ralcassettecost),IF(K381="Y",_xlfn.XLOOKUP(S381,INDIRECT(U381&amp;"RALW"),_xlfn.XLOOKUP(T381,INDIRECT(U381&amp;"RALD"),INDIRECT(U381&amp;"RAL"))),0))</f>
        <v>0</v>
      </c>
      <c r="Y381" s="7">
        <f t="shared" si="124"/>
        <v>0</v>
      </c>
      <c r="Z381" s="7">
        <f t="shared" si="125"/>
        <v>0</v>
      </c>
      <c r="AA381" s="7" cm="1">
        <f t="array" ref="AA381">IF(ISNUMBER(SEARCH("cassette",H381)),_xlfn.XLOOKUP(S381,cassettewidth,_xlfn.XLOOKUP(H381,cassettetype,cassette)),IF(ISNUMBER(SEARCH("fascia",H381)),_xlfn.XLOOKUP(S381,fasciawidth,_xlfn.XLOOKUP(H381,fasciatype,fascia)),0))</f>
        <v>0</v>
      </c>
      <c r="AB381" s="7" t="str">
        <f t="shared" si="126"/>
        <v/>
      </c>
      <c r="AC381" s="7" t="str" cm="1">
        <f t="array" ref="AC381">IF(NOT(ISBLANK(H381)),_xlfn.XLOOKUP(S381,cassetterefwidth,_xlfn.XLOOKUP(T381,cassetterefdrop,cassetteref)),"")</f>
        <v/>
      </c>
      <c r="AD381" s="1" t="b">
        <f t="shared" si="127"/>
        <v>0</v>
      </c>
      <c r="AE381" s="1" t="b">
        <f t="shared" si="112"/>
        <v>0</v>
      </c>
      <c r="AF381" s="10" t="e" cm="1">
        <f t="array" aca="1" ref="AF381" ca="1">(_xlfn.XLOOKUP($S381,INDIRECT($U381&amp;$W381&amp;"W"),_xlfn.XLOOKUP($T381,INDIRECT($U381&amp;$W381&amp;"D"),INDIRECT($U381&amp;$W381))))</f>
        <v>#REF!</v>
      </c>
      <c r="AG381" s="9"/>
      <c r="AH381" s="9"/>
      <c r="AI381" s="9"/>
      <c r="AJ381" s="9"/>
      <c r="AK381" s="9"/>
      <c r="AL381" s="7">
        <f t="shared" si="113"/>
        <v>500</v>
      </c>
      <c r="AM381" s="7" t="str">
        <f t="shared" si="128"/>
        <v/>
      </c>
      <c r="AN381" s="7">
        <f t="shared" si="114"/>
        <v>0</v>
      </c>
      <c r="AO381" s="7">
        <f t="shared" si="115"/>
        <v>0</v>
      </c>
      <c r="AP381" s="9" cm="1">
        <f t="array" aca="1" ref="AP381" ca="1">IF(F381="Flow",_xlfn.XLOOKUP(AL381,INDIRECT(F381&amp;AM381&amp;"W"),_xlfn.XLOOKUP(AI381,INDIRECT(F381&amp;AM381&amp;"H"),INDIRECT(F381&amp;AM381))),0)</f>
        <v>0</v>
      </c>
      <c r="AQ381" s="9">
        <f>IF(F381="Cascade",_xlfn.XLOOKUP(S381,Cascade!$C$4:$S$4,Cascade!$C$5:$S$5),0)</f>
        <v>0</v>
      </c>
      <c r="AR381" s="9" t="b">
        <f t="shared" si="116"/>
        <v>0</v>
      </c>
      <c r="AS381" s="9" cm="1">
        <f t="array" aca="1" ref="AS381" ca="1">IF(OR(G381="Ellipse 43",G381="Luxury 46",G381="Type 2",G381="Type D",G381="Type Z",ISBLANK(G381)),0,_xlfn.XLOOKUP(S381,INDIRECT(U381&amp;AR381&amp;"w"),INDIRECT(U381&amp;AR381)))</f>
        <v>0</v>
      </c>
      <c r="AT381" s="9" cm="1">
        <f t="array" ref="AT381">IF(F381="ExtraLok 100",_xlfn.XLOOKUP(S381,'ExtraLok 100'!$C$6:$S$6,_xlfn.XLOOKUP('Pricing Tool'!T381,'ExtraLok 100'!$A$7:$A$21,'ExtraLok 100'!$C$7:$S$21)),IF(F381="ExtraLok 125",_xlfn.XLOOKUP('Pricing Tool'!S381,'ExtraLok 125'!$C$6:$S$6,_xlfn.XLOOKUP('Pricing Tool'!T381,'ExtraLok 125'!$A$7:$A$33,'ExtraLok 125'!$C$7:$S$33)),0))</f>
        <v>0</v>
      </c>
      <c r="AU381" s="9">
        <f t="shared" ca="1" si="129"/>
        <v>0</v>
      </c>
      <c r="AV381" s="9" t="str">
        <f t="shared" si="117"/>
        <v/>
      </c>
      <c r="AW381" s="85" t="e">
        <f>_xlfn.XLOOKUP($AV381,'Size capacities'!$A$2:$A$120,'Size capacities'!D$2:D$120)</f>
        <v>#N/A</v>
      </c>
      <c r="AX381" s="85" t="e">
        <f>_xlfn.XLOOKUP($AV381,'Size capacities'!$A$2:$A$120,'Size capacities'!E$2:E$120)</f>
        <v>#N/A</v>
      </c>
      <c r="AY381" s="85" t="e">
        <f>_xlfn.XLOOKUP($AV381,'Size capacities'!$A$2:$A$120,'Size capacities'!F$2:F$120)</f>
        <v>#N/A</v>
      </c>
      <c r="AZ381" s="85" t="e">
        <f>_xlfn.XLOOKUP($AV381,'Size capacities'!$A$2:$A$120,'Size capacities'!G$2:G$120)</f>
        <v>#N/A</v>
      </c>
      <c r="BA381" s="85">
        <f t="shared" si="118"/>
        <v>0</v>
      </c>
      <c r="BB381" s="85">
        <f t="shared" si="119"/>
        <v>0</v>
      </c>
    </row>
    <row r="382" spans="1:54" x14ac:dyDescent="0.3">
      <c r="A382" s="7">
        <v>379</v>
      </c>
      <c r="B382" s="91"/>
      <c r="C382" s="91"/>
      <c r="D382" s="91"/>
      <c r="E382" s="91"/>
      <c r="F382" s="91"/>
      <c r="G382" s="91"/>
      <c r="H382" s="91"/>
      <c r="I382" s="91"/>
      <c r="J382" s="91"/>
      <c r="K382" s="92"/>
      <c r="L382" s="92"/>
      <c r="M382" s="9">
        <f t="shared" ca="1" si="109"/>
        <v>0</v>
      </c>
      <c r="N382" s="10" cm="1">
        <f t="array" aca="1" ref="N382" ca="1">IF(ISBLANK(C382),0,IF(F382="Flow",AP382,IF(F382="Cascade",AQ382,IF(OR(ISBLANK(F382),ISBLANK(G382),ISBLANK(I382),ISBLANK(J382)),0,(_xlfn.XLOOKUP(S382,INDIRECT(U382&amp;W382&amp;"W"),_xlfn.XLOOKUP(T382,INDIRECT(U382&amp;W382&amp;"D"),INDIRECT(U382&amp;W382))))))))</f>
        <v>0</v>
      </c>
      <c r="O382" s="93"/>
      <c r="P382" s="9">
        <f t="shared" ca="1" si="110"/>
        <v>0</v>
      </c>
      <c r="Q382" s="9">
        <f t="shared" si="120"/>
        <v>0</v>
      </c>
      <c r="S382" s="7">
        <f t="shared" si="121"/>
        <v>800</v>
      </c>
      <c r="T382" s="7">
        <f t="shared" si="122"/>
        <v>800</v>
      </c>
      <c r="U382" s="8" t="str">
        <f t="shared" si="123"/>
        <v/>
      </c>
      <c r="V382" s="7" cm="1">
        <f t="array" aca="1" ref="V382" ca="1">IF(ISBLANK(I382),0,_xlfn.XLOOKUP(I382,INDIRECT(U382&amp;"Controls"),INDIRECT(U382&amp;"ControlsAddon")))</f>
        <v>0</v>
      </c>
      <c r="W382" s="7" t="str">
        <f t="shared" si="111"/>
        <v/>
      </c>
      <c r="X382" s="7" cm="1">
        <f t="array" aca="1" ref="X382" ca="1">IF(AND(K382="y",NOT(ISBLANK(H382))),_xlfn.XLOOKUP(S382,ralcassette,ralcassettecost),IF(K382="Y",_xlfn.XLOOKUP(S382,INDIRECT(U382&amp;"RALW"),_xlfn.XLOOKUP(T382,INDIRECT(U382&amp;"RALD"),INDIRECT(U382&amp;"RAL"))),0))</f>
        <v>0</v>
      </c>
      <c r="Y382" s="7">
        <f t="shared" si="124"/>
        <v>0</v>
      </c>
      <c r="Z382" s="7">
        <f t="shared" si="125"/>
        <v>0</v>
      </c>
      <c r="AA382" s="7" cm="1">
        <f t="array" ref="AA382">IF(ISNUMBER(SEARCH("cassette",H382)),_xlfn.XLOOKUP(S382,cassettewidth,_xlfn.XLOOKUP(H382,cassettetype,cassette)),IF(ISNUMBER(SEARCH("fascia",H382)),_xlfn.XLOOKUP(S382,fasciawidth,_xlfn.XLOOKUP(H382,fasciatype,fascia)),0))</f>
        <v>0</v>
      </c>
      <c r="AB382" s="7" t="str">
        <f t="shared" si="126"/>
        <v/>
      </c>
      <c r="AC382" s="7" t="str" cm="1">
        <f t="array" ref="AC382">IF(NOT(ISBLANK(H382)),_xlfn.XLOOKUP(S382,cassetterefwidth,_xlfn.XLOOKUP(T382,cassetterefdrop,cassetteref)),"")</f>
        <v/>
      </c>
      <c r="AD382" s="1" t="b">
        <f t="shared" si="127"/>
        <v>0</v>
      </c>
      <c r="AE382" s="1" t="b">
        <f t="shared" si="112"/>
        <v>0</v>
      </c>
      <c r="AF382" s="10" t="e" cm="1">
        <f t="array" aca="1" ref="AF382" ca="1">(_xlfn.XLOOKUP($S382,INDIRECT($U382&amp;$W382&amp;"W"),_xlfn.XLOOKUP($T382,INDIRECT($U382&amp;$W382&amp;"D"),INDIRECT($U382&amp;$W382))))</f>
        <v>#REF!</v>
      </c>
      <c r="AG382" s="9"/>
      <c r="AH382" s="9"/>
      <c r="AI382" s="9"/>
      <c r="AJ382" s="9"/>
      <c r="AK382" s="9"/>
      <c r="AL382" s="7">
        <f t="shared" si="113"/>
        <v>500</v>
      </c>
      <c r="AM382" s="7" t="str">
        <f t="shared" si="128"/>
        <v/>
      </c>
      <c r="AN382" s="7">
        <f t="shared" si="114"/>
        <v>0</v>
      </c>
      <c r="AO382" s="7">
        <f t="shared" si="115"/>
        <v>0</v>
      </c>
      <c r="AP382" s="9" cm="1">
        <f t="array" aca="1" ref="AP382" ca="1">IF(F382="Flow",_xlfn.XLOOKUP(AL382,INDIRECT(F382&amp;AM382&amp;"W"),_xlfn.XLOOKUP(AI382,INDIRECT(F382&amp;AM382&amp;"H"),INDIRECT(F382&amp;AM382))),0)</f>
        <v>0</v>
      </c>
      <c r="AQ382" s="9">
        <f>IF(F382="Cascade",_xlfn.XLOOKUP(S382,Cascade!$C$4:$S$4,Cascade!$C$5:$S$5),0)</f>
        <v>0</v>
      </c>
      <c r="AR382" s="9" t="b">
        <f t="shared" si="116"/>
        <v>0</v>
      </c>
      <c r="AS382" s="9" cm="1">
        <f t="array" aca="1" ref="AS382" ca="1">IF(OR(G382="Ellipse 43",G382="Luxury 46",G382="Type 2",G382="Type D",G382="Type Z",ISBLANK(G382)),0,_xlfn.XLOOKUP(S382,INDIRECT(U382&amp;AR382&amp;"w"),INDIRECT(U382&amp;AR382)))</f>
        <v>0</v>
      </c>
      <c r="AT382" s="9" cm="1">
        <f t="array" ref="AT382">IF(F382="ExtraLok 100",_xlfn.XLOOKUP(S382,'ExtraLok 100'!$C$6:$S$6,_xlfn.XLOOKUP('Pricing Tool'!T382,'ExtraLok 100'!$A$7:$A$21,'ExtraLok 100'!$C$7:$S$21)),IF(F382="ExtraLok 125",_xlfn.XLOOKUP('Pricing Tool'!S382,'ExtraLok 125'!$C$6:$S$6,_xlfn.XLOOKUP('Pricing Tool'!T382,'ExtraLok 125'!$A$7:$A$33,'ExtraLok 125'!$C$7:$S$33)),0))</f>
        <v>0</v>
      </c>
      <c r="AU382" s="9">
        <f t="shared" ca="1" si="129"/>
        <v>0</v>
      </c>
      <c r="AV382" s="9" t="str">
        <f t="shared" si="117"/>
        <v/>
      </c>
      <c r="AW382" s="85" t="e">
        <f>_xlfn.XLOOKUP($AV382,'Size capacities'!$A$2:$A$120,'Size capacities'!D$2:D$120)</f>
        <v>#N/A</v>
      </c>
      <c r="AX382" s="85" t="e">
        <f>_xlfn.XLOOKUP($AV382,'Size capacities'!$A$2:$A$120,'Size capacities'!E$2:E$120)</f>
        <v>#N/A</v>
      </c>
      <c r="AY382" s="85" t="e">
        <f>_xlfn.XLOOKUP($AV382,'Size capacities'!$A$2:$A$120,'Size capacities'!F$2:F$120)</f>
        <v>#N/A</v>
      </c>
      <c r="AZ382" s="85" t="e">
        <f>_xlfn.XLOOKUP($AV382,'Size capacities'!$A$2:$A$120,'Size capacities'!G$2:G$120)</f>
        <v>#N/A</v>
      </c>
      <c r="BA382" s="85">
        <f t="shared" si="118"/>
        <v>0</v>
      </c>
      <c r="BB382" s="85">
        <f t="shared" si="119"/>
        <v>0</v>
      </c>
    </row>
    <row r="383" spans="1:54" x14ac:dyDescent="0.3">
      <c r="A383" s="7">
        <v>380</v>
      </c>
      <c r="B383" s="91"/>
      <c r="C383" s="91"/>
      <c r="D383" s="91"/>
      <c r="E383" s="91"/>
      <c r="F383" s="91"/>
      <c r="G383" s="91"/>
      <c r="H383" s="91"/>
      <c r="I383" s="91"/>
      <c r="J383" s="91"/>
      <c r="K383" s="92"/>
      <c r="L383" s="92"/>
      <c r="M383" s="9">
        <f t="shared" ca="1" si="109"/>
        <v>0</v>
      </c>
      <c r="N383" s="10" cm="1">
        <f t="array" aca="1" ref="N383" ca="1">IF(ISBLANK(C383),0,IF(F383="Flow",AP383,IF(F383="Cascade",AQ383,IF(OR(ISBLANK(F383),ISBLANK(G383),ISBLANK(I383),ISBLANK(J383)),0,(_xlfn.XLOOKUP(S383,INDIRECT(U383&amp;W383&amp;"W"),_xlfn.XLOOKUP(T383,INDIRECT(U383&amp;W383&amp;"D"),INDIRECT(U383&amp;W383))))))))</f>
        <v>0</v>
      </c>
      <c r="O383" s="93"/>
      <c r="P383" s="9">
        <f t="shared" ca="1" si="110"/>
        <v>0</v>
      </c>
      <c r="Q383" s="9">
        <f t="shared" si="120"/>
        <v>0</v>
      </c>
      <c r="S383" s="7">
        <f t="shared" si="121"/>
        <v>800</v>
      </c>
      <c r="T383" s="7">
        <f t="shared" si="122"/>
        <v>800</v>
      </c>
      <c r="U383" s="8" t="str">
        <f t="shared" si="123"/>
        <v/>
      </c>
      <c r="V383" s="7" cm="1">
        <f t="array" aca="1" ref="V383" ca="1">IF(ISBLANK(I383),0,_xlfn.XLOOKUP(I383,INDIRECT(U383&amp;"Controls"),INDIRECT(U383&amp;"ControlsAddon")))</f>
        <v>0</v>
      </c>
      <c r="W383" s="7" t="str">
        <f t="shared" si="111"/>
        <v/>
      </c>
      <c r="X383" s="7" cm="1">
        <f t="array" aca="1" ref="X383" ca="1">IF(AND(K383="y",NOT(ISBLANK(H383))),_xlfn.XLOOKUP(S383,ralcassette,ralcassettecost),IF(K383="Y",_xlfn.XLOOKUP(S383,INDIRECT(U383&amp;"RALW"),_xlfn.XLOOKUP(T383,INDIRECT(U383&amp;"RALD"),INDIRECT(U383&amp;"RAL"))),0))</f>
        <v>0</v>
      </c>
      <c r="Y383" s="7">
        <f t="shared" si="124"/>
        <v>0</v>
      </c>
      <c r="Z383" s="7">
        <f t="shared" si="125"/>
        <v>0</v>
      </c>
      <c r="AA383" s="7" cm="1">
        <f t="array" ref="AA383">IF(ISNUMBER(SEARCH("cassette",H383)),_xlfn.XLOOKUP(S383,cassettewidth,_xlfn.XLOOKUP(H383,cassettetype,cassette)),IF(ISNUMBER(SEARCH("fascia",H383)),_xlfn.XLOOKUP(S383,fasciawidth,_xlfn.XLOOKUP(H383,fasciatype,fascia)),0))</f>
        <v>0</v>
      </c>
      <c r="AB383" s="7" t="str">
        <f t="shared" si="126"/>
        <v/>
      </c>
      <c r="AC383" s="7" t="str" cm="1">
        <f t="array" ref="AC383">IF(NOT(ISBLANK(H383)),_xlfn.XLOOKUP(S383,cassetterefwidth,_xlfn.XLOOKUP(T383,cassetterefdrop,cassetteref)),"")</f>
        <v/>
      </c>
      <c r="AD383" s="1" t="b">
        <f t="shared" si="127"/>
        <v>0</v>
      </c>
      <c r="AE383" s="1" t="b">
        <f t="shared" si="112"/>
        <v>0</v>
      </c>
      <c r="AF383" s="10" t="e" cm="1">
        <f t="array" aca="1" ref="AF383" ca="1">(_xlfn.XLOOKUP($S383,INDIRECT($U383&amp;$W383&amp;"W"),_xlfn.XLOOKUP($T383,INDIRECT($U383&amp;$W383&amp;"D"),INDIRECT($U383&amp;$W383))))</f>
        <v>#REF!</v>
      </c>
      <c r="AG383" s="9"/>
      <c r="AH383" s="9"/>
      <c r="AI383" s="9"/>
      <c r="AJ383" s="9"/>
      <c r="AK383" s="9"/>
      <c r="AL383" s="7">
        <f t="shared" si="113"/>
        <v>500</v>
      </c>
      <c r="AM383" s="7" t="str">
        <f t="shared" si="128"/>
        <v/>
      </c>
      <c r="AN383" s="7">
        <f t="shared" si="114"/>
        <v>0</v>
      </c>
      <c r="AO383" s="7">
        <f t="shared" si="115"/>
        <v>0</v>
      </c>
      <c r="AP383" s="9" cm="1">
        <f t="array" aca="1" ref="AP383" ca="1">IF(F383="Flow",_xlfn.XLOOKUP(AL383,INDIRECT(F383&amp;AM383&amp;"W"),_xlfn.XLOOKUP(AI383,INDIRECT(F383&amp;AM383&amp;"H"),INDIRECT(F383&amp;AM383))),0)</f>
        <v>0</v>
      </c>
      <c r="AQ383" s="9">
        <f>IF(F383="Cascade",_xlfn.XLOOKUP(S383,Cascade!$C$4:$S$4,Cascade!$C$5:$S$5),0)</f>
        <v>0</v>
      </c>
      <c r="AR383" s="9" t="b">
        <f t="shared" si="116"/>
        <v>0</v>
      </c>
      <c r="AS383" s="9" cm="1">
        <f t="array" aca="1" ref="AS383" ca="1">IF(OR(G383="Ellipse 43",G383="Luxury 46",G383="Type 2",G383="Type D",G383="Type Z",ISBLANK(G383)),0,_xlfn.XLOOKUP(S383,INDIRECT(U383&amp;AR383&amp;"w"),INDIRECT(U383&amp;AR383)))</f>
        <v>0</v>
      </c>
      <c r="AT383" s="9" cm="1">
        <f t="array" ref="AT383">IF(F383="ExtraLok 100",_xlfn.XLOOKUP(S383,'ExtraLok 100'!$C$6:$S$6,_xlfn.XLOOKUP('Pricing Tool'!T383,'ExtraLok 100'!$A$7:$A$21,'ExtraLok 100'!$C$7:$S$21)),IF(F383="ExtraLok 125",_xlfn.XLOOKUP('Pricing Tool'!S383,'ExtraLok 125'!$C$6:$S$6,_xlfn.XLOOKUP('Pricing Tool'!T383,'ExtraLok 125'!$A$7:$A$33,'ExtraLok 125'!$C$7:$S$33)),0))</f>
        <v>0</v>
      </c>
      <c r="AU383" s="9">
        <f t="shared" ca="1" si="129"/>
        <v>0</v>
      </c>
      <c r="AV383" s="9" t="str">
        <f t="shared" si="117"/>
        <v/>
      </c>
      <c r="AW383" s="85" t="e">
        <f>_xlfn.XLOOKUP($AV383,'Size capacities'!$A$2:$A$120,'Size capacities'!D$2:D$120)</f>
        <v>#N/A</v>
      </c>
      <c r="AX383" s="85" t="e">
        <f>_xlfn.XLOOKUP($AV383,'Size capacities'!$A$2:$A$120,'Size capacities'!E$2:E$120)</f>
        <v>#N/A</v>
      </c>
      <c r="AY383" s="85" t="e">
        <f>_xlfn.XLOOKUP($AV383,'Size capacities'!$A$2:$A$120,'Size capacities'!F$2:F$120)</f>
        <v>#N/A</v>
      </c>
      <c r="AZ383" s="85" t="e">
        <f>_xlfn.XLOOKUP($AV383,'Size capacities'!$A$2:$A$120,'Size capacities'!G$2:G$120)</f>
        <v>#N/A</v>
      </c>
      <c r="BA383" s="85">
        <f t="shared" si="118"/>
        <v>0</v>
      </c>
      <c r="BB383" s="85">
        <f t="shared" si="119"/>
        <v>0</v>
      </c>
    </row>
    <row r="384" spans="1:54" x14ac:dyDescent="0.3">
      <c r="A384" s="7">
        <v>381</v>
      </c>
      <c r="B384" s="91"/>
      <c r="C384" s="91"/>
      <c r="D384" s="91"/>
      <c r="E384" s="91"/>
      <c r="F384" s="91"/>
      <c r="G384" s="91"/>
      <c r="H384" s="91"/>
      <c r="I384" s="91"/>
      <c r="J384" s="91"/>
      <c r="K384" s="92"/>
      <c r="L384" s="92"/>
      <c r="M384" s="9">
        <f t="shared" ca="1" si="109"/>
        <v>0</v>
      </c>
      <c r="N384" s="10" cm="1">
        <f t="array" aca="1" ref="N384" ca="1">IF(ISBLANK(C384),0,IF(F384="Flow",AP384,IF(F384="Cascade",AQ384,IF(OR(ISBLANK(F384),ISBLANK(G384),ISBLANK(I384),ISBLANK(J384)),0,(_xlfn.XLOOKUP(S384,INDIRECT(U384&amp;W384&amp;"W"),_xlfn.XLOOKUP(T384,INDIRECT(U384&amp;W384&amp;"D"),INDIRECT(U384&amp;W384))))))))</f>
        <v>0</v>
      </c>
      <c r="O384" s="93"/>
      <c r="P384" s="9">
        <f t="shared" ca="1" si="110"/>
        <v>0</v>
      </c>
      <c r="Q384" s="9">
        <f t="shared" si="120"/>
        <v>0</v>
      </c>
      <c r="S384" s="7">
        <f t="shared" si="121"/>
        <v>800</v>
      </c>
      <c r="T384" s="7">
        <f t="shared" si="122"/>
        <v>800</v>
      </c>
      <c r="U384" s="8" t="str">
        <f t="shared" si="123"/>
        <v/>
      </c>
      <c r="V384" s="7" cm="1">
        <f t="array" aca="1" ref="V384" ca="1">IF(ISBLANK(I384),0,_xlfn.XLOOKUP(I384,INDIRECT(U384&amp;"Controls"),INDIRECT(U384&amp;"ControlsAddon")))</f>
        <v>0</v>
      </c>
      <c r="W384" s="7" t="str">
        <f t="shared" si="111"/>
        <v/>
      </c>
      <c r="X384" s="7" cm="1">
        <f t="array" aca="1" ref="X384" ca="1">IF(AND(K384="y",NOT(ISBLANK(H384))),_xlfn.XLOOKUP(S384,ralcassette,ralcassettecost),IF(K384="Y",_xlfn.XLOOKUP(S384,INDIRECT(U384&amp;"RALW"),_xlfn.XLOOKUP(T384,INDIRECT(U384&amp;"RALD"),INDIRECT(U384&amp;"RAL"))),0))</f>
        <v>0</v>
      </c>
      <c r="Y384" s="7">
        <f t="shared" si="124"/>
        <v>0</v>
      </c>
      <c r="Z384" s="7">
        <f t="shared" si="125"/>
        <v>0</v>
      </c>
      <c r="AA384" s="7" cm="1">
        <f t="array" ref="AA384">IF(ISNUMBER(SEARCH("cassette",H384)),_xlfn.XLOOKUP(S384,cassettewidth,_xlfn.XLOOKUP(H384,cassettetype,cassette)),IF(ISNUMBER(SEARCH("fascia",H384)),_xlfn.XLOOKUP(S384,fasciawidth,_xlfn.XLOOKUP(H384,fasciatype,fascia)),0))</f>
        <v>0</v>
      </c>
      <c r="AB384" s="7" t="str">
        <f t="shared" si="126"/>
        <v/>
      </c>
      <c r="AC384" s="7" t="str" cm="1">
        <f t="array" ref="AC384">IF(NOT(ISBLANK(H384)),_xlfn.XLOOKUP(S384,cassetterefwidth,_xlfn.XLOOKUP(T384,cassetterefdrop,cassetteref)),"")</f>
        <v/>
      </c>
      <c r="AD384" s="1" t="b">
        <f t="shared" si="127"/>
        <v>0</v>
      </c>
      <c r="AE384" s="1" t="b">
        <f t="shared" si="112"/>
        <v>0</v>
      </c>
      <c r="AF384" s="10" t="e" cm="1">
        <f t="array" aca="1" ref="AF384" ca="1">(_xlfn.XLOOKUP($S384,INDIRECT($U384&amp;$W384&amp;"W"),_xlfn.XLOOKUP($T384,INDIRECT($U384&amp;$W384&amp;"D"),INDIRECT($U384&amp;$W384))))</f>
        <v>#REF!</v>
      </c>
      <c r="AG384" s="9"/>
      <c r="AH384" s="9"/>
      <c r="AI384" s="9"/>
      <c r="AJ384" s="9"/>
      <c r="AK384" s="9"/>
      <c r="AL384" s="7">
        <f t="shared" si="113"/>
        <v>500</v>
      </c>
      <c r="AM384" s="7" t="str">
        <f t="shared" si="128"/>
        <v/>
      </c>
      <c r="AN384" s="7">
        <f t="shared" si="114"/>
        <v>0</v>
      </c>
      <c r="AO384" s="7">
        <f t="shared" si="115"/>
        <v>0</v>
      </c>
      <c r="AP384" s="9" cm="1">
        <f t="array" aca="1" ref="AP384" ca="1">IF(F384="Flow",_xlfn.XLOOKUP(AL384,INDIRECT(F384&amp;AM384&amp;"W"),_xlfn.XLOOKUP(AI384,INDIRECT(F384&amp;AM384&amp;"H"),INDIRECT(F384&amp;AM384))),0)</f>
        <v>0</v>
      </c>
      <c r="AQ384" s="9">
        <f>IF(F384="Cascade",_xlfn.XLOOKUP(S384,Cascade!$C$4:$S$4,Cascade!$C$5:$S$5),0)</f>
        <v>0</v>
      </c>
      <c r="AR384" s="9" t="b">
        <f t="shared" si="116"/>
        <v>0</v>
      </c>
      <c r="AS384" s="9" cm="1">
        <f t="array" aca="1" ref="AS384" ca="1">IF(OR(G384="Ellipse 43",G384="Luxury 46",G384="Type 2",G384="Type D",G384="Type Z",ISBLANK(G384)),0,_xlfn.XLOOKUP(S384,INDIRECT(U384&amp;AR384&amp;"w"),INDIRECT(U384&amp;AR384)))</f>
        <v>0</v>
      </c>
      <c r="AT384" s="9" cm="1">
        <f t="array" ref="AT384">IF(F384="ExtraLok 100",_xlfn.XLOOKUP(S384,'ExtraLok 100'!$C$6:$S$6,_xlfn.XLOOKUP('Pricing Tool'!T384,'ExtraLok 100'!$A$7:$A$21,'ExtraLok 100'!$C$7:$S$21)),IF(F384="ExtraLok 125",_xlfn.XLOOKUP('Pricing Tool'!S384,'ExtraLok 125'!$C$6:$S$6,_xlfn.XLOOKUP('Pricing Tool'!T384,'ExtraLok 125'!$A$7:$A$33,'ExtraLok 125'!$C$7:$S$33)),0))</f>
        <v>0</v>
      </c>
      <c r="AU384" s="9">
        <f t="shared" ca="1" si="129"/>
        <v>0</v>
      </c>
      <c r="AV384" s="9" t="str">
        <f t="shared" si="117"/>
        <v/>
      </c>
      <c r="AW384" s="85" t="e">
        <f>_xlfn.XLOOKUP($AV384,'Size capacities'!$A$2:$A$120,'Size capacities'!D$2:D$120)</f>
        <v>#N/A</v>
      </c>
      <c r="AX384" s="85" t="e">
        <f>_xlfn.XLOOKUP($AV384,'Size capacities'!$A$2:$A$120,'Size capacities'!E$2:E$120)</f>
        <v>#N/A</v>
      </c>
      <c r="AY384" s="85" t="e">
        <f>_xlfn.XLOOKUP($AV384,'Size capacities'!$A$2:$A$120,'Size capacities'!F$2:F$120)</f>
        <v>#N/A</v>
      </c>
      <c r="AZ384" s="85" t="e">
        <f>_xlfn.XLOOKUP($AV384,'Size capacities'!$A$2:$A$120,'Size capacities'!G$2:G$120)</f>
        <v>#N/A</v>
      </c>
      <c r="BA384" s="85">
        <f t="shared" si="118"/>
        <v>0</v>
      </c>
      <c r="BB384" s="85">
        <f t="shared" si="119"/>
        <v>0</v>
      </c>
    </row>
    <row r="385" spans="1:54" x14ac:dyDescent="0.3">
      <c r="A385" s="7">
        <v>382</v>
      </c>
      <c r="B385" s="91"/>
      <c r="C385" s="91"/>
      <c r="D385" s="91"/>
      <c r="E385" s="91"/>
      <c r="F385" s="91"/>
      <c r="G385" s="91"/>
      <c r="H385" s="91"/>
      <c r="I385" s="91"/>
      <c r="J385" s="91"/>
      <c r="K385" s="92"/>
      <c r="L385" s="92"/>
      <c r="M385" s="9">
        <f t="shared" ca="1" si="109"/>
        <v>0</v>
      </c>
      <c r="N385" s="10" cm="1">
        <f t="array" aca="1" ref="N385" ca="1">IF(ISBLANK(C385),0,IF(F385="Flow",AP385,IF(F385="Cascade",AQ385,IF(OR(ISBLANK(F385),ISBLANK(G385),ISBLANK(I385),ISBLANK(J385)),0,(_xlfn.XLOOKUP(S385,INDIRECT(U385&amp;W385&amp;"W"),_xlfn.XLOOKUP(T385,INDIRECT(U385&amp;W385&amp;"D"),INDIRECT(U385&amp;W385))))))))</f>
        <v>0</v>
      </c>
      <c r="O385" s="93"/>
      <c r="P385" s="9">
        <f t="shared" ca="1" si="110"/>
        <v>0</v>
      </c>
      <c r="Q385" s="9">
        <f t="shared" si="120"/>
        <v>0</v>
      </c>
      <c r="S385" s="7">
        <f t="shared" si="121"/>
        <v>800</v>
      </c>
      <c r="T385" s="7">
        <f t="shared" si="122"/>
        <v>800</v>
      </c>
      <c r="U385" s="8" t="str">
        <f t="shared" si="123"/>
        <v/>
      </c>
      <c r="V385" s="7" cm="1">
        <f t="array" aca="1" ref="V385" ca="1">IF(ISBLANK(I385),0,_xlfn.XLOOKUP(I385,INDIRECT(U385&amp;"Controls"),INDIRECT(U385&amp;"ControlsAddon")))</f>
        <v>0</v>
      </c>
      <c r="W385" s="7" t="str">
        <f t="shared" si="111"/>
        <v/>
      </c>
      <c r="X385" s="7" cm="1">
        <f t="array" aca="1" ref="X385" ca="1">IF(AND(K385="y",NOT(ISBLANK(H385))),_xlfn.XLOOKUP(S385,ralcassette,ralcassettecost),IF(K385="Y",_xlfn.XLOOKUP(S385,INDIRECT(U385&amp;"RALW"),_xlfn.XLOOKUP(T385,INDIRECT(U385&amp;"RALD"),INDIRECT(U385&amp;"RAL"))),0))</f>
        <v>0</v>
      </c>
      <c r="Y385" s="7">
        <f t="shared" si="124"/>
        <v>0</v>
      </c>
      <c r="Z385" s="7">
        <f t="shared" si="125"/>
        <v>0</v>
      </c>
      <c r="AA385" s="7" cm="1">
        <f t="array" ref="AA385">IF(ISNUMBER(SEARCH("cassette",H385)),_xlfn.XLOOKUP(S385,cassettewidth,_xlfn.XLOOKUP(H385,cassettetype,cassette)),IF(ISNUMBER(SEARCH("fascia",H385)),_xlfn.XLOOKUP(S385,fasciawidth,_xlfn.XLOOKUP(H385,fasciatype,fascia)),0))</f>
        <v>0</v>
      </c>
      <c r="AB385" s="7" t="str">
        <f t="shared" si="126"/>
        <v/>
      </c>
      <c r="AC385" s="7" t="str" cm="1">
        <f t="array" ref="AC385">IF(NOT(ISBLANK(H385)),_xlfn.XLOOKUP(S385,cassetterefwidth,_xlfn.XLOOKUP(T385,cassetterefdrop,cassetteref)),"")</f>
        <v/>
      </c>
      <c r="AD385" s="1" t="b">
        <f t="shared" si="127"/>
        <v>0</v>
      </c>
      <c r="AE385" s="1" t="b">
        <f t="shared" si="112"/>
        <v>0</v>
      </c>
      <c r="AF385" s="10" t="e" cm="1">
        <f t="array" aca="1" ref="AF385" ca="1">(_xlfn.XLOOKUP($S385,INDIRECT($U385&amp;$W385&amp;"W"),_xlfn.XLOOKUP($T385,INDIRECT($U385&amp;$W385&amp;"D"),INDIRECT($U385&amp;$W385))))</f>
        <v>#REF!</v>
      </c>
      <c r="AG385" s="9"/>
      <c r="AH385" s="9"/>
      <c r="AI385" s="9"/>
      <c r="AJ385" s="9"/>
      <c r="AK385" s="9"/>
      <c r="AL385" s="7">
        <f t="shared" si="113"/>
        <v>500</v>
      </c>
      <c r="AM385" s="7" t="str">
        <f t="shared" si="128"/>
        <v/>
      </c>
      <c r="AN385" s="7">
        <f t="shared" si="114"/>
        <v>0</v>
      </c>
      <c r="AO385" s="7">
        <f t="shared" si="115"/>
        <v>0</v>
      </c>
      <c r="AP385" s="9" cm="1">
        <f t="array" aca="1" ref="AP385" ca="1">IF(F385="Flow",_xlfn.XLOOKUP(AL385,INDIRECT(F385&amp;AM385&amp;"W"),_xlfn.XLOOKUP(AI385,INDIRECT(F385&amp;AM385&amp;"H"),INDIRECT(F385&amp;AM385))),0)</f>
        <v>0</v>
      </c>
      <c r="AQ385" s="9">
        <f>IF(F385="Cascade",_xlfn.XLOOKUP(S385,Cascade!$C$4:$S$4,Cascade!$C$5:$S$5),0)</f>
        <v>0</v>
      </c>
      <c r="AR385" s="9" t="b">
        <f t="shared" si="116"/>
        <v>0</v>
      </c>
      <c r="AS385" s="9" cm="1">
        <f t="array" aca="1" ref="AS385" ca="1">IF(OR(G385="Ellipse 43",G385="Luxury 46",G385="Type 2",G385="Type D",G385="Type Z",ISBLANK(G385)),0,_xlfn.XLOOKUP(S385,INDIRECT(U385&amp;AR385&amp;"w"),INDIRECT(U385&amp;AR385)))</f>
        <v>0</v>
      </c>
      <c r="AT385" s="9" cm="1">
        <f t="array" ref="AT385">IF(F385="ExtraLok 100",_xlfn.XLOOKUP(S385,'ExtraLok 100'!$C$6:$S$6,_xlfn.XLOOKUP('Pricing Tool'!T385,'ExtraLok 100'!$A$7:$A$21,'ExtraLok 100'!$C$7:$S$21)),IF(F385="ExtraLok 125",_xlfn.XLOOKUP('Pricing Tool'!S385,'ExtraLok 125'!$C$6:$S$6,_xlfn.XLOOKUP('Pricing Tool'!T385,'ExtraLok 125'!$A$7:$A$33,'ExtraLok 125'!$C$7:$S$33)),0))</f>
        <v>0</v>
      </c>
      <c r="AU385" s="9">
        <f t="shared" ca="1" si="129"/>
        <v>0</v>
      </c>
      <c r="AV385" s="9" t="str">
        <f t="shared" si="117"/>
        <v/>
      </c>
      <c r="AW385" s="85" t="e">
        <f>_xlfn.XLOOKUP($AV385,'Size capacities'!$A$2:$A$120,'Size capacities'!D$2:D$120)</f>
        <v>#N/A</v>
      </c>
      <c r="AX385" s="85" t="e">
        <f>_xlfn.XLOOKUP($AV385,'Size capacities'!$A$2:$A$120,'Size capacities'!E$2:E$120)</f>
        <v>#N/A</v>
      </c>
      <c r="AY385" s="85" t="e">
        <f>_xlfn.XLOOKUP($AV385,'Size capacities'!$A$2:$A$120,'Size capacities'!F$2:F$120)</f>
        <v>#N/A</v>
      </c>
      <c r="AZ385" s="85" t="e">
        <f>_xlfn.XLOOKUP($AV385,'Size capacities'!$A$2:$A$120,'Size capacities'!G$2:G$120)</f>
        <v>#N/A</v>
      </c>
      <c r="BA385" s="85">
        <f t="shared" si="118"/>
        <v>0</v>
      </c>
      <c r="BB385" s="85">
        <f t="shared" si="119"/>
        <v>0</v>
      </c>
    </row>
    <row r="386" spans="1:54" x14ac:dyDescent="0.3">
      <c r="A386" s="7">
        <v>383</v>
      </c>
      <c r="B386" s="91"/>
      <c r="C386" s="91"/>
      <c r="D386" s="91"/>
      <c r="E386" s="91"/>
      <c r="F386" s="91"/>
      <c r="G386" s="91"/>
      <c r="H386" s="91"/>
      <c r="I386" s="91"/>
      <c r="J386" s="91"/>
      <c r="K386" s="92"/>
      <c r="L386" s="92"/>
      <c r="M386" s="9">
        <f t="shared" ca="1" si="109"/>
        <v>0</v>
      </c>
      <c r="N386" s="10" cm="1">
        <f t="array" aca="1" ref="N386" ca="1">IF(ISBLANK(C386),0,IF(F386="Flow",AP386,IF(F386="Cascade",AQ386,IF(OR(ISBLANK(F386),ISBLANK(G386),ISBLANK(I386),ISBLANK(J386)),0,(_xlfn.XLOOKUP(S386,INDIRECT(U386&amp;W386&amp;"W"),_xlfn.XLOOKUP(T386,INDIRECT(U386&amp;W386&amp;"D"),INDIRECT(U386&amp;W386))))))))</f>
        <v>0</v>
      </c>
      <c r="O386" s="93"/>
      <c r="P386" s="9">
        <f t="shared" ca="1" si="110"/>
        <v>0</v>
      </c>
      <c r="Q386" s="9">
        <f t="shared" si="120"/>
        <v>0</v>
      </c>
      <c r="S386" s="7">
        <f t="shared" si="121"/>
        <v>800</v>
      </c>
      <c r="T386" s="7">
        <f t="shared" si="122"/>
        <v>800</v>
      </c>
      <c r="U386" s="8" t="str">
        <f t="shared" si="123"/>
        <v/>
      </c>
      <c r="V386" s="7" cm="1">
        <f t="array" aca="1" ref="V386" ca="1">IF(ISBLANK(I386),0,_xlfn.XLOOKUP(I386,INDIRECT(U386&amp;"Controls"),INDIRECT(U386&amp;"ControlsAddon")))</f>
        <v>0</v>
      </c>
      <c r="W386" s="7" t="str">
        <f t="shared" si="111"/>
        <v/>
      </c>
      <c r="X386" s="7" cm="1">
        <f t="array" aca="1" ref="X386" ca="1">IF(AND(K386="y",NOT(ISBLANK(H386))),_xlfn.XLOOKUP(S386,ralcassette,ralcassettecost),IF(K386="Y",_xlfn.XLOOKUP(S386,INDIRECT(U386&amp;"RALW"),_xlfn.XLOOKUP(T386,INDIRECT(U386&amp;"RALD"),INDIRECT(U386&amp;"RAL"))),0))</f>
        <v>0</v>
      </c>
      <c r="Y386" s="7">
        <f t="shared" si="124"/>
        <v>0</v>
      </c>
      <c r="Z386" s="7">
        <f t="shared" si="125"/>
        <v>0</v>
      </c>
      <c r="AA386" s="7" cm="1">
        <f t="array" ref="AA386">IF(ISNUMBER(SEARCH("cassette",H386)),_xlfn.XLOOKUP(S386,cassettewidth,_xlfn.XLOOKUP(H386,cassettetype,cassette)),IF(ISNUMBER(SEARCH("fascia",H386)),_xlfn.XLOOKUP(S386,fasciawidth,_xlfn.XLOOKUP(H386,fasciatype,fascia)),0))</f>
        <v>0</v>
      </c>
      <c r="AB386" s="7" t="str">
        <f t="shared" si="126"/>
        <v/>
      </c>
      <c r="AC386" s="7" t="str" cm="1">
        <f t="array" ref="AC386">IF(NOT(ISBLANK(H386)),_xlfn.XLOOKUP(S386,cassetterefwidth,_xlfn.XLOOKUP(T386,cassetterefdrop,cassetteref)),"")</f>
        <v/>
      </c>
      <c r="AD386" s="1" t="b">
        <f t="shared" si="127"/>
        <v>0</v>
      </c>
      <c r="AE386" s="1" t="b">
        <f t="shared" si="112"/>
        <v>0</v>
      </c>
      <c r="AF386" s="10" t="e" cm="1">
        <f t="array" aca="1" ref="AF386" ca="1">(_xlfn.XLOOKUP($S386,INDIRECT($U386&amp;$W386&amp;"W"),_xlfn.XLOOKUP($T386,INDIRECT($U386&amp;$W386&amp;"D"),INDIRECT($U386&amp;$W386))))</f>
        <v>#REF!</v>
      </c>
      <c r="AG386" s="9"/>
      <c r="AH386" s="9"/>
      <c r="AI386" s="9"/>
      <c r="AJ386" s="9"/>
      <c r="AK386" s="9"/>
      <c r="AL386" s="7">
        <f t="shared" si="113"/>
        <v>500</v>
      </c>
      <c r="AM386" s="7" t="str">
        <f t="shared" si="128"/>
        <v/>
      </c>
      <c r="AN386" s="7">
        <f t="shared" si="114"/>
        <v>0</v>
      </c>
      <c r="AO386" s="7">
        <f t="shared" si="115"/>
        <v>0</v>
      </c>
      <c r="AP386" s="9" cm="1">
        <f t="array" aca="1" ref="AP386" ca="1">IF(F386="Flow",_xlfn.XLOOKUP(AL386,INDIRECT(F386&amp;AM386&amp;"W"),_xlfn.XLOOKUP(AI386,INDIRECT(F386&amp;AM386&amp;"H"),INDIRECT(F386&amp;AM386))),0)</f>
        <v>0</v>
      </c>
      <c r="AQ386" s="9">
        <f>IF(F386="Cascade",_xlfn.XLOOKUP(S386,Cascade!$C$4:$S$4,Cascade!$C$5:$S$5),0)</f>
        <v>0</v>
      </c>
      <c r="AR386" s="9" t="b">
        <f t="shared" si="116"/>
        <v>0</v>
      </c>
      <c r="AS386" s="9" cm="1">
        <f t="array" aca="1" ref="AS386" ca="1">IF(OR(G386="Ellipse 43",G386="Luxury 46",G386="Type 2",G386="Type D",G386="Type Z",ISBLANK(G386)),0,_xlfn.XLOOKUP(S386,INDIRECT(U386&amp;AR386&amp;"w"),INDIRECT(U386&amp;AR386)))</f>
        <v>0</v>
      </c>
      <c r="AT386" s="9" cm="1">
        <f t="array" ref="AT386">IF(F386="ExtraLok 100",_xlfn.XLOOKUP(S386,'ExtraLok 100'!$C$6:$S$6,_xlfn.XLOOKUP('Pricing Tool'!T386,'ExtraLok 100'!$A$7:$A$21,'ExtraLok 100'!$C$7:$S$21)),IF(F386="ExtraLok 125",_xlfn.XLOOKUP('Pricing Tool'!S386,'ExtraLok 125'!$C$6:$S$6,_xlfn.XLOOKUP('Pricing Tool'!T386,'ExtraLok 125'!$A$7:$A$33,'ExtraLok 125'!$C$7:$S$33)),0))</f>
        <v>0</v>
      </c>
      <c r="AU386" s="9">
        <f t="shared" ca="1" si="129"/>
        <v>0</v>
      </c>
      <c r="AV386" s="9" t="str">
        <f t="shared" si="117"/>
        <v/>
      </c>
      <c r="AW386" s="85" t="e">
        <f>_xlfn.XLOOKUP($AV386,'Size capacities'!$A$2:$A$120,'Size capacities'!D$2:D$120)</f>
        <v>#N/A</v>
      </c>
      <c r="AX386" s="85" t="e">
        <f>_xlfn.XLOOKUP($AV386,'Size capacities'!$A$2:$A$120,'Size capacities'!E$2:E$120)</f>
        <v>#N/A</v>
      </c>
      <c r="AY386" s="85" t="e">
        <f>_xlfn.XLOOKUP($AV386,'Size capacities'!$A$2:$A$120,'Size capacities'!F$2:F$120)</f>
        <v>#N/A</v>
      </c>
      <c r="AZ386" s="85" t="e">
        <f>_xlfn.XLOOKUP($AV386,'Size capacities'!$A$2:$A$120,'Size capacities'!G$2:G$120)</f>
        <v>#N/A</v>
      </c>
      <c r="BA386" s="85">
        <f t="shared" si="118"/>
        <v>0</v>
      </c>
      <c r="BB386" s="85">
        <f t="shared" si="119"/>
        <v>0</v>
      </c>
    </row>
    <row r="387" spans="1:54" x14ac:dyDescent="0.3">
      <c r="A387" s="7">
        <v>384</v>
      </c>
      <c r="B387" s="91"/>
      <c r="C387" s="91"/>
      <c r="D387" s="91"/>
      <c r="E387" s="91"/>
      <c r="F387" s="91"/>
      <c r="G387" s="91"/>
      <c r="H387" s="91"/>
      <c r="I387" s="91"/>
      <c r="J387" s="91"/>
      <c r="K387" s="92"/>
      <c r="L387" s="92"/>
      <c r="M387" s="9">
        <f t="shared" ca="1" si="109"/>
        <v>0</v>
      </c>
      <c r="N387" s="10" cm="1">
        <f t="array" aca="1" ref="N387" ca="1">IF(ISBLANK(C387),0,IF(F387="Flow",AP387,IF(F387="Cascade",AQ387,IF(OR(ISBLANK(F387),ISBLANK(G387),ISBLANK(I387),ISBLANK(J387)),0,(_xlfn.XLOOKUP(S387,INDIRECT(U387&amp;W387&amp;"W"),_xlfn.XLOOKUP(T387,INDIRECT(U387&amp;W387&amp;"D"),INDIRECT(U387&amp;W387))))))))</f>
        <v>0</v>
      </c>
      <c r="O387" s="93"/>
      <c r="P387" s="9">
        <f t="shared" ca="1" si="110"/>
        <v>0</v>
      </c>
      <c r="Q387" s="9">
        <f t="shared" si="120"/>
        <v>0</v>
      </c>
      <c r="S387" s="7">
        <f t="shared" si="121"/>
        <v>800</v>
      </c>
      <c r="T387" s="7">
        <f t="shared" si="122"/>
        <v>800</v>
      </c>
      <c r="U387" s="8" t="str">
        <f t="shared" si="123"/>
        <v/>
      </c>
      <c r="V387" s="7" cm="1">
        <f t="array" aca="1" ref="V387" ca="1">IF(ISBLANK(I387),0,_xlfn.XLOOKUP(I387,INDIRECT(U387&amp;"Controls"),INDIRECT(U387&amp;"ControlsAddon")))</f>
        <v>0</v>
      </c>
      <c r="W387" s="7" t="str">
        <f t="shared" si="111"/>
        <v/>
      </c>
      <c r="X387" s="7" cm="1">
        <f t="array" aca="1" ref="X387" ca="1">IF(AND(K387="y",NOT(ISBLANK(H387))),_xlfn.XLOOKUP(S387,ralcassette,ralcassettecost),IF(K387="Y",_xlfn.XLOOKUP(S387,INDIRECT(U387&amp;"RALW"),_xlfn.XLOOKUP(T387,INDIRECT(U387&amp;"RALD"),INDIRECT(U387&amp;"RAL"))),0))</f>
        <v>0</v>
      </c>
      <c r="Y387" s="7">
        <f t="shared" si="124"/>
        <v>0</v>
      </c>
      <c r="Z387" s="7">
        <f t="shared" si="125"/>
        <v>0</v>
      </c>
      <c r="AA387" s="7" cm="1">
        <f t="array" ref="AA387">IF(ISNUMBER(SEARCH("cassette",H387)),_xlfn.XLOOKUP(S387,cassettewidth,_xlfn.XLOOKUP(H387,cassettetype,cassette)),IF(ISNUMBER(SEARCH("fascia",H387)),_xlfn.XLOOKUP(S387,fasciawidth,_xlfn.XLOOKUP(H387,fasciatype,fascia)),0))</f>
        <v>0</v>
      </c>
      <c r="AB387" s="7" t="str">
        <f t="shared" si="126"/>
        <v/>
      </c>
      <c r="AC387" s="7" t="str" cm="1">
        <f t="array" ref="AC387">IF(NOT(ISBLANK(H387)),_xlfn.XLOOKUP(S387,cassetterefwidth,_xlfn.XLOOKUP(T387,cassetterefdrop,cassetteref)),"")</f>
        <v/>
      </c>
      <c r="AD387" s="1" t="b">
        <f t="shared" si="127"/>
        <v>0</v>
      </c>
      <c r="AE387" s="1" t="b">
        <f t="shared" si="112"/>
        <v>0</v>
      </c>
      <c r="AF387" s="10" t="e" cm="1">
        <f t="array" aca="1" ref="AF387" ca="1">(_xlfn.XLOOKUP($S387,INDIRECT($U387&amp;$W387&amp;"W"),_xlfn.XLOOKUP($T387,INDIRECT($U387&amp;$W387&amp;"D"),INDIRECT($U387&amp;$W387))))</f>
        <v>#REF!</v>
      </c>
      <c r="AG387" s="9"/>
      <c r="AH387" s="9"/>
      <c r="AI387" s="9"/>
      <c r="AJ387" s="9"/>
      <c r="AK387" s="9"/>
      <c r="AL387" s="7">
        <f t="shared" si="113"/>
        <v>500</v>
      </c>
      <c r="AM387" s="7" t="str">
        <f t="shared" si="128"/>
        <v/>
      </c>
      <c r="AN387" s="7">
        <f t="shared" si="114"/>
        <v>0</v>
      </c>
      <c r="AO387" s="7">
        <f t="shared" si="115"/>
        <v>0</v>
      </c>
      <c r="AP387" s="9" cm="1">
        <f t="array" aca="1" ref="AP387" ca="1">IF(F387="Flow",_xlfn.XLOOKUP(AL387,INDIRECT(F387&amp;AM387&amp;"W"),_xlfn.XLOOKUP(AI387,INDIRECT(F387&amp;AM387&amp;"H"),INDIRECT(F387&amp;AM387))),0)</f>
        <v>0</v>
      </c>
      <c r="AQ387" s="9">
        <f>IF(F387="Cascade",_xlfn.XLOOKUP(S387,Cascade!$C$4:$S$4,Cascade!$C$5:$S$5),0)</f>
        <v>0</v>
      </c>
      <c r="AR387" s="9" t="b">
        <f t="shared" si="116"/>
        <v>0</v>
      </c>
      <c r="AS387" s="9" cm="1">
        <f t="array" aca="1" ref="AS387" ca="1">IF(OR(G387="Ellipse 43",G387="Luxury 46",G387="Type 2",G387="Type D",G387="Type Z",ISBLANK(G387)),0,_xlfn.XLOOKUP(S387,INDIRECT(U387&amp;AR387&amp;"w"),INDIRECT(U387&amp;AR387)))</f>
        <v>0</v>
      </c>
      <c r="AT387" s="9" cm="1">
        <f t="array" ref="AT387">IF(F387="ExtraLok 100",_xlfn.XLOOKUP(S387,'ExtraLok 100'!$C$6:$S$6,_xlfn.XLOOKUP('Pricing Tool'!T387,'ExtraLok 100'!$A$7:$A$21,'ExtraLok 100'!$C$7:$S$21)),IF(F387="ExtraLok 125",_xlfn.XLOOKUP('Pricing Tool'!S387,'ExtraLok 125'!$C$6:$S$6,_xlfn.XLOOKUP('Pricing Tool'!T387,'ExtraLok 125'!$A$7:$A$33,'ExtraLok 125'!$C$7:$S$33)),0))</f>
        <v>0</v>
      </c>
      <c r="AU387" s="9">
        <f t="shared" ca="1" si="129"/>
        <v>0</v>
      </c>
      <c r="AV387" s="9" t="str">
        <f t="shared" si="117"/>
        <v/>
      </c>
      <c r="AW387" s="85" t="e">
        <f>_xlfn.XLOOKUP($AV387,'Size capacities'!$A$2:$A$120,'Size capacities'!D$2:D$120)</f>
        <v>#N/A</v>
      </c>
      <c r="AX387" s="85" t="e">
        <f>_xlfn.XLOOKUP($AV387,'Size capacities'!$A$2:$A$120,'Size capacities'!E$2:E$120)</f>
        <v>#N/A</v>
      </c>
      <c r="AY387" s="85" t="e">
        <f>_xlfn.XLOOKUP($AV387,'Size capacities'!$A$2:$A$120,'Size capacities'!F$2:F$120)</f>
        <v>#N/A</v>
      </c>
      <c r="AZ387" s="85" t="e">
        <f>_xlfn.XLOOKUP($AV387,'Size capacities'!$A$2:$A$120,'Size capacities'!G$2:G$120)</f>
        <v>#N/A</v>
      </c>
      <c r="BA387" s="85">
        <f t="shared" si="118"/>
        <v>0</v>
      </c>
      <c r="BB387" s="85">
        <f t="shared" si="119"/>
        <v>0</v>
      </c>
    </row>
    <row r="388" spans="1:54" x14ac:dyDescent="0.3">
      <c r="A388" s="7">
        <v>385</v>
      </c>
      <c r="B388" s="91"/>
      <c r="C388" s="91"/>
      <c r="D388" s="91"/>
      <c r="E388" s="91"/>
      <c r="F388" s="91"/>
      <c r="G388" s="91"/>
      <c r="H388" s="91"/>
      <c r="I388" s="91"/>
      <c r="J388" s="91"/>
      <c r="K388" s="92"/>
      <c r="L388" s="92"/>
      <c r="M388" s="9">
        <f t="shared" ref="M388:M451" ca="1" si="130">IF($N388=0,0,$N388+$V388+$X388+$Y388+$AA388+$AS388+$AT388+$Z388)</f>
        <v>0</v>
      </c>
      <c r="N388" s="10" cm="1">
        <f t="array" aca="1" ref="N388" ca="1">IF(ISBLANK(C388),0,IF(F388="Flow",AP388,IF(F388="Cascade",AQ388,IF(OR(ISBLANK(F388),ISBLANK(G388),ISBLANK(I388),ISBLANK(J388)),0,(_xlfn.XLOOKUP(S388,INDIRECT(U388&amp;W388&amp;"W"),_xlfn.XLOOKUP(T388,INDIRECT(U388&amp;W388&amp;"D"),INDIRECT(U388&amp;W388))))))))</f>
        <v>0</v>
      </c>
      <c r="O388" s="93"/>
      <c r="P388" s="9">
        <f t="shared" ref="P388:P451" ca="1" si="131">AU388-(AU388*O388)</f>
        <v>0</v>
      </c>
      <c r="Q388" s="9">
        <f t="shared" si="120"/>
        <v>0</v>
      </c>
      <c r="S388" s="7">
        <f t="shared" si="121"/>
        <v>800</v>
      </c>
      <c r="T388" s="7">
        <f t="shared" si="122"/>
        <v>800</v>
      </c>
      <c r="U388" s="8" t="str">
        <f t="shared" si="123"/>
        <v/>
      </c>
      <c r="V388" s="7" cm="1">
        <f t="array" aca="1" ref="V388" ca="1">IF(ISBLANK(I388),0,_xlfn.XLOOKUP(I388,INDIRECT(U388&amp;"Controls"),INDIRECT(U388&amp;"ControlsAddon")))</f>
        <v>0</v>
      </c>
      <c r="W388" s="7" t="str">
        <f t="shared" ref="W388:W451" si="132">SUBSTITUTE(J388," ","")</f>
        <v/>
      </c>
      <c r="X388" s="7" cm="1">
        <f t="array" aca="1" ref="X388" ca="1">IF(AND(K388="y",NOT(ISBLANK(H388))),_xlfn.XLOOKUP(S388,ralcassette,ralcassettecost),IF(K388="Y",_xlfn.XLOOKUP(S388,INDIRECT(U388&amp;"RALW"),_xlfn.XLOOKUP(T388,INDIRECT(U388&amp;"RALD"),INDIRECT(U388&amp;"RAL"))),0))</f>
        <v>0</v>
      </c>
      <c r="Y388" s="7">
        <f t="shared" si="124"/>
        <v>0</v>
      </c>
      <c r="Z388" s="7">
        <f t="shared" si="125"/>
        <v>0</v>
      </c>
      <c r="AA388" s="7" cm="1">
        <f t="array" ref="AA388">IF(ISNUMBER(SEARCH("cassette",H388)),_xlfn.XLOOKUP(S388,cassettewidth,_xlfn.XLOOKUP(H388,cassettetype,cassette)),IF(ISNUMBER(SEARCH("fascia",H388)),_xlfn.XLOOKUP(S388,fasciawidth,_xlfn.XLOOKUP(H388,fasciatype,fascia)),0))</f>
        <v>0</v>
      </c>
      <c r="AB388" s="7" t="str">
        <f t="shared" si="126"/>
        <v/>
      </c>
      <c r="AC388" s="7" t="str" cm="1">
        <f t="array" ref="AC388">IF(NOT(ISBLANK(H388)),_xlfn.XLOOKUP(S388,cassetterefwidth,_xlfn.XLOOKUP(T388,cassetterefdrop,cassetteref)),"")</f>
        <v/>
      </c>
      <c r="AD388" s="1" t="b">
        <f t="shared" si="127"/>
        <v>0</v>
      </c>
      <c r="AE388" s="1" t="b">
        <f t="shared" ref="AE388:AE451" si="133">IF(OR(AND(F388="KuroLok 80",E388&gt;800),AND(OR(F388="KuroLok 100",F388="KuroLok 100 RL"),E388&gt;2400),AND(OR(F388="KuroLok 125",F388="KuroLok 125 RL"),E388&gt;5200)),"Warn")</f>
        <v>0</v>
      </c>
      <c r="AF388" s="10" t="e" cm="1">
        <f t="array" aca="1" ref="AF388" ca="1">(_xlfn.XLOOKUP($S388,INDIRECT($U388&amp;$W388&amp;"W"),_xlfn.XLOOKUP($T388,INDIRECT($U388&amp;$W388&amp;"D"),INDIRECT($U388&amp;$W388))))</f>
        <v>#REF!</v>
      </c>
      <c r="AG388" s="9"/>
      <c r="AH388" s="9"/>
      <c r="AI388" s="9"/>
      <c r="AJ388" s="9"/>
      <c r="AK388" s="9"/>
      <c r="AL388" s="7">
        <f t="shared" ref="AL388:AL451" si="134">IF(D388&lt;500,500,CEILING(D388,500))</f>
        <v>500</v>
      </c>
      <c r="AM388" s="7" t="str">
        <f t="shared" si="128"/>
        <v/>
      </c>
      <c r="AN388" s="7">
        <f t="shared" ref="AN388:AN451" si="135">IF(F388="Flow",AJ388*385,0)</f>
        <v>0</v>
      </c>
      <c r="AO388" s="7">
        <f t="shared" ref="AO388:AO451" si="136">IF(AND(F388="Flow",AK388="Y"),641,0)</f>
        <v>0</v>
      </c>
      <c r="AP388" s="9" cm="1">
        <f t="array" aca="1" ref="AP388" ca="1">IF(F388="Flow",_xlfn.XLOOKUP(AL388,INDIRECT(F388&amp;AM388&amp;"W"),_xlfn.XLOOKUP(AI388,INDIRECT(F388&amp;AM388&amp;"H"),INDIRECT(F388&amp;AM388))),0)</f>
        <v>0</v>
      </c>
      <c r="AQ388" s="9">
        <f>IF(F388="Cascade",_xlfn.XLOOKUP(S388,Cascade!$C$4:$S$4,Cascade!$C$5:$S$5),0)</f>
        <v>0</v>
      </c>
      <c r="AR388" s="9" t="b">
        <f t="shared" ref="AR388:AR451" si="137">IF(G388="Linear 25","lin",IF(G388="Luxury 39","lux"))</f>
        <v>0</v>
      </c>
      <c r="AS388" s="9" cm="1">
        <f t="array" aca="1" ref="AS388" ca="1">IF(OR(G388="Ellipse 43",G388="Luxury 46",G388="Type 2",G388="Type D",G388="Type Z",ISBLANK(G388)),0,_xlfn.XLOOKUP(S388,INDIRECT(U388&amp;AR388&amp;"w"),INDIRECT(U388&amp;AR388)))</f>
        <v>0</v>
      </c>
      <c r="AT388" s="9" cm="1">
        <f t="array" ref="AT388">IF(F388="ExtraLok 100",_xlfn.XLOOKUP(S388,'ExtraLok 100'!$C$6:$S$6,_xlfn.XLOOKUP('Pricing Tool'!T388,'ExtraLok 100'!$A$7:$A$21,'ExtraLok 100'!$C$7:$S$21)),IF(F388="ExtraLok 125",_xlfn.XLOOKUP('Pricing Tool'!S388,'ExtraLok 125'!$C$6:$S$6,_xlfn.XLOOKUP('Pricing Tool'!T388,'ExtraLok 125'!$A$7:$A$33,'ExtraLok 125'!$C$7:$S$33)),0))</f>
        <v>0</v>
      </c>
      <c r="AU388" s="9">
        <f t="shared" ca="1" si="129"/>
        <v>0</v>
      </c>
      <c r="AV388" s="9" t="str">
        <f t="shared" ref="AV388:AV451" si="138">F388&amp;I388</f>
        <v/>
      </c>
      <c r="AW388" s="85" t="e">
        <f>_xlfn.XLOOKUP($AV388,'Size capacities'!$A$2:$A$120,'Size capacities'!D$2:D$120)</f>
        <v>#N/A</v>
      </c>
      <c r="AX388" s="85" t="e">
        <f>_xlfn.XLOOKUP($AV388,'Size capacities'!$A$2:$A$120,'Size capacities'!E$2:E$120)</f>
        <v>#N/A</v>
      </c>
      <c r="AY388" s="85" t="e">
        <f>_xlfn.XLOOKUP($AV388,'Size capacities'!$A$2:$A$120,'Size capacities'!F$2:F$120)</f>
        <v>#N/A</v>
      </c>
      <c r="AZ388" s="85" t="e">
        <f>_xlfn.XLOOKUP($AV388,'Size capacities'!$A$2:$A$120,'Size capacities'!G$2:G$120)</f>
        <v>#N/A</v>
      </c>
      <c r="BA388" s="85">
        <f t="shared" ref="BA388:BA451" si="139">IF(OR(ISBLANK(D388),ISBLANK(F388),ISBLANK(I388)),0,IF(D388&lt;AW388,"min",IF(OR(D388&gt;AX388,E388&gt;AY388,(((D388/1000)*(E388/1000))*1000)&gt;AZ388),"max",0)))</f>
        <v>0</v>
      </c>
      <c r="BB388" s="85">
        <f t="shared" ref="BB388:BB451" si="140">IF(OR(ISBLANK(D388),ISBLANK(G388)),0,IF(AND(D388&gt;3000,G388="Linear 25"),"max",0))</f>
        <v>0</v>
      </c>
    </row>
    <row r="389" spans="1:54" x14ac:dyDescent="0.3">
      <c r="A389" s="7">
        <v>386</v>
      </c>
      <c r="B389" s="91"/>
      <c r="C389" s="91"/>
      <c r="D389" s="91"/>
      <c r="E389" s="91"/>
      <c r="F389" s="91"/>
      <c r="G389" s="91"/>
      <c r="H389" s="91"/>
      <c r="I389" s="91"/>
      <c r="J389" s="91"/>
      <c r="K389" s="92"/>
      <c r="L389" s="92"/>
      <c r="M389" s="9">
        <f t="shared" ca="1" si="130"/>
        <v>0</v>
      </c>
      <c r="N389" s="10" cm="1">
        <f t="array" aca="1" ref="N389" ca="1">IF(ISBLANK(C389),0,IF(F389="Flow",AP389,IF(F389="Cascade",AQ389,IF(OR(ISBLANK(F389),ISBLANK(G389),ISBLANK(I389),ISBLANK(J389)),0,(_xlfn.XLOOKUP(S389,INDIRECT(U389&amp;W389&amp;"W"),_xlfn.XLOOKUP(T389,INDIRECT(U389&amp;W389&amp;"D"),INDIRECT(U389&amp;W389))))))))</f>
        <v>0</v>
      </c>
      <c r="O389" s="93"/>
      <c r="P389" s="9">
        <f t="shared" ca="1" si="131"/>
        <v>0</v>
      </c>
      <c r="Q389" s="9">
        <f t="shared" ref="Q389:Q452" si="141">IF(C389*(NOT(ISBLANK(C389))),P389*C389,0)</f>
        <v>0</v>
      </c>
      <c r="S389" s="7">
        <f t="shared" ref="S389:S452" si="142">IF(D389&lt;800,800,CEILING(D389,200))</f>
        <v>800</v>
      </c>
      <c r="T389" s="7">
        <f t="shared" ref="T389:T452" si="143">IF(E389&lt;800,800,CEILING(E389,200))</f>
        <v>800</v>
      </c>
      <c r="U389" s="8" t="str">
        <f t="shared" ref="U389:U452" si="144">IF(ISNUMBER(SEARCH("Evolve Cassette",F389)),SUBSTITUTE(SUBSTITUTE(SUBSTITUTE(F389," Cassette 80","")," Cassette 100","")," Cassette 125",""),IF(F389="ExtraLok 100","KuroLok100",IF(F389="ExtraLok 125","KuroLok125",SUBSTITUTE(SUBSTITUTE(F389," ",""),"&amp;",""))))</f>
        <v/>
      </c>
      <c r="V389" s="7" cm="1">
        <f t="array" aca="1" ref="V389" ca="1">IF(ISBLANK(I389),0,_xlfn.XLOOKUP(I389,INDIRECT(U389&amp;"Controls"),INDIRECT(U389&amp;"ControlsAddon")))</f>
        <v>0</v>
      </c>
      <c r="W389" s="7" t="str">
        <f t="shared" si="132"/>
        <v/>
      </c>
      <c r="X389" s="7" cm="1">
        <f t="array" aca="1" ref="X389" ca="1">IF(AND(K389="y",NOT(ISBLANK(H389))),_xlfn.XLOOKUP(S389,ralcassette,ralcassettecost),IF(K389="Y",_xlfn.XLOOKUP(S389,INDIRECT(U389&amp;"RALW"),_xlfn.XLOOKUP(T389,INDIRECT(U389&amp;"RALD"),INDIRECT(U389&amp;"RAL"))),0))</f>
        <v>0</v>
      </c>
      <c r="Y389" s="7">
        <f t="shared" ref="Y389:Y452" si="145">IF(L389="Y",((D389/1000*2)*69.97)+(((E389*2-230)/1000)*34.28),0)</f>
        <v>0</v>
      </c>
      <c r="Z389" s="7">
        <f t="shared" ref="Z389:Z452" si="146">IF(AND(K389="Y",L389="Y"),33+(D389*14.3),0)</f>
        <v>0</v>
      </c>
      <c r="AA389" s="7" cm="1">
        <f t="array" ref="AA389">IF(ISNUMBER(SEARCH("cassette",H389)),_xlfn.XLOOKUP(S389,cassettewidth,_xlfn.XLOOKUP(H389,cassettetype,cassette)),IF(ISNUMBER(SEARCH("fascia",H389)),_xlfn.XLOOKUP(S389,fasciawidth,_xlfn.XLOOKUP(H389,fasciatype,fascia)),0))</f>
        <v>0</v>
      </c>
      <c r="AB389" s="7" t="str">
        <f t="shared" ref="AB389:AB452" si="147">SUBSTITUTE(SUBSTITUTE(H389,"Fascia ",""),"Cassette ","")</f>
        <v/>
      </c>
      <c r="AC389" s="7" t="str" cm="1">
        <f t="array" ref="AC389">IF(NOT(ISBLANK(H389)),_xlfn.XLOOKUP(S389,cassetterefwidth,_xlfn.XLOOKUP(T389,cassetterefdrop,cassetteref)),"")</f>
        <v/>
      </c>
      <c r="AD389" s="1" t="b">
        <f t="shared" ref="AD389:AD452" si="148">_xlfn.NUMBERVALUE(AB389)&lt;_xlfn.NUMBERVALUE(AC389)</f>
        <v>0</v>
      </c>
      <c r="AE389" s="1" t="b">
        <f t="shared" si="133"/>
        <v>0</v>
      </c>
      <c r="AF389" s="10" t="e" cm="1">
        <f t="array" aca="1" ref="AF389" ca="1">(_xlfn.XLOOKUP($S389,INDIRECT($U389&amp;$W389&amp;"W"),_xlfn.XLOOKUP($T389,INDIRECT($U389&amp;$W389&amp;"D"),INDIRECT($U389&amp;$W389))))</f>
        <v>#REF!</v>
      </c>
      <c r="AG389" s="9"/>
      <c r="AH389" s="9"/>
      <c r="AI389" s="9"/>
      <c r="AJ389" s="9"/>
      <c r="AK389" s="9"/>
      <c r="AL389" s="7">
        <f t="shared" si="134"/>
        <v>500</v>
      </c>
      <c r="AM389" s="7" t="str">
        <f t="shared" ref="AM389:AM452" si="149">SUBSTITUTE(SUBSTITUTE(AH389," way","")," draw","")</f>
        <v/>
      </c>
      <c r="AN389" s="7">
        <f t="shared" si="135"/>
        <v>0</v>
      </c>
      <c r="AO389" s="7">
        <f t="shared" si="136"/>
        <v>0</v>
      </c>
      <c r="AP389" s="9" cm="1">
        <f t="array" aca="1" ref="AP389" ca="1">IF(F389="Flow",_xlfn.XLOOKUP(AL389,INDIRECT(F389&amp;AM389&amp;"W"),_xlfn.XLOOKUP(AI389,INDIRECT(F389&amp;AM389&amp;"H"),INDIRECT(F389&amp;AM389))),0)</f>
        <v>0</v>
      </c>
      <c r="AQ389" s="9">
        <f>IF(F389="Cascade",_xlfn.XLOOKUP(S389,Cascade!$C$4:$S$4,Cascade!$C$5:$S$5),0)</f>
        <v>0</v>
      </c>
      <c r="AR389" s="9" t="b">
        <f t="shared" si="137"/>
        <v>0</v>
      </c>
      <c r="AS389" s="9" cm="1">
        <f t="array" aca="1" ref="AS389" ca="1">IF(OR(G389="Ellipse 43",G389="Luxury 46",G389="Type 2",G389="Type D",G389="Type Z",ISBLANK(G389)),0,_xlfn.XLOOKUP(S389,INDIRECT(U389&amp;AR389&amp;"w"),INDIRECT(U389&amp;AR389)))</f>
        <v>0</v>
      </c>
      <c r="AT389" s="9" cm="1">
        <f t="array" ref="AT389">IF(F389="ExtraLok 100",_xlfn.XLOOKUP(S389,'ExtraLok 100'!$C$6:$S$6,_xlfn.XLOOKUP('Pricing Tool'!T389,'ExtraLok 100'!$A$7:$A$21,'ExtraLok 100'!$C$7:$S$21)),IF(F389="ExtraLok 125",_xlfn.XLOOKUP('Pricing Tool'!S389,'ExtraLok 125'!$C$6:$S$6,_xlfn.XLOOKUP('Pricing Tool'!T389,'ExtraLok 125'!$A$7:$A$33,'ExtraLok 125'!$C$7:$S$33)),0))</f>
        <v>0</v>
      </c>
      <c r="AU389" s="9">
        <f t="shared" ref="AU389:AU452" ca="1" si="150">IF(N389=0,0,N389+V389+X389+Y389+AA389+AS389+AT389)</f>
        <v>0</v>
      </c>
      <c r="AV389" s="9" t="str">
        <f t="shared" si="138"/>
        <v/>
      </c>
      <c r="AW389" s="85" t="e">
        <f>_xlfn.XLOOKUP($AV389,'Size capacities'!$A$2:$A$120,'Size capacities'!D$2:D$120)</f>
        <v>#N/A</v>
      </c>
      <c r="AX389" s="85" t="e">
        <f>_xlfn.XLOOKUP($AV389,'Size capacities'!$A$2:$A$120,'Size capacities'!E$2:E$120)</f>
        <v>#N/A</v>
      </c>
      <c r="AY389" s="85" t="e">
        <f>_xlfn.XLOOKUP($AV389,'Size capacities'!$A$2:$A$120,'Size capacities'!F$2:F$120)</f>
        <v>#N/A</v>
      </c>
      <c r="AZ389" s="85" t="e">
        <f>_xlfn.XLOOKUP($AV389,'Size capacities'!$A$2:$A$120,'Size capacities'!G$2:G$120)</f>
        <v>#N/A</v>
      </c>
      <c r="BA389" s="85">
        <f t="shared" si="139"/>
        <v>0</v>
      </c>
      <c r="BB389" s="85">
        <f t="shared" si="140"/>
        <v>0</v>
      </c>
    </row>
    <row r="390" spans="1:54" x14ac:dyDescent="0.3">
      <c r="A390" s="7">
        <v>387</v>
      </c>
      <c r="B390" s="91"/>
      <c r="C390" s="91"/>
      <c r="D390" s="91"/>
      <c r="E390" s="91"/>
      <c r="F390" s="91"/>
      <c r="G390" s="91"/>
      <c r="H390" s="91"/>
      <c r="I390" s="91"/>
      <c r="J390" s="91"/>
      <c r="K390" s="92"/>
      <c r="L390" s="92"/>
      <c r="M390" s="9">
        <f t="shared" ca="1" si="130"/>
        <v>0</v>
      </c>
      <c r="N390" s="10" cm="1">
        <f t="array" aca="1" ref="N390" ca="1">IF(ISBLANK(C390),0,IF(F390="Flow",AP390,IF(F390="Cascade",AQ390,IF(OR(ISBLANK(F390),ISBLANK(G390),ISBLANK(I390),ISBLANK(J390)),0,(_xlfn.XLOOKUP(S390,INDIRECT(U390&amp;W390&amp;"W"),_xlfn.XLOOKUP(T390,INDIRECT(U390&amp;W390&amp;"D"),INDIRECT(U390&amp;W390))))))))</f>
        <v>0</v>
      </c>
      <c r="O390" s="93"/>
      <c r="P390" s="9">
        <f t="shared" ca="1" si="131"/>
        <v>0</v>
      </c>
      <c r="Q390" s="9">
        <f t="shared" si="141"/>
        <v>0</v>
      </c>
      <c r="S390" s="7">
        <f t="shared" si="142"/>
        <v>800</v>
      </c>
      <c r="T390" s="7">
        <f t="shared" si="143"/>
        <v>800</v>
      </c>
      <c r="U390" s="8" t="str">
        <f t="shared" si="144"/>
        <v/>
      </c>
      <c r="V390" s="7" cm="1">
        <f t="array" aca="1" ref="V390" ca="1">IF(ISBLANK(I390),0,_xlfn.XLOOKUP(I390,INDIRECT(U390&amp;"Controls"),INDIRECT(U390&amp;"ControlsAddon")))</f>
        <v>0</v>
      </c>
      <c r="W390" s="7" t="str">
        <f t="shared" si="132"/>
        <v/>
      </c>
      <c r="X390" s="7" cm="1">
        <f t="array" aca="1" ref="X390" ca="1">IF(AND(K390="y",NOT(ISBLANK(H390))),_xlfn.XLOOKUP(S390,ralcassette,ralcassettecost),IF(K390="Y",_xlfn.XLOOKUP(S390,INDIRECT(U390&amp;"RALW"),_xlfn.XLOOKUP(T390,INDIRECT(U390&amp;"RALD"),INDIRECT(U390&amp;"RAL"))),0))</f>
        <v>0</v>
      </c>
      <c r="Y390" s="7">
        <f t="shared" si="145"/>
        <v>0</v>
      </c>
      <c r="Z390" s="7">
        <f t="shared" si="146"/>
        <v>0</v>
      </c>
      <c r="AA390" s="7" cm="1">
        <f t="array" ref="AA390">IF(ISNUMBER(SEARCH("cassette",H390)),_xlfn.XLOOKUP(S390,cassettewidth,_xlfn.XLOOKUP(H390,cassettetype,cassette)),IF(ISNUMBER(SEARCH("fascia",H390)),_xlfn.XLOOKUP(S390,fasciawidth,_xlfn.XLOOKUP(H390,fasciatype,fascia)),0))</f>
        <v>0</v>
      </c>
      <c r="AB390" s="7" t="str">
        <f t="shared" si="147"/>
        <v/>
      </c>
      <c r="AC390" s="7" t="str" cm="1">
        <f t="array" ref="AC390">IF(NOT(ISBLANK(H390)),_xlfn.XLOOKUP(S390,cassetterefwidth,_xlfn.XLOOKUP(T390,cassetterefdrop,cassetteref)),"")</f>
        <v/>
      </c>
      <c r="AD390" s="1" t="b">
        <f t="shared" si="148"/>
        <v>0</v>
      </c>
      <c r="AE390" s="1" t="b">
        <f t="shared" si="133"/>
        <v>0</v>
      </c>
      <c r="AF390" s="10" t="e" cm="1">
        <f t="array" aca="1" ref="AF390" ca="1">(_xlfn.XLOOKUP($S390,INDIRECT($U390&amp;$W390&amp;"W"),_xlfn.XLOOKUP($T390,INDIRECT($U390&amp;$W390&amp;"D"),INDIRECT($U390&amp;$W390))))</f>
        <v>#REF!</v>
      </c>
      <c r="AG390" s="9"/>
      <c r="AH390" s="9"/>
      <c r="AI390" s="9"/>
      <c r="AJ390" s="9"/>
      <c r="AK390" s="9"/>
      <c r="AL390" s="7">
        <f t="shared" si="134"/>
        <v>500</v>
      </c>
      <c r="AM390" s="7" t="str">
        <f t="shared" si="149"/>
        <v/>
      </c>
      <c r="AN390" s="7">
        <f t="shared" si="135"/>
        <v>0</v>
      </c>
      <c r="AO390" s="7">
        <f t="shared" si="136"/>
        <v>0</v>
      </c>
      <c r="AP390" s="9" cm="1">
        <f t="array" aca="1" ref="AP390" ca="1">IF(F390="Flow",_xlfn.XLOOKUP(AL390,INDIRECT(F390&amp;AM390&amp;"W"),_xlfn.XLOOKUP(AI390,INDIRECT(F390&amp;AM390&amp;"H"),INDIRECT(F390&amp;AM390))),0)</f>
        <v>0</v>
      </c>
      <c r="AQ390" s="9">
        <f>IF(F390="Cascade",_xlfn.XLOOKUP(S390,Cascade!$C$4:$S$4,Cascade!$C$5:$S$5),0)</f>
        <v>0</v>
      </c>
      <c r="AR390" s="9" t="b">
        <f t="shared" si="137"/>
        <v>0</v>
      </c>
      <c r="AS390" s="9" cm="1">
        <f t="array" aca="1" ref="AS390" ca="1">IF(OR(G390="Ellipse 43",G390="Luxury 46",G390="Type 2",G390="Type D",G390="Type Z",ISBLANK(G390)),0,_xlfn.XLOOKUP(S390,INDIRECT(U390&amp;AR390&amp;"w"),INDIRECT(U390&amp;AR390)))</f>
        <v>0</v>
      </c>
      <c r="AT390" s="9" cm="1">
        <f t="array" ref="AT390">IF(F390="ExtraLok 100",_xlfn.XLOOKUP(S390,'ExtraLok 100'!$C$6:$S$6,_xlfn.XLOOKUP('Pricing Tool'!T390,'ExtraLok 100'!$A$7:$A$21,'ExtraLok 100'!$C$7:$S$21)),IF(F390="ExtraLok 125",_xlfn.XLOOKUP('Pricing Tool'!S390,'ExtraLok 125'!$C$6:$S$6,_xlfn.XLOOKUP('Pricing Tool'!T390,'ExtraLok 125'!$A$7:$A$33,'ExtraLok 125'!$C$7:$S$33)),0))</f>
        <v>0</v>
      </c>
      <c r="AU390" s="9">
        <f t="shared" ca="1" si="150"/>
        <v>0</v>
      </c>
      <c r="AV390" s="9" t="str">
        <f t="shared" si="138"/>
        <v/>
      </c>
      <c r="AW390" s="85" t="e">
        <f>_xlfn.XLOOKUP($AV390,'Size capacities'!$A$2:$A$120,'Size capacities'!D$2:D$120)</f>
        <v>#N/A</v>
      </c>
      <c r="AX390" s="85" t="e">
        <f>_xlfn.XLOOKUP($AV390,'Size capacities'!$A$2:$A$120,'Size capacities'!E$2:E$120)</f>
        <v>#N/A</v>
      </c>
      <c r="AY390" s="85" t="e">
        <f>_xlfn.XLOOKUP($AV390,'Size capacities'!$A$2:$A$120,'Size capacities'!F$2:F$120)</f>
        <v>#N/A</v>
      </c>
      <c r="AZ390" s="85" t="e">
        <f>_xlfn.XLOOKUP($AV390,'Size capacities'!$A$2:$A$120,'Size capacities'!G$2:G$120)</f>
        <v>#N/A</v>
      </c>
      <c r="BA390" s="85">
        <f t="shared" si="139"/>
        <v>0</v>
      </c>
      <c r="BB390" s="85">
        <f t="shared" si="140"/>
        <v>0</v>
      </c>
    </row>
    <row r="391" spans="1:54" x14ac:dyDescent="0.3">
      <c r="A391" s="7">
        <v>388</v>
      </c>
      <c r="B391" s="91"/>
      <c r="C391" s="91"/>
      <c r="D391" s="91"/>
      <c r="E391" s="91"/>
      <c r="F391" s="91"/>
      <c r="G391" s="91"/>
      <c r="H391" s="91"/>
      <c r="I391" s="91"/>
      <c r="J391" s="91"/>
      <c r="K391" s="92"/>
      <c r="L391" s="92"/>
      <c r="M391" s="9">
        <f t="shared" ca="1" si="130"/>
        <v>0</v>
      </c>
      <c r="N391" s="10" cm="1">
        <f t="array" aca="1" ref="N391" ca="1">IF(ISBLANK(C391),0,IF(F391="Flow",AP391,IF(F391="Cascade",AQ391,IF(OR(ISBLANK(F391),ISBLANK(G391),ISBLANK(I391),ISBLANK(J391)),0,(_xlfn.XLOOKUP(S391,INDIRECT(U391&amp;W391&amp;"W"),_xlfn.XLOOKUP(T391,INDIRECT(U391&amp;W391&amp;"D"),INDIRECT(U391&amp;W391))))))))</f>
        <v>0</v>
      </c>
      <c r="O391" s="93"/>
      <c r="P391" s="9">
        <f t="shared" ca="1" si="131"/>
        <v>0</v>
      </c>
      <c r="Q391" s="9">
        <f t="shared" si="141"/>
        <v>0</v>
      </c>
      <c r="S391" s="7">
        <f t="shared" si="142"/>
        <v>800</v>
      </c>
      <c r="T391" s="7">
        <f t="shared" si="143"/>
        <v>800</v>
      </c>
      <c r="U391" s="8" t="str">
        <f t="shared" si="144"/>
        <v/>
      </c>
      <c r="V391" s="7" cm="1">
        <f t="array" aca="1" ref="V391" ca="1">IF(ISBLANK(I391),0,_xlfn.XLOOKUP(I391,INDIRECT(U391&amp;"Controls"),INDIRECT(U391&amp;"ControlsAddon")))</f>
        <v>0</v>
      </c>
      <c r="W391" s="7" t="str">
        <f t="shared" si="132"/>
        <v/>
      </c>
      <c r="X391" s="7" cm="1">
        <f t="array" aca="1" ref="X391" ca="1">IF(AND(K391="y",NOT(ISBLANK(H391))),_xlfn.XLOOKUP(S391,ralcassette,ralcassettecost),IF(K391="Y",_xlfn.XLOOKUP(S391,INDIRECT(U391&amp;"RALW"),_xlfn.XLOOKUP(T391,INDIRECT(U391&amp;"RALD"),INDIRECT(U391&amp;"RAL"))),0))</f>
        <v>0</v>
      </c>
      <c r="Y391" s="7">
        <f t="shared" si="145"/>
        <v>0</v>
      </c>
      <c r="Z391" s="7">
        <f t="shared" si="146"/>
        <v>0</v>
      </c>
      <c r="AA391" s="7" cm="1">
        <f t="array" ref="AA391">IF(ISNUMBER(SEARCH("cassette",H391)),_xlfn.XLOOKUP(S391,cassettewidth,_xlfn.XLOOKUP(H391,cassettetype,cassette)),IF(ISNUMBER(SEARCH("fascia",H391)),_xlfn.XLOOKUP(S391,fasciawidth,_xlfn.XLOOKUP(H391,fasciatype,fascia)),0))</f>
        <v>0</v>
      </c>
      <c r="AB391" s="7" t="str">
        <f t="shared" si="147"/>
        <v/>
      </c>
      <c r="AC391" s="7" t="str" cm="1">
        <f t="array" ref="AC391">IF(NOT(ISBLANK(H391)),_xlfn.XLOOKUP(S391,cassetterefwidth,_xlfn.XLOOKUP(T391,cassetterefdrop,cassetteref)),"")</f>
        <v/>
      </c>
      <c r="AD391" s="1" t="b">
        <f t="shared" si="148"/>
        <v>0</v>
      </c>
      <c r="AE391" s="1" t="b">
        <f t="shared" si="133"/>
        <v>0</v>
      </c>
      <c r="AF391" s="10" t="e" cm="1">
        <f t="array" aca="1" ref="AF391" ca="1">(_xlfn.XLOOKUP($S391,INDIRECT($U391&amp;$W391&amp;"W"),_xlfn.XLOOKUP($T391,INDIRECT($U391&amp;$W391&amp;"D"),INDIRECT($U391&amp;$W391))))</f>
        <v>#REF!</v>
      </c>
      <c r="AG391" s="9"/>
      <c r="AH391" s="9"/>
      <c r="AI391" s="9"/>
      <c r="AJ391" s="9"/>
      <c r="AK391" s="9"/>
      <c r="AL391" s="7">
        <f t="shared" si="134"/>
        <v>500</v>
      </c>
      <c r="AM391" s="7" t="str">
        <f t="shared" si="149"/>
        <v/>
      </c>
      <c r="AN391" s="7">
        <f t="shared" si="135"/>
        <v>0</v>
      </c>
      <c r="AO391" s="7">
        <f t="shared" si="136"/>
        <v>0</v>
      </c>
      <c r="AP391" s="9" cm="1">
        <f t="array" aca="1" ref="AP391" ca="1">IF(F391="Flow",_xlfn.XLOOKUP(AL391,INDIRECT(F391&amp;AM391&amp;"W"),_xlfn.XLOOKUP(AI391,INDIRECT(F391&amp;AM391&amp;"H"),INDIRECT(F391&amp;AM391))),0)</f>
        <v>0</v>
      </c>
      <c r="AQ391" s="9">
        <f>IF(F391="Cascade",_xlfn.XLOOKUP(S391,Cascade!$C$4:$S$4,Cascade!$C$5:$S$5),0)</f>
        <v>0</v>
      </c>
      <c r="AR391" s="9" t="b">
        <f t="shared" si="137"/>
        <v>0</v>
      </c>
      <c r="AS391" s="9" cm="1">
        <f t="array" aca="1" ref="AS391" ca="1">IF(OR(G391="Ellipse 43",G391="Luxury 46",G391="Type 2",G391="Type D",G391="Type Z",ISBLANK(G391)),0,_xlfn.XLOOKUP(S391,INDIRECT(U391&amp;AR391&amp;"w"),INDIRECT(U391&amp;AR391)))</f>
        <v>0</v>
      </c>
      <c r="AT391" s="9" cm="1">
        <f t="array" ref="AT391">IF(F391="ExtraLok 100",_xlfn.XLOOKUP(S391,'ExtraLok 100'!$C$6:$S$6,_xlfn.XLOOKUP('Pricing Tool'!T391,'ExtraLok 100'!$A$7:$A$21,'ExtraLok 100'!$C$7:$S$21)),IF(F391="ExtraLok 125",_xlfn.XLOOKUP('Pricing Tool'!S391,'ExtraLok 125'!$C$6:$S$6,_xlfn.XLOOKUP('Pricing Tool'!T391,'ExtraLok 125'!$A$7:$A$33,'ExtraLok 125'!$C$7:$S$33)),0))</f>
        <v>0</v>
      </c>
      <c r="AU391" s="9">
        <f t="shared" ca="1" si="150"/>
        <v>0</v>
      </c>
      <c r="AV391" s="9" t="str">
        <f t="shared" si="138"/>
        <v/>
      </c>
      <c r="AW391" s="85" t="e">
        <f>_xlfn.XLOOKUP($AV391,'Size capacities'!$A$2:$A$120,'Size capacities'!D$2:D$120)</f>
        <v>#N/A</v>
      </c>
      <c r="AX391" s="85" t="e">
        <f>_xlfn.XLOOKUP($AV391,'Size capacities'!$A$2:$A$120,'Size capacities'!E$2:E$120)</f>
        <v>#N/A</v>
      </c>
      <c r="AY391" s="85" t="e">
        <f>_xlfn.XLOOKUP($AV391,'Size capacities'!$A$2:$A$120,'Size capacities'!F$2:F$120)</f>
        <v>#N/A</v>
      </c>
      <c r="AZ391" s="85" t="e">
        <f>_xlfn.XLOOKUP($AV391,'Size capacities'!$A$2:$A$120,'Size capacities'!G$2:G$120)</f>
        <v>#N/A</v>
      </c>
      <c r="BA391" s="85">
        <f t="shared" si="139"/>
        <v>0</v>
      </c>
      <c r="BB391" s="85">
        <f t="shared" si="140"/>
        <v>0</v>
      </c>
    </row>
    <row r="392" spans="1:54" x14ac:dyDescent="0.3">
      <c r="A392" s="7">
        <v>389</v>
      </c>
      <c r="B392" s="91"/>
      <c r="C392" s="91"/>
      <c r="D392" s="91"/>
      <c r="E392" s="91"/>
      <c r="F392" s="91"/>
      <c r="G392" s="91"/>
      <c r="H392" s="91"/>
      <c r="I392" s="91"/>
      <c r="J392" s="91"/>
      <c r="K392" s="92"/>
      <c r="L392" s="92"/>
      <c r="M392" s="9">
        <f t="shared" ca="1" si="130"/>
        <v>0</v>
      </c>
      <c r="N392" s="10" cm="1">
        <f t="array" aca="1" ref="N392" ca="1">IF(ISBLANK(C392),0,IF(F392="Flow",AP392,IF(F392="Cascade",AQ392,IF(OR(ISBLANK(F392),ISBLANK(G392),ISBLANK(I392),ISBLANK(J392)),0,(_xlfn.XLOOKUP(S392,INDIRECT(U392&amp;W392&amp;"W"),_xlfn.XLOOKUP(T392,INDIRECT(U392&amp;W392&amp;"D"),INDIRECT(U392&amp;W392))))))))</f>
        <v>0</v>
      </c>
      <c r="O392" s="93"/>
      <c r="P392" s="9">
        <f t="shared" ca="1" si="131"/>
        <v>0</v>
      </c>
      <c r="Q392" s="9">
        <f t="shared" si="141"/>
        <v>0</v>
      </c>
      <c r="S392" s="7">
        <f t="shared" si="142"/>
        <v>800</v>
      </c>
      <c r="T392" s="7">
        <f t="shared" si="143"/>
        <v>800</v>
      </c>
      <c r="U392" s="8" t="str">
        <f t="shared" si="144"/>
        <v/>
      </c>
      <c r="V392" s="7" cm="1">
        <f t="array" aca="1" ref="V392" ca="1">IF(ISBLANK(I392),0,_xlfn.XLOOKUP(I392,INDIRECT(U392&amp;"Controls"),INDIRECT(U392&amp;"ControlsAddon")))</f>
        <v>0</v>
      </c>
      <c r="W392" s="7" t="str">
        <f t="shared" si="132"/>
        <v/>
      </c>
      <c r="X392" s="7" cm="1">
        <f t="array" aca="1" ref="X392" ca="1">IF(AND(K392="y",NOT(ISBLANK(H392))),_xlfn.XLOOKUP(S392,ralcassette,ralcassettecost),IF(K392="Y",_xlfn.XLOOKUP(S392,INDIRECT(U392&amp;"RALW"),_xlfn.XLOOKUP(T392,INDIRECT(U392&amp;"RALD"),INDIRECT(U392&amp;"RAL"))),0))</f>
        <v>0</v>
      </c>
      <c r="Y392" s="7">
        <f t="shared" si="145"/>
        <v>0</v>
      </c>
      <c r="Z392" s="7">
        <f t="shared" si="146"/>
        <v>0</v>
      </c>
      <c r="AA392" s="7" cm="1">
        <f t="array" ref="AA392">IF(ISNUMBER(SEARCH("cassette",H392)),_xlfn.XLOOKUP(S392,cassettewidth,_xlfn.XLOOKUP(H392,cassettetype,cassette)),IF(ISNUMBER(SEARCH("fascia",H392)),_xlfn.XLOOKUP(S392,fasciawidth,_xlfn.XLOOKUP(H392,fasciatype,fascia)),0))</f>
        <v>0</v>
      </c>
      <c r="AB392" s="7" t="str">
        <f t="shared" si="147"/>
        <v/>
      </c>
      <c r="AC392" s="7" t="str" cm="1">
        <f t="array" ref="AC392">IF(NOT(ISBLANK(H392)),_xlfn.XLOOKUP(S392,cassetterefwidth,_xlfn.XLOOKUP(T392,cassetterefdrop,cassetteref)),"")</f>
        <v/>
      </c>
      <c r="AD392" s="1" t="b">
        <f t="shared" si="148"/>
        <v>0</v>
      </c>
      <c r="AE392" s="1" t="b">
        <f t="shared" si="133"/>
        <v>0</v>
      </c>
      <c r="AF392" s="10" t="e" cm="1">
        <f t="array" aca="1" ref="AF392" ca="1">(_xlfn.XLOOKUP($S392,INDIRECT($U392&amp;$W392&amp;"W"),_xlfn.XLOOKUP($T392,INDIRECT($U392&amp;$W392&amp;"D"),INDIRECT($U392&amp;$W392))))</f>
        <v>#REF!</v>
      </c>
      <c r="AG392" s="9"/>
      <c r="AH392" s="9"/>
      <c r="AI392" s="9"/>
      <c r="AJ392" s="9"/>
      <c r="AK392" s="9"/>
      <c r="AL392" s="7">
        <f t="shared" si="134"/>
        <v>500</v>
      </c>
      <c r="AM392" s="7" t="str">
        <f t="shared" si="149"/>
        <v/>
      </c>
      <c r="AN392" s="7">
        <f t="shared" si="135"/>
        <v>0</v>
      </c>
      <c r="AO392" s="7">
        <f t="shared" si="136"/>
        <v>0</v>
      </c>
      <c r="AP392" s="9" cm="1">
        <f t="array" aca="1" ref="AP392" ca="1">IF(F392="Flow",_xlfn.XLOOKUP(AL392,INDIRECT(F392&amp;AM392&amp;"W"),_xlfn.XLOOKUP(AI392,INDIRECT(F392&amp;AM392&amp;"H"),INDIRECT(F392&amp;AM392))),0)</f>
        <v>0</v>
      </c>
      <c r="AQ392" s="9">
        <f>IF(F392="Cascade",_xlfn.XLOOKUP(S392,Cascade!$C$4:$S$4,Cascade!$C$5:$S$5),0)</f>
        <v>0</v>
      </c>
      <c r="AR392" s="9" t="b">
        <f t="shared" si="137"/>
        <v>0</v>
      </c>
      <c r="AS392" s="9" cm="1">
        <f t="array" aca="1" ref="AS392" ca="1">IF(OR(G392="Ellipse 43",G392="Luxury 46",G392="Type 2",G392="Type D",G392="Type Z",ISBLANK(G392)),0,_xlfn.XLOOKUP(S392,INDIRECT(U392&amp;AR392&amp;"w"),INDIRECT(U392&amp;AR392)))</f>
        <v>0</v>
      </c>
      <c r="AT392" s="9" cm="1">
        <f t="array" ref="AT392">IF(F392="ExtraLok 100",_xlfn.XLOOKUP(S392,'ExtraLok 100'!$C$6:$S$6,_xlfn.XLOOKUP('Pricing Tool'!T392,'ExtraLok 100'!$A$7:$A$21,'ExtraLok 100'!$C$7:$S$21)),IF(F392="ExtraLok 125",_xlfn.XLOOKUP('Pricing Tool'!S392,'ExtraLok 125'!$C$6:$S$6,_xlfn.XLOOKUP('Pricing Tool'!T392,'ExtraLok 125'!$A$7:$A$33,'ExtraLok 125'!$C$7:$S$33)),0))</f>
        <v>0</v>
      </c>
      <c r="AU392" s="9">
        <f t="shared" ca="1" si="150"/>
        <v>0</v>
      </c>
      <c r="AV392" s="9" t="str">
        <f t="shared" si="138"/>
        <v/>
      </c>
      <c r="AW392" s="85" t="e">
        <f>_xlfn.XLOOKUP($AV392,'Size capacities'!$A$2:$A$120,'Size capacities'!D$2:D$120)</f>
        <v>#N/A</v>
      </c>
      <c r="AX392" s="85" t="e">
        <f>_xlfn.XLOOKUP($AV392,'Size capacities'!$A$2:$A$120,'Size capacities'!E$2:E$120)</f>
        <v>#N/A</v>
      </c>
      <c r="AY392" s="85" t="e">
        <f>_xlfn.XLOOKUP($AV392,'Size capacities'!$A$2:$A$120,'Size capacities'!F$2:F$120)</f>
        <v>#N/A</v>
      </c>
      <c r="AZ392" s="85" t="e">
        <f>_xlfn.XLOOKUP($AV392,'Size capacities'!$A$2:$A$120,'Size capacities'!G$2:G$120)</f>
        <v>#N/A</v>
      </c>
      <c r="BA392" s="85">
        <f t="shared" si="139"/>
        <v>0</v>
      </c>
      <c r="BB392" s="85">
        <f t="shared" si="140"/>
        <v>0</v>
      </c>
    </row>
    <row r="393" spans="1:54" x14ac:dyDescent="0.3">
      <c r="A393" s="7">
        <v>390</v>
      </c>
      <c r="B393" s="91"/>
      <c r="C393" s="91"/>
      <c r="D393" s="91"/>
      <c r="E393" s="91"/>
      <c r="F393" s="91"/>
      <c r="G393" s="91"/>
      <c r="H393" s="91"/>
      <c r="I393" s="91"/>
      <c r="J393" s="91"/>
      <c r="K393" s="92"/>
      <c r="L393" s="92"/>
      <c r="M393" s="9">
        <f t="shared" ca="1" si="130"/>
        <v>0</v>
      </c>
      <c r="N393" s="10" cm="1">
        <f t="array" aca="1" ref="N393" ca="1">IF(ISBLANK(C393),0,IF(F393="Flow",AP393,IF(F393="Cascade",AQ393,IF(OR(ISBLANK(F393),ISBLANK(G393),ISBLANK(I393),ISBLANK(J393)),0,(_xlfn.XLOOKUP(S393,INDIRECT(U393&amp;W393&amp;"W"),_xlfn.XLOOKUP(T393,INDIRECT(U393&amp;W393&amp;"D"),INDIRECT(U393&amp;W393))))))))</f>
        <v>0</v>
      </c>
      <c r="O393" s="93"/>
      <c r="P393" s="9">
        <f t="shared" ca="1" si="131"/>
        <v>0</v>
      </c>
      <c r="Q393" s="9">
        <f t="shared" si="141"/>
        <v>0</v>
      </c>
      <c r="S393" s="7">
        <f t="shared" si="142"/>
        <v>800</v>
      </c>
      <c r="T393" s="7">
        <f t="shared" si="143"/>
        <v>800</v>
      </c>
      <c r="U393" s="8" t="str">
        <f t="shared" si="144"/>
        <v/>
      </c>
      <c r="V393" s="7" cm="1">
        <f t="array" aca="1" ref="V393" ca="1">IF(ISBLANK(I393),0,_xlfn.XLOOKUP(I393,INDIRECT(U393&amp;"Controls"),INDIRECT(U393&amp;"ControlsAddon")))</f>
        <v>0</v>
      </c>
      <c r="W393" s="7" t="str">
        <f t="shared" si="132"/>
        <v/>
      </c>
      <c r="X393" s="7" cm="1">
        <f t="array" aca="1" ref="X393" ca="1">IF(AND(K393="y",NOT(ISBLANK(H393))),_xlfn.XLOOKUP(S393,ralcassette,ralcassettecost),IF(K393="Y",_xlfn.XLOOKUP(S393,INDIRECT(U393&amp;"RALW"),_xlfn.XLOOKUP(T393,INDIRECT(U393&amp;"RALD"),INDIRECT(U393&amp;"RAL"))),0))</f>
        <v>0</v>
      </c>
      <c r="Y393" s="7">
        <f t="shared" si="145"/>
        <v>0</v>
      </c>
      <c r="Z393" s="7">
        <f t="shared" si="146"/>
        <v>0</v>
      </c>
      <c r="AA393" s="7" cm="1">
        <f t="array" ref="AA393">IF(ISNUMBER(SEARCH("cassette",H393)),_xlfn.XLOOKUP(S393,cassettewidth,_xlfn.XLOOKUP(H393,cassettetype,cassette)),IF(ISNUMBER(SEARCH("fascia",H393)),_xlfn.XLOOKUP(S393,fasciawidth,_xlfn.XLOOKUP(H393,fasciatype,fascia)),0))</f>
        <v>0</v>
      </c>
      <c r="AB393" s="7" t="str">
        <f t="shared" si="147"/>
        <v/>
      </c>
      <c r="AC393" s="7" t="str" cm="1">
        <f t="array" ref="AC393">IF(NOT(ISBLANK(H393)),_xlfn.XLOOKUP(S393,cassetterefwidth,_xlfn.XLOOKUP(T393,cassetterefdrop,cassetteref)),"")</f>
        <v/>
      </c>
      <c r="AD393" s="1" t="b">
        <f t="shared" si="148"/>
        <v>0</v>
      </c>
      <c r="AE393" s="1" t="b">
        <f t="shared" si="133"/>
        <v>0</v>
      </c>
      <c r="AF393" s="10" t="e" cm="1">
        <f t="array" aca="1" ref="AF393" ca="1">(_xlfn.XLOOKUP($S393,INDIRECT($U393&amp;$W393&amp;"W"),_xlfn.XLOOKUP($T393,INDIRECT($U393&amp;$W393&amp;"D"),INDIRECT($U393&amp;$W393))))</f>
        <v>#REF!</v>
      </c>
      <c r="AG393" s="9"/>
      <c r="AH393" s="9"/>
      <c r="AI393" s="9"/>
      <c r="AJ393" s="9"/>
      <c r="AK393" s="9"/>
      <c r="AL393" s="7">
        <f t="shared" si="134"/>
        <v>500</v>
      </c>
      <c r="AM393" s="7" t="str">
        <f t="shared" si="149"/>
        <v/>
      </c>
      <c r="AN393" s="7">
        <f t="shared" si="135"/>
        <v>0</v>
      </c>
      <c r="AO393" s="7">
        <f t="shared" si="136"/>
        <v>0</v>
      </c>
      <c r="AP393" s="9" cm="1">
        <f t="array" aca="1" ref="AP393" ca="1">IF(F393="Flow",_xlfn.XLOOKUP(AL393,INDIRECT(F393&amp;AM393&amp;"W"),_xlfn.XLOOKUP(AI393,INDIRECT(F393&amp;AM393&amp;"H"),INDIRECT(F393&amp;AM393))),0)</f>
        <v>0</v>
      </c>
      <c r="AQ393" s="9">
        <f>IF(F393="Cascade",_xlfn.XLOOKUP(S393,Cascade!$C$4:$S$4,Cascade!$C$5:$S$5),0)</f>
        <v>0</v>
      </c>
      <c r="AR393" s="9" t="b">
        <f t="shared" si="137"/>
        <v>0</v>
      </c>
      <c r="AS393" s="9" cm="1">
        <f t="array" aca="1" ref="AS393" ca="1">IF(OR(G393="Ellipse 43",G393="Luxury 46",G393="Type 2",G393="Type D",G393="Type Z",ISBLANK(G393)),0,_xlfn.XLOOKUP(S393,INDIRECT(U393&amp;AR393&amp;"w"),INDIRECT(U393&amp;AR393)))</f>
        <v>0</v>
      </c>
      <c r="AT393" s="9" cm="1">
        <f t="array" ref="AT393">IF(F393="ExtraLok 100",_xlfn.XLOOKUP(S393,'ExtraLok 100'!$C$6:$S$6,_xlfn.XLOOKUP('Pricing Tool'!T393,'ExtraLok 100'!$A$7:$A$21,'ExtraLok 100'!$C$7:$S$21)),IF(F393="ExtraLok 125",_xlfn.XLOOKUP('Pricing Tool'!S393,'ExtraLok 125'!$C$6:$S$6,_xlfn.XLOOKUP('Pricing Tool'!T393,'ExtraLok 125'!$A$7:$A$33,'ExtraLok 125'!$C$7:$S$33)),0))</f>
        <v>0</v>
      </c>
      <c r="AU393" s="9">
        <f t="shared" ca="1" si="150"/>
        <v>0</v>
      </c>
      <c r="AV393" s="9" t="str">
        <f t="shared" si="138"/>
        <v/>
      </c>
      <c r="AW393" s="85" t="e">
        <f>_xlfn.XLOOKUP($AV393,'Size capacities'!$A$2:$A$120,'Size capacities'!D$2:D$120)</f>
        <v>#N/A</v>
      </c>
      <c r="AX393" s="85" t="e">
        <f>_xlfn.XLOOKUP($AV393,'Size capacities'!$A$2:$A$120,'Size capacities'!E$2:E$120)</f>
        <v>#N/A</v>
      </c>
      <c r="AY393" s="85" t="e">
        <f>_xlfn.XLOOKUP($AV393,'Size capacities'!$A$2:$A$120,'Size capacities'!F$2:F$120)</f>
        <v>#N/A</v>
      </c>
      <c r="AZ393" s="85" t="e">
        <f>_xlfn.XLOOKUP($AV393,'Size capacities'!$A$2:$A$120,'Size capacities'!G$2:G$120)</f>
        <v>#N/A</v>
      </c>
      <c r="BA393" s="85">
        <f t="shared" si="139"/>
        <v>0</v>
      </c>
      <c r="BB393" s="85">
        <f t="shared" si="140"/>
        <v>0</v>
      </c>
    </row>
    <row r="394" spans="1:54" x14ac:dyDescent="0.3">
      <c r="A394" s="7">
        <v>391</v>
      </c>
      <c r="B394" s="91"/>
      <c r="C394" s="91"/>
      <c r="D394" s="91"/>
      <c r="E394" s="91"/>
      <c r="F394" s="91"/>
      <c r="G394" s="91"/>
      <c r="H394" s="91"/>
      <c r="I394" s="91"/>
      <c r="J394" s="91"/>
      <c r="K394" s="92"/>
      <c r="L394" s="92"/>
      <c r="M394" s="9">
        <f t="shared" ca="1" si="130"/>
        <v>0</v>
      </c>
      <c r="N394" s="10" cm="1">
        <f t="array" aca="1" ref="N394" ca="1">IF(ISBLANK(C394),0,IF(F394="Flow",AP394,IF(F394="Cascade",AQ394,IF(OR(ISBLANK(F394),ISBLANK(G394),ISBLANK(I394),ISBLANK(J394)),0,(_xlfn.XLOOKUP(S394,INDIRECT(U394&amp;W394&amp;"W"),_xlfn.XLOOKUP(T394,INDIRECT(U394&amp;W394&amp;"D"),INDIRECT(U394&amp;W394))))))))</f>
        <v>0</v>
      </c>
      <c r="O394" s="93"/>
      <c r="P394" s="9">
        <f t="shared" ca="1" si="131"/>
        <v>0</v>
      </c>
      <c r="Q394" s="9">
        <f t="shared" si="141"/>
        <v>0</v>
      </c>
      <c r="S394" s="7">
        <f t="shared" si="142"/>
        <v>800</v>
      </c>
      <c r="T394" s="7">
        <f t="shared" si="143"/>
        <v>800</v>
      </c>
      <c r="U394" s="8" t="str">
        <f t="shared" si="144"/>
        <v/>
      </c>
      <c r="V394" s="7" cm="1">
        <f t="array" aca="1" ref="V394" ca="1">IF(ISBLANK(I394),0,_xlfn.XLOOKUP(I394,INDIRECT(U394&amp;"Controls"),INDIRECT(U394&amp;"ControlsAddon")))</f>
        <v>0</v>
      </c>
      <c r="W394" s="7" t="str">
        <f t="shared" si="132"/>
        <v/>
      </c>
      <c r="X394" s="7" cm="1">
        <f t="array" aca="1" ref="X394" ca="1">IF(AND(K394="y",NOT(ISBLANK(H394))),_xlfn.XLOOKUP(S394,ralcassette,ralcassettecost),IF(K394="Y",_xlfn.XLOOKUP(S394,INDIRECT(U394&amp;"RALW"),_xlfn.XLOOKUP(T394,INDIRECT(U394&amp;"RALD"),INDIRECT(U394&amp;"RAL"))),0))</f>
        <v>0</v>
      </c>
      <c r="Y394" s="7">
        <f t="shared" si="145"/>
        <v>0</v>
      </c>
      <c r="Z394" s="7">
        <f t="shared" si="146"/>
        <v>0</v>
      </c>
      <c r="AA394" s="7" cm="1">
        <f t="array" ref="AA394">IF(ISNUMBER(SEARCH("cassette",H394)),_xlfn.XLOOKUP(S394,cassettewidth,_xlfn.XLOOKUP(H394,cassettetype,cassette)),IF(ISNUMBER(SEARCH("fascia",H394)),_xlfn.XLOOKUP(S394,fasciawidth,_xlfn.XLOOKUP(H394,fasciatype,fascia)),0))</f>
        <v>0</v>
      </c>
      <c r="AB394" s="7" t="str">
        <f t="shared" si="147"/>
        <v/>
      </c>
      <c r="AC394" s="7" t="str" cm="1">
        <f t="array" ref="AC394">IF(NOT(ISBLANK(H394)),_xlfn.XLOOKUP(S394,cassetterefwidth,_xlfn.XLOOKUP(T394,cassetterefdrop,cassetteref)),"")</f>
        <v/>
      </c>
      <c r="AD394" s="1" t="b">
        <f t="shared" si="148"/>
        <v>0</v>
      </c>
      <c r="AE394" s="1" t="b">
        <f t="shared" si="133"/>
        <v>0</v>
      </c>
      <c r="AF394" s="10" t="e" cm="1">
        <f t="array" aca="1" ref="AF394" ca="1">(_xlfn.XLOOKUP($S394,INDIRECT($U394&amp;$W394&amp;"W"),_xlfn.XLOOKUP($T394,INDIRECT($U394&amp;$W394&amp;"D"),INDIRECT($U394&amp;$W394))))</f>
        <v>#REF!</v>
      </c>
      <c r="AG394" s="9"/>
      <c r="AH394" s="9"/>
      <c r="AI394" s="9"/>
      <c r="AJ394" s="9"/>
      <c r="AK394" s="9"/>
      <c r="AL394" s="7">
        <f t="shared" si="134"/>
        <v>500</v>
      </c>
      <c r="AM394" s="7" t="str">
        <f t="shared" si="149"/>
        <v/>
      </c>
      <c r="AN394" s="7">
        <f t="shared" si="135"/>
        <v>0</v>
      </c>
      <c r="AO394" s="7">
        <f t="shared" si="136"/>
        <v>0</v>
      </c>
      <c r="AP394" s="9" cm="1">
        <f t="array" aca="1" ref="AP394" ca="1">IF(F394="Flow",_xlfn.XLOOKUP(AL394,INDIRECT(F394&amp;AM394&amp;"W"),_xlfn.XLOOKUP(AI394,INDIRECT(F394&amp;AM394&amp;"H"),INDIRECT(F394&amp;AM394))),0)</f>
        <v>0</v>
      </c>
      <c r="AQ394" s="9">
        <f>IF(F394="Cascade",_xlfn.XLOOKUP(S394,Cascade!$C$4:$S$4,Cascade!$C$5:$S$5),0)</f>
        <v>0</v>
      </c>
      <c r="AR394" s="9" t="b">
        <f t="shared" si="137"/>
        <v>0</v>
      </c>
      <c r="AS394" s="9" cm="1">
        <f t="array" aca="1" ref="AS394" ca="1">IF(OR(G394="Ellipse 43",G394="Luxury 46",G394="Type 2",G394="Type D",G394="Type Z",ISBLANK(G394)),0,_xlfn.XLOOKUP(S394,INDIRECT(U394&amp;AR394&amp;"w"),INDIRECT(U394&amp;AR394)))</f>
        <v>0</v>
      </c>
      <c r="AT394" s="9" cm="1">
        <f t="array" ref="AT394">IF(F394="ExtraLok 100",_xlfn.XLOOKUP(S394,'ExtraLok 100'!$C$6:$S$6,_xlfn.XLOOKUP('Pricing Tool'!T394,'ExtraLok 100'!$A$7:$A$21,'ExtraLok 100'!$C$7:$S$21)),IF(F394="ExtraLok 125",_xlfn.XLOOKUP('Pricing Tool'!S394,'ExtraLok 125'!$C$6:$S$6,_xlfn.XLOOKUP('Pricing Tool'!T394,'ExtraLok 125'!$A$7:$A$33,'ExtraLok 125'!$C$7:$S$33)),0))</f>
        <v>0</v>
      </c>
      <c r="AU394" s="9">
        <f t="shared" ca="1" si="150"/>
        <v>0</v>
      </c>
      <c r="AV394" s="9" t="str">
        <f t="shared" si="138"/>
        <v/>
      </c>
      <c r="AW394" s="85" t="e">
        <f>_xlfn.XLOOKUP($AV394,'Size capacities'!$A$2:$A$120,'Size capacities'!D$2:D$120)</f>
        <v>#N/A</v>
      </c>
      <c r="AX394" s="85" t="e">
        <f>_xlfn.XLOOKUP($AV394,'Size capacities'!$A$2:$A$120,'Size capacities'!E$2:E$120)</f>
        <v>#N/A</v>
      </c>
      <c r="AY394" s="85" t="e">
        <f>_xlfn.XLOOKUP($AV394,'Size capacities'!$A$2:$A$120,'Size capacities'!F$2:F$120)</f>
        <v>#N/A</v>
      </c>
      <c r="AZ394" s="85" t="e">
        <f>_xlfn.XLOOKUP($AV394,'Size capacities'!$A$2:$A$120,'Size capacities'!G$2:G$120)</f>
        <v>#N/A</v>
      </c>
      <c r="BA394" s="85">
        <f t="shared" si="139"/>
        <v>0</v>
      </c>
      <c r="BB394" s="85">
        <f t="shared" si="140"/>
        <v>0</v>
      </c>
    </row>
    <row r="395" spans="1:54" x14ac:dyDescent="0.3">
      <c r="A395" s="7">
        <v>392</v>
      </c>
      <c r="B395" s="91"/>
      <c r="C395" s="91"/>
      <c r="D395" s="91"/>
      <c r="E395" s="91"/>
      <c r="F395" s="91"/>
      <c r="G395" s="91"/>
      <c r="H395" s="91"/>
      <c r="I395" s="91"/>
      <c r="J395" s="91"/>
      <c r="K395" s="92"/>
      <c r="L395" s="92"/>
      <c r="M395" s="9">
        <f t="shared" ca="1" si="130"/>
        <v>0</v>
      </c>
      <c r="N395" s="10" cm="1">
        <f t="array" aca="1" ref="N395" ca="1">IF(ISBLANK(C395),0,IF(F395="Flow",AP395,IF(F395="Cascade",AQ395,IF(OR(ISBLANK(F395),ISBLANK(G395),ISBLANK(I395),ISBLANK(J395)),0,(_xlfn.XLOOKUP(S395,INDIRECT(U395&amp;W395&amp;"W"),_xlfn.XLOOKUP(T395,INDIRECT(U395&amp;W395&amp;"D"),INDIRECT(U395&amp;W395))))))))</f>
        <v>0</v>
      </c>
      <c r="O395" s="93"/>
      <c r="P395" s="9">
        <f t="shared" ca="1" si="131"/>
        <v>0</v>
      </c>
      <c r="Q395" s="9">
        <f t="shared" si="141"/>
        <v>0</v>
      </c>
      <c r="S395" s="7">
        <f t="shared" si="142"/>
        <v>800</v>
      </c>
      <c r="T395" s="7">
        <f t="shared" si="143"/>
        <v>800</v>
      </c>
      <c r="U395" s="8" t="str">
        <f t="shared" si="144"/>
        <v/>
      </c>
      <c r="V395" s="7" cm="1">
        <f t="array" aca="1" ref="V395" ca="1">IF(ISBLANK(I395),0,_xlfn.XLOOKUP(I395,INDIRECT(U395&amp;"Controls"),INDIRECT(U395&amp;"ControlsAddon")))</f>
        <v>0</v>
      </c>
      <c r="W395" s="7" t="str">
        <f t="shared" si="132"/>
        <v/>
      </c>
      <c r="X395" s="7" cm="1">
        <f t="array" aca="1" ref="X395" ca="1">IF(AND(K395="y",NOT(ISBLANK(H395))),_xlfn.XLOOKUP(S395,ralcassette,ralcassettecost),IF(K395="Y",_xlfn.XLOOKUP(S395,INDIRECT(U395&amp;"RALW"),_xlfn.XLOOKUP(T395,INDIRECT(U395&amp;"RALD"),INDIRECT(U395&amp;"RAL"))),0))</f>
        <v>0</v>
      </c>
      <c r="Y395" s="7">
        <f t="shared" si="145"/>
        <v>0</v>
      </c>
      <c r="Z395" s="7">
        <f t="shared" si="146"/>
        <v>0</v>
      </c>
      <c r="AA395" s="7" cm="1">
        <f t="array" ref="AA395">IF(ISNUMBER(SEARCH("cassette",H395)),_xlfn.XLOOKUP(S395,cassettewidth,_xlfn.XLOOKUP(H395,cassettetype,cassette)),IF(ISNUMBER(SEARCH("fascia",H395)),_xlfn.XLOOKUP(S395,fasciawidth,_xlfn.XLOOKUP(H395,fasciatype,fascia)),0))</f>
        <v>0</v>
      </c>
      <c r="AB395" s="7" t="str">
        <f t="shared" si="147"/>
        <v/>
      </c>
      <c r="AC395" s="7" t="str" cm="1">
        <f t="array" ref="AC395">IF(NOT(ISBLANK(H395)),_xlfn.XLOOKUP(S395,cassetterefwidth,_xlfn.XLOOKUP(T395,cassetterefdrop,cassetteref)),"")</f>
        <v/>
      </c>
      <c r="AD395" s="1" t="b">
        <f t="shared" si="148"/>
        <v>0</v>
      </c>
      <c r="AE395" s="1" t="b">
        <f t="shared" si="133"/>
        <v>0</v>
      </c>
      <c r="AF395" s="10" t="e" cm="1">
        <f t="array" aca="1" ref="AF395" ca="1">(_xlfn.XLOOKUP($S395,INDIRECT($U395&amp;$W395&amp;"W"),_xlfn.XLOOKUP($T395,INDIRECT($U395&amp;$W395&amp;"D"),INDIRECT($U395&amp;$W395))))</f>
        <v>#REF!</v>
      </c>
      <c r="AG395" s="9"/>
      <c r="AH395" s="9"/>
      <c r="AI395" s="9"/>
      <c r="AJ395" s="9"/>
      <c r="AK395" s="9"/>
      <c r="AL395" s="7">
        <f t="shared" si="134"/>
        <v>500</v>
      </c>
      <c r="AM395" s="7" t="str">
        <f t="shared" si="149"/>
        <v/>
      </c>
      <c r="AN395" s="7">
        <f t="shared" si="135"/>
        <v>0</v>
      </c>
      <c r="AO395" s="7">
        <f t="shared" si="136"/>
        <v>0</v>
      </c>
      <c r="AP395" s="9" cm="1">
        <f t="array" aca="1" ref="AP395" ca="1">IF(F395="Flow",_xlfn.XLOOKUP(AL395,INDIRECT(F395&amp;AM395&amp;"W"),_xlfn.XLOOKUP(AI395,INDIRECT(F395&amp;AM395&amp;"H"),INDIRECT(F395&amp;AM395))),0)</f>
        <v>0</v>
      </c>
      <c r="AQ395" s="9">
        <f>IF(F395="Cascade",_xlfn.XLOOKUP(S395,Cascade!$C$4:$S$4,Cascade!$C$5:$S$5),0)</f>
        <v>0</v>
      </c>
      <c r="AR395" s="9" t="b">
        <f t="shared" si="137"/>
        <v>0</v>
      </c>
      <c r="AS395" s="9" cm="1">
        <f t="array" aca="1" ref="AS395" ca="1">IF(OR(G395="Ellipse 43",G395="Luxury 46",G395="Type 2",G395="Type D",G395="Type Z",ISBLANK(G395)),0,_xlfn.XLOOKUP(S395,INDIRECT(U395&amp;AR395&amp;"w"),INDIRECT(U395&amp;AR395)))</f>
        <v>0</v>
      </c>
      <c r="AT395" s="9" cm="1">
        <f t="array" ref="AT395">IF(F395="ExtraLok 100",_xlfn.XLOOKUP(S395,'ExtraLok 100'!$C$6:$S$6,_xlfn.XLOOKUP('Pricing Tool'!T395,'ExtraLok 100'!$A$7:$A$21,'ExtraLok 100'!$C$7:$S$21)),IF(F395="ExtraLok 125",_xlfn.XLOOKUP('Pricing Tool'!S395,'ExtraLok 125'!$C$6:$S$6,_xlfn.XLOOKUP('Pricing Tool'!T395,'ExtraLok 125'!$A$7:$A$33,'ExtraLok 125'!$C$7:$S$33)),0))</f>
        <v>0</v>
      </c>
      <c r="AU395" s="9">
        <f t="shared" ca="1" si="150"/>
        <v>0</v>
      </c>
      <c r="AV395" s="9" t="str">
        <f t="shared" si="138"/>
        <v/>
      </c>
      <c r="AW395" s="85" t="e">
        <f>_xlfn.XLOOKUP($AV395,'Size capacities'!$A$2:$A$120,'Size capacities'!D$2:D$120)</f>
        <v>#N/A</v>
      </c>
      <c r="AX395" s="85" t="e">
        <f>_xlfn.XLOOKUP($AV395,'Size capacities'!$A$2:$A$120,'Size capacities'!E$2:E$120)</f>
        <v>#N/A</v>
      </c>
      <c r="AY395" s="85" t="e">
        <f>_xlfn.XLOOKUP($AV395,'Size capacities'!$A$2:$A$120,'Size capacities'!F$2:F$120)</f>
        <v>#N/A</v>
      </c>
      <c r="AZ395" s="85" t="e">
        <f>_xlfn.XLOOKUP($AV395,'Size capacities'!$A$2:$A$120,'Size capacities'!G$2:G$120)</f>
        <v>#N/A</v>
      </c>
      <c r="BA395" s="85">
        <f t="shared" si="139"/>
        <v>0</v>
      </c>
      <c r="BB395" s="85">
        <f t="shared" si="140"/>
        <v>0</v>
      </c>
    </row>
    <row r="396" spans="1:54" x14ac:dyDescent="0.3">
      <c r="A396" s="7">
        <v>393</v>
      </c>
      <c r="B396" s="91"/>
      <c r="C396" s="91"/>
      <c r="D396" s="91"/>
      <c r="E396" s="91"/>
      <c r="F396" s="91"/>
      <c r="G396" s="91"/>
      <c r="H396" s="91"/>
      <c r="I396" s="91"/>
      <c r="J396" s="91"/>
      <c r="K396" s="92"/>
      <c r="L396" s="92"/>
      <c r="M396" s="9">
        <f t="shared" ca="1" si="130"/>
        <v>0</v>
      </c>
      <c r="N396" s="10" cm="1">
        <f t="array" aca="1" ref="N396" ca="1">IF(ISBLANK(C396),0,IF(F396="Flow",AP396,IF(F396="Cascade",AQ396,IF(OR(ISBLANK(F396),ISBLANK(G396),ISBLANK(I396),ISBLANK(J396)),0,(_xlfn.XLOOKUP(S396,INDIRECT(U396&amp;W396&amp;"W"),_xlfn.XLOOKUP(T396,INDIRECT(U396&amp;W396&amp;"D"),INDIRECT(U396&amp;W396))))))))</f>
        <v>0</v>
      </c>
      <c r="O396" s="93"/>
      <c r="P396" s="9">
        <f t="shared" ca="1" si="131"/>
        <v>0</v>
      </c>
      <c r="Q396" s="9">
        <f t="shared" si="141"/>
        <v>0</v>
      </c>
      <c r="S396" s="7">
        <f t="shared" si="142"/>
        <v>800</v>
      </c>
      <c r="T396" s="7">
        <f t="shared" si="143"/>
        <v>800</v>
      </c>
      <c r="U396" s="8" t="str">
        <f t="shared" si="144"/>
        <v/>
      </c>
      <c r="V396" s="7" cm="1">
        <f t="array" aca="1" ref="V396" ca="1">IF(ISBLANK(I396),0,_xlfn.XLOOKUP(I396,INDIRECT(U396&amp;"Controls"),INDIRECT(U396&amp;"ControlsAddon")))</f>
        <v>0</v>
      </c>
      <c r="W396" s="7" t="str">
        <f t="shared" si="132"/>
        <v/>
      </c>
      <c r="X396" s="7" cm="1">
        <f t="array" aca="1" ref="X396" ca="1">IF(AND(K396="y",NOT(ISBLANK(H396))),_xlfn.XLOOKUP(S396,ralcassette,ralcassettecost),IF(K396="Y",_xlfn.XLOOKUP(S396,INDIRECT(U396&amp;"RALW"),_xlfn.XLOOKUP(T396,INDIRECT(U396&amp;"RALD"),INDIRECT(U396&amp;"RAL"))),0))</f>
        <v>0</v>
      </c>
      <c r="Y396" s="7">
        <f t="shared" si="145"/>
        <v>0</v>
      </c>
      <c r="Z396" s="7">
        <f t="shared" si="146"/>
        <v>0</v>
      </c>
      <c r="AA396" s="7" cm="1">
        <f t="array" ref="AA396">IF(ISNUMBER(SEARCH("cassette",H396)),_xlfn.XLOOKUP(S396,cassettewidth,_xlfn.XLOOKUP(H396,cassettetype,cassette)),IF(ISNUMBER(SEARCH("fascia",H396)),_xlfn.XLOOKUP(S396,fasciawidth,_xlfn.XLOOKUP(H396,fasciatype,fascia)),0))</f>
        <v>0</v>
      </c>
      <c r="AB396" s="7" t="str">
        <f t="shared" si="147"/>
        <v/>
      </c>
      <c r="AC396" s="7" t="str" cm="1">
        <f t="array" ref="AC396">IF(NOT(ISBLANK(H396)),_xlfn.XLOOKUP(S396,cassetterefwidth,_xlfn.XLOOKUP(T396,cassetterefdrop,cassetteref)),"")</f>
        <v/>
      </c>
      <c r="AD396" s="1" t="b">
        <f t="shared" si="148"/>
        <v>0</v>
      </c>
      <c r="AE396" s="1" t="b">
        <f t="shared" si="133"/>
        <v>0</v>
      </c>
      <c r="AF396" s="10" t="e" cm="1">
        <f t="array" aca="1" ref="AF396" ca="1">(_xlfn.XLOOKUP($S396,INDIRECT($U396&amp;$W396&amp;"W"),_xlfn.XLOOKUP($T396,INDIRECT($U396&amp;$W396&amp;"D"),INDIRECT($U396&amp;$W396))))</f>
        <v>#REF!</v>
      </c>
      <c r="AG396" s="9"/>
      <c r="AH396" s="9"/>
      <c r="AI396" s="9"/>
      <c r="AJ396" s="9"/>
      <c r="AK396" s="9"/>
      <c r="AL396" s="7">
        <f t="shared" si="134"/>
        <v>500</v>
      </c>
      <c r="AM396" s="7" t="str">
        <f t="shared" si="149"/>
        <v/>
      </c>
      <c r="AN396" s="7">
        <f t="shared" si="135"/>
        <v>0</v>
      </c>
      <c r="AO396" s="7">
        <f t="shared" si="136"/>
        <v>0</v>
      </c>
      <c r="AP396" s="9" cm="1">
        <f t="array" aca="1" ref="AP396" ca="1">IF(F396="Flow",_xlfn.XLOOKUP(AL396,INDIRECT(F396&amp;AM396&amp;"W"),_xlfn.XLOOKUP(AI396,INDIRECT(F396&amp;AM396&amp;"H"),INDIRECT(F396&amp;AM396))),0)</f>
        <v>0</v>
      </c>
      <c r="AQ396" s="9">
        <f>IF(F396="Cascade",_xlfn.XLOOKUP(S396,Cascade!$C$4:$S$4,Cascade!$C$5:$S$5),0)</f>
        <v>0</v>
      </c>
      <c r="AR396" s="9" t="b">
        <f t="shared" si="137"/>
        <v>0</v>
      </c>
      <c r="AS396" s="9" cm="1">
        <f t="array" aca="1" ref="AS396" ca="1">IF(OR(G396="Ellipse 43",G396="Luxury 46",G396="Type 2",G396="Type D",G396="Type Z",ISBLANK(G396)),0,_xlfn.XLOOKUP(S396,INDIRECT(U396&amp;AR396&amp;"w"),INDIRECT(U396&amp;AR396)))</f>
        <v>0</v>
      </c>
      <c r="AT396" s="9" cm="1">
        <f t="array" ref="AT396">IF(F396="ExtraLok 100",_xlfn.XLOOKUP(S396,'ExtraLok 100'!$C$6:$S$6,_xlfn.XLOOKUP('Pricing Tool'!T396,'ExtraLok 100'!$A$7:$A$21,'ExtraLok 100'!$C$7:$S$21)),IF(F396="ExtraLok 125",_xlfn.XLOOKUP('Pricing Tool'!S396,'ExtraLok 125'!$C$6:$S$6,_xlfn.XLOOKUP('Pricing Tool'!T396,'ExtraLok 125'!$A$7:$A$33,'ExtraLok 125'!$C$7:$S$33)),0))</f>
        <v>0</v>
      </c>
      <c r="AU396" s="9">
        <f t="shared" ca="1" si="150"/>
        <v>0</v>
      </c>
      <c r="AV396" s="9" t="str">
        <f t="shared" si="138"/>
        <v/>
      </c>
      <c r="AW396" s="85" t="e">
        <f>_xlfn.XLOOKUP($AV396,'Size capacities'!$A$2:$A$120,'Size capacities'!D$2:D$120)</f>
        <v>#N/A</v>
      </c>
      <c r="AX396" s="85" t="e">
        <f>_xlfn.XLOOKUP($AV396,'Size capacities'!$A$2:$A$120,'Size capacities'!E$2:E$120)</f>
        <v>#N/A</v>
      </c>
      <c r="AY396" s="85" t="e">
        <f>_xlfn.XLOOKUP($AV396,'Size capacities'!$A$2:$A$120,'Size capacities'!F$2:F$120)</f>
        <v>#N/A</v>
      </c>
      <c r="AZ396" s="85" t="e">
        <f>_xlfn.XLOOKUP($AV396,'Size capacities'!$A$2:$A$120,'Size capacities'!G$2:G$120)</f>
        <v>#N/A</v>
      </c>
      <c r="BA396" s="85">
        <f t="shared" si="139"/>
        <v>0</v>
      </c>
      <c r="BB396" s="85">
        <f t="shared" si="140"/>
        <v>0</v>
      </c>
    </row>
    <row r="397" spans="1:54" x14ac:dyDescent="0.3">
      <c r="A397" s="7">
        <v>394</v>
      </c>
      <c r="B397" s="91"/>
      <c r="C397" s="91"/>
      <c r="D397" s="91"/>
      <c r="E397" s="91"/>
      <c r="F397" s="91"/>
      <c r="G397" s="91"/>
      <c r="H397" s="91"/>
      <c r="I397" s="91"/>
      <c r="J397" s="91"/>
      <c r="K397" s="92"/>
      <c r="L397" s="92"/>
      <c r="M397" s="9">
        <f t="shared" ca="1" si="130"/>
        <v>0</v>
      </c>
      <c r="N397" s="10" cm="1">
        <f t="array" aca="1" ref="N397" ca="1">IF(ISBLANK(C397),0,IF(F397="Flow",AP397,IF(F397="Cascade",AQ397,IF(OR(ISBLANK(F397),ISBLANK(G397),ISBLANK(I397),ISBLANK(J397)),0,(_xlfn.XLOOKUP(S397,INDIRECT(U397&amp;W397&amp;"W"),_xlfn.XLOOKUP(T397,INDIRECT(U397&amp;W397&amp;"D"),INDIRECT(U397&amp;W397))))))))</f>
        <v>0</v>
      </c>
      <c r="O397" s="93"/>
      <c r="P397" s="9">
        <f t="shared" ca="1" si="131"/>
        <v>0</v>
      </c>
      <c r="Q397" s="9">
        <f t="shared" si="141"/>
        <v>0</v>
      </c>
      <c r="S397" s="7">
        <f t="shared" si="142"/>
        <v>800</v>
      </c>
      <c r="T397" s="7">
        <f t="shared" si="143"/>
        <v>800</v>
      </c>
      <c r="U397" s="8" t="str">
        <f t="shared" si="144"/>
        <v/>
      </c>
      <c r="V397" s="7" cm="1">
        <f t="array" aca="1" ref="V397" ca="1">IF(ISBLANK(I397),0,_xlfn.XLOOKUP(I397,INDIRECT(U397&amp;"Controls"),INDIRECT(U397&amp;"ControlsAddon")))</f>
        <v>0</v>
      </c>
      <c r="W397" s="7" t="str">
        <f t="shared" si="132"/>
        <v/>
      </c>
      <c r="X397" s="7" cm="1">
        <f t="array" aca="1" ref="X397" ca="1">IF(AND(K397="y",NOT(ISBLANK(H397))),_xlfn.XLOOKUP(S397,ralcassette,ralcassettecost),IF(K397="Y",_xlfn.XLOOKUP(S397,INDIRECT(U397&amp;"RALW"),_xlfn.XLOOKUP(T397,INDIRECT(U397&amp;"RALD"),INDIRECT(U397&amp;"RAL"))),0))</f>
        <v>0</v>
      </c>
      <c r="Y397" s="7">
        <f t="shared" si="145"/>
        <v>0</v>
      </c>
      <c r="Z397" s="7">
        <f t="shared" si="146"/>
        <v>0</v>
      </c>
      <c r="AA397" s="7" cm="1">
        <f t="array" ref="AA397">IF(ISNUMBER(SEARCH("cassette",H397)),_xlfn.XLOOKUP(S397,cassettewidth,_xlfn.XLOOKUP(H397,cassettetype,cassette)),IF(ISNUMBER(SEARCH("fascia",H397)),_xlfn.XLOOKUP(S397,fasciawidth,_xlfn.XLOOKUP(H397,fasciatype,fascia)),0))</f>
        <v>0</v>
      </c>
      <c r="AB397" s="7" t="str">
        <f t="shared" si="147"/>
        <v/>
      </c>
      <c r="AC397" s="7" t="str" cm="1">
        <f t="array" ref="AC397">IF(NOT(ISBLANK(H397)),_xlfn.XLOOKUP(S397,cassetterefwidth,_xlfn.XLOOKUP(T397,cassetterefdrop,cassetteref)),"")</f>
        <v/>
      </c>
      <c r="AD397" s="1" t="b">
        <f t="shared" si="148"/>
        <v>0</v>
      </c>
      <c r="AE397" s="1" t="b">
        <f t="shared" si="133"/>
        <v>0</v>
      </c>
      <c r="AF397" s="10" t="e" cm="1">
        <f t="array" aca="1" ref="AF397" ca="1">(_xlfn.XLOOKUP($S397,INDIRECT($U397&amp;$W397&amp;"W"),_xlfn.XLOOKUP($T397,INDIRECT($U397&amp;$W397&amp;"D"),INDIRECT($U397&amp;$W397))))</f>
        <v>#REF!</v>
      </c>
      <c r="AG397" s="9"/>
      <c r="AH397" s="9"/>
      <c r="AI397" s="9"/>
      <c r="AJ397" s="9"/>
      <c r="AK397" s="9"/>
      <c r="AL397" s="7">
        <f t="shared" si="134"/>
        <v>500</v>
      </c>
      <c r="AM397" s="7" t="str">
        <f t="shared" si="149"/>
        <v/>
      </c>
      <c r="AN397" s="7">
        <f t="shared" si="135"/>
        <v>0</v>
      </c>
      <c r="AO397" s="7">
        <f t="shared" si="136"/>
        <v>0</v>
      </c>
      <c r="AP397" s="9" cm="1">
        <f t="array" aca="1" ref="AP397" ca="1">IF(F397="Flow",_xlfn.XLOOKUP(AL397,INDIRECT(F397&amp;AM397&amp;"W"),_xlfn.XLOOKUP(AI397,INDIRECT(F397&amp;AM397&amp;"H"),INDIRECT(F397&amp;AM397))),0)</f>
        <v>0</v>
      </c>
      <c r="AQ397" s="9">
        <f>IF(F397="Cascade",_xlfn.XLOOKUP(S397,Cascade!$C$4:$S$4,Cascade!$C$5:$S$5),0)</f>
        <v>0</v>
      </c>
      <c r="AR397" s="9" t="b">
        <f t="shared" si="137"/>
        <v>0</v>
      </c>
      <c r="AS397" s="9" cm="1">
        <f t="array" aca="1" ref="AS397" ca="1">IF(OR(G397="Ellipse 43",G397="Luxury 46",G397="Type 2",G397="Type D",G397="Type Z",ISBLANK(G397)),0,_xlfn.XLOOKUP(S397,INDIRECT(U397&amp;AR397&amp;"w"),INDIRECT(U397&amp;AR397)))</f>
        <v>0</v>
      </c>
      <c r="AT397" s="9" cm="1">
        <f t="array" ref="AT397">IF(F397="ExtraLok 100",_xlfn.XLOOKUP(S397,'ExtraLok 100'!$C$6:$S$6,_xlfn.XLOOKUP('Pricing Tool'!T397,'ExtraLok 100'!$A$7:$A$21,'ExtraLok 100'!$C$7:$S$21)),IF(F397="ExtraLok 125",_xlfn.XLOOKUP('Pricing Tool'!S397,'ExtraLok 125'!$C$6:$S$6,_xlfn.XLOOKUP('Pricing Tool'!T397,'ExtraLok 125'!$A$7:$A$33,'ExtraLok 125'!$C$7:$S$33)),0))</f>
        <v>0</v>
      </c>
      <c r="AU397" s="9">
        <f t="shared" ca="1" si="150"/>
        <v>0</v>
      </c>
      <c r="AV397" s="9" t="str">
        <f t="shared" si="138"/>
        <v/>
      </c>
      <c r="AW397" s="85" t="e">
        <f>_xlfn.XLOOKUP($AV397,'Size capacities'!$A$2:$A$120,'Size capacities'!D$2:D$120)</f>
        <v>#N/A</v>
      </c>
      <c r="AX397" s="85" t="e">
        <f>_xlfn.XLOOKUP($AV397,'Size capacities'!$A$2:$A$120,'Size capacities'!E$2:E$120)</f>
        <v>#N/A</v>
      </c>
      <c r="AY397" s="85" t="e">
        <f>_xlfn.XLOOKUP($AV397,'Size capacities'!$A$2:$A$120,'Size capacities'!F$2:F$120)</f>
        <v>#N/A</v>
      </c>
      <c r="AZ397" s="85" t="e">
        <f>_xlfn.XLOOKUP($AV397,'Size capacities'!$A$2:$A$120,'Size capacities'!G$2:G$120)</f>
        <v>#N/A</v>
      </c>
      <c r="BA397" s="85">
        <f t="shared" si="139"/>
        <v>0</v>
      </c>
      <c r="BB397" s="85">
        <f t="shared" si="140"/>
        <v>0</v>
      </c>
    </row>
    <row r="398" spans="1:54" x14ac:dyDescent="0.3">
      <c r="A398" s="7">
        <v>395</v>
      </c>
      <c r="B398" s="91"/>
      <c r="C398" s="91"/>
      <c r="D398" s="91"/>
      <c r="E398" s="91"/>
      <c r="F398" s="91"/>
      <c r="G398" s="91"/>
      <c r="H398" s="91"/>
      <c r="I398" s="91"/>
      <c r="J398" s="91"/>
      <c r="K398" s="92"/>
      <c r="L398" s="92"/>
      <c r="M398" s="9">
        <f t="shared" ca="1" si="130"/>
        <v>0</v>
      </c>
      <c r="N398" s="10" cm="1">
        <f t="array" aca="1" ref="N398" ca="1">IF(ISBLANK(C398),0,IF(F398="Flow",AP398,IF(F398="Cascade",AQ398,IF(OR(ISBLANK(F398),ISBLANK(G398),ISBLANK(I398),ISBLANK(J398)),0,(_xlfn.XLOOKUP(S398,INDIRECT(U398&amp;W398&amp;"W"),_xlfn.XLOOKUP(T398,INDIRECT(U398&amp;W398&amp;"D"),INDIRECT(U398&amp;W398))))))))</f>
        <v>0</v>
      </c>
      <c r="O398" s="93"/>
      <c r="P398" s="9">
        <f t="shared" ca="1" si="131"/>
        <v>0</v>
      </c>
      <c r="Q398" s="9">
        <f t="shared" si="141"/>
        <v>0</v>
      </c>
      <c r="S398" s="7">
        <f t="shared" si="142"/>
        <v>800</v>
      </c>
      <c r="T398" s="7">
        <f t="shared" si="143"/>
        <v>800</v>
      </c>
      <c r="U398" s="8" t="str">
        <f t="shared" si="144"/>
        <v/>
      </c>
      <c r="V398" s="7" cm="1">
        <f t="array" aca="1" ref="V398" ca="1">IF(ISBLANK(I398),0,_xlfn.XLOOKUP(I398,INDIRECT(U398&amp;"Controls"),INDIRECT(U398&amp;"ControlsAddon")))</f>
        <v>0</v>
      </c>
      <c r="W398" s="7" t="str">
        <f t="shared" si="132"/>
        <v/>
      </c>
      <c r="X398" s="7" cm="1">
        <f t="array" aca="1" ref="X398" ca="1">IF(AND(K398="y",NOT(ISBLANK(H398))),_xlfn.XLOOKUP(S398,ralcassette,ralcassettecost),IF(K398="Y",_xlfn.XLOOKUP(S398,INDIRECT(U398&amp;"RALW"),_xlfn.XLOOKUP(T398,INDIRECT(U398&amp;"RALD"),INDIRECT(U398&amp;"RAL"))),0))</f>
        <v>0</v>
      </c>
      <c r="Y398" s="7">
        <f t="shared" si="145"/>
        <v>0</v>
      </c>
      <c r="Z398" s="7">
        <f t="shared" si="146"/>
        <v>0</v>
      </c>
      <c r="AA398" s="7" cm="1">
        <f t="array" ref="AA398">IF(ISNUMBER(SEARCH("cassette",H398)),_xlfn.XLOOKUP(S398,cassettewidth,_xlfn.XLOOKUP(H398,cassettetype,cassette)),IF(ISNUMBER(SEARCH("fascia",H398)),_xlfn.XLOOKUP(S398,fasciawidth,_xlfn.XLOOKUP(H398,fasciatype,fascia)),0))</f>
        <v>0</v>
      </c>
      <c r="AB398" s="7" t="str">
        <f t="shared" si="147"/>
        <v/>
      </c>
      <c r="AC398" s="7" t="str" cm="1">
        <f t="array" ref="AC398">IF(NOT(ISBLANK(H398)),_xlfn.XLOOKUP(S398,cassetterefwidth,_xlfn.XLOOKUP(T398,cassetterefdrop,cassetteref)),"")</f>
        <v/>
      </c>
      <c r="AD398" s="1" t="b">
        <f t="shared" si="148"/>
        <v>0</v>
      </c>
      <c r="AE398" s="1" t="b">
        <f t="shared" si="133"/>
        <v>0</v>
      </c>
      <c r="AF398" s="10" t="e" cm="1">
        <f t="array" aca="1" ref="AF398" ca="1">(_xlfn.XLOOKUP($S398,INDIRECT($U398&amp;$W398&amp;"W"),_xlfn.XLOOKUP($T398,INDIRECT($U398&amp;$W398&amp;"D"),INDIRECT($U398&amp;$W398))))</f>
        <v>#REF!</v>
      </c>
      <c r="AG398" s="9"/>
      <c r="AH398" s="9"/>
      <c r="AI398" s="9"/>
      <c r="AJ398" s="9"/>
      <c r="AK398" s="9"/>
      <c r="AL398" s="7">
        <f t="shared" si="134"/>
        <v>500</v>
      </c>
      <c r="AM398" s="7" t="str">
        <f t="shared" si="149"/>
        <v/>
      </c>
      <c r="AN398" s="7">
        <f t="shared" si="135"/>
        <v>0</v>
      </c>
      <c r="AO398" s="7">
        <f t="shared" si="136"/>
        <v>0</v>
      </c>
      <c r="AP398" s="9" cm="1">
        <f t="array" aca="1" ref="AP398" ca="1">IF(F398="Flow",_xlfn.XLOOKUP(AL398,INDIRECT(F398&amp;AM398&amp;"W"),_xlfn.XLOOKUP(AI398,INDIRECT(F398&amp;AM398&amp;"H"),INDIRECT(F398&amp;AM398))),0)</f>
        <v>0</v>
      </c>
      <c r="AQ398" s="9">
        <f>IF(F398="Cascade",_xlfn.XLOOKUP(S398,Cascade!$C$4:$S$4,Cascade!$C$5:$S$5),0)</f>
        <v>0</v>
      </c>
      <c r="AR398" s="9" t="b">
        <f t="shared" si="137"/>
        <v>0</v>
      </c>
      <c r="AS398" s="9" cm="1">
        <f t="array" aca="1" ref="AS398" ca="1">IF(OR(G398="Ellipse 43",G398="Luxury 46",G398="Type 2",G398="Type D",G398="Type Z",ISBLANK(G398)),0,_xlfn.XLOOKUP(S398,INDIRECT(U398&amp;AR398&amp;"w"),INDIRECT(U398&amp;AR398)))</f>
        <v>0</v>
      </c>
      <c r="AT398" s="9" cm="1">
        <f t="array" ref="AT398">IF(F398="ExtraLok 100",_xlfn.XLOOKUP(S398,'ExtraLok 100'!$C$6:$S$6,_xlfn.XLOOKUP('Pricing Tool'!T398,'ExtraLok 100'!$A$7:$A$21,'ExtraLok 100'!$C$7:$S$21)),IF(F398="ExtraLok 125",_xlfn.XLOOKUP('Pricing Tool'!S398,'ExtraLok 125'!$C$6:$S$6,_xlfn.XLOOKUP('Pricing Tool'!T398,'ExtraLok 125'!$A$7:$A$33,'ExtraLok 125'!$C$7:$S$33)),0))</f>
        <v>0</v>
      </c>
      <c r="AU398" s="9">
        <f t="shared" ca="1" si="150"/>
        <v>0</v>
      </c>
      <c r="AV398" s="9" t="str">
        <f t="shared" si="138"/>
        <v/>
      </c>
      <c r="AW398" s="85" t="e">
        <f>_xlfn.XLOOKUP($AV398,'Size capacities'!$A$2:$A$120,'Size capacities'!D$2:D$120)</f>
        <v>#N/A</v>
      </c>
      <c r="AX398" s="85" t="e">
        <f>_xlfn.XLOOKUP($AV398,'Size capacities'!$A$2:$A$120,'Size capacities'!E$2:E$120)</f>
        <v>#N/A</v>
      </c>
      <c r="AY398" s="85" t="e">
        <f>_xlfn.XLOOKUP($AV398,'Size capacities'!$A$2:$A$120,'Size capacities'!F$2:F$120)</f>
        <v>#N/A</v>
      </c>
      <c r="AZ398" s="85" t="e">
        <f>_xlfn.XLOOKUP($AV398,'Size capacities'!$A$2:$A$120,'Size capacities'!G$2:G$120)</f>
        <v>#N/A</v>
      </c>
      <c r="BA398" s="85">
        <f t="shared" si="139"/>
        <v>0</v>
      </c>
      <c r="BB398" s="85">
        <f t="shared" si="140"/>
        <v>0</v>
      </c>
    </row>
    <row r="399" spans="1:54" x14ac:dyDescent="0.3">
      <c r="A399" s="7">
        <v>396</v>
      </c>
      <c r="B399" s="91"/>
      <c r="C399" s="91"/>
      <c r="D399" s="91"/>
      <c r="E399" s="91"/>
      <c r="F399" s="91"/>
      <c r="G399" s="91"/>
      <c r="H399" s="91"/>
      <c r="I399" s="91"/>
      <c r="J399" s="91"/>
      <c r="K399" s="92"/>
      <c r="L399" s="92"/>
      <c r="M399" s="9">
        <f t="shared" ca="1" si="130"/>
        <v>0</v>
      </c>
      <c r="N399" s="10" cm="1">
        <f t="array" aca="1" ref="N399" ca="1">IF(ISBLANK(C399),0,IF(F399="Flow",AP399,IF(F399="Cascade",AQ399,IF(OR(ISBLANK(F399),ISBLANK(G399),ISBLANK(I399),ISBLANK(J399)),0,(_xlfn.XLOOKUP(S399,INDIRECT(U399&amp;W399&amp;"W"),_xlfn.XLOOKUP(T399,INDIRECT(U399&amp;W399&amp;"D"),INDIRECT(U399&amp;W399))))))))</f>
        <v>0</v>
      </c>
      <c r="O399" s="93"/>
      <c r="P399" s="9">
        <f t="shared" ca="1" si="131"/>
        <v>0</v>
      </c>
      <c r="Q399" s="9">
        <f t="shared" si="141"/>
        <v>0</v>
      </c>
      <c r="S399" s="7">
        <f t="shared" si="142"/>
        <v>800</v>
      </c>
      <c r="T399" s="7">
        <f t="shared" si="143"/>
        <v>800</v>
      </c>
      <c r="U399" s="8" t="str">
        <f t="shared" si="144"/>
        <v/>
      </c>
      <c r="V399" s="7" cm="1">
        <f t="array" aca="1" ref="V399" ca="1">IF(ISBLANK(I399),0,_xlfn.XLOOKUP(I399,INDIRECT(U399&amp;"Controls"),INDIRECT(U399&amp;"ControlsAddon")))</f>
        <v>0</v>
      </c>
      <c r="W399" s="7" t="str">
        <f t="shared" si="132"/>
        <v/>
      </c>
      <c r="X399" s="7" cm="1">
        <f t="array" aca="1" ref="X399" ca="1">IF(AND(K399="y",NOT(ISBLANK(H399))),_xlfn.XLOOKUP(S399,ralcassette,ralcassettecost),IF(K399="Y",_xlfn.XLOOKUP(S399,INDIRECT(U399&amp;"RALW"),_xlfn.XLOOKUP(T399,INDIRECT(U399&amp;"RALD"),INDIRECT(U399&amp;"RAL"))),0))</f>
        <v>0</v>
      </c>
      <c r="Y399" s="7">
        <f t="shared" si="145"/>
        <v>0</v>
      </c>
      <c r="Z399" s="7">
        <f t="shared" si="146"/>
        <v>0</v>
      </c>
      <c r="AA399" s="7" cm="1">
        <f t="array" ref="AA399">IF(ISNUMBER(SEARCH("cassette",H399)),_xlfn.XLOOKUP(S399,cassettewidth,_xlfn.XLOOKUP(H399,cassettetype,cassette)),IF(ISNUMBER(SEARCH("fascia",H399)),_xlfn.XLOOKUP(S399,fasciawidth,_xlfn.XLOOKUP(H399,fasciatype,fascia)),0))</f>
        <v>0</v>
      </c>
      <c r="AB399" s="7" t="str">
        <f t="shared" si="147"/>
        <v/>
      </c>
      <c r="AC399" s="7" t="str" cm="1">
        <f t="array" ref="AC399">IF(NOT(ISBLANK(H399)),_xlfn.XLOOKUP(S399,cassetterefwidth,_xlfn.XLOOKUP(T399,cassetterefdrop,cassetteref)),"")</f>
        <v/>
      </c>
      <c r="AD399" s="1" t="b">
        <f t="shared" si="148"/>
        <v>0</v>
      </c>
      <c r="AE399" s="1" t="b">
        <f t="shared" si="133"/>
        <v>0</v>
      </c>
      <c r="AF399" s="10" t="e" cm="1">
        <f t="array" aca="1" ref="AF399" ca="1">(_xlfn.XLOOKUP($S399,INDIRECT($U399&amp;$W399&amp;"W"),_xlfn.XLOOKUP($T399,INDIRECT($U399&amp;$W399&amp;"D"),INDIRECT($U399&amp;$W399))))</f>
        <v>#REF!</v>
      </c>
      <c r="AG399" s="9"/>
      <c r="AH399" s="9"/>
      <c r="AI399" s="9"/>
      <c r="AJ399" s="9"/>
      <c r="AK399" s="9"/>
      <c r="AL399" s="7">
        <f t="shared" si="134"/>
        <v>500</v>
      </c>
      <c r="AM399" s="7" t="str">
        <f t="shared" si="149"/>
        <v/>
      </c>
      <c r="AN399" s="7">
        <f t="shared" si="135"/>
        <v>0</v>
      </c>
      <c r="AO399" s="7">
        <f t="shared" si="136"/>
        <v>0</v>
      </c>
      <c r="AP399" s="9" cm="1">
        <f t="array" aca="1" ref="AP399" ca="1">IF(F399="Flow",_xlfn.XLOOKUP(AL399,INDIRECT(F399&amp;AM399&amp;"W"),_xlfn.XLOOKUP(AI399,INDIRECT(F399&amp;AM399&amp;"H"),INDIRECT(F399&amp;AM399))),0)</f>
        <v>0</v>
      </c>
      <c r="AQ399" s="9">
        <f>IF(F399="Cascade",_xlfn.XLOOKUP(S399,Cascade!$C$4:$S$4,Cascade!$C$5:$S$5),0)</f>
        <v>0</v>
      </c>
      <c r="AR399" s="9" t="b">
        <f t="shared" si="137"/>
        <v>0</v>
      </c>
      <c r="AS399" s="9" cm="1">
        <f t="array" aca="1" ref="AS399" ca="1">IF(OR(G399="Ellipse 43",G399="Luxury 46",G399="Type 2",G399="Type D",G399="Type Z",ISBLANK(G399)),0,_xlfn.XLOOKUP(S399,INDIRECT(U399&amp;AR399&amp;"w"),INDIRECT(U399&amp;AR399)))</f>
        <v>0</v>
      </c>
      <c r="AT399" s="9" cm="1">
        <f t="array" ref="AT399">IF(F399="ExtraLok 100",_xlfn.XLOOKUP(S399,'ExtraLok 100'!$C$6:$S$6,_xlfn.XLOOKUP('Pricing Tool'!T399,'ExtraLok 100'!$A$7:$A$21,'ExtraLok 100'!$C$7:$S$21)),IF(F399="ExtraLok 125",_xlfn.XLOOKUP('Pricing Tool'!S399,'ExtraLok 125'!$C$6:$S$6,_xlfn.XLOOKUP('Pricing Tool'!T399,'ExtraLok 125'!$A$7:$A$33,'ExtraLok 125'!$C$7:$S$33)),0))</f>
        <v>0</v>
      </c>
      <c r="AU399" s="9">
        <f t="shared" ca="1" si="150"/>
        <v>0</v>
      </c>
      <c r="AV399" s="9" t="str">
        <f t="shared" si="138"/>
        <v/>
      </c>
      <c r="AW399" s="85" t="e">
        <f>_xlfn.XLOOKUP($AV399,'Size capacities'!$A$2:$A$120,'Size capacities'!D$2:D$120)</f>
        <v>#N/A</v>
      </c>
      <c r="AX399" s="85" t="e">
        <f>_xlfn.XLOOKUP($AV399,'Size capacities'!$A$2:$A$120,'Size capacities'!E$2:E$120)</f>
        <v>#N/A</v>
      </c>
      <c r="AY399" s="85" t="e">
        <f>_xlfn.XLOOKUP($AV399,'Size capacities'!$A$2:$A$120,'Size capacities'!F$2:F$120)</f>
        <v>#N/A</v>
      </c>
      <c r="AZ399" s="85" t="e">
        <f>_xlfn.XLOOKUP($AV399,'Size capacities'!$A$2:$A$120,'Size capacities'!G$2:G$120)</f>
        <v>#N/A</v>
      </c>
      <c r="BA399" s="85">
        <f t="shared" si="139"/>
        <v>0</v>
      </c>
      <c r="BB399" s="85">
        <f t="shared" si="140"/>
        <v>0</v>
      </c>
    </row>
    <row r="400" spans="1:54" x14ac:dyDescent="0.3">
      <c r="A400" s="7">
        <v>397</v>
      </c>
      <c r="B400" s="91"/>
      <c r="C400" s="91"/>
      <c r="D400" s="91"/>
      <c r="E400" s="91"/>
      <c r="F400" s="91"/>
      <c r="G400" s="91"/>
      <c r="H400" s="91"/>
      <c r="I400" s="91"/>
      <c r="J400" s="91"/>
      <c r="K400" s="92"/>
      <c r="L400" s="92"/>
      <c r="M400" s="9">
        <f t="shared" ca="1" si="130"/>
        <v>0</v>
      </c>
      <c r="N400" s="10" cm="1">
        <f t="array" aca="1" ref="N400" ca="1">IF(ISBLANK(C400),0,IF(F400="Flow",AP400,IF(F400="Cascade",AQ400,IF(OR(ISBLANK(F400),ISBLANK(G400),ISBLANK(I400),ISBLANK(J400)),0,(_xlfn.XLOOKUP(S400,INDIRECT(U400&amp;W400&amp;"W"),_xlfn.XLOOKUP(T400,INDIRECT(U400&amp;W400&amp;"D"),INDIRECT(U400&amp;W400))))))))</f>
        <v>0</v>
      </c>
      <c r="O400" s="93"/>
      <c r="P400" s="9">
        <f t="shared" ca="1" si="131"/>
        <v>0</v>
      </c>
      <c r="Q400" s="9">
        <f t="shared" si="141"/>
        <v>0</v>
      </c>
      <c r="S400" s="7">
        <f t="shared" si="142"/>
        <v>800</v>
      </c>
      <c r="T400" s="7">
        <f t="shared" si="143"/>
        <v>800</v>
      </c>
      <c r="U400" s="8" t="str">
        <f t="shared" si="144"/>
        <v/>
      </c>
      <c r="V400" s="7" cm="1">
        <f t="array" aca="1" ref="V400" ca="1">IF(ISBLANK(I400),0,_xlfn.XLOOKUP(I400,INDIRECT(U400&amp;"Controls"),INDIRECT(U400&amp;"ControlsAddon")))</f>
        <v>0</v>
      </c>
      <c r="W400" s="7" t="str">
        <f t="shared" si="132"/>
        <v/>
      </c>
      <c r="X400" s="7" cm="1">
        <f t="array" aca="1" ref="X400" ca="1">IF(AND(K400="y",NOT(ISBLANK(H400))),_xlfn.XLOOKUP(S400,ralcassette,ralcassettecost),IF(K400="Y",_xlfn.XLOOKUP(S400,INDIRECT(U400&amp;"RALW"),_xlfn.XLOOKUP(T400,INDIRECT(U400&amp;"RALD"),INDIRECT(U400&amp;"RAL"))),0))</f>
        <v>0</v>
      </c>
      <c r="Y400" s="7">
        <f t="shared" si="145"/>
        <v>0</v>
      </c>
      <c r="Z400" s="7">
        <f t="shared" si="146"/>
        <v>0</v>
      </c>
      <c r="AA400" s="7" cm="1">
        <f t="array" ref="AA400">IF(ISNUMBER(SEARCH("cassette",H400)),_xlfn.XLOOKUP(S400,cassettewidth,_xlfn.XLOOKUP(H400,cassettetype,cassette)),IF(ISNUMBER(SEARCH("fascia",H400)),_xlfn.XLOOKUP(S400,fasciawidth,_xlfn.XLOOKUP(H400,fasciatype,fascia)),0))</f>
        <v>0</v>
      </c>
      <c r="AB400" s="7" t="str">
        <f t="shared" si="147"/>
        <v/>
      </c>
      <c r="AC400" s="7" t="str" cm="1">
        <f t="array" ref="AC400">IF(NOT(ISBLANK(H400)),_xlfn.XLOOKUP(S400,cassetterefwidth,_xlfn.XLOOKUP(T400,cassetterefdrop,cassetteref)),"")</f>
        <v/>
      </c>
      <c r="AD400" s="1" t="b">
        <f t="shared" si="148"/>
        <v>0</v>
      </c>
      <c r="AE400" s="1" t="b">
        <f t="shared" si="133"/>
        <v>0</v>
      </c>
      <c r="AF400" s="10" t="e" cm="1">
        <f t="array" aca="1" ref="AF400" ca="1">(_xlfn.XLOOKUP($S400,INDIRECT($U400&amp;$W400&amp;"W"),_xlfn.XLOOKUP($T400,INDIRECT($U400&amp;$W400&amp;"D"),INDIRECT($U400&amp;$W400))))</f>
        <v>#REF!</v>
      </c>
      <c r="AG400" s="9"/>
      <c r="AH400" s="9"/>
      <c r="AI400" s="9"/>
      <c r="AJ400" s="9"/>
      <c r="AK400" s="9"/>
      <c r="AL400" s="7">
        <f t="shared" si="134"/>
        <v>500</v>
      </c>
      <c r="AM400" s="7" t="str">
        <f t="shared" si="149"/>
        <v/>
      </c>
      <c r="AN400" s="7">
        <f t="shared" si="135"/>
        <v>0</v>
      </c>
      <c r="AO400" s="7">
        <f t="shared" si="136"/>
        <v>0</v>
      </c>
      <c r="AP400" s="9" cm="1">
        <f t="array" aca="1" ref="AP400" ca="1">IF(F400="Flow",_xlfn.XLOOKUP(AL400,INDIRECT(F400&amp;AM400&amp;"W"),_xlfn.XLOOKUP(AI400,INDIRECT(F400&amp;AM400&amp;"H"),INDIRECT(F400&amp;AM400))),0)</f>
        <v>0</v>
      </c>
      <c r="AQ400" s="9">
        <f>IF(F400="Cascade",_xlfn.XLOOKUP(S400,Cascade!$C$4:$S$4,Cascade!$C$5:$S$5),0)</f>
        <v>0</v>
      </c>
      <c r="AR400" s="9" t="b">
        <f t="shared" si="137"/>
        <v>0</v>
      </c>
      <c r="AS400" s="9" cm="1">
        <f t="array" aca="1" ref="AS400" ca="1">IF(OR(G400="Ellipse 43",G400="Luxury 46",G400="Type 2",G400="Type D",G400="Type Z",ISBLANK(G400)),0,_xlfn.XLOOKUP(S400,INDIRECT(U400&amp;AR400&amp;"w"),INDIRECT(U400&amp;AR400)))</f>
        <v>0</v>
      </c>
      <c r="AT400" s="9" cm="1">
        <f t="array" ref="AT400">IF(F400="ExtraLok 100",_xlfn.XLOOKUP(S400,'ExtraLok 100'!$C$6:$S$6,_xlfn.XLOOKUP('Pricing Tool'!T400,'ExtraLok 100'!$A$7:$A$21,'ExtraLok 100'!$C$7:$S$21)),IF(F400="ExtraLok 125",_xlfn.XLOOKUP('Pricing Tool'!S400,'ExtraLok 125'!$C$6:$S$6,_xlfn.XLOOKUP('Pricing Tool'!T400,'ExtraLok 125'!$A$7:$A$33,'ExtraLok 125'!$C$7:$S$33)),0))</f>
        <v>0</v>
      </c>
      <c r="AU400" s="9">
        <f t="shared" ca="1" si="150"/>
        <v>0</v>
      </c>
      <c r="AV400" s="9" t="str">
        <f t="shared" si="138"/>
        <v/>
      </c>
      <c r="AW400" s="85" t="e">
        <f>_xlfn.XLOOKUP($AV400,'Size capacities'!$A$2:$A$120,'Size capacities'!D$2:D$120)</f>
        <v>#N/A</v>
      </c>
      <c r="AX400" s="85" t="e">
        <f>_xlfn.XLOOKUP($AV400,'Size capacities'!$A$2:$A$120,'Size capacities'!E$2:E$120)</f>
        <v>#N/A</v>
      </c>
      <c r="AY400" s="85" t="e">
        <f>_xlfn.XLOOKUP($AV400,'Size capacities'!$A$2:$A$120,'Size capacities'!F$2:F$120)</f>
        <v>#N/A</v>
      </c>
      <c r="AZ400" s="85" t="e">
        <f>_xlfn.XLOOKUP($AV400,'Size capacities'!$A$2:$A$120,'Size capacities'!G$2:G$120)</f>
        <v>#N/A</v>
      </c>
      <c r="BA400" s="85">
        <f t="shared" si="139"/>
        <v>0</v>
      </c>
      <c r="BB400" s="85">
        <f t="shared" si="140"/>
        <v>0</v>
      </c>
    </row>
    <row r="401" spans="1:54" x14ac:dyDescent="0.3">
      <c r="A401" s="7">
        <v>398</v>
      </c>
      <c r="B401" s="91"/>
      <c r="C401" s="91"/>
      <c r="D401" s="91"/>
      <c r="E401" s="91"/>
      <c r="F401" s="91"/>
      <c r="G401" s="91"/>
      <c r="H401" s="91"/>
      <c r="I401" s="91"/>
      <c r="J401" s="91"/>
      <c r="K401" s="92"/>
      <c r="L401" s="92"/>
      <c r="M401" s="9">
        <f t="shared" ca="1" si="130"/>
        <v>0</v>
      </c>
      <c r="N401" s="10" cm="1">
        <f t="array" aca="1" ref="N401" ca="1">IF(ISBLANK(C401),0,IF(F401="Flow",AP401,IF(F401="Cascade",AQ401,IF(OR(ISBLANK(F401),ISBLANK(G401),ISBLANK(I401),ISBLANK(J401)),0,(_xlfn.XLOOKUP(S401,INDIRECT(U401&amp;W401&amp;"W"),_xlfn.XLOOKUP(T401,INDIRECT(U401&amp;W401&amp;"D"),INDIRECT(U401&amp;W401))))))))</f>
        <v>0</v>
      </c>
      <c r="O401" s="93"/>
      <c r="P401" s="9">
        <f t="shared" ca="1" si="131"/>
        <v>0</v>
      </c>
      <c r="Q401" s="9">
        <f t="shared" si="141"/>
        <v>0</v>
      </c>
      <c r="S401" s="7">
        <f t="shared" si="142"/>
        <v>800</v>
      </c>
      <c r="T401" s="7">
        <f t="shared" si="143"/>
        <v>800</v>
      </c>
      <c r="U401" s="8" t="str">
        <f t="shared" si="144"/>
        <v/>
      </c>
      <c r="V401" s="7" cm="1">
        <f t="array" aca="1" ref="V401" ca="1">IF(ISBLANK(I401),0,_xlfn.XLOOKUP(I401,INDIRECT(U401&amp;"Controls"),INDIRECT(U401&amp;"ControlsAddon")))</f>
        <v>0</v>
      </c>
      <c r="W401" s="7" t="str">
        <f t="shared" si="132"/>
        <v/>
      </c>
      <c r="X401" s="7" cm="1">
        <f t="array" aca="1" ref="X401" ca="1">IF(AND(K401="y",NOT(ISBLANK(H401))),_xlfn.XLOOKUP(S401,ralcassette,ralcassettecost),IF(K401="Y",_xlfn.XLOOKUP(S401,INDIRECT(U401&amp;"RALW"),_xlfn.XLOOKUP(T401,INDIRECT(U401&amp;"RALD"),INDIRECT(U401&amp;"RAL"))),0))</f>
        <v>0</v>
      </c>
      <c r="Y401" s="7">
        <f t="shared" si="145"/>
        <v>0</v>
      </c>
      <c r="Z401" s="7">
        <f t="shared" si="146"/>
        <v>0</v>
      </c>
      <c r="AA401" s="7" cm="1">
        <f t="array" ref="AA401">IF(ISNUMBER(SEARCH("cassette",H401)),_xlfn.XLOOKUP(S401,cassettewidth,_xlfn.XLOOKUP(H401,cassettetype,cassette)),IF(ISNUMBER(SEARCH("fascia",H401)),_xlfn.XLOOKUP(S401,fasciawidth,_xlfn.XLOOKUP(H401,fasciatype,fascia)),0))</f>
        <v>0</v>
      </c>
      <c r="AB401" s="7" t="str">
        <f t="shared" si="147"/>
        <v/>
      </c>
      <c r="AC401" s="7" t="str" cm="1">
        <f t="array" ref="AC401">IF(NOT(ISBLANK(H401)),_xlfn.XLOOKUP(S401,cassetterefwidth,_xlfn.XLOOKUP(T401,cassetterefdrop,cassetteref)),"")</f>
        <v/>
      </c>
      <c r="AD401" s="1" t="b">
        <f t="shared" si="148"/>
        <v>0</v>
      </c>
      <c r="AE401" s="1" t="b">
        <f t="shared" si="133"/>
        <v>0</v>
      </c>
      <c r="AF401" s="10" t="e" cm="1">
        <f t="array" aca="1" ref="AF401" ca="1">(_xlfn.XLOOKUP($S401,INDIRECT($U401&amp;$W401&amp;"W"),_xlfn.XLOOKUP($T401,INDIRECT($U401&amp;$W401&amp;"D"),INDIRECT($U401&amp;$W401))))</f>
        <v>#REF!</v>
      </c>
      <c r="AG401" s="9"/>
      <c r="AH401" s="9"/>
      <c r="AI401" s="9"/>
      <c r="AJ401" s="9"/>
      <c r="AK401" s="9"/>
      <c r="AL401" s="7">
        <f t="shared" si="134"/>
        <v>500</v>
      </c>
      <c r="AM401" s="7" t="str">
        <f t="shared" si="149"/>
        <v/>
      </c>
      <c r="AN401" s="7">
        <f t="shared" si="135"/>
        <v>0</v>
      </c>
      <c r="AO401" s="7">
        <f t="shared" si="136"/>
        <v>0</v>
      </c>
      <c r="AP401" s="9" cm="1">
        <f t="array" aca="1" ref="AP401" ca="1">IF(F401="Flow",_xlfn.XLOOKUP(AL401,INDIRECT(F401&amp;AM401&amp;"W"),_xlfn.XLOOKUP(AI401,INDIRECT(F401&amp;AM401&amp;"H"),INDIRECT(F401&amp;AM401))),0)</f>
        <v>0</v>
      </c>
      <c r="AQ401" s="9">
        <f>IF(F401="Cascade",_xlfn.XLOOKUP(S401,Cascade!$C$4:$S$4,Cascade!$C$5:$S$5),0)</f>
        <v>0</v>
      </c>
      <c r="AR401" s="9" t="b">
        <f t="shared" si="137"/>
        <v>0</v>
      </c>
      <c r="AS401" s="9" cm="1">
        <f t="array" aca="1" ref="AS401" ca="1">IF(OR(G401="Ellipse 43",G401="Luxury 46",G401="Type 2",G401="Type D",G401="Type Z",ISBLANK(G401)),0,_xlfn.XLOOKUP(S401,INDIRECT(U401&amp;AR401&amp;"w"),INDIRECT(U401&amp;AR401)))</f>
        <v>0</v>
      </c>
      <c r="AT401" s="9" cm="1">
        <f t="array" ref="AT401">IF(F401="ExtraLok 100",_xlfn.XLOOKUP(S401,'ExtraLok 100'!$C$6:$S$6,_xlfn.XLOOKUP('Pricing Tool'!T401,'ExtraLok 100'!$A$7:$A$21,'ExtraLok 100'!$C$7:$S$21)),IF(F401="ExtraLok 125",_xlfn.XLOOKUP('Pricing Tool'!S401,'ExtraLok 125'!$C$6:$S$6,_xlfn.XLOOKUP('Pricing Tool'!T401,'ExtraLok 125'!$A$7:$A$33,'ExtraLok 125'!$C$7:$S$33)),0))</f>
        <v>0</v>
      </c>
      <c r="AU401" s="9">
        <f t="shared" ca="1" si="150"/>
        <v>0</v>
      </c>
      <c r="AV401" s="9" t="str">
        <f t="shared" si="138"/>
        <v/>
      </c>
      <c r="AW401" s="85" t="e">
        <f>_xlfn.XLOOKUP($AV401,'Size capacities'!$A$2:$A$120,'Size capacities'!D$2:D$120)</f>
        <v>#N/A</v>
      </c>
      <c r="AX401" s="85" t="e">
        <f>_xlfn.XLOOKUP($AV401,'Size capacities'!$A$2:$A$120,'Size capacities'!E$2:E$120)</f>
        <v>#N/A</v>
      </c>
      <c r="AY401" s="85" t="e">
        <f>_xlfn.XLOOKUP($AV401,'Size capacities'!$A$2:$A$120,'Size capacities'!F$2:F$120)</f>
        <v>#N/A</v>
      </c>
      <c r="AZ401" s="85" t="e">
        <f>_xlfn.XLOOKUP($AV401,'Size capacities'!$A$2:$A$120,'Size capacities'!G$2:G$120)</f>
        <v>#N/A</v>
      </c>
      <c r="BA401" s="85">
        <f t="shared" si="139"/>
        <v>0</v>
      </c>
      <c r="BB401" s="85">
        <f t="shared" si="140"/>
        <v>0</v>
      </c>
    </row>
    <row r="402" spans="1:54" x14ac:dyDescent="0.3">
      <c r="A402" s="7">
        <v>399</v>
      </c>
      <c r="B402" s="91"/>
      <c r="C402" s="91"/>
      <c r="D402" s="91"/>
      <c r="E402" s="91"/>
      <c r="F402" s="91"/>
      <c r="G402" s="91"/>
      <c r="H402" s="91"/>
      <c r="I402" s="91"/>
      <c r="J402" s="91"/>
      <c r="K402" s="92"/>
      <c r="L402" s="92"/>
      <c r="M402" s="9">
        <f t="shared" ca="1" si="130"/>
        <v>0</v>
      </c>
      <c r="N402" s="10" cm="1">
        <f t="array" aca="1" ref="N402" ca="1">IF(ISBLANK(C402),0,IF(F402="Flow",AP402,IF(F402="Cascade",AQ402,IF(OR(ISBLANK(F402),ISBLANK(G402),ISBLANK(I402),ISBLANK(J402)),0,(_xlfn.XLOOKUP(S402,INDIRECT(U402&amp;W402&amp;"W"),_xlfn.XLOOKUP(T402,INDIRECT(U402&amp;W402&amp;"D"),INDIRECT(U402&amp;W402))))))))</f>
        <v>0</v>
      </c>
      <c r="O402" s="93"/>
      <c r="P402" s="9">
        <f t="shared" ca="1" si="131"/>
        <v>0</v>
      </c>
      <c r="Q402" s="9">
        <f t="shared" si="141"/>
        <v>0</v>
      </c>
      <c r="S402" s="7">
        <f t="shared" si="142"/>
        <v>800</v>
      </c>
      <c r="T402" s="7">
        <f t="shared" si="143"/>
        <v>800</v>
      </c>
      <c r="U402" s="8" t="str">
        <f t="shared" si="144"/>
        <v/>
      </c>
      <c r="V402" s="7" cm="1">
        <f t="array" aca="1" ref="V402" ca="1">IF(ISBLANK(I402),0,_xlfn.XLOOKUP(I402,INDIRECT(U402&amp;"Controls"),INDIRECT(U402&amp;"ControlsAddon")))</f>
        <v>0</v>
      </c>
      <c r="W402" s="7" t="str">
        <f t="shared" si="132"/>
        <v/>
      </c>
      <c r="X402" s="7" cm="1">
        <f t="array" aca="1" ref="X402" ca="1">IF(AND(K402="y",NOT(ISBLANK(H402))),_xlfn.XLOOKUP(S402,ralcassette,ralcassettecost),IF(K402="Y",_xlfn.XLOOKUP(S402,INDIRECT(U402&amp;"RALW"),_xlfn.XLOOKUP(T402,INDIRECT(U402&amp;"RALD"),INDIRECT(U402&amp;"RAL"))),0))</f>
        <v>0</v>
      </c>
      <c r="Y402" s="7">
        <f t="shared" si="145"/>
        <v>0</v>
      </c>
      <c r="Z402" s="7">
        <f t="shared" si="146"/>
        <v>0</v>
      </c>
      <c r="AA402" s="7" cm="1">
        <f t="array" ref="AA402">IF(ISNUMBER(SEARCH("cassette",H402)),_xlfn.XLOOKUP(S402,cassettewidth,_xlfn.XLOOKUP(H402,cassettetype,cassette)),IF(ISNUMBER(SEARCH("fascia",H402)),_xlfn.XLOOKUP(S402,fasciawidth,_xlfn.XLOOKUP(H402,fasciatype,fascia)),0))</f>
        <v>0</v>
      </c>
      <c r="AB402" s="7" t="str">
        <f t="shared" si="147"/>
        <v/>
      </c>
      <c r="AC402" s="7" t="str" cm="1">
        <f t="array" ref="AC402">IF(NOT(ISBLANK(H402)),_xlfn.XLOOKUP(S402,cassetterefwidth,_xlfn.XLOOKUP(T402,cassetterefdrop,cassetteref)),"")</f>
        <v/>
      </c>
      <c r="AD402" s="1" t="b">
        <f t="shared" si="148"/>
        <v>0</v>
      </c>
      <c r="AE402" s="1" t="b">
        <f t="shared" si="133"/>
        <v>0</v>
      </c>
      <c r="AF402" s="10" t="e" cm="1">
        <f t="array" aca="1" ref="AF402" ca="1">(_xlfn.XLOOKUP($S402,INDIRECT($U402&amp;$W402&amp;"W"),_xlfn.XLOOKUP($T402,INDIRECT($U402&amp;$W402&amp;"D"),INDIRECT($U402&amp;$W402))))</f>
        <v>#REF!</v>
      </c>
      <c r="AG402" s="9"/>
      <c r="AH402" s="9"/>
      <c r="AI402" s="9"/>
      <c r="AJ402" s="9"/>
      <c r="AK402" s="9"/>
      <c r="AL402" s="7">
        <f t="shared" si="134"/>
        <v>500</v>
      </c>
      <c r="AM402" s="7" t="str">
        <f t="shared" si="149"/>
        <v/>
      </c>
      <c r="AN402" s="7">
        <f t="shared" si="135"/>
        <v>0</v>
      </c>
      <c r="AO402" s="7">
        <f t="shared" si="136"/>
        <v>0</v>
      </c>
      <c r="AP402" s="9" cm="1">
        <f t="array" aca="1" ref="AP402" ca="1">IF(F402="Flow",_xlfn.XLOOKUP(AL402,INDIRECT(F402&amp;AM402&amp;"W"),_xlfn.XLOOKUP(AI402,INDIRECT(F402&amp;AM402&amp;"H"),INDIRECT(F402&amp;AM402))),0)</f>
        <v>0</v>
      </c>
      <c r="AQ402" s="9">
        <f>IF(F402="Cascade",_xlfn.XLOOKUP(S402,Cascade!$C$4:$S$4,Cascade!$C$5:$S$5),0)</f>
        <v>0</v>
      </c>
      <c r="AR402" s="9" t="b">
        <f t="shared" si="137"/>
        <v>0</v>
      </c>
      <c r="AS402" s="9" cm="1">
        <f t="array" aca="1" ref="AS402" ca="1">IF(OR(G402="Ellipse 43",G402="Luxury 46",G402="Type 2",G402="Type D",G402="Type Z",ISBLANK(G402)),0,_xlfn.XLOOKUP(S402,INDIRECT(U402&amp;AR402&amp;"w"),INDIRECT(U402&amp;AR402)))</f>
        <v>0</v>
      </c>
      <c r="AT402" s="9" cm="1">
        <f t="array" ref="AT402">IF(F402="ExtraLok 100",_xlfn.XLOOKUP(S402,'ExtraLok 100'!$C$6:$S$6,_xlfn.XLOOKUP('Pricing Tool'!T402,'ExtraLok 100'!$A$7:$A$21,'ExtraLok 100'!$C$7:$S$21)),IF(F402="ExtraLok 125",_xlfn.XLOOKUP('Pricing Tool'!S402,'ExtraLok 125'!$C$6:$S$6,_xlfn.XLOOKUP('Pricing Tool'!T402,'ExtraLok 125'!$A$7:$A$33,'ExtraLok 125'!$C$7:$S$33)),0))</f>
        <v>0</v>
      </c>
      <c r="AU402" s="9">
        <f t="shared" ca="1" si="150"/>
        <v>0</v>
      </c>
      <c r="AV402" s="9" t="str">
        <f t="shared" si="138"/>
        <v/>
      </c>
      <c r="AW402" s="85" t="e">
        <f>_xlfn.XLOOKUP($AV402,'Size capacities'!$A$2:$A$120,'Size capacities'!D$2:D$120)</f>
        <v>#N/A</v>
      </c>
      <c r="AX402" s="85" t="e">
        <f>_xlfn.XLOOKUP($AV402,'Size capacities'!$A$2:$A$120,'Size capacities'!E$2:E$120)</f>
        <v>#N/A</v>
      </c>
      <c r="AY402" s="85" t="e">
        <f>_xlfn.XLOOKUP($AV402,'Size capacities'!$A$2:$A$120,'Size capacities'!F$2:F$120)</f>
        <v>#N/A</v>
      </c>
      <c r="AZ402" s="85" t="e">
        <f>_xlfn.XLOOKUP($AV402,'Size capacities'!$A$2:$A$120,'Size capacities'!G$2:G$120)</f>
        <v>#N/A</v>
      </c>
      <c r="BA402" s="85">
        <f t="shared" si="139"/>
        <v>0</v>
      </c>
      <c r="BB402" s="85">
        <f t="shared" si="140"/>
        <v>0</v>
      </c>
    </row>
    <row r="403" spans="1:54" x14ac:dyDescent="0.3">
      <c r="A403" s="7">
        <v>400</v>
      </c>
      <c r="B403" s="91"/>
      <c r="C403" s="91"/>
      <c r="D403" s="91"/>
      <c r="E403" s="91"/>
      <c r="F403" s="91"/>
      <c r="G403" s="91"/>
      <c r="H403" s="91"/>
      <c r="I403" s="91"/>
      <c r="J403" s="91"/>
      <c r="K403" s="92"/>
      <c r="L403" s="92"/>
      <c r="M403" s="9">
        <f t="shared" ca="1" si="130"/>
        <v>0</v>
      </c>
      <c r="N403" s="10" cm="1">
        <f t="array" aca="1" ref="N403" ca="1">IF(ISBLANK(C403),0,IF(F403="Flow",AP403,IF(F403="Cascade",AQ403,IF(OR(ISBLANK(F403),ISBLANK(G403),ISBLANK(I403),ISBLANK(J403)),0,(_xlfn.XLOOKUP(S403,INDIRECT(U403&amp;W403&amp;"W"),_xlfn.XLOOKUP(T403,INDIRECT(U403&amp;W403&amp;"D"),INDIRECT(U403&amp;W403))))))))</f>
        <v>0</v>
      </c>
      <c r="O403" s="93"/>
      <c r="P403" s="9">
        <f t="shared" ca="1" si="131"/>
        <v>0</v>
      </c>
      <c r="Q403" s="9">
        <f t="shared" si="141"/>
        <v>0</v>
      </c>
      <c r="S403" s="7">
        <f t="shared" si="142"/>
        <v>800</v>
      </c>
      <c r="T403" s="7">
        <f t="shared" si="143"/>
        <v>800</v>
      </c>
      <c r="U403" s="8" t="str">
        <f t="shared" si="144"/>
        <v/>
      </c>
      <c r="V403" s="7" cm="1">
        <f t="array" aca="1" ref="V403" ca="1">IF(ISBLANK(I403),0,_xlfn.XLOOKUP(I403,INDIRECT(U403&amp;"Controls"),INDIRECT(U403&amp;"ControlsAddon")))</f>
        <v>0</v>
      </c>
      <c r="W403" s="7" t="str">
        <f t="shared" si="132"/>
        <v/>
      </c>
      <c r="X403" s="7" cm="1">
        <f t="array" aca="1" ref="X403" ca="1">IF(AND(K403="y",NOT(ISBLANK(H403))),_xlfn.XLOOKUP(S403,ralcassette,ralcassettecost),IF(K403="Y",_xlfn.XLOOKUP(S403,INDIRECT(U403&amp;"RALW"),_xlfn.XLOOKUP(T403,INDIRECT(U403&amp;"RALD"),INDIRECT(U403&amp;"RAL"))),0))</f>
        <v>0</v>
      </c>
      <c r="Y403" s="7">
        <f t="shared" si="145"/>
        <v>0</v>
      </c>
      <c r="Z403" s="7">
        <f t="shared" si="146"/>
        <v>0</v>
      </c>
      <c r="AA403" s="7" cm="1">
        <f t="array" ref="AA403">IF(ISNUMBER(SEARCH("cassette",H403)),_xlfn.XLOOKUP(S403,cassettewidth,_xlfn.XLOOKUP(H403,cassettetype,cassette)),IF(ISNUMBER(SEARCH("fascia",H403)),_xlfn.XLOOKUP(S403,fasciawidth,_xlfn.XLOOKUP(H403,fasciatype,fascia)),0))</f>
        <v>0</v>
      </c>
      <c r="AB403" s="7" t="str">
        <f t="shared" si="147"/>
        <v/>
      </c>
      <c r="AC403" s="7" t="str" cm="1">
        <f t="array" ref="AC403">IF(NOT(ISBLANK(H403)),_xlfn.XLOOKUP(S403,cassetterefwidth,_xlfn.XLOOKUP(T403,cassetterefdrop,cassetteref)),"")</f>
        <v/>
      </c>
      <c r="AD403" s="1" t="b">
        <f t="shared" si="148"/>
        <v>0</v>
      </c>
      <c r="AE403" s="1" t="b">
        <f t="shared" si="133"/>
        <v>0</v>
      </c>
      <c r="AF403" s="10" t="e" cm="1">
        <f t="array" aca="1" ref="AF403" ca="1">(_xlfn.XLOOKUP($S403,INDIRECT($U403&amp;$W403&amp;"W"),_xlfn.XLOOKUP($T403,INDIRECT($U403&amp;$W403&amp;"D"),INDIRECT($U403&amp;$W403))))</f>
        <v>#REF!</v>
      </c>
      <c r="AG403" s="9"/>
      <c r="AH403" s="9"/>
      <c r="AI403" s="9"/>
      <c r="AJ403" s="9"/>
      <c r="AK403" s="9"/>
      <c r="AL403" s="7">
        <f t="shared" si="134"/>
        <v>500</v>
      </c>
      <c r="AM403" s="7" t="str">
        <f t="shared" si="149"/>
        <v/>
      </c>
      <c r="AN403" s="7">
        <f t="shared" si="135"/>
        <v>0</v>
      </c>
      <c r="AO403" s="7">
        <f t="shared" si="136"/>
        <v>0</v>
      </c>
      <c r="AP403" s="9" cm="1">
        <f t="array" aca="1" ref="AP403" ca="1">IF(F403="Flow",_xlfn.XLOOKUP(AL403,INDIRECT(F403&amp;AM403&amp;"W"),_xlfn.XLOOKUP(AI403,INDIRECT(F403&amp;AM403&amp;"H"),INDIRECT(F403&amp;AM403))),0)</f>
        <v>0</v>
      </c>
      <c r="AQ403" s="9">
        <f>IF(F403="Cascade",_xlfn.XLOOKUP(S403,Cascade!$C$4:$S$4,Cascade!$C$5:$S$5),0)</f>
        <v>0</v>
      </c>
      <c r="AR403" s="9" t="b">
        <f t="shared" si="137"/>
        <v>0</v>
      </c>
      <c r="AS403" s="9" cm="1">
        <f t="array" aca="1" ref="AS403" ca="1">IF(OR(G403="Ellipse 43",G403="Luxury 46",G403="Type 2",G403="Type D",G403="Type Z",ISBLANK(G403)),0,_xlfn.XLOOKUP(S403,INDIRECT(U403&amp;AR403&amp;"w"),INDIRECT(U403&amp;AR403)))</f>
        <v>0</v>
      </c>
      <c r="AT403" s="9" cm="1">
        <f t="array" ref="AT403">IF(F403="ExtraLok 100",_xlfn.XLOOKUP(S403,'ExtraLok 100'!$C$6:$S$6,_xlfn.XLOOKUP('Pricing Tool'!T403,'ExtraLok 100'!$A$7:$A$21,'ExtraLok 100'!$C$7:$S$21)),IF(F403="ExtraLok 125",_xlfn.XLOOKUP('Pricing Tool'!S403,'ExtraLok 125'!$C$6:$S$6,_xlfn.XLOOKUP('Pricing Tool'!T403,'ExtraLok 125'!$A$7:$A$33,'ExtraLok 125'!$C$7:$S$33)),0))</f>
        <v>0</v>
      </c>
      <c r="AU403" s="9">
        <f t="shared" ca="1" si="150"/>
        <v>0</v>
      </c>
      <c r="AV403" s="9" t="str">
        <f t="shared" si="138"/>
        <v/>
      </c>
      <c r="AW403" s="85" t="e">
        <f>_xlfn.XLOOKUP($AV403,'Size capacities'!$A$2:$A$120,'Size capacities'!D$2:D$120)</f>
        <v>#N/A</v>
      </c>
      <c r="AX403" s="85" t="e">
        <f>_xlfn.XLOOKUP($AV403,'Size capacities'!$A$2:$A$120,'Size capacities'!E$2:E$120)</f>
        <v>#N/A</v>
      </c>
      <c r="AY403" s="85" t="e">
        <f>_xlfn.XLOOKUP($AV403,'Size capacities'!$A$2:$A$120,'Size capacities'!F$2:F$120)</f>
        <v>#N/A</v>
      </c>
      <c r="AZ403" s="85" t="e">
        <f>_xlfn.XLOOKUP($AV403,'Size capacities'!$A$2:$A$120,'Size capacities'!G$2:G$120)</f>
        <v>#N/A</v>
      </c>
      <c r="BA403" s="85">
        <f t="shared" si="139"/>
        <v>0</v>
      </c>
      <c r="BB403" s="85">
        <f t="shared" si="140"/>
        <v>0</v>
      </c>
    </row>
    <row r="404" spans="1:54" x14ac:dyDescent="0.3">
      <c r="A404" s="7">
        <v>401</v>
      </c>
      <c r="B404" s="91"/>
      <c r="C404" s="91"/>
      <c r="D404" s="91"/>
      <c r="E404" s="91"/>
      <c r="F404" s="91"/>
      <c r="G404" s="91"/>
      <c r="H404" s="91"/>
      <c r="I404" s="91"/>
      <c r="J404" s="91"/>
      <c r="K404" s="92"/>
      <c r="L404" s="92"/>
      <c r="M404" s="9">
        <f t="shared" ca="1" si="130"/>
        <v>0</v>
      </c>
      <c r="N404" s="10" cm="1">
        <f t="array" aca="1" ref="N404" ca="1">IF(ISBLANK(C404),0,IF(F404="Flow",AP404,IF(F404="Cascade",AQ404,IF(OR(ISBLANK(F404),ISBLANK(G404),ISBLANK(I404),ISBLANK(J404)),0,(_xlfn.XLOOKUP(S404,INDIRECT(U404&amp;W404&amp;"W"),_xlfn.XLOOKUP(T404,INDIRECT(U404&amp;W404&amp;"D"),INDIRECT(U404&amp;W404))))))))</f>
        <v>0</v>
      </c>
      <c r="O404" s="93"/>
      <c r="P404" s="9">
        <f t="shared" ca="1" si="131"/>
        <v>0</v>
      </c>
      <c r="Q404" s="9">
        <f t="shared" si="141"/>
        <v>0</v>
      </c>
      <c r="S404" s="7">
        <f t="shared" si="142"/>
        <v>800</v>
      </c>
      <c r="T404" s="7">
        <f t="shared" si="143"/>
        <v>800</v>
      </c>
      <c r="U404" s="8" t="str">
        <f t="shared" si="144"/>
        <v/>
      </c>
      <c r="V404" s="7" cm="1">
        <f t="array" aca="1" ref="V404" ca="1">IF(ISBLANK(I404),0,_xlfn.XLOOKUP(I404,INDIRECT(U404&amp;"Controls"),INDIRECT(U404&amp;"ControlsAddon")))</f>
        <v>0</v>
      </c>
      <c r="W404" s="7" t="str">
        <f t="shared" si="132"/>
        <v/>
      </c>
      <c r="X404" s="7" cm="1">
        <f t="array" aca="1" ref="X404" ca="1">IF(AND(K404="y",NOT(ISBLANK(H404))),_xlfn.XLOOKUP(S404,ralcassette,ralcassettecost),IF(K404="Y",_xlfn.XLOOKUP(S404,INDIRECT(U404&amp;"RALW"),_xlfn.XLOOKUP(T404,INDIRECT(U404&amp;"RALD"),INDIRECT(U404&amp;"RAL"))),0))</f>
        <v>0</v>
      </c>
      <c r="Y404" s="7">
        <f t="shared" si="145"/>
        <v>0</v>
      </c>
      <c r="Z404" s="7">
        <f t="shared" si="146"/>
        <v>0</v>
      </c>
      <c r="AA404" s="7" cm="1">
        <f t="array" ref="AA404">IF(ISNUMBER(SEARCH("cassette",H404)),_xlfn.XLOOKUP(S404,cassettewidth,_xlfn.XLOOKUP(H404,cassettetype,cassette)),IF(ISNUMBER(SEARCH("fascia",H404)),_xlfn.XLOOKUP(S404,fasciawidth,_xlfn.XLOOKUP(H404,fasciatype,fascia)),0))</f>
        <v>0</v>
      </c>
      <c r="AB404" s="7" t="str">
        <f t="shared" si="147"/>
        <v/>
      </c>
      <c r="AC404" s="7" t="str" cm="1">
        <f t="array" ref="AC404">IF(NOT(ISBLANK(H404)),_xlfn.XLOOKUP(S404,cassetterefwidth,_xlfn.XLOOKUP(T404,cassetterefdrop,cassetteref)),"")</f>
        <v/>
      </c>
      <c r="AD404" s="1" t="b">
        <f t="shared" si="148"/>
        <v>0</v>
      </c>
      <c r="AE404" s="1" t="b">
        <f t="shared" si="133"/>
        <v>0</v>
      </c>
      <c r="AF404" s="10" t="e" cm="1">
        <f t="array" aca="1" ref="AF404" ca="1">(_xlfn.XLOOKUP($S404,INDIRECT($U404&amp;$W404&amp;"W"),_xlfn.XLOOKUP($T404,INDIRECT($U404&amp;$W404&amp;"D"),INDIRECT($U404&amp;$W404))))</f>
        <v>#REF!</v>
      </c>
      <c r="AG404" s="9"/>
      <c r="AH404" s="9"/>
      <c r="AI404" s="9"/>
      <c r="AJ404" s="9"/>
      <c r="AK404" s="9"/>
      <c r="AL404" s="7">
        <f t="shared" si="134"/>
        <v>500</v>
      </c>
      <c r="AM404" s="7" t="str">
        <f t="shared" si="149"/>
        <v/>
      </c>
      <c r="AN404" s="7">
        <f t="shared" si="135"/>
        <v>0</v>
      </c>
      <c r="AO404" s="7">
        <f t="shared" si="136"/>
        <v>0</v>
      </c>
      <c r="AP404" s="9" cm="1">
        <f t="array" aca="1" ref="AP404" ca="1">IF(F404="Flow",_xlfn.XLOOKUP(AL404,INDIRECT(F404&amp;AM404&amp;"W"),_xlfn.XLOOKUP(AI404,INDIRECT(F404&amp;AM404&amp;"H"),INDIRECT(F404&amp;AM404))),0)</f>
        <v>0</v>
      </c>
      <c r="AQ404" s="9">
        <f>IF(F404="Cascade",_xlfn.XLOOKUP(S404,Cascade!$C$4:$S$4,Cascade!$C$5:$S$5),0)</f>
        <v>0</v>
      </c>
      <c r="AR404" s="9" t="b">
        <f t="shared" si="137"/>
        <v>0</v>
      </c>
      <c r="AS404" s="9" cm="1">
        <f t="array" aca="1" ref="AS404" ca="1">IF(OR(G404="Ellipse 43",G404="Luxury 46",G404="Type 2",G404="Type D",G404="Type Z",ISBLANK(G404)),0,_xlfn.XLOOKUP(S404,INDIRECT(U404&amp;AR404&amp;"w"),INDIRECT(U404&amp;AR404)))</f>
        <v>0</v>
      </c>
      <c r="AT404" s="9" cm="1">
        <f t="array" ref="AT404">IF(F404="ExtraLok 100",_xlfn.XLOOKUP(S404,'ExtraLok 100'!$C$6:$S$6,_xlfn.XLOOKUP('Pricing Tool'!T404,'ExtraLok 100'!$A$7:$A$21,'ExtraLok 100'!$C$7:$S$21)),IF(F404="ExtraLok 125",_xlfn.XLOOKUP('Pricing Tool'!S404,'ExtraLok 125'!$C$6:$S$6,_xlfn.XLOOKUP('Pricing Tool'!T404,'ExtraLok 125'!$A$7:$A$33,'ExtraLok 125'!$C$7:$S$33)),0))</f>
        <v>0</v>
      </c>
      <c r="AU404" s="9">
        <f t="shared" ca="1" si="150"/>
        <v>0</v>
      </c>
      <c r="AV404" s="9" t="str">
        <f t="shared" si="138"/>
        <v/>
      </c>
      <c r="AW404" s="85" t="e">
        <f>_xlfn.XLOOKUP($AV404,'Size capacities'!$A$2:$A$120,'Size capacities'!D$2:D$120)</f>
        <v>#N/A</v>
      </c>
      <c r="AX404" s="85" t="e">
        <f>_xlfn.XLOOKUP($AV404,'Size capacities'!$A$2:$A$120,'Size capacities'!E$2:E$120)</f>
        <v>#N/A</v>
      </c>
      <c r="AY404" s="85" t="e">
        <f>_xlfn.XLOOKUP($AV404,'Size capacities'!$A$2:$A$120,'Size capacities'!F$2:F$120)</f>
        <v>#N/A</v>
      </c>
      <c r="AZ404" s="85" t="e">
        <f>_xlfn.XLOOKUP($AV404,'Size capacities'!$A$2:$A$120,'Size capacities'!G$2:G$120)</f>
        <v>#N/A</v>
      </c>
      <c r="BA404" s="85">
        <f t="shared" si="139"/>
        <v>0</v>
      </c>
      <c r="BB404" s="85">
        <f t="shared" si="140"/>
        <v>0</v>
      </c>
    </row>
    <row r="405" spans="1:54" x14ac:dyDescent="0.3">
      <c r="A405" s="7">
        <v>402</v>
      </c>
      <c r="B405" s="91"/>
      <c r="C405" s="91"/>
      <c r="D405" s="91"/>
      <c r="E405" s="91"/>
      <c r="F405" s="91"/>
      <c r="G405" s="91"/>
      <c r="H405" s="91"/>
      <c r="I405" s="91"/>
      <c r="J405" s="91"/>
      <c r="K405" s="92"/>
      <c r="L405" s="92"/>
      <c r="M405" s="9">
        <f t="shared" ca="1" si="130"/>
        <v>0</v>
      </c>
      <c r="N405" s="10" cm="1">
        <f t="array" aca="1" ref="N405" ca="1">IF(ISBLANK(C405),0,IF(F405="Flow",AP405,IF(F405="Cascade",AQ405,IF(OR(ISBLANK(F405),ISBLANK(G405),ISBLANK(I405),ISBLANK(J405)),0,(_xlfn.XLOOKUP(S405,INDIRECT(U405&amp;W405&amp;"W"),_xlfn.XLOOKUP(T405,INDIRECT(U405&amp;W405&amp;"D"),INDIRECT(U405&amp;W405))))))))</f>
        <v>0</v>
      </c>
      <c r="O405" s="93"/>
      <c r="P405" s="9">
        <f t="shared" ca="1" si="131"/>
        <v>0</v>
      </c>
      <c r="Q405" s="9">
        <f t="shared" si="141"/>
        <v>0</v>
      </c>
      <c r="S405" s="7">
        <f t="shared" si="142"/>
        <v>800</v>
      </c>
      <c r="T405" s="7">
        <f t="shared" si="143"/>
        <v>800</v>
      </c>
      <c r="U405" s="8" t="str">
        <f t="shared" si="144"/>
        <v/>
      </c>
      <c r="V405" s="7" cm="1">
        <f t="array" aca="1" ref="V405" ca="1">IF(ISBLANK(I405),0,_xlfn.XLOOKUP(I405,INDIRECT(U405&amp;"Controls"),INDIRECT(U405&amp;"ControlsAddon")))</f>
        <v>0</v>
      </c>
      <c r="W405" s="7" t="str">
        <f t="shared" si="132"/>
        <v/>
      </c>
      <c r="X405" s="7" cm="1">
        <f t="array" aca="1" ref="X405" ca="1">IF(AND(K405="y",NOT(ISBLANK(H405))),_xlfn.XLOOKUP(S405,ralcassette,ralcassettecost),IF(K405="Y",_xlfn.XLOOKUP(S405,INDIRECT(U405&amp;"RALW"),_xlfn.XLOOKUP(T405,INDIRECT(U405&amp;"RALD"),INDIRECT(U405&amp;"RAL"))),0))</f>
        <v>0</v>
      </c>
      <c r="Y405" s="7">
        <f t="shared" si="145"/>
        <v>0</v>
      </c>
      <c r="Z405" s="7">
        <f t="shared" si="146"/>
        <v>0</v>
      </c>
      <c r="AA405" s="7" cm="1">
        <f t="array" ref="AA405">IF(ISNUMBER(SEARCH("cassette",H405)),_xlfn.XLOOKUP(S405,cassettewidth,_xlfn.XLOOKUP(H405,cassettetype,cassette)),IF(ISNUMBER(SEARCH("fascia",H405)),_xlfn.XLOOKUP(S405,fasciawidth,_xlfn.XLOOKUP(H405,fasciatype,fascia)),0))</f>
        <v>0</v>
      </c>
      <c r="AB405" s="7" t="str">
        <f t="shared" si="147"/>
        <v/>
      </c>
      <c r="AC405" s="7" t="str" cm="1">
        <f t="array" ref="AC405">IF(NOT(ISBLANK(H405)),_xlfn.XLOOKUP(S405,cassetterefwidth,_xlfn.XLOOKUP(T405,cassetterefdrop,cassetteref)),"")</f>
        <v/>
      </c>
      <c r="AD405" s="1" t="b">
        <f t="shared" si="148"/>
        <v>0</v>
      </c>
      <c r="AE405" s="1" t="b">
        <f t="shared" si="133"/>
        <v>0</v>
      </c>
      <c r="AF405" s="10" t="e" cm="1">
        <f t="array" aca="1" ref="AF405" ca="1">(_xlfn.XLOOKUP($S405,INDIRECT($U405&amp;$W405&amp;"W"),_xlfn.XLOOKUP($T405,INDIRECT($U405&amp;$W405&amp;"D"),INDIRECT($U405&amp;$W405))))</f>
        <v>#REF!</v>
      </c>
      <c r="AG405" s="9"/>
      <c r="AH405" s="9"/>
      <c r="AI405" s="9"/>
      <c r="AJ405" s="9"/>
      <c r="AK405" s="9"/>
      <c r="AL405" s="7">
        <f t="shared" si="134"/>
        <v>500</v>
      </c>
      <c r="AM405" s="7" t="str">
        <f t="shared" si="149"/>
        <v/>
      </c>
      <c r="AN405" s="7">
        <f t="shared" si="135"/>
        <v>0</v>
      </c>
      <c r="AO405" s="7">
        <f t="shared" si="136"/>
        <v>0</v>
      </c>
      <c r="AP405" s="9" cm="1">
        <f t="array" aca="1" ref="AP405" ca="1">IF(F405="Flow",_xlfn.XLOOKUP(AL405,INDIRECT(F405&amp;AM405&amp;"W"),_xlfn.XLOOKUP(AI405,INDIRECT(F405&amp;AM405&amp;"H"),INDIRECT(F405&amp;AM405))),0)</f>
        <v>0</v>
      </c>
      <c r="AQ405" s="9">
        <f>IF(F405="Cascade",_xlfn.XLOOKUP(S405,Cascade!$C$4:$S$4,Cascade!$C$5:$S$5),0)</f>
        <v>0</v>
      </c>
      <c r="AR405" s="9" t="b">
        <f t="shared" si="137"/>
        <v>0</v>
      </c>
      <c r="AS405" s="9" cm="1">
        <f t="array" aca="1" ref="AS405" ca="1">IF(OR(G405="Ellipse 43",G405="Luxury 46",G405="Type 2",G405="Type D",G405="Type Z",ISBLANK(G405)),0,_xlfn.XLOOKUP(S405,INDIRECT(U405&amp;AR405&amp;"w"),INDIRECT(U405&amp;AR405)))</f>
        <v>0</v>
      </c>
      <c r="AT405" s="9" cm="1">
        <f t="array" ref="AT405">IF(F405="ExtraLok 100",_xlfn.XLOOKUP(S405,'ExtraLok 100'!$C$6:$S$6,_xlfn.XLOOKUP('Pricing Tool'!T405,'ExtraLok 100'!$A$7:$A$21,'ExtraLok 100'!$C$7:$S$21)),IF(F405="ExtraLok 125",_xlfn.XLOOKUP('Pricing Tool'!S405,'ExtraLok 125'!$C$6:$S$6,_xlfn.XLOOKUP('Pricing Tool'!T405,'ExtraLok 125'!$A$7:$A$33,'ExtraLok 125'!$C$7:$S$33)),0))</f>
        <v>0</v>
      </c>
      <c r="AU405" s="9">
        <f t="shared" ca="1" si="150"/>
        <v>0</v>
      </c>
      <c r="AV405" s="9" t="str">
        <f t="shared" si="138"/>
        <v/>
      </c>
      <c r="AW405" s="85" t="e">
        <f>_xlfn.XLOOKUP($AV405,'Size capacities'!$A$2:$A$120,'Size capacities'!D$2:D$120)</f>
        <v>#N/A</v>
      </c>
      <c r="AX405" s="85" t="e">
        <f>_xlfn.XLOOKUP($AV405,'Size capacities'!$A$2:$A$120,'Size capacities'!E$2:E$120)</f>
        <v>#N/A</v>
      </c>
      <c r="AY405" s="85" t="e">
        <f>_xlfn.XLOOKUP($AV405,'Size capacities'!$A$2:$A$120,'Size capacities'!F$2:F$120)</f>
        <v>#N/A</v>
      </c>
      <c r="AZ405" s="85" t="e">
        <f>_xlfn.XLOOKUP($AV405,'Size capacities'!$A$2:$A$120,'Size capacities'!G$2:G$120)</f>
        <v>#N/A</v>
      </c>
      <c r="BA405" s="85">
        <f t="shared" si="139"/>
        <v>0</v>
      </c>
      <c r="BB405" s="85">
        <f t="shared" si="140"/>
        <v>0</v>
      </c>
    </row>
    <row r="406" spans="1:54" x14ac:dyDescent="0.3">
      <c r="A406" s="7">
        <v>403</v>
      </c>
      <c r="B406" s="91"/>
      <c r="C406" s="91"/>
      <c r="D406" s="91"/>
      <c r="E406" s="91"/>
      <c r="F406" s="91"/>
      <c r="G406" s="91"/>
      <c r="H406" s="91"/>
      <c r="I406" s="91"/>
      <c r="J406" s="91"/>
      <c r="K406" s="92"/>
      <c r="L406" s="92"/>
      <c r="M406" s="9">
        <f t="shared" ca="1" si="130"/>
        <v>0</v>
      </c>
      <c r="N406" s="10" cm="1">
        <f t="array" aca="1" ref="N406" ca="1">IF(ISBLANK(C406),0,IF(F406="Flow",AP406,IF(F406="Cascade",AQ406,IF(OR(ISBLANK(F406),ISBLANK(G406),ISBLANK(I406),ISBLANK(J406)),0,(_xlfn.XLOOKUP(S406,INDIRECT(U406&amp;W406&amp;"W"),_xlfn.XLOOKUP(T406,INDIRECT(U406&amp;W406&amp;"D"),INDIRECT(U406&amp;W406))))))))</f>
        <v>0</v>
      </c>
      <c r="O406" s="93"/>
      <c r="P406" s="9">
        <f t="shared" ca="1" si="131"/>
        <v>0</v>
      </c>
      <c r="Q406" s="9">
        <f t="shared" si="141"/>
        <v>0</v>
      </c>
      <c r="S406" s="7">
        <f t="shared" si="142"/>
        <v>800</v>
      </c>
      <c r="T406" s="7">
        <f t="shared" si="143"/>
        <v>800</v>
      </c>
      <c r="U406" s="8" t="str">
        <f t="shared" si="144"/>
        <v/>
      </c>
      <c r="V406" s="7" cm="1">
        <f t="array" aca="1" ref="V406" ca="1">IF(ISBLANK(I406),0,_xlfn.XLOOKUP(I406,INDIRECT(U406&amp;"Controls"),INDIRECT(U406&amp;"ControlsAddon")))</f>
        <v>0</v>
      </c>
      <c r="W406" s="7" t="str">
        <f t="shared" si="132"/>
        <v/>
      </c>
      <c r="X406" s="7" cm="1">
        <f t="array" aca="1" ref="X406" ca="1">IF(AND(K406="y",NOT(ISBLANK(H406))),_xlfn.XLOOKUP(S406,ralcassette,ralcassettecost),IF(K406="Y",_xlfn.XLOOKUP(S406,INDIRECT(U406&amp;"RALW"),_xlfn.XLOOKUP(T406,INDIRECT(U406&amp;"RALD"),INDIRECT(U406&amp;"RAL"))),0))</f>
        <v>0</v>
      </c>
      <c r="Y406" s="7">
        <f t="shared" si="145"/>
        <v>0</v>
      </c>
      <c r="Z406" s="7">
        <f t="shared" si="146"/>
        <v>0</v>
      </c>
      <c r="AA406" s="7" cm="1">
        <f t="array" ref="AA406">IF(ISNUMBER(SEARCH("cassette",H406)),_xlfn.XLOOKUP(S406,cassettewidth,_xlfn.XLOOKUP(H406,cassettetype,cassette)),IF(ISNUMBER(SEARCH("fascia",H406)),_xlfn.XLOOKUP(S406,fasciawidth,_xlfn.XLOOKUP(H406,fasciatype,fascia)),0))</f>
        <v>0</v>
      </c>
      <c r="AB406" s="7" t="str">
        <f t="shared" si="147"/>
        <v/>
      </c>
      <c r="AC406" s="7" t="str" cm="1">
        <f t="array" ref="AC406">IF(NOT(ISBLANK(H406)),_xlfn.XLOOKUP(S406,cassetterefwidth,_xlfn.XLOOKUP(T406,cassetterefdrop,cassetteref)),"")</f>
        <v/>
      </c>
      <c r="AD406" s="1" t="b">
        <f t="shared" si="148"/>
        <v>0</v>
      </c>
      <c r="AE406" s="1" t="b">
        <f t="shared" si="133"/>
        <v>0</v>
      </c>
      <c r="AF406" s="10" t="e" cm="1">
        <f t="array" aca="1" ref="AF406" ca="1">(_xlfn.XLOOKUP($S406,INDIRECT($U406&amp;$W406&amp;"W"),_xlfn.XLOOKUP($T406,INDIRECT($U406&amp;$W406&amp;"D"),INDIRECT($U406&amp;$W406))))</f>
        <v>#REF!</v>
      </c>
      <c r="AG406" s="9"/>
      <c r="AH406" s="9"/>
      <c r="AI406" s="9"/>
      <c r="AJ406" s="9"/>
      <c r="AK406" s="9"/>
      <c r="AL406" s="7">
        <f t="shared" si="134"/>
        <v>500</v>
      </c>
      <c r="AM406" s="7" t="str">
        <f t="shared" si="149"/>
        <v/>
      </c>
      <c r="AN406" s="7">
        <f t="shared" si="135"/>
        <v>0</v>
      </c>
      <c r="AO406" s="7">
        <f t="shared" si="136"/>
        <v>0</v>
      </c>
      <c r="AP406" s="9" cm="1">
        <f t="array" aca="1" ref="AP406" ca="1">IF(F406="Flow",_xlfn.XLOOKUP(AL406,INDIRECT(F406&amp;AM406&amp;"W"),_xlfn.XLOOKUP(AI406,INDIRECT(F406&amp;AM406&amp;"H"),INDIRECT(F406&amp;AM406))),0)</f>
        <v>0</v>
      </c>
      <c r="AQ406" s="9">
        <f>IF(F406="Cascade",_xlfn.XLOOKUP(S406,Cascade!$C$4:$S$4,Cascade!$C$5:$S$5),0)</f>
        <v>0</v>
      </c>
      <c r="AR406" s="9" t="b">
        <f t="shared" si="137"/>
        <v>0</v>
      </c>
      <c r="AS406" s="9" cm="1">
        <f t="array" aca="1" ref="AS406" ca="1">IF(OR(G406="Ellipse 43",G406="Luxury 46",G406="Type 2",G406="Type D",G406="Type Z",ISBLANK(G406)),0,_xlfn.XLOOKUP(S406,INDIRECT(U406&amp;AR406&amp;"w"),INDIRECT(U406&amp;AR406)))</f>
        <v>0</v>
      </c>
      <c r="AT406" s="9" cm="1">
        <f t="array" ref="AT406">IF(F406="ExtraLok 100",_xlfn.XLOOKUP(S406,'ExtraLok 100'!$C$6:$S$6,_xlfn.XLOOKUP('Pricing Tool'!T406,'ExtraLok 100'!$A$7:$A$21,'ExtraLok 100'!$C$7:$S$21)),IF(F406="ExtraLok 125",_xlfn.XLOOKUP('Pricing Tool'!S406,'ExtraLok 125'!$C$6:$S$6,_xlfn.XLOOKUP('Pricing Tool'!T406,'ExtraLok 125'!$A$7:$A$33,'ExtraLok 125'!$C$7:$S$33)),0))</f>
        <v>0</v>
      </c>
      <c r="AU406" s="9">
        <f t="shared" ca="1" si="150"/>
        <v>0</v>
      </c>
      <c r="AV406" s="9" t="str">
        <f t="shared" si="138"/>
        <v/>
      </c>
      <c r="AW406" s="85" t="e">
        <f>_xlfn.XLOOKUP($AV406,'Size capacities'!$A$2:$A$120,'Size capacities'!D$2:D$120)</f>
        <v>#N/A</v>
      </c>
      <c r="AX406" s="85" t="e">
        <f>_xlfn.XLOOKUP($AV406,'Size capacities'!$A$2:$A$120,'Size capacities'!E$2:E$120)</f>
        <v>#N/A</v>
      </c>
      <c r="AY406" s="85" t="e">
        <f>_xlfn.XLOOKUP($AV406,'Size capacities'!$A$2:$A$120,'Size capacities'!F$2:F$120)</f>
        <v>#N/A</v>
      </c>
      <c r="AZ406" s="85" t="e">
        <f>_xlfn.XLOOKUP($AV406,'Size capacities'!$A$2:$A$120,'Size capacities'!G$2:G$120)</f>
        <v>#N/A</v>
      </c>
      <c r="BA406" s="85">
        <f t="shared" si="139"/>
        <v>0</v>
      </c>
      <c r="BB406" s="85">
        <f t="shared" si="140"/>
        <v>0</v>
      </c>
    </row>
    <row r="407" spans="1:54" x14ac:dyDescent="0.3">
      <c r="A407" s="7">
        <v>404</v>
      </c>
      <c r="B407" s="91"/>
      <c r="C407" s="91"/>
      <c r="D407" s="91"/>
      <c r="E407" s="91"/>
      <c r="F407" s="91"/>
      <c r="G407" s="91"/>
      <c r="H407" s="91"/>
      <c r="I407" s="91"/>
      <c r="J407" s="91"/>
      <c r="K407" s="92"/>
      <c r="L407" s="92"/>
      <c r="M407" s="9">
        <f t="shared" ca="1" si="130"/>
        <v>0</v>
      </c>
      <c r="N407" s="10" cm="1">
        <f t="array" aca="1" ref="N407" ca="1">IF(ISBLANK(C407),0,IF(F407="Flow",AP407,IF(F407="Cascade",AQ407,IF(OR(ISBLANK(F407),ISBLANK(G407),ISBLANK(I407),ISBLANK(J407)),0,(_xlfn.XLOOKUP(S407,INDIRECT(U407&amp;W407&amp;"W"),_xlfn.XLOOKUP(T407,INDIRECT(U407&amp;W407&amp;"D"),INDIRECT(U407&amp;W407))))))))</f>
        <v>0</v>
      </c>
      <c r="O407" s="93"/>
      <c r="P407" s="9">
        <f t="shared" ca="1" si="131"/>
        <v>0</v>
      </c>
      <c r="Q407" s="9">
        <f t="shared" si="141"/>
        <v>0</v>
      </c>
      <c r="S407" s="7">
        <f t="shared" si="142"/>
        <v>800</v>
      </c>
      <c r="T407" s="7">
        <f t="shared" si="143"/>
        <v>800</v>
      </c>
      <c r="U407" s="8" t="str">
        <f t="shared" si="144"/>
        <v/>
      </c>
      <c r="V407" s="7" cm="1">
        <f t="array" aca="1" ref="V407" ca="1">IF(ISBLANK(I407),0,_xlfn.XLOOKUP(I407,INDIRECT(U407&amp;"Controls"),INDIRECT(U407&amp;"ControlsAddon")))</f>
        <v>0</v>
      </c>
      <c r="W407" s="7" t="str">
        <f t="shared" si="132"/>
        <v/>
      </c>
      <c r="X407" s="7" cm="1">
        <f t="array" aca="1" ref="X407" ca="1">IF(AND(K407="y",NOT(ISBLANK(H407))),_xlfn.XLOOKUP(S407,ralcassette,ralcassettecost),IF(K407="Y",_xlfn.XLOOKUP(S407,INDIRECT(U407&amp;"RALW"),_xlfn.XLOOKUP(T407,INDIRECT(U407&amp;"RALD"),INDIRECT(U407&amp;"RAL"))),0))</f>
        <v>0</v>
      </c>
      <c r="Y407" s="7">
        <f t="shared" si="145"/>
        <v>0</v>
      </c>
      <c r="Z407" s="7">
        <f t="shared" si="146"/>
        <v>0</v>
      </c>
      <c r="AA407" s="7" cm="1">
        <f t="array" ref="AA407">IF(ISNUMBER(SEARCH("cassette",H407)),_xlfn.XLOOKUP(S407,cassettewidth,_xlfn.XLOOKUP(H407,cassettetype,cassette)),IF(ISNUMBER(SEARCH("fascia",H407)),_xlfn.XLOOKUP(S407,fasciawidth,_xlfn.XLOOKUP(H407,fasciatype,fascia)),0))</f>
        <v>0</v>
      </c>
      <c r="AB407" s="7" t="str">
        <f t="shared" si="147"/>
        <v/>
      </c>
      <c r="AC407" s="7" t="str" cm="1">
        <f t="array" ref="AC407">IF(NOT(ISBLANK(H407)),_xlfn.XLOOKUP(S407,cassetterefwidth,_xlfn.XLOOKUP(T407,cassetterefdrop,cassetteref)),"")</f>
        <v/>
      </c>
      <c r="AD407" s="1" t="b">
        <f t="shared" si="148"/>
        <v>0</v>
      </c>
      <c r="AE407" s="1" t="b">
        <f t="shared" si="133"/>
        <v>0</v>
      </c>
      <c r="AF407" s="10" t="e" cm="1">
        <f t="array" aca="1" ref="AF407" ca="1">(_xlfn.XLOOKUP($S407,INDIRECT($U407&amp;$W407&amp;"W"),_xlfn.XLOOKUP($T407,INDIRECT($U407&amp;$W407&amp;"D"),INDIRECT($U407&amp;$W407))))</f>
        <v>#REF!</v>
      </c>
      <c r="AG407" s="9"/>
      <c r="AH407" s="9"/>
      <c r="AI407" s="9"/>
      <c r="AJ407" s="9"/>
      <c r="AK407" s="9"/>
      <c r="AL407" s="7">
        <f t="shared" si="134"/>
        <v>500</v>
      </c>
      <c r="AM407" s="7" t="str">
        <f t="shared" si="149"/>
        <v/>
      </c>
      <c r="AN407" s="7">
        <f t="shared" si="135"/>
        <v>0</v>
      </c>
      <c r="AO407" s="7">
        <f t="shared" si="136"/>
        <v>0</v>
      </c>
      <c r="AP407" s="9" cm="1">
        <f t="array" aca="1" ref="AP407" ca="1">IF(F407="Flow",_xlfn.XLOOKUP(AL407,INDIRECT(F407&amp;AM407&amp;"W"),_xlfn.XLOOKUP(AI407,INDIRECT(F407&amp;AM407&amp;"H"),INDIRECT(F407&amp;AM407))),0)</f>
        <v>0</v>
      </c>
      <c r="AQ407" s="9">
        <f>IF(F407="Cascade",_xlfn.XLOOKUP(S407,Cascade!$C$4:$S$4,Cascade!$C$5:$S$5),0)</f>
        <v>0</v>
      </c>
      <c r="AR407" s="9" t="b">
        <f t="shared" si="137"/>
        <v>0</v>
      </c>
      <c r="AS407" s="9" cm="1">
        <f t="array" aca="1" ref="AS407" ca="1">IF(OR(G407="Ellipse 43",G407="Luxury 46",G407="Type 2",G407="Type D",G407="Type Z",ISBLANK(G407)),0,_xlfn.XLOOKUP(S407,INDIRECT(U407&amp;AR407&amp;"w"),INDIRECT(U407&amp;AR407)))</f>
        <v>0</v>
      </c>
      <c r="AT407" s="9" cm="1">
        <f t="array" ref="AT407">IF(F407="ExtraLok 100",_xlfn.XLOOKUP(S407,'ExtraLok 100'!$C$6:$S$6,_xlfn.XLOOKUP('Pricing Tool'!T407,'ExtraLok 100'!$A$7:$A$21,'ExtraLok 100'!$C$7:$S$21)),IF(F407="ExtraLok 125",_xlfn.XLOOKUP('Pricing Tool'!S407,'ExtraLok 125'!$C$6:$S$6,_xlfn.XLOOKUP('Pricing Tool'!T407,'ExtraLok 125'!$A$7:$A$33,'ExtraLok 125'!$C$7:$S$33)),0))</f>
        <v>0</v>
      </c>
      <c r="AU407" s="9">
        <f t="shared" ca="1" si="150"/>
        <v>0</v>
      </c>
      <c r="AV407" s="9" t="str">
        <f t="shared" si="138"/>
        <v/>
      </c>
      <c r="AW407" s="85" t="e">
        <f>_xlfn.XLOOKUP($AV407,'Size capacities'!$A$2:$A$120,'Size capacities'!D$2:D$120)</f>
        <v>#N/A</v>
      </c>
      <c r="AX407" s="85" t="e">
        <f>_xlfn.XLOOKUP($AV407,'Size capacities'!$A$2:$A$120,'Size capacities'!E$2:E$120)</f>
        <v>#N/A</v>
      </c>
      <c r="AY407" s="85" t="e">
        <f>_xlfn.XLOOKUP($AV407,'Size capacities'!$A$2:$A$120,'Size capacities'!F$2:F$120)</f>
        <v>#N/A</v>
      </c>
      <c r="AZ407" s="85" t="e">
        <f>_xlfn.XLOOKUP($AV407,'Size capacities'!$A$2:$A$120,'Size capacities'!G$2:G$120)</f>
        <v>#N/A</v>
      </c>
      <c r="BA407" s="85">
        <f t="shared" si="139"/>
        <v>0</v>
      </c>
      <c r="BB407" s="85">
        <f t="shared" si="140"/>
        <v>0</v>
      </c>
    </row>
    <row r="408" spans="1:54" x14ac:dyDescent="0.3">
      <c r="A408" s="7">
        <v>405</v>
      </c>
      <c r="B408" s="91"/>
      <c r="C408" s="91"/>
      <c r="D408" s="91"/>
      <c r="E408" s="91"/>
      <c r="F408" s="91"/>
      <c r="G408" s="91"/>
      <c r="H408" s="91"/>
      <c r="I408" s="91"/>
      <c r="J408" s="91"/>
      <c r="K408" s="92"/>
      <c r="L408" s="92"/>
      <c r="M408" s="9">
        <f t="shared" ca="1" si="130"/>
        <v>0</v>
      </c>
      <c r="N408" s="10" cm="1">
        <f t="array" aca="1" ref="N408" ca="1">IF(ISBLANK(C408),0,IF(F408="Flow",AP408,IF(F408="Cascade",AQ408,IF(OR(ISBLANK(F408),ISBLANK(G408),ISBLANK(I408),ISBLANK(J408)),0,(_xlfn.XLOOKUP(S408,INDIRECT(U408&amp;W408&amp;"W"),_xlfn.XLOOKUP(T408,INDIRECT(U408&amp;W408&amp;"D"),INDIRECT(U408&amp;W408))))))))</f>
        <v>0</v>
      </c>
      <c r="O408" s="93"/>
      <c r="P408" s="9">
        <f t="shared" ca="1" si="131"/>
        <v>0</v>
      </c>
      <c r="Q408" s="9">
        <f t="shared" si="141"/>
        <v>0</v>
      </c>
      <c r="S408" s="7">
        <f t="shared" si="142"/>
        <v>800</v>
      </c>
      <c r="T408" s="7">
        <f t="shared" si="143"/>
        <v>800</v>
      </c>
      <c r="U408" s="8" t="str">
        <f t="shared" si="144"/>
        <v/>
      </c>
      <c r="V408" s="7" cm="1">
        <f t="array" aca="1" ref="V408" ca="1">IF(ISBLANK(I408),0,_xlfn.XLOOKUP(I408,INDIRECT(U408&amp;"Controls"),INDIRECT(U408&amp;"ControlsAddon")))</f>
        <v>0</v>
      </c>
      <c r="W408" s="7" t="str">
        <f t="shared" si="132"/>
        <v/>
      </c>
      <c r="X408" s="7" cm="1">
        <f t="array" aca="1" ref="X408" ca="1">IF(AND(K408="y",NOT(ISBLANK(H408))),_xlfn.XLOOKUP(S408,ralcassette,ralcassettecost),IF(K408="Y",_xlfn.XLOOKUP(S408,INDIRECT(U408&amp;"RALW"),_xlfn.XLOOKUP(T408,INDIRECT(U408&amp;"RALD"),INDIRECT(U408&amp;"RAL"))),0))</f>
        <v>0</v>
      </c>
      <c r="Y408" s="7">
        <f t="shared" si="145"/>
        <v>0</v>
      </c>
      <c r="Z408" s="7">
        <f t="shared" si="146"/>
        <v>0</v>
      </c>
      <c r="AA408" s="7" cm="1">
        <f t="array" ref="AA408">IF(ISNUMBER(SEARCH("cassette",H408)),_xlfn.XLOOKUP(S408,cassettewidth,_xlfn.XLOOKUP(H408,cassettetype,cassette)),IF(ISNUMBER(SEARCH("fascia",H408)),_xlfn.XLOOKUP(S408,fasciawidth,_xlfn.XLOOKUP(H408,fasciatype,fascia)),0))</f>
        <v>0</v>
      </c>
      <c r="AB408" s="7" t="str">
        <f t="shared" si="147"/>
        <v/>
      </c>
      <c r="AC408" s="7" t="str" cm="1">
        <f t="array" ref="AC408">IF(NOT(ISBLANK(H408)),_xlfn.XLOOKUP(S408,cassetterefwidth,_xlfn.XLOOKUP(T408,cassetterefdrop,cassetteref)),"")</f>
        <v/>
      </c>
      <c r="AD408" s="1" t="b">
        <f t="shared" si="148"/>
        <v>0</v>
      </c>
      <c r="AE408" s="1" t="b">
        <f t="shared" si="133"/>
        <v>0</v>
      </c>
      <c r="AF408" s="10" t="e" cm="1">
        <f t="array" aca="1" ref="AF408" ca="1">(_xlfn.XLOOKUP($S408,INDIRECT($U408&amp;$W408&amp;"W"),_xlfn.XLOOKUP($T408,INDIRECT($U408&amp;$W408&amp;"D"),INDIRECT($U408&amp;$W408))))</f>
        <v>#REF!</v>
      </c>
      <c r="AG408" s="9"/>
      <c r="AH408" s="9"/>
      <c r="AI408" s="9"/>
      <c r="AJ408" s="9"/>
      <c r="AK408" s="9"/>
      <c r="AL408" s="7">
        <f t="shared" si="134"/>
        <v>500</v>
      </c>
      <c r="AM408" s="7" t="str">
        <f t="shared" si="149"/>
        <v/>
      </c>
      <c r="AN408" s="7">
        <f t="shared" si="135"/>
        <v>0</v>
      </c>
      <c r="AO408" s="7">
        <f t="shared" si="136"/>
        <v>0</v>
      </c>
      <c r="AP408" s="9" cm="1">
        <f t="array" aca="1" ref="AP408" ca="1">IF(F408="Flow",_xlfn.XLOOKUP(AL408,INDIRECT(F408&amp;AM408&amp;"W"),_xlfn.XLOOKUP(AI408,INDIRECT(F408&amp;AM408&amp;"H"),INDIRECT(F408&amp;AM408))),0)</f>
        <v>0</v>
      </c>
      <c r="AQ408" s="9">
        <f>IF(F408="Cascade",_xlfn.XLOOKUP(S408,Cascade!$C$4:$S$4,Cascade!$C$5:$S$5),0)</f>
        <v>0</v>
      </c>
      <c r="AR408" s="9" t="b">
        <f t="shared" si="137"/>
        <v>0</v>
      </c>
      <c r="AS408" s="9" cm="1">
        <f t="array" aca="1" ref="AS408" ca="1">IF(OR(G408="Ellipse 43",G408="Luxury 46",G408="Type 2",G408="Type D",G408="Type Z",ISBLANK(G408)),0,_xlfn.XLOOKUP(S408,INDIRECT(U408&amp;AR408&amp;"w"),INDIRECT(U408&amp;AR408)))</f>
        <v>0</v>
      </c>
      <c r="AT408" s="9" cm="1">
        <f t="array" ref="AT408">IF(F408="ExtraLok 100",_xlfn.XLOOKUP(S408,'ExtraLok 100'!$C$6:$S$6,_xlfn.XLOOKUP('Pricing Tool'!T408,'ExtraLok 100'!$A$7:$A$21,'ExtraLok 100'!$C$7:$S$21)),IF(F408="ExtraLok 125",_xlfn.XLOOKUP('Pricing Tool'!S408,'ExtraLok 125'!$C$6:$S$6,_xlfn.XLOOKUP('Pricing Tool'!T408,'ExtraLok 125'!$A$7:$A$33,'ExtraLok 125'!$C$7:$S$33)),0))</f>
        <v>0</v>
      </c>
      <c r="AU408" s="9">
        <f t="shared" ca="1" si="150"/>
        <v>0</v>
      </c>
      <c r="AV408" s="9" t="str">
        <f t="shared" si="138"/>
        <v/>
      </c>
      <c r="AW408" s="85" t="e">
        <f>_xlfn.XLOOKUP($AV408,'Size capacities'!$A$2:$A$120,'Size capacities'!D$2:D$120)</f>
        <v>#N/A</v>
      </c>
      <c r="AX408" s="85" t="e">
        <f>_xlfn.XLOOKUP($AV408,'Size capacities'!$A$2:$A$120,'Size capacities'!E$2:E$120)</f>
        <v>#N/A</v>
      </c>
      <c r="AY408" s="85" t="e">
        <f>_xlfn.XLOOKUP($AV408,'Size capacities'!$A$2:$A$120,'Size capacities'!F$2:F$120)</f>
        <v>#N/A</v>
      </c>
      <c r="AZ408" s="85" t="e">
        <f>_xlfn.XLOOKUP($AV408,'Size capacities'!$A$2:$A$120,'Size capacities'!G$2:G$120)</f>
        <v>#N/A</v>
      </c>
      <c r="BA408" s="85">
        <f t="shared" si="139"/>
        <v>0</v>
      </c>
      <c r="BB408" s="85">
        <f t="shared" si="140"/>
        <v>0</v>
      </c>
    </row>
    <row r="409" spans="1:54" x14ac:dyDescent="0.3">
      <c r="A409" s="7">
        <v>406</v>
      </c>
      <c r="B409" s="91"/>
      <c r="C409" s="91"/>
      <c r="D409" s="91"/>
      <c r="E409" s="91"/>
      <c r="F409" s="91"/>
      <c r="G409" s="91"/>
      <c r="H409" s="91"/>
      <c r="I409" s="91"/>
      <c r="J409" s="91"/>
      <c r="K409" s="92"/>
      <c r="L409" s="92"/>
      <c r="M409" s="9">
        <f t="shared" ca="1" si="130"/>
        <v>0</v>
      </c>
      <c r="N409" s="10" cm="1">
        <f t="array" aca="1" ref="N409" ca="1">IF(ISBLANK(C409),0,IF(F409="Flow",AP409,IF(F409="Cascade",AQ409,IF(OR(ISBLANK(F409),ISBLANK(G409),ISBLANK(I409),ISBLANK(J409)),0,(_xlfn.XLOOKUP(S409,INDIRECT(U409&amp;W409&amp;"W"),_xlfn.XLOOKUP(T409,INDIRECT(U409&amp;W409&amp;"D"),INDIRECT(U409&amp;W409))))))))</f>
        <v>0</v>
      </c>
      <c r="O409" s="93"/>
      <c r="P409" s="9">
        <f t="shared" ca="1" si="131"/>
        <v>0</v>
      </c>
      <c r="Q409" s="9">
        <f t="shared" si="141"/>
        <v>0</v>
      </c>
      <c r="S409" s="7">
        <f t="shared" si="142"/>
        <v>800</v>
      </c>
      <c r="T409" s="7">
        <f t="shared" si="143"/>
        <v>800</v>
      </c>
      <c r="U409" s="8" t="str">
        <f t="shared" si="144"/>
        <v/>
      </c>
      <c r="V409" s="7" cm="1">
        <f t="array" aca="1" ref="V409" ca="1">IF(ISBLANK(I409),0,_xlfn.XLOOKUP(I409,INDIRECT(U409&amp;"Controls"),INDIRECT(U409&amp;"ControlsAddon")))</f>
        <v>0</v>
      </c>
      <c r="W409" s="7" t="str">
        <f t="shared" si="132"/>
        <v/>
      </c>
      <c r="X409" s="7" cm="1">
        <f t="array" aca="1" ref="X409" ca="1">IF(AND(K409="y",NOT(ISBLANK(H409))),_xlfn.XLOOKUP(S409,ralcassette,ralcassettecost),IF(K409="Y",_xlfn.XLOOKUP(S409,INDIRECT(U409&amp;"RALW"),_xlfn.XLOOKUP(T409,INDIRECT(U409&amp;"RALD"),INDIRECT(U409&amp;"RAL"))),0))</f>
        <v>0</v>
      </c>
      <c r="Y409" s="7">
        <f t="shared" si="145"/>
        <v>0</v>
      </c>
      <c r="Z409" s="7">
        <f t="shared" si="146"/>
        <v>0</v>
      </c>
      <c r="AA409" s="7" cm="1">
        <f t="array" ref="AA409">IF(ISNUMBER(SEARCH("cassette",H409)),_xlfn.XLOOKUP(S409,cassettewidth,_xlfn.XLOOKUP(H409,cassettetype,cassette)),IF(ISNUMBER(SEARCH("fascia",H409)),_xlfn.XLOOKUP(S409,fasciawidth,_xlfn.XLOOKUP(H409,fasciatype,fascia)),0))</f>
        <v>0</v>
      </c>
      <c r="AB409" s="7" t="str">
        <f t="shared" si="147"/>
        <v/>
      </c>
      <c r="AC409" s="7" t="str" cm="1">
        <f t="array" ref="AC409">IF(NOT(ISBLANK(H409)),_xlfn.XLOOKUP(S409,cassetterefwidth,_xlfn.XLOOKUP(T409,cassetterefdrop,cassetteref)),"")</f>
        <v/>
      </c>
      <c r="AD409" s="1" t="b">
        <f t="shared" si="148"/>
        <v>0</v>
      </c>
      <c r="AE409" s="1" t="b">
        <f t="shared" si="133"/>
        <v>0</v>
      </c>
      <c r="AF409" s="10" t="e" cm="1">
        <f t="array" aca="1" ref="AF409" ca="1">(_xlfn.XLOOKUP($S409,INDIRECT($U409&amp;$W409&amp;"W"),_xlfn.XLOOKUP($T409,INDIRECT($U409&amp;$W409&amp;"D"),INDIRECT($U409&amp;$W409))))</f>
        <v>#REF!</v>
      </c>
      <c r="AG409" s="9"/>
      <c r="AH409" s="9"/>
      <c r="AI409" s="9"/>
      <c r="AJ409" s="9"/>
      <c r="AK409" s="9"/>
      <c r="AL409" s="7">
        <f t="shared" si="134"/>
        <v>500</v>
      </c>
      <c r="AM409" s="7" t="str">
        <f t="shared" si="149"/>
        <v/>
      </c>
      <c r="AN409" s="7">
        <f t="shared" si="135"/>
        <v>0</v>
      </c>
      <c r="AO409" s="7">
        <f t="shared" si="136"/>
        <v>0</v>
      </c>
      <c r="AP409" s="9" cm="1">
        <f t="array" aca="1" ref="AP409" ca="1">IF(F409="Flow",_xlfn.XLOOKUP(AL409,INDIRECT(F409&amp;AM409&amp;"W"),_xlfn.XLOOKUP(AI409,INDIRECT(F409&amp;AM409&amp;"H"),INDIRECT(F409&amp;AM409))),0)</f>
        <v>0</v>
      </c>
      <c r="AQ409" s="9">
        <f>IF(F409="Cascade",_xlfn.XLOOKUP(S409,Cascade!$C$4:$S$4,Cascade!$C$5:$S$5),0)</f>
        <v>0</v>
      </c>
      <c r="AR409" s="9" t="b">
        <f t="shared" si="137"/>
        <v>0</v>
      </c>
      <c r="AS409" s="9" cm="1">
        <f t="array" aca="1" ref="AS409" ca="1">IF(OR(G409="Ellipse 43",G409="Luxury 46",G409="Type 2",G409="Type D",G409="Type Z",ISBLANK(G409)),0,_xlfn.XLOOKUP(S409,INDIRECT(U409&amp;AR409&amp;"w"),INDIRECT(U409&amp;AR409)))</f>
        <v>0</v>
      </c>
      <c r="AT409" s="9" cm="1">
        <f t="array" ref="AT409">IF(F409="ExtraLok 100",_xlfn.XLOOKUP(S409,'ExtraLok 100'!$C$6:$S$6,_xlfn.XLOOKUP('Pricing Tool'!T409,'ExtraLok 100'!$A$7:$A$21,'ExtraLok 100'!$C$7:$S$21)),IF(F409="ExtraLok 125",_xlfn.XLOOKUP('Pricing Tool'!S409,'ExtraLok 125'!$C$6:$S$6,_xlfn.XLOOKUP('Pricing Tool'!T409,'ExtraLok 125'!$A$7:$A$33,'ExtraLok 125'!$C$7:$S$33)),0))</f>
        <v>0</v>
      </c>
      <c r="AU409" s="9">
        <f t="shared" ca="1" si="150"/>
        <v>0</v>
      </c>
      <c r="AV409" s="9" t="str">
        <f t="shared" si="138"/>
        <v/>
      </c>
      <c r="AW409" s="85" t="e">
        <f>_xlfn.XLOOKUP($AV409,'Size capacities'!$A$2:$A$120,'Size capacities'!D$2:D$120)</f>
        <v>#N/A</v>
      </c>
      <c r="AX409" s="85" t="e">
        <f>_xlfn.XLOOKUP($AV409,'Size capacities'!$A$2:$A$120,'Size capacities'!E$2:E$120)</f>
        <v>#N/A</v>
      </c>
      <c r="AY409" s="85" t="e">
        <f>_xlfn.XLOOKUP($AV409,'Size capacities'!$A$2:$A$120,'Size capacities'!F$2:F$120)</f>
        <v>#N/A</v>
      </c>
      <c r="AZ409" s="85" t="e">
        <f>_xlfn.XLOOKUP($AV409,'Size capacities'!$A$2:$A$120,'Size capacities'!G$2:G$120)</f>
        <v>#N/A</v>
      </c>
      <c r="BA409" s="85">
        <f t="shared" si="139"/>
        <v>0</v>
      </c>
      <c r="BB409" s="85">
        <f t="shared" si="140"/>
        <v>0</v>
      </c>
    </row>
    <row r="410" spans="1:54" x14ac:dyDescent="0.3">
      <c r="A410" s="7">
        <v>407</v>
      </c>
      <c r="B410" s="91"/>
      <c r="C410" s="91"/>
      <c r="D410" s="91"/>
      <c r="E410" s="91"/>
      <c r="F410" s="91"/>
      <c r="G410" s="91"/>
      <c r="H410" s="91"/>
      <c r="I410" s="91"/>
      <c r="J410" s="91"/>
      <c r="K410" s="92"/>
      <c r="L410" s="92"/>
      <c r="M410" s="9">
        <f t="shared" ca="1" si="130"/>
        <v>0</v>
      </c>
      <c r="N410" s="10" cm="1">
        <f t="array" aca="1" ref="N410" ca="1">IF(ISBLANK(C410),0,IF(F410="Flow",AP410,IF(F410="Cascade",AQ410,IF(OR(ISBLANK(F410),ISBLANK(G410),ISBLANK(I410),ISBLANK(J410)),0,(_xlfn.XLOOKUP(S410,INDIRECT(U410&amp;W410&amp;"W"),_xlfn.XLOOKUP(T410,INDIRECT(U410&amp;W410&amp;"D"),INDIRECT(U410&amp;W410))))))))</f>
        <v>0</v>
      </c>
      <c r="O410" s="93"/>
      <c r="P410" s="9">
        <f t="shared" ca="1" si="131"/>
        <v>0</v>
      </c>
      <c r="Q410" s="9">
        <f t="shared" si="141"/>
        <v>0</v>
      </c>
      <c r="S410" s="7">
        <f t="shared" si="142"/>
        <v>800</v>
      </c>
      <c r="T410" s="7">
        <f t="shared" si="143"/>
        <v>800</v>
      </c>
      <c r="U410" s="8" t="str">
        <f t="shared" si="144"/>
        <v/>
      </c>
      <c r="V410" s="7" cm="1">
        <f t="array" aca="1" ref="V410" ca="1">IF(ISBLANK(I410),0,_xlfn.XLOOKUP(I410,INDIRECT(U410&amp;"Controls"),INDIRECT(U410&amp;"ControlsAddon")))</f>
        <v>0</v>
      </c>
      <c r="W410" s="7" t="str">
        <f t="shared" si="132"/>
        <v/>
      </c>
      <c r="X410" s="7" cm="1">
        <f t="array" aca="1" ref="X410" ca="1">IF(AND(K410="y",NOT(ISBLANK(H410))),_xlfn.XLOOKUP(S410,ralcassette,ralcassettecost),IF(K410="Y",_xlfn.XLOOKUP(S410,INDIRECT(U410&amp;"RALW"),_xlfn.XLOOKUP(T410,INDIRECT(U410&amp;"RALD"),INDIRECT(U410&amp;"RAL"))),0))</f>
        <v>0</v>
      </c>
      <c r="Y410" s="7">
        <f t="shared" si="145"/>
        <v>0</v>
      </c>
      <c r="Z410" s="7">
        <f t="shared" si="146"/>
        <v>0</v>
      </c>
      <c r="AA410" s="7" cm="1">
        <f t="array" ref="AA410">IF(ISNUMBER(SEARCH("cassette",H410)),_xlfn.XLOOKUP(S410,cassettewidth,_xlfn.XLOOKUP(H410,cassettetype,cassette)),IF(ISNUMBER(SEARCH("fascia",H410)),_xlfn.XLOOKUP(S410,fasciawidth,_xlfn.XLOOKUP(H410,fasciatype,fascia)),0))</f>
        <v>0</v>
      </c>
      <c r="AB410" s="7" t="str">
        <f t="shared" si="147"/>
        <v/>
      </c>
      <c r="AC410" s="7" t="str" cm="1">
        <f t="array" ref="AC410">IF(NOT(ISBLANK(H410)),_xlfn.XLOOKUP(S410,cassetterefwidth,_xlfn.XLOOKUP(T410,cassetterefdrop,cassetteref)),"")</f>
        <v/>
      </c>
      <c r="AD410" s="1" t="b">
        <f t="shared" si="148"/>
        <v>0</v>
      </c>
      <c r="AE410" s="1" t="b">
        <f t="shared" si="133"/>
        <v>0</v>
      </c>
      <c r="AF410" s="10" t="e" cm="1">
        <f t="array" aca="1" ref="AF410" ca="1">(_xlfn.XLOOKUP($S410,INDIRECT($U410&amp;$W410&amp;"W"),_xlfn.XLOOKUP($T410,INDIRECT($U410&amp;$W410&amp;"D"),INDIRECT($U410&amp;$W410))))</f>
        <v>#REF!</v>
      </c>
      <c r="AG410" s="9"/>
      <c r="AH410" s="9"/>
      <c r="AI410" s="9"/>
      <c r="AJ410" s="9"/>
      <c r="AK410" s="9"/>
      <c r="AL410" s="7">
        <f t="shared" si="134"/>
        <v>500</v>
      </c>
      <c r="AM410" s="7" t="str">
        <f t="shared" si="149"/>
        <v/>
      </c>
      <c r="AN410" s="7">
        <f t="shared" si="135"/>
        <v>0</v>
      </c>
      <c r="AO410" s="7">
        <f t="shared" si="136"/>
        <v>0</v>
      </c>
      <c r="AP410" s="9" cm="1">
        <f t="array" aca="1" ref="AP410" ca="1">IF(F410="Flow",_xlfn.XLOOKUP(AL410,INDIRECT(F410&amp;AM410&amp;"W"),_xlfn.XLOOKUP(AI410,INDIRECT(F410&amp;AM410&amp;"H"),INDIRECT(F410&amp;AM410))),0)</f>
        <v>0</v>
      </c>
      <c r="AQ410" s="9">
        <f>IF(F410="Cascade",_xlfn.XLOOKUP(S410,Cascade!$C$4:$S$4,Cascade!$C$5:$S$5),0)</f>
        <v>0</v>
      </c>
      <c r="AR410" s="9" t="b">
        <f t="shared" si="137"/>
        <v>0</v>
      </c>
      <c r="AS410" s="9" cm="1">
        <f t="array" aca="1" ref="AS410" ca="1">IF(OR(G410="Ellipse 43",G410="Luxury 46",G410="Type 2",G410="Type D",G410="Type Z",ISBLANK(G410)),0,_xlfn.XLOOKUP(S410,INDIRECT(U410&amp;AR410&amp;"w"),INDIRECT(U410&amp;AR410)))</f>
        <v>0</v>
      </c>
      <c r="AT410" s="9" cm="1">
        <f t="array" ref="AT410">IF(F410="ExtraLok 100",_xlfn.XLOOKUP(S410,'ExtraLok 100'!$C$6:$S$6,_xlfn.XLOOKUP('Pricing Tool'!T410,'ExtraLok 100'!$A$7:$A$21,'ExtraLok 100'!$C$7:$S$21)),IF(F410="ExtraLok 125",_xlfn.XLOOKUP('Pricing Tool'!S410,'ExtraLok 125'!$C$6:$S$6,_xlfn.XLOOKUP('Pricing Tool'!T410,'ExtraLok 125'!$A$7:$A$33,'ExtraLok 125'!$C$7:$S$33)),0))</f>
        <v>0</v>
      </c>
      <c r="AU410" s="9">
        <f t="shared" ca="1" si="150"/>
        <v>0</v>
      </c>
      <c r="AV410" s="9" t="str">
        <f t="shared" si="138"/>
        <v/>
      </c>
      <c r="AW410" s="85" t="e">
        <f>_xlfn.XLOOKUP($AV410,'Size capacities'!$A$2:$A$120,'Size capacities'!D$2:D$120)</f>
        <v>#N/A</v>
      </c>
      <c r="AX410" s="85" t="e">
        <f>_xlfn.XLOOKUP($AV410,'Size capacities'!$A$2:$A$120,'Size capacities'!E$2:E$120)</f>
        <v>#N/A</v>
      </c>
      <c r="AY410" s="85" t="e">
        <f>_xlfn.XLOOKUP($AV410,'Size capacities'!$A$2:$A$120,'Size capacities'!F$2:F$120)</f>
        <v>#N/A</v>
      </c>
      <c r="AZ410" s="85" t="e">
        <f>_xlfn.XLOOKUP($AV410,'Size capacities'!$A$2:$A$120,'Size capacities'!G$2:G$120)</f>
        <v>#N/A</v>
      </c>
      <c r="BA410" s="85">
        <f t="shared" si="139"/>
        <v>0</v>
      </c>
      <c r="BB410" s="85">
        <f t="shared" si="140"/>
        <v>0</v>
      </c>
    </row>
    <row r="411" spans="1:54" x14ac:dyDescent="0.3">
      <c r="A411" s="7">
        <v>408</v>
      </c>
      <c r="B411" s="91"/>
      <c r="C411" s="91"/>
      <c r="D411" s="91"/>
      <c r="E411" s="91"/>
      <c r="F411" s="91"/>
      <c r="G411" s="91"/>
      <c r="H411" s="91"/>
      <c r="I411" s="91"/>
      <c r="J411" s="91"/>
      <c r="K411" s="92"/>
      <c r="L411" s="92"/>
      <c r="M411" s="9">
        <f t="shared" ca="1" si="130"/>
        <v>0</v>
      </c>
      <c r="N411" s="10" cm="1">
        <f t="array" aca="1" ref="N411" ca="1">IF(ISBLANK(C411),0,IF(F411="Flow",AP411,IF(F411="Cascade",AQ411,IF(OR(ISBLANK(F411),ISBLANK(G411),ISBLANK(I411),ISBLANK(J411)),0,(_xlfn.XLOOKUP(S411,INDIRECT(U411&amp;W411&amp;"W"),_xlfn.XLOOKUP(T411,INDIRECT(U411&amp;W411&amp;"D"),INDIRECT(U411&amp;W411))))))))</f>
        <v>0</v>
      </c>
      <c r="O411" s="93"/>
      <c r="P411" s="9">
        <f t="shared" ca="1" si="131"/>
        <v>0</v>
      </c>
      <c r="Q411" s="9">
        <f t="shared" si="141"/>
        <v>0</v>
      </c>
      <c r="S411" s="7">
        <f t="shared" si="142"/>
        <v>800</v>
      </c>
      <c r="T411" s="7">
        <f t="shared" si="143"/>
        <v>800</v>
      </c>
      <c r="U411" s="8" t="str">
        <f t="shared" si="144"/>
        <v/>
      </c>
      <c r="V411" s="7" cm="1">
        <f t="array" aca="1" ref="V411" ca="1">IF(ISBLANK(I411),0,_xlfn.XLOOKUP(I411,INDIRECT(U411&amp;"Controls"),INDIRECT(U411&amp;"ControlsAddon")))</f>
        <v>0</v>
      </c>
      <c r="W411" s="7" t="str">
        <f t="shared" si="132"/>
        <v/>
      </c>
      <c r="X411" s="7" cm="1">
        <f t="array" aca="1" ref="X411" ca="1">IF(AND(K411="y",NOT(ISBLANK(H411))),_xlfn.XLOOKUP(S411,ralcassette,ralcassettecost),IF(K411="Y",_xlfn.XLOOKUP(S411,INDIRECT(U411&amp;"RALW"),_xlfn.XLOOKUP(T411,INDIRECT(U411&amp;"RALD"),INDIRECT(U411&amp;"RAL"))),0))</f>
        <v>0</v>
      </c>
      <c r="Y411" s="7">
        <f t="shared" si="145"/>
        <v>0</v>
      </c>
      <c r="Z411" s="7">
        <f t="shared" si="146"/>
        <v>0</v>
      </c>
      <c r="AA411" s="7" cm="1">
        <f t="array" ref="AA411">IF(ISNUMBER(SEARCH("cassette",H411)),_xlfn.XLOOKUP(S411,cassettewidth,_xlfn.XLOOKUP(H411,cassettetype,cassette)),IF(ISNUMBER(SEARCH("fascia",H411)),_xlfn.XLOOKUP(S411,fasciawidth,_xlfn.XLOOKUP(H411,fasciatype,fascia)),0))</f>
        <v>0</v>
      </c>
      <c r="AB411" s="7" t="str">
        <f t="shared" si="147"/>
        <v/>
      </c>
      <c r="AC411" s="7" t="str" cm="1">
        <f t="array" ref="AC411">IF(NOT(ISBLANK(H411)),_xlfn.XLOOKUP(S411,cassetterefwidth,_xlfn.XLOOKUP(T411,cassetterefdrop,cassetteref)),"")</f>
        <v/>
      </c>
      <c r="AD411" s="1" t="b">
        <f t="shared" si="148"/>
        <v>0</v>
      </c>
      <c r="AE411" s="1" t="b">
        <f t="shared" si="133"/>
        <v>0</v>
      </c>
      <c r="AF411" s="10" t="e" cm="1">
        <f t="array" aca="1" ref="AF411" ca="1">(_xlfn.XLOOKUP($S411,INDIRECT($U411&amp;$W411&amp;"W"),_xlfn.XLOOKUP($T411,INDIRECT($U411&amp;$W411&amp;"D"),INDIRECT($U411&amp;$W411))))</f>
        <v>#REF!</v>
      </c>
      <c r="AG411" s="9"/>
      <c r="AH411" s="9"/>
      <c r="AI411" s="9"/>
      <c r="AJ411" s="9"/>
      <c r="AK411" s="9"/>
      <c r="AL411" s="7">
        <f t="shared" si="134"/>
        <v>500</v>
      </c>
      <c r="AM411" s="7" t="str">
        <f t="shared" si="149"/>
        <v/>
      </c>
      <c r="AN411" s="7">
        <f t="shared" si="135"/>
        <v>0</v>
      </c>
      <c r="AO411" s="7">
        <f t="shared" si="136"/>
        <v>0</v>
      </c>
      <c r="AP411" s="9" cm="1">
        <f t="array" aca="1" ref="AP411" ca="1">IF(F411="Flow",_xlfn.XLOOKUP(AL411,INDIRECT(F411&amp;AM411&amp;"W"),_xlfn.XLOOKUP(AI411,INDIRECT(F411&amp;AM411&amp;"H"),INDIRECT(F411&amp;AM411))),0)</f>
        <v>0</v>
      </c>
      <c r="AQ411" s="9">
        <f>IF(F411="Cascade",_xlfn.XLOOKUP(S411,Cascade!$C$4:$S$4,Cascade!$C$5:$S$5),0)</f>
        <v>0</v>
      </c>
      <c r="AR411" s="9" t="b">
        <f t="shared" si="137"/>
        <v>0</v>
      </c>
      <c r="AS411" s="9" cm="1">
        <f t="array" aca="1" ref="AS411" ca="1">IF(OR(G411="Ellipse 43",G411="Luxury 46",G411="Type 2",G411="Type D",G411="Type Z",ISBLANK(G411)),0,_xlfn.XLOOKUP(S411,INDIRECT(U411&amp;AR411&amp;"w"),INDIRECT(U411&amp;AR411)))</f>
        <v>0</v>
      </c>
      <c r="AT411" s="9" cm="1">
        <f t="array" ref="AT411">IF(F411="ExtraLok 100",_xlfn.XLOOKUP(S411,'ExtraLok 100'!$C$6:$S$6,_xlfn.XLOOKUP('Pricing Tool'!T411,'ExtraLok 100'!$A$7:$A$21,'ExtraLok 100'!$C$7:$S$21)),IF(F411="ExtraLok 125",_xlfn.XLOOKUP('Pricing Tool'!S411,'ExtraLok 125'!$C$6:$S$6,_xlfn.XLOOKUP('Pricing Tool'!T411,'ExtraLok 125'!$A$7:$A$33,'ExtraLok 125'!$C$7:$S$33)),0))</f>
        <v>0</v>
      </c>
      <c r="AU411" s="9">
        <f t="shared" ca="1" si="150"/>
        <v>0</v>
      </c>
      <c r="AV411" s="9" t="str">
        <f t="shared" si="138"/>
        <v/>
      </c>
      <c r="AW411" s="85" t="e">
        <f>_xlfn.XLOOKUP($AV411,'Size capacities'!$A$2:$A$120,'Size capacities'!D$2:D$120)</f>
        <v>#N/A</v>
      </c>
      <c r="AX411" s="85" t="e">
        <f>_xlfn.XLOOKUP($AV411,'Size capacities'!$A$2:$A$120,'Size capacities'!E$2:E$120)</f>
        <v>#N/A</v>
      </c>
      <c r="AY411" s="85" t="e">
        <f>_xlfn.XLOOKUP($AV411,'Size capacities'!$A$2:$A$120,'Size capacities'!F$2:F$120)</f>
        <v>#N/A</v>
      </c>
      <c r="AZ411" s="85" t="e">
        <f>_xlfn.XLOOKUP($AV411,'Size capacities'!$A$2:$A$120,'Size capacities'!G$2:G$120)</f>
        <v>#N/A</v>
      </c>
      <c r="BA411" s="85">
        <f t="shared" si="139"/>
        <v>0</v>
      </c>
      <c r="BB411" s="85">
        <f t="shared" si="140"/>
        <v>0</v>
      </c>
    </row>
    <row r="412" spans="1:54" x14ac:dyDescent="0.3">
      <c r="A412" s="7">
        <v>409</v>
      </c>
      <c r="B412" s="91"/>
      <c r="C412" s="91"/>
      <c r="D412" s="91"/>
      <c r="E412" s="91"/>
      <c r="F412" s="91"/>
      <c r="G412" s="91"/>
      <c r="H412" s="91"/>
      <c r="I412" s="91"/>
      <c r="J412" s="91"/>
      <c r="K412" s="92"/>
      <c r="L412" s="92"/>
      <c r="M412" s="9">
        <f t="shared" ca="1" si="130"/>
        <v>0</v>
      </c>
      <c r="N412" s="10" cm="1">
        <f t="array" aca="1" ref="N412" ca="1">IF(ISBLANK(C412),0,IF(F412="Flow",AP412,IF(F412="Cascade",AQ412,IF(OR(ISBLANK(F412),ISBLANK(G412),ISBLANK(I412),ISBLANK(J412)),0,(_xlfn.XLOOKUP(S412,INDIRECT(U412&amp;W412&amp;"W"),_xlfn.XLOOKUP(T412,INDIRECT(U412&amp;W412&amp;"D"),INDIRECT(U412&amp;W412))))))))</f>
        <v>0</v>
      </c>
      <c r="O412" s="93"/>
      <c r="P412" s="9">
        <f t="shared" ca="1" si="131"/>
        <v>0</v>
      </c>
      <c r="Q412" s="9">
        <f t="shared" si="141"/>
        <v>0</v>
      </c>
      <c r="S412" s="7">
        <f t="shared" si="142"/>
        <v>800</v>
      </c>
      <c r="T412" s="7">
        <f t="shared" si="143"/>
        <v>800</v>
      </c>
      <c r="U412" s="8" t="str">
        <f t="shared" si="144"/>
        <v/>
      </c>
      <c r="V412" s="7" cm="1">
        <f t="array" aca="1" ref="V412" ca="1">IF(ISBLANK(I412),0,_xlfn.XLOOKUP(I412,INDIRECT(U412&amp;"Controls"),INDIRECT(U412&amp;"ControlsAddon")))</f>
        <v>0</v>
      </c>
      <c r="W412" s="7" t="str">
        <f t="shared" si="132"/>
        <v/>
      </c>
      <c r="X412" s="7" cm="1">
        <f t="array" aca="1" ref="X412" ca="1">IF(AND(K412="y",NOT(ISBLANK(H412))),_xlfn.XLOOKUP(S412,ralcassette,ralcassettecost),IF(K412="Y",_xlfn.XLOOKUP(S412,INDIRECT(U412&amp;"RALW"),_xlfn.XLOOKUP(T412,INDIRECT(U412&amp;"RALD"),INDIRECT(U412&amp;"RAL"))),0))</f>
        <v>0</v>
      </c>
      <c r="Y412" s="7">
        <f t="shared" si="145"/>
        <v>0</v>
      </c>
      <c r="Z412" s="7">
        <f t="shared" si="146"/>
        <v>0</v>
      </c>
      <c r="AA412" s="7" cm="1">
        <f t="array" ref="AA412">IF(ISNUMBER(SEARCH("cassette",H412)),_xlfn.XLOOKUP(S412,cassettewidth,_xlfn.XLOOKUP(H412,cassettetype,cassette)),IF(ISNUMBER(SEARCH("fascia",H412)),_xlfn.XLOOKUP(S412,fasciawidth,_xlfn.XLOOKUP(H412,fasciatype,fascia)),0))</f>
        <v>0</v>
      </c>
      <c r="AB412" s="7" t="str">
        <f t="shared" si="147"/>
        <v/>
      </c>
      <c r="AC412" s="7" t="str" cm="1">
        <f t="array" ref="AC412">IF(NOT(ISBLANK(H412)),_xlfn.XLOOKUP(S412,cassetterefwidth,_xlfn.XLOOKUP(T412,cassetterefdrop,cassetteref)),"")</f>
        <v/>
      </c>
      <c r="AD412" s="1" t="b">
        <f t="shared" si="148"/>
        <v>0</v>
      </c>
      <c r="AE412" s="1" t="b">
        <f t="shared" si="133"/>
        <v>0</v>
      </c>
      <c r="AF412" s="10" t="e" cm="1">
        <f t="array" aca="1" ref="AF412" ca="1">(_xlfn.XLOOKUP($S412,INDIRECT($U412&amp;$W412&amp;"W"),_xlfn.XLOOKUP($T412,INDIRECT($U412&amp;$W412&amp;"D"),INDIRECT($U412&amp;$W412))))</f>
        <v>#REF!</v>
      </c>
      <c r="AG412" s="9"/>
      <c r="AH412" s="9"/>
      <c r="AI412" s="9"/>
      <c r="AJ412" s="9"/>
      <c r="AK412" s="9"/>
      <c r="AL412" s="7">
        <f t="shared" si="134"/>
        <v>500</v>
      </c>
      <c r="AM412" s="7" t="str">
        <f t="shared" si="149"/>
        <v/>
      </c>
      <c r="AN412" s="7">
        <f t="shared" si="135"/>
        <v>0</v>
      </c>
      <c r="AO412" s="7">
        <f t="shared" si="136"/>
        <v>0</v>
      </c>
      <c r="AP412" s="9" cm="1">
        <f t="array" aca="1" ref="AP412" ca="1">IF(F412="Flow",_xlfn.XLOOKUP(AL412,INDIRECT(F412&amp;AM412&amp;"W"),_xlfn.XLOOKUP(AI412,INDIRECT(F412&amp;AM412&amp;"H"),INDIRECT(F412&amp;AM412))),0)</f>
        <v>0</v>
      </c>
      <c r="AQ412" s="9">
        <f>IF(F412="Cascade",_xlfn.XLOOKUP(S412,Cascade!$C$4:$S$4,Cascade!$C$5:$S$5),0)</f>
        <v>0</v>
      </c>
      <c r="AR412" s="9" t="b">
        <f t="shared" si="137"/>
        <v>0</v>
      </c>
      <c r="AS412" s="9" cm="1">
        <f t="array" aca="1" ref="AS412" ca="1">IF(OR(G412="Ellipse 43",G412="Luxury 46",G412="Type 2",G412="Type D",G412="Type Z",ISBLANK(G412)),0,_xlfn.XLOOKUP(S412,INDIRECT(U412&amp;AR412&amp;"w"),INDIRECT(U412&amp;AR412)))</f>
        <v>0</v>
      </c>
      <c r="AT412" s="9" cm="1">
        <f t="array" ref="AT412">IF(F412="ExtraLok 100",_xlfn.XLOOKUP(S412,'ExtraLok 100'!$C$6:$S$6,_xlfn.XLOOKUP('Pricing Tool'!T412,'ExtraLok 100'!$A$7:$A$21,'ExtraLok 100'!$C$7:$S$21)),IF(F412="ExtraLok 125",_xlfn.XLOOKUP('Pricing Tool'!S412,'ExtraLok 125'!$C$6:$S$6,_xlfn.XLOOKUP('Pricing Tool'!T412,'ExtraLok 125'!$A$7:$A$33,'ExtraLok 125'!$C$7:$S$33)),0))</f>
        <v>0</v>
      </c>
      <c r="AU412" s="9">
        <f t="shared" ca="1" si="150"/>
        <v>0</v>
      </c>
      <c r="AV412" s="9" t="str">
        <f t="shared" si="138"/>
        <v/>
      </c>
      <c r="AW412" s="85" t="e">
        <f>_xlfn.XLOOKUP($AV412,'Size capacities'!$A$2:$A$120,'Size capacities'!D$2:D$120)</f>
        <v>#N/A</v>
      </c>
      <c r="AX412" s="85" t="e">
        <f>_xlfn.XLOOKUP($AV412,'Size capacities'!$A$2:$A$120,'Size capacities'!E$2:E$120)</f>
        <v>#N/A</v>
      </c>
      <c r="AY412" s="85" t="e">
        <f>_xlfn.XLOOKUP($AV412,'Size capacities'!$A$2:$A$120,'Size capacities'!F$2:F$120)</f>
        <v>#N/A</v>
      </c>
      <c r="AZ412" s="85" t="e">
        <f>_xlfn.XLOOKUP($AV412,'Size capacities'!$A$2:$A$120,'Size capacities'!G$2:G$120)</f>
        <v>#N/A</v>
      </c>
      <c r="BA412" s="85">
        <f t="shared" si="139"/>
        <v>0</v>
      </c>
      <c r="BB412" s="85">
        <f t="shared" si="140"/>
        <v>0</v>
      </c>
    </row>
    <row r="413" spans="1:54" x14ac:dyDescent="0.3">
      <c r="A413" s="7">
        <v>410</v>
      </c>
      <c r="B413" s="91"/>
      <c r="C413" s="91"/>
      <c r="D413" s="91"/>
      <c r="E413" s="91"/>
      <c r="F413" s="91"/>
      <c r="G413" s="91"/>
      <c r="H413" s="91"/>
      <c r="I413" s="91"/>
      <c r="J413" s="91"/>
      <c r="K413" s="92"/>
      <c r="L413" s="92"/>
      <c r="M413" s="9">
        <f t="shared" ca="1" si="130"/>
        <v>0</v>
      </c>
      <c r="N413" s="10" cm="1">
        <f t="array" aca="1" ref="N413" ca="1">IF(ISBLANK(C413),0,IF(F413="Flow",AP413,IF(F413="Cascade",AQ413,IF(OR(ISBLANK(F413),ISBLANK(G413),ISBLANK(I413),ISBLANK(J413)),0,(_xlfn.XLOOKUP(S413,INDIRECT(U413&amp;W413&amp;"W"),_xlfn.XLOOKUP(T413,INDIRECT(U413&amp;W413&amp;"D"),INDIRECT(U413&amp;W413))))))))</f>
        <v>0</v>
      </c>
      <c r="O413" s="93"/>
      <c r="P413" s="9">
        <f t="shared" ca="1" si="131"/>
        <v>0</v>
      </c>
      <c r="Q413" s="9">
        <f t="shared" si="141"/>
        <v>0</v>
      </c>
      <c r="S413" s="7">
        <f t="shared" si="142"/>
        <v>800</v>
      </c>
      <c r="T413" s="7">
        <f t="shared" si="143"/>
        <v>800</v>
      </c>
      <c r="U413" s="8" t="str">
        <f t="shared" si="144"/>
        <v/>
      </c>
      <c r="V413" s="7" cm="1">
        <f t="array" aca="1" ref="V413" ca="1">IF(ISBLANK(I413),0,_xlfn.XLOOKUP(I413,INDIRECT(U413&amp;"Controls"),INDIRECT(U413&amp;"ControlsAddon")))</f>
        <v>0</v>
      </c>
      <c r="W413" s="7" t="str">
        <f t="shared" si="132"/>
        <v/>
      </c>
      <c r="X413" s="7" cm="1">
        <f t="array" aca="1" ref="X413" ca="1">IF(AND(K413="y",NOT(ISBLANK(H413))),_xlfn.XLOOKUP(S413,ralcassette,ralcassettecost),IF(K413="Y",_xlfn.XLOOKUP(S413,INDIRECT(U413&amp;"RALW"),_xlfn.XLOOKUP(T413,INDIRECT(U413&amp;"RALD"),INDIRECT(U413&amp;"RAL"))),0))</f>
        <v>0</v>
      </c>
      <c r="Y413" s="7">
        <f t="shared" si="145"/>
        <v>0</v>
      </c>
      <c r="Z413" s="7">
        <f t="shared" si="146"/>
        <v>0</v>
      </c>
      <c r="AA413" s="7" cm="1">
        <f t="array" ref="AA413">IF(ISNUMBER(SEARCH("cassette",H413)),_xlfn.XLOOKUP(S413,cassettewidth,_xlfn.XLOOKUP(H413,cassettetype,cassette)),IF(ISNUMBER(SEARCH("fascia",H413)),_xlfn.XLOOKUP(S413,fasciawidth,_xlfn.XLOOKUP(H413,fasciatype,fascia)),0))</f>
        <v>0</v>
      </c>
      <c r="AB413" s="7" t="str">
        <f t="shared" si="147"/>
        <v/>
      </c>
      <c r="AC413" s="7" t="str" cm="1">
        <f t="array" ref="AC413">IF(NOT(ISBLANK(H413)),_xlfn.XLOOKUP(S413,cassetterefwidth,_xlfn.XLOOKUP(T413,cassetterefdrop,cassetteref)),"")</f>
        <v/>
      </c>
      <c r="AD413" s="1" t="b">
        <f t="shared" si="148"/>
        <v>0</v>
      </c>
      <c r="AE413" s="1" t="b">
        <f t="shared" si="133"/>
        <v>0</v>
      </c>
      <c r="AF413" s="10" t="e" cm="1">
        <f t="array" aca="1" ref="AF413" ca="1">(_xlfn.XLOOKUP($S413,INDIRECT($U413&amp;$W413&amp;"W"),_xlfn.XLOOKUP($T413,INDIRECT($U413&amp;$W413&amp;"D"),INDIRECT($U413&amp;$W413))))</f>
        <v>#REF!</v>
      </c>
      <c r="AG413" s="9"/>
      <c r="AH413" s="9"/>
      <c r="AI413" s="9"/>
      <c r="AJ413" s="9"/>
      <c r="AK413" s="9"/>
      <c r="AL413" s="7">
        <f t="shared" si="134"/>
        <v>500</v>
      </c>
      <c r="AM413" s="7" t="str">
        <f t="shared" si="149"/>
        <v/>
      </c>
      <c r="AN413" s="7">
        <f t="shared" si="135"/>
        <v>0</v>
      </c>
      <c r="AO413" s="7">
        <f t="shared" si="136"/>
        <v>0</v>
      </c>
      <c r="AP413" s="9" cm="1">
        <f t="array" aca="1" ref="AP413" ca="1">IF(F413="Flow",_xlfn.XLOOKUP(AL413,INDIRECT(F413&amp;AM413&amp;"W"),_xlfn.XLOOKUP(AI413,INDIRECT(F413&amp;AM413&amp;"H"),INDIRECT(F413&amp;AM413))),0)</f>
        <v>0</v>
      </c>
      <c r="AQ413" s="9">
        <f>IF(F413="Cascade",_xlfn.XLOOKUP(S413,Cascade!$C$4:$S$4,Cascade!$C$5:$S$5),0)</f>
        <v>0</v>
      </c>
      <c r="AR413" s="9" t="b">
        <f t="shared" si="137"/>
        <v>0</v>
      </c>
      <c r="AS413" s="9" cm="1">
        <f t="array" aca="1" ref="AS413" ca="1">IF(OR(G413="Ellipse 43",G413="Luxury 46",G413="Type 2",G413="Type D",G413="Type Z",ISBLANK(G413)),0,_xlfn.XLOOKUP(S413,INDIRECT(U413&amp;AR413&amp;"w"),INDIRECT(U413&amp;AR413)))</f>
        <v>0</v>
      </c>
      <c r="AT413" s="9" cm="1">
        <f t="array" ref="AT413">IF(F413="ExtraLok 100",_xlfn.XLOOKUP(S413,'ExtraLok 100'!$C$6:$S$6,_xlfn.XLOOKUP('Pricing Tool'!T413,'ExtraLok 100'!$A$7:$A$21,'ExtraLok 100'!$C$7:$S$21)),IF(F413="ExtraLok 125",_xlfn.XLOOKUP('Pricing Tool'!S413,'ExtraLok 125'!$C$6:$S$6,_xlfn.XLOOKUP('Pricing Tool'!T413,'ExtraLok 125'!$A$7:$A$33,'ExtraLok 125'!$C$7:$S$33)),0))</f>
        <v>0</v>
      </c>
      <c r="AU413" s="9">
        <f t="shared" ca="1" si="150"/>
        <v>0</v>
      </c>
      <c r="AV413" s="9" t="str">
        <f t="shared" si="138"/>
        <v/>
      </c>
      <c r="AW413" s="85" t="e">
        <f>_xlfn.XLOOKUP($AV413,'Size capacities'!$A$2:$A$120,'Size capacities'!D$2:D$120)</f>
        <v>#N/A</v>
      </c>
      <c r="AX413" s="85" t="e">
        <f>_xlfn.XLOOKUP($AV413,'Size capacities'!$A$2:$A$120,'Size capacities'!E$2:E$120)</f>
        <v>#N/A</v>
      </c>
      <c r="AY413" s="85" t="e">
        <f>_xlfn.XLOOKUP($AV413,'Size capacities'!$A$2:$A$120,'Size capacities'!F$2:F$120)</f>
        <v>#N/A</v>
      </c>
      <c r="AZ413" s="85" t="e">
        <f>_xlfn.XLOOKUP($AV413,'Size capacities'!$A$2:$A$120,'Size capacities'!G$2:G$120)</f>
        <v>#N/A</v>
      </c>
      <c r="BA413" s="85">
        <f t="shared" si="139"/>
        <v>0</v>
      </c>
      <c r="BB413" s="85">
        <f t="shared" si="140"/>
        <v>0</v>
      </c>
    </row>
    <row r="414" spans="1:54" x14ac:dyDescent="0.3">
      <c r="A414" s="7">
        <v>411</v>
      </c>
      <c r="B414" s="91"/>
      <c r="C414" s="91"/>
      <c r="D414" s="91"/>
      <c r="E414" s="91"/>
      <c r="F414" s="91"/>
      <c r="G414" s="91"/>
      <c r="H414" s="91"/>
      <c r="I414" s="91"/>
      <c r="J414" s="91"/>
      <c r="K414" s="92"/>
      <c r="L414" s="92"/>
      <c r="M414" s="9">
        <f t="shared" ca="1" si="130"/>
        <v>0</v>
      </c>
      <c r="N414" s="10" cm="1">
        <f t="array" aca="1" ref="N414" ca="1">IF(ISBLANK(C414),0,IF(F414="Flow",AP414,IF(F414="Cascade",AQ414,IF(OR(ISBLANK(F414),ISBLANK(G414),ISBLANK(I414),ISBLANK(J414)),0,(_xlfn.XLOOKUP(S414,INDIRECT(U414&amp;W414&amp;"W"),_xlfn.XLOOKUP(T414,INDIRECT(U414&amp;W414&amp;"D"),INDIRECT(U414&amp;W414))))))))</f>
        <v>0</v>
      </c>
      <c r="O414" s="93"/>
      <c r="P414" s="9">
        <f t="shared" ca="1" si="131"/>
        <v>0</v>
      </c>
      <c r="Q414" s="9">
        <f t="shared" si="141"/>
        <v>0</v>
      </c>
      <c r="S414" s="7">
        <f t="shared" si="142"/>
        <v>800</v>
      </c>
      <c r="T414" s="7">
        <f t="shared" si="143"/>
        <v>800</v>
      </c>
      <c r="U414" s="8" t="str">
        <f t="shared" si="144"/>
        <v/>
      </c>
      <c r="V414" s="7" cm="1">
        <f t="array" aca="1" ref="V414" ca="1">IF(ISBLANK(I414),0,_xlfn.XLOOKUP(I414,INDIRECT(U414&amp;"Controls"),INDIRECT(U414&amp;"ControlsAddon")))</f>
        <v>0</v>
      </c>
      <c r="W414" s="7" t="str">
        <f t="shared" si="132"/>
        <v/>
      </c>
      <c r="X414" s="7" cm="1">
        <f t="array" aca="1" ref="X414" ca="1">IF(AND(K414="y",NOT(ISBLANK(H414))),_xlfn.XLOOKUP(S414,ralcassette,ralcassettecost),IF(K414="Y",_xlfn.XLOOKUP(S414,INDIRECT(U414&amp;"RALW"),_xlfn.XLOOKUP(T414,INDIRECT(U414&amp;"RALD"),INDIRECT(U414&amp;"RAL"))),0))</f>
        <v>0</v>
      </c>
      <c r="Y414" s="7">
        <f t="shared" si="145"/>
        <v>0</v>
      </c>
      <c r="Z414" s="7">
        <f t="shared" si="146"/>
        <v>0</v>
      </c>
      <c r="AA414" s="7" cm="1">
        <f t="array" ref="AA414">IF(ISNUMBER(SEARCH("cassette",H414)),_xlfn.XLOOKUP(S414,cassettewidth,_xlfn.XLOOKUP(H414,cassettetype,cassette)),IF(ISNUMBER(SEARCH("fascia",H414)),_xlfn.XLOOKUP(S414,fasciawidth,_xlfn.XLOOKUP(H414,fasciatype,fascia)),0))</f>
        <v>0</v>
      </c>
      <c r="AB414" s="7" t="str">
        <f t="shared" si="147"/>
        <v/>
      </c>
      <c r="AC414" s="7" t="str" cm="1">
        <f t="array" ref="AC414">IF(NOT(ISBLANK(H414)),_xlfn.XLOOKUP(S414,cassetterefwidth,_xlfn.XLOOKUP(T414,cassetterefdrop,cassetteref)),"")</f>
        <v/>
      </c>
      <c r="AD414" s="1" t="b">
        <f t="shared" si="148"/>
        <v>0</v>
      </c>
      <c r="AE414" s="1" t="b">
        <f t="shared" si="133"/>
        <v>0</v>
      </c>
      <c r="AF414" s="10" t="e" cm="1">
        <f t="array" aca="1" ref="AF414" ca="1">(_xlfn.XLOOKUP($S414,INDIRECT($U414&amp;$W414&amp;"W"),_xlfn.XLOOKUP($T414,INDIRECT($U414&amp;$W414&amp;"D"),INDIRECT($U414&amp;$W414))))</f>
        <v>#REF!</v>
      </c>
      <c r="AG414" s="9"/>
      <c r="AH414" s="9"/>
      <c r="AI414" s="9"/>
      <c r="AJ414" s="9"/>
      <c r="AK414" s="9"/>
      <c r="AL414" s="7">
        <f t="shared" si="134"/>
        <v>500</v>
      </c>
      <c r="AM414" s="7" t="str">
        <f t="shared" si="149"/>
        <v/>
      </c>
      <c r="AN414" s="7">
        <f t="shared" si="135"/>
        <v>0</v>
      </c>
      <c r="AO414" s="7">
        <f t="shared" si="136"/>
        <v>0</v>
      </c>
      <c r="AP414" s="9" cm="1">
        <f t="array" aca="1" ref="AP414" ca="1">IF(F414="Flow",_xlfn.XLOOKUP(AL414,INDIRECT(F414&amp;AM414&amp;"W"),_xlfn.XLOOKUP(AI414,INDIRECT(F414&amp;AM414&amp;"H"),INDIRECT(F414&amp;AM414))),0)</f>
        <v>0</v>
      </c>
      <c r="AQ414" s="9">
        <f>IF(F414="Cascade",_xlfn.XLOOKUP(S414,Cascade!$C$4:$S$4,Cascade!$C$5:$S$5),0)</f>
        <v>0</v>
      </c>
      <c r="AR414" s="9" t="b">
        <f t="shared" si="137"/>
        <v>0</v>
      </c>
      <c r="AS414" s="9" cm="1">
        <f t="array" aca="1" ref="AS414" ca="1">IF(OR(G414="Ellipse 43",G414="Luxury 46",G414="Type 2",G414="Type D",G414="Type Z",ISBLANK(G414)),0,_xlfn.XLOOKUP(S414,INDIRECT(U414&amp;AR414&amp;"w"),INDIRECT(U414&amp;AR414)))</f>
        <v>0</v>
      </c>
      <c r="AT414" s="9" cm="1">
        <f t="array" ref="AT414">IF(F414="ExtraLok 100",_xlfn.XLOOKUP(S414,'ExtraLok 100'!$C$6:$S$6,_xlfn.XLOOKUP('Pricing Tool'!T414,'ExtraLok 100'!$A$7:$A$21,'ExtraLok 100'!$C$7:$S$21)),IF(F414="ExtraLok 125",_xlfn.XLOOKUP('Pricing Tool'!S414,'ExtraLok 125'!$C$6:$S$6,_xlfn.XLOOKUP('Pricing Tool'!T414,'ExtraLok 125'!$A$7:$A$33,'ExtraLok 125'!$C$7:$S$33)),0))</f>
        <v>0</v>
      </c>
      <c r="AU414" s="9">
        <f t="shared" ca="1" si="150"/>
        <v>0</v>
      </c>
      <c r="AV414" s="9" t="str">
        <f t="shared" si="138"/>
        <v/>
      </c>
      <c r="AW414" s="85" t="e">
        <f>_xlfn.XLOOKUP($AV414,'Size capacities'!$A$2:$A$120,'Size capacities'!D$2:D$120)</f>
        <v>#N/A</v>
      </c>
      <c r="AX414" s="85" t="e">
        <f>_xlfn.XLOOKUP($AV414,'Size capacities'!$A$2:$A$120,'Size capacities'!E$2:E$120)</f>
        <v>#N/A</v>
      </c>
      <c r="AY414" s="85" t="e">
        <f>_xlfn.XLOOKUP($AV414,'Size capacities'!$A$2:$A$120,'Size capacities'!F$2:F$120)</f>
        <v>#N/A</v>
      </c>
      <c r="AZ414" s="85" t="e">
        <f>_xlfn.XLOOKUP($AV414,'Size capacities'!$A$2:$A$120,'Size capacities'!G$2:G$120)</f>
        <v>#N/A</v>
      </c>
      <c r="BA414" s="85">
        <f t="shared" si="139"/>
        <v>0</v>
      </c>
      <c r="BB414" s="85">
        <f t="shared" si="140"/>
        <v>0</v>
      </c>
    </row>
    <row r="415" spans="1:54" x14ac:dyDescent="0.3">
      <c r="A415" s="7">
        <v>412</v>
      </c>
      <c r="B415" s="91"/>
      <c r="C415" s="91"/>
      <c r="D415" s="91"/>
      <c r="E415" s="91"/>
      <c r="F415" s="91"/>
      <c r="G415" s="91"/>
      <c r="H415" s="91"/>
      <c r="I415" s="91"/>
      <c r="J415" s="91"/>
      <c r="K415" s="92"/>
      <c r="L415" s="92"/>
      <c r="M415" s="9">
        <f t="shared" ca="1" si="130"/>
        <v>0</v>
      </c>
      <c r="N415" s="10" cm="1">
        <f t="array" aca="1" ref="N415" ca="1">IF(ISBLANK(C415),0,IF(F415="Flow",AP415,IF(F415="Cascade",AQ415,IF(OR(ISBLANK(F415),ISBLANK(G415),ISBLANK(I415),ISBLANK(J415)),0,(_xlfn.XLOOKUP(S415,INDIRECT(U415&amp;W415&amp;"W"),_xlfn.XLOOKUP(T415,INDIRECT(U415&amp;W415&amp;"D"),INDIRECT(U415&amp;W415))))))))</f>
        <v>0</v>
      </c>
      <c r="O415" s="93"/>
      <c r="P415" s="9">
        <f t="shared" ca="1" si="131"/>
        <v>0</v>
      </c>
      <c r="Q415" s="9">
        <f t="shared" si="141"/>
        <v>0</v>
      </c>
      <c r="S415" s="7">
        <f t="shared" si="142"/>
        <v>800</v>
      </c>
      <c r="T415" s="7">
        <f t="shared" si="143"/>
        <v>800</v>
      </c>
      <c r="U415" s="8" t="str">
        <f t="shared" si="144"/>
        <v/>
      </c>
      <c r="V415" s="7" cm="1">
        <f t="array" aca="1" ref="V415" ca="1">IF(ISBLANK(I415),0,_xlfn.XLOOKUP(I415,INDIRECT(U415&amp;"Controls"),INDIRECT(U415&amp;"ControlsAddon")))</f>
        <v>0</v>
      </c>
      <c r="W415" s="7" t="str">
        <f t="shared" si="132"/>
        <v/>
      </c>
      <c r="X415" s="7" cm="1">
        <f t="array" aca="1" ref="X415" ca="1">IF(AND(K415="y",NOT(ISBLANK(H415))),_xlfn.XLOOKUP(S415,ralcassette,ralcassettecost),IF(K415="Y",_xlfn.XLOOKUP(S415,INDIRECT(U415&amp;"RALW"),_xlfn.XLOOKUP(T415,INDIRECT(U415&amp;"RALD"),INDIRECT(U415&amp;"RAL"))),0))</f>
        <v>0</v>
      </c>
      <c r="Y415" s="7">
        <f t="shared" si="145"/>
        <v>0</v>
      </c>
      <c r="Z415" s="7">
        <f t="shared" si="146"/>
        <v>0</v>
      </c>
      <c r="AA415" s="7" cm="1">
        <f t="array" ref="AA415">IF(ISNUMBER(SEARCH("cassette",H415)),_xlfn.XLOOKUP(S415,cassettewidth,_xlfn.XLOOKUP(H415,cassettetype,cassette)),IF(ISNUMBER(SEARCH("fascia",H415)),_xlfn.XLOOKUP(S415,fasciawidth,_xlfn.XLOOKUP(H415,fasciatype,fascia)),0))</f>
        <v>0</v>
      </c>
      <c r="AB415" s="7" t="str">
        <f t="shared" si="147"/>
        <v/>
      </c>
      <c r="AC415" s="7" t="str" cm="1">
        <f t="array" ref="AC415">IF(NOT(ISBLANK(H415)),_xlfn.XLOOKUP(S415,cassetterefwidth,_xlfn.XLOOKUP(T415,cassetterefdrop,cassetteref)),"")</f>
        <v/>
      </c>
      <c r="AD415" s="1" t="b">
        <f t="shared" si="148"/>
        <v>0</v>
      </c>
      <c r="AE415" s="1" t="b">
        <f t="shared" si="133"/>
        <v>0</v>
      </c>
      <c r="AF415" s="10" t="e" cm="1">
        <f t="array" aca="1" ref="AF415" ca="1">(_xlfn.XLOOKUP($S415,INDIRECT($U415&amp;$W415&amp;"W"),_xlfn.XLOOKUP($T415,INDIRECT($U415&amp;$W415&amp;"D"),INDIRECT($U415&amp;$W415))))</f>
        <v>#REF!</v>
      </c>
      <c r="AG415" s="9"/>
      <c r="AH415" s="9"/>
      <c r="AI415" s="9"/>
      <c r="AJ415" s="9"/>
      <c r="AK415" s="9"/>
      <c r="AL415" s="7">
        <f t="shared" si="134"/>
        <v>500</v>
      </c>
      <c r="AM415" s="7" t="str">
        <f t="shared" si="149"/>
        <v/>
      </c>
      <c r="AN415" s="7">
        <f t="shared" si="135"/>
        <v>0</v>
      </c>
      <c r="AO415" s="7">
        <f t="shared" si="136"/>
        <v>0</v>
      </c>
      <c r="AP415" s="9" cm="1">
        <f t="array" aca="1" ref="AP415" ca="1">IF(F415="Flow",_xlfn.XLOOKUP(AL415,INDIRECT(F415&amp;AM415&amp;"W"),_xlfn.XLOOKUP(AI415,INDIRECT(F415&amp;AM415&amp;"H"),INDIRECT(F415&amp;AM415))),0)</f>
        <v>0</v>
      </c>
      <c r="AQ415" s="9">
        <f>IF(F415="Cascade",_xlfn.XLOOKUP(S415,Cascade!$C$4:$S$4,Cascade!$C$5:$S$5),0)</f>
        <v>0</v>
      </c>
      <c r="AR415" s="9" t="b">
        <f t="shared" si="137"/>
        <v>0</v>
      </c>
      <c r="AS415" s="9" cm="1">
        <f t="array" aca="1" ref="AS415" ca="1">IF(OR(G415="Ellipse 43",G415="Luxury 46",G415="Type 2",G415="Type D",G415="Type Z",ISBLANK(G415)),0,_xlfn.XLOOKUP(S415,INDIRECT(U415&amp;AR415&amp;"w"),INDIRECT(U415&amp;AR415)))</f>
        <v>0</v>
      </c>
      <c r="AT415" s="9" cm="1">
        <f t="array" ref="AT415">IF(F415="ExtraLok 100",_xlfn.XLOOKUP(S415,'ExtraLok 100'!$C$6:$S$6,_xlfn.XLOOKUP('Pricing Tool'!T415,'ExtraLok 100'!$A$7:$A$21,'ExtraLok 100'!$C$7:$S$21)),IF(F415="ExtraLok 125",_xlfn.XLOOKUP('Pricing Tool'!S415,'ExtraLok 125'!$C$6:$S$6,_xlfn.XLOOKUP('Pricing Tool'!T415,'ExtraLok 125'!$A$7:$A$33,'ExtraLok 125'!$C$7:$S$33)),0))</f>
        <v>0</v>
      </c>
      <c r="AU415" s="9">
        <f t="shared" ca="1" si="150"/>
        <v>0</v>
      </c>
      <c r="AV415" s="9" t="str">
        <f t="shared" si="138"/>
        <v/>
      </c>
      <c r="AW415" s="85" t="e">
        <f>_xlfn.XLOOKUP($AV415,'Size capacities'!$A$2:$A$120,'Size capacities'!D$2:D$120)</f>
        <v>#N/A</v>
      </c>
      <c r="AX415" s="85" t="e">
        <f>_xlfn.XLOOKUP($AV415,'Size capacities'!$A$2:$A$120,'Size capacities'!E$2:E$120)</f>
        <v>#N/A</v>
      </c>
      <c r="AY415" s="85" t="e">
        <f>_xlfn.XLOOKUP($AV415,'Size capacities'!$A$2:$A$120,'Size capacities'!F$2:F$120)</f>
        <v>#N/A</v>
      </c>
      <c r="AZ415" s="85" t="e">
        <f>_xlfn.XLOOKUP($AV415,'Size capacities'!$A$2:$A$120,'Size capacities'!G$2:G$120)</f>
        <v>#N/A</v>
      </c>
      <c r="BA415" s="85">
        <f t="shared" si="139"/>
        <v>0</v>
      </c>
      <c r="BB415" s="85">
        <f t="shared" si="140"/>
        <v>0</v>
      </c>
    </row>
    <row r="416" spans="1:54" x14ac:dyDescent="0.3">
      <c r="A416" s="7">
        <v>413</v>
      </c>
      <c r="B416" s="91"/>
      <c r="C416" s="91"/>
      <c r="D416" s="91"/>
      <c r="E416" s="91"/>
      <c r="F416" s="91"/>
      <c r="G416" s="91"/>
      <c r="H416" s="91"/>
      <c r="I416" s="91"/>
      <c r="J416" s="91"/>
      <c r="K416" s="92"/>
      <c r="L416" s="92"/>
      <c r="M416" s="9">
        <f t="shared" ca="1" si="130"/>
        <v>0</v>
      </c>
      <c r="N416" s="10" cm="1">
        <f t="array" aca="1" ref="N416" ca="1">IF(ISBLANK(C416),0,IF(F416="Flow",AP416,IF(F416="Cascade",AQ416,IF(OR(ISBLANK(F416),ISBLANK(G416),ISBLANK(I416),ISBLANK(J416)),0,(_xlfn.XLOOKUP(S416,INDIRECT(U416&amp;W416&amp;"W"),_xlfn.XLOOKUP(T416,INDIRECT(U416&amp;W416&amp;"D"),INDIRECT(U416&amp;W416))))))))</f>
        <v>0</v>
      </c>
      <c r="O416" s="93"/>
      <c r="P416" s="9">
        <f t="shared" ca="1" si="131"/>
        <v>0</v>
      </c>
      <c r="Q416" s="9">
        <f t="shared" si="141"/>
        <v>0</v>
      </c>
      <c r="S416" s="7">
        <f t="shared" si="142"/>
        <v>800</v>
      </c>
      <c r="T416" s="7">
        <f t="shared" si="143"/>
        <v>800</v>
      </c>
      <c r="U416" s="8" t="str">
        <f t="shared" si="144"/>
        <v/>
      </c>
      <c r="V416" s="7" cm="1">
        <f t="array" aca="1" ref="V416" ca="1">IF(ISBLANK(I416),0,_xlfn.XLOOKUP(I416,INDIRECT(U416&amp;"Controls"),INDIRECT(U416&amp;"ControlsAddon")))</f>
        <v>0</v>
      </c>
      <c r="W416" s="7" t="str">
        <f t="shared" si="132"/>
        <v/>
      </c>
      <c r="X416" s="7" cm="1">
        <f t="array" aca="1" ref="X416" ca="1">IF(AND(K416="y",NOT(ISBLANK(H416))),_xlfn.XLOOKUP(S416,ralcassette,ralcassettecost),IF(K416="Y",_xlfn.XLOOKUP(S416,INDIRECT(U416&amp;"RALW"),_xlfn.XLOOKUP(T416,INDIRECT(U416&amp;"RALD"),INDIRECT(U416&amp;"RAL"))),0))</f>
        <v>0</v>
      </c>
      <c r="Y416" s="7">
        <f t="shared" si="145"/>
        <v>0</v>
      </c>
      <c r="Z416" s="7">
        <f t="shared" si="146"/>
        <v>0</v>
      </c>
      <c r="AA416" s="7" cm="1">
        <f t="array" ref="AA416">IF(ISNUMBER(SEARCH("cassette",H416)),_xlfn.XLOOKUP(S416,cassettewidth,_xlfn.XLOOKUP(H416,cassettetype,cassette)),IF(ISNUMBER(SEARCH("fascia",H416)),_xlfn.XLOOKUP(S416,fasciawidth,_xlfn.XLOOKUP(H416,fasciatype,fascia)),0))</f>
        <v>0</v>
      </c>
      <c r="AB416" s="7" t="str">
        <f t="shared" si="147"/>
        <v/>
      </c>
      <c r="AC416" s="7" t="str" cm="1">
        <f t="array" ref="AC416">IF(NOT(ISBLANK(H416)),_xlfn.XLOOKUP(S416,cassetterefwidth,_xlfn.XLOOKUP(T416,cassetterefdrop,cassetteref)),"")</f>
        <v/>
      </c>
      <c r="AD416" s="1" t="b">
        <f t="shared" si="148"/>
        <v>0</v>
      </c>
      <c r="AE416" s="1" t="b">
        <f t="shared" si="133"/>
        <v>0</v>
      </c>
      <c r="AF416" s="10" t="e" cm="1">
        <f t="array" aca="1" ref="AF416" ca="1">(_xlfn.XLOOKUP($S416,INDIRECT($U416&amp;$W416&amp;"W"),_xlfn.XLOOKUP($T416,INDIRECT($U416&amp;$W416&amp;"D"),INDIRECT($U416&amp;$W416))))</f>
        <v>#REF!</v>
      </c>
      <c r="AG416" s="9"/>
      <c r="AH416" s="9"/>
      <c r="AI416" s="9"/>
      <c r="AJ416" s="9"/>
      <c r="AK416" s="9"/>
      <c r="AL416" s="7">
        <f t="shared" si="134"/>
        <v>500</v>
      </c>
      <c r="AM416" s="7" t="str">
        <f t="shared" si="149"/>
        <v/>
      </c>
      <c r="AN416" s="7">
        <f t="shared" si="135"/>
        <v>0</v>
      </c>
      <c r="AO416" s="7">
        <f t="shared" si="136"/>
        <v>0</v>
      </c>
      <c r="AP416" s="9" cm="1">
        <f t="array" aca="1" ref="AP416" ca="1">IF(F416="Flow",_xlfn.XLOOKUP(AL416,INDIRECT(F416&amp;AM416&amp;"W"),_xlfn.XLOOKUP(AI416,INDIRECT(F416&amp;AM416&amp;"H"),INDIRECT(F416&amp;AM416))),0)</f>
        <v>0</v>
      </c>
      <c r="AQ416" s="9">
        <f>IF(F416="Cascade",_xlfn.XLOOKUP(S416,Cascade!$C$4:$S$4,Cascade!$C$5:$S$5),0)</f>
        <v>0</v>
      </c>
      <c r="AR416" s="9" t="b">
        <f t="shared" si="137"/>
        <v>0</v>
      </c>
      <c r="AS416" s="9" cm="1">
        <f t="array" aca="1" ref="AS416" ca="1">IF(OR(G416="Ellipse 43",G416="Luxury 46",G416="Type 2",G416="Type D",G416="Type Z",ISBLANK(G416)),0,_xlfn.XLOOKUP(S416,INDIRECT(U416&amp;AR416&amp;"w"),INDIRECT(U416&amp;AR416)))</f>
        <v>0</v>
      </c>
      <c r="AT416" s="9" cm="1">
        <f t="array" ref="AT416">IF(F416="ExtraLok 100",_xlfn.XLOOKUP(S416,'ExtraLok 100'!$C$6:$S$6,_xlfn.XLOOKUP('Pricing Tool'!T416,'ExtraLok 100'!$A$7:$A$21,'ExtraLok 100'!$C$7:$S$21)),IF(F416="ExtraLok 125",_xlfn.XLOOKUP('Pricing Tool'!S416,'ExtraLok 125'!$C$6:$S$6,_xlfn.XLOOKUP('Pricing Tool'!T416,'ExtraLok 125'!$A$7:$A$33,'ExtraLok 125'!$C$7:$S$33)),0))</f>
        <v>0</v>
      </c>
      <c r="AU416" s="9">
        <f t="shared" ca="1" si="150"/>
        <v>0</v>
      </c>
      <c r="AV416" s="9" t="str">
        <f t="shared" si="138"/>
        <v/>
      </c>
      <c r="AW416" s="85" t="e">
        <f>_xlfn.XLOOKUP($AV416,'Size capacities'!$A$2:$A$120,'Size capacities'!D$2:D$120)</f>
        <v>#N/A</v>
      </c>
      <c r="AX416" s="85" t="e">
        <f>_xlfn.XLOOKUP($AV416,'Size capacities'!$A$2:$A$120,'Size capacities'!E$2:E$120)</f>
        <v>#N/A</v>
      </c>
      <c r="AY416" s="85" t="e">
        <f>_xlfn.XLOOKUP($AV416,'Size capacities'!$A$2:$A$120,'Size capacities'!F$2:F$120)</f>
        <v>#N/A</v>
      </c>
      <c r="AZ416" s="85" t="e">
        <f>_xlfn.XLOOKUP($AV416,'Size capacities'!$A$2:$A$120,'Size capacities'!G$2:G$120)</f>
        <v>#N/A</v>
      </c>
      <c r="BA416" s="85">
        <f t="shared" si="139"/>
        <v>0</v>
      </c>
      <c r="BB416" s="85">
        <f t="shared" si="140"/>
        <v>0</v>
      </c>
    </row>
    <row r="417" spans="1:54" x14ac:dyDescent="0.3">
      <c r="A417" s="7">
        <v>414</v>
      </c>
      <c r="B417" s="91"/>
      <c r="C417" s="91"/>
      <c r="D417" s="91"/>
      <c r="E417" s="91"/>
      <c r="F417" s="91"/>
      <c r="G417" s="91"/>
      <c r="H417" s="91"/>
      <c r="I417" s="91"/>
      <c r="J417" s="91"/>
      <c r="K417" s="92"/>
      <c r="L417" s="92"/>
      <c r="M417" s="9">
        <f t="shared" ca="1" si="130"/>
        <v>0</v>
      </c>
      <c r="N417" s="10" cm="1">
        <f t="array" aca="1" ref="N417" ca="1">IF(ISBLANK(C417),0,IF(F417="Flow",AP417,IF(F417="Cascade",AQ417,IF(OR(ISBLANK(F417),ISBLANK(G417),ISBLANK(I417),ISBLANK(J417)),0,(_xlfn.XLOOKUP(S417,INDIRECT(U417&amp;W417&amp;"W"),_xlfn.XLOOKUP(T417,INDIRECT(U417&amp;W417&amp;"D"),INDIRECT(U417&amp;W417))))))))</f>
        <v>0</v>
      </c>
      <c r="O417" s="93"/>
      <c r="P417" s="9">
        <f t="shared" ca="1" si="131"/>
        <v>0</v>
      </c>
      <c r="Q417" s="9">
        <f t="shared" si="141"/>
        <v>0</v>
      </c>
      <c r="S417" s="7">
        <f t="shared" si="142"/>
        <v>800</v>
      </c>
      <c r="T417" s="7">
        <f t="shared" si="143"/>
        <v>800</v>
      </c>
      <c r="U417" s="8" t="str">
        <f t="shared" si="144"/>
        <v/>
      </c>
      <c r="V417" s="7" cm="1">
        <f t="array" aca="1" ref="V417" ca="1">IF(ISBLANK(I417),0,_xlfn.XLOOKUP(I417,INDIRECT(U417&amp;"Controls"),INDIRECT(U417&amp;"ControlsAddon")))</f>
        <v>0</v>
      </c>
      <c r="W417" s="7" t="str">
        <f t="shared" si="132"/>
        <v/>
      </c>
      <c r="X417" s="7" cm="1">
        <f t="array" aca="1" ref="X417" ca="1">IF(AND(K417="y",NOT(ISBLANK(H417))),_xlfn.XLOOKUP(S417,ralcassette,ralcassettecost),IF(K417="Y",_xlfn.XLOOKUP(S417,INDIRECT(U417&amp;"RALW"),_xlfn.XLOOKUP(T417,INDIRECT(U417&amp;"RALD"),INDIRECT(U417&amp;"RAL"))),0))</f>
        <v>0</v>
      </c>
      <c r="Y417" s="7">
        <f t="shared" si="145"/>
        <v>0</v>
      </c>
      <c r="Z417" s="7">
        <f t="shared" si="146"/>
        <v>0</v>
      </c>
      <c r="AA417" s="7" cm="1">
        <f t="array" ref="AA417">IF(ISNUMBER(SEARCH("cassette",H417)),_xlfn.XLOOKUP(S417,cassettewidth,_xlfn.XLOOKUP(H417,cassettetype,cassette)),IF(ISNUMBER(SEARCH("fascia",H417)),_xlfn.XLOOKUP(S417,fasciawidth,_xlfn.XLOOKUP(H417,fasciatype,fascia)),0))</f>
        <v>0</v>
      </c>
      <c r="AB417" s="7" t="str">
        <f t="shared" si="147"/>
        <v/>
      </c>
      <c r="AC417" s="7" t="str" cm="1">
        <f t="array" ref="AC417">IF(NOT(ISBLANK(H417)),_xlfn.XLOOKUP(S417,cassetterefwidth,_xlfn.XLOOKUP(T417,cassetterefdrop,cassetteref)),"")</f>
        <v/>
      </c>
      <c r="AD417" s="1" t="b">
        <f t="shared" si="148"/>
        <v>0</v>
      </c>
      <c r="AE417" s="1" t="b">
        <f t="shared" si="133"/>
        <v>0</v>
      </c>
      <c r="AF417" s="10" t="e" cm="1">
        <f t="array" aca="1" ref="AF417" ca="1">(_xlfn.XLOOKUP($S417,INDIRECT($U417&amp;$W417&amp;"W"),_xlfn.XLOOKUP($T417,INDIRECT($U417&amp;$W417&amp;"D"),INDIRECT($U417&amp;$W417))))</f>
        <v>#REF!</v>
      </c>
      <c r="AG417" s="9"/>
      <c r="AH417" s="9"/>
      <c r="AI417" s="9"/>
      <c r="AJ417" s="9"/>
      <c r="AK417" s="9"/>
      <c r="AL417" s="7">
        <f t="shared" si="134"/>
        <v>500</v>
      </c>
      <c r="AM417" s="7" t="str">
        <f t="shared" si="149"/>
        <v/>
      </c>
      <c r="AN417" s="7">
        <f t="shared" si="135"/>
        <v>0</v>
      </c>
      <c r="AO417" s="7">
        <f t="shared" si="136"/>
        <v>0</v>
      </c>
      <c r="AP417" s="9" cm="1">
        <f t="array" aca="1" ref="AP417" ca="1">IF(F417="Flow",_xlfn.XLOOKUP(AL417,INDIRECT(F417&amp;AM417&amp;"W"),_xlfn.XLOOKUP(AI417,INDIRECT(F417&amp;AM417&amp;"H"),INDIRECT(F417&amp;AM417))),0)</f>
        <v>0</v>
      </c>
      <c r="AQ417" s="9">
        <f>IF(F417="Cascade",_xlfn.XLOOKUP(S417,Cascade!$C$4:$S$4,Cascade!$C$5:$S$5),0)</f>
        <v>0</v>
      </c>
      <c r="AR417" s="9" t="b">
        <f t="shared" si="137"/>
        <v>0</v>
      </c>
      <c r="AS417" s="9" cm="1">
        <f t="array" aca="1" ref="AS417" ca="1">IF(OR(G417="Ellipse 43",G417="Luxury 46",G417="Type 2",G417="Type D",G417="Type Z",ISBLANK(G417)),0,_xlfn.XLOOKUP(S417,INDIRECT(U417&amp;AR417&amp;"w"),INDIRECT(U417&amp;AR417)))</f>
        <v>0</v>
      </c>
      <c r="AT417" s="9" cm="1">
        <f t="array" ref="AT417">IF(F417="ExtraLok 100",_xlfn.XLOOKUP(S417,'ExtraLok 100'!$C$6:$S$6,_xlfn.XLOOKUP('Pricing Tool'!T417,'ExtraLok 100'!$A$7:$A$21,'ExtraLok 100'!$C$7:$S$21)),IF(F417="ExtraLok 125",_xlfn.XLOOKUP('Pricing Tool'!S417,'ExtraLok 125'!$C$6:$S$6,_xlfn.XLOOKUP('Pricing Tool'!T417,'ExtraLok 125'!$A$7:$A$33,'ExtraLok 125'!$C$7:$S$33)),0))</f>
        <v>0</v>
      </c>
      <c r="AU417" s="9">
        <f t="shared" ca="1" si="150"/>
        <v>0</v>
      </c>
      <c r="AV417" s="9" t="str">
        <f t="shared" si="138"/>
        <v/>
      </c>
      <c r="AW417" s="85" t="e">
        <f>_xlfn.XLOOKUP($AV417,'Size capacities'!$A$2:$A$120,'Size capacities'!D$2:D$120)</f>
        <v>#N/A</v>
      </c>
      <c r="AX417" s="85" t="e">
        <f>_xlfn.XLOOKUP($AV417,'Size capacities'!$A$2:$A$120,'Size capacities'!E$2:E$120)</f>
        <v>#N/A</v>
      </c>
      <c r="AY417" s="85" t="e">
        <f>_xlfn.XLOOKUP($AV417,'Size capacities'!$A$2:$A$120,'Size capacities'!F$2:F$120)</f>
        <v>#N/A</v>
      </c>
      <c r="AZ417" s="85" t="e">
        <f>_xlfn.XLOOKUP($AV417,'Size capacities'!$A$2:$A$120,'Size capacities'!G$2:G$120)</f>
        <v>#N/A</v>
      </c>
      <c r="BA417" s="85">
        <f t="shared" si="139"/>
        <v>0</v>
      </c>
      <c r="BB417" s="85">
        <f t="shared" si="140"/>
        <v>0</v>
      </c>
    </row>
    <row r="418" spans="1:54" x14ac:dyDescent="0.3">
      <c r="A418" s="7">
        <v>415</v>
      </c>
      <c r="B418" s="91"/>
      <c r="C418" s="91"/>
      <c r="D418" s="91"/>
      <c r="E418" s="91"/>
      <c r="F418" s="91"/>
      <c r="G418" s="91"/>
      <c r="H418" s="91"/>
      <c r="I418" s="91"/>
      <c r="J418" s="91"/>
      <c r="K418" s="92"/>
      <c r="L418" s="92"/>
      <c r="M418" s="9">
        <f t="shared" ca="1" si="130"/>
        <v>0</v>
      </c>
      <c r="N418" s="10" cm="1">
        <f t="array" aca="1" ref="N418" ca="1">IF(ISBLANK(C418),0,IF(F418="Flow",AP418,IF(F418="Cascade",AQ418,IF(OR(ISBLANK(F418),ISBLANK(G418),ISBLANK(I418),ISBLANK(J418)),0,(_xlfn.XLOOKUP(S418,INDIRECT(U418&amp;W418&amp;"W"),_xlfn.XLOOKUP(T418,INDIRECT(U418&amp;W418&amp;"D"),INDIRECT(U418&amp;W418))))))))</f>
        <v>0</v>
      </c>
      <c r="O418" s="93"/>
      <c r="P418" s="9">
        <f t="shared" ca="1" si="131"/>
        <v>0</v>
      </c>
      <c r="Q418" s="9">
        <f t="shared" si="141"/>
        <v>0</v>
      </c>
      <c r="S418" s="7">
        <f t="shared" si="142"/>
        <v>800</v>
      </c>
      <c r="T418" s="7">
        <f t="shared" si="143"/>
        <v>800</v>
      </c>
      <c r="U418" s="8" t="str">
        <f t="shared" si="144"/>
        <v/>
      </c>
      <c r="V418" s="7" cm="1">
        <f t="array" aca="1" ref="V418" ca="1">IF(ISBLANK(I418),0,_xlfn.XLOOKUP(I418,INDIRECT(U418&amp;"Controls"),INDIRECT(U418&amp;"ControlsAddon")))</f>
        <v>0</v>
      </c>
      <c r="W418" s="7" t="str">
        <f t="shared" si="132"/>
        <v/>
      </c>
      <c r="X418" s="7" cm="1">
        <f t="array" aca="1" ref="X418" ca="1">IF(AND(K418="y",NOT(ISBLANK(H418))),_xlfn.XLOOKUP(S418,ralcassette,ralcassettecost),IF(K418="Y",_xlfn.XLOOKUP(S418,INDIRECT(U418&amp;"RALW"),_xlfn.XLOOKUP(T418,INDIRECT(U418&amp;"RALD"),INDIRECT(U418&amp;"RAL"))),0))</f>
        <v>0</v>
      </c>
      <c r="Y418" s="7">
        <f t="shared" si="145"/>
        <v>0</v>
      </c>
      <c r="Z418" s="7">
        <f t="shared" si="146"/>
        <v>0</v>
      </c>
      <c r="AA418" s="7" cm="1">
        <f t="array" ref="AA418">IF(ISNUMBER(SEARCH("cassette",H418)),_xlfn.XLOOKUP(S418,cassettewidth,_xlfn.XLOOKUP(H418,cassettetype,cassette)),IF(ISNUMBER(SEARCH("fascia",H418)),_xlfn.XLOOKUP(S418,fasciawidth,_xlfn.XLOOKUP(H418,fasciatype,fascia)),0))</f>
        <v>0</v>
      </c>
      <c r="AB418" s="7" t="str">
        <f t="shared" si="147"/>
        <v/>
      </c>
      <c r="AC418" s="7" t="str" cm="1">
        <f t="array" ref="AC418">IF(NOT(ISBLANK(H418)),_xlfn.XLOOKUP(S418,cassetterefwidth,_xlfn.XLOOKUP(T418,cassetterefdrop,cassetteref)),"")</f>
        <v/>
      </c>
      <c r="AD418" s="1" t="b">
        <f t="shared" si="148"/>
        <v>0</v>
      </c>
      <c r="AE418" s="1" t="b">
        <f t="shared" si="133"/>
        <v>0</v>
      </c>
      <c r="AF418" s="10" t="e" cm="1">
        <f t="array" aca="1" ref="AF418" ca="1">(_xlfn.XLOOKUP($S418,INDIRECT($U418&amp;$W418&amp;"W"),_xlfn.XLOOKUP($T418,INDIRECT($U418&amp;$W418&amp;"D"),INDIRECT($U418&amp;$W418))))</f>
        <v>#REF!</v>
      </c>
      <c r="AG418" s="9"/>
      <c r="AH418" s="9"/>
      <c r="AI418" s="9"/>
      <c r="AJ418" s="9"/>
      <c r="AK418" s="9"/>
      <c r="AL418" s="7">
        <f t="shared" si="134"/>
        <v>500</v>
      </c>
      <c r="AM418" s="7" t="str">
        <f t="shared" si="149"/>
        <v/>
      </c>
      <c r="AN418" s="7">
        <f t="shared" si="135"/>
        <v>0</v>
      </c>
      <c r="AO418" s="7">
        <f t="shared" si="136"/>
        <v>0</v>
      </c>
      <c r="AP418" s="9" cm="1">
        <f t="array" aca="1" ref="AP418" ca="1">IF(F418="Flow",_xlfn.XLOOKUP(AL418,INDIRECT(F418&amp;AM418&amp;"W"),_xlfn.XLOOKUP(AI418,INDIRECT(F418&amp;AM418&amp;"H"),INDIRECT(F418&amp;AM418))),0)</f>
        <v>0</v>
      </c>
      <c r="AQ418" s="9">
        <f>IF(F418="Cascade",_xlfn.XLOOKUP(S418,Cascade!$C$4:$S$4,Cascade!$C$5:$S$5),0)</f>
        <v>0</v>
      </c>
      <c r="AR418" s="9" t="b">
        <f t="shared" si="137"/>
        <v>0</v>
      </c>
      <c r="AS418" s="9" cm="1">
        <f t="array" aca="1" ref="AS418" ca="1">IF(OR(G418="Ellipse 43",G418="Luxury 46",G418="Type 2",G418="Type D",G418="Type Z",ISBLANK(G418)),0,_xlfn.XLOOKUP(S418,INDIRECT(U418&amp;AR418&amp;"w"),INDIRECT(U418&amp;AR418)))</f>
        <v>0</v>
      </c>
      <c r="AT418" s="9" cm="1">
        <f t="array" ref="AT418">IF(F418="ExtraLok 100",_xlfn.XLOOKUP(S418,'ExtraLok 100'!$C$6:$S$6,_xlfn.XLOOKUP('Pricing Tool'!T418,'ExtraLok 100'!$A$7:$A$21,'ExtraLok 100'!$C$7:$S$21)),IF(F418="ExtraLok 125",_xlfn.XLOOKUP('Pricing Tool'!S418,'ExtraLok 125'!$C$6:$S$6,_xlfn.XLOOKUP('Pricing Tool'!T418,'ExtraLok 125'!$A$7:$A$33,'ExtraLok 125'!$C$7:$S$33)),0))</f>
        <v>0</v>
      </c>
      <c r="AU418" s="9">
        <f t="shared" ca="1" si="150"/>
        <v>0</v>
      </c>
      <c r="AV418" s="9" t="str">
        <f t="shared" si="138"/>
        <v/>
      </c>
      <c r="AW418" s="85" t="e">
        <f>_xlfn.XLOOKUP($AV418,'Size capacities'!$A$2:$A$120,'Size capacities'!D$2:D$120)</f>
        <v>#N/A</v>
      </c>
      <c r="AX418" s="85" t="e">
        <f>_xlfn.XLOOKUP($AV418,'Size capacities'!$A$2:$A$120,'Size capacities'!E$2:E$120)</f>
        <v>#N/A</v>
      </c>
      <c r="AY418" s="85" t="e">
        <f>_xlfn.XLOOKUP($AV418,'Size capacities'!$A$2:$A$120,'Size capacities'!F$2:F$120)</f>
        <v>#N/A</v>
      </c>
      <c r="AZ418" s="85" t="e">
        <f>_xlfn.XLOOKUP($AV418,'Size capacities'!$A$2:$A$120,'Size capacities'!G$2:G$120)</f>
        <v>#N/A</v>
      </c>
      <c r="BA418" s="85">
        <f t="shared" si="139"/>
        <v>0</v>
      </c>
      <c r="BB418" s="85">
        <f t="shared" si="140"/>
        <v>0</v>
      </c>
    </row>
    <row r="419" spans="1:54" x14ac:dyDescent="0.3">
      <c r="A419" s="7">
        <v>416</v>
      </c>
      <c r="B419" s="91"/>
      <c r="C419" s="91"/>
      <c r="D419" s="91"/>
      <c r="E419" s="91"/>
      <c r="F419" s="91"/>
      <c r="G419" s="91"/>
      <c r="H419" s="91"/>
      <c r="I419" s="91"/>
      <c r="J419" s="91"/>
      <c r="K419" s="92"/>
      <c r="L419" s="92"/>
      <c r="M419" s="9">
        <f t="shared" ca="1" si="130"/>
        <v>0</v>
      </c>
      <c r="N419" s="10" cm="1">
        <f t="array" aca="1" ref="N419" ca="1">IF(ISBLANK(C419),0,IF(F419="Flow",AP419,IF(F419="Cascade",AQ419,IF(OR(ISBLANK(F419),ISBLANK(G419),ISBLANK(I419),ISBLANK(J419)),0,(_xlfn.XLOOKUP(S419,INDIRECT(U419&amp;W419&amp;"W"),_xlfn.XLOOKUP(T419,INDIRECT(U419&amp;W419&amp;"D"),INDIRECT(U419&amp;W419))))))))</f>
        <v>0</v>
      </c>
      <c r="O419" s="93"/>
      <c r="P419" s="9">
        <f t="shared" ca="1" si="131"/>
        <v>0</v>
      </c>
      <c r="Q419" s="9">
        <f t="shared" si="141"/>
        <v>0</v>
      </c>
      <c r="S419" s="7">
        <f t="shared" si="142"/>
        <v>800</v>
      </c>
      <c r="T419" s="7">
        <f t="shared" si="143"/>
        <v>800</v>
      </c>
      <c r="U419" s="8" t="str">
        <f t="shared" si="144"/>
        <v/>
      </c>
      <c r="V419" s="7" cm="1">
        <f t="array" aca="1" ref="V419" ca="1">IF(ISBLANK(I419),0,_xlfn.XLOOKUP(I419,INDIRECT(U419&amp;"Controls"),INDIRECT(U419&amp;"ControlsAddon")))</f>
        <v>0</v>
      </c>
      <c r="W419" s="7" t="str">
        <f t="shared" si="132"/>
        <v/>
      </c>
      <c r="X419" s="7" cm="1">
        <f t="array" aca="1" ref="X419" ca="1">IF(AND(K419="y",NOT(ISBLANK(H419))),_xlfn.XLOOKUP(S419,ralcassette,ralcassettecost),IF(K419="Y",_xlfn.XLOOKUP(S419,INDIRECT(U419&amp;"RALW"),_xlfn.XLOOKUP(T419,INDIRECT(U419&amp;"RALD"),INDIRECT(U419&amp;"RAL"))),0))</f>
        <v>0</v>
      </c>
      <c r="Y419" s="7">
        <f t="shared" si="145"/>
        <v>0</v>
      </c>
      <c r="Z419" s="7">
        <f t="shared" si="146"/>
        <v>0</v>
      </c>
      <c r="AA419" s="7" cm="1">
        <f t="array" ref="AA419">IF(ISNUMBER(SEARCH("cassette",H419)),_xlfn.XLOOKUP(S419,cassettewidth,_xlfn.XLOOKUP(H419,cassettetype,cassette)),IF(ISNUMBER(SEARCH("fascia",H419)),_xlfn.XLOOKUP(S419,fasciawidth,_xlfn.XLOOKUP(H419,fasciatype,fascia)),0))</f>
        <v>0</v>
      </c>
      <c r="AB419" s="7" t="str">
        <f t="shared" si="147"/>
        <v/>
      </c>
      <c r="AC419" s="7" t="str" cm="1">
        <f t="array" ref="AC419">IF(NOT(ISBLANK(H419)),_xlfn.XLOOKUP(S419,cassetterefwidth,_xlfn.XLOOKUP(T419,cassetterefdrop,cassetteref)),"")</f>
        <v/>
      </c>
      <c r="AD419" s="1" t="b">
        <f t="shared" si="148"/>
        <v>0</v>
      </c>
      <c r="AE419" s="1" t="b">
        <f t="shared" si="133"/>
        <v>0</v>
      </c>
      <c r="AF419" s="10" t="e" cm="1">
        <f t="array" aca="1" ref="AF419" ca="1">(_xlfn.XLOOKUP($S419,INDIRECT($U419&amp;$W419&amp;"W"),_xlfn.XLOOKUP($T419,INDIRECT($U419&amp;$W419&amp;"D"),INDIRECT($U419&amp;$W419))))</f>
        <v>#REF!</v>
      </c>
      <c r="AG419" s="9"/>
      <c r="AH419" s="9"/>
      <c r="AI419" s="9"/>
      <c r="AJ419" s="9"/>
      <c r="AK419" s="9"/>
      <c r="AL419" s="7">
        <f t="shared" si="134"/>
        <v>500</v>
      </c>
      <c r="AM419" s="7" t="str">
        <f t="shared" si="149"/>
        <v/>
      </c>
      <c r="AN419" s="7">
        <f t="shared" si="135"/>
        <v>0</v>
      </c>
      <c r="AO419" s="7">
        <f t="shared" si="136"/>
        <v>0</v>
      </c>
      <c r="AP419" s="9" cm="1">
        <f t="array" aca="1" ref="AP419" ca="1">IF(F419="Flow",_xlfn.XLOOKUP(AL419,INDIRECT(F419&amp;AM419&amp;"W"),_xlfn.XLOOKUP(AI419,INDIRECT(F419&amp;AM419&amp;"H"),INDIRECT(F419&amp;AM419))),0)</f>
        <v>0</v>
      </c>
      <c r="AQ419" s="9">
        <f>IF(F419="Cascade",_xlfn.XLOOKUP(S419,Cascade!$C$4:$S$4,Cascade!$C$5:$S$5),0)</f>
        <v>0</v>
      </c>
      <c r="AR419" s="9" t="b">
        <f t="shared" si="137"/>
        <v>0</v>
      </c>
      <c r="AS419" s="9" cm="1">
        <f t="array" aca="1" ref="AS419" ca="1">IF(OR(G419="Ellipse 43",G419="Luxury 46",G419="Type 2",G419="Type D",G419="Type Z",ISBLANK(G419)),0,_xlfn.XLOOKUP(S419,INDIRECT(U419&amp;AR419&amp;"w"),INDIRECT(U419&amp;AR419)))</f>
        <v>0</v>
      </c>
      <c r="AT419" s="9" cm="1">
        <f t="array" ref="AT419">IF(F419="ExtraLok 100",_xlfn.XLOOKUP(S419,'ExtraLok 100'!$C$6:$S$6,_xlfn.XLOOKUP('Pricing Tool'!T419,'ExtraLok 100'!$A$7:$A$21,'ExtraLok 100'!$C$7:$S$21)),IF(F419="ExtraLok 125",_xlfn.XLOOKUP('Pricing Tool'!S419,'ExtraLok 125'!$C$6:$S$6,_xlfn.XLOOKUP('Pricing Tool'!T419,'ExtraLok 125'!$A$7:$A$33,'ExtraLok 125'!$C$7:$S$33)),0))</f>
        <v>0</v>
      </c>
      <c r="AU419" s="9">
        <f t="shared" ca="1" si="150"/>
        <v>0</v>
      </c>
      <c r="AV419" s="9" t="str">
        <f t="shared" si="138"/>
        <v/>
      </c>
      <c r="AW419" s="85" t="e">
        <f>_xlfn.XLOOKUP($AV419,'Size capacities'!$A$2:$A$120,'Size capacities'!D$2:D$120)</f>
        <v>#N/A</v>
      </c>
      <c r="AX419" s="85" t="e">
        <f>_xlfn.XLOOKUP($AV419,'Size capacities'!$A$2:$A$120,'Size capacities'!E$2:E$120)</f>
        <v>#N/A</v>
      </c>
      <c r="AY419" s="85" t="e">
        <f>_xlfn.XLOOKUP($AV419,'Size capacities'!$A$2:$A$120,'Size capacities'!F$2:F$120)</f>
        <v>#N/A</v>
      </c>
      <c r="AZ419" s="85" t="e">
        <f>_xlfn.XLOOKUP($AV419,'Size capacities'!$A$2:$A$120,'Size capacities'!G$2:G$120)</f>
        <v>#N/A</v>
      </c>
      <c r="BA419" s="85">
        <f t="shared" si="139"/>
        <v>0</v>
      </c>
      <c r="BB419" s="85">
        <f t="shared" si="140"/>
        <v>0</v>
      </c>
    </row>
    <row r="420" spans="1:54" x14ac:dyDescent="0.3">
      <c r="A420" s="7">
        <v>417</v>
      </c>
      <c r="B420" s="91"/>
      <c r="C420" s="91"/>
      <c r="D420" s="91"/>
      <c r="E420" s="91"/>
      <c r="F420" s="91"/>
      <c r="G420" s="91"/>
      <c r="H420" s="91"/>
      <c r="I420" s="91"/>
      <c r="J420" s="91"/>
      <c r="K420" s="92"/>
      <c r="L420" s="92"/>
      <c r="M420" s="9">
        <f t="shared" ca="1" si="130"/>
        <v>0</v>
      </c>
      <c r="N420" s="10" cm="1">
        <f t="array" aca="1" ref="N420" ca="1">IF(ISBLANK(C420),0,IF(F420="Flow",AP420,IF(F420="Cascade",AQ420,IF(OR(ISBLANK(F420),ISBLANK(G420),ISBLANK(I420),ISBLANK(J420)),0,(_xlfn.XLOOKUP(S420,INDIRECT(U420&amp;W420&amp;"W"),_xlfn.XLOOKUP(T420,INDIRECT(U420&amp;W420&amp;"D"),INDIRECT(U420&amp;W420))))))))</f>
        <v>0</v>
      </c>
      <c r="O420" s="93"/>
      <c r="P420" s="9">
        <f t="shared" ca="1" si="131"/>
        <v>0</v>
      </c>
      <c r="Q420" s="9">
        <f t="shared" si="141"/>
        <v>0</v>
      </c>
      <c r="S420" s="7">
        <f t="shared" si="142"/>
        <v>800</v>
      </c>
      <c r="T420" s="7">
        <f t="shared" si="143"/>
        <v>800</v>
      </c>
      <c r="U420" s="8" t="str">
        <f t="shared" si="144"/>
        <v/>
      </c>
      <c r="V420" s="7" cm="1">
        <f t="array" aca="1" ref="V420" ca="1">IF(ISBLANK(I420),0,_xlfn.XLOOKUP(I420,INDIRECT(U420&amp;"Controls"),INDIRECT(U420&amp;"ControlsAddon")))</f>
        <v>0</v>
      </c>
      <c r="W420" s="7" t="str">
        <f t="shared" si="132"/>
        <v/>
      </c>
      <c r="X420" s="7" cm="1">
        <f t="array" aca="1" ref="X420" ca="1">IF(AND(K420="y",NOT(ISBLANK(H420))),_xlfn.XLOOKUP(S420,ralcassette,ralcassettecost),IF(K420="Y",_xlfn.XLOOKUP(S420,INDIRECT(U420&amp;"RALW"),_xlfn.XLOOKUP(T420,INDIRECT(U420&amp;"RALD"),INDIRECT(U420&amp;"RAL"))),0))</f>
        <v>0</v>
      </c>
      <c r="Y420" s="7">
        <f t="shared" si="145"/>
        <v>0</v>
      </c>
      <c r="Z420" s="7">
        <f t="shared" si="146"/>
        <v>0</v>
      </c>
      <c r="AA420" s="7" cm="1">
        <f t="array" ref="AA420">IF(ISNUMBER(SEARCH("cassette",H420)),_xlfn.XLOOKUP(S420,cassettewidth,_xlfn.XLOOKUP(H420,cassettetype,cassette)),IF(ISNUMBER(SEARCH("fascia",H420)),_xlfn.XLOOKUP(S420,fasciawidth,_xlfn.XLOOKUP(H420,fasciatype,fascia)),0))</f>
        <v>0</v>
      </c>
      <c r="AB420" s="7" t="str">
        <f t="shared" si="147"/>
        <v/>
      </c>
      <c r="AC420" s="7" t="str" cm="1">
        <f t="array" ref="AC420">IF(NOT(ISBLANK(H420)),_xlfn.XLOOKUP(S420,cassetterefwidth,_xlfn.XLOOKUP(T420,cassetterefdrop,cassetteref)),"")</f>
        <v/>
      </c>
      <c r="AD420" s="1" t="b">
        <f t="shared" si="148"/>
        <v>0</v>
      </c>
      <c r="AE420" s="1" t="b">
        <f t="shared" si="133"/>
        <v>0</v>
      </c>
      <c r="AF420" s="10" t="e" cm="1">
        <f t="array" aca="1" ref="AF420" ca="1">(_xlfn.XLOOKUP($S420,INDIRECT($U420&amp;$W420&amp;"W"),_xlfn.XLOOKUP($T420,INDIRECT($U420&amp;$W420&amp;"D"),INDIRECT($U420&amp;$W420))))</f>
        <v>#REF!</v>
      </c>
      <c r="AG420" s="9"/>
      <c r="AH420" s="9"/>
      <c r="AI420" s="9"/>
      <c r="AJ420" s="9"/>
      <c r="AK420" s="9"/>
      <c r="AL420" s="7">
        <f t="shared" si="134"/>
        <v>500</v>
      </c>
      <c r="AM420" s="7" t="str">
        <f t="shared" si="149"/>
        <v/>
      </c>
      <c r="AN420" s="7">
        <f t="shared" si="135"/>
        <v>0</v>
      </c>
      <c r="AO420" s="7">
        <f t="shared" si="136"/>
        <v>0</v>
      </c>
      <c r="AP420" s="9" cm="1">
        <f t="array" aca="1" ref="AP420" ca="1">IF(F420="Flow",_xlfn.XLOOKUP(AL420,INDIRECT(F420&amp;AM420&amp;"W"),_xlfn.XLOOKUP(AI420,INDIRECT(F420&amp;AM420&amp;"H"),INDIRECT(F420&amp;AM420))),0)</f>
        <v>0</v>
      </c>
      <c r="AQ420" s="9">
        <f>IF(F420="Cascade",_xlfn.XLOOKUP(S420,Cascade!$C$4:$S$4,Cascade!$C$5:$S$5),0)</f>
        <v>0</v>
      </c>
      <c r="AR420" s="9" t="b">
        <f t="shared" si="137"/>
        <v>0</v>
      </c>
      <c r="AS420" s="9" cm="1">
        <f t="array" aca="1" ref="AS420" ca="1">IF(OR(G420="Ellipse 43",G420="Luxury 46",G420="Type 2",G420="Type D",G420="Type Z",ISBLANK(G420)),0,_xlfn.XLOOKUP(S420,INDIRECT(U420&amp;AR420&amp;"w"),INDIRECT(U420&amp;AR420)))</f>
        <v>0</v>
      </c>
      <c r="AT420" s="9" cm="1">
        <f t="array" ref="AT420">IF(F420="ExtraLok 100",_xlfn.XLOOKUP(S420,'ExtraLok 100'!$C$6:$S$6,_xlfn.XLOOKUP('Pricing Tool'!T420,'ExtraLok 100'!$A$7:$A$21,'ExtraLok 100'!$C$7:$S$21)),IF(F420="ExtraLok 125",_xlfn.XLOOKUP('Pricing Tool'!S420,'ExtraLok 125'!$C$6:$S$6,_xlfn.XLOOKUP('Pricing Tool'!T420,'ExtraLok 125'!$A$7:$A$33,'ExtraLok 125'!$C$7:$S$33)),0))</f>
        <v>0</v>
      </c>
      <c r="AU420" s="9">
        <f t="shared" ca="1" si="150"/>
        <v>0</v>
      </c>
      <c r="AV420" s="9" t="str">
        <f t="shared" si="138"/>
        <v/>
      </c>
      <c r="AW420" s="85" t="e">
        <f>_xlfn.XLOOKUP($AV420,'Size capacities'!$A$2:$A$120,'Size capacities'!D$2:D$120)</f>
        <v>#N/A</v>
      </c>
      <c r="AX420" s="85" t="e">
        <f>_xlfn.XLOOKUP($AV420,'Size capacities'!$A$2:$A$120,'Size capacities'!E$2:E$120)</f>
        <v>#N/A</v>
      </c>
      <c r="AY420" s="85" t="e">
        <f>_xlfn.XLOOKUP($AV420,'Size capacities'!$A$2:$A$120,'Size capacities'!F$2:F$120)</f>
        <v>#N/A</v>
      </c>
      <c r="AZ420" s="85" t="e">
        <f>_xlfn.XLOOKUP($AV420,'Size capacities'!$A$2:$A$120,'Size capacities'!G$2:G$120)</f>
        <v>#N/A</v>
      </c>
      <c r="BA420" s="85">
        <f t="shared" si="139"/>
        <v>0</v>
      </c>
      <c r="BB420" s="85">
        <f t="shared" si="140"/>
        <v>0</v>
      </c>
    </row>
    <row r="421" spans="1:54" x14ac:dyDescent="0.3">
      <c r="A421" s="7">
        <v>418</v>
      </c>
      <c r="B421" s="91"/>
      <c r="C421" s="91"/>
      <c r="D421" s="91"/>
      <c r="E421" s="91"/>
      <c r="F421" s="91"/>
      <c r="G421" s="91"/>
      <c r="H421" s="91"/>
      <c r="I421" s="91"/>
      <c r="J421" s="91"/>
      <c r="K421" s="92"/>
      <c r="L421" s="92"/>
      <c r="M421" s="9">
        <f t="shared" ca="1" si="130"/>
        <v>0</v>
      </c>
      <c r="N421" s="10" cm="1">
        <f t="array" aca="1" ref="N421" ca="1">IF(ISBLANK(C421),0,IF(F421="Flow",AP421,IF(F421="Cascade",AQ421,IF(OR(ISBLANK(F421),ISBLANK(G421),ISBLANK(I421),ISBLANK(J421)),0,(_xlfn.XLOOKUP(S421,INDIRECT(U421&amp;W421&amp;"W"),_xlfn.XLOOKUP(T421,INDIRECT(U421&amp;W421&amp;"D"),INDIRECT(U421&amp;W421))))))))</f>
        <v>0</v>
      </c>
      <c r="O421" s="93"/>
      <c r="P421" s="9">
        <f t="shared" ca="1" si="131"/>
        <v>0</v>
      </c>
      <c r="Q421" s="9">
        <f t="shared" si="141"/>
        <v>0</v>
      </c>
      <c r="S421" s="7">
        <f t="shared" si="142"/>
        <v>800</v>
      </c>
      <c r="T421" s="7">
        <f t="shared" si="143"/>
        <v>800</v>
      </c>
      <c r="U421" s="8" t="str">
        <f t="shared" si="144"/>
        <v/>
      </c>
      <c r="V421" s="7" cm="1">
        <f t="array" aca="1" ref="V421" ca="1">IF(ISBLANK(I421),0,_xlfn.XLOOKUP(I421,INDIRECT(U421&amp;"Controls"),INDIRECT(U421&amp;"ControlsAddon")))</f>
        <v>0</v>
      </c>
      <c r="W421" s="7" t="str">
        <f t="shared" si="132"/>
        <v/>
      </c>
      <c r="X421" s="7" cm="1">
        <f t="array" aca="1" ref="X421" ca="1">IF(AND(K421="y",NOT(ISBLANK(H421))),_xlfn.XLOOKUP(S421,ralcassette,ralcassettecost),IF(K421="Y",_xlfn.XLOOKUP(S421,INDIRECT(U421&amp;"RALW"),_xlfn.XLOOKUP(T421,INDIRECT(U421&amp;"RALD"),INDIRECT(U421&amp;"RAL"))),0))</f>
        <v>0</v>
      </c>
      <c r="Y421" s="7">
        <f t="shared" si="145"/>
        <v>0</v>
      </c>
      <c r="Z421" s="7">
        <f t="shared" si="146"/>
        <v>0</v>
      </c>
      <c r="AA421" s="7" cm="1">
        <f t="array" ref="AA421">IF(ISNUMBER(SEARCH("cassette",H421)),_xlfn.XLOOKUP(S421,cassettewidth,_xlfn.XLOOKUP(H421,cassettetype,cassette)),IF(ISNUMBER(SEARCH("fascia",H421)),_xlfn.XLOOKUP(S421,fasciawidth,_xlfn.XLOOKUP(H421,fasciatype,fascia)),0))</f>
        <v>0</v>
      </c>
      <c r="AB421" s="7" t="str">
        <f t="shared" si="147"/>
        <v/>
      </c>
      <c r="AC421" s="7" t="str" cm="1">
        <f t="array" ref="AC421">IF(NOT(ISBLANK(H421)),_xlfn.XLOOKUP(S421,cassetterefwidth,_xlfn.XLOOKUP(T421,cassetterefdrop,cassetteref)),"")</f>
        <v/>
      </c>
      <c r="AD421" s="1" t="b">
        <f t="shared" si="148"/>
        <v>0</v>
      </c>
      <c r="AE421" s="1" t="b">
        <f t="shared" si="133"/>
        <v>0</v>
      </c>
      <c r="AF421" s="10" t="e" cm="1">
        <f t="array" aca="1" ref="AF421" ca="1">(_xlfn.XLOOKUP($S421,INDIRECT($U421&amp;$W421&amp;"W"),_xlfn.XLOOKUP($T421,INDIRECT($U421&amp;$W421&amp;"D"),INDIRECT($U421&amp;$W421))))</f>
        <v>#REF!</v>
      </c>
      <c r="AG421" s="9"/>
      <c r="AH421" s="9"/>
      <c r="AI421" s="9"/>
      <c r="AJ421" s="9"/>
      <c r="AK421" s="9"/>
      <c r="AL421" s="7">
        <f t="shared" si="134"/>
        <v>500</v>
      </c>
      <c r="AM421" s="7" t="str">
        <f t="shared" si="149"/>
        <v/>
      </c>
      <c r="AN421" s="7">
        <f t="shared" si="135"/>
        <v>0</v>
      </c>
      <c r="AO421" s="7">
        <f t="shared" si="136"/>
        <v>0</v>
      </c>
      <c r="AP421" s="9" cm="1">
        <f t="array" aca="1" ref="AP421" ca="1">IF(F421="Flow",_xlfn.XLOOKUP(AL421,INDIRECT(F421&amp;AM421&amp;"W"),_xlfn.XLOOKUP(AI421,INDIRECT(F421&amp;AM421&amp;"H"),INDIRECT(F421&amp;AM421))),0)</f>
        <v>0</v>
      </c>
      <c r="AQ421" s="9">
        <f>IF(F421="Cascade",_xlfn.XLOOKUP(S421,Cascade!$C$4:$S$4,Cascade!$C$5:$S$5),0)</f>
        <v>0</v>
      </c>
      <c r="AR421" s="9" t="b">
        <f t="shared" si="137"/>
        <v>0</v>
      </c>
      <c r="AS421" s="9" cm="1">
        <f t="array" aca="1" ref="AS421" ca="1">IF(OR(G421="Ellipse 43",G421="Luxury 46",G421="Type 2",G421="Type D",G421="Type Z",ISBLANK(G421)),0,_xlfn.XLOOKUP(S421,INDIRECT(U421&amp;AR421&amp;"w"),INDIRECT(U421&amp;AR421)))</f>
        <v>0</v>
      </c>
      <c r="AT421" s="9" cm="1">
        <f t="array" ref="AT421">IF(F421="ExtraLok 100",_xlfn.XLOOKUP(S421,'ExtraLok 100'!$C$6:$S$6,_xlfn.XLOOKUP('Pricing Tool'!T421,'ExtraLok 100'!$A$7:$A$21,'ExtraLok 100'!$C$7:$S$21)),IF(F421="ExtraLok 125",_xlfn.XLOOKUP('Pricing Tool'!S421,'ExtraLok 125'!$C$6:$S$6,_xlfn.XLOOKUP('Pricing Tool'!T421,'ExtraLok 125'!$A$7:$A$33,'ExtraLok 125'!$C$7:$S$33)),0))</f>
        <v>0</v>
      </c>
      <c r="AU421" s="9">
        <f t="shared" ca="1" si="150"/>
        <v>0</v>
      </c>
      <c r="AV421" s="9" t="str">
        <f t="shared" si="138"/>
        <v/>
      </c>
      <c r="AW421" s="85" t="e">
        <f>_xlfn.XLOOKUP($AV421,'Size capacities'!$A$2:$A$120,'Size capacities'!D$2:D$120)</f>
        <v>#N/A</v>
      </c>
      <c r="AX421" s="85" t="e">
        <f>_xlfn.XLOOKUP($AV421,'Size capacities'!$A$2:$A$120,'Size capacities'!E$2:E$120)</f>
        <v>#N/A</v>
      </c>
      <c r="AY421" s="85" t="e">
        <f>_xlfn.XLOOKUP($AV421,'Size capacities'!$A$2:$A$120,'Size capacities'!F$2:F$120)</f>
        <v>#N/A</v>
      </c>
      <c r="AZ421" s="85" t="e">
        <f>_xlfn.XLOOKUP($AV421,'Size capacities'!$A$2:$A$120,'Size capacities'!G$2:G$120)</f>
        <v>#N/A</v>
      </c>
      <c r="BA421" s="85">
        <f t="shared" si="139"/>
        <v>0</v>
      </c>
      <c r="BB421" s="85">
        <f t="shared" si="140"/>
        <v>0</v>
      </c>
    </row>
    <row r="422" spans="1:54" x14ac:dyDescent="0.3">
      <c r="A422" s="7">
        <v>419</v>
      </c>
      <c r="B422" s="91"/>
      <c r="C422" s="91"/>
      <c r="D422" s="91"/>
      <c r="E422" s="91"/>
      <c r="F422" s="91"/>
      <c r="G422" s="91"/>
      <c r="H422" s="91"/>
      <c r="I422" s="91"/>
      <c r="J422" s="91"/>
      <c r="K422" s="92"/>
      <c r="L422" s="92"/>
      <c r="M422" s="9">
        <f t="shared" ca="1" si="130"/>
        <v>0</v>
      </c>
      <c r="N422" s="10" cm="1">
        <f t="array" aca="1" ref="N422" ca="1">IF(ISBLANK(C422),0,IF(F422="Flow",AP422,IF(F422="Cascade",AQ422,IF(OR(ISBLANK(F422),ISBLANK(G422),ISBLANK(I422),ISBLANK(J422)),0,(_xlfn.XLOOKUP(S422,INDIRECT(U422&amp;W422&amp;"W"),_xlfn.XLOOKUP(T422,INDIRECT(U422&amp;W422&amp;"D"),INDIRECT(U422&amp;W422))))))))</f>
        <v>0</v>
      </c>
      <c r="O422" s="93"/>
      <c r="P422" s="9">
        <f t="shared" ca="1" si="131"/>
        <v>0</v>
      </c>
      <c r="Q422" s="9">
        <f t="shared" si="141"/>
        <v>0</v>
      </c>
      <c r="S422" s="7">
        <f t="shared" si="142"/>
        <v>800</v>
      </c>
      <c r="T422" s="7">
        <f t="shared" si="143"/>
        <v>800</v>
      </c>
      <c r="U422" s="8" t="str">
        <f t="shared" si="144"/>
        <v/>
      </c>
      <c r="V422" s="7" cm="1">
        <f t="array" aca="1" ref="V422" ca="1">IF(ISBLANK(I422),0,_xlfn.XLOOKUP(I422,INDIRECT(U422&amp;"Controls"),INDIRECT(U422&amp;"ControlsAddon")))</f>
        <v>0</v>
      </c>
      <c r="W422" s="7" t="str">
        <f t="shared" si="132"/>
        <v/>
      </c>
      <c r="X422" s="7" cm="1">
        <f t="array" aca="1" ref="X422" ca="1">IF(AND(K422="y",NOT(ISBLANK(H422))),_xlfn.XLOOKUP(S422,ralcassette,ralcassettecost),IF(K422="Y",_xlfn.XLOOKUP(S422,INDIRECT(U422&amp;"RALW"),_xlfn.XLOOKUP(T422,INDIRECT(U422&amp;"RALD"),INDIRECT(U422&amp;"RAL"))),0))</f>
        <v>0</v>
      </c>
      <c r="Y422" s="7">
        <f t="shared" si="145"/>
        <v>0</v>
      </c>
      <c r="Z422" s="7">
        <f t="shared" si="146"/>
        <v>0</v>
      </c>
      <c r="AA422" s="7" cm="1">
        <f t="array" ref="AA422">IF(ISNUMBER(SEARCH("cassette",H422)),_xlfn.XLOOKUP(S422,cassettewidth,_xlfn.XLOOKUP(H422,cassettetype,cassette)),IF(ISNUMBER(SEARCH("fascia",H422)),_xlfn.XLOOKUP(S422,fasciawidth,_xlfn.XLOOKUP(H422,fasciatype,fascia)),0))</f>
        <v>0</v>
      </c>
      <c r="AB422" s="7" t="str">
        <f t="shared" si="147"/>
        <v/>
      </c>
      <c r="AC422" s="7" t="str" cm="1">
        <f t="array" ref="AC422">IF(NOT(ISBLANK(H422)),_xlfn.XLOOKUP(S422,cassetterefwidth,_xlfn.XLOOKUP(T422,cassetterefdrop,cassetteref)),"")</f>
        <v/>
      </c>
      <c r="AD422" s="1" t="b">
        <f t="shared" si="148"/>
        <v>0</v>
      </c>
      <c r="AE422" s="1" t="b">
        <f t="shared" si="133"/>
        <v>0</v>
      </c>
      <c r="AF422" s="10" t="e" cm="1">
        <f t="array" aca="1" ref="AF422" ca="1">(_xlfn.XLOOKUP($S422,INDIRECT($U422&amp;$W422&amp;"W"),_xlfn.XLOOKUP($T422,INDIRECT($U422&amp;$W422&amp;"D"),INDIRECT($U422&amp;$W422))))</f>
        <v>#REF!</v>
      </c>
      <c r="AG422" s="9"/>
      <c r="AH422" s="9"/>
      <c r="AI422" s="9"/>
      <c r="AJ422" s="9"/>
      <c r="AK422" s="9"/>
      <c r="AL422" s="7">
        <f t="shared" si="134"/>
        <v>500</v>
      </c>
      <c r="AM422" s="7" t="str">
        <f t="shared" si="149"/>
        <v/>
      </c>
      <c r="AN422" s="7">
        <f t="shared" si="135"/>
        <v>0</v>
      </c>
      <c r="AO422" s="7">
        <f t="shared" si="136"/>
        <v>0</v>
      </c>
      <c r="AP422" s="9" cm="1">
        <f t="array" aca="1" ref="AP422" ca="1">IF(F422="Flow",_xlfn.XLOOKUP(AL422,INDIRECT(F422&amp;AM422&amp;"W"),_xlfn.XLOOKUP(AI422,INDIRECT(F422&amp;AM422&amp;"H"),INDIRECT(F422&amp;AM422))),0)</f>
        <v>0</v>
      </c>
      <c r="AQ422" s="9">
        <f>IF(F422="Cascade",_xlfn.XLOOKUP(S422,Cascade!$C$4:$S$4,Cascade!$C$5:$S$5),0)</f>
        <v>0</v>
      </c>
      <c r="AR422" s="9" t="b">
        <f t="shared" si="137"/>
        <v>0</v>
      </c>
      <c r="AS422" s="9" cm="1">
        <f t="array" aca="1" ref="AS422" ca="1">IF(OR(G422="Ellipse 43",G422="Luxury 46",G422="Type 2",G422="Type D",G422="Type Z",ISBLANK(G422)),0,_xlfn.XLOOKUP(S422,INDIRECT(U422&amp;AR422&amp;"w"),INDIRECT(U422&amp;AR422)))</f>
        <v>0</v>
      </c>
      <c r="AT422" s="9" cm="1">
        <f t="array" ref="AT422">IF(F422="ExtraLok 100",_xlfn.XLOOKUP(S422,'ExtraLok 100'!$C$6:$S$6,_xlfn.XLOOKUP('Pricing Tool'!T422,'ExtraLok 100'!$A$7:$A$21,'ExtraLok 100'!$C$7:$S$21)),IF(F422="ExtraLok 125",_xlfn.XLOOKUP('Pricing Tool'!S422,'ExtraLok 125'!$C$6:$S$6,_xlfn.XLOOKUP('Pricing Tool'!T422,'ExtraLok 125'!$A$7:$A$33,'ExtraLok 125'!$C$7:$S$33)),0))</f>
        <v>0</v>
      </c>
      <c r="AU422" s="9">
        <f t="shared" ca="1" si="150"/>
        <v>0</v>
      </c>
      <c r="AV422" s="9" t="str">
        <f t="shared" si="138"/>
        <v/>
      </c>
      <c r="AW422" s="85" t="e">
        <f>_xlfn.XLOOKUP($AV422,'Size capacities'!$A$2:$A$120,'Size capacities'!D$2:D$120)</f>
        <v>#N/A</v>
      </c>
      <c r="AX422" s="85" t="e">
        <f>_xlfn.XLOOKUP($AV422,'Size capacities'!$A$2:$A$120,'Size capacities'!E$2:E$120)</f>
        <v>#N/A</v>
      </c>
      <c r="AY422" s="85" t="e">
        <f>_xlfn.XLOOKUP($AV422,'Size capacities'!$A$2:$A$120,'Size capacities'!F$2:F$120)</f>
        <v>#N/A</v>
      </c>
      <c r="AZ422" s="85" t="e">
        <f>_xlfn.XLOOKUP($AV422,'Size capacities'!$A$2:$A$120,'Size capacities'!G$2:G$120)</f>
        <v>#N/A</v>
      </c>
      <c r="BA422" s="85">
        <f t="shared" si="139"/>
        <v>0</v>
      </c>
      <c r="BB422" s="85">
        <f t="shared" si="140"/>
        <v>0</v>
      </c>
    </row>
    <row r="423" spans="1:54" x14ac:dyDescent="0.3">
      <c r="A423" s="7">
        <v>420</v>
      </c>
      <c r="B423" s="91"/>
      <c r="C423" s="91"/>
      <c r="D423" s="91"/>
      <c r="E423" s="91"/>
      <c r="F423" s="91"/>
      <c r="G423" s="91"/>
      <c r="H423" s="91"/>
      <c r="I423" s="91"/>
      <c r="J423" s="91"/>
      <c r="K423" s="92"/>
      <c r="L423" s="92"/>
      <c r="M423" s="9">
        <f t="shared" ca="1" si="130"/>
        <v>0</v>
      </c>
      <c r="N423" s="10" cm="1">
        <f t="array" aca="1" ref="N423" ca="1">IF(ISBLANK(C423),0,IF(F423="Flow",AP423,IF(F423="Cascade",AQ423,IF(OR(ISBLANK(F423),ISBLANK(G423),ISBLANK(I423),ISBLANK(J423)),0,(_xlfn.XLOOKUP(S423,INDIRECT(U423&amp;W423&amp;"W"),_xlfn.XLOOKUP(T423,INDIRECT(U423&amp;W423&amp;"D"),INDIRECT(U423&amp;W423))))))))</f>
        <v>0</v>
      </c>
      <c r="O423" s="93"/>
      <c r="P423" s="9">
        <f t="shared" ca="1" si="131"/>
        <v>0</v>
      </c>
      <c r="Q423" s="9">
        <f t="shared" si="141"/>
        <v>0</v>
      </c>
      <c r="S423" s="7">
        <f t="shared" si="142"/>
        <v>800</v>
      </c>
      <c r="T423" s="7">
        <f t="shared" si="143"/>
        <v>800</v>
      </c>
      <c r="U423" s="8" t="str">
        <f t="shared" si="144"/>
        <v/>
      </c>
      <c r="V423" s="7" cm="1">
        <f t="array" aca="1" ref="V423" ca="1">IF(ISBLANK(I423),0,_xlfn.XLOOKUP(I423,INDIRECT(U423&amp;"Controls"),INDIRECT(U423&amp;"ControlsAddon")))</f>
        <v>0</v>
      </c>
      <c r="W423" s="7" t="str">
        <f t="shared" si="132"/>
        <v/>
      </c>
      <c r="X423" s="7" cm="1">
        <f t="array" aca="1" ref="X423" ca="1">IF(AND(K423="y",NOT(ISBLANK(H423))),_xlfn.XLOOKUP(S423,ralcassette,ralcassettecost),IF(K423="Y",_xlfn.XLOOKUP(S423,INDIRECT(U423&amp;"RALW"),_xlfn.XLOOKUP(T423,INDIRECT(U423&amp;"RALD"),INDIRECT(U423&amp;"RAL"))),0))</f>
        <v>0</v>
      </c>
      <c r="Y423" s="7">
        <f t="shared" si="145"/>
        <v>0</v>
      </c>
      <c r="Z423" s="7">
        <f t="shared" si="146"/>
        <v>0</v>
      </c>
      <c r="AA423" s="7" cm="1">
        <f t="array" ref="AA423">IF(ISNUMBER(SEARCH("cassette",H423)),_xlfn.XLOOKUP(S423,cassettewidth,_xlfn.XLOOKUP(H423,cassettetype,cassette)),IF(ISNUMBER(SEARCH("fascia",H423)),_xlfn.XLOOKUP(S423,fasciawidth,_xlfn.XLOOKUP(H423,fasciatype,fascia)),0))</f>
        <v>0</v>
      </c>
      <c r="AB423" s="7" t="str">
        <f t="shared" si="147"/>
        <v/>
      </c>
      <c r="AC423" s="7" t="str" cm="1">
        <f t="array" ref="AC423">IF(NOT(ISBLANK(H423)),_xlfn.XLOOKUP(S423,cassetterefwidth,_xlfn.XLOOKUP(T423,cassetterefdrop,cassetteref)),"")</f>
        <v/>
      </c>
      <c r="AD423" s="1" t="b">
        <f t="shared" si="148"/>
        <v>0</v>
      </c>
      <c r="AE423" s="1" t="b">
        <f t="shared" si="133"/>
        <v>0</v>
      </c>
      <c r="AF423" s="10" t="e" cm="1">
        <f t="array" aca="1" ref="AF423" ca="1">(_xlfn.XLOOKUP($S423,INDIRECT($U423&amp;$W423&amp;"W"),_xlfn.XLOOKUP($T423,INDIRECT($U423&amp;$W423&amp;"D"),INDIRECT($U423&amp;$W423))))</f>
        <v>#REF!</v>
      </c>
      <c r="AG423" s="9"/>
      <c r="AH423" s="9"/>
      <c r="AI423" s="9"/>
      <c r="AJ423" s="9"/>
      <c r="AK423" s="9"/>
      <c r="AL423" s="7">
        <f t="shared" si="134"/>
        <v>500</v>
      </c>
      <c r="AM423" s="7" t="str">
        <f t="shared" si="149"/>
        <v/>
      </c>
      <c r="AN423" s="7">
        <f t="shared" si="135"/>
        <v>0</v>
      </c>
      <c r="AO423" s="7">
        <f t="shared" si="136"/>
        <v>0</v>
      </c>
      <c r="AP423" s="9" cm="1">
        <f t="array" aca="1" ref="AP423" ca="1">IF(F423="Flow",_xlfn.XLOOKUP(AL423,INDIRECT(F423&amp;AM423&amp;"W"),_xlfn.XLOOKUP(AI423,INDIRECT(F423&amp;AM423&amp;"H"),INDIRECT(F423&amp;AM423))),0)</f>
        <v>0</v>
      </c>
      <c r="AQ423" s="9">
        <f>IF(F423="Cascade",_xlfn.XLOOKUP(S423,Cascade!$C$4:$S$4,Cascade!$C$5:$S$5),0)</f>
        <v>0</v>
      </c>
      <c r="AR423" s="9" t="b">
        <f t="shared" si="137"/>
        <v>0</v>
      </c>
      <c r="AS423" s="9" cm="1">
        <f t="array" aca="1" ref="AS423" ca="1">IF(OR(G423="Ellipse 43",G423="Luxury 46",G423="Type 2",G423="Type D",G423="Type Z",ISBLANK(G423)),0,_xlfn.XLOOKUP(S423,INDIRECT(U423&amp;AR423&amp;"w"),INDIRECT(U423&amp;AR423)))</f>
        <v>0</v>
      </c>
      <c r="AT423" s="9" cm="1">
        <f t="array" ref="AT423">IF(F423="ExtraLok 100",_xlfn.XLOOKUP(S423,'ExtraLok 100'!$C$6:$S$6,_xlfn.XLOOKUP('Pricing Tool'!T423,'ExtraLok 100'!$A$7:$A$21,'ExtraLok 100'!$C$7:$S$21)),IF(F423="ExtraLok 125",_xlfn.XLOOKUP('Pricing Tool'!S423,'ExtraLok 125'!$C$6:$S$6,_xlfn.XLOOKUP('Pricing Tool'!T423,'ExtraLok 125'!$A$7:$A$33,'ExtraLok 125'!$C$7:$S$33)),0))</f>
        <v>0</v>
      </c>
      <c r="AU423" s="9">
        <f t="shared" ca="1" si="150"/>
        <v>0</v>
      </c>
      <c r="AV423" s="9" t="str">
        <f t="shared" si="138"/>
        <v/>
      </c>
      <c r="AW423" s="85" t="e">
        <f>_xlfn.XLOOKUP($AV423,'Size capacities'!$A$2:$A$120,'Size capacities'!D$2:D$120)</f>
        <v>#N/A</v>
      </c>
      <c r="AX423" s="85" t="e">
        <f>_xlfn.XLOOKUP($AV423,'Size capacities'!$A$2:$A$120,'Size capacities'!E$2:E$120)</f>
        <v>#N/A</v>
      </c>
      <c r="AY423" s="85" t="e">
        <f>_xlfn.XLOOKUP($AV423,'Size capacities'!$A$2:$A$120,'Size capacities'!F$2:F$120)</f>
        <v>#N/A</v>
      </c>
      <c r="AZ423" s="85" t="e">
        <f>_xlfn.XLOOKUP($AV423,'Size capacities'!$A$2:$A$120,'Size capacities'!G$2:G$120)</f>
        <v>#N/A</v>
      </c>
      <c r="BA423" s="85">
        <f t="shared" si="139"/>
        <v>0</v>
      </c>
      <c r="BB423" s="85">
        <f t="shared" si="140"/>
        <v>0</v>
      </c>
    </row>
    <row r="424" spans="1:54" x14ac:dyDescent="0.3">
      <c r="A424" s="7">
        <v>421</v>
      </c>
      <c r="B424" s="91"/>
      <c r="C424" s="91"/>
      <c r="D424" s="91"/>
      <c r="E424" s="91"/>
      <c r="F424" s="91"/>
      <c r="G424" s="91"/>
      <c r="H424" s="91"/>
      <c r="I424" s="91"/>
      <c r="J424" s="91"/>
      <c r="K424" s="92"/>
      <c r="L424" s="92"/>
      <c r="M424" s="9">
        <f t="shared" ca="1" si="130"/>
        <v>0</v>
      </c>
      <c r="N424" s="10" cm="1">
        <f t="array" aca="1" ref="N424" ca="1">IF(ISBLANK(C424),0,IF(F424="Flow",AP424,IF(F424="Cascade",AQ424,IF(OR(ISBLANK(F424),ISBLANK(G424),ISBLANK(I424),ISBLANK(J424)),0,(_xlfn.XLOOKUP(S424,INDIRECT(U424&amp;W424&amp;"W"),_xlfn.XLOOKUP(T424,INDIRECT(U424&amp;W424&amp;"D"),INDIRECT(U424&amp;W424))))))))</f>
        <v>0</v>
      </c>
      <c r="O424" s="93"/>
      <c r="P424" s="9">
        <f t="shared" ca="1" si="131"/>
        <v>0</v>
      </c>
      <c r="Q424" s="9">
        <f t="shared" si="141"/>
        <v>0</v>
      </c>
      <c r="S424" s="7">
        <f t="shared" si="142"/>
        <v>800</v>
      </c>
      <c r="T424" s="7">
        <f t="shared" si="143"/>
        <v>800</v>
      </c>
      <c r="U424" s="8" t="str">
        <f t="shared" si="144"/>
        <v/>
      </c>
      <c r="V424" s="7" cm="1">
        <f t="array" aca="1" ref="V424" ca="1">IF(ISBLANK(I424),0,_xlfn.XLOOKUP(I424,INDIRECT(U424&amp;"Controls"),INDIRECT(U424&amp;"ControlsAddon")))</f>
        <v>0</v>
      </c>
      <c r="W424" s="7" t="str">
        <f t="shared" si="132"/>
        <v/>
      </c>
      <c r="X424" s="7" cm="1">
        <f t="array" aca="1" ref="X424" ca="1">IF(AND(K424="y",NOT(ISBLANK(H424))),_xlfn.XLOOKUP(S424,ralcassette,ralcassettecost),IF(K424="Y",_xlfn.XLOOKUP(S424,INDIRECT(U424&amp;"RALW"),_xlfn.XLOOKUP(T424,INDIRECT(U424&amp;"RALD"),INDIRECT(U424&amp;"RAL"))),0))</f>
        <v>0</v>
      </c>
      <c r="Y424" s="7">
        <f t="shared" si="145"/>
        <v>0</v>
      </c>
      <c r="Z424" s="7">
        <f t="shared" si="146"/>
        <v>0</v>
      </c>
      <c r="AA424" s="7" cm="1">
        <f t="array" ref="AA424">IF(ISNUMBER(SEARCH("cassette",H424)),_xlfn.XLOOKUP(S424,cassettewidth,_xlfn.XLOOKUP(H424,cassettetype,cassette)),IF(ISNUMBER(SEARCH("fascia",H424)),_xlfn.XLOOKUP(S424,fasciawidth,_xlfn.XLOOKUP(H424,fasciatype,fascia)),0))</f>
        <v>0</v>
      </c>
      <c r="AB424" s="7" t="str">
        <f t="shared" si="147"/>
        <v/>
      </c>
      <c r="AC424" s="7" t="str" cm="1">
        <f t="array" ref="AC424">IF(NOT(ISBLANK(H424)),_xlfn.XLOOKUP(S424,cassetterefwidth,_xlfn.XLOOKUP(T424,cassetterefdrop,cassetteref)),"")</f>
        <v/>
      </c>
      <c r="AD424" s="1" t="b">
        <f t="shared" si="148"/>
        <v>0</v>
      </c>
      <c r="AE424" s="1" t="b">
        <f t="shared" si="133"/>
        <v>0</v>
      </c>
      <c r="AF424" s="10" t="e" cm="1">
        <f t="array" aca="1" ref="AF424" ca="1">(_xlfn.XLOOKUP($S424,INDIRECT($U424&amp;$W424&amp;"W"),_xlfn.XLOOKUP($T424,INDIRECT($U424&amp;$W424&amp;"D"),INDIRECT($U424&amp;$W424))))</f>
        <v>#REF!</v>
      </c>
      <c r="AG424" s="9"/>
      <c r="AH424" s="9"/>
      <c r="AI424" s="9"/>
      <c r="AJ424" s="9"/>
      <c r="AK424" s="9"/>
      <c r="AL424" s="7">
        <f t="shared" si="134"/>
        <v>500</v>
      </c>
      <c r="AM424" s="7" t="str">
        <f t="shared" si="149"/>
        <v/>
      </c>
      <c r="AN424" s="7">
        <f t="shared" si="135"/>
        <v>0</v>
      </c>
      <c r="AO424" s="7">
        <f t="shared" si="136"/>
        <v>0</v>
      </c>
      <c r="AP424" s="9" cm="1">
        <f t="array" aca="1" ref="AP424" ca="1">IF(F424="Flow",_xlfn.XLOOKUP(AL424,INDIRECT(F424&amp;AM424&amp;"W"),_xlfn.XLOOKUP(AI424,INDIRECT(F424&amp;AM424&amp;"H"),INDIRECT(F424&amp;AM424))),0)</f>
        <v>0</v>
      </c>
      <c r="AQ424" s="9">
        <f>IF(F424="Cascade",_xlfn.XLOOKUP(S424,Cascade!$C$4:$S$4,Cascade!$C$5:$S$5),0)</f>
        <v>0</v>
      </c>
      <c r="AR424" s="9" t="b">
        <f t="shared" si="137"/>
        <v>0</v>
      </c>
      <c r="AS424" s="9" cm="1">
        <f t="array" aca="1" ref="AS424" ca="1">IF(OR(G424="Ellipse 43",G424="Luxury 46",G424="Type 2",G424="Type D",G424="Type Z",ISBLANK(G424)),0,_xlfn.XLOOKUP(S424,INDIRECT(U424&amp;AR424&amp;"w"),INDIRECT(U424&amp;AR424)))</f>
        <v>0</v>
      </c>
      <c r="AT424" s="9" cm="1">
        <f t="array" ref="AT424">IF(F424="ExtraLok 100",_xlfn.XLOOKUP(S424,'ExtraLok 100'!$C$6:$S$6,_xlfn.XLOOKUP('Pricing Tool'!T424,'ExtraLok 100'!$A$7:$A$21,'ExtraLok 100'!$C$7:$S$21)),IF(F424="ExtraLok 125",_xlfn.XLOOKUP('Pricing Tool'!S424,'ExtraLok 125'!$C$6:$S$6,_xlfn.XLOOKUP('Pricing Tool'!T424,'ExtraLok 125'!$A$7:$A$33,'ExtraLok 125'!$C$7:$S$33)),0))</f>
        <v>0</v>
      </c>
      <c r="AU424" s="9">
        <f t="shared" ca="1" si="150"/>
        <v>0</v>
      </c>
      <c r="AV424" s="9" t="str">
        <f t="shared" si="138"/>
        <v/>
      </c>
      <c r="AW424" s="85" t="e">
        <f>_xlfn.XLOOKUP($AV424,'Size capacities'!$A$2:$A$120,'Size capacities'!D$2:D$120)</f>
        <v>#N/A</v>
      </c>
      <c r="AX424" s="85" t="e">
        <f>_xlfn.XLOOKUP($AV424,'Size capacities'!$A$2:$A$120,'Size capacities'!E$2:E$120)</f>
        <v>#N/A</v>
      </c>
      <c r="AY424" s="85" t="e">
        <f>_xlfn.XLOOKUP($AV424,'Size capacities'!$A$2:$A$120,'Size capacities'!F$2:F$120)</f>
        <v>#N/A</v>
      </c>
      <c r="AZ424" s="85" t="e">
        <f>_xlfn.XLOOKUP($AV424,'Size capacities'!$A$2:$A$120,'Size capacities'!G$2:G$120)</f>
        <v>#N/A</v>
      </c>
      <c r="BA424" s="85">
        <f t="shared" si="139"/>
        <v>0</v>
      </c>
      <c r="BB424" s="85">
        <f t="shared" si="140"/>
        <v>0</v>
      </c>
    </row>
    <row r="425" spans="1:54" x14ac:dyDescent="0.3">
      <c r="A425" s="7">
        <v>422</v>
      </c>
      <c r="B425" s="91"/>
      <c r="C425" s="91"/>
      <c r="D425" s="91"/>
      <c r="E425" s="91"/>
      <c r="F425" s="91"/>
      <c r="G425" s="91"/>
      <c r="H425" s="91"/>
      <c r="I425" s="91"/>
      <c r="J425" s="91"/>
      <c r="K425" s="92"/>
      <c r="L425" s="92"/>
      <c r="M425" s="9">
        <f t="shared" ca="1" si="130"/>
        <v>0</v>
      </c>
      <c r="N425" s="10" cm="1">
        <f t="array" aca="1" ref="N425" ca="1">IF(ISBLANK(C425),0,IF(F425="Flow",AP425,IF(F425="Cascade",AQ425,IF(OR(ISBLANK(F425),ISBLANK(G425),ISBLANK(I425),ISBLANK(J425)),0,(_xlfn.XLOOKUP(S425,INDIRECT(U425&amp;W425&amp;"W"),_xlfn.XLOOKUP(T425,INDIRECT(U425&amp;W425&amp;"D"),INDIRECT(U425&amp;W425))))))))</f>
        <v>0</v>
      </c>
      <c r="O425" s="93"/>
      <c r="P425" s="9">
        <f t="shared" ca="1" si="131"/>
        <v>0</v>
      </c>
      <c r="Q425" s="9">
        <f t="shared" si="141"/>
        <v>0</v>
      </c>
      <c r="S425" s="7">
        <f t="shared" si="142"/>
        <v>800</v>
      </c>
      <c r="T425" s="7">
        <f t="shared" si="143"/>
        <v>800</v>
      </c>
      <c r="U425" s="8" t="str">
        <f t="shared" si="144"/>
        <v/>
      </c>
      <c r="V425" s="7" cm="1">
        <f t="array" aca="1" ref="V425" ca="1">IF(ISBLANK(I425),0,_xlfn.XLOOKUP(I425,INDIRECT(U425&amp;"Controls"),INDIRECT(U425&amp;"ControlsAddon")))</f>
        <v>0</v>
      </c>
      <c r="W425" s="7" t="str">
        <f t="shared" si="132"/>
        <v/>
      </c>
      <c r="X425" s="7" cm="1">
        <f t="array" aca="1" ref="X425" ca="1">IF(AND(K425="y",NOT(ISBLANK(H425))),_xlfn.XLOOKUP(S425,ralcassette,ralcassettecost),IF(K425="Y",_xlfn.XLOOKUP(S425,INDIRECT(U425&amp;"RALW"),_xlfn.XLOOKUP(T425,INDIRECT(U425&amp;"RALD"),INDIRECT(U425&amp;"RAL"))),0))</f>
        <v>0</v>
      </c>
      <c r="Y425" s="7">
        <f t="shared" si="145"/>
        <v>0</v>
      </c>
      <c r="Z425" s="7">
        <f t="shared" si="146"/>
        <v>0</v>
      </c>
      <c r="AA425" s="7" cm="1">
        <f t="array" ref="AA425">IF(ISNUMBER(SEARCH("cassette",H425)),_xlfn.XLOOKUP(S425,cassettewidth,_xlfn.XLOOKUP(H425,cassettetype,cassette)),IF(ISNUMBER(SEARCH("fascia",H425)),_xlfn.XLOOKUP(S425,fasciawidth,_xlfn.XLOOKUP(H425,fasciatype,fascia)),0))</f>
        <v>0</v>
      </c>
      <c r="AB425" s="7" t="str">
        <f t="shared" si="147"/>
        <v/>
      </c>
      <c r="AC425" s="7" t="str" cm="1">
        <f t="array" ref="AC425">IF(NOT(ISBLANK(H425)),_xlfn.XLOOKUP(S425,cassetterefwidth,_xlfn.XLOOKUP(T425,cassetterefdrop,cassetteref)),"")</f>
        <v/>
      </c>
      <c r="AD425" s="1" t="b">
        <f t="shared" si="148"/>
        <v>0</v>
      </c>
      <c r="AE425" s="1" t="b">
        <f t="shared" si="133"/>
        <v>0</v>
      </c>
      <c r="AF425" s="10" t="e" cm="1">
        <f t="array" aca="1" ref="AF425" ca="1">(_xlfn.XLOOKUP($S425,INDIRECT($U425&amp;$W425&amp;"W"),_xlfn.XLOOKUP($T425,INDIRECT($U425&amp;$W425&amp;"D"),INDIRECT($U425&amp;$W425))))</f>
        <v>#REF!</v>
      </c>
      <c r="AG425" s="9"/>
      <c r="AH425" s="9"/>
      <c r="AI425" s="9"/>
      <c r="AJ425" s="9"/>
      <c r="AK425" s="9"/>
      <c r="AL425" s="7">
        <f t="shared" si="134"/>
        <v>500</v>
      </c>
      <c r="AM425" s="7" t="str">
        <f t="shared" si="149"/>
        <v/>
      </c>
      <c r="AN425" s="7">
        <f t="shared" si="135"/>
        <v>0</v>
      </c>
      <c r="AO425" s="7">
        <f t="shared" si="136"/>
        <v>0</v>
      </c>
      <c r="AP425" s="9" cm="1">
        <f t="array" aca="1" ref="AP425" ca="1">IF(F425="Flow",_xlfn.XLOOKUP(AL425,INDIRECT(F425&amp;AM425&amp;"W"),_xlfn.XLOOKUP(AI425,INDIRECT(F425&amp;AM425&amp;"H"),INDIRECT(F425&amp;AM425))),0)</f>
        <v>0</v>
      </c>
      <c r="AQ425" s="9">
        <f>IF(F425="Cascade",_xlfn.XLOOKUP(S425,Cascade!$C$4:$S$4,Cascade!$C$5:$S$5),0)</f>
        <v>0</v>
      </c>
      <c r="AR425" s="9" t="b">
        <f t="shared" si="137"/>
        <v>0</v>
      </c>
      <c r="AS425" s="9" cm="1">
        <f t="array" aca="1" ref="AS425" ca="1">IF(OR(G425="Ellipse 43",G425="Luxury 46",G425="Type 2",G425="Type D",G425="Type Z",ISBLANK(G425)),0,_xlfn.XLOOKUP(S425,INDIRECT(U425&amp;AR425&amp;"w"),INDIRECT(U425&amp;AR425)))</f>
        <v>0</v>
      </c>
      <c r="AT425" s="9" cm="1">
        <f t="array" ref="AT425">IF(F425="ExtraLok 100",_xlfn.XLOOKUP(S425,'ExtraLok 100'!$C$6:$S$6,_xlfn.XLOOKUP('Pricing Tool'!T425,'ExtraLok 100'!$A$7:$A$21,'ExtraLok 100'!$C$7:$S$21)),IF(F425="ExtraLok 125",_xlfn.XLOOKUP('Pricing Tool'!S425,'ExtraLok 125'!$C$6:$S$6,_xlfn.XLOOKUP('Pricing Tool'!T425,'ExtraLok 125'!$A$7:$A$33,'ExtraLok 125'!$C$7:$S$33)),0))</f>
        <v>0</v>
      </c>
      <c r="AU425" s="9">
        <f t="shared" ca="1" si="150"/>
        <v>0</v>
      </c>
      <c r="AV425" s="9" t="str">
        <f t="shared" si="138"/>
        <v/>
      </c>
      <c r="AW425" s="85" t="e">
        <f>_xlfn.XLOOKUP($AV425,'Size capacities'!$A$2:$A$120,'Size capacities'!D$2:D$120)</f>
        <v>#N/A</v>
      </c>
      <c r="AX425" s="85" t="e">
        <f>_xlfn.XLOOKUP($AV425,'Size capacities'!$A$2:$A$120,'Size capacities'!E$2:E$120)</f>
        <v>#N/A</v>
      </c>
      <c r="AY425" s="85" t="e">
        <f>_xlfn.XLOOKUP($AV425,'Size capacities'!$A$2:$A$120,'Size capacities'!F$2:F$120)</f>
        <v>#N/A</v>
      </c>
      <c r="AZ425" s="85" t="e">
        <f>_xlfn.XLOOKUP($AV425,'Size capacities'!$A$2:$A$120,'Size capacities'!G$2:G$120)</f>
        <v>#N/A</v>
      </c>
      <c r="BA425" s="85">
        <f t="shared" si="139"/>
        <v>0</v>
      </c>
      <c r="BB425" s="85">
        <f t="shared" si="140"/>
        <v>0</v>
      </c>
    </row>
    <row r="426" spans="1:54" x14ac:dyDescent="0.3">
      <c r="A426" s="7">
        <v>423</v>
      </c>
      <c r="B426" s="91"/>
      <c r="C426" s="91"/>
      <c r="D426" s="91"/>
      <c r="E426" s="91"/>
      <c r="F426" s="91"/>
      <c r="G426" s="91"/>
      <c r="H426" s="91"/>
      <c r="I426" s="91"/>
      <c r="J426" s="91"/>
      <c r="K426" s="92"/>
      <c r="L426" s="92"/>
      <c r="M426" s="9">
        <f t="shared" ca="1" si="130"/>
        <v>0</v>
      </c>
      <c r="N426" s="10" cm="1">
        <f t="array" aca="1" ref="N426" ca="1">IF(ISBLANK(C426),0,IF(F426="Flow",AP426,IF(F426="Cascade",AQ426,IF(OR(ISBLANK(F426),ISBLANK(G426),ISBLANK(I426),ISBLANK(J426)),0,(_xlfn.XLOOKUP(S426,INDIRECT(U426&amp;W426&amp;"W"),_xlfn.XLOOKUP(T426,INDIRECT(U426&amp;W426&amp;"D"),INDIRECT(U426&amp;W426))))))))</f>
        <v>0</v>
      </c>
      <c r="O426" s="93"/>
      <c r="P426" s="9">
        <f t="shared" ca="1" si="131"/>
        <v>0</v>
      </c>
      <c r="Q426" s="9">
        <f t="shared" si="141"/>
        <v>0</v>
      </c>
      <c r="S426" s="7">
        <f t="shared" si="142"/>
        <v>800</v>
      </c>
      <c r="T426" s="7">
        <f t="shared" si="143"/>
        <v>800</v>
      </c>
      <c r="U426" s="8" t="str">
        <f t="shared" si="144"/>
        <v/>
      </c>
      <c r="V426" s="7" cm="1">
        <f t="array" aca="1" ref="V426" ca="1">IF(ISBLANK(I426),0,_xlfn.XLOOKUP(I426,INDIRECT(U426&amp;"Controls"),INDIRECT(U426&amp;"ControlsAddon")))</f>
        <v>0</v>
      </c>
      <c r="W426" s="7" t="str">
        <f t="shared" si="132"/>
        <v/>
      </c>
      <c r="X426" s="7" cm="1">
        <f t="array" aca="1" ref="X426" ca="1">IF(AND(K426="y",NOT(ISBLANK(H426))),_xlfn.XLOOKUP(S426,ralcassette,ralcassettecost),IF(K426="Y",_xlfn.XLOOKUP(S426,INDIRECT(U426&amp;"RALW"),_xlfn.XLOOKUP(T426,INDIRECT(U426&amp;"RALD"),INDIRECT(U426&amp;"RAL"))),0))</f>
        <v>0</v>
      </c>
      <c r="Y426" s="7">
        <f t="shared" si="145"/>
        <v>0</v>
      </c>
      <c r="Z426" s="7">
        <f t="shared" si="146"/>
        <v>0</v>
      </c>
      <c r="AA426" s="7" cm="1">
        <f t="array" ref="AA426">IF(ISNUMBER(SEARCH("cassette",H426)),_xlfn.XLOOKUP(S426,cassettewidth,_xlfn.XLOOKUP(H426,cassettetype,cassette)),IF(ISNUMBER(SEARCH("fascia",H426)),_xlfn.XLOOKUP(S426,fasciawidth,_xlfn.XLOOKUP(H426,fasciatype,fascia)),0))</f>
        <v>0</v>
      </c>
      <c r="AB426" s="7" t="str">
        <f t="shared" si="147"/>
        <v/>
      </c>
      <c r="AC426" s="7" t="str" cm="1">
        <f t="array" ref="AC426">IF(NOT(ISBLANK(H426)),_xlfn.XLOOKUP(S426,cassetterefwidth,_xlfn.XLOOKUP(T426,cassetterefdrop,cassetteref)),"")</f>
        <v/>
      </c>
      <c r="AD426" s="1" t="b">
        <f t="shared" si="148"/>
        <v>0</v>
      </c>
      <c r="AE426" s="1" t="b">
        <f t="shared" si="133"/>
        <v>0</v>
      </c>
      <c r="AF426" s="10" t="e" cm="1">
        <f t="array" aca="1" ref="AF426" ca="1">(_xlfn.XLOOKUP($S426,INDIRECT($U426&amp;$W426&amp;"W"),_xlfn.XLOOKUP($T426,INDIRECT($U426&amp;$W426&amp;"D"),INDIRECT($U426&amp;$W426))))</f>
        <v>#REF!</v>
      </c>
      <c r="AG426" s="9"/>
      <c r="AH426" s="9"/>
      <c r="AI426" s="9"/>
      <c r="AJ426" s="9"/>
      <c r="AK426" s="9"/>
      <c r="AL426" s="7">
        <f t="shared" si="134"/>
        <v>500</v>
      </c>
      <c r="AM426" s="7" t="str">
        <f t="shared" si="149"/>
        <v/>
      </c>
      <c r="AN426" s="7">
        <f t="shared" si="135"/>
        <v>0</v>
      </c>
      <c r="AO426" s="7">
        <f t="shared" si="136"/>
        <v>0</v>
      </c>
      <c r="AP426" s="9" cm="1">
        <f t="array" aca="1" ref="AP426" ca="1">IF(F426="Flow",_xlfn.XLOOKUP(AL426,INDIRECT(F426&amp;AM426&amp;"W"),_xlfn.XLOOKUP(AI426,INDIRECT(F426&amp;AM426&amp;"H"),INDIRECT(F426&amp;AM426))),0)</f>
        <v>0</v>
      </c>
      <c r="AQ426" s="9">
        <f>IF(F426="Cascade",_xlfn.XLOOKUP(S426,Cascade!$C$4:$S$4,Cascade!$C$5:$S$5),0)</f>
        <v>0</v>
      </c>
      <c r="AR426" s="9" t="b">
        <f t="shared" si="137"/>
        <v>0</v>
      </c>
      <c r="AS426" s="9" cm="1">
        <f t="array" aca="1" ref="AS426" ca="1">IF(OR(G426="Ellipse 43",G426="Luxury 46",G426="Type 2",G426="Type D",G426="Type Z",ISBLANK(G426)),0,_xlfn.XLOOKUP(S426,INDIRECT(U426&amp;AR426&amp;"w"),INDIRECT(U426&amp;AR426)))</f>
        <v>0</v>
      </c>
      <c r="AT426" s="9" cm="1">
        <f t="array" ref="AT426">IF(F426="ExtraLok 100",_xlfn.XLOOKUP(S426,'ExtraLok 100'!$C$6:$S$6,_xlfn.XLOOKUP('Pricing Tool'!T426,'ExtraLok 100'!$A$7:$A$21,'ExtraLok 100'!$C$7:$S$21)),IF(F426="ExtraLok 125",_xlfn.XLOOKUP('Pricing Tool'!S426,'ExtraLok 125'!$C$6:$S$6,_xlfn.XLOOKUP('Pricing Tool'!T426,'ExtraLok 125'!$A$7:$A$33,'ExtraLok 125'!$C$7:$S$33)),0))</f>
        <v>0</v>
      </c>
      <c r="AU426" s="9">
        <f t="shared" ca="1" si="150"/>
        <v>0</v>
      </c>
      <c r="AV426" s="9" t="str">
        <f t="shared" si="138"/>
        <v/>
      </c>
      <c r="AW426" s="85" t="e">
        <f>_xlfn.XLOOKUP($AV426,'Size capacities'!$A$2:$A$120,'Size capacities'!D$2:D$120)</f>
        <v>#N/A</v>
      </c>
      <c r="AX426" s="85" t="e">
        <f>_xlfn.XLOOKUP($AV426,'Size capacities'!$A$2:$A$120,'Size capacities'!E$2:E$120)</f>
        <v>#N/A</v>
      </c>
      <c r="AY426" s="85" t="e">
        <f>_xlfn.XLOOKUP($AV426,'Size capacities'!$A$2:$A$120,'Size capacities'!F$2:F$120)</f>
        <v>#N/A</v>
      </c>
      <c r="AZ426" s="85" t="e">
        <f>_xlfn.XLOOKUP($AV426,'Size capacities'!$A$2:$A$120,'Size capacities'!G$2:G$120)</f>
        <v>#N/A</v>
      </c>
      <c r="BA426" s="85">
        <f t="shared" si="139"/>
        <v>0</v>
      </c>
      <c r="BB426" s="85">
        <f t="shared" si="140"/>
        <v>0</v>
      </c>
    </row>
    <row r="427" spans="1:54" x14ac:dyDescent="0.3">
      <c r="A427" s="7">
        <v>424</v>
      </c>
      <c r="B427" s="91"/>
      <c r="C427" s="91"/>
      <c r="D427" s="91"/>
      <c r="E427" s="91"/>
      <c r="F427" s="91"/>
      <c r="G427" s="91"/>
      <c r="H427" s="91"/>
      <c r="I427" s="91"/>
      <c r="J427" s="91"/>
      <c r="K427" s="92"/>
      <c r="L427" s="92"/>
      <c r="M427" s="9">
        <f t="shared" ca="1" si="130"/>
        <v>0</v>
      </c>
      <c r="N427" s="10" cm="1">
        <f t="array" aca="1" ref="N427" ca="1">IF(ISBLANK(C427),0,IF(F427="Flow",AP427,IF(F427="Cascade",AQ427,IF(OR(ISBLANK(F427),ISBLANK(G427),ISBLANK(I427),ISBLANK(J427)),0,(_xlfn.XLOOKUP(S427,INDIRECT(U427&amp;W427&amp;"W"),_xlfn.XLOOKUP(T427,INDIRECT(U427&amp;W427&amp;"D"),INDIRECT(U427&amp;W427))))))))</f>
        <v>0</v>
      </c>
      <c r="O427" s="93"/>
      <c r="P427" s="9">
        <f t="shared" ca="1" si="131"/>
        <v>0</v>
      </c>
      <c r="Q427" s="9">
        <f t="shared" si="141"/>
        <v>0</v>
      </c>
      <c r="S427" s="7">
        <f t="shared" si="142"/>
        <v>800</v>
      </c>
      <c r="T427" s="7">
        <f t="shared" si="143"/>
        <v>800</v>
      </c>
      <c r="U427" s="8" t="str">
        <f t="shared" si="144"/>
        <v/>
      </c>
      <c r="V427" s="7" cm="1">
        <f t="array" aca="1" ref="V427" ca="1">IF(ISBLANK(I427),0,_xlfn.XLOOKUP(I427,INDIRECT(U427&amp;"Controls"),INDIRECT(U427&amp;"ControlsAddon")))</f>
        <v>0</v>
      </c>
      <c r="W427" s="7" t="str">
        <f t="shared" si="132"/>
        <v/>
      </c>
      <c r="X427" s="7" cm="1">
        <f t="array" aca="1" ref="X427" ca="1">IF(AND(K427="y",NOT(ISBLANK(H427))),_xlfn.XLOOKUP(S427,ralcassette,ralcassettecost),IF(K427="Y",_xlfn.XLOOKUP(S427,INDIRECT(U427&amp;"RALW"),_xlfn.XLOOKUP(T427,INDIRECT(U427&amp;"RALD"),INDIRECT(U427&amp;"RAL"))),0))</f>
        <v>0</v>
      </c>
      <c r="Y427" s="7">
        <f t="shared" si="145"/>
        <v>0</v>
      </c>
      <c r="Z427" s="7">
        <f t="shared" si="146"/>
        <v>0</v>
      </c>
      <c r="AA427" s="7" cm="1">
        <f t="array" ref="AA427">IF(ISNUMBER(SEARCH("cassette",H427)),_xlfn.XLOOKUP(S427,cassettewidth,_xlfn.XLOOKUP(H427,cassettetype,cassette)),IF(ISNUMBER(SEARCH("fascia",H427)),_xlfn.XLOOKUP(S427,fasciawidth,_xlfn.XLOOKUP(H427,fasciatype,fascia)),0))</f>
        <v>0</v>
      </c>
      <c r="AB427" s="7" t="str">
        <f t="shared" si="147"/>
        <v/>
      </c>
      <c r="AC427" s="7" t="str" cm="1">
        <f t="array" ref="AC427">IF(NOT(ISBLANK(H427)),_xlfn.XLOOKUP(S427,cassetterefwidth,_xlfn.XLOOKUP(T427,cassetterefdrop,cassetteref)),"")</f>
        <v/>
      </c>
      <c r="AD427" s="1" t="b">
        <f t="shared" si="148"/>
        <v>0</v>
      </c>
      <c r="AE427" s="1" t="b">
        <f t="shared" si="133"/>
        <v>0</v>
      </c>
      <c r="AF427" s="10" t="e" cm="1">
        <f t="array" aca="1" ref="AF427" ca="1">(_xlfn.XLOOKUP($S427,INDIRECT($U427&amp;$W427&amp;"W"),_xlfn.XLOOKUP($T427,INDIRECT($U427&amp;$W427&amp;"D"),INDIRECT($U427&amp;$W427))))</f>
        <v>#REF!</v>
      </c>
      <c r="AG427" s="9"/>
      <c r="AH427" s="9"/>
      <c r="AI427" s="9"/>
      <c r="AJ427" s="9"/>
      <c r="AK427" s="9"/>
      <c r="AL427" s="7">
        <f t="shared" si="134"/>
        <v>500</v>
      </c>
      <c r="AM427" s="7" t="str">
        <f t="shared" si="149"/>
        <v/>
      </c>
      <c r="AN427" s="7">
        <f t="shared" si="135"/>
        <v>0</v>
      </c>
      <c r="AO427" s="7">
        <f t="shared" si="136"/>
        <v>0</v>
      </c>
      <c r="AP427" s="9" cm="1">
        <f t="array" aca="1" ref="AP427" ca="1">IF(F427="Flow",_xlfn.XLOOKUP(AL427,INDIRECT(F427&amp;AM427&amp;"W"),_xlfn.XLOOKUP(AI427,INDIRECT(F427&amp;AM427&amp;"H"),INDIRECT(F427&amp;AM427))),0)</f>
        <v>0</v>
      </c>
      <c r="AQ427" s="9">
        <f>IF(F427="Cascade",_xlfn.XLOOKUP(S427,Cascade!$C$4:$S$4,Cascade!$C$5:$S$5),0)</f>
        <v>0</v>
      </c>
      <c r="AR427" s="9" t="b">
        <f t="shared" si="137"/>
        <v>0</v>
      </c>
      <c r="AS427" s="9" cm="1">
        <f t="array" aca="1" ref="AS427" ca="1">IF(OR(G427="Ellipse 43",G427="Luxury 46",G427="Type 2",G427="Type D",G427="Type Z",ISBLANK(G427)),0,_xlfn.XLOOKUP(S427,INDIRECT(U427&amp;AR427&amp;"w"),INDIRECT(U427&amp;AR427)))</f>
        <v>0</v>
      </c>
      <c r="AT427" s="9" cm="1">
        <f t="array" ref="AT427">IF(F427="ExtraLok 100",_xlfn.XLOOKUP(S427,'ExtraLok 100'!$C$6:$S$6,_xlfn.XLOOKUP('Pricing Tool'!T427,'ExtraLok 100'!$A$7:$A$21,'ExtraLok 100'!$C$7:$S$21)),IF(F427="ExtraLok 125",_xlfn.XLOOKUP('Pricing Tool'!S427,'ExtraLok 125'!$C$6:$S$6,_xlfn.XLOOKUP('Pricing Tool'!T427,'ExtraLok 125'!$A$7:$A$33,'ExtraLok 125'!$C$7:$S$33)),0))</f>
        <v>0</v>
      </c>
      <c r="AU427" s="9">
        <f t="shared" ca="1" si="150"/>
        <v>0</v>
      </c>
      <c r="AV427" s="9" t="str">
        <f t="shared" si="138"/>
        <v/>
      </c>
      <c r="AW427" s="85" t="e">
        <f>_xlfn.XLOOKUP($AV427,'Size capacities'!$A$2:$A$120,'Size capacities'!D$2:D$120)</f>
        <v>#N/A</v>
      </c>
      <c r="AX427" s="85" t="e">
        <f>_xlfn.XLOOKUP($AV427,'Size capacities'!$A$2:$A$120,'Size capacities'!E$2:E$120)</f>
        <v>#N/A</v>
      </c>
      <c r="AY427" s="85" t="e">
        <f>_xlfn.XLOOKUP($AV427,'Size capacities'!$A$2:$A$120,'Size capacities'!F$2:F$120)</f>
        <v>#N/A</v>
      </c>
      <c r="AZ427" s="85" t="e">
        <f>_xlfn.XLOOKUP($AV427,'Size capacities'!$A$2:$A$120,'Size capacities'!G$2:G$120)</f>
        <v>#N/A</v>
      </c>
      <c r="BA427" s="85">
        <f t="shared" si="139"/>
        <v>0</v>
      </c>
      <c r="BB427" s="85">
        <f t="shared" si="140"/>
        <v>0</v>
      </c>
    </row>
    <row r="428" spans="1:54" x14ac:dyDescent="0.3">
      <c r="A428" s="7">
        <v>425</v>
      </c>
      <c r="B428" s="91"/>
      <c r="C428" s="91"/>
      <c r="D428" s="91"/>
      <c r="E428" s="91"/>
      <c r="F428" s="91"/>
      <c r="G428" s="91"/>
      <c r="H428" s="91"/>
      <c r="I428" s="91"/>
      <c r="J428" s="91"/>
      <c r="K428" s="92"/>
      <c r="L428" s="92"/>
      <c r="M428" s="9">
        <f t="shared" ca="1" si="130"/>
        <v>0</v>
      </c>
      <c r="N428" s="10" cm="1">
        <f t="array" aca="1" ref="N428" ca="1">IF(ISBLANK(C428),0,IF(F428="Flow",AP428,IF(F428="Cascade",AQ428,IF(OR(ISBLANK(F428),ISBLANK(G428),ISBLANK(I428),ISBLANK(J428)),0,(_xlfn.XLOOKUP(S428,INDIRECT(U428&amp;W428&amp;"W"),_xlfn.XLOOKUP(T428,INDIRECT(U428&amp;W428&amp;"D"),INDIRECT(U428&amp;W428))))))))</f>
        <v>0</v>
      </c>
      <c r="O428" s="93"/>
      <c r="P428" s="9">
        <f t="shared" ca="1" si="131"/>
        <v>0</v>
      </c>
      <c r="Q428" s="9">
        <f t="shared" si="141"/>
        <v>0</v>
      </c>
      <c r="S428" s="7">
        <f t="shared" si="142"/>
        <v>800</v>
      </c>
      <c r="T428" s="7">
        <f t="shared" si="143"/>
        <v>800</v>
      </c>
      <c r="U428" s="8" t="str">
        <f t="shared" si="144"/>
        <v/>
      </c>
      <c r="V428" s="7" cm="1">
        <f t="array" aca="1" ref="V428" ca="1">IF(ISBLANK(I428),0,_xlfn.XLOOKUP(I428,INDIRECT(U428&amp;"Controls"),INDIRECT(U428&amp;"ControlsAddon")))</f>
        <v>0</v>
      </c>
      <c r="W428" s="7" t="str">
        <f t="shared" si="132"/>
        <v/>
      </c>
      <c r="X428" s="7" cm="1">
        <f t="array" aca="1" ref="X428" ca="1">IF(AND(K428="y",NOT(ISBLANK(H428))),_xlfn.XLOOKUP(S428,ralcassette,ralcassettecost),IF(K428="Y",_xlfn.XLOOKUP(S428,INDIRECT(U428&amp;"RALW"),_xlfn.XLOOKUP(T428,INDIRECT(U428&amp;"RALD"),INDIRECT(U428&amp;"RAL"))),0))</f>
        <v>0</v>
      </c>
      <c r="Y428" s="7">
        <f t="shared" si="145"/>
        <v>0</v>
      </c>
      <c r="Z428" s="7">
        <f t="shared" si="146"/>
        <v>0</v>
      </c>
      <c r="AA428" s="7" cm="1">
        <f t="array" ref="AA428">IF(ISNUMBER(SEARCH("cassette",H428)),_xlfn.XLOOKUP(S428,cassettewidth,_xlfn.XLOOKUP(H428,cassettetype,cassette)),IF(ISNUMBER(SEARCH("fascia",H428)),_xlfn.XLOOKUP(S428,fasciawidth,_xlfn.XLOOKUP(H428,fasciatype,fascia)),0))</f>
        <v>0</v>
      </c>
      <c r="AB428" s="7" t="str">
        <f t="shared" si="147"/>
        <v/>
      </c>
      <c r="AC428" s="7" t="str" cm="1">
        <f t="array" ref="AC428">IF(NOT(ISBLANK(H428)),_xlfn.XLOOKUP(S428,cassetterefwidth,_xlfn.XLOOKUP(T428,cassetterefdrop,cassetteref)),"")</f>
        <v/>
      </c>
      <c r="AD428" s="1" t="b">
        <f t="shared" si="148"/>
        <v>0</v>
      </c>
      <c r="AE428" s="1" t="b">
        <f t="shared" si="133"/>
        <v>0</v>
      </c>
      <c r="AF428" s="10" t="e" cm="1">
        <f t="array" aca="1" ref="AF428" ca="1">(_xlfn.XLOOKUP($S428,INDIRECT($U428&amp;$W428&amp;"W"),_xlfn.XLOOKUP($T428,INDIRECT($U428&amp;$W428&amp;"D"),INDIRECT($U428&amp;$W428))))</f>
        <v>#REF!</v>
      </c>
      <c r="AG428" s="9"/>
      <c r="AH428" s="9"/>
      <c r="AI428" s="9"/>
      <c r="AJ428" s="9"/>
      <c r="AK428" s="9"/>
      <c r="AL428" s="7">
        <f t="shared" si="134"/>
        <v>500</v>
      </c>
      <c r="AM428" s="7" t="str">
        <f t="shared" si="149"/>
        <v/>
      </c>
      <c r="AN428" s="7">
        <f t="shared" si="135"/>
        <v>0</v>
      </c>
      <c r="AO428" s="7">
        <f t="shared" si="136"/>
        <v>0</v>
      </c>
      <c r="AP428" s="9" cm="1">
        <f t="array" aca="1" ref="AP428" ca="1">IF(F428="Flow",_xlfn.XLOOKUP(AL428,INDIRECT(F428&amp;AM428&amp;"W"),_xlfn.XLOOKUP(AI428,INDIRECT(F428&amp;AM428&amp;"H"),INDIRECT(F428&amp;AM428))),0)</f>
        <v>0</v>
      </c>
      <c r="AQ428" s="9">
        <f>IF(F428="Cascade",_xlfn.XLOOKUP(S428,Cascade!$C$4:$S$4,Cascade!$C$5:$S$5),0)</f>
        <v>0</v>
      </c>
      <c r="AR428" s="9" t="b">
        <f t="shared" si="137"/>
        <v>0</v>
      </c>
      <c r="AS428" s="9" cm="1">
        <f t="array" aca="1" ref="AS428" ca="1">IF(OR(G428="Ellipse 43",G428="Luxury 46",G428="Type 2",G428="Type D",G428="Type Z",ISBLANK(G428)),0,_xlfn.XLOOKUP(S428,INDIRECT(U428&amp;AR428&amp;"w"),INDIRECT(U428&amp;AR428)))</f>
        <v>0</v>
      </c>
      <c r="AT428" s="9" cm="1">
        <f t="array" ref="AT428">IF(F428="ExtraLok 100",_xlfn.XLOOKUP(S428,'ExtraLok 100'!$C$6:$S$6,_xlfn.XLOOKUP('Pricing Tool'!T428,'ExtraLok 100'!$A$7:$A$21,'ExtraLok 100'!$C$7:$S$21)),IF(F428="ExtraLok 125",_xlfn.XLOOKUP('Pricing Tool'!S428,'ExtraLok 125'!$C$6:$S$6,_xlfn.XLOOKUP('Pricing Tool'!T428,'ExtraLok 125'!$A$7:$A$33,'ExtraLok 125'!$C$7:$S$33)),0))</f>
        <v>0</v>
      </c>
      <c r="AU428" s="9">
        <f t="shared" ca="1" si="150"/>
        <v>0</v>
      </c>
      <c r="AV428" s="9" t="str">
        <f t="shared" si="138"/>
        <v/>
      </c>
      <c r="AW428" s="85" t="e">
        <f>_xlfn.XLOOKUP($AV428,'Size capacities'!$A$2:$A$120,'Size capacities'!D$2:D$120)</f>
        <v>#N/A</v>
      </c>
      <c r="AX428" s="85" t="e">
        <f>_xlfn.XLOOKUP($AV428,'Size capacities'!$A$2:$A$120,'Size capacities'!E$2:E$120)</f>
        <v>#N/A</v>
      </c>
      <c r="AY428" s="85" t="e">
        <f>_xlfn.XLOOKUP($AV428,'Size capacities'!$A$2:$A$120,'Size capacities'!F$2:F$120)</f>
        <v>#N/A</v>
      </c>
      <c r="AZ428" s="85" t="e">
        <f>_xlfn.XLOOKUP($AV428,'Size capacities'!$A$2:$A$120,'Size capacities'!G$2:G$120)</f>
        <v>#N/A</v>
      </c>
      <c r="BA428" s="85">
        <f t="shared" si="139"/>
        <v>0</v>
      </c>
      <c r="BB428" s="85">
        <f t="shared" si="140"/>
        <v>0</v>
      </c>
    </row>
    <row r="429" spans="1:54" x14ac:dyDescent="0.3">
      <c r="A429" s="7">
        <v>426</v>
      </c>
      <c r="B429" s="91"/>
      <c r="C429" s="91"/>
      <c r="D429" s="91"/>
      <c r="E429" s="91"/>
      <c r="F429" s="91"/>
      <c r="G429" s="91"/>
      <c r="H429" s="91"/>
      <c r="I429" s="91"/>
      <c r="J429" s="91"/>
      <c r="K429" s="92"/>
      <c r="L429" s="92"/>
      <c r="M429" s="9">
        <f t="shared" ca="1" si="130"/>
        <v>0</v>
      </c>
      <c r="N429" s="10" cm="1">
        <f t="array" aca="1" ref="N429" ca="1">IF(ISBLANK(C429),0,IF(F429="Flow",AP429,IF(F429="Cascade",AQ429,IF(OR(ISBLANK(F429),ISBLANK(G429),ISBLANK(I429),ISBLANK(J429)),0,(_xlfn.XLOOKUP(S429,INDIRECT(U429&amp;W429&amp;"W"),_xlfn.XLOOKUP(T429,INDIRECT(U429&amp;W429&amp;"D"),INDIRECT(U429&amp;W429))))))))</f>
        <v>0</v>
      </c>
      <c r="O429" s="93"/>
      <c r="P429" s="9">
        <f t="shared" ca="1" si="131"/>
        <v>0</v>
      </c>
      <c r="Q429" s="9">
        <f t="shared" si="141"/>
        <v>0</v>
      </c>
      <c r="S429" s="7">
        <f t="shared" si="142"/>
        <v>800</v>
      </c>
      <c r="T429" s="7">
        <f t="shared" si="143"/>
        <v>800</v>
      </c>
      <c r="U429" s="8" t="str">
        <f t="shared" si="144"/>
        <v/>
      </c>
      <c r="V429" s="7" cm="1">
        <f t="array" aca="1" ref="V429" ca="1">IF(ISBLANK(I429),0,_xlfn.XLOOKUP(I429,INDIRECT(U429&amp;"Controls"),INDIRECT(U429&amp;"ControlsAddon")))</f>
        <v>0</v>
      </c>
      <c r="W429" s="7" t="str">
        <f t="shared" si="132"/>
        <v/>
      </c>
      <c r="X429" s="7" cm="1">
        <f t="array" aca="1" ref="X429" ca="1">IF(AND(K429="y",NOT(ISBLANK(H429))),_xlfn.XLOOKUP(S429,ralcassette,ralcassettecost),IF(K429="Y",_xlfn.XLOOKUP(S429,INDIRECT(U429&amp;"RALW"),_xlfn.XLOOKUP(T429,INDIRECT(U429&amp;"RALD"),INDIRECT(U429&amp;"RAL"))),0))</f>
        <v>0</v>
      </c>
      <c r="Y429" s="7">
        <f t="shared" si="145"/>
        <v>0</v>
      </c>
      <c r="Z429" s="7">
        <f t="shared" si="146"/>
        <v>0</v>
      </c>
      <c r="AA429" s="7" cm="1">
        <f t="array" ref="AA429">IF(ISNUMBER(SEARCH("cassette",H429)),_xlfn.XLOOKUP(S429,cassettewidth,_xlfn.XLOOKUP(H429,cassettetype,cassette)),IF(ISNUMBER(SEARCH("fascia",H429)),_xlfn.XLOOKUP(S429,fasciawidth,_xlfn.XLOOKUP(H429,fasciatype,fascia)),0))</f>
        <v>0</v>
      </c>
      <c r="AB429" s="7" t="str">
        <f t="shared" si="147"/>
        <v/>
      </c>
      <c r="AC429" s="7" t="str" cm="1">
        <f t="array" ref="AC429">IF(NOT(ISBLANK(H429)),_xlfn.XLOOKUP(S429,cassetterefwidth,_xlfn.XLOOKUP(T429,cassetterefdrop,cassetteref)),"")</f>
        <v/>
      </c>
      <c r="AD429" s="1" t="b">
        <f t="shared" si="148"/>
        <v>0</v>
      </c>
      <c r="AE429" s="1" t="b">
        <f t="shared" si="133"/>
        <v>0</v>
      </c>
      <c r="AF429" s="10" t="e" cm="1">
        <f t="array" aca="1" ref="AF429" ca="1">(_xlfn.XLOOKUP($S429,INDIRECT($U429&amp;$W429&amp;"W"),_xlfn.XLOOKUP($T429,INDIRECT($U429&amp;$W429&amp;"D"),INDIRECT($U429&amp;$W429))))</f>
        <v>#REF!</v>
      </c>
      <c r="AG429" s="9"/>
      <c r="AH429" s="9"/>
      <c r="AI429" s="9"/>
      <c r="AJ429" s="9"/>
      <c r="AK429" s="9"/>
      <c r="AL429" s="7">
        <f t="shared" si="134"/>
        <v>500</v>
      </c>
      <c r="AM429" s="7" t="str">
        <f t="shared" si="149"/>
        <v/>
      </c>
      <c r="AN429" s="7">
        <f t="shared" si="135"/>
        <v>0</v>
      </c>
      <c r="AO429" s="7">
        <f t="shared" si="136"/>
        <v>0</v>
      </c>
      <c r="AP429" s="9" cm="1">
        <f t="array" aca="1" ref="AP429" ca="1">IF(F429="Flow",_xlfn.XLOOKUP(AL429,INDIRECT(F429&amp;AM429&amp;"W"),_xlfn.XLOOKUP(AI429,INDIRECT(F429&amp;AM429&amp;"H"),INDIRECT(F429&amp;AM429))),0)</f>
        <v>0</v>
      </c>
      <c r="AQ429" s="9">
        <f>IF(F429="Cascade",_xlfn.XLOOKUP(S429,Cascade!$C$4:$S$4,Cascade!$C$5:$S$5),0)</f>
        <v>0</v>
      </c>
      <c r="AR429" s="9" t="b">
        <f t="shared" si="137"/>
        <v>0</v>
      </c>
      <c r="AS429" s="9" cm="1">
        <f t="array" aca="1" ref="AS429" ca="1">IF(OR(G429="Ellipse 43",G429="Luxury 46",G429="Type 2",G429="Type D",G429="Type Z",ISBLANK(G429)),0,_xlfn.XLOOKUP(S429,INDIRECT(U429&amp;AR429&amp;"w"),INDIRECT(U429&amp;AR429)))</f>
        <v>0</v>
      </c>
      <c r="AT429" s="9" cm="1">
        <f t="array" ref="AT429">IF(F429="ExtraLok 100",_xlfn.XLOOKUP(S429,'ExtraLok 100'!$C$6:$S$6,_xlfn.XLOOKUP('Pricing Tool'!T429,'ExtraLok 100'!$A$7:$A$21,'ExtraLok 100'!$C$7:$S$21)),IF(F429="ExtraLok 125",_xlfn.XLOOKUP('Pricing Tool'!S429,'ExtraLok 125'!$C$6:$S$6,_xlfn.XLOOKUP('Pricing Tool'!T429,'ExtraLok 125'!$A$7:$A$33,'ExtraLok 125'!$C$7:$S$33)),0))</f>
        <v>0</v>
      </c>
      <c r="AU429" s="9">
        <f t="shared" ca="1" si="150"/>
        <v>0</v>
      </c>
      <c r="AV429" s="9" t="str">
        <f t="shared" si="138"/>
        <v/>
      </c>
      <c r="AW429" s="85" t="e">
        <f>_xlfn.XLOOKUP($AV429,'Size capacities'!$A$2:$A$120,'Size capacities'!D$2:D$120)</f>
        <v>#N/A</v>
      </c>
      <c r="AX429" s="85" t="e">
        <f>_xlfn.XLOOKUP($AV429,'Size capacities'!$A$2:$A$120,'Size capacities'!E$2:E$120)</f>
        <v>#N/A</v>
      </c>
      <c r="AY429" s="85" t="e">
        <f>_xlfn.XLOOKUP($AV429,'Size capacities'!$A$2:$A$120,'Size capacities'!F$2:F$120)</f>
        <v>#N/A</v>
      </c>
      <c r="AZ429" s="85" t="e">
        <f>_xlfn.XLOOKUP($AV429,'Size capacities'!$A$2:$A$120,'Size capacities'!G$2:G$120)</f>
        <v>#N/A</v>
      </c>
      <c r="BA429" s="85">
        <f t="shared" si="139"/>
        <v>0</v>
      </c>
      <c r="BB429" s="85">
        <f t="shared" si="140"/>
        <v>0</v>
      </c>
    </row>
    <row r="430" spans="1:54" x14ac:dyDescent="0.3">
      <c r="A430" s="7">
        <v>427</v>
      </c>
      <c r="B430" s="91"/>
      <c r="C430" s="91"/>
      <c r="D430" s="91"/>
      <c r="E430" s="91"/>
      <c r="F430" s="91"/>
      <c r="G430" s="91"/>
      <c r="H430" s="91"/>
      <c r="I430" s="91"/>
      <c r="J430" s="91"/>
      <c r="K430" s="92"/>
      <c r="L430" s="92"/>
      <c r="M430" s="9">
        <f t="shared" ca="1" si="130"/>
        <v>0</v>
      </c>
      <c r="N430" s="10" cm="1">
        <f t="array" aca="1" ref="N430" ca="1">IF(ISBLANK(C430),0,IF(F430="Flow",AP430,IF(F430="Cascade",AQ430,IF(OR(ISBLANK(F430),ISBLANK(G430),ISBLANK(I430),ISBLANK(J430)),0,(_xlfn.XLOOKUP(S430,INDIRECT(U430&amp;W430&amp;"W"),_xlfn.XLOOKUP(T430,INDIRECT(U430&amp;W430&amp;"D"),INDIRECT(U430&amp;W430))))))))</f>
        <v>0</v>
      </c>
      <c r="O430" s="93"/>
      <c r="P430" s="9">
        <f t="shared" ca="1" si="131"/>
        <v>0</v>
      </c>
      <c r="Q430" s="9">
        <f t="shared" si="141"/>
        <v>0</v>
      </c>
      <c r="S430" s="7">
        <f t="shared" si="142"/>
        <v>800</v>
      </c>
      <c r="T430" s="7">
        <f t="shared" si="143"/>
        <v>800</v>
      </c>
      <c r="U430" s="8" t="str">
        <f t="shared" si="144"/>
        <v/>
      </c>
      <c r="V430" s="7" cm="1">
        <f t="array" aca="1" ref="V430" ca="1">IF(ISBLANK(I430),0,_xlfn.XLOOKUP(I430,INDIRECT(U430&amp;"Controls"),INDIRECT(U430&amp;"ControlsAddon")))</f>
        <v>0</v>
      </c>
      <c r="W430" s="7" t="str">
        <f t="shared" si="132"/>
        <v/>
      </c>
      <c r="X430" s="7" cm="1">
        <f t="array" aca="1" ref="X430" ca="1">IF(AND(K430="y",NOT(ISBLANK(H430))),_xlfn.XLOOKUP(S430,ralcassette,ralcassettecost),IF(K430="Y",_xlfn.XLOOKUP(S430,INDIRECT(U430&amp;"RALW"),_xlfn.XLOOKUP(T430,INDIRECT(U430&amp;"RALD"),INDIRECT(U430&amp;"RAL"))),0))</f>
        <v>0</v>
      </c>
      <c r="Y430" s="7">
        <f t="shared" si="145"/>
        <v>0</v>
      </c>
      <c r="Z430" s="7">
        <f t="shared" si="146"/>
        <v>0</v>
      </c>
      <c r="AA430" s="7" cm="1">
        <f t="array" ref="AA430">IF(ISNUMBER(SEARCH("cassette",H430)),_xlfn.XLOOKUP(S430,cassettewidth,_xlfn.XLOOKUP(H430,cassettetype,cassette)),IF(ISNUMBER(SEARCH("fascia",H430)),_xlfn.XLOOKUP(S430,fasciawidth,_xlfn.XLOOKUP(H430,fasciatype,fascia)),0))</f>
        <v>0</v>
      </c>
      <c r="AB430" s="7" t="str">
        <f t="shared" si="147"/>
        <v/>
      </c>
      <c r="AC430" s="7" t="str" cm="1">
        <f t="array" ref="AC430">IF(NOT(ISBLANK(H430)),_xlfn.XLOOKUP(S430,cassetterefwidth,_xlfn.XLOOKUP(T430,cassetterefdrop,cassetteref)),"")</f>
        <v/>
      </c>
      <c r="AD430" s="1" t="b">
        <f t="shared" si="148"/>
        <v>0</v>
      </c>
      <c r="AE430" s="1" t="b">
        <f t="shared" si="133"/>
        <v>0</v>
      </c>
      <c r="AF430" s="10" t="e" cm="1">
        <f t="array" aca="1" ref="AF430" ca="1">(_xlfn.XLOOKUP($S430,INDIRECT($U430&amp;$W430&amp;"W"),_xlfn.XLOOKUP($T430,INDIRECT($U430&amp;$W430&amp;"D"),INDIRECT($U430&amp;$W430))))</f>
        <v>#REF!</v>
      </c>
      <c r="AG430" s="9"/>
      <c r="AH430" s="9"/>
      <c r="AI430" s="9"/>
      <c r="AJ430" s="9"/>
      <c r="AK430" s="9"/>
      <c r="AL430" s="7">
        <f t="shared" si="134"/>
        <v>500</v>
      </c>
      <c r="AM430" s="7" t="str">
        <f t="shared" si="149"/>
        <v/>
      </c>
      <c r="AN430" s="7">
        <f t="shared" si="135"/>
        <v>0</v>
      </c>
      <c r="AO430" s="7">
        <f t="shared" si="136"/>
        <v>0</v>
      </c>
      <c r="AP430" s="9" cm="1">
        <f t="array" aca="1" ref="AP430" ca="1">IF(F430="Flow",_xlfn.XLOOKUP(AL430,INDIRECT(F430&amp;AM430&amp;"W"),_xlfn.XLOOKUP(AI430,INDIRECT(F430&amp;AM430&amp;"H"),INDIRECT(F430&amp;AM430))),0)</f>
        <v>0</v>
      </c>
      <c r="AQ430" s="9">
        <f>IF(F430="Cascade",_xlfn.XLOOKUP(S430,Cascade!$C$4:$S$4,Cascade!$C$5:$S$5),0)</f>
        <v>0</v>
      </c>
      <c r="AR430" s="9" t="b">
        <f t="shared" si="137"/>
        <v>0</v>
      </c>
      <c r="AS430" s="9" cm="1">
        <f t="array" aca="1" ref="AS430" ca="1">IF(OR(G430="Ellipse 43",G430="Luxury 46",G430="Type 2",G430="Type D",G430="Type Z",ISBLANK(G430)),0,_xlfn.XLOOKUP(S430,INDIRECT(U430&amp;AR430&amp;"w"),INDIRECT(U430&amp;AR430)))</f>
        <v>0</v>
      </c>
      <c r="AT430" s="9" cm="1">
        <f t="array" ref="AT430">IF(F430="ExtraLok 100",_xlfn.XLOOKUP(S430,'ExtraLok 100'!$C$6:$S$6,_xlfn.XLOOKUP('Pricing Tool'!T430,'ExtraLok 100'!$A$7:$A$21,'ExtraLok 100'!$C$7:$S$21)),IF(F430="ExtraLok 125",_xlfn.XLOOKUP('Pricing Tool'!S430,'ExtraLok 125'!$C$6:$S$6,_xlfn.XLOOKUP('Pricing Tool'!T430,'ExtraLok 125'!$A$7:$A$33,'ExtraLok 125'!$C$7:$S$33)),0))</f>
        <v>0</v>
      </c>
      <c r="AU430" s="9">
        <f t="shared" ca="1" si="150"/>
        <v>0</v>
      </c>
      <c r="AV430" s="9" t="str">
        <f t="shared" si="138"/>
        <v/>
      </c>
      <c r="AW430" s="85" t="e">
        <f>_xlfn.XLOOKUP($AV430,'Size capacities'!$A$2:$A$120,'Size capacities'!D$2:D$120)</f>
        <v>#N/A</v>
      </c>
      <c r="AX430" s="85" t="e">
        <f>_xlfn.XLOOKUP($AV430,'Size capacities'!$A$2:$A$120,'Size capacities'!E$2:E$120)</f>
        <v>#N/A</v>
      </c>
      <c r="AY430" s="85" t="e">
        <f>_xlfn.XLOOKUP($AV430,'Size capacities'!$A$2:$A$120,'Size capacities'!F$2:F$120)</f>
        <v>#N/A</v>
      </c>
      <c r="AZ430" s="85" t="e">
        <f>_xlfn.XLOOKUP($AV430,'Size capacities'!$A$2:$A$120,'Size capacities'!G$2:G$120)</f>
        <v>#N/A</v>
      </c>
      <c r="BA430" s="85">
        <f t="shared" si="139"/>
        <v>0</v>
      </c>
      <c r="BB430" s="85">
        <f t="shared" si="140"/>
        <v>0</v>
      </c>
    </row>
    <row r="431" spans="1:54" x14ac:dyDescent="0.3">
      <c r="A431" s="7">
        <v>428</v>
      </c>
      <c r="B431" s="91"/>
      <c r="C431" s="91"/>
      <c r="D431" s="91"/>
      <c r="E431" s="91"/>
      <c r="F431" s="91"/>
      <c r="G431" s="91"/>
      <c r="H431" s="91"/>
      <c r="I431" s="91"/>
      <c r="J431" s="91"/>
      <c r="K431" s="92"/>
      <c r="L431" s="92"/>
      <c r="M431" s="9">
        <f t="shared" ca="1" si="130"/>
        <v>0</v>
      </c>
      <c r="N431" s="10" cm="1">
        <f t="array" aca="1" ref="N431" ca="1">IF(ISBLANK(C431),0,IF(F431="Flow",AP431,IF(F431="Cascade",AQ431,IF(OR(ISBLANK(F431),ISBLANK(G431),ISBLANK(I431),ISBLANK(J431)),0,(_xlfn.XLOOKUP(S431,INDIRECT(U431&amp;W431&amp;"W"),_xlfn.XLOOKUP(T431,INDIRECT(U431&amp;W431&amp;"D"),INDIRECT(U431&amp;W431))))))))</f>
        <v>0</v>
      </c>
      <c r="O431" s="93"/>
      <c r="P431" s="9">
        <f t="shared" ca="1" si="131"/>
        <v>0</v>
      </c>
      <c r="Q431" s="9">
        <f t="shared" si="141"/>
        <v>0</v>
      </c>
      <c r="S431" s="7">
        <f t="shared" si="142"/>
        <v>800</v>
      </c>
      <c r="T431" s="7">
        <f t="shared" si="143"/>
        <v>800</v>
      </c>
      <c r="U431" s="8" t="str">
        <f t="shared" si="144"/>
        <v/>
      </c>
      <c r="V431" s="7" cm="1">
        <f t="array" aca="1" ref="V431" ca="1">IF(ISBLANK(I431),0,_xlfn.XLOOKUP(I431,INDIRECT(U431&amp;"Controls"),INDIRECT(U431&amp;"ControlsAddon")))</f>
        <v>0</v>
      </c>
      <c r="W431" s="7" t="str">
        <f t="shared" si="132"/>
        <v/>
      </c>
      <c r="X431" s="7" cm="1">
        <f t="array" aca="1" ref="X431" ca="1">IF(AND(K431="y",NOT(ISBLANK(H431))),_xlfn.XLOOKUP(S431,ralcassette,ralcassettecost),IF(K431="Y",_xlfn.XLOOKUP(S431,INDIRECT(U431&amp;"RALW"),_xlfn.XLOOKUP(T431,INDIRECT(U431&amp;"RALD"),INDIRECT(U431&amp;"RAL"))),0))</f>
        <v>0</v>
      </c>
      <c r="Y431" s="7">
        <f t="shared" si="145"/>
        <v>0</v>
      </c>
      <c r="Z431" s="7">
        <f t="shared" si="146"/>
        <v>0</v>
      </c>
      <c r="AA431" s="7" cm="1">
        <f t="array" ref="AA431">IF(ISNUMBER(SEARCH("cassette",H431)),_xlfn.XLOOKUP(S431,cassettewidth,_xlfn.XLOOKUP(H431,cassettetype,cassette)),IF(ISNUMBER(SEARCH("fascia",H431)),_xlfn.XLOOKUP(S431,fasciawidth,_xlfn.XLOOKUP(H431,fasciatype,fascia)),0))</f>
        <v>0</v>
      </c>
      <c r="AB431" s="7" t="str">
        <f t="shared" si="147"/>
        <v/>
      </c>
      <c r="AC431" s="7" t="str" cm="1">
        <f t="array" ref="AC431">IF(NOT(ISBLANK(H431)),_xlfn.XLOOKUP(S431,cassetterefwidth,_xlfn.XLOOKUP(T431,cassetterefdrop,cassetteref)),"")</f>
        <v/>
      </c>
      <c r="AD431" s="1" t="b">
        <f t="shared" si="148"/>
        <v>0</v>
      </c>
      <c r="AE431" s="1" t="b">
        <f t="shared" si="133"/>
        <v>0</v>
      </c>
      <c r="AF431" s="10" t="e" cm="1">
        <f t="array" aca="1" ref="AF431" ca="1">(_xlfn.XLOOKUP($S431,INDIRECT($U431&amp;$W431&amp;"W"),_xlfn.XLOOKUP($T431,INDIRECT($U431&amp;$W431&amp;"D"),INDIRECT($U431&amp;$W431))))</f>
        <v>#REF!</v>
      </c>
      <c r="AG431" s="9"/>
      <c r="AH431" s="9"/>
      <c r="AI431" s="9"/>
      <c r="AJ431" s="9"/>
      <c r="AK431" s="9"/>
      <c r="AL431" s="7">
        <f t="shared" si="134"/>
        <v>500</v>
      </c>
      <c r="AM431" s="7" t="str">
        <f t="shared" si="149"/>
        <v/>
      </c>
      <c r="AN431" s="7">
        <f t="shared" si="135"/>
        <v>0</v>
      </c>
      <c r="AO431" s="7">
        <f t="shared" si="136"/>
        <v>0</v>
      </c>
      <c r="AP431" s="9" cm="1">
        <f t="array" aca="1" ref="AP431" ca="1">IF(F431="Flow",_xlfn.XLOOKUP(AL431,INDIRECT(F431&amp;AM431&amp;"W"),_xlfn.XLOOKUP(AI431,INDIRECT(F431&amp;AM431&amp;"H"),INDIRECT(F431&amp;AM431))),0)</f>
        <v>0</v>
      </c>
      <c r="AQ431" s="9">
        <f>IF(F431="Cascade",_xlfn.XLOOKUP(S431,Cascade!$C$4:$S$4,Cascade!$C$5:$S$5),0)</f>
        <v>0</v>
      </c>
      <c r="AR431" s="9" t="b">
        <f t="shared" si="137"/>
        <v>0</v>
      </c>
      <c r="AS431" s="9" cm="1">
        <f t="array" aca="1" ref="AS431" ca="1">IF(OR(G431="Ellipse 43",G431="Luxury 46",G431="Type 2",G431="Type D",G431="Type Z",ISBLANK(G431)),0,_xlfn.XLOOKUP(S431,INDIRECT(U431&amp;AR431&amp;"w"),INDIRECT(U431&amp;AR431)))</f>
        <v>0</v>
      </c>
      <c r="AT431" s="9" cm="1">
        <f t="array" ref="AT431">IF(F431="ExtraLok 100",_xlfn.XLOOKUP(S431,'ExtraLok 100'!$C$6:$S$6,_xlfn.XLOOKUP('Pricing Tool'!T431,'ExtraLok 100'!$A$7:$A$21,'ExtraLok 100'!$C$7:$S$21)),IF(F431="ExtraLok 125",_xlfn.XLOOKUP('Pricing Tool'!S431,'ExtraLok 125'!$C$6:$S$6,_xlfn.XLOOKUP('Pricing Tool'!T431,'ExtraLok 125'!$A$7:$A$33,'ExtraLok 125'!$C$7:$S$33)),0))</f>
        <v>0</v>
      </c>
      <c r="AU431" s="9">
        <f t="shared" ca="1" si="150"/>
        <v>0</v>
      </c>
      <c r="AV431" s="9" t="str">
        <f t="shared" si="138"/>
        <v/>
      </c>
      <c r="AW431" s="85" t="e">
        <f>_xlfn.XLOOKUP($AV431,'Size capacities'!$A$2:$A$120,'Size capacities'!D$2:D$120)</f>
        <v>#N/A</v>
      </c>
      <c r="AX431" s="85" t="e">
        <f>_xlfn.XLOOKUP($AV431,'Size capacities'!$A$2:$A$120,'Size capacities'!E$2:E$120)</f>
        <v>#N/A</v>
      </c>
      <c r="AY431" s="85" t="e">
        <f>_xlfn.XLOOKUP($AV431,'Size capacities'!$A$2:$A$120,'Size capacities'!F$2:F$120)</f>
        <v>#N/A</v>
      </c>
      <c r="AZ431" s="85" t="e">
        <f>_xlfn.XLOOKUP($AV431,'Size capacities'!$A$2:$A$120,'Size capacities'!G$2:G$120)</f>
        <v>#N/A</v>
      </c>
      <c r="BA431" s="85">
        <f t="shared" si="139"/>
        <v>0</v>
      </c>
      <c r="BB431" s="85">
        <f t="shared" si="140"/>
        <v>0</v>
      </c>
    </row>
    <row r="432" spans="1:54" x14ac:dyDescent="0.3">
      <c r="A432" s="7">
        <v>429</v>
      </c>
      <c r="B432" s="91"/>
      <c r="C432" s="91"/>
      <c r="D432" s="91"/>
      <c r="E432" s="91"/>
      <c r="F432" s="91"/>
      <c r="G432" s="91"/>
      <c r="H432" s="91"/>
      <c r="I432" s="91"/>
      <c r="J432" s="91"/>
      <c r="K432" s="92"/>
      <c r="L432" s="92"/>
      <c r="M432" s="9">
        <f t="shared" ca="1" si="130"/>
        <v>0</v>
      </c>
      <c r="N432" s="10" cm="1">
        <f t="array" aca="1" ref="N432" ca="1">IF(ISBLANK(C432),0,IF(F432="Flow",AP432,IF(F432="Cascade",AQ432,IF(OR(ISBLANK(F432),ISBLANK(G432),ISBLANK(I432),ISBLANK(J432)),0,(_xlfn.XLOOKUP(S432,INDIRECT(U432&amp;W432&amp;"W"),_xlfn.XLOOKUP(T432,INDIRECT(U432&amp;W432&amp;"D"),INDIRECT(U432&amp;W432))))))))</f>
        <v>0</v>
      </c>
      <c r="O432" s="93"/>
      <c r="P432" s="9">
        <f t="shared" ca="1" si="131"/>
        <v>0</v>
      </c>
      <c r="Q432" s="9">
        <f t="shared" si="141"/>
        <v>0</v>
      </c>
      <c r="S432" s="7">
        <f t="shared" si="142"/>
        <v>800</v>
      </c>
      <c r="T432" s="7">
        <f t="shared" si="143"/>
        <v>800</v>
      </c>
      <c r="U432" s="8" t="str">
        <f t="shared" si="144"/>
        <v/>
      </c>
      <c r="V432" s="7" cm="1">
        <f t="array" aca="1" ref="V432" ca="1">IF(ISBLANK(I432),0,_xlfn.XLOOKUP(I432,INDIRECT(U432&amp;"Controls"),INDIRECT(U432&amp;"ControlsAddon")))</f>
        <v>0</v>
      </c>
      <c r="W432" s="7" t="str">
        <f t="shared" si="132"/>
        <v/>
      </c>
      <c r="X432" s="7" cm="1">
        <f t="array" aca="1" ref="X432" ca="1">IF(AND(K432="y",NOT(ISBLANK(H432))),_xlfn.XLOOKUP(S432,ralcassette,ralcassettecost),IF(K432="Y",_xlfn.XLOOKUP(S432,INDIRECT(U432&amp;"RALW"),_xlfn.XLOOKUP(T432,INDIRECT(U432&amp;"RALD"),INDIRECT(U432&amp;"RAL"))),0))</f>
        <v>0</v>
      </c>
      <c r="Y432" s="7">
        <f t="shared" si="145"/>
        <v>0</v>
      </c>
      <c r="Z432" s="7">
        <f t="shared" si="146"/>
        <v>0</v>
      </c>
      <c r="AA432" s="7" cm="1">
        <f t="array" ref="AA432">IF(ISNUMBER(SEARCH("cassette",H432)),_xlfn.XLOOKUP(S432,cassettewidth,_xlfn.XLOOKUP(H432,cassettetype,cassette)),IF(ISNUMBER(SEARCH("fascia",H432)),_xlfn.XLOOKUP(S432,fasciawidth,_xlfn.XLOOKUP(H432,fasciatype,fascia)),0))</f>
        <v>0</v>
      </c>
      <c r="AB432" s="7" t="str">
        <f t="shared" si="147"/>
        <v/>
      </c>
      <c r="AC432" s="7" t="str" cm="1">
        <f t="array" ref="AC432">IF(NOT(ISBLANK(H432)),_xlfn.XLOOKUP(S432,cassetterefwidth,_xlfn.XLOOKUP(T432,cassetterefdrop,cassetteref)),"")</f>
        <v/>
      </c>
      <c r="AD432" s="1" t="b">
        <f t="shared" si="148"/>
        <v>0</v>
      </c>
      <c r="AE432" s="1" t="b">
        <f t="shared" si="133"/>
        <v>0</v>
      </c>
      <c r="AF432" s="10" t="e" cm="1">
        <f t="array" aca="1" ref="AF432" ca="1">(_xlfn.XLOOKUP($S432,INDIRECT($U432&amp;$W432&amp;"W"),_xlfn.XLOOKUP($T432,INDIRECT($U432&amp;$W432&amp;"D"),INDIRECT($U432&amp;$W432))))</f>
        <v>#REF!</v>
      </c>
      <c r="AG432" s="9"/>
      <c r="AH432" s="9"/>
      <c r="AI432" s="9"/>
      <c r="AJ432" s="9"/>
      <c r="AK432" s="9"/>
      <c r="AL432" s="7">
        <f t="shared" si="134"/>
        <v>500</v>
      </c>
      <c r="AM432" s="7" t="str">
        <f t="shared" si="149"/>
        <v/>
      </c>
      <c r="AN432" s="7">
        <f t="shared" si="135"/>
        <v>0</v>
      </c>
      <c r="AO432" s="7">
        <f t="shared" si="136"/>
        <v>0</v>
      </c>
      <c r="AP432" s="9" cm="1">
        <f t="array" aca="1" ref="AP432" ca="1">IF(F432="Flow",_xlfn.XLOOKUP(AL432,INDIRECT(F432&amp;AM432&amp;"W"),_xlfn.XLOOKUP(AI432,INDIRECT(F432&amp;AM432&amp;"H"),INDIRECT(F432&amp;AM432))),0)</f>
        <v>0</v>
      </c>
      <c r="AQ432" s="9">
        <f>IF(F432="Cascade",_xlfn.XLOOKUP(S432,Cascade!$C$4:$S$4,Cascade!$C$5:$S$5),0)</f>
        <v>0</v>
      </c>
      <c r="AR432" s="9" t="b">
        <f t="shared" si="137"/>
        <v>0</v>
      </c>
      <c r="AS432" s="9" cm="1">
        <f t="array" aca="1" ref="AS432" ca="1">IF(OR(G432="Ellipse 43",G432="Luxury 46",G432="Type 2",G432="Type D",G432="Type Z",ISBLANK(G432)),0,_xlfn.XLOOKUP(S432,INDIRECT(U432&amp;AR432&amp;"w"),INDIRECT(U432&amp;AR432)))</f>
        <v>0</v>
      </c>
      <c r="AT432" s="9" cm="1">
        <f t="array" ref="AT432">IF(F432="ExtraLok 100",_xlfn.XLOOKUP(S432,'ExtraLok 100'!$C$6:$S$6,_xlfn.XLOOKUP('Pricing Tool'!T432,'ExtraLok 100'!$A$7:$A$21,'ExtraLok 100'!$C$7:$S$21)),IF(F432="ExtraLok 125",_xlfn.XLOOKUP('Pricing Tool'!S432,'ExtraLok 125'!$C$6:$S$6,_xlfn.XLOOKUP('Pricing Tool'!T432,'ExtraLok 125'!$A$7:$A$33,'ExtraLok 125'!$C$7:$S$33)),0))</f>
        <v>0</v>
      </c>
      <c r="AU432" s="9">
        <f t="shared" ca="1" si="150"/>
        <v>0</v>
      </c>
      <c r="AV432" s="9" t="str">
        <f t="shared" si="138"/>
        <v/>
      </c>
      <c r="AW432" s="85" t="e">
        <f>_xlfn.XLOOKUP($AV432,'Size capacities'!$A$2:$A$120,'Size capacities'!D$2:D$120)</f>
        <v>#N/A</v>
      </c>
      <c r="AX432" s="85" t="e">
        <f>_xlfn.XLOOKUP($AV432,'Size capacities'!$A$2:$A$120,'Size capacities'!E$2:E$120)</f>
        <v>#N/A</v>
      </c>
      <c r="AY432" s="85" t="e">
        <f>_xlfn.XLOOKUP($AV432,'Size capacities'!$A$2:$A$120,'Size capacities'!F$2:F$120)</f>
        <v>#N/A</v>
      </c>
      <c r="AZ432" s="85" t="e">
        <f>_xlfn.XLOOKUP($AV432,'Size capacities'!$A$2:$A$120,'Size capacities'!G$2:G$120)</f>
        <v>#N/A</v>
      </c>
      <c r="BA432" s="85">
        <f t="shared" si="139"/>
        <v>0</v>
      </c>
      <c r="BB432" s="85">
        <f t="shared" si="140"/>
        <v>0</v>
      </c>
    </row>
    <row r="433" spans="1:54" x14ac:dyDescent="0.3">
      <c r="A433" s="7">
        <v>430</v>
      </c>
      <c r="B433" s="91"/>
      <c r="C433" s="91"/>
      <c r="D433" s="91"/>
      <c r="E433" s="91"/>
      <c r="F433" s="91"/>
      <c r="G433" s="91"/>
      <c r="H433" s="91"/>
      <c r="I433" s="91"/>
      <c r="J433" s="91"/>
      <c r="K433" s="92"/>
      <c r="L433" s="92"/>
      <c r="M433" s="9">
        <f t="shared" ca="1" si="130"/>
        <v>0</v>
      </c>
      <c r="N433" s="10" cm="1">
        <f t="array" aca="1" ref="N433" ca="1">IF(ISBLANK(C433),0,IF(F433="Flow",AP433,IF(F433="Cascade",AQ433,IF(OR(ISBLANK(F433),ISBLANK(G433),ISBLANK(I433),ISBLANK(J433)),0,(_xlfn.XLOOKUP(S433,INDIRECT(U433&amp;W433&amp;"W"),_xlfn.XLOOKUP(T433,INDIRECT(U433&amp;W433&amp;"D"),INDIRECT(U433&amp;W433))))))))</f>
        <v>0</v>
      </c>
      <c r="O433" s="93"/>
      <c r="P433" s="9">
        <f t="shared" ca="1" si="131"/>
        <v>0</v>
      </c>
      <c r="Q433" s="9">
        <f t="shared" si="141"/>
        <v>0</v>
      </c>
      <c r="S433" s="7">
        <f t="shared" si="142"/>
        <v>800</v>
      </c>
      <c r="T433" s="7">
        <f t="shared" si="143"/>
        <v>800</v>
      </c>
      <c r="U433" s="8" t="str">
        <f t="shared" si="144"/>
        <v/>
      </c>
      <c r="V433" s="7" cm="1">
        <f t="array" aca="1" ref="V433" ca="1">IF(ISBLANK(I433),0,_xlfn.XLOOKUP(I433,INDIRECT(U433&amp;"Controls"),INDIRECT(U433&amp;"ControlsAddon")))</f>
        <v>0</v>
      </c>
      <c r="W433" s="7" t="str">
        <f t="shared" si="132"/>
        <v/>
      </c>
      <c r="X433" s="7" cm="1">
        <f t="array" aca="1" ref="X433" ca="1">IF(AND(K433="y",NOT(ISBLANK(H433))),_xlfn.XLOOKUP(S433,ralcassette,ralcassettecost),IF(K433="Y",_xlfn.XLOOKUP(S433,INDIRECT(U433&amp;"RALW"),_xlfn.XLOOKUP(T433,INDIRECT(U433&amp;"RALD"),INDIRECT(U433&amp;"RAL"))),0))</f>
        <v>0</v>
      </c>
      <c r="Y433" s="7">
        <f t="shared" si="145"/>
        <v>0</v>
      </c>
      <c r="Z433" s="7">
        <f t="shared" si="146"/>
        <v>0</v>
      </c>
      <c r="AA433" s="7" cm="1">
        <f t="array" ref="AA433">IF(ISNUMBER(SEARCH("cassette",H433)),_xlfn.XLOOKUP(S433,cassettewidth,_xlfn.XLOOKUP(H433,cassettetype,cassette)),IF(ISNUMBER(SEARCH("fascia",H433)),_xlfn.XLOOKUP(S433,fasciawidth,_xlfn.XLOOKUP(H433,fasciatype,fascia)),0))</f>
        <v>0</v>
      </c>
      <c r="AB433" s="7" t="str">
        <f t="shared" si="147"/>
        <v/>
      </c>
      <c r="AC433" s="7" t="str" cm="1">
        <f t="array" ref="AC433">IF(NOT(ISBLANK(H433)),_xlfn.XLOOKUP(S433,cassetterefwidth,_xlfn.XLOOKUP(T433,cassetterefdrop,cassetteref)),"")</f>
        <v/>
      </c>
      <c r="AD433" s="1" t="b">
        <f t="shared" si="148"/>
        <v>0</v>
      </c>
      <c r="AE433" s="1" t="b">
        <f t="shared" si="133"/>
        <v>0</v>
      </c>
      <c r="AF433" s="10" t="e" cm="1">
        <f t="array" aca="1" ref="AF433" ca="1">(_xlfn.XLOOKUP($S433,INDIRECT($U433&amp;$W433&amp;"W"),_xlfn.XLOOKUP($T433,INDIRECT($U433&amp;$W433&amp;"D"),INDIRECT($U433&amp;$W433))))</f>
        <v>#REF!</v>
      </c>
      <c r="AG433" s="9"/>
      <c r="AH433" s="9"/>
      <c r="AI433" s="9"/>
      <c r="AJ433" s="9"/>
      <c r="AK433" s="9"/>
      <c r="AL433" s="7">
        <f t="shared" si="134"/>
        <v>500</v>
      </c>
      <c r="AM433" s="7" t="str">
        <f t="shared" si="149"/>
        <v/>
      </c>
      <c r="AN433" s="7">
        <f t="shared" si="135"/>
        <v>0</v>
      </c>
      <c r="AO433" s="7">
        <f t="shared" si="136"/>
        <v>0</v>
      </c>
      <c r="AP433" s="9" cm="1">
        <f t="array" aca="1" ref="AP433" ca="1">IF(F433="Flow",_xlfn.XLOOKUP(AL433,INDIRECT(F433&amp;AM433&amp;"W"),_xlfn.XLOOKUP(AI433,INDIRECT(F433&amp;AM433&amp;"H"),INDIRECT(F433&amp;AM433))),0)</f>
        <v>0</v>
      </c>
      <c r="AQ433" s="9">
        <f>IF(F433="Cascade",_xlfn.XLOOKUP(S433,Cascade!$C$4:$S$4,Cascade!$C$5:$S$5),0)</f>
        <v>0</v>
      </c>
      <c r="AR433" s="9" t="b">
        <f t="shared" si="137"/>
        <v>0</v>
      </c>
      <c r="AS433" s="9" cm="1">
        <f t="array" aca="1" ref="AS433" ca="1">IF(OR(G433="Ellipse 43",G433="Luxury 46",G433="Type 2",G433="Type D",G433="Type Z",ISBLANK(G433)),0,_xlfn.XLOOKUP(S433,INDIRECT(U433&amp;AR433&amp;"w"),INDIRECT(U433&amp;AR433)))</f>
        <v>0</v>
      </c>
      <c r="AT433" s="9" cm="1">
        <f t="array" ref="AT433">IF(F433="ExtraLok 100",_xlfn.XLOOKUP(S433,'ExtraLok 100'!$C$6:$S$6,_xlfn.XLOOKUP('Pricing Tool'!T433,'ExtraLok 100'!$A$7:$A$21,'ExtraLok 100'!$C$7:$S$21)),IF(F433="ExtraLok 125",_xlfn.XLOOKUP('Pricing Tool'!S433,'ExtraLok 125'!$C$6:$S$6,_xlfn.XLOOKUP('Pricing Tool'!T433,'ExtraLok 125'!$A$7:$A$33,'ExtraLok 125'!$C$7:$S$33)),0))</f>
        <v>0</v>
      </c>
      <c r="AU433" s="9">
        <f t="shared" ca="1" si="150"/>
        <v>0</v>
      </c>
      <c r="AV433" s="9" t="str">
        <f t="shared" si="138"/>
        <v/>
      </c>
      <c r="AW433" s="85" t="e">
        <f>_xlfn.XLOOKUP($AV433,'Size capacities'!$A$2:$A$120,'Size capacities'!D$2:D$120)</f>
        <v>#N/A</v>
      </c>
      <c r="AX433" s="85" t="e">
        <f>_xlfn.XLOOKUP($AV433,'Size capacities'!$A$2:$A$120,'Size capacities'!E$2:E$120)</f>
        <v>#N/A</v>
      </c>
      <c r="AY433" s="85" t="e">
        <f>_xlfn.XLOOKUP($AV433,'Size capacities'!$A$2:$A$120,'Size capacities'!F$2:F$120)</f>
        <v>#N/A</v>
      </c>
      <c r="AZ433" s="85" t="e">
        <f>_xlfn.XLOOKUP($AV433,'Size capacities'!$A$2:$A$120,'Size capacities'!G$2:G$120)</f>
        <v>#N/A</v>
      </c>
      <c r="BA433" s="85">
        <f t="shared" si="139"/>
        <v>0</v>
      </c>
      <c r="BB433" s="85">
        <f t="shared" si="140"/>
        <v>0</v>
      </c>
    </row>
    <row r="434" spans="1:54" x14ac:dyDescent="0.3">
      <c r="A434" s="7">
        <v>431</v>
      </c>
      <c r="B434" s="91"/>
      <c r="C434" s="91"/>
      <c r="D434" s="91"/>
      <c r="E434" s="91"/>
      <c r="F434" s="91"/>
      <c r="G434" s="91"/>
      <c r="H434" s="91"/>
      <c r="I434" s="91"/>
      <c r="J434" s="91"/>
      <c r="K434" s="92"/>
      <c r="L434" s="92"/>
      <c r="M434" s="9">
        <f t="shared" ca="1" si="130"/>
        <v>0</v>
      </c>
      <c r="N434" s="10" cm="1">
        <f t="array" aca="1" ref="N434" ca="1">IF(ISBLANK(C434),0,IF(F434="Flow",AP434,IF(F434="Cascade",AQ434,IF(OR(ISBLANK(F434),ISBLANK(G434),ISBLANK(I434),ISBLANK(J434)),0,(_xlfn.XLOOKUP(S434,INDIRECT(U434&amp;W434&amp;"W"),_xlfn.XLOOKUP(T434,INDIRECT(U434&amp;W434&amp;"D"),INDIRECT(U434&amp;W434))))))))</f>
        <v>0</v>
      </c>
      <c r="O434" s="93"/>
      <c r="P434" s="9">
        <f t="shared" ca="1" si="131"/>
        <v>0</v>
      </c>
      <c r="Q434" s="9">
        <f t="shared" si="141"/>
        <v>0</v>
      </c>
      <c r="S434" s="7">
        <f t="shared" si="142"/>
        <v>800</v>
      </c>
      <c r="T434" s="7">
        <f t="shared" si="143"/>
        <v>800</v>
      </c>
      <c r="U434" s="8" t="str">
        <f t="shared" si="144"/>
        <v/>
      </c>
      <c r="V434" s="7" cm="1">
        <f t="array" aca="1" ref="V434" ca="1">IF(ISBLANK(I434),0,_xlfn.XLOOKUP(I434,INDIRECT(U434&amp;"Controls"),INDIRECT(U434&amp;"ControlsAddon")))</f>
        <v>0</v>
      </c>
      <c r="W434" s="7" t="str">
        <f t="shared" si="132"/>
        <v/>
      </c>
      <c r="X434" s="7" cm="1">
        <f t="array" aca="1" ref="X434" ca="1">IF(AND(K434="y",NOT(ISBLANK(H434))),_xlfn.XLOOKUP(S434,ralcassette,ralcassettecost),IF(K434="Y",_xlfn.XLOOKUP(S434,INDIRECT(U434&amp;"RALW"),_xlfn.XLOOKUP(T434,INDIRECT(U434&amp;"RALD"),INDIRECT(U434&amp;"RAL"))),0))</f>
        <v>0</v>
      </c>
      <c r="Y434" s="7">
        <f t="shared" si="145"/>
        <v>0</v>
      </c>
      <c r="Z434" s="7">
        <f t="shared" si="146"/>
        <v>0</v>
      </c>
      <c r="AA434" s="7" cm="1">
        <f t="array" ref="AA434">IF(ISNUMBER(SEARCH("cassette",H434)),_xlfn.XLOOKUP(S434,cassettewidth,_xlfn.XLOOKUP(H434,cassettetype,cassette)),IF(ISNUMBER(SEARCH("fascia",H434)),_xlfn.XLOOKUP(S434,fasciawidth,_xlfn.XLOOKUP(H434,fasciatype,fascia)),0))</f>
        <v>0</v>
      </c>
      <c r="AB434" s="7" t="str">
        <f t="shared" si="147"/>
        <v/>
      </c>
      <c r="AC434" s="7" t="str" cm="1">
        <f t="array" ref="AC434">IF(NOT(ISBLANK(H434)),_xlfn.XLOOKUP(S434,cassetterefwidth,_xlfn.XLOOKUP(T434,cassetterefdrop,cassetteref)),"")</f>
        <v/>
      </c>
      <c r="AD434" s="1" t="b">
        <f t="shared" si="148"/>
        <v>0</v>
      </c>
      <c r="AE434" s="1" t="b">
        <f t="shared" si="133"/>
        <v>0</v>
      </c>
      <c r="AF434" s="10" t="e" cm="1">
        <f t="array" aca="1" ref="AF434" ca="1">(_xlfn.XLOOKUP($S434,INDIRECT($U434&amp;$W434&amp;"W"),_xlfn.XLOOKUP($T434,INDIRECT($U434&amp;$W434&amp;"D"),INDIRECT($U434&amp;$W434))))</f>
        <v>#REF!</v>
      </c>
      <c r="AG434" s="9"/>
      <c r="AH434" s="9"/>
      <c r="AI434" s="9"/>
      <c r="AJ434" s="9"/>
      <c r="AK434" s="9"/>
      <c r="AL434" s="7">
        <f t="shared" si="134"/>
        <v>500</v>
      </c>
      <c r="AM434" s="7" t="str">
        <f t="shared" si="149"/>
        <v/>
      </c>
      <c r="AN434" s="7">
        <f t="shared" si="135"/>
        <v>0</v>
      </c>
      <c r="AO434" s="7">
        <f t="shared" si="136"/>
        <v>0</v>
      </c>
      <c r="AP434" s="9" cm="1">
        <f t="array" aca="1" ref="AP434" ca="1">IF(F434="Flow",_xlfn.XLOOKUP(AL434,INDIRECT(F434&amp;AM434&amp;"W"),_xlfn.XLOOKUP(AI434,INDIRECT(F434&amp;AM434&amp;"H"),INDIRECT(F434&amp;AM434))),0)</f>
        <v>0</v>
      </c>
      <c r="AQ434" s="9">
        <f>IF(F434="Cascade",_xlfn.XLOOKUP(S434,Cascade!$C$4:$S$4,Cascade!$C$5:$S$5),0)</f>
        <v>0</v>
      </c>
      <c r="AR434" s="9" t="b">
        <f t="shared" si="137"/>
        <v>0</v>
      </c>
      <c r="AS434" s="9" cm="1">
        <f t="array" aca="1" ref="AS434" ca="1">IF(OR(G434="Ellipse 43",G434="Luxury 46",G434="Type 2",G434="Type D",G434="Type Z",ISBLANK(G434)),0,_xlfn.XLOOKUP(S434,INDIRECT(U434&amp;AR434&amp;"w"),INDIRECT(U434&amp;AR434)))</f>
        <v>0</v>
      </c>
      <c r="AT434" s="9" cm="1">
        <f t="array" ref="AT434">IF(F434="ExtraLok 100",_xlfn.XLOOKUP(S434,'ExtraLok 100'!$C$6:$S$6,_xlfn.XLOOKUP('Pricing Tool'!T434,'ExtraLok 100'!$A$7:$A$21,'ExtraLok 100'!$C$7:$S$21)),IF(F434="ExtraLok 125",_xlfn.XLOOKUP('Pricing Tool'!S434,'ExtraLok 125'!$C$6:$S$6,_xlfn.XLOOKUP('Pricing Tool'!T434,'ExtraLok 125'!$A$7:$A$33,'ExtraLok 125'!$C$7:$S$33)),0))</f>
        <v>0</v>
      </c>
      <c r="AU434" s="9">
        <f t="shared" ca="1" si="150"/>
        <v>0</v>
      </c>
      <c r="AV434" s="9" t="str">
        <f t="shared" si="138"/>
        <v/>
      </c>
      <c r="AW434" s="85" t="e">
        <f>_xlfn.XLOOKUP($AV434,'Size capacities'!$A$2:$A$120,'Size capacities'!D$2:D$120)</f>
        <v>#N/A</v>
      </c>
      <c r="AX434" s="85" t="e">
        <f>_xlfn.XLOOKUP($AV434,'Size capacities'!$A$2:$A$120,'Size capacities'!E$2:E$120)</f>
        <v>#N/A</v>
      </c>
      <c r="AY434" s="85" t="e">
        <f>_xlfn.XLOOKUP($AV434,'Size capacities'!$A$2:$A$120,'Size capacities'!F$2:F$120)</f>
        <v>#N/A</v>
      </c>
      <c r="AZ434" s="85" t="e">
        <f>_xlfn.XLOOKUP($AV434,'Size capacities'!$A$2:$A$120,'Size capacities'!G$2:G$120)</f>
        <v>#N/A</v>
      </c>
      <c r="BA434" s="85">
        <f t="shared" si="139"/>
        <v>0</v>
      </c>
      <c r="BB434" s="85">
        <f t="shared" si="140"/>
        <v>0</v>
      </c>
    </row>
    <row r="435" spans="1:54" x14ac:dyDescent="0.3">
      <c r="A435" s="7">
        <v>432</v>
      </c>
      <c r="B435" s="91"/>
      <c r="C435" s="91"/>
      <c r="D435" s="91"/>
      <c r="E435" s="91"/>
      <c r="F435" s="91"/>
      <c r="G435" s="91"/>
      <c r="H435" s="91"/>
      <c r="I435" s="91"/>
      <c r="J435" s="91"/>
      <c r="K435" s="92"/>
      <c r="L435" s="92"/>
      <c r="M435" s="9">
        <f t="shared" ca="1" si="130"/>
        <v>0</v>
      </c>
      <c r="N435" s="10" cm="1">
        <f t="array" aca="1" ref="N435" ca="1">IF(ISBLANK(C435),0,IF(F435="Flow",AP435,IF(F435="Cascade",AQ435,IF(OR(ISBLANK(F435),ISBLANK(G435),ISBLANK(I435),ISBLANK(J435)),0,(_xlfn.XLOOKUP(S435,INDIRECT(U435&amp;W435&amp;"W"),_xlfn.XLOOKUP(T435,INDIRECT(U435&amp;W435&amp;"D"),INDIRECT(U435&amp;W435))))))))</f>
        <v>0</v>
      </c>
      <c r="O435" s="93"/>
      <c r="P435" s="9">
        <f t="shared" ca="1" si="131"/>
        <v>0</v>
      </c>
      <c r="Q435" s="9">
        <f t="shared" si="141"/>
        <v>0</v>
      </c>
      <c r="S435" s="7">
        <f t="shared" si="142"/>
        <v>800</v>
      </c>
      <c r="T435" s="7">
        <f t="shared" si="143"/>
        <v>800</v>
      </c>
      <c r="U435" s="8" t="str">
        <f t="shared" si="144"/>
        <v/>
      </c>
      <c r="V435" s="7" cm="1">
        <f t="array" aca="1" ref="V435" ca="1">IF(ISBLANK(I435),0,_xlfn.XLOOKUP(I435,INDIRECT(U435&amp;"Controls"),INDIRECT(U435&amp;"ControlsAddon")))</f>
        <v>0</v>
      </c>
      <c r="W435" s="7" t="str">
        <f t="shared" si="132"/>
        <v/>
      </c>
      <c r="X435" s="7" cm="1">
        <f t="array" aca="1" ref="X435" ca="1">IF(AND(K435="y",NOT(ISBLANK(H435))),_xlfn.XLOOKUP(S435,ralcassette,ralcassettecost),IF(K435="Y",_xlfn.XLOOKUP(S435,INDIRECT(U435&amp;"RALW"),_xlfn.XLOOKUP(T435,INDIRECT(U435&amp;"RALD"),INDIRECT(U435&amp;"RAL"))),0))</f>
        <v>0</v>
      </c>
      <c r="Y435" s="7">
        <f t="shared" si="145"/>
        <v>0</v>
      </c>
      <c r="Z435" s="7">
        <f t="shared" si="146"/>
        <v>0</v>
      </c>
      <c r="AA435" s="7" cm="1">
        <f t="array" ref="AA435">IF(ISNUMBER(SEARCH("cassette",H435)),_xlfn.XLOOKUP(S435,cassettewidth,_xlfn.XLOOKUP(H435,cassettetype,cassette)),IF(ISNUMBER(SEARCH("fascia",H435)),_xlfn.XLOOKUP(S435,fasciawidth,_xlfn.XLOOKUP(H435,fasciatype,fascia)),0))</f>
        <v>0</v>
      </c>
      <c r="AB435" s="7" t="str">
        <f t="shared" si="147"/>
        <v/>
      </c>
      <c r="AC435" s="7" t="str" cm="1">
        <f t="array" ref="AC435">IF(NOT(ISBLANK(H435)),_xlfn.XLOOKUP(S435,cassetterefwidth,_xlfn.XLOOKUP(T435,cassetterefdrop,cassetteref)),"")</f>
        <v/>
      </c>
      <c r="AD435" s="1" t="b">
        <f t="shared" si="148"/>
        <v>0</v>
      </c>
      <c r="AE435" s="1" t="b">
        <f t="shared" si="133"/>
        <v>0</v>
      </c>
      <c r="AF435" s="10" t="e" cm="1">
        <f t="array" aca="1" ref="AF435" ca="1">(_xlfn.XLOOKUP($S435,INDIRECT($U435&amp;$W435&amp;"W"),_xlfn.XLOOKUP($T435,INDIRECT($U435&amp;$W435&amp;"D"),INDIRECT($U435&amp;$W435))))</f>
        <v>#REF!</v>
      </c>
      <c r="AG435" s="9"/>
      <c r="AH435" s="9"/>
      <c r="AI435" s="9"/>
      <c r="AJ435" s="9"/>
      <c r="AK435" s="9"/>
      <c r="AL435" s="7">
        <f t="shared" si="134"/>
        <v>500</v>
      </c>
      <c r="AM435" s="7" t="str">
        <f t="shared" si="149"/>
        <v/>
      </c>
      <c r="AN435" s="7">
        <f t="shared" si="135"/>
        <v>0</v>
      </c>
      <c r="AO435" s="7">
        <f t="shared" si="136"/>
        <v>0</v>
      </c>
      <c r="AP435" s="9" cm="1">
        <f t="array" aca="1" ref="AP435" ca="1">IF(F435="Flow",_xlfn.XLOOKUP(AL435,INDIRECT(F435&amp;AM435&amp;"W"),_xlfn.XLOOKUP(AI435,INDIRECT(F435&amp;AM435&amp;"H"),INDIRECT(F435&amp;AM435))),0)</f>
        <v>0</v>
      </c>
      <c r="AQ435" s="9">
        <f>IF(F435="Cascade",_xlfn.XLOOKUP(S435,Cascade!$C$4:$S$4,Cascade!$C$5:$S$5),0)</f>
        <v>0</v>
      </c>
      <c r="AR435" s="9" t="b">
        <f t="shared" si="137"/>
        <v>0</v>
      </c>
      <c r="AS435" s="9" cm="1">
        <f t="array" aca="1" ref="AS435" ca="1">IF(OR(G435="Ellipse 43",G435="Luxury 46",G435="Type 2",G435="Type D",G435="Type Z",ISBLANK(G435)),0,_xlfn.XLOOKUP(S435,INDIRECT(U435&amp;AR435&amp;"w"),INDIRECT(U435&amp;AR435)))</f>
        <v>0</v>
      </c>
      <c r="AT435" s="9" cm="1">
        <f t="array" ref="AT435">IF(F435="ExtraLok 100",_xlfn.XLOOKUP(S435,'ExtraLok 100'!$C$6:$S$6,_xlfn.XLOOKUP('Pricing Tool'!T435,'ExtraLok 100'!$A$7:$A$21,'ExtraLok 100'!$C$7:$S$21)),IF(F435="ExtraLok 125",_xlfn.XLOOKUP('Pricing Tool'!S435,'ExtraLok 125'!$C$6:$S$6,_xlfn.XLOOKUP('Pricing Tool'!T435,'ExtraLok 125'!$A$7:$A$33,'ExtraLok 125'!$C$7:$S$33)),0))</f>
        <v>0</v>
      </c>
      <c r="AU435" s="9">
        <f t="shared" ca="1" si="150"/>
        <v>0</v>
      </c>
      <c r="AV435" s="9" t="str">
        <f t="shared" si="138"/>
        <v/>
      </c>
      <c r="AW435" s="85" t="e">
        <f>_xlfn.XLOOKUP($AV435,'Size capacities'!$A$2:$A$120,'Size capacities'!D$2:D$120)</f>
        <v>#N/A</v>
      </c>
      <c r="AX435" s="85" t="e">
        <f>_xlfn.XLOOKUP($AV435,'Size capacities'!$A$2:$A$120,'Size capacities'!E$2:E$120)</f>
        <v>#N/A</v>
      </c>
      <c r="AY435" s="85" t="e">
        <f>_xlfn.XLOOKUP($AV435,'Size capacities'!$A$2:$A$120,'Size capacities'!F$2:F$120)</f>
        <v>#N/A</v>
      </c>
      <c r="AZ435" s="85" t="e">
        <f>_xlfn.XLOOKUP($AV435,'Size capacities'!$A$2:$A$120,'Size capacities'!G$2:G$120)</f>
        <v>#N/A</v>
      </c>
      <c r="BA435" s="85">
        <f t="shared" si="139"/>
        <v>0</v>
      </c>
      <c r="BB435" s="85">
        <f t="shared" si="140"/>
        <v>0</v>
      </c>
    </row>
    <row r="436" spans="1:54" x14ac:dyDescent="0.3">
      <c r="A436" s="7">
        <v>433</v>
      </c>
      <c r="B436" s="91"/>
      <c r="C436" s="91"/>
      <c r="D436" s="91"/>
      <c r="E436" s="91"/>
      <c r="F436" s="91"/>
      <c r="G436" s="91"/>
      <c r="H436" s="91"/>
      <c r="I436" s="91"/>
      <c r="J436" s="91"/>
      <c r="K436" s="92"/>
      <c r="L436" s="92"/>
      <c r="M436" s="9">
        <f t="shared" ca="1" si="130"/>
        <v>0</v>
      </c>
      <c r="N436" s="10" cm="1">
        <f t="array" aca="1" ref="N436" ca="1">IF(ISBLANK(C436),0,IF(F436="Flow",AP436,IF(F436="Cascade",AQ436,IF(OR(ISBLANK(F436),ISBLANK(G436),ISBLANK(I436),ISBLANK(J436)),0,(_xlfn.XLOOKUP(S436,INDIRECT(U436&amp;W436&amp;"W"),_xlfn.XLOOKUP(T436,INDIRECT(U436&amp;W436&amp;"D"),INDIRECT(U436&amp;W436))))))))</f>
        <v>0</v>
      </c>
      <c r="O436" s="93"/>
      <c r="P436" s="9">
        <f t="shared" ca="1" si="131"/>
        <v>0</v>
      </c>
      <c r="Q436" s="9">
        <f t="shared" si="141"/>
        <v>0</v>
      </c>
      <c r="S436" s="7">
        <f t="shared" si="142"/>
        <v>800</v>
      </c>
      <c r="T436" s="7">
        <f t="shared" si="143"/>
        <v>800</v>
      </c>
      <c r="U436" s="8" t="str">
        <f t="shared" si="144"/>
        <v/>
      </c>
      <c r="V436" s="7" cm="1">
        <f t="array" aca="1" ref="V436" ca="1">IF(ISBLANK(I436),0,_xlfn.XLOOKUP(I436,INDIRECT(U436&amp;"Controls"),INDIRECT(U436&amp;"ControlsAddon")))</f>
        <v>0</v>
      </c>
      <c r="W436" s="7" t="str">
        <f t="shared" si="132"/>
        <v/>
      </c>
      <c r="X436" s="7" cm="1">
        <f t="array" aca="1" ref="X436" ca="1">IF(AND(K436="y",NOT(ISBLANK(H436))),_xlfn.XLOOKUP(S436,ralcassette,ralcassettecost),IF(K436="Y",_xlfn.XLOOKUP(S436,INDIRECT(U436&amp;"RALW"),_xlfn.XLOOKUP(T436,INDIRECT(U436&amp;"RALD"),INDIRECT(U436&amp;"RAL"))),0))</f>
        <v>0</v>
      </c>
      <c r="Y436" s="7">
        <f t="shared" si="145"/>
        <v>0</v>
      </c>
      <c r="Z436" s="7">
        <f t="shared" si="146"/>
        <v>0</v>
      </c>
      <c r="AA436" s="7" cm="1">
        <f t="array" ref="AA436">IF(ISNUMBER(SEARCH("cassette",H436)),_xlfn.XLOOKUP(S436,cassettewidth,_xlfn.XLOOKUP(H436,cassettetype,cassette)),IF(ISNUMBER(SEARCH("fascia",H436)),_xlfn.XLOOKUP(S436,fasciawidth,_xlfn.XLOOKUP(H436,fasciatype,fascia)),0))</f>
        <v>0</v>
      </c>
      <c r="AB436" s="7" t="str">
        <f t="shared" si="147"/>
        <v/>
      </c>
      <c r="AC436" s="7" t="str" cm="1">
        <f t="array" ref="AC436">IF(NOT(ISBLANK(H436)),_xlfn.XLOOKUP(S436,cassetterefwidth,_xlfn.XLOOKUP(T436,cassetterefdrop,cassetteref)),"")</f>
        <v/>
      </c>
      <c r="AD436" s="1" t="b">
        <f t="shared" si="148"/>
        <v>0</v>
      </c>
      <c r="AE436" s="1" t="b">
        <f t="shared" si="133"/>
        <v>0</v>
      </c>
      <c r="AF436" s="10" t="e" cm="1">
        <f t="array" aca="1" ref="AF436" ca="1">(_xlfn.XLOOKUP($S436,INDIRECT($U436&amp;$W436&amp;"W"),_xlfn.XLOOKUP($T436,INDIRECT($U436&amp;$W436&amp;"D"),INDIRECT($U436&amp;$W436))))</f>
        <v>#REF!</v>
      </c>
      <c r="AG436" s="9"/>
      <c r="AH436" s="9"/>
      <c r="AI436" s="9"/>
      <c r="AJ436" s="9"/>
      <c r="AK436" s="9"/>
      <c r="AL436" s="7">
        <f t="shared" si="134"/>
        <v>500</v>
      </c>
      <c r="AM436" s="7" t="str">
        <f t="shared" si="149"/>
        <v/>
      </c>
      <c r="AN436" s="7">
        <f t="shared" si="135"/>
        <v>0</v>
      </c>
      <c r="AO436" s="7">
        <f t="shared" si="136"/>
        <v>0</v>
      </c>
      <c r="AP436" s="9" cm="1">
        <f t="array" aca="1" ref="AP436" ca="1">IF(F436="Flow",_xlfn.XLOOKUP(AL436,INDIRECT(F436&amp;AM436&amp;"W"),_xlfn.XLOOKUP(AI436,INDIRECT(F436&amp;AM436&amp;"H"),INDIRECT(F436&amp;AM436))),0)</f>
        <v>0</v>
      </c>
      <c r="AQ436" s="9">
        <f>IF(F436="Cascade",_xlfn.XLOOKUP(S436,Cascade!$C$4:$S$4,Cascade!$C$5:$S$5),0)</f>
        <v>0</v>
      </c>
      <c r="AR436" s="9" t="b">
        <f t="shared" si="137"/>
        <v>0</v>
      </c>
      <c r="AS436" s="9" cm="1">
        <f t="array" aca="1" ref="AS436" ca="1">IF(OR(G436="Ellipse 43",G436="Luxury 46",G436="Type 2",G436="Type D",G436="Type Z",ISBLANK(G436)),0,_xlfn.XLOOKUP(S436,INDIRECT(U436&amp;AR436&amp;"w"),INDIRECT(U436&amp;AR436)))</f>
        <v>0</v>
      </c>
      <c r="AT436" s="9" cm="1">
        <f t="array" ref="AT436">IF(F436="ExtraLok 100",_xlfn.XLOOKUP(S436,'ExtraLok 100'!$C$6:$S$6,_xlfn.XLOOKUP('Pricing Tool'!T436,'ExtraLok 100'!$A$7:$A$21,'ExtraLok 100'!$C$7:$S$21)),IF(F436="ExtraLok 125",_xlfn.XLOOKUP('Pricing Tool'!S436,'ExtraLok 125'!$C$6:$S$6,_xlfn.XLOOKUP('Pricing Tool'!T436,'ExtraLok 125'!$A$7:$A$33,'ExtraLok 125'!$C$7:$S$33)),0))</f>
        <v>0</v>
      </c>
      <c r="AU436" s="9">
        <f t="shared" ca="1" si="150"/>
        <v>0</v>
      </c>
      <c r="AV436" s="9" t="str">
        <f t="shared" si="138"/>
        <v/>
      </c>
      <c r="AW436" s="85" t="e">
        <f>_xlfn.XLOOKUP($AV436,'Size capacities'!$A$2:$A$120,'Size capacities'!D$2:D$120)</f>
        <v>#N/A</v>
      </c>
      <c r="AX436" s="85" t="e">
        <f>_xlfn.XLOOKUP($AV436,'Size capacities'!$A$2:$A$120,'Size capacities'!E$2:E$120)</f>
        <v>#N/A</v>
      </c>
      <c r="AY436" s="85" t="e">
        <f>_xlfn.XLOOKUP($AV436,'Size capacities'!$A$2:$A$120,'Size capacities'!F$2:F$120)</f>
        <v>#N/A</v>
      </c>
      <c r="AZ436" s="85" t="e">
        <f>_xlfn.XLOOKUP($AV436,'Size capacities'!$A$2:$A$120,'Size capacities'!G$2:G$120)</f>
        <v>#N/A</v>
      </c>
      <c r="BA436" s="85">
        <f t="shared" si="139"/>
        <v>0</v>
      </c>
      <c r="BB436" s="85">
        <f t="shared" si="140"/>
        <v>0</v>
      </c>
    </row>
    <row r="437" spans="1:54" x14ac:dyDescent="0.3">
      <c r="A437" s="7">
        <v>434</v>
      </c>
      <c r="B437" s="91"/>
      <c r="C437" s="91"/>
      <c r="D437" s="91"/>
      <c r="E437" s="91"/>
      <c r="F437" s="91"/>
      <c r="G437" s="91"/>
      <c r="H437" s="91"/>
      <c r="I437" s="91"/>
      <c r="J437" s="91"/>
      <c r="K437" s="92"/>
      <c r="L437" s="92"/>
      <c r="M437" s="9">
        <f t="shared" ca="1" si="130"/>
        <v>0</v>
      </c>
      <c r="N437" s="10" cm="1">
        <f t="array" aca="1" ref="N437" ca="1">IF(ISBLANK(C437),0,IF(F437="Flow",AP437,IF(F437="Cascade",AQ437,IF(OR(ISBLANK(F437),ISBLANK(G437),ISBLANK(I437),ISBLANK(J437)),0,(_xlfn.XLOOKUP(S437,INDIRECT(U437&amp;W437&amp;"W"),_xlfn.XLOOKUP(T437,INDIRECT(U437&amp;W437&amp;"D"),INDIRECT(U437&amp;W437))))))))</f>
        <v>0</v>
      </c>
      <c r="O437" s="93"/>
      <c r="P437" s="9">
        <f t="shared" ca="1" si="131"/>
        <v>0</v>
      </c>
      <c r="Q437" s="9">
        <f t="shared" si="141"/>
        <v>0</v>
      </c>
      <c r="S437" s="7">
        <f t="shared" si="142"/>
        <v>800</v>
      </c>
      <c r="T437" s="7">
        <f t="shared" si="143"/>
        <v>800</v>
      </c>
      <c r="U437" s="8" t="str">
        <f t="shared" si="144"/>
        <v/>
      </c>
      <c r="V437" s="7" cm="1">
        <f t="array" aca="1" ref="V437" ca="1">IF(ISBLANK(I437),0,_xlfn.XLOOKUP(I437,INDIRECT(U437&amp;"Controls"),INDIRECT(U437&amp;"ControlsAddon")))</f>
        <v>0</v>
      </c>
      <c r="W437" s="7" t="str">
        <f t="shared" si="132"/>
        <v/>
      </c>
      <c r="X437" s="7" cm="1">
        <f t="array" aca="1" ref="X437" ca="1">IF(AND(K437="y",NOT(ISBLANK(H437))),_xlfn.XLOOKUP(S437,ralcassette,ralcassettecost),IF(K437="Y",_xlfn.XLOOKUP(S437,INDIRECT(U437&amp;"RALW"),_xlfn.XLOOKUP(T437,INDIRECT(U437&amp;"RALD"),INDIRECT(U437&amp;"RAL"))),0))</f>
        <v>0</v>
      </c>
      <c r="Y437" s="7">
        <f t="shared" si="145"/>
        <v>0</v>
      </c>
      <c r="Z437" s="7">
        <f t="shared" si="146"/>
        <v>0</v>
      </c>
      <c r="AA437" s="7" cm="1">
        <f t="array" ref="AA437">IF(ISNUMBER(SEARCH("cassette",H437)),_xlfn.XLOOKUP(S437,cassettewidth,_xlfn.XLOOKUP(H437,cassettetype,cassette)),IF(ISNUMBER(SEARCH("fascia",H437)),_xlfn.XLOOKUP(S437,fasciawidth,_xlfn.XLOOKUP(H437,fasciatype,fascia)),0))</f>
        <v>0</v>
      </c>
      <c r="AB437" s="7" t="str">
        <f t="shared" si="147"/>
        <v/>
      </c>
      <c r="AC437" s="7" t="str" cm="1">
        <f t="array" ref="AC437">IF(NOT(ISBLANK(H437)),_xlfn.XLOOKUP(S437,cassetterefwidth,_xlfn.XLOOKUP(T437,cassetterefdrop,cassetteref)),"")</f>
        <v/>
      </c>
      <c r="AD437" s="1" t="b">
        <f t="shared" si="148"/>
        <v>0</v>
      </c>
      <c r="AE437" s="1" t="b">
        <f t="shared" si="133"/>
        <v>0</v>
      </c>
      <c r="AF437" s="10" t="e" cm="1">
        <f t="array" aca="1" ref="AF437" ca="1">(_xlfn.XLOOKUP($S437,INDIRECT($U437&amp;$W437&amp;"W"),_xlfn.XLOOKUP($T437,INDIRECT($U437&amp;$W437&amp;"D"),INDIRECT($U437&amp;$W437))))</f>
        <v>#REF!</v>
      </c>
      <c r="AG437" s="9"/>
      <c r="AH437" s="9"/>
      <c r="AI437" s="9"/>
      <c r="AJ437" s="9"/>
      <c r="AK437" s="9"/>
      <c r="AL437" s="7">
        <f t="shared" si="134"/>
        <v>500</v>
      </c>
      <c r="AM437" s="7" t="str">
        <f t="shared" si="149"/>
        <v/>
      </c>
      <c r="AN437" s="7">
        <f t="shared" si="135"/>
        <v>0</v>
      </c>
      <c r="AO437" s="7">
        <f t="shared" si="136"/>
        <v>0</v>
      </c>
      <c r="AP437" s="9" cm="1">
        <f t="array" aca="1" ref="AP437" ca="1">IF(F437="Flow",_xlfn.XLOOKUP(AL437,INDIRECT(F437&amp;AM437&amp;"W"),_xlfn.XLOOKUP(AI437,INDIRECT(F437&amp;AM437&amp;"H"),INDIRECT(F437&amp;AM437))),0)</f>
        <v>0</v>
      </c>
      <c r="AQ437" s="9">
        <f>IF(F437="Cascade",_xlfn.XLOOKUP(S437,Cascade!$C$4:$S$4,Cascade!$C$5:$S$5),0)</f>
        <v>0</v>
      </c>
      <c r="AR437" s="9" t="b">
        <f t="shared" si="137"/>
        <v>0</v>
      </c>
      <c r="AS437" s="9" cm="1">
        <f t="array" aca="1" ref="AS437" ca="1">IF(OR(G437="Ellipse 43",G437="Luxury 46",G437="Type 2",G437="Type D",G437="Type Z",ISBLANK(G437)),0,_xlfn.XLOOKUP(S437,INDIRECT(U437&amp;AR437&amp;"w"),INDIRECT(U437&amp;AR437)))</f>
        <v>0</v>
      </c>
      <c r="AT437" s="9" cm="1">
        <f t="array" ref="AT437">IF(F437="ExtraLok 100",_xlfn.XLOOKUP(S437,'ExtraLok 100'!$C$6:$S$6,_xlfn.XLOOKUP('Pricing Tool'!T437,'ExtraLok 100'!$A$7:$A$21,'ExtraLok 100'!$C$7:$S$21)),IF(F437="ExtraLok 125",_xlfn.XLOOKUP('Pricing Tool'!S437,'ExtraLok 125'!$C$6:$S$6,_xlfn.XLOOKUP('Pricing Tool'!T437,'ExtraLok 125'!$A$7:$A$33,'ExtraLok 125'!$C$7:$S$33)),0))</f>
        <v>0</v>
      </c>
      <c r="AU437" s="9">
        <f t="shared" ca="1" si="150"/>
        <v>0</v>
      </c>
      <c r="AV437" s="9" t="str">
        <f t="shared" si="138"/>
        <v/>
      </c>
      <c r="AW437" s="85" t="e">
        <f>_xlfn.XLOOKUP($AV437,'Size capacities'!$A$2:$A$120,'Size capacities'!D$2:D$120)</f>
        <v>#N/A</v>
      </c>
      <c r="AX437" s="85" t="e">
        <f>_xlfn.XLOOKUP($AV437,'Size capacities'!$A$2:$A$120,'Size capacities'!E$2:E$120)</f>
        <v>#N/A</v>
      </c>
      <c r="AY437" s="85" t="e">
        <f>_xlfn.XLOOKUP($AV437,'Size capacities'!$A$2:$A$120,'Size capacities'!F$2:F$120)</f>
        <v>#N/A</v>
      </c>
      <c r="AZ437" s="85" t="e">
        <f>_xlfn.XLOOKUP($AV437,'Size capacities'!$A$2:$A$120,'Size capacities'!G$2:G$120)</f>
        <v>#N/A</v>
      </c>
      <c r="BA437" s="85">
        <f t="shared" si="139"/>
        <v>0</v>
      </c>
      <c r="BB437" s="85">
        <f t="shared" si="140"/>
        <v>0</v>
      </c>
    </row>
    <row r="438" spans="1:54" x14ac:dyDescent="0.3">
      <c r="A438" s="7">
        <v>435</v>
      </c>
      <c r="B438" s="91"/>
      <c r="C438" s="91"/>
      <c r="D438" s="91"/>
      <c r="E438" s="91"/>
      <c r="F438" s="91"/>
      <c r="G438" s="91"/>
      <c r="H438" s="91"/>
      <c r="I438" s="91"/>
      <c r="J438" s="91"/>
      <c r="K438" s="92"/>
      <c r="L438" s="92"/>
      <c r="M438" s="9">
        <f t="shared" ca="1" si="130"/>
        <v>0</v>
      </c>
      <c r="N438" s="10" cm="1">
        <f t="array" aca="1" ref="N438" ca="1">IF(ISBLANK(C438),0,IF(F438="Flow",AP438,IF(F438="Cascade",AQ438,IF(OR(ISBLANK(F438),ISBLANK(G438),ISBLANK(I438),ISBLANK(J438)),0,(_xlfn.XLOOKUP(S438,INDIRECT(U438&amp;W438&amp;"W"),_xlfn.XLOOKUP(T438,INDIRECT(U438&amp;W438&amp;"D"),INDIRECT(U438&amp;W438))))))))</f>
        <v>0</v>
      </c>
      <c r="O438" s="93"/>
      <c r="P438" s="9">
        <f t="shared" ca="1" si="131"/>
        <v>0</v>
      </c>
      <c r="Q438" s="9">
        <f t="shared" si="141"/>
        <v>0</v>
      </c>
      <c r="S438" s="7">
        <f t="shared" si="142"/>
        <v>800</v>
      </c>
      <c r="T438" s="7">
        <f t="shared" si="143"/>
        <v>800</v>
      </c>
      <c r="U438" s="8" t="str">
        <f t="shared" si="144"/>
        <v/>
      </c>
      <c r="V438" s="7" cm="1">
        <f t="array" aca="1" ref="V438" ca="1">IF(ISBLANK(I438),0,_xlfn.XLOOKUP(I438,INDIRECT(U438&amp;"Controls"),INDIRECT(U438&amp;"ControlsAddon")))</f>
        <v>0</v>
      </c>
      <c r="W438" s="7" t="str">
        <f t="shared" si="132"/>
        <v/>
      </c>
      <c r="X438" s="7" cm="1">
        <f t="array" aca="1" ref="X438" ca="1">IF(AND(K438="y",NOT(ISBLANK(H438))),_xlfn.XLOOKUP(S438,ralcassette,ralcassettecost),IF(K438="Y",_xlfn.XLOOKUP(S438,INDIRECT(U438&amp;"RALW"),_xlfn.XLOOKUP(T438,INDIRECT(U438&amp;"RALD"),INDIRECT(U438&amp;"RAL"))),0))</f>
        <v>0</v>
      </c>
      <c r="Y438" s="7">
        <f t="shared" si="145"/>
        <v>0</v>
      </c>
      <c r="Z438" s="7">
        <f t="shared" si="146"/>
        <v>0</v>
      </c>
      <c r="AA438" s="7" cm="1">
        <f t="array" ref="AA438">IF(ISNUMBER(SEARCH("cassette",H438)),_xlfn.XLOOKUP(S438,cassettewidth,_xlfn.XLOOKUP(H438,cassettetype,cassette)),IF(ISNUMBER(SEARCH("fascia",H438)),_xlfn.XLOOKUP(S438,fasciawidth,_xlfn.XLOOKUP(H438,fasciatype,fascia)),0))</f>
        <v>0</v>
      </c>
      <c r="AB438" s="7" t="str">
        <f t="shared" si="147"/>
        <v/>
      </c>
      <c r="AC438" s="7" t="str" cm="1">
        <f t="array" ref="AC438">IF(NOT(ISBLANK(H438)),_xlfn.XLOOKUP(S438,cassetterefwidth,_xlfn.XLOOKUP(T438,cassetterefdrop,cassetteref)),"")</f>
        <v/>
      </c>
      <c r="AD438" s="1" t="b">
        <f t="shared" si="148"/>
        <v>0</v>
      </c>
      <c r="AE438" s="1" t="b">
        <f t="shared" si="133"/>
        <v>0</v>
      </c>
      <c r="AF438" s="10" t="e" cm="1">
        <f t="array" aca="1" ref="AF438" ca="1">(_xlfn.XLOOKUP($S438,INDIRECT($U438&amp;$W438&amp;"W"),_xlfn.XLOOKUP($T438,INDIRECT($U438&amp;$W438&amp;"D"),INDIRECT($U438&amp;$W438))))</f>
        <v>#REF!</v>
      </c>
      <c r="AG438" s="9"/>
      <c r="AH438" s="9"/>
      <c r="AI438" s="9"/>
      <c r="AJ438" s="9"/>
      <c r="AK438" s="9"/>
      <c r="AL438" s="7">
        <f t="shared" si="134"/>
        <v>500</v>
      </c>
      <c r="AM438" s="7" t="str">
        <f t="shared" si="149"/>
        <v/>
      </c>
      <c r="AN438" s="7">
        <f t="shared" si="135"/>
        <v>0</v>
      </c>
      <c r="AO438" s="7">
        <f t="shared" si="136"/>
        <v>0</v>
      </c>
      <c r="AP438" s="9" cm="1">
        <f t="array" aca="1" ref="AP438" ca="1">IF(F438="Flow",_xlfn.XLOOKUP(AL438,INDIRECT(F438&amp;AM438&amp;"W"),_xlfn.XLOOKUP(AI438,INDIRECT(F438&amp;AM438&amp;"H"),INDIRECT(F438&amp;AM438))),0)</f>
        <v>0</v>
      </c>
      <c r="AQ438" s="9">
        <f>IF(F438="Cascade",_xlfn.XLOOKUP(S438,Cascade!$C$4:$S$4,Cascade!$C$5:$S$5),0)</f>
        <v>0</v>
      </c>
      <c r="AR438" s="9" t="b">
        <f t="shared" si="137"/>
        <v>0</v>
      </c>
      <c r="AS438" s="9" cm="1">
        <f t="array" aca="1" ref="AS438" ca="1">IF(OR(G438="Ellipse 43",G438="Luxury 46",G438="Type 2",G438="Type D",G438="Type Z",ISBLANK(G438)),0,_xlfn.XLOOKUP(S438,INDIRECT(U438&amp;AR438&amp;"w"),INDIRECT(U438&amp;AR438)))</f>
        <v>0</v>
      </c>
      <c r="AT438" s="9" cm="1">
        <f t="array" ref="AT438">IF(F438="ExtraLok 100",_xlfn.XLOOKUP(S438,'ExtraLok 100'!$C$6:$S$6,_xlfn.XLOOKUP('Pricing Tool'!T438,'ExtraLok 100'!$A$7:$A$21,'ExtraLok 100'!$C$7:$S$21)),IF(F438="ExtraLok 125",_xlfn.XLOOKUP('Pricing Tool'!S438,'ExtraLok 125'!$C$6:$S$6,_xlfn.XLOOKUP('Pricing Tool'!T438,'ExtraLok 125'!$A$7:$A$33,'ExtraLok 125'!$C$7:$S$33)),0))</f>
        <v>0</v>
      </c>
      <c r="AU438" s="9">
        <f t="shared" ca="1" si="150"/>
        <v>0</v>
      </c>
      <c r="AV438" s="9" t="str">
        <f t="shared" si="138"/>
        <v/>
      </c>
      <c r="AW438" s="85" t="e">
        <f>_xlfn.XLOOKUP($AV438,'Size capacities'!$A$2:$A$120,'Size capacities'!D$2:D$120)</f>
        <v>#N/A</v>
      </c>
      <c r="AX438" s="85" t="e">
        <f>_xlfn.XLOOKUP($AV438,'Size capacities'!$A$2:$A$120,'Size capacities'!E$2:E$120)</f>
        <v>#N/A</v>
      </c>
      <c r="AY438" s="85" t="e">
        <f>_xlfn.XLOOKUP($AV438,'Size capacities'!$A$2:$A$120,'Size capacities'!F$2:F$120)</f>
        <v>#N/A</v>
      </c>
      <c r="AZ438" s="85" t="e">
        <f>_xlfn.XLOOKUP($AV438,'Size capacities'!$A$2:$A$120,'Size capacities'!G$2:G$120)</f>
        <v>#N/A</v>
      </c>
      <c r="BA438" s="85">
        <f t="shared" si="139"/>
        <v>0</v>
      </c>
      <c r="BB438" s="85">
        <f t="shared" si="140"/>
        <v>0</v>
      </c>
    </row>
    <row r="439" spans="1:54" x14ac:dyDescent="0.3">
      <c r="A439" s="7">
        <v>436</v>
      </c>
      <c r="B439" s="91"/>
      <c r="C439" s="91"/>
      <c r="D439" s="91"/>
      <c r="E439" s="91"/>
      <c r="F439" s="91"/>
      <c r="G439" s="91"/>
      <c r="H439" s="91"/>
      <c r="I439" s="91"/>
      <c r="J439" s="91"/>
      <c r="K439" s="92"/>
      <c r="L439" s="92"/>
      <c r="M439" s="9">
        <f t="shared" ca="1" si="130"/>
        <v>0</v>
      </c>
      <c r="N439" s="10" cm="1">
        <f t="array" aca="1" ref="N439" ca="1">IF(ISBLANK(C439),0,IF(F439="Flow",AP439,IF(F439="Cascade",AQ439,IF(OR(ISBLANK(F439),ISBLANK(G439),ISBLANK(I439),ISBLANK(J439)),0,(_xlfn.XLOOKUP(S439,INDIRECT(U439&amp;W439&amp;"W"),_xlfn.XLOOKUP(T439,INDIRECT(U439&amp;W439&amp;"D"),INDIRECT(U439&amp;W439))))))))</f>
        <v>0</v>
      </c>
      <c r="O439" s="93"/>
      <c r="P439" s="9">
        <f t="shared" ca="1" si="131"/>
        <v>0</v>
      </c>
      <c r="Q439" s="9">
        <f t="shared" si="141"/>
        <v>0</v>
      </c>
      <c r="S439" s="7">
        <f t="shared" si="142"/>
        <v>800</v>
      </c>
      <c r="T439" s="7">
        <f t="shared" si="143"/>
        <v>800</v>
      </c>
      <c r="U439" s="8" t="str">
        <f t="shared" si="144"/>
        <v/>
      </c>
      <c r="V439" s="7" cm="1">
        <f t="array" aca="1" ref="V439" ca="1">IF(ISBLANK(I439),0,_xlfn.XLOOKUP(I439,INDIRECT(U439&amp;"Controls"),INDIRECT(U439&amp;"ControlsAddon")))</f>
        <v>0</v>
      </c>
      <c r="W439" s="7" t="str">
        <f t="shared" si="132"/>
        <v/>
      </c>
      <c r="X439" s="7" cm="1">
        <f t="array" aca="1" ref="X439" ca="1">IF(AND(K439="y",NOT(ISBLANK(H439))),_xlfn.XLOOKUP(S439,ralcassette,ralcassettecost),IF(K439="Y",_xlfn.XLOOKUP(S439,INDIRECT(U439&amp;"RALW"),_xlfn.XLOOKUP(T439,INDIRECT(U439&amp;"RALD"),INDIRECT(U439&amp;"RAL"))),0))</f>
        <v>0</v>
      </c>
      <c r="Y439" s="7">
        <f t="shared" si="145"/>
        <v>0</v>
      </c>
      <c r="Z439" s="7">
        <f t="shared" si="146"/>
        <v>0</v>
      </c>
      <c r="AA439" s="7" cm="1">
        <f t="array" ref="AA439">IF(ISNUMBER(SEARCH("cassette",H439)),_xlfn.XLOOKUP(S439,cassettewidth,_xlfn.XLOOKUP(H439,cassettetype,cassette)),IF(ISNUMBER(SEARCH("fascia",H439)),_xlfn.XLOOKUP(S439,fasciawidth,_xlfn.XLOOKUP(H439,fasciatype,fascia)),0))</f>
        <v>0</v>
      </c>
      <c r="AB439" s="7" t="str">
        <f t="shared" si="147"/>
        <v/>
      </c>
      <c r="AC439" s="7" t="str" cm="1">
        <f t="array" ref="AC439">IF(NOT(ISBLANK(H439)),_xlfn.XLOOKUP(S439,cassetterefwidth,_xlfn.XLOOKUP(T439,cassetterefdrop,cassetteref)),"")</f>
        <v/>
      </c>
      <c r="AD439" s="1" t="b">
        <f t="shared" si="148"/>
        <v>0</v>
      </c>
      <c r="AE439" s="1" t="b">
        <f t="shared" si="133"/>
        <v>0</v>
      </c>
      <c r="AF439" s="10" t="e" cm="1">
        <f t="array" aca="1" ref="AF439" ca="1">(_xlfn.XLOOKUP($S439,INDIRECT($U439&amp;$W439&amp;"W"),_xlfn.XLOOKUP($T439,INDIRECT($U439&amp;$W439&amp;"D"),INDIRECT($U439&amp;$W439))))</f>
        <v>#REF!</v>
      </c>
      <c r="AG439" s="9"/>
      <c r="AH439" s="9"/>
      <c r="AI439" s="9"/>
      <c r="AJ439" s="9"/>
      <c r="AK439" s="9"/>
      <c r="AL439" s="7">
        <f t="shared" si="134"/>
        <v>500</v>
      </c>
      <c r="AM439" s="7" t="str">
        <f t="shared" si="149"/>
        <v/>
      </c>
      <c r="AN439" s="7">
        <f t="shared" si="135"/>
        <v>0</v>
      </c>
      <c r="AO439" s="7">
        <f t="shared" si="136"/>
        <v>0</v>
      </c>
      <c r="AP439" s="9" cm="1">
        <f t="array" aca="1" ref="AP439" ca="1">IF(F439="Flow",_xlfn.XLOOKUP(AL439,INDIRECT(F439&amp;AM439&amp;"W"),_xlfn.XLOOKUP(AI439,INDIRECT(F439&amp;AM439&amp;"H"),INDIRECT(F439&amp;AM439))),0)</f>
        <v>0</v>
      </c>
      <c r="AQ439" s="9">
        <f>IF(F439="Cascade",_xlfn.XLOOKUP(S439,Cascade!$C$4:$S$4,Cascade!$C$5:$S$5),0)</f>
        <v>0</v>
      </c>
      <c r="AR439" s="9" t="b">
        <f t="shared" si="137"/>
        <v>0</v>
      </c>
      <c r="AS439" s="9" cm="1">
        <f t="array" aca="1" ref="AS439" ca="1">IF(OR(G439="Ellipse 43",G439="Luxury 46",G439="Type 2",G439="Type D",G439="Type Z",ISBLANK(G439)),0,_xlfn.XLOOKUP(S439,INDIRECT(U439&amp;AR439&amp;"w"),INDIRECT(U439&amp;AR439)))</f>
        <v>0</v>
      </c>
      <c r="AT439" s="9" cm="1">
        <f t="array" ref="AT439">IF(F439="ExtraLok 100",_xlfn.XLOOKUP(S439,'ExtraLok 100'!$C$6:$S$6,_xlfn.XLOOKUP('Pricing Tool'!T439,'ExtraLok 100'!$A$7:$A$21,'ExtraLok 100'!$C$7:$S$21)),IF(F439="ExtraLok 125",_xlfn.XLOOKUP('Pricing Tool'!S439,'ExtraLok 125'!$C$6:$S$6,_xlfn.XLOOKUP('Pricing Tool'!T439,'ExtraLok 125'!$A$7:$A$33,'ExtraLok 125'!$C$7:$S$33)),0))</f>
        <v>0</v>
      </c>
      <c r="AU439" s="9">
        <f t="shared" ca="1" si="150"/>
        <v>0</v>
      </c>
      <c r="AV439" s="9" t="str">
        <f t="shared" si="138"/>
        <v/>
      </c>
      <c r="AW439" s="85" t="e">
        <f>_xlfn.XLOOKUP($AV439,'Size capacities'!$A$2:$A$120,'Size capacities'!D$2:D$120)</f>
        <v>#N/A</v>
      </c>
      <c r="AX439" s="85" t="e">
        <f>_xlfn.XLOOKUP($AV439,'Size capacities'!$A$2:$A$120,'Size capacities'!E$2:E$120)</f>
        <v>#N/A</v>
      </c>
      <c r="AY439" s="85" t="e">
        <f>_xlfn.XLOOKUP($AV439,'Size capacities'!$A$2:$A$120,'Size capacities'!F$2:F$120)</f>
        <v>#N/A</v>
      </c>
      <c r="AZ439" s="85" t="e">
        <f>_xlfn.XLOOKUP($AV439,'Size capacities'!$A$2:$A$120,'Size capacities'!G$2:G$120)</f>
        <v>#N/A</v>
      </c>
      <c r="BA439" s="85">
        <f t="shared" si="139"/>
        <v>0</v>
      </c>
      <c r="BB439" s="85">
        <f t="shared" si="140"/>
        <v>0</v>
      </c>
    </row>
    <row r="440" spans="1:54" x14ac:dyDescent="0.3">
      <c r="A440" s="7">
        <v>437</v>
      </c>
      <c r="B440" s="91"/>
      <c r="C440" s="91"/>
      <c r="D440" s="91"/>
      <c r="E440" s="91"/>
      <c r="F440" s="91"/>
      <c r="G440" s="91"/>
      <c r="H440" s="91"/>
      <c r="I440" s="91"/>
      <c r="J440" s="91"/>
      <c r="K440" s="92"/>
      <c r="L440" s="92"/>
      <c r="M440" s="9">
        <f t="shared" ca="1" si="130"/>
        <v>0</v>
      </c>
      <c r="N440" s="10" cm="1">
        <f t="array" aca="1" ref="N440" ca="1">IF(ISBLANK(C440),0,IF(F440="Flow",AP440,IF(F440="Cascade",AQ440,IF(OR(ISBLANK(F440),ISBLANK(G440),ISBLANK(I440),ISBLANK(J440)),0,(_xlfn.XLOOKUP(S440,INDIRECT(U440&amp;W440&amp;"W"),_xlfn.XLOOKUP(T440,INDIRECT(U440&amp;W440&amp;"D"),INDIRECT(U440&amp;W440))))))))</f>
        <v>0</v>
      </c>
      <c r="O440" s="93"/>
      <c r="P440" s="9">
        <f t="shared" ca="1" si="131"/>
        <v>0</v>
      </c>
      <c r="Q440" s="9">
        <f t="shared" si="141"/>
        <v>0</v>
      </c>
      <c r="S440" s="7">
        <f t="shared" si="142"/>
        <v>800</v>
      </c>
      <c r="T440" s="7">
        <f t="shared" si="143"/>
        <v>800</v>
      </c>
      <c r="U440" s="8" t="str">
        <f t="shared" si="144"/>
        <v/>
      </c>
      <c r="V440" s="7" cm="1">
        <f t="array" aca="1" ref="V440" ca="1">IF(ISBLANK(I440),0,_xlfn.XLOOKUP(I440,INDIRECT(U440&amp;"Controls"),INDIRECT(U440&amp;"ControlsAddon")))</f>
        <v>0</v>
      </c>
      <c r="W440" s="7" t="str">
        <f t="shared" si="132"/>
        <v/>
      </c>
      <c r="X440" s="7" cm="1">
        <f t="array" aca="1" ref="X440" ca="1">IF(AND(K440="y",NOT(ISBLANK(H440))),_xlfn.XLOOKUP(S440,ralcassette,ralcassettecost),IF(K440="Y",_xlfn.XLOOKUP(S440,INDIRECT(U440&amp;"RALW"),_xlfn.XLOOKUP(T440,INDIRECT(U440&amp;"RALD"),INDIRECT(U440&amp;"RAL"))),0))</f>
        <v>0</v>
      </c>
      <c r="Y440" s="7">
        <f t="shared" si="145"/>
        <v>0</v>
      </c>
      <c r="Z440" s="7">
        <f t="shared" si="146"/>
        <v>0</v>
      </c>
      <c r="AA440" s="7" cm="1">
        <f t="array" ref="AA440">IF(ISNUMBER(SEARCH("cassette",H440)),_xlfn.XLOOKUP(S440,cassettewidth,_xlfn.XLOOKUP(H440,cassettetype,cassette)),IF(ISNUMBER(SEARCH("fascia",H440)),_xlfn.XLOOKUP(S440,fasciawidth,_xlfn.XLOOKUP(H440,fasciatype,fascia)),0))</f>
        <v>0</v>
      </c>
      <c r="AB440" s="7" t="str">
        <f t="shared" si="147"/>
        <v/>
      </c>
      <c r="AC440" s="7" t="str" cm="1">
        <f t="array" ref="AC440">IF(NOT(ISBLANK(H440)),_xlfn.XLOOKUP(S440,cassetterefwidth,_xlfn.XLOOKUP(T440,cassetterefdrop,cassetteref)),"")</f>
        <v/>
      </c>
      <c r="AD440" s="1" t="b">
        <f t="shared" si="148"/>
        <v>0</v>
      </c>
      <c r="AE440" s="1" t="b">
        <f t="shared" si="133"/>
        <v>0</v>
      </c>
      <c r="AF440" s="10" t="e" cm="1">
        <f t="array" aca="1" ref="AF440" ca="1">(_xlfn.XLOOKUP($S440,INDIRECT($U440&amp;$W440&amp;"W"),_xlfn.XLOOKUP($T440,INDIRECT($U440&amp;$W440&amp;"D"),INDIRECT($U440&amp;$W440))))</f>
        <v>#REF!</v>
      </c>
      <c r="AG440" s="9"/>
      <c r="AH440" s="9"/>
      <c r="AI440" s="9"/>
      <c r="AJ440" s="9"/>
      <c r="AK440" s="9"/>
      <c r="AL440" s="7">
        <f t="shared" si="134"/>
        <v>500</v>
      </c>
      <c r="AM440" s="7" t="str">
        <f t="shared" si="149"/>
        <v/>
      </c>
      <c r="AN440" s="7">
        <f t="shared" si="135"/>
        <v>0</v>
      </c>
      <c r="AO440" s="7">
        <f t="shared" si="136"/>
        <v>0</v>
      </c>
      <c r="AP440" s="9" cm="1">
        <f t="array" aca="1" ref="AP440" ca="1">IF(F440="Flow",_xlfn.XLOOKUP(AL440,INDIRECT(F440&amp;AM440&amp;"W"),_xlfn.XLOOKUP(AI440,INDIRECT(F440&amp;AM440&amp;"H"),INDIRECT(F440&amp;AM440))),0)</f>
        <v>0</v>
      </c>
      <c r="AQ440" s="9">
        <f>IF(F440="Cascade",_xlfn.XLOOKUP(S440,Cascade!$C$4:$S$4,Cascade!$C$5:$S$5),0)</f>
        <v>0</v>
      </c>
      <c r="AR440" s="9" t="b">
        <f t="shared" si="137"/>
        <v>0</v>
      </c>
      <c r="AS440" s="9" cm="1">
        <f t="array" aca="1" ref="AS440" ca="1">IF(OR(G440="Ellipse 43",G440="Luxury 46",G440="Type 2",G440="Type D",G440="Type Z",ISBLANK(G440)),0,_xlfn.XLOOKUP(S440,INDIRECT(U440&amp;AR440&amp;"w"),INDIRECT(U440&amp;AR440)))</f>
        <v>0</v>
      </c>
      <c r="AT440" s="9" cm="1">
        <f t="array" ref="AT440">IF(F440="ExtraLok 100",_xlfn.XLOOKUP(S440,'ExtraLok 100'!$C$6:$S$6,_xlfn.XLOOKUP('Pricing Tool'!T440,'ExtraLok 100'!$A$7:$A$21,'ExtraLok 100'!$C$7:$S$21)),IF(F440="ExtraLok 125",_xlfn.XLOOKUP('Pricing Tool'!S440,'ExtraLok 125'!$C$6:$S$6,_xlfn.XLOOKUP('Pricing Tool'!T440,'ExtraLok 125'!$A$7:$A$33,'ExtraLok 125'!$C$7:$S$33)),0))</f>
        <v>0</v>
      </c>
      <c r="AU440" s="9">
        <f t="shared" ca="1" si="150"/>
        <v>0</v>
      </c>
      <c r="AV440" s="9" t="str">
        <f t="shared" si="138"/>
        <v/>
      </c>
      <c r="AW440" s="85" t="e">
        <f>_xlfn.XLOOKUP($AV440,'Size capacities'!$A$2:$A$120,'Size capacities'!D$2:D$120)</f>
        <v>#N/A</v>
      </c>
      <c r="AX440" s="85" t="e">
        <f>_xlfn.XLOOKUP($AV440,'Size capacities'!$A$2:$A$120,'Size capacities'!E$2:E$120)</f>
        <v>#N/A</v>
      </c>
      <c r="AY440" s="85" t="e">
        <f>_xlfn.XLOOKUP($AV440,'Size capacities'!$A$2:$A$120,'Size capacities'!F$2:F$120)</f>
        <v>#N/A</v>
      </c>
      <c r="AZ440" s="85" t="e">
        <f>_xlfn.XLOOKUP($AV440,'Size capacities'!$A$2:$A$120,'Size capacities'!G$2:G$120)</f>
        <v>#N/A</v>
      </c>
      <c r="BA440" s="85">
        <f t="shared" si="139"/>
        <v>0</v>
      </c>
      <c r="BB440" s="85">
        <f t="shared" si="140"/>
        <v>0</v>
      </c>
    </row>
    <row r="441" spans="1:54" x14ac:dyDescent="0.3">
      <c r="A441" s="7">
        <v>438</v>
      </c>
      <c r="B441" s="91"/>
      <c r="C441" s="91"/>
      <c r="D441" s="91"/>
      <c r="E441" s="91"/>
      <c r="F441" s="91"/>
      <c r="G441" s="91"/>
      <c r="H441" s="91"/>
      <c r="I441" s="91"/>
      <c r="J441" s="91"/>
      <c r="K441" s="92"/>
      <c r="L441" s="92"/>
      <c r="M441" s="9">
        <f t="shared" ca="1" si="130"/>
        <v>0</v>
      </c>
      <c r="N441" s="10" cm="1">
        <f t="array" aca="1" ref="N441" ca="1">IF(ISBLANK(C441),0,IF(F441="Flow",AP441,IF(F441="Cascade",AQ441,IF(OR(ISBLANK(F441),ISBLANK(G441),ISBLANK(I441),ISBLANK(J441)),0,(_xlfn.XLOOKUP(S441,INDIRECT(U441&amp;W441&amp;"W"),_xlfn.XLOOKUP(T441,INDIRECT(U441&amp;W441&amp;"D"),INDIRECT(U441&amp;W441))))))))</f>
        <v>0</v>
      </c>
      <c r="O441" s="93"/>
      <c r="P441" s="9">
        <f t="shared" ca="1" si="131"/>
        <v>0</v>
      </c>
      <c r="Q441" s="9">
        <f t="shared" si="141"/>
        <v>0</v>
      </c>
      <c r="S441" s="7">
        <f t="shared" si="142"/>
        <v>800</v>
      </c>
      <c r="T441" s="7">
        <f t="shared" si="143"/>
        <v>800</v>
      </c>
      <c r="U441" s="8" t="str">
        <f t="shared" si="144"/>
        <v/>
      </c>
      <c r="V441" s="7" cm="1">
        <f t="array" aca="1" ref="V441" ca="1">IF(ISBLANK(I441),0,_xlfn.XLOOKUP(I441,INDIRECT(U441&amp;"Controls"),INDIRECT(U441&amp;"ControlsAddon")))</f>
        <v>0</v>
      </c>
      <c r="W441" s="7" t="str">
        <f t="shared" si="132"/>
        <v/>
      </c>
      <c r="X441" s="7" cm="1">
        <f t="array" aca="1" ref="X441" ca="1">IF(AND(K441="y",NOT(ISBLANK(H441))),_xlfn.XLOOKUP(S441,ralcassette,ralcassettecost),IF(K441="Y",_xlfn.XLOOKUP(S441,INDIRECT(U441&amp;"RALW"),_xlfn.XLOOKUP(T441,INDIRECT(U441&amp;"RALD"),INDIRECT(U441&amp;"RAL"))),0))</f>
        <v>0</v>
      </c>
      <c r="Y441" s="7">
        <f t="shared" si="145"/>
        <v>0</v>
      </c>
      <c r="Z441" s="7">
        <f t="shared" si="146"/>
        <v>0</v>
      </c>
      <c r="AA441" s="7" cm="1">
        <f t="array" ref="AA441">IF(ISNUMBER(SEARCH("cassette",H441)),_xlfn.XLOOKUP(S441,cassettewidth,_xlfn.XLOOKUP(H441,cassettetype,cassette)),IF(ISNUMBER(SEARCH("fascia",H441)),_xlfn.XLOOKUP(S441,fasciawidth,_xlfn.XLOOKUP(H441,fasciatype,fascia)),0))</f>
        <v>0</v>
      </c>
      <c r="AB441" s="7" t="str">
        <f t="shared" si="147"/>
        <v/>
      </c>
      <c r="AC441" s="7" t="str" cm="1">
        <f t="array" ref="AC441">IF(NOT(ISBLANK(H441)),_xlfn.XLOOKUP(S441,cassetterefwidth,_xlfn.XLOOKUP(T441,cassetterefdrop,cassetteref)),"")</f>
        <v/>
      </c>
      <c r="AD441" s="1" t="b">
        <f t="shared" si="148"/>
        <v>0</v>
      </c>
      <c r="AE441" s="1" t="b">
        <f t="shared" si="133"/>
        <v>0</v>
      </c>
      <c r="AF441" s="10" t="e" cm="1">
        <f t="array" aca="1" ref="AF441" ca="1">(_xlfn.XLOOKUP($S441,INDIRECT($U441&amp;$W441&amp;"W"),_xlfn.XLOOKUP($T441,INDIRECT($U441&amp;$W441&amp;"D"),INDIRECT($U441&amp;$W441))))</f>
        <v>#REF!</v>
      </c>
      <c r="AG441" s="9"/>
      <c r="AH441" s="9"/>
      <c r="AI441" s="9"/>
      <c r="AJ441" s="9"/>
      <c r="AK441" s="9"/>
      <c r="AL441" s="7">
        <f t="shared" si="134"/>
        <v>500</v>
      </c>
      <c r="AM441" s="7" t="str">
        <f t="shared" si="149"/>
        <v/>
      </c>
      <c r="AN441" s="7">
        <f t="shared" si="135"/>
        <v>0</v>
      </c>
      <c r="AO441" s="7">
        <f t="shared" si="136"/>
        <v>0</v>
      </c>
      <c r="AP441" s="9" cm="1">
        <f t="array" aca="1" ref="AP441" ca="1">IF(F441="Flow",_xlfn.XLOOKUP(AL441,INDIRECT(F441&amp;AM441&amp;"W"),_xlfn.XLOOKUP(AI441,INDIRECT(F441&amp;AM441&amp;"H"),INDIRECT(F441&amp;AM441))),0)</f>
        <v>0</v>
      </c>
      <c r="AQ441" s="9">
        <f>IF(F441="Cascade",_xlfn.XLOOKUP(S441,Cascade!$C$4:$S$4,Cascade!$C$5:$S$5),0)</f>
        <v>0</v>
      </c>
      <c r="AR441" s="9" t="b">
        <f t="shared" si="137"/>
        <v>0</v>
      </c>
      <c r="AS441" s="9" cm="1">
        <f t="array" aca="1" ref="AS441" ca="1">IF(OR(G441="Ellipse 43",G441="Luxury 46",G441="Type 2",G441="Type D",G441="Type Z",ISBLANK(G441)),0,_xlfn.XLOOKUP(S441,INDIRECT(U441&amp;AR441&amp;"w"),INDIRECT(U441&amp;AR441)))</f>
        <v>0</v>
      </c>
      <c r="AT441" s="9" cm="1">
        <f t="array" ref="AT441">IF(F441="ExtraLok 100",_xlfn.XLOOKUP(S441,'ExtraLok 100'!$C$6:$S$6,_xlfn.XLOOKUP('Pricing Tool'!T441,'ExtraLok 100'!$A$7:$A$21,'ExtraLok 100'!$C$7:$S$21)),IF(F441="ExtraLok 125",_xlfn.XLOOKUP('Pricing Tool'!S441,'ExtraLok 125'!$C$6:$S$6,_xlfn.XLOOKUP('Pricing Tool'!T441,'ExtraLok 125'!$A$7:$A$33,'ExtraLok 125'!$C$7:$S$33)),0))</f>
        <v>0</v>
      </c>
      <c r="AU441" s="9">
        <f t="shared" ca="1" si="150"/>
        <v>0</v>
      </c>
      <c r="AV441" s="9" t="str">
        <f t="shared" si="138"/>
        <v/>
      </c>
      <c r="AW441" s="85" t="e">
        <f>_xlfn.XLOOKUP($AV441,'Size capacities'!$A$2:$A$120,'Size capacities'!D$2:D$120)</f>
        <v>#N/A</v>
      </c>
      <c r="AX441" s="85" t="e">
        <f>_xlfn.XLOOKUP($AV441,'Size capacities'!$A$2:$A$120,'Size capacities'!E$2:E$120)</f>
        <v>#N/A</v>
      </c>
      <c r="AY441" s="85" t="e">
        <f>_xlfn.XLOOKUP($AV441,'Size capacities'!$A$2:$A$120,'Size capacities'!F$2:F$120)</f>
        <v>#N/A</v>
      </c>
      <c r="AZ441" s="85" t="e">
        <f>_xlfn.XLOOKUP($AV441,'Size capacities'!$A$2:$A$120,'Size capacities'!G$2:G$120)</f>
        <v>#N/A</v>
      </c>
      <c r="BA441" s="85">
        <f t="shared" si="139"/>
        <v>0</v>
      </c>
      <c r="BB441" s="85">
        <f t="shared" si="140"/>
        <v>0</v>
      </c>
    </row>
    <row r="442" spans="1:54" x14ac:dyDescent="0.3">
      <c r="A442" s="7">
        <v>439</v>
      </c>
      <c r="B442" s="91"/>
      <c r="C442" s="91"/>
      <c r="D442" s="91"/>
      <c r="E442" s="91"/>
      <c r="F442" s="91"/>
      <c r="G442" s="91"/>
      <c r="H442" s="91"/>
      <c r="I442" s="91"/>
      <c r="J442" s="91"/>
      <c r="K442" s="92"/>
      <c r="L442" s="92"/>
      <c r="M442" s="9">
        <f t="shared" ca="1" si="130"/>
        <v>0</v>
      </c>
      <c r="N442" s="10" cm="1">
        <f t="array" aca="1" ref="N442" ca="1">IF(ISBLANK(C442),0,IF(F442="Flow",AP442,IF(F442="Cascade",AQ442,IF(OR(ISBLANK(F442),ISBLANK(G442),ISBLANK(I442),ISBLANK(J442)),0,(_xlfn.XLOOKUP(S442,INDIRECT(U442&amp;W442&amp;"W"),_xlfn.XLOOKUP(T442,INDIRECT(U442&amp;W442&amp;"D"),INDIRECT(U442&amp;W442))))))))</f>
        <v>0</v>
      </c>
      <c r="O442" s="93"/>
      <c r="P442" s="9">
        <f t="shared" ca="1" si="131"/>
        <v>0</v>
      </c>
      <c r="Q442" s="9">
        <f t="shared" si="141"/>
        <v>0</v>
      </c>
      <c r="S442" s="7">
        <f t="shared" si="142"/>
        <v>800</v>
      </c>
      <c r="T442" s="7">
        <f t="shared" si="143"/>
        <v>800</v>
      </c>
      <c r="U442" s="8" t="str">
        <f t="shared" si="144"/>
        <v/>
      </c>
      <c r="V442" s="7" cm="1">
        <f t="array" aca="1" ref="V442" ca="1">IF(ISBLANK(I442),0,_xlfn.XLOOKUP(I442,INDIRECT(U442&amp;"Controls"),INDIRECT(U442&amp;"ControlsAddon")))</f>
        <v>0</v>
      </c>
      <c r="W442" s="7" t="str">
        <f t="shared" si="132"/>
        <v/>
      </c>
      <c r="X442" s="7" cm="1">
        <f t="array" aca="1" ref="X442" ca="1">IF(AND(K442="y",NOT(ISBLANK(H442))),_xlfn.XLOOKUP(S442,ralcassette,ralcassettecost),IF(K442="Y",_xlfn.XLOOKUP(S442,INDIRECT(U442&amp;"RALW"),_xlfn.XLOOKUP(T442,INDIRECT(U442&amp;"RALD"),INDIRECT(U442&amp;"RAL"))),0))</f>
        <v>0</v>
      </c>
      <c r="Y442" s="7">
        <f t="shared" si="145"/>
        <v>0</v>
      </c>
      <c r="Z442" s="7">
        <f t="shared" si="146"/>
        <v>0</v>
      </c>
      <c r="AA442" s="7" cm="1">
        <f t="array" ref="AA442">IF(ISNUMBER(SEARCH("cassette",H442)),_xlfn.XLOOKUP(S442,cassettewidth,_xlfn.XLOOKUP(H442,cassettetype,cassette)),IF(ISNUMBER(SEARCH("fascia",H442)),_xlfn.XLOOKUP(S442,fasciawidth,_xlfn.XLOOKUP(H442,fasciatype,fascia)),0))</f>
        <v>0</v>
      </c>
      <c r="AB442" s="7" t="str">
        <f t="shared" si="147"/>
        <v/>
      </c>
      <c r="AC442" s="7" t="str" cm="1">
        <f t="array" ref="AC442">IF(NOT(ISBLANK(H442)),_xlfn.XLOOKUP(S442,cassetterefwidth,_xlfn.XLOOKUP(T442,cassetterefdrop,cassetteref)),"")</f>
        <v/>
      </c>
      <c r="AD442" s="1" t="b">
        <f t="shared" si="148"/>
        <v>0</v>
      </c>
      <c r="AE442" s="1" t="b">
        <f t="shared" si="133"/>
        <v>0</v>
      </c>
      <c r="AF442" s="10" t="e" cm="1">
        <f t="array" aca="1" ref="AF442" ca="1">(_xlfn.XLOOKUP($S442,INDIRECT($U442&amp;$W442&amp;"W"),_xlfn.XLOOKUP($T442,INDIRECT($U442&amp;$W442&amp;"D"),INDIRECT($U442&amp;$W442))))</f>
        <v>#REF!</v>
      </c>
      <c r="AG442" s="9"/>
      <c r="AH442" s="9"/>
      <c r="AI442" s="9"/>
      <c r="AJ442" s="9"/>
      <c r="AK442" s="9"/>
      <c r="AL442" s="7">
        <f t="shared" si="134"/>
        <v>500</v>
      </c>
      <c r="AM442" s="7" t="str">
        <f t="shared" si="149"/>
        <v/>
      </c>
      <c r="AN442" s="7">
        <f t="shared" si="135"/>
        <v>0</v>
      </c>
      <c r="AO442" s="7">
        <f t="shared" si="136"/>
        <v>0</v>
      </c>
      <c r="AP442" s="9" cm="1">
        <f t="array" aca="1" ref="AP442" ca="1">IF(F442="Flow",_xlfn.XLOOKUP(AL442,INDIRECT(F442&amp;AM442&amp;"W"),_xlfn.XLOOKUP(AI442,INDIRECT(F442&amp;AM442&amp;"H"),INDIRECT(F442&amp;AM442))),0)</f>
        <v>0</v>
      </c>
      <c r="AQ442" s="9">
        <f>IF(F442="Cascade",_xlfn.XLOOKUP(S442,Cascade!$C$4:$S$4,Cascade!$C$5:$S$5),0)</f>
        <v>0</v>
      </c>
      <c r="AR442" s="9" t="b">
        <f t="shared" si="137"/>
        <v>0</v>
      </c>
      <c r="AS442" s="9" cm="1">
        <f t="array" aca="1" ref="AS442" ca="1">IF(OR(G442="Ellipse 43",G442="Luxury 46",G442="Type 2",G442="Type D",G442="Type Z",ISBLANK(G442)),0,_xlfn.XLOOKUP(S442,INDIRECT(U442&amp;AR442&amp;"w"),INDIRECT(U442&amp;AR442)))</f>
        <v>0</v>
      </c>
      <c r="AT442" s="9" cm="1">
        <f t="array" ref="AT442">IF(F442="ExtraLok 100",_xlfn.XLOOKUP(S442,'ExtraLok 100'!$C$6:$S$6,_xlfn.XLOOKUP('Pricing Tool'!T442,'ExtraLok 100'!$A$7:$A$21,'ExtraLok 100'!$C$7:$S$21)),IF(F442="ExtraLok 125",_xlfn.XLOOKUP('Pricing Tool'!S442,'ExtraLok 125'!$C$6:$S$6,_xlfn.XLOOKUP('Pricing Tool'!T442,'ExtraLok 125'!$A$7:$A$33,'ExtraLok 125'!$C$7:$S$33)),0))</f>
        <v>0</v>
      </c>
      <c r="AU442" s="9">
        <f t="shared" ca="1" si="150"/>
        <v>0</v>
      </c>
      <c r="AV442" s="9" t="str">
        <f t="shared" si="138"/>
        <v/>
      </c>
      <c r="AW442" s="85" t="e">
        <f>_xlfn.XLOOKUP($AV442,'Size capacities'!$A$2:$A$120,'Size capacities'!D$2:D$120)</f>
        <v>#N/A</v>
      </c>
      <c r="AX442" s="85" t="e">
        <f>_xlfn.XLOOKUP($AV442,'Size capacities'!$A$2:$A$120,'Size capacities'!E$2:E$120)</f>
        <v>#N/A</v>
      </c>
      <c r="AY442" s="85" t="e">
        <f>_xlfn.XLOOKUP($AV442,'Size capacities'!$A$2:$A$120,'Size capacities'!F$2:F$120)</f>
        <v>#N/A</v>
      </c>
      <c r="AZ442" s="85" t="e">
        <f>_xlfn.XLOOKUP($AV442,'Size capacities'!$A$2:$A$120,'Size capacities'!G$2:G$120)</f>
        <v>#N/A</v>
      </c>
      <c r="BA442" s="85">
        <f t="shared" si="139"/>
        <v>0</v>
      </c>
      <c r="BB442" s="85">
        <f t="shared" si="140"/>
        <v>0</v>
      </c>
    </row>
    <row r="443" spans="1:54" x14ac:dyDescent="0.3">
      <c r="A443" s="7">
        <v>440</v>
      </c>
      <c r="B443" s="91"/>
      <c r="C443" s="91"/>
      <c r="D443" s="91"/>
      <c r="E443" s="91"/>
      <c r="F443" s="91"/>
      <c r="G443" s="91"/>
      <c r="H443" s="91"/>
      <c r="I443" s="91"/>
      <c r="J443" s="91"/>
      <c r="K443" s="92"/>
      <c r="L443" s="92"/>
      <c r="M443" s="9">
        <f t="shared" ca="1" si="130"/>
        <v>0</v>
      </c>
      <c r="N443" s="10" cm="1">
        <f t="array" aca="1" ref="N443" ca="1">IF(ISBLANK(C443),0,IF(F443="Flow",AP443,IF(F443="Cascade",AQ443,IF(OR(ISBLANK(F443),ISBLANK(G443),ISBLANK(I443),ISBLANK(J443)),0,(_xlfn.XLOOKUP(S443,INDIRECT(U443&amp;W443&amp;"W"),_xlfn.XLOOKUP(T443,INDIRECT(U443&amp;W443&amp;"D"),INDIRECT(U443&amp;W443))))))))</f>
        <v>0</v>
      </c>
      <c r="O443" s="93"/>
      <c r="P443" s="9">
        <f t="shared" ca="1" si="131"/>
        <v>0</v>
      </c>
      <c r="Q443" s="9">
        <f t="shared" si="141"/>
        <v>0</v>
      </c>
      <c r="S443" s="7">
        <f t="shared" si="142"/>
        <v>800</v>
      </c>
      <c r="T443" s="7">
        <f t="shared" si="143"/>
        <v>800</v>
      </c>
      <c r="U443" s="8" t="str">
        <f t="shared" si="144"/>
        <v/>
      </c>
      <c r="V443" s="7" cm="1">
        <f t="array" aca="1" ref="V443" ca="1">IF(ISBLANK(I443),0,_xlfn.XLOOKUP(I443,INDIRECT(U443&amp;"Controls"),INDIRECT(U443&amp;"ControlsAddon")))</f>
        <v>0</v>
      </c>
      <c r="W443" s="7" t="str">
        <f t="shared" si="132"/>
        <v/>
      </c>
      <c r="X443" s="7" cm="1">
        <f t="array" aca="1" ref="X443" ca="1">IF(AND(K443="y",NOT(ISBLANK(H443))),_xlfn.XLOOKUP(S443,ralcassette,ralcassettecost),IF(K443="Y",_xlfn.XLOOKUP(S443,INDIRECT(U443&amp;"RALW"),_xlfn.XLOOKUP(T443,INDIRECT(U443&amp;"RALD"),INDIRECT(U443&amp;"RAL"))),0))</f>
        <v>0</v>
      </c>
      <c r="Y443" s="7">
        <f t="shared" si="145"/>
        <v>0</v>
      </c>
      <c r="Z443" s="7">
        <f t="shared" si="146"/>
        <v>0</v>
      </c>
      <c r="AA443" s="7" cm="1">
        <f t="array" ref="AA443">IF(ISNUMBER(SEARCH("cassette",H443)),_xlfn.XLOOKUP(S443,cassettewidth,_xlfn.XLOOKUP(H443,cassettetype,cassette)),IF(ISNUMBER(SEARCH("fascia",H443)),_xlfn.XLOOKUP(S443,fasciawidth,_xlfn.XLOOKUP(H443,fasciatype,fascia)),0))</f>
        <v>0</v>
      </c>
      <c r="AB443" s="7" t="str">
        <f t="shared" si="147"/>
        <v/>
      </c>
      <c r="AC443" s="7" t="str" cm="1">
        <f t="array" ref="AC443">IF(NOT(ISBLANK(H443)),_xlfn.XLOOKUP(S443,cassetterefwidth,_xlfn.XLOOKUP(T443,cassetterefdrop,cassetteref)),"")</f>
        <v/>
      </c>
      <c r="AD443" s="1" t="b">
        <f t="shared" si="148"/>
        <v>0</v>
      </c>
      <c r="AE443" s="1" t="b">
        <f t="shared" si="133"/>
        <v>0</v>
      </c>
      <c r="AF443" s="10" t="e" cm="1">
        <f t="array" aca="1" ref="AF443" ca="1">(_xlfn.XLOOKUP($S443,INDIRECT($U443&amp;$W443&amp;"W"),_xlfn.XLOOKUP($T443,INDIRECT($U443&amp;$W443&amp;"D"),INDIRECT($U443&amp;$W443))))</f>
        <v>#REF!</v>
      </c>
      <c r="AG443" s="9"/>
      <c r="AH443" s="9"/>
      <c r="AI443" s="9"/>
      <c r="AJ443" s="9"/>
      <c r="AK443" s="9"/>
      <c r="AL443" s="7">
        <f t="shared" si="134"/>
        <v>500</v>
      </c>
      <c r="AM443" s="7" t="str">
        <f t="shared" si="149"/>
        <v/>
      </c>
      <c r="AN443" s="7">
        <f t="shared" si="135"/>
        <v>0</v>
      </c>
      <c r="AO443" s="7">
        <f t="shared" si="136"/>
        <v>0</v>
      </c>
      <c r="AP443" s="9" cm="1">
        <f t="array" aca="1" ref="AP443" ca="1">IF(F443="Flow",_xlfn.XLOOKUP(AL443,INDIRECT(F443&amp;AM443&amp;"W"),_xlfn.XLOOKUP(AI443,INDIRECT(F443&amp;AM443&amp;"H"),INDIRECT(F443&amp;AM443))),0)</f>
        <v>0</v>
      </c>
      <c r="AQ443" s="9">
        <f>IF(F443="Cascade",_xlfn.XLOOKUP(S443,Cascade!$C$4:$S$4,Cascade!$C$5:$S$5),0)</f>
        <v>0</v>
      </c>
      <c r="AR443" s="9" t="b">
        <f t="shared" si="137"/>
        <v>0</v>
      </c>
      <c r="AS443" s="9" cm="1">
        <f t="array" aca="1" ref="AS443" ca="1">IF(OR(G443="Ellipse 43",G443="Luxury 46",G443="Type 2",G443="Type D",G443="Type Z",ISBLANK(G443)),0,_xlfn.XLOOKUP(S443,INDIRECT(U443&amp;AR443&amp;"w"),INDIRECT(U443&amp;AR443)))</f>
        <v>0</v>
      </c>
      <c r="AT443" s="9" cm="1">
        <f t="array" ref="AT443">IF(F443="ExtraLok 100",_xlfn.XLOOKUP(S443,'ExtraLok 100'!$C$6:$S$6,_xlfn.XLOOKUP('Pricing Tool'!T443,'ExtraLok 100'!$A$7:$A$21,'ExtraLok 100'!$C$7:$S$21)),IF(F443="ExtraLok 125",_xlfn.XLOOKUP('Pricing Tool'!S443,'ExtraLok 125'!$C$6:$S$6,_xlfn.XLOOKUP('Pricing Tool'!T443,'ExtraLok 125'!$A$7:$A$33,'ExtraLok 125'!$C$7:$S$33)),0))</f>
        <v>0</v>
      </c>
      <c r="AU443" s="9">
        <f t="shared" ca="1" si="150"/>
        <v>0</v>
      </c>
      <c r="AV443" s="9" t="str">
        <f t="shared" si="138"/>
        <v/>
      </c>
      <c r="AW443" s="85" t="e">
        <f>_xlfn.XLOOKUP($AV443,'Size capacities'!$A$2:$A$120,'Size capacities'!D$2:D$120)</f>
        <v>#N/A</v>
      </c>
      <c r="AX443" s="85" t="e">
        <f>_xlfn.XLOOKUP($AV443,'Size capacities'!$A$2:$A$120,'Size capacities'!E$2:E$120)</f>
        <v>#N/A</v>
      </c>
      <c r="AY443" s="85" t="e">
        <f>_xlfn.XLOOKUP($AV443,'Size capacities'!$A$2:$A$120,'Size capacities'!F$2:F$120)</f>
        <v>#N/A</v>
      </c>
      <c r="AZ443" s="85" t="e">
        <f>_xlfn.XLOOKUP($AV443,'Size capacities'!$A$2:$A$120,'Size capacities'!G$2:G$120)</f>
        <v>#N/A</v>
      </c>
      <c r="BA443" s="85">
        <f t="shared" si="139"/>
        <v>0</v>
      </c>
      <c r="BB443" s="85">
        <f t="shared" si="140"/>
        <v>0</v>
      </c>
    </row>
    <row r="444" spans="1:54" x14ac:dyDescent="0.3">
      <c r="A444" s="7">
        <v>441</v>
      </c>
      <c r="B444" s="91"/>
      <c r="C444" s="91"/>
      <c r="D444" s="91"/>
      <c r="E444" s="91"/>
      <c r="F444" s="91"/>
      <c r="G444" s="91"/>
      <c r="H444" s="91"/>
      <c r="I444" s="91"/>
      <c r="J444" s="91"/>
      <c r="K444" s="92"/>
      <c r="L444" s="92"/>
      <c r="M444" s="9">
        <f t="shared" ca="1" si="130"/>
        <v>0</v>
      </c>
      <c r="N444" s="10" cm="1">
        <f t="array" aca="1" ref="N444" ca="1">IF(ISBLANK(C444),0,IF(F444="Flow",AP444,IF(F444="Cascade",AQ444,IF(OR(ISBLANK(F444),ISBLANK(G444),ISBLANK(I444),ISBLANK(J444)),0,(_xlfn.XLOOKUP(S444,INDIRECT(U444&amp;W444&amp;"W"),_xlfn.XLOOKUP(T444,INDIRECT(U444&amp;W444&amp;"D"),INDIRECT(U444&amp;W444))))))))</f>
        <v>0</v>
      </c>
      <c r="O444" s="93"/>
      <c r="P444" s="9">
        <f t="shared" ca="1" si="131"/>
        <v>0</v>
      </c>
      <c r="Q444" s="9">
        <f t="shared" si="141"/>
        <v>0</v>
      </c>
      <c r="S444" s="7">
        <f t="shared" si="142"/>
        <v>800</v>
      </c>
      <c r="T444" s="7">
        <f t="shared" si="143"/>
        <v>800</v>
      </c>
      <c r="U444" s="8" t="str">
        <f t="shared" si="144"/>
        <v/>
      </c>
      <c r="V444" s="7" cm="1">
        <f t="array" aca="1" ref="V444" ca="1">IF(ISBLANK(I444),0,_xlfn.XLOOKUP(I444,INDIRECT(U444&amp;"Controls"),INDIRECT(U444&amp;"ControlsAddon")))</f>
        <v>0</v>
      </c>
      <c r="W444" s="7" t="str">
        <f t="shared" si="132"/>
        <v/>
      </c>
      <c r="X444" s="7" cm="1">
        <f t="array" aca="1" ref="X444" ca="1">IF(AND(K444="y",NOT(ISBLANK(H444))),_xlfn.XLOOKUP(S444,ralcassette,ralcassettecost),IF(K444="Y",_xlfn.XLOOKUP(S444,INDIRECT(U444&amp;"RALW"),_xlfn.XLOOKUP(T444,INDIRECT(U444&amp;"RALD"),INDIRECT(U444&amp;"RAL"))),0))</f>
        <v>0</v>
      </c>
      <c r="Y444" s="7">
        <f t="shared" si="145"/>
        <v>0</v>
      </c>
      <c r="Z444" s="7">
        <f t="shared" si="146"/>
        <v>0</v>
      </c>
      <c r="AA444" s="7" cm="1">
        <f t="array" ref="AA444">IF(ISNUMBER(SEARCH("cassette",H444)),_xlfn.XLOOKUP(S444,cassettewidth,_xlfn.XLOOKUP(H444,cassettetype,cassette)),IF(ISNUMBER(SEARCH("fascia",H444)),_xlfn.XLOOKUP(S444,fasciawidth,_xlfn.XLOOKUP(H444,fasciatype,fascia)),0))</f>
        <v>0</v>
      </c>
      <c r="AB444" s="7" t="str">
        <f t="shared" si="147"/>
        <v/>
      </c>
      <c r="AC444" s="7" t="str" cm="1">
        <f t="array" ref="AC444">IF(NOT(ISBLANK(H444)),_xlfn.XLOOKUP(S444,cassetterefwidth,_xlfn.XLOOKUP(T444,cassetterefdrop,cassetteref)),"")</f>
        <v/>
      </c>
      <c r="AD444" s="1" t="b">
        <f t="shared" si="148"/>
        <v>0</v>
      </c>
      <c r="AE444" s="1" t="b">
        <f t="shared" si="133"/>
        <v>0</v>
      </c>
      <c r="AF444" s="10" t="e" cm="1">
        <f t="array" aca="1" ref="AF444" ca="1">(_xlfn.XLOOKUP($S444,INDIRECT($U444&amp;$W444&amp;"W"),_xlfn.XLOOKUP($T444,INDIRECT($U444&amp;$W444&amp;"D"),INDIRECT($U444&amp;$W444))))</f>
        <v>#REF!</v>
      </c>
      <c r="AG444" s="9"/>
      <c r="AH444" s="9"/>
      <c r="AI444" s="9"/>
      <c r="AJ444" s="9"/>
      <c r="AK444" s="9"/>
      <c r="AL444" s="7">
        <f t="shared" si="134"/>
        <v>500</v>
      </c>
      <c r="AM444" s="7" t="str">
        <f t="shared" si="149"/>
        <v/>
      </c>
      <c r="AN444" s="7">
        <f t="shared" si="135"/>
        <v>0</v>
      </c>
      <c r="AO444" s="7">
        <f t="shared" si="136"/>
        <v>0</v>
      </c>
      <c r="AP444" s="9" cm="1">
        <f t="array" aca="1" ref="AP444" ca="1">IF(F444="Flow",_xlfn.XLOOKUP(AL444,INDIRECT(F444&amp;AM444&amp;"W"),_xlfn.XLOOKUP(AI444,INDIRECT(F444&amp;AM444&amp;"H"),INDIRECT(F444&amp;AM444))),0)</f>
        <v>0</v>
      </c>
      <c r="AQ444" s="9">
        <f>IF(F444="Cascade",_xlfn.XLOOKUP(S444,Cascade!$C$4:$S$4,Cascade!$C$5:$S$5),0)</f>
        <v>0</v>
      </c>
      <c r="AR444" s="9" t="b">
        <f t="shared" si="137"/>
        <v>0</v>
      </c>
      <c r="AS444" s="9" cm="1">
        <f t="array" aca="1" ref="AS444" ca="1">IF(OR(G444="Ellipse 43",G444="Luxury 46",G444="Type 2",G444="Type D",G444="Type Z",ISBLANK(G444)),0,_xlfn.XLOOKUP(S444,INDIRECT(U444&amp;AR444&amp;"w"),INDIRECT(U444&amp;AR444)))</f>
        <v>0</v>
      </c>
      <c r="AT444" s="9" cm="1">
        <f t="array" ref="AT444">IF(F444="ExtraLok 100",_xlfn.XLOOKUP(S444,'ExtraLok 100'!$C$6:$S$6,_xlfn.XLOOKUP('Pricing Tool'!T444,'ExtraLok 100'!$A$7:$A$21,'ExtraLok 100'!$C$7:$S$21)),IF(F444="ExtraLok 125",_xlfn.XLOOKUP('Pricing Tool'!S444,'ExtraLok 125'!$C$6:$S$6,_xlfn.XLOOKUP('Pricing Tool'!T444,'ExtraLok 125'!$A$7:$A$33,'ExtraLok 125'!$C$7:$S$33)),0))</f>
        <v>0</v>
      </c>
      <c r="AU444" s="9">
        <f t="shared" ca="1" si="150"/>
        <v>0</v>
      </c>
      <c r="AV444" s="9" t="str">
        <f t="shared" si="138"/>
        <v/>
      </c>
      <c r="AW444" s="85" t="e">
        <f>_xlfn.XLOOKUP($AV444,'Size capacities'!$A$2:$A$120,'Size capacities'!D$2:D$120)</f>
        <v>#N/A</v>
      </c>
      <c r="AX444" s="85" t="e">
        <f>_xlfn.XLOOKUP($AV444,'Size capacities'!$A$2:$A$120,'Size capacities'!E$2:E$120)</f>
        <v>#N/A</v>
      </c>
      <c r="AY444" s="85" t="e">
        <f>_xlfn.XLOOKUP($AV444,'Size capacities'!$A$2:$A$120,'Size capacities'!F$2:F$120)</f>
        <v>#N/A</v>
      </c>
      <c r="AZ444" s="85" t="e">
        <f>_xlfn.XLOOKUP($AV444,'Size capacities'!$A$2:$A$120,'Size capacities'!G$2:G$120)</f>
        <v>#N/A</v>
      </c>
      <c r="BA444" s="85">
        <f t="shared" si="139"/>
        <v>0</v>
      </c>
      <c r="BB444" s="85">
        <f t="shared" si="140"/>
        <v>0</v>
      </c>
    </row>
    <row r="445" spans="1:54" x14ac:dyDescent="0.3">
      <c r="A445" s="7">
        <v>442</v>
      </c>
      <c r="B445" s="91"/>
      <c r="C445" s="91"/>
      <c r="D445" s="91"/>
      <c r="E445" s="91"/>
      <c r="F445" s="91"/>
      <c r="G445" s="91"/>
      <c r="H445" s="91"/>
      <c r="I445" s="91"/>
      <c r="J445" s="91"/>
      <c r="K445" s="92"/>
      <c r="L445" s="92"/>
      <c r="M445" s="9">
        <f t="shared" ca="1" si="130"/>
        <v>0</v>
      </c>
      <c r="N445" s="10" cm="1">
        <f t="array" aca="1" ref="N445" ca="1">IF(ISBLANK(C445),0,IF(F445="Flow",AP445,IF(F445="Cascade",AQ445,IF(OR(ISBLANK(F445),ISBLANK(G445),ISBLANK(I445),ISBLANK(J445)),0,(_xlfn.XLOOKUP(S445,INDIRECT(U445&amp;W445&amp;"W"),_xlfn.XLOOKUP(T445,INDIRECT(U445&amp;W445&amp;"D"),INDIRECT(U445&amp;W445))))))))</f>
        <v>0</v>
      </c>
      <c r="O445" s="93"/>
      <c r="P445" s="9">
        <f t="shared" ca="1" si="131"/>
        <v>0</v>
      </c>
      <c r="Q445" s="9">
        <f t="shared" si="141"/>
        <v>0</v>
      </c>
      <c r="S445" s="7">
        <f t="shared" si="142"/>
        <v>800</v>
      </c>
      <c r="T445" s="7">
        <f t="shared" si="143"/>
        <v>800</v>
      </c>
      <c r="U445" s="8" t="str">
        <f t="shared" si="144"/>
        <v/>
      </c>
      <c r="V445" s="7" cm="1">
        <f t="array" aca="1" ref="V445" ca="1">IF(ISBLANK(I445),0,_xlfn.XLOOKUP(I445,INDIRECT(U445&amp;"Controls"),INDIRECT(U445&amp;"ControlsAddon")))</f>
        <v>0</v>
      </c>
      <c r="W445" s="7" t="str">
        <f t="shared" si="132"/>
        <v/>
      </c>
      <c r="X445" s="7" cm="1">
        <f t="array" aca="1" ref="X445" ca="1">IF(AND(K445="y",NOT(ISBLANK(H445))),_xlfn.XLOOKUP(S445,ralcassette,ralcassettecost),IF(K445="Y",_xlfn.XLOOKUP(S445,INDIRECT(U445&amp;"RALW"),_xlfn.XLOOKUP(T445,INDIRECT(U445&amp;"RALD"),INDIRECT(U445&amp;"RAL"))),0))</f>
        <v>0</v>
      </c>
      <c r="Y445" s="7">
        <f t="shared" si="145"/>
        <v>0</v>
      </c>
      <c r="Z445" s="7">
        <f t="shared" si="146"/>
        <v>0</v>
      </c>
      <c r="AA445" s="7" cm="1">
        <f t="array" ref="AA445">IF(ISNUMBER(SEARCH("cassette",H445)),_xlfn.XLOOKUP(S445,cassettewidth,_xlfn.XLOOKUP(H445,cassettetype,cassette)),IF(ISNUMBER(SEARCH("fascia",H445)),_xlfn.XLOOKUP(S445,fasciawidth,_xlfn.XLOOKUP(H445,fasciatype,fascia)),0))</f>
        <v>0</v>
      </c>
      <c r="AB445" s="7" t="str">
        <f t="shared" si="147"/>
        <v/>
      </c>
      <c r="AC445" s="7" t="str" cm="1">
        <f t="array" ref="AC445">IF(NOT(ISBLANK(H445)),_xlfn.XLOOKUP(S445,cassetterefwidth,_xlfn.XLOOKUP(T445,cassetterefdrop,cassetteref)),"")</f>
        <v/>
      </c>
      <c r="AD445" s="1" t="b">
        <f t="shared" si="148"/>
        <v>0</v>
      </c>
      <c r="AE445" s="1" t="b">
        <f t="shared" si="133"/>
        <v>0</v>
      </c>
      <c r="AF445" s="10" t="e" cm="1">
        <f t="array" aca="1" ref="AF445" ca="1">(_xlfn.XLOOKUP($S445,INDIRECT($U445&amp;$W445&amp;"W"),_xlfn.XLOOKUP($T445,INDIRECT($U445&amp;$W445&amp;"D"),INDIRECT($U445&amp;$W445))))</f>
        <v>#REF!</v>
      </c>
      <c r="AG445" s="9"/>
      <c r="AH445" s="9"/>
      <c r="AI445" s="9"/>
      <c r="AJ445" s="9"/>
      <c r="AK445" s="9"/>
      <c r="AL445" s="7">
        <f t="shared" si="134"/>
        <v>500</v>
      </c>
      <c r="AM445" s="7" t="str">
        <f t="shared" si="149"/>
        <v/>
      </c>
      <c r="AN445" s="7">
        <f t="shared" si="135"/>
        <v>0</v>
      </c>
      <c r="AO445" s="7">
        <f t="shared" si="136"/>
        <v>0</v>
      </c>
      <c r="AP445" s="9" cm="1">
        <f t="array" aca="1" ref="AP445" ca="1">IF(F445="Flow",_xlfn.XLOOKUP(AL445,INDIRECT(F445&amp;AM445&amp;"W"),_xlfn.XLOOKUP(AI445,INDIRECT(F445&amp;AM445&amp;"H"),INDIRECT(F445&amp;AM445))),0)</f>
        <v>0</v>
      </c>
      <c r="AQ445" s="9">
        <f>IF(F445="Cascade",_xlfn.XLOOKUP(S445,Cascade!$C$4:$S$4,Cascade!$C$5:$S$5),0)</f>
        <v>0</v>
      </c>
      <c r="AR445" s="9" t="b">
        <f t="shared" si="137"/>
        <v>0</v>
      </c>
      <c r="AS445" s="9" cm="1">
        <f t="array" aca="1" ref="AS445" ca="1">IF(OR(G445="Ellipse 43",G445="Luxury 46",G445="Type 2",G445="Type D",G445="Type Z",ISBLANK(G445)),0,_xlfn.XLOOKUP(S445,INDIRECT(U445&amp;AR445&amp;"w"),INDIRECT(U445&amp;AR445)))</f>
        <v>0</v>
      </c>
      <c r="AT445" s="9" cm="1">
        <f t="array" ref="AT445">IF(F445="ExtraLok 100",_xlfn.XLOOKUP(S445,'ExtraLok 100'!$C$6:$S$6,_xlfn.XLOOKUP('Pricing Tool'!T445,'ExtraLok 100'!$A$7:$A$21,'ExtraLok 100'!$C$7:$S$21)),IF(F445="ExtraLok 125",_xlfn.XLOOKUP('Pricing Tool'!S445,'ExtraLok 125'!$C$6:$S$6,_xlfn.XLOOKUP('Pricing Tool'!T445,'ExtraLok 125'!$A$7:$A$33,'ExtraLok 125'!$C$7:$S$33)),0))</f>
        <v>0</v>
      </c>
      <c r="AU445" s="9">
        <f t="shared" ca="1" si="150"/>
        <v>0</v>
      </c>
      <c r="AV445" s="9" t="str">
        <f t="shared" si="138"/>
        <v/>
      </c>
      <c r="AW445" s="85" t="e">
        <f>_xlfn.XLOOKUP($AV445,'Size capacities'!$A$2:$A$120,'Size capacities'!D$2:D$120)</f>
        <v>#N/A</v>
      </c>
      <c r="AX445" s="85" t="e">
        <f>_xlfn.XLOOKUP($AV445,'Size capacities'!$A$2:$A$120,'Size capacities'!E$2:E$120)</f>
        <v>#N/A</v>
      </c>
      <c r="AY445" s="85" t="e">
        <f>_xlfn.XLOOKUP($AV445,'Size capacities'!$A$2:$A$120,'Size capacities'!F$2:F$120)</f>
        <v>#N/A</v>
      </c>
      <c r="AZ445" s="85" t="e">
        <f>_xlfn.XLOOKUP($AV445,'Size capacities'!$A$2:$A$120,'Size capacities'!G$2:G$120)</f>
        <v>#N/A</v>
      </c>
      <c r="BA445" s="85">
        <f t="shared" si="139"/>
        <v>0</v>
      </c>
      <c r="BB445" s="85">
        <f t="shared" si="140"/>
        <v>0</v>
      </c>
    </row>
    <row r="446" spans="1:54" x14ac:dyDescent="0.3">
      <c r="A446" s="7">
        <v>443</v>
      </c>
      <c r="B446" s="91"/>
      <c r="C446" s="91"/>
      <c r="D446" s="91"/>
      <c r="E446" s="91"/>
      <c r="F446" s="91"/>
      <c r="G446" s="91"/>
      <c r="H446" s="91"/>
      <c r="I446" s="91"/>
      <c r="J446" s="91"/>
      <c r="K446" s="92"/>
      <c r="L446" s="92"/>
      <c r="M446" s="9">
        <f t="shared" ca="1" si="130"/>
        <v>0</v>
      </c>
      <c r="N446" s="10" cm="1">
        <f t="array" aca="1" ref="N446" ca="1">IF(ISBLANK(C446),0,IF(F446="Flow",AP446,IF(F446="Cascade",AQ446,IF(OR(ISBLANK(F446),ISBLANK(G446),ISBLANK(I446),ISBLANK(J446)),0,(_xlfn.XLOOKUP(S446,INDIRECT(U446&amp;W446&amp;"W"),_xlfn.XLOOKUP(T446,INDIRECT(U446&amp;W446&amp;"D"),INDIRECT(U446&amp;W446))))))))</f>
        <v>0</v>
      </c>
      <c r="O446" s="93"/>
      <c r="P446" s="9">
        <f t="shared" ca="1" si="131"/>
        <v>0</v>
      </c>
      <c r="Q446" s="9">
        <f t="shared" si="141"/>
        <v>0</v>
      </c>
      <c r="S446" s="7">
        <f t="shared" si="142"/>
        <v>800</v>
      </c>
      <c r="T446" s="7">
        <f t="shared" si="143"/>
        <v>800</v>
      </c>
      <c r="U446" s="8" t="str">
        <f t="shared" si="144"/>
        <v/>
      </c>
      <c r="V446" s="7" cm="1">
        <f t="array" aca="1" ref="V446" ca="1">IF(ISBLANK(I446),0,_xlfn.XLOOKUP(I446,INDIRECT(U446&amp;"Controls"),INDIRECT(U446&amp;"ControlsAddon")))</f>
        <v>0</v>
      </c>
      <c r="W446" s="7" t="str">
        <f t="shared" si="132"/>
        <v/>
      </c>
      <c r="X446" s="7" cm="1">
        <f t="array" aca="1" ref="X446" ca="1">IF(AND(K446="y",NOT(ISBLANK(H446))),_xlfn.XLOOKUP(S446,ralcassette,ralcassettecost),IF(K446="Y",_xlfn.XLOOKUP(S446,INDIRECT(U446&amp;"RALW"),_xlfn.XLOOKUP(T446,INDIRECT(U446&amp;"RALD"),INDIRECT(U446&amp;"RAL"))),0))</f>
        <v>0</v>
      </c>
      <c r="Y446" s="7">
        <f t="shared" si="145"/>
        <v>0</v>
      </c>
      <c r="Z446" s="7">
        <f t="shared" si="146"/>
        <v>0</v>
      </c>
      <c r="AA446" s="7" cm="1">
        <f t="array" ref="AA446">IF(ISNUMBER(SEARCH("cassette",H446)),_xlfn.XLOOKUP(S446,cassettewidth,_xlfn.XLOOKUP(H446,cassettetype,cassette)),IF(ISNUMBER(SEARCH("fascia",H446)),_xlfn.XLOOKUP(S446,fasciawidth,_xlfn.XLOOKUP(H446,fasciatype,fascia)),0))</f>
        <v>0</v>
      </c>
      <c r="AB446" s="7" t="str">
        <f t="shared" si="147"/>
        <v/>
      </c>
      <c r="AC446" s="7" t="str" cm="1">
        <f t="array" ref="AC446">IF(NOT(ISBLANK(H446)),_xlfn.XLOOKUP(S446,cassetterefwidth,_xlfn.XLOOKUP(T446,cassetterefdrop,cassetteref)),"")</f>
        <v/>
      </c>
      <c r="AD446" s="1" t="b">
        <f t="shared" si="148"/>
        <v>0</v>
      </c>
      <c r="AE446" s="1" t="b">
        <f t="shared" si="133"/>
        <v>0</v>
      </c>
      <c r="AF446" s="10" t="e" cm="1">
        <f t="array" aca="1" ref="AF446" ca="1">(_xlfn.XLOOKUP($S446,INDIRECT($U446&amp;$W446&amp;"W"),_xlfn.XLOOKUP($T446,INDIRECT($U446&amp;$W446&amp;"D"),INDIRECT($U446&amp;$W446))))</f>
        <v>#REF!</v>
      </c>
      <c r="AG446" s="9"/>
      <c r="AH446" s="9"/>
      <c r="AI446" s="9"/>
      <c r="AJ446" s="9"/>
      <c r="AK446" s="9"/>
      <c r="AL446" s="7">
        <f t="shared" si="134"/>
        <v>500</v>
      </c>
      <c r="AM446" s="7" t="str">
        <f t="shared" si="149"/>
        <v/>
      </c>
      <c r="AN446" s="7">
        <f t="shared" si="135"/>
        <v>0</v>
      </c>
      <c r="AO446" s="7">
        <f t="shared" si="136"/>
        <v>0</v>
      </c>
      <c r="AP446" s="9" cm="1">
        <f t="array" aca="1" ref="AP446" ca="1">IF(F446="Flow",_xlfn.XLOOKUP(AL446,INDIRECT(F446&amp;AM446&amp;"W"),_xlfn.XLOOKUP(AI446,INDIRECT(F446&amp;AM446&amp;"H"),INDIRECT(F446&amp;AM446))),0)</f>
        <v>0</v>
      </c>
      <c r="AQ446" s="9">
        <f>IF(F446="Cascade",_xlfn.XLOOKUP(S446,Cascade!$C$4:$S$4,Cascade!$C$5:$S$5),0)</f>
        <v>0</v>
      </c>
      <c r="AR446" s="9" t="b">
        <f t="shared" si="137"/>
        <v>0</v>
      </c>
      <c r="AS446" s="9" cm="1">
        <f t="array" aca="1" ref="AS446" ca="1">IF(OR(G446="Ellipse 43",G446="Luxury 46",G446="Type 2",G446="Type D",G446="Type Z",ISBLANK(G446)),0,_xlfn.XLOOKUP(S446,INDIRECT(U446&amp;AR446&amp;"w"),INDIRECT(U446&amp;AR446)))</f>
        <v>0</v>
      </c>
      <c r="AT446" s="9" cm="1">
        <f t="array" ref="AT446">IF(F446="ExtraLok 100",_xlfn.XLOOKUP(S446,'ExtraLok 100'!$C$6:$S$6,_xlfn.XLOOKUP('Pricing Tool'!T446,'ExtraLok 100'!$A$7:$A$21,'ExtraLok 100'!$C$7:$S$21)),IF(F446="ExtraLok 125",_xlfn.XLOOKUP('Pricing Tool'!S446,'ExtraLok 125'!$C$6:$S$6,_xlfn.XLOOKUP('Pricing Tool'!T446,'ExtraLok 125'!$A$7:$A$33,'ExtraLok 125'!$C$7:$S$33)),0))</f>
        <v>0</v>
      </c>
      <c r="AU446" s="9">
        <f t="shared" ca="1" si="150"/>
        <v>0</v>
      </c>
      <c r="AV446" s="9" t="str">
        <f t="shared" si="138"/>
        <v/>
      </c>
      <c r="AW446" s="85" t="e">
        <f>_xlfn.XLOOKUP($AV446,'Size capacities'!$A$2:$A$120,'Size capacities'!D$2:D$120)</f>
        <v>#N/A</v>
      </c>
      <c r="AX446" s="85" t="e">
        <f>_xlfn.XLOOKUP($AV446,'Size capacities'!$A$2:$A$120,'Size capacities'!E$2:E$120)</f>
        <v>#N/A</v>
      </c>
      <c r="AY446" s="85" t="e">
        <f>_xlfn.XLOOKUP($AV446,'Size capacities'!$A$2:$A$120,'Size capacities'!F$2:F$120)</f>
        <v>#N/A</v>
      </c>
      <c r="AZ446" s="85" t="e">
        <f>_xlfn.XLOOKUP($AV446,'Size capacities'!$A$2:$A$120,'Size capacities'!G$2:G$120)</f>
        <v>#N/A</v>
      </c>
      <c r="BA446" s="85">
        <f t="shared" si="139"/>
        <v>0</v>
      </c>
      <c r="BB446" s="85">
        <f t="shared" si="140"/>
        <v>0</v>
      </c>
    </row>
    <row r="447" spans="1:54" x14ac:dyDescent="0.3">
      <c r="A447" s="7">
        <v>444</v>
      </c>
      <c r="B447" s="91"/>
      <c r="C447" s="91"/>
      <c r="D447" s="91"/>
      <c r="E447" s="91"/>
      <c r="F447" s="91"/>
      <c r="G447" s="91"/>
      <c r="H447" s="91"/>
      <c r="I447" s="91"/>
      <c r="J447" s="91"/>
      <c r="K447" s="92"/>
      <c r="L447" s="92"/>
      <c r="M447" s="9">
        <f t="shared" ca="1" si="130"/>
        <v>0</v>
      </c>
      <c r="N447" s="10" cm="1">
        <f t="array" aca="1" ref="N447" ca="1">IF(ISBLANK(C447),0,IF(F447="Flow",AP447,IF(F447="Cascade",AQ447,IF(OR(ISBLANK(F447),ISBLANK(G447),ISBLANK(I447),ISBLANK(J447)),0,(_xlfn.XLOOKUP(S447,INDIRECT(U447&amp;W447&amp;"W"),_xlfn.XLOOKUP(T447,INDIRECT(U447&amp;W447&amp;"D"),INDIRECT(U447&amp;W447))))))))</f>
        <v>0</v>
      </c>
      <c r="O447" s="93"/>
      <c r="P447" s="9">
        <f t="shared" ca="1" si="131"/>
        <v>0</v>
      </c>
      <c r="Q447" s="9">
        <f t="shared" si="141"/>
        <v>0</v>
      </c>
      <c r="S447" s="7">
        <f t="shared" si="142"/>
        <v>800</v>
      </c>
      <c r="T447" s="7">
        <f t="shared" si="143"/>
        <v>800</v>
      </c>
      <c r="U447" s="8" t="str">
        <f t="shared" si="144"/>
        <v/>
      </c>
      <c r="V447" s="7" cm="1">
        <f t="array" aca="1" ref="V447" ca="1">IF(ISBLANK(I447),0,_xlfn.XLOOKUP(I447,INDIRECT(U447&amp;"Controls"),INDIRECT(U447&amp;"ControlsAddon")))</f>
        <v>0</v>
      </c>
      <c r="W447" s="7" t="str">
        <f t="shared" si="132"/>
        <v/>
      </c>
      <c r="X447" s="7" cm="1">
        <f t="array" aca="1" ref="X447" ca="1">IF(AND(K447="y",NOT(ISBLANK(H447))),_xlfn.XLOOKUP(S447,ralcassette,ralcassettecost),IF(K447="Y",_xlfn.XLOOKUP(S447,INDIRECT(U447&amp;"RALW"),_xlfn.XLOOKUP(T447,INDIRECT(U447&amp;"RALD"),INDIRECT(U447&amp;"RAL"))),0))</f>
        <v>0</v>
      </c>
      <c r="Y447" s="7">
        <f t="shared" si="145"/>
        <v>0</v>
      </c>
      <c r="Z447" s="7">
        <f t="shared" si="146"/>
        <v>0</v>
      </c>
      <c r="AA447" s="7" cm="1">
        <f t="array" ref="AA447">IF(ISNUMBER(SEARCH("cassette",H447)),_xlfn.XLOOKUP(S447,cassettewidth,_xlfn.XLOOKUP(H447,cassettetype,cassette)),IF(ISNUMBER(SEARCH("fascia",H447)),_xlfn.XLOOKUP(S447,fasciawidth,_xlfn.XLOOKUP(H447,fasciatype,fascia)),0))</f>
        <v>0</v>
      </c>
      <c r="AB447" s="7" t="str">
        <f t="shared" si="147"/>
        <v/>
      </c>
      <c r="AC447" s="7" t="str" cm="1">
        <f t="array" ref="AC447">IF(NOT(ISBLANK(H447)),_xlfn.XLOOKUP(S447,cassetterefwidth,_xlfn.XLOOKUP(T447,cassetterefdrop,cassetteref)),"")</f>
        <v/>
      </c>
      <c r="AD447" s="1" t="b">
        <f t="shared" si="148"/>
        <v>0</v>
      </c>
      <c r="AE447" s="1" t="b">
        <f t="shared" si="133"/>
        <v>0</v>
      </c>
      <c r="AF447" s="10" t="e" cm="1">
        <f t="array" aca="1" ref="AF447" ca="1">(_xlfn.XLOOKUP($S447,INDIRECT($U447&amp;$W447&amp;"W"),_xlfn.XLOOKUP($T447,INDIRECT($U447&amp;$W447&amp;"D"),INDIRECT($U447&amp;$W447))))</f>
        <v>#REF!</v>
      </c>
      <c r="AG447" s="9"/>
      <c r="AH447" s="9"/>
      <c r="AI447" s="9"/>
      <c r="AJ447" s="9"/>
      <c r="AK447" s="9"/>
      <c r="AL447" s="7">
        <f t="shared" si="134"/>
        <v>500</v>
      </c>
      <c r="AM447" s="7" t="str">
        <f t="shared" si="149"/>
        <v/>
      </c>
      <c r="AN447" s="7">
        <f t="shared" si="135"/>
        <v>0</v>
      </c>
      <c r="AO447" s="7">
        <f t="shared" si="136"/>
        <v>0</v>
      </c>
      <c r="AP447" s="9" cm="1">
        <f t="array" aca="1" ref="AP447" ca="1">IF(F447="Flow",_xlfn.XLOOKUP(AL447,INDIRECT(F447&amp;AM447&amp;"W"),_xlfn.XLOOKUP(AI447,INDIRECT(F447&amp;AM447&amp;"H"),INDIRECT(F447&amp;AM447))),0)</f>
        <v>0</v>
      </c>
      <c r="AQ447" s="9">
        <f>IF(F447="Cascade",_xlfn.XLOOKUP(S447,Cascade!$C$4:$S$4,Cascade!$C$5:$S$5),0)</f>
        <v>0</v>
      </c>
      <c r="AR447" s="9" t="b">
        <f t="shared" si="137"/>
        <v>0</v>
      </c>
      <c r="AS447" s="9" cm="1">
        <f t="array" aca="1" ref="AS447" ca="1">IF(OR(G447="Ellipse 43",G447="Luxury 46",G447="Type 2",G447="Type D",G447="Type Z",ISBLANK(G447)),0,_xlfn.XLOOKUP(S447,INDIRECT(U447&amp;AR447&amp;"w"),INDIRECT(U447&amp;AR447)))</f>
        <v>0</v>
      </c>
      <c r="AT447" s="9" cm="1">
        <f t="array" ref="AT447">IF(F447="ExtraLok 100",_xlfn.XLOOKUP(S447,'ExtraLok 100'!$C$6:$S$6,_xlfn.XLOOKUP('Pricing Tool'!T447,'ExtraLok 100'!$A$7:$A$21,'ExtraLok 100'!$C$7:$S$21)),IF(F447="ExtraLok 125",_xlfn.XLOOKUP('Pricing Tool'!S447,'ExtraLok 125'!$C$6:$S$6,_xlfn.XLOOKUP('Pricing Tool'!T447,'ExtraLok 125'!$A$7:$A$33,'ExtraLok 125'!$C$7:$S$33)),0))</f>
        <v>0</v>
      </c>
      <c r="AU447" s="9">
        <f t="shared" ca="1" si="150"/>
        <v>0</v>
      </c>
      <c r="AV447" s="9" t="str">
        <f t="shared" si="138"/>
        <v/>
      </c>
      <c r="AW447" s="85" t="e">
        <f>_xlfn.XLOOKUP($AV447,'Size capacities'!$A$2:$A$120,'Size capacities'!D$2:D$120)</f>
        <v>#N/A</v>
      </c>
      <c r="AX447" s="85" t="e">
        <f>_xlfn.XLOOKUP($AV447,'Size capacities'!$A$2:$A$120,'Size capacities'!E$2:E$120)</f>
        <v>#N/A</v>
      </c>
      <c r="AY447" s="85" t="e">
        <f>_xlfn.XLOOKUP($AV447,'Size capacities'!$A$2:$A$120,'Size capacities'!F$2:F$120)</f>
        <v>#N/A</v>
      </c>
      <c r="AZ447" s="85" t="e">
        <f>_xlfn.XLOOKUP($AV447,'Size capacities'!$A$2:$A$120,'Size capacities'!G$2:G$120)</f>
        <v>#N/A</v>
      </c>
      <c r="BA447" s="85">
        <f t="shared" si="139"/>
        <v>0</v>
      </c>
      <c r="BB447" s="85">
        <f t="shared" si="140"/>
        <v>0</v>
      </c>
    </row>
    <row r="448" spans="1:54" x14ac:dyDescent="0.3">
      <c r="A448" s="7">
        <v>445</v>
      </c>
      <c r="B448" s="91"/>
      <c r="C448" s="91"/>
      <c r="D448" s="91"/>
      <c r="E448" s="91"/>
      <c r="F448" s="91"/>
      <c r="G448" s="91"/>
      <c r="H448" s="91"/>
      <c r="I448" s="91"/>
      <c r="J448" s="91"/>
      <c r="K448" s="92"/>
      <c r="L448" s="92"/>
      <c r="M448" s="9">
        <f t="shared" ca="1" si="130"/>
        <v>0</v>
      </c>
      <c r="N448" s="10" cm="1">
        <f t="array" aca="1" ref="N448" ca="1">IF(ISBLANK(C448),0,IF(F448="Flow",AP448,IF(F448="Cascade",AQ448,IF(OR(ISBLANK(F448),ISBLANK(G448),ISBLANK(I448),ISBLANK(J448)),0,(_xlfn.XLOOKUP(S448,INDIRECT(U448&amp;W448&amp;"W"),_xlfn.XLOOKUP(T448,INDIRECT(U448&amp;W448&amp;"D"),INDIRECT(U448&amp;W448))))))))</f>
        <v>0</v>
      </c>
      <c r="O448" s="93"/>
      <c r="P448" s="9">
        <f t="shared" ca="1" si="131"/>
        <v>0</v>
      </c>
      <c r="Q448" s="9">
        <f t="shared" si="141"/>
        <v>0</v>
      </c>
      <c r="S448" s="7">
        <f t="shared" si="142"/>
        <v>800</v>
      </c>
      <c r="T448" s="7">
        <f t="shared" si="143"/>
        <v>800</v>
      </c>
      <c r="U448" s="8" t="str">
        <f t="shared" si="144"/>
        <v/>
      </c>
      <c r="V448" s="7" cm="1">
        <f t="array" aca="1" ref="V448" ca="1">IF(ISBLANK(I448),0,_xlfn.XLOOKUP(I448,INDIRECT(U448&amp;"Controls"),INDIRECT(U448&amp;"ControlsAddon")))</f>
        <v>0</v>
      </c>
      <c r="W448" s="7" t="str">
        <f t="shared" si="132"/>
        <v/>
      </c>
      <c r="X448" s="7" cm="1">
        <f t="array" aca="1" ref="X448" ca="1">IF(AND(K448="y",NOT(ISBLANK(H448))),_xlfn.XLOOKUP(S448,ralcassette,ralcassettecost),IF(K448="Y",_xlfn.XLOOKUP(S448,INDIRECT(U448&amp;"RALW"),_xlfn.XLOOKUP(T448,INDIRECT(U448&amp;"RALD"),INDIRECT(U448&amp;"RAL"))),0))</f>
        <v>0</v>
      </c>
      <c r="Y448" s="7">
        <f t="shared" si="145"/>
        <v>0</v>
      </c>
      <c r="Z448" s="7">
        <f t="shared" si="146"/>
        <v>0</v>
      </c>
      <c r="AA448" s="7" cm="1">
        <f t="array" ref="AA448">IF(ISNUMBER(SEARCH("cassette",H448)),_xlfn.XLOOKUP(S448,cassettewidth,_xlfn.XLOOKUP(H448,cassettetype,cassette)),IF(ISNUMBER(SEARCH("fascia",H448)),_xlfn.XLOOKUP(S448,fasciawidth,_xlfn.XLOOKUP(H448,fasciatype,fascia)),0))</f>
        <v>0</v>
      </c>
      <c r="AB448" s="7" t="str">
        <f t="shared" si="147"/>
        <v/>
      </c>
      <c r="AC448" s="7" t="str" cm="1">
        <f t="array" ref="AC448">IF(NOT(ISBLANK(H448)),_xlfn.XLOOKUP(S448,cassetterefwidth,_xlfn.XLOOKUP(T448,cassetterefdrop,cassetteref)),"")</f>
        <v/>
      </c>
      <c r="AD448" s="1" t="b">
        <f t="shared" si="148"/>
        <v>0</v>
      </c>
      <c r="AE448" s="1" t="b">
        <f t="shared" si="133"/>
        <v>0</v>
      </c>
      <c r="AF448" s="10" t="e" cm="1">
        <f t="array" aca="1" ref="AF448" ca="1">(_xlfn.XLOOKUP($S448,INDIRECT($U448&amp;$W448&amp;"W"),_xlfn.XLOOKUP($T448,INDIRECT($U448&amp;$W448&amp;"D"),INDIRECT($U448&amp;$W448))))</f>
        <v>#REF!</v>
      </c>
      <c r="AG448" s="9"/>
      <c r="AH448" s="9"/>
      <c r="AI448" s="9"/>
      <c r="AJ448" s="9"/>
      <c r="AK448" s="9"/>
      <c r="AL448" s="7">
        <f t="shared" si="134"/>
        <v>500</v>
      </c>
      <c r="AM448" s="7" t="str">
        <f t="shared" si="149"/>
        <v/>
      </c>
      <c r="AN448" s="7">
        <f t="shared" si="135"/>
        <v>0</v>
      </c>
      <c r="AO448" s="7">
        <f t="shared" si="136"/>
        <v>0</v>
      </c>
      <c r="AP448" s="9" cm="1">
        <f t="array" aca="1" ref="AP448" ca="1">IF(F448="Flow",_xlfn.XLOOKUP(AL448,INDIRECT(F448&amp;AM448&amp;"W"),_xlfn.XLOOKUP(AI448,INDIRECT(F448&amp;AM448&amp;"H"),INDIRECT(F448&amp;AM448))),0)</f>
        <v>0</v>
      </c>
      <c r="AQ448" s="9">
        <f>IF(F448="Cascade",_xlfn.XLOOKUP(S448,Cascade!$C$4:$S$4,Cascade!$C$5:$S$5),0)</f>
        <v>0</v>
      </c>
      <c r="AR448" s="9" t="b">
        <f t="shared" si="137"/>
        <v>0</v>
      </c>
      <c r="AS448" s="9" cm="1">
        <f t="array" aca="1" ref="AS448" ca="1">IF(OR(G448="Ellipse 43",G448="Luxury 46",G448="Type 2",G448="Type D",G448="Type Z",ISBLANK(G448)),0,_xlfn.XLOOKUP(S448,INDIRECT(U448&amp;AR448&amp;"w"),INDIRECT(U448&amp;AR448)))</f>
        <v>0</v>
      </c>
      <c r="AT448" s="9" cm="1">
        <f t="array" ref="AT448">IF(F448="ExtraLok 100",_xlfn.XLOOKUP(S448,'ExtraLok 100'!$C$6:$S$6,_xlfn.XLOOKUP('Pricing Tool'!T448,'ExtraLok 100'!$A$7:$A$21,'ExtraLok 100'!$C$7:$S$21)),IF(F448="ExtraLok 125",_xlfn.XLOOKUP('Pricing Tool'!S448,'ExtraLok 125'!$C$6:$S$6,_xlfn.XLOOKUP('Pricing Tool'!T448,'ExtraLok 125'!$A$7:$A$33,'ExtraLok 125'!$C$7:$S$33)),0))</f>
        <v>0</v>
      </c>
      <c r="AU448" s="9">
        <f t="shared" ca="1" si="150"/>
        <v>0</v>
      </c>
      <c r="AV448" s="9" t="str">
        <f t="shared" si="138"/>
        <v/>
      </c>
      <c r="AW448" s="85" t="e">
        <f>_xlfn.XLOOKUP($AV448,'Size capacities'!$A$2:$A$120,'Size capacities'!D$2:D$120)</f>
        <v>#N/A</v>
      </c>
      <c r="AX448" s="85" t="e">
        <f>_xlfn.XLOOKUP($AV448,'Size capacities'!$A$2:$A$120,'Size capacities'!E$2:E$120)</f>
        <v>#N/A</v>
      </c>
      <c r="AY448" s="85" t="e">
        <f>_xlfn.XLOOKUP($AV448,'Size capacities'!$A$2:$A$120,'Size capacities'!F$2:F$120)</f>
        <v>#N/A</v>
      </c>
      <c r="AZ448" s="85" t="e">
        <f>_xlfn.XLOOKUP($AV448,'Size capacities'!$A$2:$A$120,'Size capacities'!G$2:G$120)</f>
        <v>#N/A</v>
      </c>
      <c r="BA448" s="85">
        <f t="shared" si="139"/>
        <v>0</v>
      </c>
      <c r="BB448" s="85">
        <f t="shared" si="140"/>
        <v>0</v>
      </c>
    </row>
    <row r="449" spans="1:54" x14ac:dyDescent="0.3">
      <c r="A449" s="7">
        <v>446</v>
      </c>
      <c r="B449" s="91"/>
      <c r="C449" s="91"/>
      <c r="D449" s="91"/>
      <c r="E449" s="91"/>
      <c r="F449" s="91"/>
      <c r="G449" s="91"/>
      <c r="H449" s="91"/>
      <c r="I449" s="91"/>
      <c r="J449" s="91"/>
      <c r="K449" s="92"/>
      <c r="L449" s="92"/>
      <c r="M449" s="9">
        <f t="shared" ca="1" si="130"/>
        <v>0</v>
      </c>
      <c r="N449" s="10" cm="1">
        <f t="array" aca="1" ref="N449" ca="1">IF(ISBLANK(C449),0,IF(F449="Flow",AP449,IF(F449="Cascade",AQ449,IF(OR(ISBLANK(F449),ISBLANK(G449),ISBLANK(I449),ISBLANK(J449)),0,(_xlfn.XLOOKUP(S449,INDIRECT(U449&amp;W449&amp;"W"),_xlfn.XLOOKUP(T449,INDIRECT(U449&amp;W449&amp;"D"),INDIRECT(U449&amp;W449))))))))</f>
        <v>0</v>
      </c>
      <c r="O449" s="93"/>
      <c r="P449" s="9">
        <f t="shared" ca="1" si="131"/>
        <v>0</v>
      </c>
      <c r="Q449" s="9">
        <f t="shared" si="141"/>
        <v>0</v>
      </c>
      <c r="S449" s="7">
        <f t="shared" si="142"/>
        <v>800</v>
      </c>
      <c r="T449" s="7">
        <f t="shared" si="143"/>
        <v>800</v>
      </c>
      <c r="U449" s="8" t="str">
        <f t="shared" si="144"/>
        <v/>
      </c>
      <c r="V449" s="7" cm="1">
        <f t="array" aca="1" ref="V449" ca="1">IF(ISBLANK(I449),0,_xlfn.XLOOKUP(I449,INDIRECT(U449&amp;"Controls"),INDIRECT(U449&amp;"ControlsAddon")))</f>
        <v>0</v>
      </c>
      <c r="W449" s="7" t="str">
        <f t="shared" si="132"/>
        <v/>
      </c>
      <c r="X449" s="7" cm="1">
        <f t="array" aca="1" ref="X449" ca="1">IF(AND(K449="y",NOT(ISBLANK(H449))),_xlfn.XLOOKUP(S449,ralcassette,ralcassettecost),IF(K449="Y",_xlfn.XLOOKUP(S449,INDIRECT(U449&amp;"RALW"),_xlfn.XLOOKUP(T449,INDIRECT(U449&amp;"RALD"),INDIRECT(U449&amp;"RAL"))),0))</f>
        <v>0</v>
      </c>
      <c r="Y449" s="7">
        <f t="shared" si="145"/>
        <v>0</v>
      </c>
      <c r="Z449" s="7">
        <f t="shared" si="146"/>
        <v>0</v>
      </c>
      <c r="AA449" s="7" cm="1">
        <f t="array" ref="AA449">IF(ISNUMBER(SEARCH("cassette",H449)),_xlfn.XLOOKUP(S449,cassettewidth,_xlfn.XLOOKUP(H449,cassettetype,cassette)),IF(ISNUMBER(SEARCH("fascia",H449)),_xlfn.XLOOKUP(S449,fasciawidth,_xlfn.XLOOKUP(H449,fasciatype,fascia)),0))</f>
        <v>0</v>
      </c>
      <c r="AB449" s="7" t="str">
        <f t="shared" si="147"/>
        <v/>
      </c>
      <c r="AC449" s="7" t="str" cm="1">
        <f t="array" ref="AC449">IF(NOT(ISBLANK(H449)),_xlfn.XLOOKUP(S449,cassetterefwidth,_xlfn.XLOOKUP(T449,cassetterefdrop,cassetteref)),"")</f>
        <v/>
      </c>
      <c r="AD449" s="1" t="b">
        <f t="shared" si="148"/>
        <v>0</v>
      </c>
      <c r="AE449" s="1" t="b">
        <f t="shared" si="133"/>
        <v>0</v>
      </c>
      <c r="AF449" s="10" t="e" cm="1">
        <f t="array" aca="1" ref="AF449" ca="1">(_xlfn.XLOOKUP($S449,INDIRECT($U449&amp;$W449&amp;"W"),_xlfn.XLOOKUP($T449,INDIRECT($U449&amp;$W449&amp;"D"),INDIRECT($U449&amp;$W449))))</f>
        <v>#REF!</v>
      </c>
      <c r="AG449" s="9"/>
      <c r="AH449" s="9"/>
      <c r="AI449" s="9"/>
      <c r="AJ449" s="9"/>
      <c r="AK449" s="9"/>
      <c r="AL449" s="7">
        <f t="shared" si="134"/>
        <v>500</v>
      </c>
      <c r="AM449" s="7" t="str">
        <f t="shared" si="149"/>
        <v/>
      </c>
      <c r="AN449" s="7">
        <f t="shared" si="135"/>
        <v>0</v>
      </c>
      <c r="AO449" s="7">
        <f t="shared" si="136"/>
        <v>0</v>
      </c>
      <c r="AP449" s="9" cm="1">
        <f t="array" aca="1" ref="AP449" ca="1">IF(F449="Flow",_xlfn.XLOOKUP(AL449,INDIRECT(F449&amp;AM449&amp;"W"),_xlfn.XLOOKUP(AI449,INDIRECT(F449&amp;AM449&amp;"H"),INDIRECT(F449&amp;AM449))),0)</f>
        <v>0</v>
      </c>
      <c r="AQ449" s="9">
        <f>IF(F449="Cascade",_xlfn.XLOOKUP(S449,Cascade!$C$4:$S$4,Cascade!$C$5:$S$5),0)</f>
        <v>0</v>
      </c>
      <c r="AR449" s="9" t="b">
        <f t="shared" si="137"/>
        <v>0</v>
      </c>
      <c r="AS449" s="9" cm="1">
        <f t="array" aca="1" ref="AS449" ca="1">IF(OR(G449="Ellipse 43",G449="Luxury 46",G449="Type 2",G449="Type D",G449="Type Z",ISBLANK(G449)),0,_xlfn.XLOOKUP(S449,INDIRECT(U449&amp;AR449&amp;"w"),INDIRECT(U449&amp;AR449)))</f>
        <v>0</v>
      </c>
      <c r="AT449" s="9" cm="1">
        <f t="array" ref="AT449">IF(F449="ExtraLok 100",_xlfn.XLOOKUP(S449,'ExtraLok 100'!$C$6:$S$6,_xlfn.XLOOKUP('Pricing Tool'!T449,'ExtraLok 100'!$A$7:$A$21,'ExtraLok 100'!$C$7:$S$21)),IF(F449="ExtraLok 125",_xlfn.XLOOKUP('Pricing Tool'!S449,'ExtraLok 125'!$C$6:$S$6,_xlfn.XLOOKUP('Pricing Tool'!T449,'ExtraLok 125'!$A$7:$A$33,'ExtraLok 125'!$C$7:$S$33)),0))</f>
        <v>0</v>
      </c>
      <c r="AU449" s="9">
        <f t="shared" ca="1" si="150"/>
        <v>0</v>
      </c>
      <c r="AV449" s="9" t="str">
        <f t="shared" si="138"/>
        <v/>
      </c>
      <c r="AW449" s="85" t="e">
        <f>_xlfn.XLOOKUP($AV449,'Size capacities'!$A$2:$A$120,'Size capacities'!D$2:D$120)</f>
        <v>#N/A</v>
      </c>
      <c r="AX449" s="85" t="e">
        <f>_xlfn.XLOOKUP($AV449,'Size capacities'!$A$2:$A$120,'Size capacities'!E$2:E$120)</f>
        <v>#N/A</v>
      </c>
      <c r="AY449" s="85" t="e">
        <f>_xlfn.XLOOKUP($AV449,'Size capacities'!$A$2:$A$120,'Size capacities'!F$2:F$120)</f>
        <v>#N/A</v>
      </c>
      <c r="AZ449" s="85" t="e">
        <f>_xlfn.XLOOKUP($AV449,'Size capacities'!$A$2:$A$120,'Size capacities'!G$2:G$120)</f>
        <v>#N/A</v>
      </c>
      <c r="BA449" s="85">
        <f t="shared" si="139"/>
        <v>0</v>
      </c>
      <c r="BB449" s="85">
        <f t="shared" si="140"/>
        <v>0</v>
      </c>
    </row>
    <row r="450" spans="1:54" x14ac:dyDescent="0.3">
      <c r="A450" s="7">
        <v>447</v>
      </c>
      <c r="B450" s="91"/>
      <c r="C450" s="91"/>
      <c r="D450" s="91"/>
      <c r="E450" s="91"/>
      <c r="F450" s="91"/>
      <c r="G450" s="91"/>
      <c r="H450" s="91"/>
      <c r="I450" s="91"/>
      <c r="J450" s="91"/>
      <c r="K450" s="92"/>
      <c r="L450" s="92"/>
      <c r="M450" s="9">
        <f t="shared" ca="1" si="130"/>
        <v>0</v>
      </c>
      <c r="N450" s="10" cm="1">
        <f t="array" aca="1" ref="N450" ca="1">IF(ISBLANK(C450),0,IF(F450="Flow",AP450,IF(F450="Cascade",AQ450,IF(OR(ISBLANK(F450),ISBLANK(G450),ISBLANK(I450),ISBLANK(J450)),0,(_xlfn.XLOOKUP(S450,INDIRECT(U450&amp;W450&amp;"W"),_xlfn.XLOOKUP(T450,INDIRECT(U450&amp;W450&amp;"D"),INDIRECT(U450&amp;W450))))))))</f>
        <v>0</v>
      </c>
      <c r="O450" s="93"/>
      <c r="P450" s="9">
        <f t="shared" ca="1" si="131"/>
        <v>0</v>
      </c>
      <c r="Q450" s="9">
        <f t="shared" si="141"/>
        <v>0</v>
      </c>
      <c r="S450" s="7">
        <f t="shared" si="142"/>
        <v>800</v>
      </c>
      <c r="T450" s="7">
        <f t="shared" si="143"/>
        <v>800</v>
      </c>
      <c r="U450" s="8" t="str">
        <f t="shared" si="144"/>
        <v/>
      </c>
      <c r="V450" s="7" cm="1">
        <f t="array" aca="1" ref="V450" ca="1">IF(ISBLANK(I450),0,_xlfn.XLOOKUP(I450,INDIRECT(U450&amp;"Controls"),INDIRECT(U450&amp;"ControlsAddon")))</f>
        <v>0</v>
      </c>
      <c r="W450" s="7" t="str">
        <f t="shared" si="132"/>
        <v/>
      </c>
      <c r="X450" s="7" cm="1">
        <f t="array" aca="1" ref="X450" ca="1">IF(AND(K450="y",NOT(ISBLANK(H450))),_xlfn.XLOOKUP(S450,ralcassette,ralcassettecost),IF(K450="Y",_xlfn.XLOOKUP(S450,INDIRECT(U450&amp;"RALW"),_xlfn.XLOOKUP(T450,INDIRECT(U450&amp;"RALD"),INDIRECT(U450&amp;"RAL"))),0))</f>
        <v>0</v>
      </c>
      <c r="Y450" s="7">
        <f t="shared" si="145"/>
        <v>0</v>
      </c>
      <c r="Z450" s="7">
        <f t="shared" si="146"/>
        <v>0</v>
      </c>
      <c r="AA450" s="7" cm="1">
        <f t="array" ref="AA450">IF(ISNUMBER(SEARCH("cassette",H450)),_xlfn.XLOOKUP(S450,cassettewidth,_xlfn.XLOOKUP(H450,cassettetype,cassette)),IF(ISNUMBER(SEARCH("fascia",H450)),_xlfn.XLOOKUP(S450,fasciawidth,_xlfn.XLOOKUP(H450,fasciatype,fascia)),0))</f>
        <v>0</v>
      </c>
      <c r="AB450" s="7" t="str">
        <f t="shared" si="147"/>
        <v/>
      </c>
      <c r="AC450" s="7" t="str" cm="1">
        <f t="array" ref="AC450">IF(NOT(ISBLANK(H450)),_xlfn.XLOOKUP(S450,cassetterefwidth,_xlfn.XLOOKUP(T450,cassetterefdrop,cassetteref)),"")</f>
        <v/>
      </c>
      <c r="AD450" s="1" t="b">
        <f t="shared" si="148"/>
        <v>0</v>
      </c>
      <c r="AE450" s="1" t="b">
        <f t="shared" si="133"/>
        <v>0</v>
      </c>
      <c r="AF450" s="10" t="e" cm="1">
        <f t="array" aca="1" ref="AF450" ca="1">(_xlfn.XLOOKUP($S450,INDIRECT($U450&amp;$W450&amp;"W"),_xlfn.XLOOKUP($T450,INDIRECT($U450&amp;$W450&amp;"D"),INDIRECT($U450&amp;$W450))))</f>
        <v>#REF!</v>
      </c>
      <c r="AG450" s="9"/>
      <c r="AH450" s="9"/>
      <c r="AI450" s="9"/>
      <c r="AJ450" s="9"/>
      <c r="AK450" s="9"/>
      <c r="AL450" s="7">
        <f t="shared" si="134"/>
        <v>500</v>
      </c>
      <c r="AM450" s="7" t="str">
        <f t="shared" si="149"/>
        <v/>
      </c>
      <c r="AN450" s="7">
        <f t="shared" si="135"/>
        <v>0</v>
      </c>
      <c r="AO450" s="7">
        <f t="shared" si="136"/>
        <v>0</v>
      </c>
      <c r="AP450" s="9" cm="1">
        <f t="array" aca="1" ref="AP450" ca="1">IF(F450="Flow",_xlfn.XLOOKUP(AL450,INDIRECT(F450&amp;AM450&amp;"W"),_xlfn.XLOOKUP(AI450,INDIRECT(F450&amp;AM450&amp;"H"),INDIRECT(F450&amp;AM450))),0)</f>
        <v>0</v>
      </c>
      <c r="AQ450" s="9">
        <f>IF(F450="Cascade",_xlfn.XLOOKUP(S450,Cascade!$C$4:$S$4,Cascade!$C$5:$S$5),0)</f>
        <v>0</v>
      </c>
      <c r="AR450" s="9" t="b">
        <f t="shared" si="137"/>
        <v>0</v>
      </c>
      <c r="AS450" s="9" cm="1">
        <f t="array" aca="1" ref="AS450" ca="1">IF(OR(G450="Ellipse 43",G450="Luxury 46",G450="Type 2",G450="Type D",G450="Type Z",ISBLANK(G450)),0,_xlfn.XLOOKUP(S450,INDIRECT(U450&amp;AR450&amp;"w"),INDIRECT(U450&amp;AR450)))</f>
        <v>0</v>
      </c>
      <c r="AT450" s="9" cm="1">
        <f t="array" ref="AT450">IF(F450="ExtraLok 100",_xlfn.XLOOKUP(S450,'ExtraLok 100'!$C$6:$S$6,_xlfn.XLOOKUP('Pricing Tool'!T450,'ExtraLok 100'!$A$7:$A$21,'ExtraLok 100'!$C$7:$S$21)),IF(F450="ExtraLok 125",_xlfn.XLOOKUP('Pricing Tool'!S450,'ExtraLok 125'!$C$6:$S$6,_xlfn.XLOOKUP('Pricing Tool'!T450,'ExtraLok 125'!$A$7:$A$33,'ExtraLok 125'!$C$7:$S$33)),0))</f>
        <v>0</v>
      </c>
      <c r="AU450" s="9">
        <f t="shared" ca="1" si="150"/>
        <v>0</v>
      </c>
      <c r="AV450" s="9" t="str">
        <f t="shared" si="138"/>
        <v/>
      </c>
      <c r="AW450" s="85" t="e">
        <f>_xlfn.XLOOKUP($AV450,'Size capacities'!$A$2:$A$120,'Size capacities'!D$2:D$120)</f>
        <v>#N/A</v>
      </c>
      <c r="AX450" s="85" t="e">
        <f>_xlfn.XLOOKUP($AV450,'Size capacities'!$A$2:$A$120,'Size capacities'!E$2:E$120)</f>
        <v>#N/A</v>
      </c>
      <c r="AY450" s="85" t="e">
        <f>_xlfn.XLOOKUP($AV450,'Size capacities'!$A$2:$A$120,'Size capacities'!F$2:F$120)</f>
        <v>#N/A</v>
      </c>
      <c r="AZ450" s="85" t="e">
        <f>_xlfn.XLOOKUP($AV450,'Size capacities'!$A$2:$A$120,'Size capacities'!G$2:G$120)</f>
        <v>#N/A</v>
      </c>
      <c r="BA450" s="85">
        <f t="shared" si="139"/>
        <v>0</v>
      </c>
      <c r="BB450" s="85">
        <f t="shared" si="140"/>
        <v>0</v>
      </c>
    </row>
    <row r="451" spans="1:54" x14ac:dyDescent="0.3">
      <c r="A451" s="7">
        <v>448</v>
      </c>
      <c r="B451" s="91"/>
      <c r="C451" s="91"/>
      <c r="D451" s="91"/>
      <c r="E451" s="91"/>
      <c r="F451" s="91"/>
      <c r="G451" s="91"/>
      <c r="H451" s="91"/>
      <c r="I451" s="91"/>
      <c r="J451" s="91"/>
      <c r="K451" s="92"/>
      <c r="L451" s="92"/>
      <c r="M451" s="9">
        <f t="shared" ca="1" si="130"/>
        <v>0</v>
      </c>
      <c r="N451" s="10" cm="1">
        <f t="array" aca="1" ref="N451" ca="1">IF(ISBLANK(C451),0,IF(F451="Flow",AP451,IF(F451="Cascade",AQ451,IF(OR(ISBLANK(F451),ISBLANK(G451),ISBLANK(I451),ISBLANK(J451)),0,(_xlfn.XLOOKUP(S451,INDIRECT(U451&amp;W451&amp;"W"),_xlfn.XLOOKUP(T451,INDIRECT(U451&amp;W451&amp;"D"),INDIRECT(U451&amp;W451))))))))</f>
        <v>0</v>
      </c>
      <c r="O451" s="93"/>
      <c r="P451" s="9">
        <f t="shared" ca="1" si="131"/>
        <v>0</v>
      </c>
      <c r="Q451" s="9">
        <f t="shared" si="141"/>
        <v>0</v>
      </c>
      <c r="S451" s="7">
        <f t="shared" si="142"/>
        <v>800</v>
      </c>
      <c r="T451" s="7">
        <f t="shared" si="143"/>
        <v>800</v>
      </c>
      <c r="U451" s="8" t="str">
        <f t="shared" si="144"/>
        <v/>
      </c>
      <c r="V451" s="7" cm="1">
        <f t="array" aca="1" ref="V451" ca="1">IF(ISBLANK(I451),0,_xlfn.XLOOKUP(I451,INDIRECT(U451&amp;"Controls"),INDIRECT(U451&amp;"ControlsAddon")))</f>
        <v>0</v>
      </c>
      <c r="W451" s="7" t="str">
        <f t="shared" si="132"/>
        <v/>
      </c>
      <c r="X451" s="7" cm="1">
        <f t="array" aca="1" ref="X451" ca="1">IF(AND(K451="y",NOT(ISBLANK(H451))),_xlfn.XLOOKUP(S451,ralcassette,ralcassettecost),IF(K451="Y",_xlfn.XLOOKUP(S451,INDIRECT(U451&amp;"RALW"),_xlfn.XLOOKUP(T451,INDIRECT(U451&amp;"RALD"),INDIRECT(U451&amp;"RAL"))),0))</f>
        <v>0</v>
      </c>
      <c r="Y451" s="7">
        <f t="shared" si="145"/>
        <v>0</v>
      </c>
      <c r="Z451" s="7">
        <f t="shared" si="146"/>
        <v>0</v>
      </c>
      <c r="AA451" s="7" cm="1">
        <f t="array" ref="AA451">IF(ISNUMBER(SEARCH("cassette",H451)),_xlfn.XLOOKUP(S451,cassettewidth,_xlfn.XLOOKUP(H451,cassettetype,cassette)),IF(ISNUMBER(SEARCH("fascia",H451)),_xlfn.XLOOKUP(S451,fasciawidth,_xlfn.XLOOKUP(H451,fasciatype,fascia)),0))</f>
        <v>0</v>
      </c>
      <c r="AB451" s="7" t="str">
        <f t="shared" si="147"/>
        <v/>
      </c>
      <c r="AC451" s="7" t="str" cm="1">
        <f t="array" ref="AC451">IF(NOT(ISBLANK(H451)),_xlfn.XLOOKUP(S451,cassetterefwidth,_xlfn.XLOOKUP(T451,cassetterefdrop,cassetteref)),"")</f>
        <v/>
      </c>
      <c r="AD451" s="1" t="b">
        <f t="shared" si="148"/>
        <v>0</v>
      </c>
      <c r="AE451" s="1" t="b">
        <f t="shared" si="133"/>
        <v>0</v>
      </c>
      <c r="AF451" s="10" t="e" cm="1">
        <f t="array" aca="1" ref="AF451" ca="1">(_xlfn.XLOOKUP($S451,INDIRECT($U451&amp;$W451&amp;"W"),_xlfn.XLOOKUP($T451,INDIRECT($U451&amp;$W451&amp;"D"),INDIRECT($U451&amp;$W451))))</f>
        <v>#REF!</v>
      </c>
      <c r="AG451" s="9"/>
      <c r="AH451" s="9"/>
      <c r="AI451" s="9"/>
      <c r="AJ451" s="9"/>
      <c r="AK451" s="9"/>
      <c r="AL451" s="7">
        <f t="shared" si="134"/>
        <v>500</v>
      </c>
      <c r="AM451" s="7" t="str">
        <f t="shared" si="149"/>
        <v/>
      </c>
      <c r="AN451" s="7">
        <f t="shared" si="135"/>
        <v>0</v>
      </c>
      <c r="AO451" s="7">
        <f t="shared" si="136"/>
        <v>0</v>
      </c>
      <c r="AP451" s="9" cm="1">
        <f t="array" aca="1" ref="AP451" ca="1">IF(F451="Flow",_xlfn.XLOOKUP(AL451,INDIRECT(F451&amp;AM451&amp;"W"),_xlfn.XLOOKUP(AI451,INDIRECT(F451&amp;AM451&amp;"H"),INDIRECT(F451&amp;AM451))),0)</f>
        <v>0</v>
      </c>
      <c r="AQ451" s="9">
        <f>IF(F451="Cascade",_xlfn.XLOOKUP(S451,Cascade!$C$4:$S$4,Cascade!$C$5:$S$5),0)</f>
        <v>0</v>
      </c>
      <c r="AR451" s="9" t="b">
        <f t="shared" si="137"/>
        <v>0</v>
      </c>
      <c r="AS451" s="9" cm="1">
        <f t="array" aca="1" ref="AS451" ca="1">IF(OR(G451="Ellipse 43",G451="Luxury 46",G451="Type 2",G451="Type D",G451="Type Z",ISBLANK(G451)),0,_xlfn.XLOOKUP(S451,INDIRECT(U451&amp;AR451&amp;"w"),INDIRECT(U451&amp;AR451)))</f>
        <v>0</v>
      </c>
      <c r="AT451" s="9" cm="1">
        <f t="array" ref="AT451">IF(F451="ExtraLok 100",_xlfn.XLOOKUP(S451,'ExtraLok 100'!$C$6:$S$6,_xlfn.XLOOKUP('Pricing Tool'!T451,'ExtraLok 100'!$A$7:$A$21,'ExtraLok 100'!$C$7:$S$21)),IF(F451="ExtraLok 125",_xlfn.XLOOKUP('Pricing Tool'!S451,'ExtraLok 125'!$C$6:$S$6,_xlfn.XLOOKUP('Pricing Tool'!T451,'ExtraLok 125'!$A$7:$A$33,'ExtraLok 125'!$C$7:$S$33)),0))</f>
        <v>0</v>
      </c>
      <c r="AU451" s="9">
        <f t="shared" ca="1" si="150"/>
        <v>0</v>
      </c>
      <c r="AV451" s="9" t="str">
        <f t="shared" si="138"/>
        <v/>
      </c>
      <c r="AW451" s="85" t="e">
        <f>_xlfn.XLOOKUP($AV451,'Size capacities'!$A$2:$A$120,'Size capacities'!D$2:D$120)</f>
        <v>#N/A</v>
      </c>
      <c r="AX451" s="85" t="e">
        <f>_xlfn.XLOOKUP($AV451,'Size capacities'!$A$2:$A$120,'Size capacities'!E$2:E$120)</f>
        <v>#N/A</v>
      </c>
      <c r="AY451" s="85" t="e">
        <f>_xlfn.XLOOKUP($AV451,'Size capacities'!$A$2:$A$120,'Size capacities'!F$2:F$120)</f>
        <v>#N/A</v>
      </c>
      <c r="AZ451" s="85" t="e">
        <f>_xlfn.XLOOKUP($AV451,'Size capacities'!$A$2:$A$120,'Size capacities'!G$2:G$120)</f>
        <v>#N/A</v>
      </c>
      <c r="BA451" s="85">
        <f t="shared" si="139"/>
        <v>0</v>
      </c>
      <c r="BB451" s="85">
        <f t="shared" si="140"/>
        <v>0</v>
      </c>
    </row>
    <row r="452" spans="1:54" x14ac:dyDescent="0.3">
      <c r="A452" s="7">
        <v>449</v>
      </c>
      <c r="B452" s="91"/>
      <c r="C452" s="91"/>
      <c r="D452" s="91"/>
      <c r="E452" s="91"/>
      <c r="F452" s="91"/>
      <c r="G452" s="91"/>
      <c r="H452" s="91"/>
      <c r="I452" s="91"/>
      <c r="J452" s="91"/>
      <c r="K452" s="92"/>
      <c r="L452" s="92"/>
      <c r="M452" s="9">
        <f t="shared" ref="M452:M515" ca="1" si="151">IF($N452=0,0,$N452+$V452+$X452+$Y452+$AA452+$AS452+$AT452+$Z452)</f>
        <v>0</v>
      </c>
      <c r="N452" s="10" cm="1">
        <f t="array" aca="1" ref="N452" ca="1">IF(ISBLANK(C452),0,IF(F452="Flow",AP452,IF(F452="Cascade",AQ452,IF(OR(ISBLANK(F452),ISBLANK(G452),ISBLANK(I452),ISBLANK(J452)),0,(_xlfn.XLOOKUP(S452,INDIRECT(U452&amp;W452&amp;"W"),_xlfn.XLOOKUP(T452,INDIRECT(U452&amp;W452&amp;"D"),INDIRECT(U452&amp;W452))))))))</f>
        <v>0</v>
      </c>
      <c r="O452" s="93"/>
      <c r="P452" s="9">
        <f t="shared" ref="P452:P515" ca="1" si="152">AU452-(AU452*O452)</f>
        <v>0</v>
      </c>
      <c r="Q452" s="9">
        <f t="shared" si="141"/>
        <v>0</v>
      </c>
      <c r="S452" s="7">
        <f t="shared" si="142"/>
        <v>800</v>
      </c>
      <c r="T452" s="7">
        <f t="shared" si="143"/>
        <v>800</v>
      </c>
      <c r="U452" s="8" t="str">
        <f t="shared" si="144"/>
        <v/>
      </c>
      <c r="V452" s="7" cm="1">
        <f t="array" aca="1" ref="V452" ca="1">IF(ISBLANK(I452),0,_xlfn.XLOOKUP(I452,INDIRECT(U452&amp;"Controls"),INDIRECT(U452&amp;"ControlsAddon")))</f>
        <v>0</v>
      </c>
      <c r="W452" s="7" t="str">
        <f t="shared" ref="W452:W515" si="153">SUBSTITUTE(J452," ","")</f>
        <v/>
      </c>
      <c r="X452" s="7" cm="1">
        <f t="array" aca="1" ref="X452" ca="1">IF(AND(K452="y",NOT(ISBLANK(H452))),_xlfn.XLOOKUP(S452,ralcassette,ralcassettecost),IF(K452="Y",_xlfn.XLOOKUP(S452,INDIRECT(U452&amp;"RALW"),_xlfn.XLOOKUP(T452,INDIRECT(U452&amp;"RALD"),INDIRECT(U452&amp;"RAL"))),0))</f>
        <v>0</v>
      </c>
      <c r="Y452" s="7">
        <f t="shared" si="145"/>
        <v>0</v>
      </c>
      <c r="Z452" s="7">
        <f t="shared" si="146"/>
        <v>0</v>
      </c>
      <c r="AA452" s="7" cm="1">
        <f t="array" ref="AA452">IF(ISNUMBER(SEARCH("cassette",H452)),_xlfn.XLOOKUP(S452,cassettewidth,_xlfn.XLOOKUP(H452,cassettetype,cassette)),IF(ISNUMBER(SEARCH("fascia",H452)),_xlfn.XLOOKUP(S452,fasciawidth,_xlfn.XLOOKUP(H452,fasciatype,fascia)),0))</f>
        <v>0</v>
      </c>
      <c r="AB452" s="7" t="str">
        <f t="shared" si="147"/>
        <v/>
      </c>
      <c r="AC452" s="7" t="str" cm="1">
        <f t="array" ref="AC452">IF(NOT(ISBLANK(H452)),_xlfn.XLOOKUP(S452,cassetterefwidth,_xlfn.XLOOKUP(T452,cassetterefdrop,cassetteref)),"")</f>
        <v/>
      </c>
      <c r="AD452" s="1" t="b">
        <f t="shared" si="148"/>
        <v>0</v>
      </c>
      <c r="AE452" s="1" t="b">
        <f t="shared" ref="AE452:AE515" si="154">IF(OR(AND(F452="KuroLok 80",E452&gt;800),AND(OR(F452="KuroLok 100",F452="KuroLok 100 RL"),E452&gt;2400),AND(OR(F452="KuroLok 125",F452="KuroLok 125 RL"),E452&gt;5200)),"Warn")</f>
        <v>0</v>
      </c>
      <c r="AF452" s="10" t="e" cm="1">
        <f t="array" aca="1" ref="AF452" ca="1">(_xlfn.XLOOKUP($S452,INDIRECT($U452&amp;$W452&amp;"W"),_xlfn.XLOOKUP($T452,INDIRECT($U452&amp;$W452&amp;"D"),INDIRECT($U452&amp;$W452))))</f>
        <v>#REF!</v>
      </c>
      <c r="AG452" s="9"/>
      <c r="AH452" s="9"/>
      <c r="AI452" s="9"/>
      <c r="AJ452" s="9"/>
      <c r="AK452" s="9"/>
      <c r="AL452" s="7">
        <f t="shared" ref="AL452:AL515" si="155">IF(D452&lt;500,500,CEILING(D452,500))</f>
        <v>500</v>
      </c>
      <c r="AM452" s="7" t="str">
        <f t="shared" si="149"/>
        <v/>
      </c>
      <c r="AN452" s="7">
        <f t="shared" ref="AN452:AN515" si="156">IF(F452="Flow",AJ452*385,0)</f>
        <v>0</v>
      </c>
      <c r="AO452" s="7">
        <f t="shared" ref="AO452:AO515" si="157">IF(AND(F452="Flow",AK452="Y"),641,0)</f>
        <v>0</v>
      </c>
      <c r="AP452" s="9" cm="1">
        <f t="array" aca="1" ref="AP452" ca="1">IF(F452="Flow",_xlfn.XLOOKUP(AL452,INDIRECT(F452&amp;AM452&amp;"W"),_xlfn.XLOOKUP(AI452,INDIRECT(F452&amp;AM452&amp;"H"),INDIRECT(F452&amp;AM452))),0)</f>
        <v>0</v>
      </c>
      <c r="AQ452" s="9">
        <f>IF(F452="Cascade",_xlfn.XLOOKUP(S452,Cascade!$C$4:$S$4,Cascade!$C$5:$S$5),0)</f>
        <v>0</v>
      </c>
      <c r="AR452" s="9" t="b">
        <f t="shared" ref="AR452:AR515" si="158">IF(G452="Linear 25","lin",IF(G452="Luxury 39","lux"))</f>
        <v>0</v>
      </c>
      <c r="AS452" s="9" cm="1">
        <f t="array" aca="1" ref="AS452" ca="1">IF(OR(G452="Ellipse 43",G452="Luxury 46",G452="Type 2",G452="Type D",G452="Type Z",ISBLANK(G452)),0,_xlfn.XLOOKUP(S452,INDIRECT(U452&amp;AR452&amp;"w"),INDIRECT(U452&amp;AR452)))</f>
        <v>0</v>
      </c>
      <c r="AT452" s="9" cm="1">
        <f t="array" ref="AT452">IF(F452="ExtraLok 100",_xlfn.XLOOKUP(S452,'ExtraLok 100'!$C$6:$S$6,_xlfn.XLOOKUP('Pricing Tool'!T452,'ExtraLok 100'!$A$7:$A$21,'ExtraLok 100'!$C$7:$S$21)),IF(F452="ExtraLok 125",_xlfn.XLOOKUP('Pricing Tool'!S452,'ExtraLok 125'!$C$6:$S$6,_xlfn.XLOOKUP('Pricing Tool'!T452,'ExtraLok 125'!$A$7:$A$33,'ExtraLok 125'!$C$7:$S$33)),0))</f>
        <v>0</v>
      </c>
      <c r="AU452" s="9">
        <f t="shared" ca="1" si="150"/>
        <v>0</v>
      </c>
      <c r="AV452" s="9" t="str">
        <f t="shared" ref="AV452:AV515" si="159">F452&amp;I452</f>
        <v/>
      </c>
      <c r="AW452" s="85" t="e">
        <f>_xlfn.XLOOKUP($AV452,'Size capacities'!$A$2:$A$120,'Size capacities'!D$2:D$120)</f>
        <v>#N/A</v>
      </c>
      <c r="AX452" s="85" t="e">
        <f>_xlfn.XLOOKUP($AV452,'Size capacities'!$A$2:$A$120,'Size capacities'!E$2:E$120)</f>
        <v>#N/A</v>
      </c>
      <c r="AY452" s="85" t="e">
        <f>_xlfn.XLOOKUP($AV452,'Size capacities'!$A$2:$A$120,'Size capacities'!F$2:F$120)</f>
        <v>#N/A</v>
      </c>
      <c r="AZ452" s="85" t="e">
        <f>_xlfn.XLOOKUP($AV452,'Size capacities'!$A$2:$A$120,'Size capacities'!G$2:G$120)</f>
        <v>#N/A</v>
      </c>
      <c r="BA452" s="85">
        <f t="shared" ref="BA452:BA515" si="160">IF(OR(ISBLANK(D452),ISBLANK(F452),ISBLANK(I452)),0,IF(D452&lt;AW452,"min",IF(OR(D452&gt;AX452,E452&gt;AY452,(((D452/1000)*(E452/1000))*1000)&gt;AZ452),"max",0)))</f>
        <v>0</v>
      </c>
      <c r="BB452" s="85">
        <f t="shared" ref="BB452:BB515" si="161">IF(OR(ISBLANK(D452),ISBLANK(G452)),0,IF(AND(D452&gt;3000,G452="Linear 25"),"max",0))</f>
        <v>0</v>
      </c>
    </row>
    <row r="453" spans="1:54" x14ac:dyDescent="0.3">
      <c r="A453" s="7">
        <v>450</v>
      </c>
      <c r="B453" s="91"/>
      <c r="C453" s="91"/>
      <c r="D453" s="91"/>
      <c r="E453" s="91"/>
      <c r="F453" s="91"/>
      <c r="G453" s="91"/>
      <c r="H453" s="91"/>
      <c r="I453" s="91"/>
      <c r="J453" s="91"/>
      <c r="K453" s="92"/>
      <c r="L453" s="92"/>
      <c r="M453" s="9">
        <f t="shared" ca="1" si="151"/>
        <v>0</v>
      </c>
      <c r="N453" s="10" cm="1">
        <f t="array" aca="1" ref="N453" ca="1">IF(ISBLANK(C453),0,IF(F453="Flow",AP453,IF(F453="Cascade",AQ453,IF(OR(ISBLANK(F453),ISBLANK(G453),ISBLANK(I453),ISBLANK(J453)),0,(_xlfn.XLOOKUP(S453,INDIRECT(U453&amp;W453&amp;"W"),_xlfn.XLOOKUP(T453,INDIRECT(U453&amp;W453&amp;"D"),INDIRECT(U453&amp;W453))))))))</f>
        <v>0</v>
      </c>
      <c r="O453" s="93"/>
      <c r="P453" s="9">
        <f t="shared" ca="1" si="152"/>
        <v>0</v>
      </c>
      <c r="Q453" s="9">
        <f t="shared" ref="Q453:Q516" si="162">IF(C453*(NOT(ISBLANK(C453))),P453*C453,0)</f>
        <v>0</v>
      </c>
      <c r="S453" s="7">
        <f t="shared" ref="S453:S516" si="163">IF(D453&lt;800,800,CEILING(D453,200))</f>
        <v>800</v>
      </c>
      <c r="T453" s="7">
        <f t="shared" ref="T453:T516" si="164">IF(E453&lt;800,800,CEILING(E453,200))</f>
        <v>800</v>
      </c>
      <c r="U453" s="8" t="str">
        <f t="shared" ref="U453:U516" si="165">IF(ISNUMBER(SEARCH("Evolve Cassette",F453)),SUBSTITUTE(SUBSTITUTE(SUBSTITUTE(F453," Cassette 80","")," Cassette 100","")," Cassette 125",""),IF(F453="ExtraLok 100","KuroLok100",IF(F453="ExtraLok 125","KuroLok125",SUBSTITUTE(SUBSTITUTE(F453," ",""),"&amp;",""))))</f>
        <v/>
      </c>
      <c r="V453" s="7" cm="1">
        <f t="array" aca="1" ref="V453" ca="1">IF(ISBLANK(I453),0,_xlfn.XLOOKUP(I453,INDIRECT(U453&amp;"Controls"),INDIRECT(U453&amp;"ControlsAddon")))</f>
        <v>0</v>
      </c>
      <c r="W453" s="7" t="str">
        <f t="shared" si="153"/>
        <v/>
      </c>
      <c r="X453" s="7" cm="1">
        <f t="array" aca="1" ref="X453" ca="1">IF(AND(K453="y",NOT(ISBLANK(H453))),_xlfn.XLOOKUP(S453,ralcassette,ralcassettecost),IF(K453="Y",_xlfn.XLOOKUP(S453,INDIRECT(U453&amp;"RALW"),_xlfn.XLOOKUP(T453,INDIRECT(U453&amp;"RALD"),INDIRECT(U453&amp;"RAL"))),0))</f>
        <v>0</v>
      </c>
      <c r="Y453" s="7">
        <f t="shared" ref="Y453:Y516" si="166">IF(L453="Y",((D453/1000*2)*69.97)+(((E453*2-230)/1000)*34.28),0)</f>
        <v>0</v>
      </c>
      <c r="Z453" s="7">
        <f t="shared" ref="Z453:Z516" si="167">IF(AND(K453="Y",L453="Y"),33+(D453*14.3),0)</f>
        <v>0</v>
      </c>
      <c r="AA453" s="7" cm="1">
        <f t="array" ref="AA453">IF(ISNUMBER(SEARCH("cassette",H453)),_xlfn.XLOOKUP(S453,cassettewidth,_xlfn.XLOOKUP(H453,cassettetype,cassette)),IF(ISNUMBER(SEARCH("fascia",H453)),_xlfn.XLOOKUP(S453,fasciawidth,_xlfn.XLOOKUP(H453,fasciatype,fascia)),0))</f>
        <v>0</v>
      </c>
      <c r="AB453" s="7" t="str">
        <f t="shared" ref="AB453:AB516" si="168">SUBSTITUTE(SUBSTITUTE(H453,"Fascia ",""),"Cassette ","")</f>
        <v/>
      </c>
      <c r="AC453" s="7" t="str" cm="1">
        <f t="array" ref="AC453">IF(NOT(ISBLANK(H453)),_xlfn.XLOOKUP(S453,cassetterefwidth,_xlfn.XLOOKUP(T453,cassetterefdrop,cassetteref)),"")</f>
        <v/>
      </c>
      <c r="AD453" s="1" t="b">
        <f t="shared" ref="AD453:AD516" si="169">_xlfn.NUMBERVALUE(AB453)&lt;_xlfn.NUMBERVALUE(AC453)</f>
        <v>0</v>
      </c>
      <c r="AE453" s="1" t="b">
        <f t="shared" si="154"/>
        <v>0</v>
      </c>
      <c r="AF453" s="10" t="e" cm="1">
        <f t="array" aca="1" ref="AF453" ca="1">(_xlfn.XLOOKUP($S453,INDIRECT($U453&amp;$W453&amp;"W"),_xlfn.XLOOKUP($T453,INDIRECT($U453&amp;$W453&amp;"D"),INDIRECT($U453&amp;$W453))))</f>
        <v>#REF!</v>
      </c>
      <c r="AG453" s="9"/>
      <c r="AH453" s="9"/>
      <c r="AI453" s="9"/>
      <c r="AJ453" s="9"/>
      <c r="AK453" s="9"/>
      <c r="AL453" s="7">
        <f t="shared" si="155"/>
        <v>500</v>
      </c>
      <c r="AM453" s="7" t="str">
        <f t="shared" ref="AM453:AM516" si="170">SUBSTITUTE(SUBSTITUTE(AH453," way","")," draw","")</f>
        <v/>
      </c>
      <c r="AN453" s="7">
        <f t="shared" si="156"/>
        <v>0</v>
      </c>
      <c r="AO453" s="7">
        <f t="shared" si="157"/>
        <v>0</v>
      </c>
      <c r="AP453" s="9" cm="1">
        <f t="array" aca="1" ref="AP453" ca="1">IF(F453="Flow",_xlfn.XLOOKUP(AL453,INDIRECT(F453&amp;AM453&amp;"W"),_xlfn.XLOOKUP(AI453,INDIRECT(F453&amp;AM453&amp;"H"),INDIRECT(F453&amp;AM453))),0)</f>
        <v>0</v>
      </c>
      <c r="AQ453" s="9">
        <f>IF(F453="Cascade",_xlfn.XLOOKUP(S453,Cascade!$C$4:$S$4,Cascade!$C$5:$S$5),0)</f>
        <v>0</v>
      </c>
      <c r="AR453" s="9" t="b">
        <f t="shared" si="158"/>
        <v>0</v>
      </c>
      <c r="AS453" s="9" cm="1">
        <f t="array" aca="1" ref="AS453" ca="1">IF(OR(G453="Ellipse 43",G453="Luxury 46",G453="Type 2",G453="Type D",G453="Type Z",ISBLANK(G453)),0,_xlfn.XLOOKUP(S453,INDIRECT(U453&amp;AR453&amp;"w"),INDIRECT(U453&amp;AR453)))</f>
        <v>0</v>
      </c>
      <c r="AT453" s="9" cm="1">
        <f t="array" ref="AT453">IF(F453="ExtraLok 100",_xlfn.XLOOKUP(S453,'ExtraLok 100'!$C$6:$S$6,_xlfn.XLOOKUP('Pricing Tool'!T453,'ExtraLok 100'!$A$7:$A$21,'ExtraLok 100'!$C$7:$S$21)),IF(F453="ExtraLok 125",_xlfn.XLOOKUP('Pricing Tool'!S453,'ExtraLok 125'!$C$6:$S$6,_xlfn.XLOOKUP('Pricing Tool'!T453,'ExtraLok 125'!$A$7:$A$33,'ExtraLok 125'!$C$7:$S$33)),0))</f>
        <v>0</v>
      </c>
      <c r="AU453" s="9">
        <f t="shared" ref="AU453:AU516" ca="1" si="171">IF(N453=0,0,N453+V453+X453+Y453+AA453+AS453+AT453)</f>
        <v>0</v>
      </c>
      <c r="AV453" s="9" t="str">
        <f t="shared" si="159"/>
        <v/>
      </c>
      <c r="AW453" s="85" t="e">
        <f>_xlfn.XLOOKUP($AV453,'Size capacities'!$A$2:$A$120,'Size capacities'!D$2:D$120)</f>
        <v>#N/A</v>
      </c>
      <c r="AX453" s="85" t="e">
        <f>_xlfn.XLOOKUP($AV453,'Size capacities'!$A$2:$A$120,'Size capacities'!E$2:E$120)</f>
        <v>#N/A</v>
      </c>
      <c r="AY453" s="85" t="e">
        <f>_xlfn.XLOOKUP($AV453,'Size capacities'!$A$2:$A$120,'Size capacities'!F$2:F$120)</f>
        <v>#N/A</v>
      </c>
      <c r="AZ453" s="85" t="e">
        <f>_xlfn.XLOOKUP($AV453,'Size capacities'!$A$2:$A$120,'Size capacities'!G$2:G$120)</f>
        <v>#N/A</v>
      </c>
      <c r="BA453" s="85">
        <f t="shared" si="160"/>
        <v>0</v>
      </c>
      <c r="BB453" s="85">
        <f t="shared" si="161"/>
        <v>0</v>
      </c>
    </row>
    <row r="454" spans="1:54" x14ac:dyDescent="0.3">
      <c r="A454" s="7">
        <v>451</v>
      </c>
      <c r="B454" s="91"/>
      <c r="C454" s="91"/>
      <c r="D454" s="91"/>
      <c r="E454" s="91"/>
      <c r="F454" s="91"/>
      <c r="G454" s="91"/>
      <c r="H454" s="91"/>
      <c r="I454" s="91"/>
      <c r="J454" s="91"/>
      <c r="K454" s="92"/>
      <c r="L454" s="92"/>
      <c r="M454" s="9">
        <f t="shared" ca="1" si="151"/>
        <v>0</v>
      </c>
      <c r="N454" s="10" cm="1">
        <f t="array" aca="1" ref="N454" ca="1">IF(ISBLANK(C454),0,IF(F454="Flow",AP454,IF(F454="Cascade",AQ454,IF(OR(ISBLANK(F454),ISBLANK(G454),ISBLANK(I454),ISBLANK(J454)),0,(_xlfn.XLOOKUP(S454,INDIRECT(U454&amp;W454&amp;"W"),_xlfn.XLOOKUP(T454,INDIRECT(U454&amp;W454&amp;"D"),INDIRECT(U454&amp;W454))))))))</f>
        <v>0</v>
      </c>
      <c r="O454" s="93"/>
      <c r="P454" s="9">
        <f t="shared" ca="1" si="152"/>
        <v>0</v>
      </c>
      <c r="Q454" s="9">
        <f t="shared" si="162"/>
        <v>0</v>
      </c>
      <c r="S454" s="7">
        <f t="shared" si="163"/>
        <v>800</v>
      </c>
      <c r="T454" s="7">
        <f t="shared" si="164"/>
        <v>800</v>
      </c>
      <c r="U454" s="8" t="str">
        <f t="shared" si="165"/>
        <v/>
      </c>
      <c r="V454" s="7" cm="1">
        <f t="array" aca="1" ref="V454" ca="1">IF(ISBLANK(I454),0,_xlfn.XLOOKUP(I454,INDIRECT(U454&amp;"Controls"),INDIRECT(U454&amp;"ControlsAddon")))</f>
        <v>0</v>
      </c>
      <c r="W454" s="7" t="str">
        <f t="shared" si="153"/>
        <v/>
      </c>
      <c r="X454" s="7" cm="1">
        <f t="array" aca="1" ref="X454" ca="1">IF(AND(K454="y",NOT(ISBLANK(H454))),_xlfn.XLOOKUP(S454,ralcassette,ralcassettecost),IF(K454="Y",_xlfn.XLOOKUP(S454,INDIRECT(U454&amp;"RALW"),_xlfn.XLOOKUP(T454,INDIRECT(U454&amp;"RALD"),INDIRECT(U454&amp;"RAL"))),0))</f>
        <v>0</v>
      </c>
      <c r="Y454" s="7">
        <f t="shared" si="166"/>
        <v>0</v>
      </c>
      <c r="Z454" s="7">
        <f t="shared" si="167"/>
        <v>0</v>
      </c>
      <c r="AA454" s="7" cm="1">
        <f t="array" ref="AA454">IF(ISNUMBER(SEARCH("cassette",H454)),_xlfn.XLOOKUP(S454,cassettewidth,_xlfn.XLOOKUP(H454,cassettetype,cassette)),IF(ISNUMBER(SEARCH("fascia",H454)),_xlfn.XLOOKUP(S454,fasciawidth,_xlfn.XLOOKUP(H454,fasciatype,fascia)),0))</f>
        <v>0</v>
      </c>
      <c r="AB454" s="7" t="str">
        <f t="shared" si="168"/>
        <v/>
      </c>
      <c r="AC454" s="7" t="str" cm="1">
        <f t="array" ref="AC454">IF(NOT(ISBLANK(H454)),_xlfn.XLOOKUP(S454,cassetterefwidth,_xlfn.XLOOKUP(T454,cassetterefdrop,cassetteref)),"")</f>
        <v/>
      </c>
      <c r="AD454" s="1" t="b">
        <f t="shared" si="169"/>
        <v>0</v>
      </c>
      <c r="AE454" s="1" t="b">
        <f t="shared" si="154"/>
        <v>0</v>
      </c>
      <c r="AF454" s="10" t="e" cm="1">
        <f t="array" aca="1" ref="AF454" ca="1">(_xlfn.XLOOKUP($S454,INDIRECT($U454&amp;$W454&amp;"W"),_xlfn.XLOOKUP($T454,INDIRECT($U454&amp;$W454&amp;"D"),INDIRECT($U454&amp;$W454))))</f>
        <v>#REF!</v>
      </c>
      <c r="AG454" s="9"/>
      <c r="AH454" s="9"/>
      <c r="AI454" s="9"/>
      <c r="AJ454" s="9"/>
      <c r="AK454" s="9"/>
      <c r="AL454" s="7">
        <f t="shared" si="155"/>
        <v>500</v>
      </c>
      <c r="AM454" s="7" t="str">
        <f t="shared" si="170"/>
        <v/>
      </c>
      <c r="AN454" s="7">
        <f t="shared" si="156"/>
        <v>0</v>
      </c>
      <c r="AO454" s="7">
        <f t="shared" si="157"/>
        <v>0</v>
      </c>
      <c r="AP454" s="9" cm="1">
        <f t="array" aca="1" ref="AP454" ca="1">IF(F454="Flow",_xlfn.XLOOKUP(AL454,INDIRECT(F454&amp;AM454&amp;"W"),_xlfn.XLOOKUP(AI454,INDIRECT(F454&amp;AM454&amp;"H"),INDIRECT(F454&amp;AM454))),0)</f>
        <v>0</v>
      </c>
      <c r="AQ454" s="9">
        <f>IF(F454="Cascade",_xlfn.XLOOKUP(S454,Cascade!$C$4:$S$4,Cascade!$C$5:$S$5),0)</f>
        <v>0</v>
      </c>
      <c r="AR454" s="9" t="b">
        <f t="shared" si="158"/>
        <v>0</v>
      </c>
      <c r="AS454" s="9" cm="1">
        <f t="array" aca="1" ref="AS454" ca="1">IF(OR(G454="Ellipse 43",G454="Luxury 46",G454="Type 2",G454="Type D",G454="Type Z",ISBLANK(G454)),0,_xlfn.XLOOKUP(S454,INDIRECT(U454&amp;AR454&amp;"w"),INDIRECT(U454&amp;AR454)))</f>
        <v>0</v>
      </c>
      <c r="AT454" s="9" cm="1">
        <f t="array" ref="AT454">IF(F454="ExtraLok 100",_xlfn.XLOOKUP(S454,'ExtraLok 100'!$C$6:$S$6,_xlfn.XLOOKUP('Pricing Tool'!T454,'ExtraLok 100'!$A$7:$A$21,'ExtraLok 100'!$C$7:$S$21)),IF(F454="ExtraLok 125",_xlfn.XLOOKUP('Pricing Tool'!S454,'ExtraLok 125'!$C$6:$S$6,_xlfn.XLOOKUP('Pricing Tool'!T454,'ExtraLok 125'!$A$7:$A$33,'ExtraLok 125'!$C$7:$S$33)),0))</f>
        <v>0</v>
      </c>
      <c r="AU454" s="9">
        <f t="shared" ca="1" si="171"/>
        <v>0</v>
      </c>
      <c r="AV454" s="9" t="str">
        <f t="shared" si="159"/>
        <v/>
      </c>
      <c r="AW454" s="85" t="e">
        <f>_xlfn.XLOOKUP($AV454,'Size capacities'!$A$2:$A$120,'Size capacities'!D$2:D$120)</f>
        <v>#N/A</v>
      </c>
      <c r="AX454" s="85" t="e">
        <f>_xlfn.XLOOKUP($AV454,'Size capacities'!$A$2:$A$120,'Size capacities'!E$2:E$120)</f>
        <v>#N/A</v>
      </c>
      <c r="AY454" s="85" t="e">
        <f>_xlfn.XLOOKUP($AV454,'Size capacities'!$A$2:$A$120,'Size capacities'!F$2:F$120)</f>
        <v>#N/A</v>
      </c>
      <c r="AZ454" s="85" t="e">
        <f>_xlfn.XLOOKUP($AV454,'Size capacities'!$A$2:$A$120,'Size capacities'!G$2:G$120)</f>
        <v>#N/A</v>
      </c>
      <c r="BA454" s="85">
        <f t="shared" si="160"/>
        <v>0</v>
      </c>
      <c r="BB454" s="85">
        <f t="shared" si="161"/>
        <v>0</v>
      </c>
    </row>
    <row r="455" spans="1:54" x14ac:dyDescent="0.3">
      <c r="A455" s="7">
        <v>452</v>
      </c>
      <c r="B455" s="91"/>
      <c r="C455" s="91"/>
      <c r="D455" s="91"/>
      <c r="E455" s="91"/>
      <c r="F455" s="91"/>
      <c r="G455" s="91"/>
      <c r="H455" s="91"/>
      <c r="I455" s="91"/>
      <c r="J455" s="91"/>
      <c r="K455" s="92"/>
      <c r="L455" s="92"/>
      <c r="M455" s="9">
        <f t="shared" ca="1" si="151"/>
        <v>0</v>
      </c>
      <c r="N455" s="10" cm="1">
        <f t="array" aca="1" ref="N455" ca="1">IF(ISBLANK(C455),0,IF(F455="Flow",AP455,IF(F455="Cascade",AQ455,IF(OR(ISBLANK(F455),ISBLANK(G455),ISBLANK(I455),ISBLANK(J455)),0,(_xlfn.XLOOKUP(S455,INDIRECT(U455&amp;W455&amp;"W"),_xlfn.XLOOKUP(T455,INDIRECT(U455&amp;W455&amp;"D"),INDIRECT(U455&amp;W455))))))))</f>
        <v>0</v>
      </c>
      <c r="O455" s="93"/>
      <c r="P455" s="9">
        <f t="shared" ca="1" si="152"/>
        <v>0</v>
      </c>
      <c r="Q455" s="9">
        <f t="shared" si="162"/>
        <v>0</v>
      </c>
      <c r="S455" s="7">
        <f t="shared" si="163"/>
        <v>800</v>
      </c>
      <c r="T455" s="7">
        <f t="shared" si="164"/>
        <v>800</v>
      </c>
      <c r="U455" s="8" t="str">
        <f t="shared" si="165"/>
        <v/>
      </c>
      <c r="V455" s="7" cm="1">
        <f t="array" aca="1" ref="V455" ca="1">IF(ISBLANK(I455),0,_xlfn.XLOOKUP(I455,INDIRECT(U455&amp;"Controls"),INDIRECT(U455&amp;"ControlsAddon")))</f>
        <v>0</v>
      </c>
      <c r="W455" s="7" t="str">
        <f t="shared" si="153"/>
        <v/>
      </c>
      <c r="X455" s="7" cm="1">
        <f t="array" aca="1" ref="X455" ca="1">IF(AND(K455="y",NOT(ISBLANK(H455))),_xlfn.XLOOKUP(S455,ralcassette,ralcassettecost),IF(K455="Y",_xlfn.XLOOKUP(S455,INDIRECT(U455&amp;"RALW"),_xlfn.XLOOKUP(T455,INDIRECT(U455&amp;"RALD"),INDIRECT(U455&amp;"RAL"))),0))</f>
        <v>0</v>
      </c>
      <c r="Y455" s="7">
        <f t="shared" si="166"/>
        <v>0</v>
      </c>
      <c r="Z455" s="7">
        <f t="shared" si="167"/>
        <v>0</v>
      </c>
      <c r="AA455" s="7" cm="1">
        <f t="array" ref="AA455">IF(ISNUMBER(SEARCH("cassette",H455)),_xlfn.XLOOKUP(S455,cassettewidth,_xlfn.XLOOKUP(H455,cassettetype,cassette)),IF(ISNUMBER(SEARCH("fascia",H455)),_xlfn.XLOOKUP(S455,fasciawidth,_xlfn.XLOOKUP(H455,fasciatype,fascia)),0))</f>
        <v>0</v>
      </c>
      <c r="AB455" s="7" t="str">
        <f t="shared" si="168"/>
        <v/>
      </c>
      <c r="AC455" s="7" t="str" cm="1">
        <f t="array" ref="AC455">IF(NOT(ISBLANK(H455)),_xlfn.XLOOKUP(S455,cassetterefwidth,_xlfn.XLOOKUP(T455,cassetterefdrop,cassetteref)),"")</f>
        <v/>
      </c>
      <c r="AD455" s="1" t="b">
        <f t="shared" si="169"/>
        <v>0</v>
      </c>
      <c r="AE455" s="1" t="b">
        <f t="shared" si="154"/>
        <v>0</v>
      </c>
      <c r="AF455" s="10" t="e" cm="1">
        <f t="array" aca="1" ref="AF455" ca="1">(_xlfn.XLOOKUP($S455,INDIRECT($U455&amp;$W455&amp;"W"),_xlfn.XLOOKUP($T455,INDIRECT($U455&amp;$W455&amp;"D"),INDIRECT($U455&amp;$W455))))</f>
        <v>#REF!</v>
      </c>
      <c r="AG455" s="9"/>
      <c r="AH455" s="9"/>
      <c r="AI455" s="9"/>
      <c r="AJ455" s="9"/>
      <c r="AK455" s="9"/>
      <c r="AL455" s="7">
        <f t="shared" si="155"/>
        <v>500</v>
      </c>
      <c r="AM455" s="7" t="str">
        <f t="shared" si="170"/>
        <v/>
      </c>
      <c r="AN455" s="7">
        <f t="shared" si="156"/>
        <v>0</v>
      </c>
      <c r="AO455" s="7">
        <f t="shared" si="157"/>
        <v>0</v>
      </c>
      <c r="AP455" s="9" cm="1">
        <f t="array" aca="1" ref="AP455" ca="1">IF(F455="Flow",_xlfn.XLOOKUP(AL455,INDIRECT(F455&amp;AM455&amp;"W"),_xlfn.XLOOKUP(AI455,INDIRECT(F455&amp;AM455&amp;"H"),INDIRECT(F455&amp;AM455))),0)</f>
        <v>0</v>
      </c>
      <c r="AQ455" s="9">
        <f>IF(F455="Cascade",_xlfn.XLOOKUP(S455,Cascade!$C$4:$S$4,Cascade!$C$5:$S$5),0)</f>
        <v>0</v>
      </c>
      <c r="AR455" s="9" t="b">
        <f t="shared" si="158"/>
        <v>0</v>
      </c>
      <c r="AS455" s="9" cm="1">
        <f t="array" aca="1" ref="AS455" ca="1">IF(OR(G455="Ellipse 43",G455="Luxury 46",G455="Type 2",G455="Type D",G455="Type Z",ISBLANK(G455)),0,_xlfn.XLOOKUP(S455,INDIRECT(U455&amp;AR455&amp;"w"),INDIRECT(U455&amp;AR455)))</f>
        <v>0</v>
      </c>
      <c r="AT455" s="9" cm="1">
        <f t="array" ref="AT455">IF(F455="ExtraLok 100",_xlfn.XLOOKUP(S455,'ExtraLok 100'!$C$6:$S$6,_xlfn.XLOOKUP('Pricing Tool'!T455,'ExtraLok 100'!$A$7:$A$21,'ExtraLok 100'!$C$7:$S$21)),IF(F455="ExtraLok 125",_xlfn.XLOOKUP('Pricing Tool'!S455,'ExtraLok 125'!$C$6:$S$6,_xlfn.XLOOKUP('Pricing Tool'!T455,'ExtraLok 125'!$A$7:$A$33,'ExtraLok 125'!$C$7:$S$33)),0))</f>
        <v>0</v>
      </c>
      <c r="AU455" s="9">
        <f t="shared" ca="1" si="171"/>
        <v>0</v>
      </c>
      <c r="AV455" s="9" t="str">
        <f t="shared" si="159"/>
        <v/>
      </c>
      <c r="AW455" s="85" t="e">
        <f>_xlfn.XLOOKUP($AV455,'Size capacities'!$A$2:$A$120,'Size capacities'!D$2:D$120)</f>
        <v>#N/A</v>
      </c>
      <c r="AX455" s="85" t="e">
        <f>_xlfn.XLOOKUP($AV455,'Size capacities'!$A$2:$A$120,'Size capacities'!E$2:E$120)</f>
        <v>#N/A</v>
      </c>
      <c r="AY455" s="85" t="e">
        <f>_xlfn.XLOOKUP($AV455,'Size capacities'!$A$2:$A$120,'Size capacities'!F$2:F$120)</f>
        <v>#N/A</v>
      </c>
      <c r="AZ455" s="85" t="e">
        <f>_xlfn.XLOOKUP($AV455,'Size capacities'!$A$2:$A$120,'Size capacities'!G$2:G$120)</f>
        <v>#N/A</v>
      </c>
      <c r="BA455" s="85">
        <f t="shared" si="160"/>
        <v>0</v>
      </c>
      <c r="BB455" s="85">
        <f t="shared" si="161"/>
        <v>0</v>
      </c>
    </row>
    <row r="456" spans="1:54" x14ac:dyDescent="0.3">
      <c r="A456" s="7">
        <v>453</v>
      </c>
      <c r="B456" s="91"/>
      <c r="C456" s="91"/>
      <c r="D456" s="91"/>
      <c r="E456" s="91"/>
      <c r="F456" s="91"/>
      <c r="G456" s="91"/>
      <c r="H456" s="91"/>
      <c r="I456" s="91"/>
      <c r="J456" s="91"/>
      <c r="K456" s="92"/>
      <c r="L456" s="92"/>
      <c r="M456" s="9">
        <f t="shared" ca="1" si="151"/>
        <v>0</v>
      </c>
      <c r="N456" s="10" cm="1">
        <f t="array" aca="1" ref="N456" ca="1">IF(ISBLANK(C456),0,IF(F456="Flow",AP456,IF(F456="Cascade",AQ456,IF(OR(ISBLANK(F456),ISBLANK(G456),ISBLANK(I456),ISBLANK(J456)),0,(_xlfn.XLOOKUP(S456,INDIRECT(U456&amp;W456&amp;"W"),_xlfn.XLOOKUP(T456,INDIRECT(U456&amp;W456&amp;"D"),INDIRECT(U456&amp;W456))))))))</f>
        <v>0</v>
      </c>
      <c r="O456" s="93"/>
      <c r="P456" s="9">
        <f t="shared" ca="1" si="152"/>
        <v>0</v>
      </c>
      <c r="Q456" s="9">
        <f t="shared" si="162"/>
        <v>0</v>
      </c>
      <c r="S456" s="7">
        <f t="shared" si="163"/>
        <v>800</v>
      </c>
      <c r="T456" s="7">
        <f t="shared" si="164"/>
        <v>800</v>
      </c>
      <c r="U456" s="8" t="str">
        <f t="shared" si="165"/>
        <v/>
      </c>
      <c r="V456" s="7" cm="1">
        <f t="array" aca="1" ref="V456" ca="1">IF(ISBLANK(I456),0,_xlfn.XLOOKUP(I456,INDIRECT(U456&amp;"Controls"),INDIRECT(U456&amp;"ControlsAddon")))</f>
        <v>0</v>
      </c>
      <c r="W456" s="7" t="str">
        <f t="shared" si="153"/>
        <v/>
      </c>
      <c r="X456" s="7" cm="1">
        <f t="array" aca="1" ref="X456" ca="1">IF(AND(K456="y",NOT(ISBLANK(H456))),_xlfn.XLOOKUP(S456,ralcassette,ralcassettecost),IF(K456="Y",_xlfn.XLOOKUP(S456,INDIRECT(U456&amp;"RALW"),_xlfn.XLOOKUP(T456,INDIRECT(U456&amp;"RALD"),INDIRECT(U456&amp;"RAL"))),0))</f>
        <v>0</v>
      </c>
      <c r="Y456" s="7">
        <f t="shared" si="166"/>
        <v>0</v>
      </c>
      <c r="Z456" s="7">
        <f t="shared" si="167"/>
        <v>0</v>
      </c>
      <c r="AA456" s="7" cm="1">
        <f t="array" ref="AA456">IF(ISNUMBER(SEARCH("cassette",H456)),_xlfn.XLOOKUP(S456,cassettewidth,_xlfn.XLOOKUP(H456,cassettetype,cassette)),IF(ISNUMBER(SEARCH("fascia",H456)),_xlfn.XLOOKUP(S456,fasciawidth,_xlfn.XLOOKUP(H456,fasciatype,fascia)),0))</f>
        <v>0</v>
      </c>
      <c r="AB456" s="7" t="str">
        <f t="shared" si="168"/>
        <v/>
      </c>
      <c r="AC456" s="7" t="str" cm="1">
        <f t="array" ref="AC456">IF(NOT(ISBLANK(H456)),_xlfn.XLOOKUP(S456,cassetterefwidth,_xlfn.XLOOKUP(T456,cassetterefdrop,cassetteref)),"")</f>
        <v/>
      </c>
      <c r="AD456" s="1" t="b">
        <f t="shared" si="169"/>
        <v>0</v>
      </c>
      <c r="AE456" s="1" t="b">
        <f t="shared" si="154"/>
        <v>0</v>
      </c>
      <c r="AF456" s="10" t="e" cm="1">
        <f t="array" aca="1" ref="AF456" ca="1">(_xlfn.XLOOKUP($S456,INDIRECT($U456&amp;$W456&amp;"W"),_xlfn.XLOOKUP($T456,INDIRECT($U456&amp;$W456&amp;"D"),INDIRECT($U456&amp;$W456))))</f>
        <v>#REF!</v>
      </c>
      <c r="AG456" s="9"/>
      <c r="AH456" s="9"/>
      <c r="AI456" s="9"/>
      <c r="AJ456" s="9"/>
      <c r="AK456" s="9"/>
      <c r="AL456" s="7">
        <f t="shared" si="155"/>
        <v>500</v>
      </c>
      <c r="AM456" s="7" t="str">
        <f t="shared" si="170"/>
        <v/>
      </c>
      <c r="AN456" s="7">
        <f t="shared" si="156"/>
        <v>0</v>
      </c>
      <c r="AO456" s="7">
        <f t="shared" si="157"/>
        <v>0</v>
      </c>
      <c r="AP456" s="9" cm="1">
        <f t="array" aca="1" ref="AP456" ca="1">IF(F456="Flow",_xlfn.XLOOKUP(AL456,INDIRECT(F456&amp;AM456&amp;"W"),_xlfn.XLOOKUP(AI456,INDIRECT(F456&amp;AM456&amp;"H"),INDIRECT(F456&amp;AM456))),0)</f>
        <v>0</v>
      </c>
      <c r="AQ456" s="9">
        <f>IF(F456="Cascade",_xlfn.XLOOKUP(S456,Cascade!$C$4:$S$4,Cascade!$C$5:$S$5),0)</f>
        <v>0</v>
      </c>
      <c r="AR456" s="9" t="b">
        <f t="shared" si="158"/>
        <v>0</v>
      </c>
      <c r="AS456" s="9" cm="1">
        <f t="array" aca="1" ref="AS456" ca="1">IF(OR(G456="Ellipse 43",G456="Luxury 46",G456="Type 2",G456="Type D",G456="Type Z",ISBLANK(G456)),0,_xlfn.XLOOKUP(S456,INDIRECT(U456&amp;AR456&amp;"w"),INDIRECT(U456&amp;AR456)))</f>
        <v>0</v>
      </c>
      <c r="AT456" s="9" cm="1">
        <f t="array" ref="AT456">IF(F456="ExtraLok 100",_xlfn.XLOOKUP(S456,'ExtraLok 100'!$C$6:$S$6,_xlfn.XLOOKUP('Pricing Tool'!T456,'ExtraLok 100'!$A$7:$A$21,'ExtraLok 100'!$C$7:$S$21)),IF(F456="ExtraLok 125",_xlfn.XLOOKUP('Pricing Tool'!S456,'ExtraLok 125'!$C$6:$S$6,_xlfn.XLOOKUP('Pricing Tool'!T456,'ExtraLok 125'!$A$7:$A$33,'ExtraLok 125'!$C$7:$S$33)),0))</f>
        <v>0</v>
      </c>
      <c r="AU456" s="9">
        <f t="shared" ca="1" si="171"/>
        <v>0</v>
      </c>
      <c r="AV456" s="9" t="str">
        <f t="shared" si="159"/>
        <v/>
      </c>
      <c r="AW456" s="85" t="e">
        <f>_xlfn.XLOOKUP($AV456,'Size capacities'!$A$2:$A$120,'Size capacities'!D$2:D$120)</f>
        <v>#N/A</v>
      </c>
      <c r="AX456" s="85" t="e">
        <f>_xlfn.XLOOKUP($AV456,'Size capacities'!$A$2:$A$120,'Size capacities'!E$2:E$120)</f>
        <v>#N/A</v>
      </c>
      <c r="AY456" s="85" t="e">
        <f>_xlfn.XLOOKUP($AV456,'Size capacities'!$A$2:$A$120,'Size capacities'!F$2:F$120)</f>
        <v>#N/A</v>
      </c>
      <c r="AZ456" s="85" t="e">
        <f>_xlfn.XLOOKUP($AV456,'Size capacities'!$A$2:$A$120,'Size capacities'!G$2:G$120)</f>
        <v>#N/A</v>
      </c>
      <c r="BA456" s="85">
        <f t="shared" si="160"/>
        <v>0</v>
      </c>
      <c r="BB456" s="85">
        <f t="shared" si="161"/>
        <v>0</v>
      </c>
    </row>
    <row r="457" spans="1:54" x14ac:dyDescent="0.3">
      <c r="A457" s="7">
        <v>454</v>
      </c>
      <c r="B457" s="91"/>
      <c r="C457" s="91"/>
      <c r="D457" s="91"/>
      <c r="E457" s="91"/>
      <c r="F457" s="91"/>
      <c r="G457" s="91"/>
      <c r="H457" s="91"/>
      <c r="I457" s="91"/>
      <c r="J457" s="91"/>
      <c r="K457" s="92"/>
      <c r="L457" s="92"/>
      <c r="M457" s="9">
        <f t="shared" ca="1" si="151"/>
        <v>0</v>
      </c>
      <c r="N457" s="10" cm="1">
        <f t="array" aca="1" ref="N457" ca="1">IF(ISBLANK(C457),0,IF(F457="Flow",AP457,IF(F457="Cascade",AQ457,IF(OR(ISBLANK(F457),ISBLANK(G457),ISBLANK(I457),ISBLANK(J457)),0,(_xlfn.XLOOKUP(S457,INDIRECT(U457&amp;W457&amp;"W"),_xlfn.XLOOKUP(T457,INDIRECT(U457&amp;W457&amp;"D"),INDIRECT(U457&amp;W457))))))))</f>
        <v>0</v>
      </c>
      <c r="O457" s="93"/>
      <c r="P457" s="9">
        <f t="shared" ca="1" si="152"/>
        <v>0</v>
      </c>
      <c r="Q457" s="9">
        <f t="shared" si="162"/>
        <v>0</v>
      </c>
      <c r="S457" s="7">
        <f t="shared" si="163"/>
        <v>800</v>
      </c>
      <c r="T457" s="7">
        <f t="shared" si="164"/>
        <v>800</v>
      </c>
      <c r="U457" s="8" t="str">
        <f t="shared" si="165"/>
        <v/>
      </c>
      <c r="V457" s="7" cm="1">
        <f t="array" aca="1" ref="V457" ca="1">IF(ISBLANK(I457),0,_xlfn.XLOOKUP(I457,INDIRECT(U457&amp;"Controls"),INDIRECT(U457&amp;"ControlsAddon")))</f>
        <v>0</v>
      </c>
      <c r="W457" s="7" t="str">
        <f t="shared" si="153"/>
        <v/>
      </c>
      <c r="X457" s="7" cm="1">
        <f t="array" aca="1" ref="X457" ca="1">IF(AND(K457="y",NOT(ISBLANK(H457))),_xlfn.XLOOKUP(S457,ralcassette,ralcassettecost),IF(K457="Y",_xlfn.XLOOKUP(S457,INDIRECT(U457&amp;"RALW"),_xlfn.XLOOKUP(T457,INDIRECT(U457&amp;"RALD"),INDIRECT(U457&amp;"RAL"))),0))</f>
        <v>0</v>
      </c>
      <c r="Y457" s="7">
        <f t="shared" si="166"/>
        <v>0</v>
      </c>
      <c r="Z457" s="7">
        <f t="shared" si="167"/>
        <v>0</v>
      </c>
      <c r="AA457" s="7" cm="1">
        <f t="array" ref="AA457">IF(ISNUMBER(SEARCH("cassette",H457)),_xlfn.XLOOKUP(S457,cassettewidth,_xlfn.XLOOKUP(H457,cassettetype,cassette)),IF(ISNUMBER(SEARCH("fascia",H457)),_xlfn.XLOOKUP(S457,fasciawidth,_xlfn.XLOOKUP(H457,fasciatype,fascia)),0))</f>
        <v>0</v>
      </c>
      <c r="AB457" s="7" t="str">
        <f t="shared" si="168"/>
        <v/>
      </c>
      <c r="AC457" s="7" t="str" cm="1">
        <f t="array" ref="AC457">IF(NOT(ISBLANK(H457)),_xlfn.XLOOKUP(S457,cassetterefwidth,_xlfn.XLOOKUP(T457,cassetterefdrop,cassetteref)),"")</f>
        <v/>
      </c>
      <c r="AD457" s="1" t="b">
        <f t="shared" si="169"/>
        <v>0</v>
      </c>
      <c r="AE457" s="1" t="b">
        <f t="shared" si="154"/>
        <v>0</v>
      </c>
      <c r="AF457" s="10" t="e" cm="1">
        <f t="array" aca="1" ref="AF457" ca="1">(_xlfn.XLOOKUP($S457,INDIRECT($U457&amp;$W457&amp;"W"),_xlfn.XLOOKUP($T457,INDIRECT($U457&amp;$W457&amp;"D"),INDIRECT($U457&amp;$W457))))</f>
        <v>#REF!</v>
      </c>
      <c r="AG457" s="9"/>
      <c r="AH457" s="9"/>
      <c r="AI457" s="9"/>
      <c r="AJ457" s="9"/>
      <c r="AK457" s="9"/>
      <c r="AL457" s="7">
        <f t="shared" si="155"/>
        <v>500</v>
      </c>
      <c r="AM457" s="7" t="str">
        <f t="shared" si="170"/>
        <v/>
      </c>
      <c r="AN457" s="7">
        <f t="shared" si="156"/>
        <v>0</v>
      </c>
      <c r="AO457" s="7">
        <f t="shared" si="157"/>
        <v>0</v>
      </c>
      <c r="AP457" s="9" cm="1">
        <f t="array" aca="1" ref="AP457" ca="1">IF(F457="Flow",_xlfn.XLOOKUP(AL457,INDIRECT(F457&amp;AM457&amp;"W"),_xlfn.XLOOKUP(AI457,INDIRECT(F457&amp;AM457&amp;"H"),INDIRECT(F457&amp;AM457))),0)</f>
        <v>0</v>
      </c>
      <c r="AQ457" s="9">
        <f>IF(F457="Cascade",_xlfn.XLOOKUP(S457,Cascade!$C$4:$S$4,Cascade!$C$5:$S$5),0)</f>
        <v>0</v>
      </c>
      <c r="AR457" s="9" t="b">
        <f t="shared" si="158"/>
        <v>0</v>
      </c>
      <c r="AS457" s="9" cm="1">
        <f t="array" aca="1" ref="AS457" ca="1">IF(OR(G457="Ellipse 43",G457="Luxury 46",G457="Type 2",G457="Type D",G457="Type Z",ISBLANK(G457)),0,_xlfn.XLOOKUP(S457,INDIRECT(U457&amp;AR457&amp;"w"),INDIRECT(U457&amp;AR457)))</f>
        <v>0</v>
      </c>
      <c r="AT457" s="9" cm="1">
        <f t="array" ref="AT457">IF(F457="ExtraLok 100",_xlfn.XLOOKUP(S457,'ExtraLok 100'!$C$6:$S$6,_xlfn.XLOOKUP('Pricing Tool'!T457,'ExtraLok 100'!$A$7:$A$21,'ExtraLok 100'!$C$7:$S$21)),IF(F457="ExtraLok 125",_xlfn.XLOOKUP('Pricing Tool'!S457,'ExtraLok 125'!$C$6:$S$6,_xlfn.XLOOKUP('Pricing Tool'!T457,'ExtraLok 125'!$A$7:$A$33,'ExtraLok 125'!$C$7:$S$33)),0))</f>
        <v>0</v>
      </c>
      <c r="AU457" s="9">
        <f t="shared" ca="1" si="171"/>
        <v>0</v>
      </c>
      <c r="AV457" s="9" t="str">
        <f t="shared" si="159"/>
        <v/>
      </c>
      <c r="AW457" s="85" t="e">
        <f>_xlfn.XLOOKUP($AV457,'Size capacities'!$A$2:$A$120,'Size capacities'!D$2:D$120)</f>
        <v>#N/A</v>
      </c>
      <c r="AX457" s="85" t="e">
        <f>_xlfn.XLOOKUP($AV457,'Size capacities'!$A$2:$A$120,'Size capacities'!E$2:E$120)</f>
        <v>#N/A</v>
      </c>
      <c r="AY457" s="85" t="e">
        <f>_xlfn.XLOOKUP($AV457,'Size capacities'!$A$2:$A$120,'Size capacities'!F$2:F$120)</f>
        <v>#N/A</v>
      </c>
      <c r="AZ457" s="85" t="e">
        <f>_xlfn.XLOOKUP($AV457,'Size capacities'!$A$2:$A$120,'Size capacities'!G$2:G$120)</f>
        <v>#N/A</v>
      </c>
      <c r="BA457" s="85">
        <f t="shared" si="160"/>
        <v>0</v>
      </c>
      <c r="BB457" s="85">
        <f t="shared" si="161"/>
        <v>0</v>
      </c>
    </row>
    <row r="458" spans="1:54" x14ac:dyDescent="0.3">
      <c r="A458" s="7">
        <v>455</v>
      </c>
      <c r="B458" s="91"/>
      <c r="C458" s="91"/>
      <c r="D458" s="91"/>
      <c r="E458" s="91"/>
      <c r="F458" s="91"/>
      <c r="G458" s="91"/>
      <c r="H458" s="91"/>
      <c r="I458" s="91"/>
      <c r="J458" s="91"/>
      <c r="K458" s="92"/>
      <c r="L458" s="92"/>
      <c r="M458" s="9">
        <f t="shared" ca="1" si="151"/>
        <v>0</v>
      </c>
      <c r="N458" s="10" cm="1">
        <f t="array" aca="1" ref="N458" ca="1">IF(ISBLANK(C458),0,IF(F458="Flow",AP458,IF(F458="Cascade",AQ458,IF(OR(ISBLANK(F458),ISBLANK(G458),ISBLANK(I458),ISBLANK(J458)),0,(_xlfn.XLOOKUP(S458,INDIRECT(U458&amp;W458&amp;"W"),_xlfn.XLOOKUP(T458,INDIRECT(U458&amp;W458&amp;"D"),INDIRECT(U458&amp;W458))))))))</f>
        <v>0</v>
      </c>
      <c r="O458" s="93"/>
      <c r="P458" s="9">
        <f t="shared" ca="1" si="152"/>
        <v>0</v>
      </c>
      <c r="Q458" s="9">
        <f t="shared" si="162"/>
        <v>0</v>
      </c>
      <c r="S458" s="7">
        <f t="shared" si="163"/>
        <v>800</v>
      </c>
      <c r="T458" s="7">
        <f t="shared" si="164"/>
        <v>800</v>
      </c>
      <c r="U458" s="8" t="str">
        <f t="shared" si="165"/>
        <v/>
      </c>
      <c r="V458" s="7" cm="1">
        <f t="array" aca="1" ref="V458" ca="1">IF(ISBLANK(I458),0,_xlfn.XLOOKUP(I458,INDIRECT(U458&amp;"Controls"),INDIRECT(U458&amp;"ControlsAddon")))</f>
        <v>0</v>
      </c>
      <c r="W458" s="7" t="str">
        <f t="shared" si="153"/>
        <v/>
      </c>
      <c r="X458" s="7" cm="1">
        <f t="array" aca="1" ref="X458" ca="1">IF(AND(K458="y",NOT(ISBLANK(H458))),_xlfn.XLOOKUP(S458,ralcassette,ralcassettecost),IF(K458="Y",_xlfn.XLOOKUP(S458,INDIRECT(U458&amp;"RALW"),_xlfn.XLOOKUP(T458,INDIRECT(U458&amp;"RALD"),INDIRECT(U458&amp;"RAL"))),0))</f>
        <v>0</v>
      </c>
      <c r="Y458" s="7">
        <f t="shared" si="166"/>
        <v>0</v>
      </c>
      <c r="Z458" s="7">
        <f t="shared" si="167"/>
        <v>0</v>
      </c>
      <c r="AA458" s="7" cm="1">
        <f t="array" ref="AA458">IF(ISNUMBER(SEARCH("cassette",H458)),_xlfn.XLOOKUP(S458,cassettewidth,_xlfn.XLOOKUP(H458,cassettetype,cassette)),IF(ISNUMBER(SEARCH("fascia",H458)),_xlfn.XLOOKUP(S458,fasciawidth,_xlfn.XLOOKUP(H458,fasciatype,fascia)),0))</f>
        <v>0</v>
      </c>
      <c r="AB458" s="7" t="str">
        <f t="shared" si="168"/>
        <v/>
      </c>
      <c r="AC458" s="7" t="str" cm="1">
        <f t="array" ref="AC458">IF(NOT(ISBLANK(H458)),_xlfn.XLOOKUP(S458,cassetterefwidth,_xlfn.XLOOKUP(T458,cassetterefdrop,cassetteref)),"")</f>
        <v/>
      </c>
      <c r="AD458" s="1" t="b">
        <f t="shared" si="169"/>
        <v>0</v>
      </c>
      <c r="AE458" s="1" t="b">
        <f t="shared" si="154"/>
        <v>0</v>
      </c>
      <c r="AF458" s="10" t="e" cm="1">
        <f t="array" aca="1" ref="AF458" ca="1">(_xlfn.XLOOKUP($S458,INDIRECT($U458&amp;$W458&amp;"W"),_xlfn.XLOOKUP($T458,INDIRECT($U458&amp;$W458&amp;"D"),INDIRECT($U458&amp;$W458))))</f>
        <v>#REF!</v>
      </c>
      <c r="AG458" s="9"/>
      <c r="AH458" s="9"/>
      <c r="AI458" s="9"/>
      <c r="AJ458" s="9"/>
      <c r="AK458" s="9"/>
      <c r="AL458" s="7">
        <f t="shared" si="155"/>
        <v>500</v>
      </c>
      <c r="AM458" s="7" t="str">
        <f t="shared" si="170"/>
        <v/>
      </c>
      <c r="AN458" s="7">
        <f t="shared" si="156"/>
        <v>0</v>
      </c>
      <c r="AO458" s="7">
        <f t="shared" si="157"/>
        <v>0</v>
      </c>
      <c r="AP458" s="9" cm="1">
        <f t="array" aca="1" ref="AP458" ca="1">IF(F458="Flow",_xlfn.XLOOKUP(AL458,INDIRECT(F458&amp;AM458&amp;"W"),_xlfn.XLOOKUP(AI458,INDIRECT(F458&amp;AM458&amp;"H"),INDIRECT(F458&amp;AM458))),0)</f>
        <v>0</v>
      </c>
      <c r="AQ458" s="9">
        <f>IF(F458="Cascade",_xlfn.XLOOKUP(S458,Cascade!$C$4:$S$4,Cascade!$C$5:$S$5),0)</f>
        <v>0</v>
      </c>
      <c r="AR458" s="9" t="b">
        <f t="shared" si="158"/>
        <v>0</v>
      </c>
      <c r="AS458" s="9" cm="1">
        <f t="array" aca="1" ref="AS458" ca="1">IF(OR(G458="Ellipse 43",G458="Luxury 46",G458="Type 2",G458="Type D",G458="Type Z",ISBLANK(G458)),0,_xlfn.XLOOKUP(S458,INDIRECT(U458&amp;AR458&amp;"w"),INDIRECT(U458&amp;AR458)))</f>
        <v>0</v>
      </c>
      <c r="AT458" s="9" cm="1">
        <f t="array" ref="AT458">IF(F458="ExtraLok 100",_xlfn.XLOOKUP(S458,'ExtraLok 100'!$C$6:$S$6,_xlfn.XLOOKUP('Pricing Tool'!T458,'ExtraLok 100'!$A$7:$A$21,'ExtraLok 100'!$C$7:$S$21)),IF(F458="ExtraLok 125",_xlfn.XLOOKUP('Pricing Tool'!S458,'ExtraLok 125'!$C$6:$S$6,_xlfn.XLOOKUP('Pricing Tool'!T458,'ExtraLok 125'!$A$7:$A$33,'ExtraLok 125'!$C$7:$S$33)),0))</f>
        <v>0</v>
      </c>
      <c r="AU458" s="9">
        <f t="shared" ca="1" si="171"/>
        <v>0</v>
      </c>
      <c r="AV458" s="9" t="str">
        <f t="shared" si="159"/>
        <v/>
      </c>
      <c r="AW458" s="85" t="e">
        <f>_xlfn.XLOOKUP($AV458,'Size capacities'!$A$2:$A$120,'Size capacities'!D$2:D$120)</f>
        <v>#N/A</v>
      </c>
      <c r="AX458" s="85" t="e">
        <f>_xlfn.XLOOKUP($AV458,'Size capacities'!$A$2:$A$120,'Size capacities'!E$2:E$120)</f>
        <v>#N/A</v>
      </c>
      <c r="AY458" s="85" t="e">
        <f>_xlfn.XLOOKUP($AV458,'Size capacities'!$A$2:$A$120,'Size capacities'!F$2:F$120)</f>
        <v>#N/A</v>
      </c>
      <c r="AZ458" s="85" t="e">
        <f>_xlfn.XLOOKUP($AV458,'Size capacities'!$A$2:$A$120,'Size capacities'!G$2:G$120)</f>
        <v>#N/A</v>
      </c>
      <c r="BA458" s="85">
        <f t="shared" si="160"/>
        <v>0</v>
      </c>
      <c r="BB458" s="85">
        <f t="shared" si="161"/>
        <v>0</v>
      </c>
    </row>
    <row r="459" spans="1:54" x14ac:dyDescent="0.3">
      <c r="A459" s="7">
        <v>456</v>
      </c>
      <c r="B459" s="91"/>
      <c r="C459" s="91"/>
      <c r="D459" s="91"/>
      <c r="E459" s="91"/>
      <c r="F459" s="91"/>
      <c r="G459" s="91"/>
      <c r="H459" s="91"/>
      <c r="I459" s="91"/>
      <c r="J459" s="91"/>
      <c r="K459" s="92"/>
      <c r="L459" s="92"/>
      <c r="M459" s="9">
        <f t="shared" ca="1" si="151"/>
        <v>0</v>
      </c>
      <c r="N459" s="10" cm="1">
        <f t="array" aca="1" ref="N459" ca="1">IF(ISBLANK(C459),0,IF(F459="Flow",AP459,IF(F459="Cascade",AQ459,IF(OR(ISBLANK(F459),ISBLANK(G459),ISBLANK(I459),ISBLANK(J459)),0,(_xlfn.XLOOKUP(S459,INDIRECT(U459&amp;W459&amp;"W"),_xlfn.XLOOKUP(T459,INDIRECT(U459&amp;W459&amp;"D"),INDIRECT(U459&amp;W459))))))))</f>
        <v>0</v>
      </c>
      <c r="O459" s="93"/>
      <c r="P459" s="9">
        <f t="shared" ca="1" si="152"/>
        <v>0</v>
      </c>
      <c r="Q459" s="9">
        <f t="shared" si="162"/>
        <v>0</v>
      </c>
      <c r="S459" s="7">
        <f t="shared" si="163"/>
        <v>800</v>
      </c>
      <c r="T459" s="7">
        <f t="shared" si="164"/>
        <v>800</v>
      </c>
      <c r="U459" s="8" t="str">
        <f t="shared" si="165"/>
        <v/>
      </c>
      <c r="V459" s="7" cm="1">
        <f t="array" aca="1" ref="V459" ca="1">IF(ISBLANK(I459),0,_xlfn.XLOOKUP(I459,INDIRECT(U459&amp;"Controls"),INDIRECT(U459&amp;"ControlsAddon")))</f>
        <v>0</v>
      </c>
      <c r="W459" s="7" t="str">
        <f t="shared" si="153"/>
        <v/>
      </c>
      <c r="X459" s="7" cm="1">
        <f t="array" aca="1" ref="X459" ca="1">IF(AND(K459="y",NOT(ISBLANK(H459))),_xlfn.XLOOKUP(S459,ralcassette,ralcassettecost),IF(K459="Y",_xlfn.XLOOKUP(S459,INDIRECT(U459&amp;"RALW"),_xlfn.XLOOKUP(T459,INDIRECT(U459&amp;"RALD"),INDIRECT(U459&amp;"RAL"))),0))</f>
        <v>0</v>
      </c>
      <c r="Y459" s="7">
        <f t="shared" si="166"/>
        <v>0</v>
      </c>
      <c r="Z459" s="7">
        <f t="shared" si="167"/>
        <v>0</v>
      </c>
      <c r="AA459" s="7" cm="1">
        <f t="array" ref="AA459">IF(ISNUMBER(SEARCH("cassette",H459)),_xlfn.XLOOKUP(S459,cassettewidth,_xlfn.XLOOKUP(H459,cassettetype,cassette)),IF(ISNUMBER(SEARCH("fascia",H459)),_xlfn.XLOOKUP(S459,fasciawidth,_xlfn.XLOOKUP(H459,fasciatype,fascia)),0))</f>
        <v>0</v>
      </c>
      <c r="AB459" s="7" t="str">
        <f t="shared" si="168"/>
        <v/>
      </c>
      <c r="AC459" s="7" t="str" cm="1">
        <f t="array" ref="AC459">IF(NOT(ISBLANK(H459)),_xlfn.XLOOKUP(S459,cassetterefwidth,_xlfn.XLOOKUP(T459,cassetterefdrop,cassetteref)),"")</f>
        <v/>
      </c>
      <c r="AD459" s="1" t="b">
        <f t="shared" si="169"/>
        <v>0</v>
      </c>
      <c r="AE459" s="1" t="b">
        <f t="shared" si="154"/>
        <v>0</v>
      </c>
      <c r="AF459" s="10" t="e" cm="1">
        <f t="array" aca="1" ref="AF459" ca="1">(_xlfn.XLOOKUP($S459,INDIRECT($U459&amp;$W459&amp;"W"),_xlfn.XLOOKUP($T459,INDIRECT($U459&amp;$W459&amp;"D"),INDIRECT($U459&amp;$W459))))</f>
        <v>#REF!</v>
      </c>
      <c r="AG459" s="9"/>
      <c r="AH459" s="9"/>
      <c r="AI459" s="9"/>
      <c r="AJ459" s="9"/>
      <c r="AK459" s="9"/>
      <c r="AL459" s="7">
        <f t="shared" si="155"/>
        <v>500</v>
      </c>
      <c r="AM459" s="7" t="str">
        <f t="shared" si="170"/>
        <v/>
      </c>
      <c r="AN459" s="7">
        <f t="shared" si="156"/>
        <v>0</v>
      </c>
      <c r="AO459" s="7">
        <f t="shared" si="157"/>
        <v>0</v>
      </c>
      <c r="AP459" s="9" cm="1">
        <f t="array" aca="1" ref="AP459" ca="1">IF(F459="Flow",_xlfn.XLOOKUP(AL459,INDIRECT(F459&amp;AM459&amp;"W"),_xlfn.XLOOKUP(AI459,INDIRECT(F459&amp;AM459&amp;"H"),INDIRECT(F459&amp;AM459))),0)</f>
        <v>0</v>
      </c>
      <c r="AQ459" s="9">
        <f>IF(F459="Cascade",_xlfn.XLOOKUP(S459,Cascade!$C$4:$S$4,Cascade!$C$5:$S$5),0)</f>
        <v>0</v>
      </c>
      <c r="AR459" s="9" t="b">
        <f t="shared" si="158"/>
        <v>0</v>
      </c>
      <c r="AS459" s="9" cm="1">
        <f t="array" aca="1" ref="AS459" ca="1">IF(OR(G459="Ellipse 43",G459="Luxury 46",G459="Type 2",G459="Type D",G459="Type Z",ISBLANK(G459)),0,_xlfn.XLOOKUP(S459,INDIRECT(U459&amp;AR459&amp;"w"),INDIRECT(U459&amp;AR459)))</f>
        <v>0</v>
      </c>
      <c r="AT459" s="9" cm="1">
        <f t="array" ref="AT459">IF(F459="ExtraLok 100",_xlfn.XLOOKUP(S459,'ExtraLok 100'!$C$6:$S$6,_xlfn.XLOOKUP('Pricing Tool'!T459,'ExtraLok 100'!$A$7:$A$21,'ExtraLok 100'!$C$7:$S$21)),IF(F459="ExtraLok 125",_xlfn.XLOOKUP('Pricing Tool'!S459,'ExtraLok 125'!$C$6:$S$6,_xlfn.XLOOKUP('Pricing Tool'!T459,'ExtraLok 125'!$A$7:$A$33,'ExtraLok 125'!$C$7:$S$33)),0))</f>
        <v>0</v>
      </c>
      <c r="AU459" s="9">
        <f t="shared" ca="1" si="171"/>
        <v>0</v>
      </c>
      <c r="AV459" s="9" t="str">
        <f t="shared" si="159"/>
        <v/>
      </c>
      <c r="AW459" s="85" t="e">
        <f>_xlfn.XLOOKUP($AV459,'Size capacities'!$A$2:$A$120,'Size capacities'!D$2:D$120)</f>
        <v>#N/A</v>
      </c>
      <c r="AX459" s="85" t="e">
        <f>_xlfn.XLOOKUP($AV459,'Size capacities'!$A$2:$A$120,'Size capacities'!E$2:E$120)</f>
        <v>#N/A</v>
      </c>
      <c r="AY459" s="85" t="e">
        <f>_xlfn.XLOOKUP($AV459,'Size capacities'!$A$2:$A$120,'Size capacities'!F$2:F$120)</f>
        <v>#N/A</v>
      </c>
      <c r="AZ459" s="85" t="e">
        <f>_xlfn.XLOOKUP($AV459,'Size capacities'!$A$2:$A$120,'Size capacities'!G$2:G$120)</f>
        <v>#N/A</v>
      </c>
      <c r="BA459" s="85">
        <f t="shared" si="160"/>
        <v>0</v>
      </c>
      <c r="BB459" s="85">
        <f t="shared" si="161"/>
        <v>0</v>
      </c>
    </row>
    <row r="460" spans="1:54" x14ac:dyDescent="0.3">
      <c r="A460" s="7">
        <v>457</v>
      </c>
      <c r="B460" s="91"/>
      <c r="C460" s="91"/>
      <c r="D460" s="91"/>
      <c r="E460" s="91"/>
      <c r="F460" s="91"/>
      <c r="G460" s="91"/>
      <c r="H460" s="91"/>
      <c r="I460" s="91"/>
      <c r="J460" s="91"/>
      <c r="K460" s="92"/>
      <c r="L460" s="92"/>
      <c r="M460" s="9">
        <f t="shared" ca="1" si="151"/>
        <v>0</v>
      </c>
      <c r="N460" s="10" cm="1">
        <f t="array" aca="1" ref="N460" ca="1">IF(ISBLANK(C460),0,IF(F460="Flow",AP460,IF(F460="Cascade",AQ460,IF(OR(ISBLANK(F460),ISBLANK(G460),ISBLANK(I460),ISBLANK(J460)),0,(_xlfn.XLOOKUP(S460,INDIRECT(U460&amp;W460&amp;"W"),_xlfn.XLOOKUP(T460,INDIRECT(U460&amp;W460&amp;"D"),INDIRECT(U460&amp;W460))))))))</f>
        <v>0</v>
      </c>
      <c r="O460" s="93"/>
      <c r="P460" s="9">
        <f t="shared" ca="1" si="152"/>
        <v>0</v>
      </c>
      <c r="Q460" s="9">
        <f t="shared" si="162"/>
        <v>0</v>
      </c>
      <c r="S460" s="7">
        <f t="shared" si="163"/>
        <v>800</v>
      </c>
      <c r="T460" s="7">
        <f t="shared" si="164"/>
        <v>800</v>
      </c>
      <c r="U460" s="8" t="str">
        <f t="shared" si="165"/>
        <v/>
      </c>
      <c r="V460" s="7" cm="1">
        <f t="array" aca="1" ref="V460" ca="1">IF(ISBLANK(I460),0,_xlfn.XLOOKUP(I460,INDIRECT(U460&amp;"Controls"),INDIRECT(U460&amp;"ControlsAddon")))</f>
        <v>0</v>
      </c>
      <c r="W460" s="7" t="str">
        <f t="shared" si="153"/>
        <v/>
      </c>
      <c r="X460" s="7" cm="1">
        <f t="array" aca="1" ref="X460" ca="1">IF(AND(K460="y",NOT(ISBLANK(H460))),_xlfn.XLOOKUP(S460,ralcassette,ralcassettecost),IF(K460="Y",_xlfn.XLOOKUP(S460,INDIRECT(U460&amp;"RALW"),_xlfn.XLOOKUP(T460,INDIRECT(U460&amp;"RALD"),INDIRECT(U460&amp;"RAL"))),0))</f>
        <v>0</v>
      </c>
      <c r="Y460" s="7">
        <f t="shared" si="166"/>
        <v>0</v>
      </c>
      <c r="Z460" s="7">
        <f t="shared" si="167"/>
        <v>0</v>
      </c>
      <c r="AA460" s="7" cm="1">
        <f t="array" ref="AA460">IF(ISNUMBER(SEARCH("cassette",H460)),_xlfn.XLOOKUP(S460,cassettewidth,_xlfn.XLOOKUP(H460,cassettetype,cassette)),IF(ISNUMBER(SEARCH("fascia",H460)),_xlfn.XLOOKUP(S460,fasciawidth,_xlfn.XLOOKUP(H460,fasciatype,fascia)),0))</f>
        <v>0</v>
      </c>
      <c r="AB460" s="7" t="str">
        <f t="shared" si="168"/>
        <v/>
      </c>
      <c r="AC460" s="7" t="str" cm="1">
        <f t="array" ref="AC460">IF(NOT(ISBLANK(H460)),_xlfn.XLOOKUP(S460,cassetterefwidth,_xlfn.XLOOKUP(T460,cassetterefdrop,cassetteref)),"")</f>
        <v/>
      </c>
      <c r="AD460" s="1" t="b">
        <f t="shared" si="169"/>
        <v>0</v>
      </c>
      <c r="AE460" s="1" t="b">
        <f t="shared" si="154"/>
        <v>0</v>
      </c>
      <c r="AF460" s="10" t="e" cm="1">
        <f t="array" aca="1" ref="AF460" ca="1">(_xlfn.XLOOKUP($S460,INDIRECT($U460&amp;$W460&amp;"W"),_xlfn.XLOOKUP($T460,INDIRECT($U460&amp;$W460&amp;"D"),INDIRECT($U460&amp;$W460))))</f>
        <v>#REF!</v>
      </c>
      <c r="AG460" s="9"/>
      <c r="AH460" s="9"/>
      <c r="AI460" s="9"/>
      <c r="AJ460" s="9"/>
      <c r="AK460" s="9"/>
      <c r="AL460" s="7">
        <f t="shared" si="155"/>
        <v>500</v>
      </c>
      <c r="AM460" s="7" t="str">
        <f t="shared" si="170"/>
        <v/>
      </c>
      <c r="AN460" s="7">
        <f t="shared" si="156"/>
        <v>0</v>
      </c>
      <c r="AO460" s="7">
        <f t="shared" si="157"/>
        <v>0</v>
      </c>
      <c r="AP460" s="9" cm="1">
        <f t="array" aca="1" ref="AP460" ca="1">IF(F460="Flow",_xlfn.XLOOKUP(AL460,INDIRECT(F460&amp;AM460&amp;"W"),_xlfn.XLOOKUP(AI460,INDIRECT(F460&amp;AM460&amp;"H"),INDIRECT(F460&amp;AM460))),0)</f>
        <v>0</v>
      </c>
      <c r="AQ460" s="9">
        <f>IF(F460="Cascade",_xlfn.XLOOKUP(S460,Cascade!$C$4:$S$4,Cascade!$C$5:$S$5),0)</f>
        <v>0</v>
      </c>
      <c r="AR460" s="9" t="b">
        <f t="shared" si="158"/>
        <v>0</v>
      </c>
      <c r="AS460" s="9" cm="1">
        <f t="array" aca="1" ref="AS460" ca="1">IF(OR(G460="Ellipse 43",G460="Luxury 46",G460="Type 2",G460="Type D",G460="Type Z",ISBLANK(G460)),0,_xlfn.XLOOKUP(S460,INDIRECT(U460&amp;AR460&amp;"w"),INDIRECT(U460&amp;AR460)))</f>
        <v>0</v>
      </c>
      <c r="AT460" s="9" cm="1">
        <f t="array" ref="AT460">IF(F460="ExtraLok 100",_xlfn.XLOOKUP(S460,'ExtraLok 100'!$C$6:$S$6,_xlfn.XLOOKUP('Pricing Tool'!T460,'ExtraLok 100'!$A$7:$A$21,'ExtraLok 100'!$C$7:$S$21)),IF(F460="ExtraLok 125",_xlfn.XLOOKUP('Pricing Tool'!S460,'ExtraLok 125'!$C$6:$S$6,_xlfn.XLOOKUP('Pricing Tool'!T460,'ExtraLok 125'!$A$7:$A$33,'ExtraLok 125'!$C$7:$S$33)),0))</f>
        <v>0</v>
      </c>
      <c r="AU460" s="9">
        <f t="shared" ca="1" si="171"/>
        <v>0</v>
      </c>
      <c r="AV460" s="9" t="str">
        <f t="shared" si="159"/>
        <v/>
      </c>
      <c r="AW460" s="85" t="e">
        <f>_xlfn.XLOOKUP($AV460,'Size capacities'!$A$2:$A$120,'Size capacities'!D$2:D$120)</f>
        <v>#N/A</v>
      </c>
      <c r="AX460" s="85" t="e">
        <f>_xlfn.XLOOKUP($AV460,'Size capacities'!$A$2:$A$120,'Size capacities'!E$2:E$120)</f>
        <v>#N/A</v>
      </c>
      <c r="AY460" s="85" t="e">
        <f>_xlfn.XLOOKUP($AV460,'Size capacities'!$A$2:$A$120,'Size capacities'!F$2:F$120)</f>
        <v>#N/A</v>
      </c>
      <c r="AZ460" s="85" t="e">
        <f>_xlfn.XLOOKUP($AV460,'Size capacities'!$A$2:$A$120,'Size capacities'!G$2:G$120)</f>
        <v>#N/A</v>
      </c>
      <c r="BA460" s="85">
        <f t="shared" si="160"/>
        <v>0</v>
      </c>
      <c r="BB460" s="85">
        <f t="shared" si="161"/>
        <v>0</v>
      </c>
    </row>
    <row r="461" spans="1:54" x14ac:dyDescent="0.3">
      <c r="A461" s="7">
        <v>458</v>
      </c>
      <c r="B461" s="91"/>
      <c r="C461" s="91"/>
      <c r="D461" s="91"/>
      <c r="E461" s="91"/>
      <c r="F461" s="91"/>
      <c r="G461" s="91"/>
      <c r="H461" s="91"/>
      <c r="I461" s="91"/>
      <c r="J461" s="91"/>
      <c r="K461" s="92"/>
      <c r="L461" s="92"/>
      <c r="M461" s="9">
        <f t="shared" ca="1" si="151"/>
        <v>0</v>
      </c>
      <c r="N461" s="10" cm="1">
        <f t="array" aca="1" ref="N461" ca="1">IF(ISBLANK(C461),0,IF(F461="Flow",AP461,IF(F461="Cascade",AQ461,IF(OR(ISBLANK(F461),ISBLANK(G461),ISBLANK(I461),ISBLANK(J461)),0,(_xlfn.XLOOKUP(S461,INDIRECT(U461&amp;W461&amp;"W"),_xlfn.XLOOKUP(T461,INDIRECT(U461&amp;W461&amp;"D"),INDIRECT(U461&amp;W461))))))))</f>
        <v>0</v>
      </c>
      <c r="O461" s="93"/>
      <c r="P461" s="9">
        <f t="shared" ca="1" si="152"/>
        <v>0</v>
      </c>
      <c r="Q461" s="9">
        <f t="shared" si="162"/>
        <v>0</v>
      </c>
      <c r="S461" s="7">
        <f t="shared" si="163"/>
        <v>800</v>
      </c>
      <c r="T461" s="7">
        <f t="shared" si="164"/>
        <v>800</v>
      </c>
      <c r="U461" s="8" t="str">
        <f t="shared" si="165"/>
        <v/>
      </c>
      <c r="V461" s="7" cm="1">
        <f t="array" aca="1" ref="V461" ca="1">IF(ISBLANK(I461),0,_xlfn.XLOOKUP(I461,INDIRECT(U461&amp;"Controls"),INDIRECT(U461&amp;"ControlsAddon")))</f>
        <v>0</v>
      </c>
      <c r="W461" s="7" t="str">
        <f t="shared" si="153"/>
        <v/>
      </c>
      <c r="X461" s="7" cm="1">
        <f t="array" aca="1" ref="X461" ca="1">IF(AND(K461="y",NOT(ISBLANK(H461))),_xlfn.XLOOKUP(S461,ralcassette,ralcassettecost),IF(K461="Y",_xlfn.XLOOKUP(S461,INDIRECT(U461&amp;"RALW"),_xlfn.XLOOKUP(T461,INDIRECT(U461&amp;"RALD"),INDIRECT(U461&amp;"RAL"))),0))</f>
        <v>0</v>
      </c>
      <c r="Y461" s="7">
        <f t="shared" si="166"/>
        <v>0</v>
      </c>
      <c r="Z461" s="7">
        <f t="shared" si="167"/>
        <v>0</v>
      </c>
      <c r="AA461" s="7" cm="1">
        <f t="array" ref="AA461">IF(ISNUMBER(SEARCH("cassette",H461)),_xlfn.XLOOKUP(S461,cassettewidth,_xlfn.XLOOKUP(H461,cassettetype,cassette)),IF(ISNUMBER(SEARCH("fascia",H461)),_xlfn.XLOOKUP(S461,fasciawidth,_xlfn.XLOOKUP(H461,fasciatype,fascia)),0))</f>
        <v>0</v>
      </c>
      <c r="AB461" s="7" t="str">
        <f t="shared" si="168"/>
        <v/>
      </c>
      <c r="AC461" s="7" t="str" cm="1">
        <f t="array" ref="AC461">IF(NOT(ISBLANK(H461)),_xlfn.XLOOKUP(S461,cassetterefwidth,_xlfn.XLOOKUP(T461,cassetterefdrop,cassetteref)),"")</f>
        <v/>
      </c>
      <c r="AD461" s="1" t="b">
        <f t="shared" si="169"/>
        <v>0</v>
      </c>
      <c r="AE461" s="1" t="b">
        <f t="shared" si="154"/>
        <v>0</v>
      </c>
      <c r="AF461" s="10" t="e" cm="1">
        <f t="array" aca="1" ref="AF461" ca="1">(_xlfn.XLOOKUP($S461,INDIRECT($U461&amp;$W461&amp;"W"),_xlfn.XLOOKUP($T461,INDIRECT($U461&amp;$W461&amp;"D"),INDIRECT($U461&amp;$W461))))</f>
        <v>#REF!</v>
      </c>
      <c r="AG461" s="9"/>
      <c r="AH461" s="9"/>
      <c r="AI461" s="9"/>
      <c r="AJ461" s="9"/>
      <c r="AK461" s="9"/>
      <c r="AL461" s="7">
        <f t="shared" si="155"/>
        <v>500</v>
      </c>
      <c r="AM461" s="7" t="str">
        <f t="shared" si="170"/>
        <v/>
      </c>
      <c r="AN461" s="7">
        <f t="shared" si="156"/>
        <v>0</v>
      </c>
      <c r="AO461" s="7">
        <f t="shared" si="157"/>
        <v>0</v>
      </c>
      <c r="AP461" s="9" cm="1">
        <f t="array" aca="1" ref="AP461" ca="1">IF(F461="Flow",_xlfn.XLOOKUP(AL461,INDIRECT(F461&amp;AM461&amp;"W"),_xlfn.XLOOKUP(AI461,INDIRECT(F461&amp;AM461&amp;"H"),INDIRECT(F461&amp;AM461))),0)</f>
        <v>0</v>
      </c>
      <c r="AQ461" s="9">
        <f>IF(F461="Cascade",_xlfn.XLOOKUP(S461,Cascade!$C$4:$S$4,Cascade!$C$5:$S$5),0)</f>
        <v>0</v>
      </c>
      <c r="AR461" s="9" t="b">
        <f t="shared" si="158"/>
        <v>0</v>
      </c>
      <c r="AS461" s="9" cm="1">
        <f t="array" aca="1" ref="AS461" ca="1">IF(OR(G461="Ellipse 43",G461="Luxury 46",G461="Type 2",G461="Type D",G461="Type Z",ISBLANK(G461)),0,_xlfn.XLOOKUP(S461,INDIRECT(U461&amp;AR461&amp;"w"),INDIRECT(U461&amp;AR461)))</f>
        <v>0</v>
      </c>
      <c r="AT461" s="9" cm="1">
        <f t="array" ref="AT461">IF(F461="ExtraLok 100",_xlfn.XLOOKUP(S461,'ExtraLok 100'!$C$6:$S$6,_xlfn.XLOOKUP('Pricing Tool'!T461,'ExtraLok 100'!$A$7:$A$21,'ExtraLok 100'!$C$7:$S$21)),IF(F461="ExtraLok 125",_xlfn.XLOOKUP('Pricing Tool'!S461,'ExtraLok 125'!$C$6:$S$6,_xlfn.XLOOKUP('Pricing Tool'!T461,'ExtraLok 125'!$A$7:$A$33,'ExtraLok 125'!$C$7:$S$33)),0))</f>
        <v>0</v>
      </c>
      <c r="AU461" s="9">
        <f t="shared" ca="1" si="171"/>
        <v>0</v>
      </c>
      <c r="AV461" s="9" t="str">
        <f t="shared" si="159"/>
        <v/>
      </c>
      <c r="AW461" s="85" t="e">
        <f>_xlfn.XLOOKUP($AV461,'Size capacities'!$A$2:$A$120,'Size capacities'!D$2:D$120)</f>
        <v>#N/A</v>
      </c>
      <c r="AX461" s="85" t="e">
        <f>_xlfn.XLOOKUP($AV461,'Size capacities'!$A$2:$A$120,'Size capacities'!E$2:E$120)</f>
        <v>#N/A</v>
      </c>
      <c r="AY461" s="85" t="e">
        <f>_xlfn.XLOOKUP($AV461,'Size capacities'!$A$2:$A$120,'Size capacities'!F$2:F$120)</f>
        <v>#N/A</v>
      </c>
      <c r="AZ461" s="85" t="e">
        <f>_xlfn.XLOOKUP($AV461,'Size capacities'!$A$2:$A$120,'Size capacities'!G$2:G$120)</f>
        <v>#N/A</v>
      </c>
      <c r="BA461" s="85">
        <f t="shared" si="160"/>
        <v>0</v>
      </c>
      <c r="BB461" s="85">
        <f t="shared" si="161"/>
        <v>0</v>
      </c>
    </row>
    <row r="462" spans="1:54" x14ac:dyDescent="0.3">
      <c r="A462" s="7">
        <v>459</v>
      </c>
      <c r="B462" s="91"/>
      <c r="C462" s="91"/>
      <c r="D462" s="91"/>
      <c r="E462" s="91"/>
      <c r="F462" s="91"/>
      <c r="G462" s="91"/>
      <c r="H462" s="91"/>
      <c r="I462" s="91"/>
      <c r="J462" s="91"/>
      <c r="K462" s="92"/>
      <c r="L462" s="92"/>
      <c r="M462" s="9">
        <f t="shared" ca="1" si="151"/>
        <v>0</v>
      </c>
      <c r="N462" s="10" cm="1">
        <f t="array" aca="1" ref="N462" ca="1">IF(ISBLANK(C462),0,IF(F462="Flow",AP462,IF(F462="Cascade",AQ462,IF(OR(ISBLANK(F462),ISBLANK(G462),ISBLANK(I462),ISBLANK(J462)),0,(_xlfn.XLOOKUP(S462,INDIRECT(U462&amp;W462&amp;"W"),_xlfn.XLOOKUP(T462,INDIRECT(U462&amp;W462&amp;"D"),INDIRECT(U462&amp;W462))))))))</f>
        <v>0</v>
      </c>
      <c r="O462" s="93"/>
      <c r="P462" s="9">
        <f t="shared" ca="1" si="152"/>
        <v>0</v>
      </c>
      <c r="Q462" s="9">
        <f t="shared" si="162"/>
        <v>0</v>
      </c>
      <c r="S462" s="7">
        <f t="shared" si="163"/>
        <v>800</v>
      </c>
      <c r="T462" s="7">
        <f t="shared" si="164"/>
        <v>800</v>
      </c>
      <c r="U462" s="8" t="str">
        <f t="shared" si="165"/>
        <v/>
      </c>
      <c r="V462" s="7" cm="1">
        <f t="array" aca="1" ref="V462" ca="1">IF(ISBLANK(I462),0,_xlfn.XLOOKUP(I462,INDIRECT(U462&amp;"Controls"),INDIRECT(U462&amp;"ControlsAddon")))</f>
        <v>0</v>
      </c>
      <c r="W462" s="7" t="str">
        <f t="shared" si="153"/>
        <v/>
      </c>
      <c r="X462" s="7" cm="1">
        <f t="array" aca="1" ref="X462" ca="1">IF(AND(K462="y",NOT(ISBLANK(H462))),_xlfn.XLOOKUP(S462,ralcassette,ralcassettecost),IF(K462="Y",_xlfn.XLOOKUP(S462,INDIRECT(U462&amp;"RALW"),_xlfn.XLOOKUP(T462,INDIRECT(U462&amp;"RALD"),INDIRECT(U462&amp;"RAL"))),0))</f>
        <v>0</v>
      </c>
      <c r="Y462" s="7">
        <f t="shared" si="166"/>
        <v>0</v>
      </c>
      <c r="Z462" s="7">
        <f t="shared" si="167"/>
        <v>0</v>
      </c>
      <c r="AA462" s="7" cm="1">
        <f t="array" ref="AA462">IF(ISNUMBER(SEARCH("cassette",H462)),_xlfn.XLOOKUP(S462,cassettewidth,_xlfn.XLOOKUP(H462,cassettetype,cassette)),IF(ISNUMBER(SEARCH("fascia",H462)),_xlfn.XLOOKUP(S462,fasciawidth,_xlfn.XLOOKUP(H462,fasciatype,fascia)),0))</f>
        <v>0</v>
      </c>
      <c r="AB462" s="7" t="str">
        <f t="shared" si="168"/>
        <v/>
      </c>
      <c r="AC462" s="7" t="str" cm="1">
        <f t="array" ref="AC462">IF(NOT(ISBLANK(H462)),_xlfn.XLOOKUP(S462,cassetterefwidth,_xlfn.XLOOKUP(T462,cassetterefdrop,cassetteref)),"")</f>
        <v/>
      </c>
      <c r="AD462" s="1" t="b">
        <f t="shared" si="169"/>
        <v>0</v>
      </c>
      <c r="AE462" s="1" t="b">
        <f t="shared" si="154"/>
        <v>0</v>
      </c>
      <c r="AF462" s="10" t="e" cm="1">
        <f t="array" aca="1" ref="AF462" ca="1">(_xlfn.XLOOKUP($S462,INDIRECT($U462&amp;$W462&amp;"W"),_xlfn.XLOOKUP($T462,INDIRECT($U462&amp;$W462&amp;"D"),INDIRECT($U462&amp;$W462))))</f>
        <v>#REF!</v>
      </c>
      <c r="AG462" s="9"/>
      <c r="AH462" s="9"/>
      <c r="AI462" s="9"/>
      <c r="AJ462" s="9"/>
      <c r="AK462" s="9"/>
      <c r="AL462" s="7">
        <f t="shared" si="155"/>
        <v>500</v>
      </c>
      <c r="AM462" s="7" t="str">
        <f t="shared" si="170"/>
        <v/>
      </c>
      <c r="AN462" s="7">
        <f t="shared" si="156"/>
        <v>0</v>
      </c>
      <c r="AO462" s="7">
        <f t="shared" si="157"/>
        <v>0</v>
      </c>
      <c r="AP462" s="9" cm="1">
        <f t="array" aca="1" ref="AP462" ca="1">IF(F462="Flow",_xlfn.XLOOKUP(AL462,INDIRECT(F462&amp;AM462&amp;"W"),_xlfn.XLOOKUP(AI462,INDIRECT(F462&amp;AM462&amp;"H"),INDIRECT(F462&amp;AM462))),0)</f>
        <v>0</v>
      </c>
      <c r="AQ462" s="9">
        <f>IF(F462="Cascade",_xlfn.XLOOKUP(S462,Cascade!$C$4:$S$4,Cascade!$C$5:$S$5),0)</f>
        <v>0</v>
      </c>
      <c r="AR462" s="9" t="b">
        <f t="shared" si="158"/>
        <v>0</v>
      </c>
      <c r="AS462" s="9" cm="1">
        <f t="array" aca="1" ref="AS462" ca="1">IF(OR(G462="Ellipse 43",G462="Luxury 46",G462="Type 2",G462="Type D",G462="Type Z",ISBLANK(G462)),0,_xlfn.XLOOKUP(S462,INDIRECT(U462&amp;AR462&amp;"w"),INDIRECT(U462&amp;AR462)))</f>
        <v>0</v>
      </c>
      <c r="AT462" s="9" cm="1">
        <f t="array" ref="AT462">IF(F462="ExtraLok 100",_xlfn.XLOOKUP(S462,'ExtraLok 100'!$C$6:$S$6,_xlfn.XLOOKUP('Pricing Tool'!T462,'ExtraLok 100'!$A$7:$A$21,'ExtraLok 100'!$C$7:$S$21)),IF(F462="ExtraLok 125",_xlfn.XLOOKUP('Pricing Tool'!S462,'ExtraLok 125'!$C$6:$S$6,_xlfn.XLOOKUP('Pricing Tool'!T462,'ExtraLok 125'!$A$7:$A$33,'ExtraLok 125'!$C$7:$S$33)),0))</f>
        <v>0</v>
      </c>
      <c r="AU462" s="9">
        <f t="shared" ca="1" si="171"/>
        <v>0</v>
      </c>
      <c r="AV462" s="9" t="str">
        <f t="shared" si="159"/>
        <v/>
      </c>
      <c r="AW462" s="85" t="e">
        <f>_xlfn.XLOOKUP($AV462,'Size capacities'!$A$2:$A$120,'Size capacities'!D$2:D$120)</f>
        <v>#N/A</v>
      </c>
      <c r="AX462" s="85" t="e">
        <f>_xlfn.XLOOKUP($AV462,'Size capacities'!$A$2:$A$120,'Size capacities'!E$2:E$120)</f>
        <v>#N/A</v>
      </c>
      <c r="AY462" s="85" t="e">
        <f>_xlfn.XLOOKUP($AV462,'Size capacities'!$A$2:$A$120,'Size capacities'!F$2:F$120)</f>
        <v>#N/A</v>
      </c>
      <c r="AZ462" s="85" t="e">
        <f>_xlfn.XLOOKUP($AV462,'Size capacities'!$A$2:$A$120,'Size capacities'!G$2:G$120)</f>
        <v>#N/A</v>
      </c>
      <c r="BA462" s="85">
        <f t="shared" si="160"/>
        <v>0</v>
      </c>
      <c r="BB462" s="85">
        <f t="shared" si="161"/>
        <v>0</v>
      </c>
    </row>
    <row r="463" spans="1:54" x14ac:dyDescent="0.3">
      <c r="A463" s="7">
        <v>460</v>
      </c>
      <c r="B463" s="91"/>
      <c r="C463" s="91"/>
      <c r="D463" s="91"/>
      <c r="E463" s="91"/>
      <c r="F463" s="91"/>
      <c r="G463" s="91"/>
      <c r="H463" s="91"/>
      <c r="I463" s="91"/>
      <c r="J463" s="91"/>
      <c r="K463" s="92"/>
      <c r="L463" s="92"/>
      <c r="M463" s="9">
        <f t="shared" ca="1" si="151"/>
        <v>0</v>
      </c>
      <c r="N463" s="10" cm="1">
        <f t="array" aca="1" ref="N463" ca="1">IF(ISBLANK(C463),0,IF(F463="Flow",AP463,IF(F463="Cascade",AQ463,IF(OR(ISBLANK(F463),ISBLANK(G463),ISBLANK(I463),ISBLANK(J463)),0,(_xlfn.XLOOKUP(S463,INDIRECT(U463&amp;W463&amp;"W"),_xlfn.XLOOKUP(T463,INDIRECT(U463&amp;W463&amp;"D"),INDIRECT(U463&amp;W463))))))))</f>
        <v>0</v>
      </c>
      <c r="O463" s="93"/>
      <c r="P463" s="9">
        <f t="shared" ca="1" si="152"/>
        <v>0</v>
      </c>
      <c r="Q463" s="9">
        <f t="shared" si="162"/>
        <v>0</v>
      </c>
      <c r="S463" s="7">
        <f t="shared" si="163"/>
        <v>800</v>
      </c>
      <c r="T463" s="7">
        <f t="shared" si="164"/>
        <v>800</v>
      </c>
      <c r="U463" s="8" t="str">
        <f t="shared" si="165"/>
        <v/>
      </c>
      <c r="V463" s="7" cm="1">
        <f t="array" aca="1" ref="V463" ca="1">IF(ISBLANK(I463),0,_xlfn.XLOOKUP(I463,INDIRECT(U463&amp;"Controls"),INDIRECT(U463&amp;"ControlsAddon")))</f>
        <v>0</v>
      </c>
      <c r="W463" s="7" t="str">
        <f t="shared" si="153"/>
        <v/>
      </c>
      <c r="X463" s="7" cm="1">
        <f t="array" aca="1" ref="X463" ca="1">IF(AND(K463="y",NOT(ISBLANK(H463))),_xlfn.XLOOKUP(S463,ralcassette,ralcassettecost),IF(K463="Y",_xlfn.XLOOKUP(S463,INDIRECT(U463&amp;"RALW"),_xlfn.XLOOKUP(T463,INDIRECT(U463&amp;"RALD"),INDIRECT(U463&amp;"RAL"))),0))</f>
        <v>0</v>
      </c>
      <c r="Y463" s="7">
        <f t="shared" si="166"/>
        <v>0</v>
      </c>
      <c r="Z463" s="7">
        <f t="shared" si="167"/>
        <v>0</v>
      </c>
      <c r="AA463" s="7" cm="1">
        <f t="array" ref="AA463">IF(ISNUMBER(SEARCH("cassette",H463)),_xlfn.XLOOKUP(S463,cassettewidth,_xlfn.XLOOKUP(H463,cassettetype,cassette)),IF(ISNUMBER(SEARCH("fascia",H463)),_xlfn.XLOOKUP(S463,fasciawidth,_xlfn.XLOOKUP(H463,fasciatype,fascia)),0))</f>
        <v>0</v>
      </c>
      <c r="AB463" s="7" t="str">
        <f t="shared" si="168"/>
        <v/>
      </c>
      <c r="AC463" s="7" t="str" cm="1">
        <f t="array" ref="AC463">IF(NOT(ISBLANK(H463)),_xlfn.XLOOKUP(S463,cassetterefwidth,_xlfn.XLOOKUP(T463,cassetterefdrop,cassetteref)),"")</f>
        <v/>
      </c>
      <c r="AD463" s="1" t="b">
        <f t="shared" si="169"/>
        <v>0</v>
      </c>
      <c r="AE463" s="1" t="b">
        <f t="shared" si="154"/>
        <v>0</v>
      </c>
      <c r="AF463" s="10" t="e" cm="1">
        <f t="array" aca="1" ref="AF463" ca="1">(_xlfn.XLOOKUP($S463,INDIRECT($U463&amp;$W463&amp;"W"),_xlfn.XLOOKUP($T463,INDIRECT($U463&amp;$W463&amp;"D"),INDIRECT($U463&amp;$W463))))</f>
        <v>#REF!</v>
      </c>
      <c r="AG463" s="9"/>
      <c r="AH463" s="9"/>
      <c r="AI463" s="9"/>
      <c r="AJ463" s="9"/>
      <c r="AK463" s="9"/>
      <c r="AL463" s="7">
        <f t="shared" si="155"/>
        <v>500</v>
      </c>
      <c r="AM463" s="7" t="str">
        <f t="shared" si="170"/>
        <v/>
      </c>
      <c r="AN463" s="7">
        <f t="shared" si="156"/>
        <v>0</v>
      </c>
      <c r="AO463" s="7">
        <f t="shared" si="157"/>
        <v>0</v>
      </c>
      <c r="AP463" s="9" cm="1">
        <f t="array" aca="1" ref="AP463" ca="1">IF(F463="Flow",_xlfn.XLOOKUP(AL463,INDIRECT(F463&amp;AM463&amp;"W"),_xlfn.XLOOKUP(AI463,INDIRECT(F463&amp;AM463&amp;"H"),INDIRECT(F463&amp;AM463))),0)</f>
        <v>0</v>
      </c>
      <c r="AQ463" s="9">
        <f>IF(F463="Cascade",_xlfn.XLOOKUP(S463,Cascade!$C$4:$S$4,Cascade!$C$5:$S$5),0)</f>
        <v>0</v>
      </c>
      <c r="AR463" s="9" t="b">
        <f t="shared" si="158"/>
        <v>0</v>
      </c>
      <c r="AS463" s="9" cm="1">
        <f t="array" aca="1" ref="AS463" ca="1">IF(OR(G463="Ellipse 43",G463="Luxury 46",G463="Type 2",G463="Type D",G463="Type Z",ISBLANK(G463)),0,_xlfn.XLOOKUP(S463,INDIRECT(U463&amp;AR463&amp;"w"),INDIRECT(U463&amp;AR463)))</f>
        <v>0</v>
      </c>
      <c r="AT463" s="9" cm="1">
        <f t="array" ref="AT463">IF(F463="ExtraLok 100",_xlfn.XLOOKUP(S463,'ExtraLok 100'!$C$6:$S$6,_xlfn.XLOOKUP('Pricing Tool'!T463,'ExtraLok 100'!$A$7:$A$21,'ExtraLok 100'!$C$7:$S$21)),IF(F463="ExtraLok 125",_xlfn.XLOOKUP('Pricing Tool'!S463,'ExtraLok 125'!$C$6:$S$6,_xlfn.XLOOKUP('Pricing Tool'!T463,'ExtraLok 125'!$A$7:$A$33,'ExtraLok 125'!$C$7:$S$33)),0))</f>
        <v>0</v>
      </c>
      <c r="AU463" s="9">
        <f t="shared" ca="1" si="171"/>
        <v>0</v>
      </c>
      <c r="AV463" s="9" t="str">
        <f t="shared" si="159"/>
        <v/>
      </c>
      <c r="AW463" s="85" t="e">
        <f>_xlfn.XLOOKUP($AV463,'Size capacities'!$A$2:$A$120,'Size capacities'!D$2:D$120)</f>
        <v>#N/A</v>
      </c>
      <c r="AX463" s="85" t="e">
        <f>_xlfn.XLOOKUP($AV463,'Size capacities'!$A$2:$A$120,'Size capacities'!E$2:E$120)</f>
        <v>#N/A</v>
      </c>
      <c r="AY463" s="85" t="e">
        <f>_xlfn.XLOOKUP($AV463,'Size capacities'!$A$2:$A$120,'Size capacities'!F$2:F$120)</f>
        <v>#N/A</v>
      </c>
      <c r="AZ463" s="85" t="e">
        <f>_xlfn.XLOOKUP($AV463,'Size capacities'!$A$2:$A$120,'Size capacities'!G$2:G$120)</f>
        <v>#N/A</v>
      </c>
      <c r="BA463" s="85">
        <f t="shared" si="160"/>
        <v>0</v>
      </c>
      <c r="BB463" s="85">
        <f t="shared" si="161"/>
        <v>0</v>
      </c>
    </row>
    <row r="464" spans="1:54" x14ac:dyDescent="0.3">
      <c r="A464" s="7">
        <v>461</v>
      </c>
      <c r="B464" s="91"/>
      <c r="C464" s="91"/>
      <c r="D464" s="91"/>
      <c r="E464" s="91"/>
      <c r="F464" s="91"/>
      <c r="G464" s="91"/>
      <c r="H464" s="91"/>
      <c r="I464" s="91"/>
      <c r="J464" s="91"/>
      <c r="K464" s="92"/>
      <c r="L464" s="92"/>
      <c r="M464" s="9">
        <f t="shared" ca="1" si="151"/>
        <v>0</v>
      </c>
      <c r="N464" s="10" cm="1">
        <f t="array" aca="1" ref="N464" ca="1">IF(ISBLANK(C464),0,IF(F464="Flow",AP464,IF(F464="Cascade",AQ464,IF(OR(ISBLANK(F464),ISBLANK(G464),ISBLANK(I464),ISBLANK(J464)),0,(_xlfn.XLOOKUP(S464,INDIRECT(U464&amp;W464&amp;"W"),_xlfn.XLOOKUP(T464,INDIRECT(U464&amp;W464&amp;"D"),INDIRECT(U464&amp;W464))))))))</f>
        <v>0</v>
      </c>
      <c r="O464" s="93"/>
      <c r="P464" s="9">
        <f t="shared" ca="1" si="152"/>
        <v>0</v>
      </c>
      <c r="Q464" s="9">
        <f t="shared" si="162"/>
        <v>0</v>
      </c>
      <c r="S464" s="7">
        <f t="shared" si="163"/>
        <v>800</v>
      </c>
      <c r="T464" s="7">
        <f t="shared" si="164"/>
        <v>800</v>
      </c>
      <c r="U464" s="8" t="str">
        <f t="shared" si="165"/>
        <v/>
      </c>
      <c r="V464" s="7" cm="1">
        <f t="array" aca="1" ref="V464" ca="1">IF(ISBLANK(I464),0,_xlfn.XLOOKUP(I464,INDIRECT(U464&amp;"Controls"),INDIRECT(U464&amp;"ControlsAddon")))</f>
        <v>0</v>
      </c>
      <c r="W464" s="7" t="str">
        <f t="shared" si="153"/>
        <v/>
      </c>
      <c r="X464" s="7" cm="1">
        <f t="array" aca="1" ref="X464" ca="1">IF(AND(K464="y",NOT(ISBLANK(H464))),_xlfn.XLOOKUP(S464,ralcassette,ralcassettecost),IF(K464="Y",_xlfn.XLOOKUP(S464,INDIRECT(U464&amp;"RALW"),_xlfn.XLOOKUP(T464,INDIRECT(U464&amp;"RALD"),INDIRECT(U464&amp;"RAL"))),0))</f>
        <v>0</v>
      </c>
      <c r="Y464" s="7">
        <f t="shared" si="166"/>
        <v>0</v>
      </c>
      <c r="Z464" s="7">
        <f t="shared" si="167"/>
        <v>0</v>
      </c>
      <c r="AA464" s="7" cm="1">
        <f t="array" ref="AA464">IF(ISNUMBER(SEARCH("cassette",H464)),_xlfn.XLOOKUP(S464,cassettewidth,_xlfn.XLOOKUP(H464,cassettetype,cassette)),IF(ISNUMBER(SEARCH("fascia",H464)),_xlfn.XLOOKUP(S464,fasciawidth,_xlfn.XLOOKUP(H464,fasciatype,fascia)),0))</f>
        <v>0</v>
      </c>
      <c r="AB464" s="7" t="str">
        <f t="shared" si="168"/>
        <v/>
      </c>
      <c r="AC464" s="7" t="str" cm="1">
        <f t="array" ref="AC464">IF(NOT(ISBLANK(H464)),_xlfn.XLOOKUP(S464,cassetterefwidth,_xlfn.XLOOKUP(T464,cassetterefdrop,cassetteref)),"")</f>
        <v/>
      </c>
      <c r="AD464" s="1" t="b">
        <f t="shared" si="169"/>
        <v>0</v>
      </c>
      <c r="AE464" s="1" t="b">
        <f t="shared" si="154"/>
        <v>0</v>
      </c>
      <c r="AF464" s="10" t="e" cm="1">
        <f t="array" aca="1" ref="AF464" ca="1">(_xlfn.XLOOKUP($S464,INDIRECT($U464&amp;$W464&amp;"W"),_xlfn.XLOOKUP($T464,INDIRECT($U464&amp;$W464&amp;"D"),INDIRECT($U464&amp;$W464))))</f>
        <v>#REF!</v>
      </c>
      <c r="AG464" s="9"/>
      <c r="AH464" s="9"/>
      <c r="AI464" s="9"/>
      <c r="AJ464" s="9"/>
      <c r="AK464" s="9"/>
      <c r="AL464" s="7">
        <f t="shared" si="155"/>
        <v>500</v>
      </c>
      <c r="AM464" s="7" t="str">
        <f t="shared" si="170"/>
        <v/>
      </c>
      <c r="AN464" s="7">
        <f t="shared" si="156"/>
        <v>0</v>
      </c>
      <c r="AO464" s="7">
        <f t="shared" si="157"/>
        <v>0</v>
      </c>
      <c r="AP464" s="9" cm="1">
        <f t="array" aca="1" ref="AP464" ca="1">IF(F464="Flow",_xlfn.XLOOKUP(AL464,INDIRECT(F464&amp;AM464&amp;"W"),_xlfn.XLOOKUP(AI464,INDIRECT(F464&amp;AM464&amp;"H"),INDIRECT(F464&amp;AM464))),0)</f>
        <v>0</v>
      </c>
      <c r="AQ464" s="9">
        <f>IF(F464="Cascade",_xlfn.XLOOKUP(S464,Cascade!$C$4:$S$4,Cascade!$C$5:$S$5),0)</f>
        <v>0</v>
      </c>
      <c r="AR464" s="9" t="b">
        <f t="shared" si="158"/>
        <v>0</v>
      </c>
      <c r="AS464" s="9" cm="1">
        <f t="array" aca="1" ref="AS464" ca="1">IF(OR(G464="Ellipse 43",G464="Luxury 46",G464="Type 2",G464="Type D",G464="Type Z",ISBLANK(G464)),0,_xlfn.XLOOKUP(S464,INDIRECT(U464&amp;AR464&amp;"w"),INDIRECT(U464&amp;AR464)))</f>
        <v>0</v>
      </c>
      <c r="AT464" s="9" cm="1">
        <f t="array" ref="AT464">IF(F464="ExtraLok 100",_xlfn.XLOOKUP(S464,'ExtraLok 100'!$C$6:$S$6,_xlfn.XLOOKUP('Pricing Tool'!T464,'ExtraLok 100'!$A$7:$A$21,'ExtraLok 100'!$C$7:$S$21)),IF(F464="ExtraLok 125",_xlfn.XLOOKUP('Pricing Tool'!S464,'ExtraLok 125'!$C$6:$S$6,_xlfn.XLOOKUP('Pricing Tool'!T464,'ExtraLok 125'!$A$7:$A$33,'ExtraLok 125'!$C$7:$S$33)),0))</f>
        <v>0</v>
      </c>
      <c r="AU464" s="9">
        <f t="shared" ca="1" si="171"/>
        <v>0</v>
      </c>
      <c r="AV464" s="9" t="str">
        <f t="shared" si="159"/>
        <v/>
      </c>
      <c r="AW464" s="85" t="e">
        <f>_xlfn.XLOOKUP($AV464,'Size capacities'!$A$2:$A$120,'Size capacities'!D$2:D$120)</f>
        <v>#N/A</v>
      </c>
      <c r="AX464" s="85" t="e">
        <f>_xlfn.XLOOKUP($AV464,'Size capacities'!$A$2:$A$120,'Size capacities'!E$2:E$120)</f>
        <v>#N/A</v>
      </c>
      <c r="AY464" s="85" t="e">
        <f>_xlfn.XLOOKUP($AV464,'Size capacities'!$A$2:$A$120,'Size capacities'!F$2:F$120)</f>
        <v>#N/A</v>
      </c>
      <c r="AZ464" s="85" t="e">
        <f>_xlfn.XLOOKUP($AV464,'Size capacities'!$A$2:$A$120,'Size capacities'!G$2:G$120)</f>
        <v>#N/A</v>
      </c>
      <c r="BA464" s="85">
        <f t="shared" si="160"/>
        <v>0</v>
      </c>
      <c r="BB464" s="85">
        <f t="shared" si="161"/>
        <v>0</v>
      </c>
    </row>
    <row r="465" spans="1:54" x14ac:dyDescent="0.3">
      <c r="A465" s="7">
        <v>462</v>
      </c>
      <c r="B465" s="91"/>
      <c r="C465" s="91"/>
      <c r="D465" s="91"/>
      <c r="E465" s="91"/>
      <c r="F465" s="91"/>
      <c r="G465" s="91"/>
      <c r="H465" s="91"/>
      <c r="I465" s="91"/>
      <c r="J465" s="91"/>
      <c r="K465" s="92"/>
      <c r="L465" s="92"/>
      <c r="M465" s="9">
        <f t="shared" ca="1" si="151"/>
        <v>0</v>
      </c>
      <c r="N465" s="10" cm="1">
        <f t="array" aca="1" ref="N465" ca="1">IF(ISBLANK(C465),0,IF(F465="Flow",AP465,IF(F465="Cascade",AQ465,IF(OR(ISBLANK(F465),ISBLANK(G465),ISBLANK(I465),ISBLANK(J465)),0,(_xlfn.XLOOKUP(S465,INDIRECT(U465&amp;W465&amp;"W"),_xlfn.XLOOKUP(T465,INDIRECT(U465&amp;W465&amp;"D"),INDIRECT(U465&amp;W465))))))))</f>
        <v>0</v>
      </c>
      <c r="O465" s="93"/>
      <c r="P465" s="9">
        <f t="shared" ca="1" si="152"/>
        <v>0</v>
      </c>
      <c r="Q465" s="9">
        <f t="shared" si="162"/>
        <v>0</v>
      </c>
      <c r="S465" s="7">
        <f t="shared" si="163"/>
        <v>800</v>
      </c>
      <c r="T465" s="7">
        <f t="shared" si="164"/>
        <v>800</v>
      </c>
      <c r="U465" s="8" t="str">
        <f t="shared" si="165"/>
        <v/>
      </c>
      <c r="V465" s="7" cm="1">
        <f t="array" aca="1" ref="V465" ca="1">IF(ISBLANK(I465),0,_xlfn.XLOOKUP(I465,INDIRECT(U465&amp;"Controls"),INDIRECT(U465&amp;"ControlsAddon")))</f>
        <v>0</v>
      </c>
      <c r="W465" s="7" t="str">
        <f t="shared" si="153"/>
        <v/>
      </c>
      <c r="X465" s="7" cm="1">
        <f t="array" aca="1" ref="X465" ca="1">IF(AND(K465="y",NOT(ISBLANK(H465))),_xlfn.XLOOKUP(S465,ralcassette,ralcassettecost),IF(K465="Y",_xlfn.XLOOKUP(S465,INDIRECT(U465&amp;"RALW"),_xlfn.XLOOKUP(T465,INDIRECT(U465&amp;"RALD"),INDIRECT(U465&amp;"RAL"))),0))</f>
        <v>0</v>
      </c>
      <c r="Y465" s="7">
        <f t="shared" si="166"/>
        <v>0</v>
      </c>
      <c r="Z465" s="7">
        <f t="shared" si="167"/>
        <v>0</v>
      </c>
      <c r="AA465" s="7" cm="1">
        <f t="array" ref="AA465">IF(ISNUMBER(SEARCH("cassette",H465)),_xlfn.XLOOKUP(S465,cassettewidth,_xlfn.XLOOKUP(H465,cassettetype,cassette)),IF(ISNUMBER(SEARCH("fascia",H465)),_xlfn.XLOOKUP(S465,fasciawidth,_xlfn.XLOOKUP(H465,fasciatype,fascia)),0))</f>
        <v>0</v>
      </c>
      <c r="AB465" s="7" t="str">
        <f t="shared" si="168"/>
        <v/>
      </c>
      <c r="AC465" s="7" t="str" cm="1">
        <f t="array" ref="AC465">IF(NOT(ISBLANK(H465)),_xlfn.XLOOKUP(S465,cassetterefwidth,_xlfn.XLOOKUP(T465,cassetterefdrop,cassetteref)),"")</f>
        <v/>
      </c>
      <c r="AD465" s="1" t="b">
        <f t="shared" si="169"/>
        <v>0</v>
      </c>
      <c r="AE465" s="1" t="b">
        <f t="shared" si="154"/>
        <v>0</v>
      </c>
      <c r="AF465" s="10" t="e" cm="1">
        <f t="array" aca="1" ref="AF465" ca="1">(_xlfn.XLOOKUP($S465,INDIRECT($U465&amp;$W465&amp;"W"),_xlfn.XLOOKUP($T465,INDIRECT($U465&amp;$W465&amp;"D"),INDIRECT($U465&amp;$W465))))</f>
        <v>#REF!</v>
      </c>
      <c r="AG465" s="9"/>
      <c r="AH465" s="9"/>
      <c r="AI465" s="9"/>
      <c r="AJ465" s="9"/>
      <c r="AK465" s="9"/>
      <c r="AL465" s="7">
        <f t="shared" si="155"/>
        <v>500</v>
      </c>
      <c r="AM465" s="7" t="str">
        <f t="shared" si="170"/>
        <v/>
      </c>
      <c r="AN465" s="7">
        <f t="shared" si="156"/>
        <v>0</v>
      </c>
      <c r="AO465" s="7">
        <f t="shared" si="157"/>
        <v>0</v>
      </c>
      <c r="AP465" s="9" cm="1">
        <f t="array" aca="1" ref="AP465" ca="1">IF(F465="Flow",_xlfn.XLOOKUP(AL465,INDIRECT(F465&amp;AM465&amp;"W"),_xlfn.XLOOKUP(AI465,INDIRECT(F465&amp;AM465&amp;"H"),INDIRECT(F465&amp;AM465))),0)</f>
        <v>0</v>
      </c>
      <c r="AQ465" s="9">
        <f>IF(F465="Cascade",_xlfn.XLOOKUP(S465,Cascade!$C$4:$S$4,Cascade!$C$5:$S$5),0)</f>
        <v>0</v>
      </c>
      <c r="AR465" s="9" t="b">
        <f t="shared" si="158"/>
        <v>0</v>
      </c>
      <c r="AS465" s="9" cm="1">
        <f t="array" aca="1" ref="AS465" ca="1">IF(OR(G465="Ellipse 43",G465="Luxury 46",G465="Type 2",G465="Type D",G465="Type Z",ISBLANK(G465)),0,_xlfn.XLOOKUP(S465,INDIRECT(U465&amp;AR465&amp;"w"),INDIRECT(U465&amp;AR465)))</f>
        <v>0</v>
      </c>
      <c r="AT465" s="9" cm="1">
        <f t="array" ref="AT465">IF(F465="ExtraLok 100",_xlfn.XLOOKUP(S465,'ExtraLok 100'!$C$6:$S$6,_xlfn.XLOOKUP('Pricing Tool'!T465,'ExtraLok 100'!$A$7:$A$21,'ExtraLok 100'!$C$7:$S$21)),IF(F465="ExtraLok 125",_xlfn.XLOOKUP('Pricing Tool'!S465,'ExtraLok 125'!$C$6:$S$6,_xlfn.XLOOKUP('Pricing Tool'!T465,'ExtraLok 125'!$A$7:$A$33,'ExtraLok 125'!$C$7:$S$33)),0))</f>
        <v>0</v>
      </c>
      <c r="AU465" s="9">
        <f t="shared" ca="1" si="171"/>
        <v>0</v>
      </c>
      <c r="AV465" s="9" t="str">
        <f t="shared" si="159"/>
        <v/>
      </c>
      <c r="AW465" s="85" t="e">
        <f>_xlfn.XLOOKUP($AV465,'Size capacities'!$A$2:$A$120,'Size capacities'!D$2:D$120)</f>
        <v>#N/A</v>
      </c>
      <c r="AX465" s="85" t="e">
        <f>_xlfn.XLOOKUP($AV465,'Size capacities'!$A$2:$A$120,'Size capacities'!E$2:E$120)</f>
        <v>#N/A</v>
      </c>
      <c r="AY465" s="85" t="e">
        <f>_xlfn.XLOOKUP($AV465,'Size capacities'!$A$2:$A$120,'Size capacities'!F$2:F$120)</f>
        <v>#N/A</v>
      </c>
      <c r="AZ465" s="85" t="e">
        <f>_xlfn.XLOOKUP($AV465,'Size capacities'!$A$2:$A$120,'Size capacities'!G$2:G$120)</f>
        <v>#N/A</v>
      </c>
      <c r="BA465" s="85">
        <f t="shared" si="160"/>
        <v>0</v>
      </c>
      <c r="BB465" s="85">
        <f t="shared" si="161"/>
        <v>0</v>
      </c>
    </row>
    <row r="466" spans="1:54" x14ac:dyDescent="0.3">
      <c r="A466" s="7">
        <v>463</v>
      </c>
      <c r="B466" s="91"/>
      <c r="C466" s="91"/>
      <c r="D466" s="91"/>
      <c r="E466" s="91"/>
      <c r="F466" s="91"/>
      <c r="G466" s="91"/>
      <c r="H466" s="91"/>
      <c r="I466" s="91"/>
      <c r="J466" s="91"/>
      <c r="K466" s="92"/>
      <c r="L466" s="92"/>
      <c r="M466" s="9">
        <f t="shared" ca="1" si="151"/>
        <v>0</v>
      </c>
      <c r="N466" s="10" cm="1">
        <f t="array" aca="1" ref="N466" ca="1">IF(ISBLANK(C466),0,IF(F466="Flow",AP466,IF(F466="Cascade",AQ466,IF(OR(ISBLANK(F466),ISBLANK(G466),ISBLANK(I466),ISBLANK(J466)),0,(_xlfn.XLOOKUP(S466,INDIRECT(U466&amp;W466&amp;"W"),_xlfn.XLOOKUP(T466,INDIRECT(U466&amp;W466&amp;"D"),INDIRECT(U466&amp;W466))))))))</f>
        <v>0</v>
      </c>
      <c r="O466" s="93"/>
      <c r="P466" s="9">
        <f t="shared" ca="1" si="152"/>
        <v>0</v>
      </c>
      <c r="Q466" s="9">
        <f t="shared" si="162"/>
        <v>0</v>
      </c>
      <c r="S466" s="7">
        <f t="shared" si="163"/>
        <v>800</v>
      </c>
      <c r="T466" s="7">
        <f t="shared" si="164"/>
        <v>800</v>
      </c>
      <c r="U466" s="8" t="str">
        <f t="shared" si="165"/>
        <v/>
      </c>
      <c r="V466" s="7" cm="1">
        <f t="array" aca="1" ref="V466" ca="1">IF(ISBLANK(I466),0,_xlfn.XLOOKUP(I466,INDIRECT(U466&amp;"Controls"),INDIRECT(U466&amp;"ControlsAddon")))</f>
        <v>0</v>
      </c>
      <c r="W466" s="7" t="str">
        <f t="shared" si="153"/>
        <v/>
      </c>
      <c r="X466" s="7" cm="1">
        <f t="array" aca="1" ref="X466" ca="1">IF(AND(K466="y",NOT(ISBLANK(H466))),_xlfn.XLOOKUP(S466,ralcassette,ralcassettecost),IF(K466="Y",_xlfn.XLOOKUP(S466,INDIRECT(U466&amp;"RALW"),_xlfn.XLOOKUP(T466,INDIRECT(U466&amp;"RALD"),INDIRECT(U466&amp;"RAL"))),0))</f>
        <v>0</v>
      </c>
      <c r="Y466" s="7">
        <f t="shared" si="166"/>
        <v>0</v>
      </c>
      <c r="Z466" s="7">
        <f t="shared" si="167"/>
        <v>0</v>
      </c>
      <c r="AA466" s="7" cm="1">
        <f t="array" ref="AA466">IF(ISNUMBER(SEARCH("cassette",H466)),_xlfn.XLOOKUP(S466,cassettewidth,_xlfn.XLOOKUP(H466,cassettetype,cassette)),IF(ISNUMBER(SEARCH("fascia",H466)),_xlfn.XLOOKUP(S466,fasciawidth,_xlfn.XLOOKUP(H466,fasciatype,fascia)),0))</f>
        <v>0</v>
      </c>
      <c r="AB466" s="7" t="str">
        <f t="shared" si="168"/>
        <v/>
      </c>
      <c r="AC466" s="7" t="str" cm="1">
        <f t="array" ref="AC466">IF(NOT(ISBLANK(H466)),_xlfn.XLOOKUP(S466,cassetterefwidth,_xlfn.XLOOKUP(T466,cassetterefdrop,cassetteref)),"")</f>
        <v/>
      </c>
      <c r="AD466" s="1" t="b">
        <f t="shared" si="169"/>
        <v>0</v>
      </c>
      <c r="AE466" s="1" t="b">
        <f t="shared" si="154"/>
        <v>0</v>
      </c>
      <c r="AF466" s="10" t="e" cm="1">
        <f t="array" aca="1" ref="AF466" ca="1">(_xlfn.XLOOKUP($S466,INDIRECT($U466&amp;$W466&amp;"W"),_xlfn.XLOOKUP($T466,INDIRECT($U466&amp;$W466&amp;"D"),INDIRECT($U466&amp;$W466))))</f>
        <v>#REF!</v>
      </c>
      <c r="AG466" s="9"/>
      <c r="AH466" s="9"/>
      <c r="AI466" s="9"/>
      <c r="AJ466" s="9"/>
      <c r="AK466" s="9"/>
      <c r="AL466" s="7">
        <f t="shared" si="155"/>
        <v>500</v>
      </c>
      <c r="AM466" s="7" t="str">
        <f t="shared" si="170"/>
        <v/>
      </c>
      <c r="AN466" s="7">
        <f t="shared" si="156"/>
        <v>0</v>
      </c>
      <c r="AO466" s="7">
        <f t="shared" si="157"/>
        <v>0</v>
      </c>
      <c r="AP466" s="9" cm="1">
        <f t="array" aca="1" ref="AP466" ca="1">IF(F466="Flow",_xlfn.XLOOKUP(AL466,INDIRECT(F466&amp;AM466&amp;"W"),_xlfn.XLOOKUP(AI466,INDIRECT(F466&amp;AM466&amp;"H"),INDIRECT(F466&amp;AM466))),0)</f>
        <v>0</v>
      </c>
      <c r="AQ466" s="9">
        <f>IF(F466="Cascade",_xlfn.XLOOKUP(S466,Cascade!$C$4:$S$4,Cascade!$C$5:$S$5),0)</f>
        <v>0</v>
      </c>
      <c r="AR466" s="9" t="b">
        <f t="shared" si="158"/>
        <v>0</v>
      </c>
      <c r="AS466" s="9" cm="1">
        <f t="array" aca="1" ref="AS466" ca="1">IF(OR(G466="Ellipse 43",G466="Luxury 46",G466="Type 2",G466="Type D",G466="Type Z",ISBLANK(G466)),0,_xlfn.XLOOKUP(S466,INDIRECT(U466&amp;AR466&amp;"w"),INDIRECT(U466&amp;AR466)))</f>
        <v>0</v>
      </c>
      <c r="AT466" s="9" cm="1">
        <f t="array" ref="AT466">IF(F466="ExtraLok 100",_xlfn.XLOOKUP(S466,'ExtraLok 100'!$C$6:$S$6,_xlfn.XLOOKUP('Pricing Tool'!T466,'ExtraLok 100'!$A$7:$A$21,'ExtraLok 100'!$C$7:$S$21)),IF(F466="ExtraLok 125",_xlfn.XLOOKUP('Pricing Tool'!S466,'ExtraLok 125'!$C$6:$S$6,_xlfn.XLOOKUP('Pricing Tool'!T466,'ExtraLok 125'!$A$7:$A$33,'ExtraLok 125'!$C$7:$S$33)),0))</f>
        <v>0</v>
      </c>
      <c r="AU466" s="9">
        <f t="shared" ca="1" si="171"/>
        <v>0</v>
      </c>
      <c r="AV466" s="9" t="str">
        <f t="shared" si="159"/>
        <v/>
      </c>
      <c r="AW466" s="85" t="e">
        <f>_xlfn.XLOOKUP($AV466,'Size capacities'!$A$2:$A$120,'Size capacities'!D$2:D$120)</f>
        <v>#N/A</v>
      </c>
      <c r="AX466" s="85" t="e">
        <f>_xlfn.XLOOKUP($AV466,'Size capacities'!$A$2:$A$120,'Size capacities'!E$2:E$120)</f>
        <v>#N/A</v>
      </c>
      <c r="AY466" s="85" t="e">
        <f>_xlfn.XLOOKUP($AV466,'Size capacities'!$A$2:$A$120,'Size capacities'!F$2:F$120)</f>
        <v>#N/A</v>
      </c>
      <c r="AZ466" s="85" t="e">
        <f>_xlfn.XLOOKUP($AV466,'Size capacities'!$A$2:$A$120,'Size capacities'!G$2:G$120)</f>
        <v>#N/A</v>
      </c>
      <c r="BA466" s="85">
        <f t="shared" si="160"/>
        <v>0</v>
      </c>
      <c r="BB466" s="85">
        <f t="shared" si="161"/>
        <v>0</v>
      </c>
    </row>
    <row r="467" spans="1:54" x14ac:dyDescent="0.3">
      <c r="A467" s="7">
        <v>464</v>
      </c>
      <c r="B467" s="91"/>
      <c r="C467" s="91"/>
      <c r="D467" s="91"/>
      <c r="E467" s="91"/>
      <c r="F467" s="91"/>
      <c r="G467" s="91"/>
      <c r="H467" s="91"/>
      <c r="I467" s="91"/>
      <c r="J467" s="91"/>
      <c r="K467" s="92"/>
      <c r="L467" s="92"/>
      <c r="M467" s="9">
        <f t="shared" ca="1" si="151"/>
        <v>0</v>
      </c>
      <c r="N467" s="10" cm="1">
        <f t="array" aca="1" ref="N467" ca="1">IF(ISBLANK(C467),0,IF(F467="Flow",AP467,IF(F467="Cascade",AQ467,IF(OR(ISBLANK(F467),ISBLANK(G467),ISBLANK(I467),ISBLANK(J467)),0,(_xlfn.XLOOKUP(S467,INDIRECT(U467&amp;W467&amp;"W"),_xlfn.XLOOKUP(T467,INDIRECT(U467&amp;W467&amp;"D"),INDIRECT(U467&amp;W467))))))))</f>
        <v>0</v>
      </c>
      <c r="O467" s="93"/>
      <c r="P467" s="9">
        <f t="shared" ca="1" si="152"/>
        <v>0</v>
      </c>
      <c r="Q467" s="9">
        <f t="shared" si="162"/>
        <v>0</v>
      </c>
      <c r="S467" s="7">
        <f t="shared" si="163"/>
        <v>800</v>
      </c>
      <c r="T467" s="7">
        <f t="shared" si="164"/>
        <v>800</v>
      </c>
      <c r="U467" s="8" t="str">
        <f t="shared" si="165"/>
        <v/>
      </c>
      <c r="V467" s="7" cm="1">
        <f t="array" aca="1" ref="V467" ca="1">IF(ISBLANK(I467),0,_xlfn.XLOOKUP(I467,INDIRECT(U467&amp;"Controls"),INDIRECT(U467&amp;"ControlsAddon")))</f>
        <v>0</v>
      </c>
      <c r="W467" s="7" t="str">
        <f t="shared" si="153"/>
        <v/>
      </c>
      <c r="X467" s="7" cm="1">
        <f t="array" aca="1" ref="X467" ca="1">IF(AND(K467="y",NOT(ISBLANK(H467))),_xlfn.XLOOKUP(S467,ralcassette,ralcassettecost),IF(K467="Y",_xlfn.XLOOKUP(S467,INDIRECT(U467&amp;"RALW"),_xlfn.XLOOKUP(T467,INDIRECT(U467&amp;"RALD"),INDIRECT(U467&amp;"RAL"))),0))</f>
        <v>0</v>
      </c>
      <c r="Y467" s="7">
        <f t="shared" si="166"/>
        <v>0</v>
      </c>
      <c r="Z467" s="7">
        <f t="shared" si="167"/>
        <v>0</v>
      </c>
      <c r="AA467" s="7" cm="1">
        <f t="array" ref="AA467">IF(ISNUMBER(SEARCH("cassette",H467)),_xlfn.XLOOKUP(S467,cassettewidth,_xlfn.XLOOKUP(H467,cassettetype,cassette)),IF(ISNUMBER(SEARCH("fascia",H467)),_xlfn.XLOOKUP(S467,fasciawidth,_xlfn.XLOOKUP(H467,fasciatype,fascia)),0))</f>
        <v>0</v>
      </c>
      <c r="AB467" s="7" t="str">
        <f t="shared" si="168"/>
        <v/>
      </c>
      <c r="AC467" s="7" t="str" cm="1">
        <f t="array" ref="AC467">IF(NOT(ISBLANK(H467)),_xlfn.XLOOKUP(S467,cassetterefwidth,_xlfn.XLOOKUP(T467,cassetterefdrop,cassetteref)),"")</f>
        <v/>
      </c>
      <c r="AD467" s="1" t="b">
        <f t="shared" si="169"/>
        <v>0</v>
      </c>
      <c r="AE467" s="1" t="b">
        <f t="shared" si="154"/>
        <v>0</v>
      </c>
      <c r="AF467" s="10" t="e" cm="1">
        <f t="array" aca="1" ref="AF467" ca="1">(_xlfn.XLOOKUP($S467,INDIRECT($U467&amp;$W467&amp;"W"),_xlfn.XLOOKUP($T467,INDIRECT($U467&amp;$W467&amp;"D"),INDIRECT($U467&amp;$W467))))</f>
        <v>#REF!</v>
      </c>
      <c r="AG467" s="9"/>
      <c r="AH467" s="9"/>
      <c r="AI467" s="9"/>
      <c r="AJ467" s="9"/>
      <c r="AK467" s="9"/>
      <c r="AL467" s="7">
        <f t="shared" si="155"/>
        <v>500</v>
      </c>
      <c r="AM467" s="7" t="str">
        <f t="shared" si="170"/>
        <v/>
      </c>
      <c r="AN467" s="7">
        <f t="shared" si="156"/>
        <v>0</v>
      </c>
      <c r="AO467" s="7">
        <f t="shared" si="157"/>
        <v>0</v>
      </c>
      <c r="AP467" s="9" cm="1">
        <f t="array" aca="1" ref="AP467" ca="1">IF(F467="Flow",_xlfn.XLOOKUP(AL467,INDIRECT(F467&amp;AM467&amp;"W"),_xlfn.XLOOKUP(AI467,INDIRECT(F467&amp;AM467&amp;"H"),INDIRECT(F467&amp;AM467))),0)</f>
        <v>0</v>
      </c>
      <c r="AQ467" s="9">
        <f>IF(F467="Cascade",_xlfn.XLOOKUP(S467,Cascade!$C$4:$S$4,Cascade!$C$5:$S$5),0)</f>
        <v>0</v>
      </c>
      <c r="AR467" s="9" t="b">
        <f t="shared" si="158"/>
        <v>0</v>
      </c>
      <c r="AS467" s="9" cm="1">
        <f t="array" aca="1" ref="AS467" ca="1">IF(OR(G467="Ellipse 43",G467="Luxury 46",G467="Type 2",G467="Type D",G467="Type Z",ISBLANK(G467)),0,_xlfn.XLOOKUP(S467,INDIRECT(U467&amp;AR467&amp;"w"),INDIRECT(U467&amp;AR467)))</f>
        <v>0</v>
      </c>
      <c r="AT467" s="9" cm="1">
        <f t="array" ref="AT467">IF(F467="ExtraLok 100",_xlfn.XLOOKUP(S467,'ExtraLok 100'!$C$6:$S$6,_xlfn.XLOOKUP('Pricing Tool'!T467,'ExtraLok 100'!$A$7:$A$21,'ExtraLok 100'!$C$7:$S$21)),IF(F467="ExtraLok 125",_xlfn.XLOOKUP('Pricing Tool'!S467,'ExtraLok 125'!$C$6:$S$6,_xlfn.XLOOKUP('Pricing Tool'!T467,'ExtraLok 125'!$A$7:$A$33,'ExtraLok 125'!$C$7:$S$33)),0))</f>
        <v>0</v>
      </c>
      <c r="AU467" s="9">
        <f t="shared" ca="1" si="171"/>
        <v>0</v>
      </c>
      <c r="AV467" s="9" t="str">
        <f t="shared" si="159"/>
        <v/>
      </c>
      <c r="AW467" s="85" t="e">
        <f>_xlfn.XLOOKUP($AV467,'Size capacities'!$A$2:$A$120,'Size capacities'!D$2:D$120)</f>
        <v>#N/A</v>
      </c>
      <c r="AX467" s="85" t="e">
        <f>_xlfn.XLOOKUP($AV467,'Size capacities'!$A$2:$A$120,'Size capacities'!E$2:E$120)</f>
        <v>#N/A</v>
      </c>
      <c r="AY467" s="85" t="e">
        <f>_xlfn.XLOOKUP($AV467,'Size capacities'!$A$2:$A$120,'Size capacities'!F$2:F$120)</f>
        <v>#N/A</v>
      </c>
      <c r="AZ467" s="85" t="e">
        <f>_xlfn.XLOOKUP($AV467,'Size capacities'!$A$2:$A$120,'Size capacities'!G$2:G$120)</f>
        <v>#N/A</v>
      </c>
      <c r="BA467" s="85">
        <f t="shared" si="160"/>
        <v>0</v>
      </c>
      <c r="BB467" s="85">
        <f t="shared" si="161"/>
        <v>0</v>
      </c>
    </row>
    <row r="468" spans="1:54" x14ac:dyDescent="0.3">
      <c r="A468" s="7">
        <v>465</v>
      </c>
      <c r="B468" s="91"/>
      <c r="C468" s="91"/>
      <c r="D468" s="91"/>
      <c r="E468" s="91"/>
      <c r="F468" s="91"/>
      <c r="G468" s="91"/>
      <c r="H468" s="91"/>
      <c r="I468" s="91"/>
      <c r="J468" s="91"/>
      <c r="K468" s="92"/>
      <c r="L468" s="92"/>
      <c r="M468" s="9">
        <f t="shared" ca="1" si="151"/>
        <v>0</v>
      </c>
      <c r="N468" s="10" cm="1">
        <f t="array" aca="1" ref="N468" ca="1">IF(ISBLANK(C468),0,IF(F468="Flow",AP468,IF(F468="Cascade",AQ468,IF(OR(ISBLANK(F468),ISBLANK(G468),ISBLANK(I468),ISBLANK(J468)),0,(_xlfn.XLOOKUP(S468,INDIRECT(U468&amp;W468&amp;"W"),_xlfn.XLOOKUP(T468,INDIRECT(U468&amp;W468&amp;"D"),INDIRECT(U468&amp;W468))))))))</f>
        <v>0</v>
      </c>
      <c r="O468" s="93"/>
      <c r="P468" s="9">
        <f t="shared" ca="1" si="152"/>
        <v>0</v>
      </c>
      <c r="Q468" s="9">
        <f t="shared" si="162"/>
        <v>0</v>
      </c>
      <c r="S468" s="7">
        <f t="shared" si="163"/>
        <v>800</v>
      </c>
      <c r="T468" s="7">
        <f t="shared" si="164"/>
        <v>800</v>
      </c>
      <c r="U468" s="8" t="str">
        <f t="shared" si="165"/>
        <v/>
      </c>
      <c r="V468" s="7" cm="1">
        <f t="array" aca="1" ref="V468" ca="1">IF(ISBLANK(I468),0,_xlfn.XLOOKUP(I468,INDIRECT(U468&amp;"Controls"),INDIRECT(U468&amp;"ControlsAddon")))</f>
        <v>0</v>
      </c>
      <c r="W468" s="7" t="str">
        <f t="shared" si="153"/>
        <v/>
      </c>
      <c r="X468" s="7" cm="1">
        <f t="array" aca="1" ref="X468" ca="1">IF(AND(K468="y",NOT(ISBLANK(H468))),_xlfn.XLOOKUP(S468,ralcassette,ralcassettecost),IF(K468="Y",_xlfn.XLOOKUP(S468,INDIRECT(U468&amp;"RALW"),_xlfn.XLOOKUP(T468,INDIRECT(U468&amp;"RALD"),INDIRECT(U468&amp;"RAL"))),0))</f>
        <v>0</v>
      </c>
      <c r="Y468" s="7">
        <f t="shared" si="166"/>
        <v>0</v>
      </c>
      <c r="Z468" s="7">
        <f t="shared" si="167"/>
        <v>0</v>
      </c>
      <c r="AA468" s="7" cm="1">
        <f t="array" ref="AA468">IF(ISNUMBER(SEARCH("cassette",H468)),_xlfn.XLOOKUP(S468,cassettewidth,_xlfn.XLOOKUP(H468,cassettetype,cassette)),IF(ISNUMBER(SEARCH("fascia",H468)),_xlfn.XLOOKUP(S468,fasciawidth,_xlfn.XLOOKUP(H468,fasciatype,fascia)),0))</f>
        <v>0</v>
      </c>
      <c r="AB468" s="7" t="str">
        <f t="shared" si="168"/>
        <v/>
      </c>
      <c r="AC468" s="7" t="str" cm="1">
        <f t="array" ref="AC468">IF(NOT(ISBLANK(H468)),_xlfn.XLOOKUP(S468,cassetterefwidth,_xlfn.XLOOKUP(T468,cassetterefdrop,cassetteref)),"")</f>
        <v/>
      </c>
      <c r="AD468" s="1" t="b">
        <f t="shared" si="169"/>
        <v>0</v>
      </c>
      <c r="AE468" s="1" t="b">
        <f t="shared" si="154"/>
        <v>0</v>
      </c>
      <c r="AF468" s="10" t="e" cm="1">
        <f t="array" aca="1" ref="AF468" ca="1">(_xlfn.XLOOKUP($S468,INDIRECT($U468&amp;$W468&amp;"W"),_xlfn.XLOOKUP($T468,INDIRECT($U468&amp;$W468&amp;"D"),INDIRECT($U468&amp;$W468))))</f>
        <v>#REF!</v>
      </c>
      <c r="AG468" s="9"/>
      <c r="AH468" s="9"/>
      <c r="AI468" s="9"/>
      <c r="AJ468" s="9"/>
      <c r="AK468" s="9"/>
      <c r="AL468" s="7">
        <f t="shared" si="155"/>
        <v>500</v>
      </c>
      <c r="AM468" s="7" t="str">
        <f t="shared" si="170"/>
        <v/>
      </c>
      <c r="AN468" s="7">
        <f t="shared" si="156"/>
        <v>0</v>
      </c>
      <c r="AO468" s="7">
        <f t="shared" si="157"/>
        <v>0</v>
      </c>
      <c r="AP468" s="9" cm="1">
        <f t="array" aca="1" ref="AP468" ca="1">IF(F468="Flow",_xlfn.XLOOKUP(AL468,INDIRECT(F468&amp;AM468&amp;"W"),_xlfn.XLOOKUP(AI468,INDIRECT(F468&amp;AM468&amp;"H"),INDIRECT(F468&amp;AM468))),0)</f>
        <v>0</v>
      </c>
      <c r="AQ468" s="9">
        <f>IF(F468="Cascade",_xlfn.XLOOKUP(S468,Cascade!$C$4:$S$4,Cascade!$C$5:$S$5),0)</f>
        <v>0</v>
      </c>
      <c r="AR468" s="9" t="b">
        <f t="shared" si="158"/>
        <v>0</v>
      </c>
      <c r="AS468" s="9" cm="1">
        <f t="array" aca="1" ref="AS468" ca="1">IF(OR(G468="Ellipse 43",G468="Luxury 46",G468="Type 2",G468="Type D",G468="Type Z",ISBLANK(G468)),0,_xlfn.XLOOKUP(S468,INDIRECT(U468&amp;AR468&amp;"w"),INDIRECT(U468&amp;AR468)))</f>
        <v>0</v>
      </c>
      <c r="AT468" s="9" cm="1">
        <f t="array" ref="AT468">IF(F468="ExtraLok 100",_xlfn.XLOOKUP(S468,'ExtraLok 100'!$C$6:$S$6,_xlfn.XLOOKUP('Pricing Tool'!T468,'ExtraLok 100'!$A$7:$A$21,'ExtraLok 100'!$C$7:$S$21)),IF(F468="ExtraLok 125",_xlfn.XLOOKUP('Pricing Tool'!S468,'ExtraLok 125'!$C$6:$S$6,_xlfn.XLOOKUP('Pricing Tool'!T468,'ExtraLok 125'!$A$7:$A$33,'ExtraLok 125'!$C$7:$S$33)),0))</f>
        <v>0</v>
      </c>
      <c r="AU468" s="9">
        <f t="shared" ca="1" si="171"/>
        <v>0</v>
      </c>
      <c r="AV468" s="9" t="str">
        <f t="shared" si="159"/>
        <v/>
      </c>
      <c r="AW468" s="85" t="e">
        <f>_xlfn.XLOOKUP($AV468,'Size capacities'!$A$2:$A$120,'Size capacities'!D$2:D$120)</f>
        <v>#N/A</v>
      </c>
      <c r="AX468" s="85" t="e">
        <f>_xlfn.XLOOKUP($AV468,'Size capacities'!$A$2:$A$120,'Size capacities'!E$2:E$120)</f>
        <v>#N/A</v>
      </c>
      <c r="AY468" s="85" t="e">
        <f>_xlfn.XLOOKUP($AV468,'Size capacities'!$A$2:$A$120,'Size capacities'!F$2:F$120)</f>
        <v>#N/A</v>
      </c>
      <c r="AZ468" s="85" t="e">
        <f>_xlfn.XLOOKUP($AV468,'Size capacities'!$A$2:$A$120,'Size capacities'!G$2:G$120)</f>
        <v>#N/A</v>
      </c>
      <c r="BA468" s="85">
        <f t="shared" si="160"/>
        <v>0</v>
      </c>
      <c r="BB468" s="85">
        <f t="shared" si="161"/>
        <v>0</v>
      </c>
    </row>
    <row r="469" spans="1:54" x14ac:dyDescent="0.3">
      <c r="A469" s="7">
        <v>466</v>
      </c>
      <c r="B469" s="91"/>
      <c r="C469" s="91"/>
      <c r="D469" s="91"/>
      <c r="E469" s="91"/>
      <c r="F469" s="91"/>
      <c r="G469" s="91"/>
      <c r="H469" s="91"/>
      <c r="I469" s="91"/>
      <c r="J469" s="91"/>
      <c r="K469" s="92"/>
      <c r="L469" s="92"/>
      <c r="M469" s="9">
        <f t="shared" ca="1" si="151"/>
        <v>0</v>
      </c>
      <c r="N469" s="10" cm="1">
        <f t="array" aca="1" ref="N469" ca="1">IF(ISBLANK(C469),0,IF(F469="Flow",AP469,IF(F469="Cascade",AQ469,IF(OR(ISBLANK(F469),ISBLANK(G469),ISBLANK(I469),ISBLANK(J469)),0,(_xlfn.XLOOKUP(S469,INDIRECT(U469&amp;W469&amp;"W"),_xlfn.XLOOKUP(T469,INDIRECT(U469&amp;W469&amp;"D"),INDIRECT(U469&amp;W469))))))))</f>
        <v>0</v>
      </c>
      <c r="O469" s="93"/>
      <c r="P469" s="9">
        <f t="shared" ca="1" si="152"/>
        <v>0</v>
      </c>
      <c r="Q469" s="9">
        <f t="shared" si="162"/>
        <v>0</v>
      </c>
      <c r="S469" s="7">
        <f t="shared" si="163"/>
        <v>800</v>
      </c>
      <c r="T469" s="7">
        <f t="shared" si="164"/>
        <v>800</v>
      </c>
      <c r="U469" s="8" t="str">
        <f t="shared" si="165"/>
        <v/>
      </c>
      <c r="V469" s="7" cm="1">
        <f t="array" aca="1" ref="V469" ca="1">IF(ISBLANK(I469),0,_xlfn.XLOOKUP(I469,INDIRECT(U469&amp;"Controls"),INDIRECT(U469&amp;"ControlsAddon")))</f>
        <v>0</v>
      </c>
      <c r="W469" s="7" t="str">
        <f t="shared" si="153"/>
        <v/>
      </c>
      <c r="X469" s="7" cm="1">
        <f t="array" aca="1" ref="X469" ca="1">IF(AND(K469="y",NOT(ISBLANK(H469))),_xlfn.XLOOKUP(S469,ralcassette,ralcassettecost),IF(K469="Y",_xlfn.XLOOKUP(S469,INDIRECT(U469&amp;"RALW"),_xlfn.XLOOKUP(T469,INDIRECT(U469&amp;"RALD"),INDIRECT(U469&amp;"RAL"))),0))</f>
        <v>0</v>
      </c>
      <c r="Y469" s="7">
        <f t="shared" si="166"/>
        <v>0</v>
      </c>
      <c r="Z469" s="7">
        <f t="shared" si="167"/>
        <v>0</v>
      </c>
      <c r="AA469" s="7" cm="1">
        <f t="array" ref="AA469">IF(ISNUMBER(SEARCH("cassette",H469)),_xlfn.XLOOKUP(S469,cassettewidth,_xlfn.XLOOKUP(H469,cassettetype,cassette)),IF(ISNUMBER(SEARCH("fascia",H469)),_xlfn.XLOOKUP(S469,fasciawidth,_xlfn.XLOOKUP(H469,fasciatype,fascia)),0))</f>
        <v>0</v>
      </c>
      <c r="AB469" s="7" t="str">
        <f t="shared" si="168"/>
        <v/>
      </c>
      <c r="AC469" s="7" t="str" cm="1">
        <f t="array" ref="AC469">IF(NOT(ISBLANK(H469)),_xlfn.XLOOKUP(S469,cassetterefwidth,_xlfn.XLOOKUP(T469,cassetterefdrop,cassetteref)),"")</f>
        <v/>
      </c>
      <c r="AD469" s="1" t="b">
        <f t="shared" si="169"/>
        <v>0</v>
      </c>
      <c r="AE469" s="1" t="b">
        <f t="shared" si="154"/>
        <v>0</v>
      </c>
      <c r="AF469" s="10" t="e" cm="1">
        <f t="array" aca="1" ref="AF469" ca="1">(_xlfn.XLOOKUP($S469,INDIRECT($U469&amp;$W469&amp;"W"),_xlfn.XLOOKUP($T469,INDIRECT($U469&amp;$W469&amp;"D"),INDIRECT($U469&amp;$W469))))</f>
        <v>#REF!</v>
      </c>
      <c r="AG469" s="9"/>
      <c r="AH469" s="9"/>
      <c r="AI469" s="9"/>
      <c r="AJ469" s="9"/>
      <c r="AK469" s="9"/>
      <c r="AL469" s="7">
        <f t="shared" si="155"/>
        <v>500</v>
      </c>
      <c r="AM469" s="7" t="str">
        <f t="shared" si="170"/>
        <v/>
      </c>
      <c r="AN469" s="7">
        <f t="shared" si="156"/>
        <v>0</v>
      </c>
      <c r="AO469" s="7">
        <f t="shared" si="157"/>
        <v>0</v>
      </c>
      <c r="AP469" s="9" cm="1">
        <f t="array" aca="1" ref="AP469" ca="1">IF(F469="Flow",_xlfn.XLOOKUP(AL469,INDIRECT(F469&amp;AM469&amp;"W"),_xlfn.XLOOKUP(AI469,INDIRECT(F469&amp;AM469&amp;"H"),INDIRECT(F469&amp;AM469))),0)</f>
        <v>0</v>
      </c>
      <c r="AQ469" s="9">
        <f>IF(F469="Cascade",_xlfn.XLOOKUP(S469,Cascade!$C$4:$S$4,Cascade!$C$5:$S$5),0)</f>
        <v>0</v>
      </c>
      <c r="AR469" s="9" t="b">
        <f t="shared" si="158"/>
        <v>0</v>
      </c>
      <c r="AS469" s="9" cm="1">
        <f t="array" aca="1" ref="AS469" ca="1">IF(OR(G469="Ellipse 43",G469="Luxury 46",G469="Type 2",G469="Type D",G469="Type Z",ISBLANK(G469)),0,_xlfn.XLOOKUP(S469,INDIRECT(U469&amp;AR469&amp;"w"),INDIRECT(U469&amp;AR469)))</f>
        <v>0</v>
      </c>
      <c r="AT469" s="9" cm="1">
        <f t="array" ref="AT469">IF(F469="ExtraLok 100",_xlfn.XLOOKUP(S469,'ExtraLok 100'!$C$6:$S$6,_xlfn.XLOOKUP('Pricing Tool'!T469,'ExtraLok 100'!$A$7:$A$21,'ExtraLok 100'!$C$7:$S$21)),IF(F469="ExtraLok 125",_xlfn.XLOOKUP('Pricing Tool'!S469,'ExtraLok 125'!$C$6:$S$6,_xlfn.XLOOKUP('Pricing Tool'!T469,'ExtraLok 125'!$A$7:$A$33,'ExtraLok 125'!$C$7:$S$33)),0))</f>
        <v>0</v>
      </c>
      <c r="AU469" s="9">
        <f t="shared" ca="1" si="171"/>
        <v>0</v>
      </c>
      <c r="AV469" s="9" t="str">
        <f t="shared" si="159"/>
        <v/>
      </c>
      <c r="AW469" s="85" t="e">
        <f>_xlfn.XLOOKUP($AV469,'Size capacities'!$A$2:$A$120,'Size capacities'!D$2:D$120)</f>
        <v>#N/A</v>
      </c>
      <c r="AX469" s="85" t="e">
        <f>_xlfn.XLOOKUP($AV469,'Size capacities'!$A$2:$A$120,'Size capacities'!E$2:E$120)</f>
        <v>#N/A</v>
      </c>
      <c r="AY469" s="85" t="e">
        <f>_xlfn.XLOOKUP($AV469,'Size capacities'!$A$2:$A$120,'Size capacities'!F$2:F$120)</f>
        <v>#N/A</v>
      </c>
      <c r="AZ469" s="85" t="e">
        <f>_xlfn.XLOOKUP($AV469,'Size capacities'!$A$2:$A$120,'Size capacities'!G$2:G$120)</f>
        <v>#N/A</v>
      </c>
      <c r="BA469" s="85">
        <f t="shared" si="160"/>
        <v>0</v>
      </c>
      <c r="BB469" s="85">
        <f t="shared" si="161"/>
        <v>0</v>
      </c>
    </row>
    <row r="470" spans="1:54" x14ac:dyDescent="0.3">
      <c r="A470" s="7">
        <v>467</v>
      </c>
      <c r="B470" s="91"/>
      <c r="C470" s="91"/>
      <c r="D470" s="91"/>
      <c r="E470" s="91"/>
      <c r="F470" s="91"/>
      <c r="G470" s="91"/>
      <c r="H470" s="91"/>
      <c r="I470" s="91"/>
      <c r="J470" s="91"/>
      <c r="K470" s="92"/>
      <c r="L470" s="92"/>
      <c r="M470" s="9">
        <f t="shared" ca="1" si="151"/>
        <v>0</v>
      </c>
      <c r="N470" s="10" cm="1">
        <f t="array" aca="1" ref="N470" ca="1">IF(ISBLANK(C470),0,IF(F470="Flow",AP470,IF(F470="Cascade",AQ470,IF(OR(ISBLANK(F470),ISBLANK(G470),ISBLANK(I470),ISBLANK(J470)),0,(_xlfn.XLOOKUP(S470,INDIRECT(U470&amp;W470&amp;"W"),_xlfn.XLOOKUP(T470,INDIRECT(U470&amp;W470&amp;"D"),INDIRECT(U470&amp;W470))))))))</f>
        <v>0</v>
      </c>
      <c r="O470" s="93"/>
      <c r="P470" s="9">
        <f t="shared" ca="1" si="152"/>
        <v>0</v>
      </c>
      <c r="Q470" s="9">
        <f t="shared" si="162"/>
        <v>0</v>
      </c>
      <c r="S470" s="7">
        <f t="shared" si="163"/>
        <v>800</v>
      </c>
      <c r="T470" s="7">
        <f t="shared" si="164"/>
        <v>800</v>
      </c>
      <c r="U470" s="8" t="str">
        <f t="shared" si="165"/>
        <v/>
      </c>
      <c r="V470" s="7" cm="1">
        <f t="array" aca="1" ref="V470" ca="1">IF(ISBLANK(I470),0,_xlfn.XLOOKUP(I470,INDIRECT(U470&amp;"Controls"),INDIRECT(U470&amp;"ControlsAddon")))</f>
        <v>0</v>
      </c>
      <c r="W470" s="7" t="str">
        <f t="shared" si="153"/>
        <v/>
      </c>
      <c r="X470" s="7" cm="1">
        <f t="array" aca="1" ref="X470" ca="1">IF(AND(K470="y",NOT(ISBLANK(H470))),_xlfn.XLOOKUP(S470,ralcassette,ralcassettecost),IF(K470="Y",_xlfn.XLOOKUP(S470,INDIRECT(U470&amp;"RALW"),_xlfn.XLOOKUP(T470,INDIRECT(U470&amp;"RALD"),INDIRECT(U470&amp;"RAL"))),0))</f>
        <v>0</v>
      </c>
      <c r="Y470" s="7">
        <f t="shared" si="166"/>
        <v>0</v>
      </c>
      <c r="Z470" s="7">
        <f t="shared" si="167"/>
        <v>0</v>
      </c>
      <c r="AA470" s="7" cm="1">
        <f t="array" ref="AA470">IF(ISNUMBER(SEARCH("cassette",H470)),_xlfn.XLOOKUP(S470,cassettewidth,_xlfn.XLOOKUP(H470,cassettetype,cassette)),IF(ISNUMBER(SEARCH("fascia",H470)),_xlfn.XLOOKUP(S470,fasciawidth,_xlfn.XLOOKUP(H470,fasciatype,fascia)),0))</f>
        <v>0</v>
      </c>
      <c r="AB470" s="7" t="str">
        <f t="shared" si="168"/>
        <v/>
      </c>
      <c r="AC470" s="7" t="str" cm="1">
        <f t="array" ref="AC470">IF(NOT(ISBLANK(H470)),_xlfn.XLOOKUP(S470,cassetterefwidth,_xlfn.XLOOKUP(T470,cassetterefdrop,cassetteref)),"")</f>
        <v/>
      </c>
      <c r="AD470" s="1" t="b">
        <f t="shared" si="169"/>
        <v>0</v>
      </c>
      <c r="AE470" s="1" t="b">
        <f t="shared" si="154"/>
        <v>0</v>
      </c>
      <c r="AF470" s="10" t="e" cm="1">
        <f t="array" aca="1" ref="AF470" ca="1">(_xlfn.XLOOKUP($S470,INDIRECT($U470&amp;$W470&amp;"W"),_xlfn.XLOOKUP($T470,INDIRECT($U470&amp;$W470&amp;"D"),INDIRECT($U470&amp;$W470))))</f>
        <v>#REF!</v>
      </c>
      <c r="AG470" s="9"/>
      <c r="AH470" s="9"/>
      <c r="AI470" s="9"/>
      <c r="AJ470" s="9"/>
      <c r="AK470" s="9"/>
      <c r="AL470" s="7">
        <f t="shared" si="155"/>
        <v>500</v>
      </c>
      <c r="AM470" s="7" t="str">
        <f t="shared" si="170"/>
        <v/>
      </c>
      <c r="AN470" s="7">
        <f t="shared" si="156"/>
        <v>0</v>
      </c>
      <c r="AO470" s="7">
        <f t="shared" si="157"/>
        <v>0</v>
      </c>
      <c r="AP470" s="9" cm="1">
        <f t="array" aca="1" ref="AP470" ca="1">IF(F470="Flow",_xlfn.XLOOKUP(AL470,INDIRECT(F470&amp;AM470&amp;"W"),_xlfn.XLOOKUP(AI470,INDIRECT(F470&amp;AM470&amp;"H"),INDIRECT(F470&amp;AM470))),0)</f>
        <v>0</v>
      </c>
      <c r="AQ470" s="9">
        <f>IF(F470="Cascade",_xlfn.XLOOKUP(S470,Cascade!$C$4:$S$4,Cascade!$C$5:$S$5),0)</f>
        <v>0</v>
      </c>
      <c r="AR470" s="9" t="b">
        <f t="shared" si="158"/>
        <v>0</v>
      </c>
      <c r="AS470" s="9" cm="1">
        <f t="array" aca="1" ref="AS470" ca="1">IF(OR(G470="Ellipse 43",G470="Luxury 46",G470="Type 2",G470="Type D",G470="Type Z",ISBLANK(G470)),0,_xlfn.XLOOKUP(S470,INDIRECT(U470&amp;AR470&amp;"w"),INDIRECT(U470&amp;AR470)))</f>
        <v>0</v>
      </c>
      <c r="AT470" s="9" cm="1">
        <f t="array" ref="AT470">IF(F470="ExtraLok 100",_xlfn.XLOOKUP(S470,'ExtraLok 100'!$C$6:$S$6,_xlfn.XLOOKUP('Pricing Tool'!T470,'ExtraLok 100'!$A$7:$A$21,'ExtraLok 100'!$C$7:$S$21)),IF(F470="ExtraLok 125",_xlfn.XLOOKUP('Pricing Tool'!S470,'ExtraLok 125'!$C$6:$S$6,_xlfn.XLOOKUP('Pricing Tool'!T470,'ExtraLok 125'!$A$7:$A$33,'ExtraLok 125'!$C$7:$S$33)),0))</f>
        <v>0</v>
      </c>
      <c r="AU470" s="9">
        <f t="shared" ca="1" si="171"/>
        <v>0</v>
      </c>
      <c r="AV470" s="9" t="str">
        <f t="shared" si="159"/>
        <v/>
      </c>
      <c r="AW470" s="85" t="e">
        <f>_xlfn.XLOOKUP($AV470,'Size capacities'!$A$2:$A$120,'Size capacities'!D$2:D$120)</f>
        <v>#N/A</v>
      </c>
      <c r="AX470" s="85" t="e">
        <f>_xlfn.XLOOKUP($AV470,'Size capacities'!$A$2:$A$120,'Size capacities'!E$2:E$120)</f>
        <v>#N/A</v>
      </c>
      <c r="AY470" s="85" t="e">
        <f>_xlfn.XLOOKUP($AV470,'Size capacities'!$A$2:$A$120,'Size capacities'!F$2:F$120)</f>
        <v>#N/A</v>
      </c>
      <c r="AZ470" s="85" t="e">
        <f>_xlfn.XLOOKUP($AV470,'Size capacities'!$A$2:$A$120,'Size capacities'!G$2:G$120)</f>
        <v>#N/A</v>
      </c>
      <c r="BA470" s="85">
        <f t="shared" si="160"/>
        <v>0</v>
      </c>
      <c r="BB470" s="85">
        <f t="shared" si="161"/>
        <v>0</v>
      </c>
    </row>
    <row r="471" spans="1:54" x14ac:dyDescent="0.3">
      <c r="A471" s="7">
        <v>468</v>
      </c>
      <c r="B471" s="91"/>
      <c r="C471" s="91"/>
      <c r="D471" s="91"/>
      <c r="E471" s="91"/>
      <c r="F471" s="91"/>
      <c r="G471" s="91"/>
      <c r="H471" s="91"/>
      <c r="I471" s="91"/>
      <c r="J471" s="91"/>
      <c r="K471" s="92"/>
      <c r="L471" s="92"/>
      <c r="M471" s="9">
        <f t="shared" ca="1" si="151"/>
        <v>0</v>
      </c>
      <c r="N471" s="10" cm="1">
        <f t="array" aca="1" ref="N471" ca="1">IF(ISBLANK(C471),0,IF(F471="Flow",AP471,IF(F471="Cascade",AQ471,IF(OR(ISBLANK(F471),ISBLANK(G471),ISBLANK(I471),ISBLANK(J471)),0,(_xlfn.XLOOKUP(S471,INDIRECT(U471&amp;W471&amp;"W"),_xlfn.XLOOKUP(T471,INDIRECT(U471&amp;W471&amp;"D"),INDIRECT(U471&amp;W471))))))))</f>
        <v>0</v>
      </c>
      <c r="O471" s="93"/>
      <c r="P471" s="9">
        <f t="shared" ca="1" si="152"/>
        <v>0</v>
      </c>
      <c r="Q471" s="9">
        <f t="shared" si="162"/>
        <v>0</v>
      </c>
      <c r="S471" s="7">
        <f t="shared" si="163"/>
        <v>800</v>
      </c>
      <c r="T471" s="7">
        <f t="shared" si="164"/>
        <v>800</v>
      </c>
      <c r="U471" s="8" t="str">
        <f t="shared" si="165"/>
        <v/>
      </c>
      <c r="V471" s="7" cm="1">
        <f t="array" aca="1" ref="V471" ca="1">IF(ISBLANK(I471),0,_xlfn.XLOOKUP(I471,INDIRECT(U471&amp;"Controls"),INDIRECT(U471&amp;"ControlsAddon")))</f>
        <v>0</v>
      </c>
      <c r="W471" s="7" t="str">
        <f t="shared" si="153"/>
        <v/>
      </c>
      <c r="X471" s="7" cm="1">
        <f t="array" aca="1" ref="X471" ca="1">IF(AND(K471="y",NOT(ISBLANK(H471))),_xlfn.XLOOKUP(S471,ralcassette,ralcassettecost),IF(K471="Y",_xlfn.XLOOKUP(S471,INDIRECT(U471&amp;"RALW"),_xlfn.XLOOKUP(T471,INDIRECT(U471&amp;"RALD"),INDIRECT(U471&amp;"RAL"))),0))</f>
        <v>0</v>
      </c>
      <c r="Y471" s="7">
        <f t="shared" si="166"/>
        <v>0</v>
      </c>
      <c r="Z471" s="7">
        <f t="shared" si="167"/>
        <v>0</v>
      </c>
      <c r="AA471" s="7" cm="1">
        <f t="array" ref="AA471">IF(ISNUMBER(SEARCH("cassette",H471)),_xlfn.XLOOKUP(S471,cassettewidth,_xlfn.XLOOKUP(H471,cassettetype,cassette)),IF(ISNUMBER(SEARCH("fascia",H471)),_xlfn.XLOOKUP(S471,fasciawidth,_xlfn.XLOOKUP(H471,fasciatype,fascia)),0))</f>
        <v>0</v>
      </c>
      <c r="AB471" s="7" t="str">
        <f t="shared" si="168"/>
        <v/>
      </c>
      <c r="AC471" s="7" t="str" cm="1">
        <f t="array" ref="AC471">IF(NOT(ISBLANK(H471)),_xlfn.XLOOKUP(S471,cassetterefwidth,_xlfn.XLOOKUP(T471,cassetterefdrop,cassetteref)),"")</f>
        <v/>
      </c>
      <c r="AD471" s="1" t="b">
        <f t="shared" si="169"/>
        <v>0</v>
      </c>
      <c r="AE471" s="1" t="b">
        <f t="shared" si="154"/>
        <v>0</v>
      </c>
      <c r="AF471" s="10" t="e" cm="1">
        <f t="array" aca="1" ref="AF471" ca="1">(_xlfn.XLOOKUP($S471,INDIRECT($U471&amp;$W471&amp;"W"),_xlfn.XLOOKUP($T471,INDIRECT($U471&amp;$W471&amp;"D"),INDIRECT($U471&amp;$W471))))</f>
        <v>#REF!</v>
      </c>
      <c r="AG471" s="9"/>
      <c r="AH471" s="9"/>
      <c r="AI471" s="9"/>
      <c r="AJ471" s="9"/>
      <c r="AK471" s="9"/>
      <c r="AL471" s="7">
        <f t="shared" si="155"/>
        <v>500</v>
      </c>
      <c r="AM471" s="7" t="str">
        <f t="shared" si="170"/>
        <v/>
      </c>
      <c r="AN471" s="7">
        <f t="shared" si="156"/>
        <v>0</v>
      </c>
      <c r="AO471" s="7">
        <f t="shared" si="157"/>
        <v>0</v>
      </c>
      <c r="AP471" s="9" cm="1">
        <f t="array" aca="1" ref="AP471" ca="1">IF(F471="Flow",_xlfn.XLOOKUP(AL471,INDIRECT(F471&amp;AM471&amp;"W"),_xlfn.XLOOKUP(AI471,INDIRECT(F471&amp;AM471&amp;"H"),INDIRECT(F471&amp;AM471))),0)</f>
        <v>0</v>
      </c>
      <c r="AQ471" s="9">
        <f>IF(F471="Cascade",_xlfn.XLOOKUP(S471,Cascade!$C$4:$S$4,Cascade!$C$5:$S$5),0)</f>
        <v>0</v>
      </c>
      <c r="AR471" s="9" t="b">
        <f t="shared" si="158"/>
        <v>0</v>
      </c>
      <c r="AS471" s="9" cm="1">
        <f t="array" aca="1" ref="AS471" ca="1">IF(OR(G471="Ellipse 43",G471="Luxury 46",G471="Type 2",G471="Type D",G471="Type Z",ISBLANK(G471)),0,_xlfn.XLOOKUP(S471,INDIRECT(U471&amp;AR471&amp;"w"),INDIRECT(U471&amp;AR471)))</f>
        <v>0</v>
      </c>
      <c r="AT471" s="9" cm="1">
        <f t="array" ref="AT471">IF(F471="ExtraLok 100",_xlfn.XLOOKUP(S471,'ExtraLok 100'!$C$6:$S$6,_xlfn.XLOOKUP('Pricing Tool'!T471,'ExtraLok 100'!$A$7:$A$21,'ExtraLok 100'!$C$7:$S$21)),IF(F471="ExtraLok 125",_xlfn.XLOOKUP('Pricing Tool'!S471,'ExtraLok 125'!$C$6:$S$6,_xlfn.XLOOKUP('Pricing Tool'!T471,'ExtraLok 125'!$A$7:$A$33,'ExtraLok 125'!$C$7:$S$33)),0))</f>
        <v>0</v>
      </c>
      <c r="AU471" s="9">
        <f t="shared" ca="1" si="171"/>
        <v>0</v>
      </c>
      <c r="AV471" s="9" t="str">
        <f t="shared" si="159"/>
        <v/>
      </c>
      <c r="AW471" s="85" t="e">
        <f>_xlfn.XLOOKUP($AV471,'Size capacities'!$A$2:$A$120,'Size capacities'!D$2:D$120)</f>
        <v>#N/A</v>
      </c>
      <c r="AX471" s="85" t="e">
        <f>_xlfn.XLOOKUP($AV471,'Size capacities'!$A$2:$A$120,'Size capacities'!E$2:E$120)</f>
        <v>#N/A</v>
      </c>
      <c r="AY471" s="85" t="e">
        <f>_xlfn.XLOOKUP($AV471,'Size capacities'!$A$2:$A$120,'Size capacities'!F$2:F$120)</f>
        <v>#N/A</v>
      </c>
      <c r="AZ471" s="85" t="e">
        <f>_xlfn.XLOOKUP($AV471,'Size capacities'!$A$2:$A$120,'Size capacities'!G$2:G$120)</f>
        <v>#N/A</v>
      </c>
      <c r="BA471" s="85">
        <f t="shared" si="160"/>
        <v>0</v>
      </c>
      <c r="BB471" s="85">
        <f t="shared" si="161"/>
        <v>0</v>
      </c>
    </row>
    <row r="472" spans="1:54" x14ac:dyDescent="0.3">
      <c r="A472" s="7">
        <v>469</v>
      </c>
      <c r="B472" s="91"/>
      <c r="C472" s="91"/>
      <c r="D472" s="91"/>
      <c r="E472" s="91"/>
      <c r="F472" s="91"/>
      <c r="G472" s="91"/>
      <c r="H472" s="91"/>
      <c r="I472" s="91"/>
      <c r="J472" s="91"/>
      <c r="K472" s="92"/>
      <c r="L472" s="92"/>
      <c r="M472" s="9">
        <f t="shared" ca="1" si="151"/>
        <v>0</v>
      </c>
      <c r="N472" s="10" cm="1">
        <f t="array" aca="1" ref="N472" ca="1">IF(ISBLANK(C472),0,IF(F472="Flow",AP472,IF(F472="Cascade",AQ472,IF(OR(ISBLANK(F472),ISBLANK(G472),ISBLANK(I472),ISBLANK(J472)),0,(_xlfn.XLOOKUP(S472,INDIRECT(U472&amp;W472&amp;"W"),_xlfn.XLOOKUP(T472,INDIRECT(U472&amp;W472&amp;"D"),INDIRECT(U472&amp;W472))))))))</f>
        <v>0</v>
      </c>
      <c r="O472" s="93"/>
      <c r="P472" s="9">
        <f t="shared" ca="1" si="152"/>
        <v>0</v>
      </c>
      <c r="Q472" s="9">
        <f t="shared" si="162"/>
        <v>0</v>
      </c>
      <c r="S472" s="7">
        <f t="shared" si="163"/>
        <v>800</v>
      </c>
      <c r="T472" s="7">
        <f t="shared" si="164"/>
        <v>800</v>
      </c>
      <c r="U472" s="8" t="str">
        <f t="shared" si="165"/>
        <v/>
      </c>
      <c r="V472" s="7" cm="1">
        <f t="array" aca="1" ref="V472" ca="1">IF(ISBLANK(I472),0,_xlfn.XLOOKUP(I472,INDIRECT(U472&amp;"Controls"),INDIRECT(U472&amp;"ControlsAddon")))</f>
        <v>0</v>
      </c>
      <c r="W472" s="7" t="str">
        <f t="shared" si="153"/>
        <v/>
      </c>
      <c r="X472" s="7" cm="1">
        <f t="array" aca="1" ref="X472" ca="1">IF(AND(K472="y",NOT(ISBLANK(H472))),_xlfn.XLOOKUP(S472,ralcassette,ralcassettecost),IF(K472="Y",_xlfn.XLOOKUP(S472,INDIRECT(U472&amp;"RALW"),_xlfn.XLOOKUP(T472,INDIRECT(U472&amp;"RALD"),INDIRECT(U472&amp;"RAL"))),0))</f>
        <v>0</v>
      </c>
      <c r="Y472" s="7">
        <f t="shared" si="166"/>
        <v>0</v>
      </c>
      <c r="Z472" s="7">
        <f t="shared" si="167"/>
        <v>0</v>
      </c>
      <c r="AA472" s="7" cm="1">
        <f t="array" ref="AA472">IF(ISNUMBER(SEARCH("cassette",H472)),_xlfn.XLOOKUP(S472,cassettewidth,_xlfn.XLOOKUP(H472,cassettetype,cassette)),IF(ISNUMBER(SEARCH("fascia",H472)),_xlfn.XLOOKUP(S472,fasciawidth,_xlfn.XLOOKUP(H472,fasciatype,fascia)),0))</f>
        <v>0</v>
      </c>
      <c r="AB472" s="7" t="str">
        <f t="shared" si="168"/>
        <v/>
      </c>
      <c r="AC472" s="7" t="str" cm="1">
        <f t="array" ref="AC472">IF(NOT(ISBLANK(H472)),_xlfn.XLOOKUP(S472,cassetterefwidth,_xlfn.XLOOKUP(T472,cassetterefdrop,cassetteref)),"")</f>
        <v/>
      </c>
      <c r="AD472" s="1" t="b">
        <f t="shared" si="169"/>
        <v>0</v>
      </c>
      <c r="AE472" s="1" t="b">
        <f t="shared" si="154"/>
        <v>0</v>
      </c>
      <c r="AF472" s="10" t="e" cm="1">
        <f t="array" aca="1" ref="AF472" ca="1">(_xlfn.XLOOKUP($S472,INDIRECT($U472&amp;$W472&amp;"W"),_xlfn.XLOOKUP($T472,INDIRECT($U472&amp;$W472&amp;"D"),INDIRECT($U472&amp;$W472))))</f>
        <v>#REF!</v>
      </c>
      <c r="AG472" s="9"/>
      <c r="AH472" s="9"/>
      <c r="AI472" s="9"/>
      <c r="AJ472" s="9"/>
      <c r="AK472" s="9"/>
      <c r="AL472" s="7">
        <f t="shared" si="155"/>
        <v>500</v>
      </c>
      <c r="AM472" s="7" t="str">
        <f t="shared" si="170"/>
        <v/>
      </c>
      <c r="AN472" s="7">
        <f t="shared" si="156"/>
        <v>0</v>
      </c>
      <c r="AO472" s="7">
        <f t="shared" si="157"/>
        <v>0</v>
      </c>
      <c r="AP472" s="9" cm="1">
        <f t="array" aca="1" ref="AP472" ca="1">IF(F472="Flow",_xlfn.XLOOKUP(AL472,INDIRECT(F472&amp;AM472&amp;"W"),_xlfn.XLOOKUP(AI472,INDIRECT(F472&amp;AM472&amp;"H"),INDIRECT(F472&amp;AM472))),0)</f>
        <v>0</v>
      </c>
      <c r="AQ472" s="9">
        <f>IF(F472="Cascade",_xlfn.XLOOKUP(S472,Cascade!$C$4:$S$4,Cascade!$C$5:$S$5),0)</f>
        <v>0</v>
      </c>
      <c r="AR472" s="9" t="b">
        <f t="shared" si="158"/>
        <v>0</v>
      </c>
      <c r="AS472" s="9" cm="1">
        <f t="array" aca="1" ref="AS472" ca="1">IF(OR(G472="Ellipse 43",G472="Luxury 46",G472="Type 2",G472="Type D",G472="Type Z",ISBLANK(G472)),0,_xlfn.XLOOKUP(S472,INDIRECT(U472&amp;AR472&amp;"w"),INDIRECT(U472&amp;AR472)))</f>
        <v>0</v>
      </c>
      <c r="AT472" s="9" cm="1">
        <f t="array" ref="AT472">IF(F472="ExtraLok 100",_xlfn.XLOOKUP(S472,'ExtraLok 100'!$C$6:$S$6,_xlfn.XLOOKUP('Pricing Tool'!T472,'ExtraLok 100'!$A$7:$A$21,'ExtraLok 100'!$C$7:$S$21)),IF(F472="ExtraLok 125",_xlfn.XLOOKUP('Pricing Tool'!S472,'ExtraLok 125'!$C$6:$S$6,_xlfn.XLOOKUP('Pricing Tool'!T472,'ExtraLok 125'!$A$7:$A$33,'ExtraLok 125'!$C$7:$S$33)),0))</f>
        <v>0</v>
      </c>
      <c r="AU472" s="9">
        <f t="shared" ca="1" si="171"/>
        <v>0</v>
      </c>
      <c r="AV472" s="9" t="str">
        <f t="shared" si="159"/>
        <v/>
      </c>
      <c r="AW472" s="85" t="e">
        <f>_xlfn.XLOOKUP($AV472,'Size capacities'!$A$2:$A$120,'Size capacities'!D$2:D$120)</f>
        <v>#N/A</v>
      </c>
      <c r="AX472" s="85" t="e">
        <f>_xlfn.XLOOKUP($AV472,'Size capacities'!$A$2:$A$120,'Size capacities'!E$2:E$120)</f>
        <v>#N/A</v>
      </c>
      <c r="AY472" s="85" t="e">
        <f>_xlfn.XLOOKUP($AV472,'Size capacities'!$A$2:$A$120,'Size capacities'!F$2:F$120)</f>
        <v>#N/A</v>
      </c>
      <c r="AZ472" s="85" t="e">
        <f>_xlfn.XLOOKUP($AV472,'Size capacities'!$A$2:$A$120,'Size capacities'!G$2:G$120)</f>
        <v>#N/A</v>
      </c>
      <c r="BA472" s="85">
        <f t="shared" si="160"/>
        <v>0</v>
      </c>
      <c r="BB472" s="85">
        <f t="shared" si="161"/>
        <v>0</v>
      </c>
    </row>
    <row r="473" spans="1:54" x14ac:dyDescent="0.3">
      <c r="A473" s="7">
        <v>470</v>
      </c>
      <c r="B473" s="91"/>
      <c r="C473" s="91"/>
      <c r="D473" s="91"/>
      <c r="E473" s="91"/>
      <c r="F473" s="91"/>
      <c r="G473" s="91"/>
      <c r="H473" s="91"/>
      <c r="I473" s="91"/>
      <c r="J473" s="91"/>
      <c r="K473" s="92"/>
      <c r="L473" s="92"/>
      <c r="M473" s="9">
        <f t="shared" ca="1" si="151"/>
        <v>0</v>
      </c>
      <c r="N473" s="10" cm="1">
        <f t="array" aca="1" ref="N473" ca="1">IF(ISBLANK(C473),0,IF(F473="Flow",AP473,IF(F473="Cascade",AQ473,IF(OR(ISBLANK(F473),ISBLANK(G473),ISBLANK(I473),ISBLANK(J473)),0,(_xlfn.XLOOKUP(S473,INDIRECT(U473&amp;W473&amp;"W"),_xlfn.XLOOKUP(T473,INDIRECT(U473&amp;W473&amp;"D"),INDIRECT(U473&amp;W473))))))))</f>
        <v>0</v>
      </c>
      <c r="O473" s="93"/>
      <c r="P473" s="9">
        <f t="shared" ca="1" si="152"/>
        <v>0</v>
      </c>
      <c r="Q473" s="9">
        <f t="shared" si="162"/>
        <v>0</v>
      </c>
      <c r="S473" s="7">
        <f t="shared" si="163"/>
        <v>800</v>
      </c>
      <c r="T473" s="7">
        <f t="shared" si="164"/>
        <v>800</v>
      </c>
      <c r="U473" s="8" t="str">
        <f t="shared" si="165"/>
        <v/>
      </c>
      <c r="V473" s="7" cm="1">
        <f t="array" aca="1" ref="V473" ca="1">IF(ISBLANK(I473),0,_xlfn.XLOOKUP(I473,INDIRECT(U473&amp;"Controls"),INDIRECT(U473&amp;"ControlsAddon")))</f>
        <v>0</v>
      </c>
      <c r="W473" s="7" t="str">
        <f t="shared" si="153"/>
        <v/>
      </c>
      <c r="X473" s="7" cm="1">
        <f t="array" aca="1" ref="X473" ca="1">IF(AND(K473="y",NOT(ISBLANK(H473))),_xlfn.XLOOKUP(S473,ralcassette,ralcassettecost),IF(K473="Y",_xlfn.XLOOKUP(S473,INDIRECT(U473&amp;"RALW"),_xlfn.XLOOKUP(T473,INDIRECT(U473&amp;"RALD"),INDIRECT(U473&amp;"RAL"))),0))</f>
        <v>0</v>
      </c>
      <c r="Y473" s="7">
        <f t="shared" si="166"/>
        <v>0</v>
      </c>
      <c r="Z473" s="7">
        <f t="shared" si="167"/>
        <v>0</v>
      </c>
      <c r="AA473" s="7" cm="1">
        <f t="array" ref="AA473">IF(ISNUMBER(SEARCH("cassette",H473)),_xlfn.XLOOKUP(S473,cassettewidth,_xlfn.XLOOKUP(H473,cassettetype,cassette)),IF(ISNUMBER(SEARCH("fascia",H473)),_xlfn.XLOOKUP(S473,fasciawidth,_xlfn.XLOOKUP(H473,fasciatype,fascia)),0))</f>
        <v>0</v>
      </c>
      <c r="AB473" s="7" t="str">
        <f t="shared" si="168"/>
        <v/>
      </c>
      <c r="AC473" s="7" t="str" cm="1">
        <f t="array" ref="AC473">IF(NOT(ISBLANK(H473)),_xlfn.XLOOKUP(S473,cassetterefwidth,_xlfn.XLOOKUP(T473,cassetterefdrop,cassetteref)),"")</f>
        <v/>
      </c>
      <c r="AD473" s="1" t="b">
        <f t="shared" si="169"/>
        <v>0</v>
      </c>
      <c r="AE473" s="1" t="b">
        <f t="shared" si="154"/>
        <v>0</v>
      </c>
      <c r="AF473" s="10" t="e" cm="1">
        <f t="array" aca="1" ref="AF473" ca="1">(_xlfn.XLOOKUP($S473,INDIRECT($U473&amp;$W473&amp;"W"),_xlfn.XLOOKUP($T473,INDIRECT($U473&amp;$W473&amp;"D"),INDIRECT($U473&amp;$W473))))</f>
        <v>#REF!</v>
      </c>
      <c r="AG473" s="9"/>
      <c r="AH473" s="9"/>
      <c r="AI473" s="9"/>
      <c r="AJ473" s="9"/>
      <c r="AK473" s="9"/>
      <c r="AL473" s="7">
        <f t="shared" si="155"/>
        <v>500</v>
      </c>
      <c r="AM473" s="7" t="str">
        <f t="shared" si="170"/>
        <v/>
      </c>
      <c r="AN473" s="7">
        <f t="shared" si="156"/>
        <v>0</v>
      </c>
      <c r="AO473" s="7">
        <f t="shared" si="157"/>
        <v>0</v>
      </c>
      <c r="AP473" s="9" cm="1">
        <f t="array" aca="1" ref="AP473" ca="1">IF(F473="Flow",_xlfn.XLOOKUP(AL473,INDIRECT(F473&amp;AM473&amp;"W"),_xlfn.XLOOKUP(AI473,INDIRECT(F473&amp;AM473&amp;"H"),INDIRECT(F473&amp;AM473))),0)</f>
        <v>0</v>
      </c>
      <c r="AQ473" s="9">
        <f>IF(F473="Cascade",_xlfn.XLOOKUP(S473,Cascade!$C$4:$S$4,Cascade!$C$5:$S$5),0)</f>
        <v>0</v>
      </c>
      <c r="AR473" s="9" t="b">
        <f t="shared" si="158"/>
        <v>0</v>
      </c>
      <c r="AS473" s="9" cm="1">
        <f t="array" aca="1" ref="AS473" ca="1">IF(OR(G473="Ellipse 43",G473="Luxury 46",G473="Type 2",G473="Type D",G473="Type Z",ISBLANK(G473)),0,_xlfn.XLOOKUP(S473,INDIRECT(U473&amp;AR473&amp;"w"),INDIRECT(U473&amp;AR473)))</f>
        <v>0</v>
      </c>
      <c r="AT473" s="9" cm="1">
        <f t="array" ref="AT473">IF(F473="ExtraLok 100",_xlfn.XLOOKUP(S473,'ExtraLok 100'!$C$6:$S$6,_xlfn.XLOOKUP('Pricing Tool'!T473,'ExtraLok 100'!$A$7:$A$21,'ExtraLok 100'!$C$7:$S$21)),IF(F473="ExtraLok 125",_xlfn.XLOOKUP('Pricing Tool'!S473,'ExtraLok 125'!$C$6:$S$6,_xlfn.XLOOKUP('Pricing Tool'!T473,'ExtraLok 125'!$A$7:$A$33,'ExtraLok 125'!$C$7:$S$33)),0))</f>
        <v>0</v>
      </c>
      <c r="AU473" s="9">
        <f t="shared" ca="1" si="171"/>
        <v>0</v>
      </c>
      <c r="AV473" s="9" t="str">
        <f t="shared" si="159"/>
        <v/>
      </c>
      <c r="AW473" s="85" t="e">
        <f>_xlfn.XLOOKUP($AV473,'Size capacities'!$A$2:$A$120,'Size capacities'!D$2:D$120)</f>
        <v>#N/A</v>
      </c>
      <c r="AX473" s="85" t="e">
        <f>_xlfn.XLOOKUP($AV473,'Size capacities'!$A$2:$A$120,'Size capacities'!E$2:E$120)</f>
        <v>#N/A</v>
      </c>
      <c r="AY473" s="85" t="e">
        <f>_xlfn.XLOOKUP($AV473,'Size capacities'!$A$2:$A$120,'Size capacities'!F$2:F$120)</f>
        <v>#N/A</v>
      </c>
      <c r="AZ473" s="85" t="e">
        <f>_xlfn.XLOOKUP($AV473,'Size capacities'!$A$2:$A$120,'Size capacities'!G$2:G$120)</f>
        <v>#N/A</v>
      </c>
      <c r="BA473" s="85">
        <f t="shared" si="160"/>
        <v>0</v>
      </c>
      <c r="BB473" s="85">
        <f t="shared" si="161"/>
        <v>0</v>
      </c>
    </row>
    <row r="474" spans="1:54" x14ac:dyDescent="0.3">
      <c r="A474" s="7">
        <v>471</v>
      </c>
      <c r="B474" s="91"/>
      <c r="C474" s="91"/>
      <c r="D474" s="91"/>
      <c r="E474" s="91"/>
      <c r="F474" s="91"/>
      <c r="G474" s="91"/>
      <c r="H474" s="91"/>
      <c r="I474" s="91"/>
      <c r="J474" s="91"/>
      <c r="K474" s="92"/>
      <c r="L474" s="92"/>
      <c r="M474" s="9">
        <f t="shared" ca="1" si="151"/>
        <v>0</v>
      </c>
      <c r="N474" s="10" cm="1">
        <f t="array" aca="1" ref="N474" ca="1">IF(ISBLANK(C474),0,IF(F474="Flow",AP474,IF(F474="Cascade",AQ474,IF(OR(ISBLANK(F474),ISBLANK(G474),ISBLANK(I474),ISBLANK(J474)),0,(_xlfn.XLOOKUP(S474,INDIRECT(U474&amp;W474&amp;"W"),_xlfn.XLOOKUP(T474,INDIRECT(U474&amp;W474&amp;"D"),INDIRECT(U474&amp;W474))))))))</f>
        <v>0</v>
      </c>
      <c r="O474" s="93"/>
      <c r="P474" s="9">
        <f t="shared" ca="1" si="152"/>
        <v>0</v>
      </c>
      <c r="Q474" s="9">
        <f t="shared" si="162"/>
        <v>0</v>
      </c>
      <c r="S474" s="7">
        <f t="shared" si="163"/>
        <v>800</v>
      </c>
      <c r="T474" s="7">
        <f t="shared" si="164"/>
        <v>800</v>
      </c>
      <c r="U474" s="8" t="str">
        <f t="shared" si="165"/>
        <v/>
      </c>
      <c r="V474" s="7" cm="1">
        <f t="array" aca="1" ref="V474" ca="1">IF(ISBLANK(I474),0,_xlfn.XLOOKUP(I474,INDIRECT(U474&amp;"Controls"),INDIRECT(U474&amp;"ControlsAddon")))</f>
        <v>0</v>
      </c>
      <c r="W474" s="7" t="str">
        <f t="shared" si="153"/>
        <v/>
      </c>
      <c r="X474" s="7" cm="1">
        <f t="array" aca="1" ref="X474" ca="1">IF(AND(K474="y",NOT(ISBLANK(H474))),_xlfn.XLOOKUP(S474,ralcassette,ralcassettecost),IF(K474="Y",_xlfn.XLOOKUP(S474,INDIRECT(U474&amp;"RALW"),_xlfn.XLOOKUP(T474,INDIRECT(U474&amp;"RALD"),INDIRECT(U474&amp;"RAL"))),0))</f>
        <v>0</v>
      </c>
      <c r="Y474" s="7">
        <f t="shared" si="166"/>
        <v>0</v>
      </c>
      <c r="Z474" s="7">
        <f t="shared" si="167"/>
        <v>0</v>
      </c>
      <c r="AA474" s="7" cm="1">
        <f t="array" ref="AA474">IF(ISNUMBER(SEARCH("cassette",H474)),_xlfn.XLOOKUP(S474,cassettewidth,_xlfn.XLOOKUP(H474,cassettetype,cassette)),IF(ISNUMBER(SEARCH("fascia",H474)),_xlfn.XLOOKUP(S474,fasciawidth,_xlfn.XLOOKUP(H474,fasciatype,fascia)),0))</f>
        <v>0</v>
      </c>
      <c r="AB474" s="7" t="str">
        <f t="shared" si="168"/>
        <v/>
      </c>
      <c r="AC474" s="7" t="str" cm="1">
        <f t="array" ref="AC474">IF(NOT(ISBLANK(H474)),_xlfn.XLOOKUP(S474,cassetterefwidth,_xlfn.XLOOKUP(T474,cassetterefdrop,cassetteref)),"")</f>
        <v/>
      </c>
      <c r="AD474" s="1" t="b">
        <f t="shared" si="169"/>
        <v>0</v>
      </c>
      <c r="AE474" s="1" t="b">
        <f t="shared" si="154"/>
        <v>0</v>
      </c>
      <c r="AF474" s="10" t="e" cm="1">
        <f t="array" aca="1" ref="AF474" ca="1">(_xlfn.XLOOKUP($S474,INDIRECT($U474&amp;$W474&amp;"W"),_xlfn.XLOOKUP($T474,INDIRECT($U474&amp;$W474&amp;"D"),INDIRECT($U474&amp;$W474))))</f>
        <v>#REF!</v>
      </c>
      <c r="AG474" s="9"/>
      <c r="AH474" s="9"/>
      <c r="AI474" s="9"/>
      <c r="AJ474" s="9"/>
      <c r="AK474" s="9"/>
      <c r="AL474" s="7">
        <f t="shared" si="155"/>
        <v>500</v>
      </c>
      <c r="AM474" s="7" t="str">
        <f t="shared" si="170"/>
        <v/>
      </c>
      <c r="AN474" s="7">
        <f t="shared" si="156"/>
        <v>0</v>
      </c>
      <c r="AO474" s="7">
        <f t="shared" si="157"/>
        <v>0</v>
      </c>
      <c r="AP474" s="9" cm="1">
        <f t="array" aca="1" ref="AP474" ca="1">IF(F474="Flow",_xlfn.XLOOKUP(AL474,INDIRECT(F474&amp;AM474&amp;"W"),_xlfn.XLOOKUP(AI474,INDIRECT(F474&amp;AM474&amp;"H"),INDIRECT(F474&amp;AM474))),0)</f>
        <v>0</v>
      </c>
      <c r="AQ474" s="9">
        <f>IF(F474="Cascade",_xlfn.XLOOKUP(S474,Cascade!$C$4:$S$4,Cascade!$C$5:$S$5),0)</f>
        <v>0</v>
      </c>
      <c r="AR474" s="9" t="b">
        <f t="shared" si="158"/>
        <v>0</v>
      </c>
      <c r="AS474" s="9" cm="1">
        <f t="array" aca="1" ref="AS474" ca="1">IF(OR(G474="Ellipse 43",G474="Luxury 46",G474="Type 2",G474="Type D",G474="Type Z",ISBLANK(G474)),0,_xlfn.XLOOKUP(S474,INDIRECT(U474&amp;AR474&amp;"w"),INDIRECT(U474&amp;AR474)))</f>
        <v>0</v>
      </c>
      <c r="AT474" s="9" cm="1">
        <f t="array" ref="AT474">IF(F474="ExtraLok 100",_xlfn.XLOOKUP(S474,'ExtraLok 100'!$C$6:$S$6,_xlfn.XLOOKUP('Pricing Tool'!T474,'ExtraLok 100'!$A$7:$A$21,'ExtraLok 100'!$C$7:$S$21)),IF(F474="ExtraLok 125",_xlfn.XLOOKUP('Pricing Tool'!S474,'ExtraLok 125'!$C$6:$S$6,_xlfn.XLOOKUP('Pricing Tool'!T474,'ExtraLok 125'!$A$7:$A$33,'ExtraLok 125'!$C$7:$S$33)),0))</f>
        <v>0</v>
      </c>
      <c r="AU474" s="9">
        <f t="shared" ca="1" si="171"/>
        <v>0</v>
      </c>
      <c r="AV474" s="9" t="str">
        <f t="shared" si="159"/>
        <v/>
      </c>
      <c r="AW474" s="85" t="e">
        <f>_xlfn.XLOOKUP($AV474,'Size capacities'!$A$2:$A$120,'Size capacities'!D$2:D$120)</f>
        <v>#N/A</v>
      </c>
      <c r="AX474" s="85" t="e">
        <f>_xlfn.XLOOKUP($AV474,'Size capacities'!$A$2:$A$120,'Size capacities'!E$2:E$120)</f>
        <v>#N/A</v>
      </c>
      <c r="AY474" s="85" t="e">
        <f>_xlfn.XLOOKUP($AV474,'Size capacities'!$A$2:$A$120,'Size capacities'!F$2:F$120)</f>
        <v>#N/A</v>
      </c>
      <c r="AZ474" s="85" t="e">
        <f>_xlfn.XLOOKUP($AV474,'Size capacities'!$A$2:$A$120,'Size capacities'!G$2:G$120)</f>
        <v>#N/A</v>
      </c>
      <c r="BA474" s="85">
        <f t="shared" si="160"/>
        <v>0</v>
      </c>
      <c r="BB474" s="85">
        <f t="shared" si="161"/>
        <v>0</v>
      </c>
    </row>
    <row r="475" spans="1:54" x14ac:dyDescent="0.3">
      <c r="A475" s="7">
        <v>472</v>
      </c>
      <c r="B475" s="91"/>
      <c r="C475" s="91"/>
      <c r="D475" s="91"/>
      <c r="E475" s="91"/>
      <c r="F475" s="91"/>
      <c r="G475" s="91"/>
      <c r="H475" s="91"/>
      <c r="I475" s="91"/>
      <c r="J475" s="91"/>
      <c r="K475" s="92"/>
      <c r="L475" s="92"/>
      <c r="M475" s="9">
        <f t="shared" ca="1" si="151"/>
        <v>0</v>
      </c>
      <c r="N475" s="10" cm="1">
        <f t="array" aca="1" ref="N475" ca="1">IF(ISBLANK(C475),0,IF(F475="Flow",AP475,IF(F475="Cascade",AQ475,IF(OR(ISBLANK(F475),ISBLANK(G475),ISBLANK(I475),ISBLANK(J475)),0,(_xlfn.XLOOKUP(S475,INDIRECT(U475&amp;W475&amp;"W"),_xlfn.XLOOKUP(T475,INDIRECT(U475&amp;W475&amp;"D"),INDIRECT(U475&amp;W475))))))))</f>
        <v>0</v>
      </c>
      <c r="O475" s="93"/>
      <c r="P475" s="9">
        <f t="shared" ca="1" si="152"/>
        <v>0</v>
      </c>
      <c r="Q475" s="9">
        <f t="shared" si="162"/>
        <v>0</v>
      </c>
      <c r="S475" s="7">
        <f t="shared" si="163"/>
        <v>800</v>
      </c>
      <c r="T475" s="7">
        <f t="shared" si="164"/>
        <v>800</v>
      </c>
      <c r="U475" s="8" t="str">
        <f t="shared" si="165"/>
        <v/>
      </c>
      <c r="V475" s="7" cm="1">
        <f t="array" aca="1" ref="V475" ca="1">IF(ISBLANK(I475),0,_xlfn.XLOOKUP(I475,INDIRECT(U475&amp;"Controls"),INDIRECT(U475&amp;"ControlsAddon")))</f>
        <v>0</v>
      </c>
      <c r="W475" s="7" t="str">
        <f t="shared" si="153"/>
        <v/>
      </c>
      <c r="X475" s="7" cm="1">
        <f t="array" aca="1" ref="X475" ca="1">IF(AND(K475="y",NOT(ISBLANK(H475))),_xlfn.XLOOKUP(S475,ralcassette,ralcassettecost),IF(K475="Y",_xlfn.XLOOKUP(S475,INDIRECT(U475&amp;"RALW"),_xlfn.XLOOKUP(T475,INDIRECT(U475&amp;"RALD"),INDIRECT(U475&amp;"RAL"))),0))</f>
        <v>0</v>
      </c>
      <c r="Y475" s="7">
        <f t="shared" si="166"/>
        <v>0</v>
      </c>
      <c r="Z475" s="7">
        <f t="shared" si="167"/>
        <v>0</v>
      </c>
      <c r="AA475" s="7" cm="1">
        <f t="array" ref="AA475">IF(ISNUMBER(SEARCH("cassette",H475)),_xlfn.XLOOKUP(S475,cassettewidth,_xlfn.XLOOKUP(H475,cassettetype,cassette)),IF(ISNUMBER(SEARCH("fascia",H475)),_xlfn.XLOOKUP(S475,fasciawidth,_xlfn.XLOOKUP(H475,fasciatype,fascia)),0))</f>
        <v>0</v>
      </c>
      <c r="AB475" s="7" t="str">
        <f t="shared" si="168"/>
        <v/>
      </c>
      <c r="AC475" s="7" t="str" cm="1">
        <f t="array" ref="AC475">IF(NOT(ISBLANK(H475)),_xlfn.XLOOKUP(S475,cassetterefwidth,_xlfn.XLOOKUP(T475,cassetterefdrop,cassetteref)),"")</f>
        <v/>
      </c>
      <c r="AD475" s="1" t="b">
        <f t="shared" si="169"/>
        <v>0</v>
      </c>
      <c r="AE475" s="1" t="b">
        <f t="shared" si="154"/>
        <v>0</v>
      </c>
      <c r="AF475" s="10" t="e" cm="1">
        <f t="array" aca="1" ref="AF475" ca="1">(_xlfn.XLOOKUP($S475,INDIRECT($U475&amp;$W475&amp;"W"),_xlfn.XLOOKUP($T475,INDIRECT($U475&amp;$W475&amp;"D"),INDIRECT($U475&amp;$W475))))</f>
        <v>#REF!</v>
      </c>
      <c r="AG475" s="9"/>
      <c r="AH475" s="9"/>
      <c r="AI475" s="9"/>
      <c r="AJ475" s="9"/>
      <c r="AK475" s="9"/>
      <c r="AL475" s="7">
        <f t="shared" si="155"/>
        <v>500</v>
      </c>
      <c r="AM475" s="7" t="str">
        <f t="shared" si="170"/>
        <v/>
      </c>
      <c r="AN475" s="7">
        <f t="shared" si="156"/>
        <v>0</v>
      </c>
      <c r="AO475" s="7">
        <f t="shared" si="157"/>
        <v>0</v>
      </c>
      <c r="AP475" s="9" cm="1">
        <f t="array" aca="1" ref="AP475" ca="1">IF(F475="Flow",_xlfn.XLOOKUP(AL475,INDIRECT(F475&amp;AM475&amp;"W"),_xlfn.XLOOKUP(AI475,INDIRECT(F475&amp;AM475&amp;"H"),INDIRECT(F475&amp;AM475))),0)</f>
        <v>0</v>
      </c>
      <c r="AQ475" s="9">
        <f>IF(F475="Cascade",_xlfn.XLOOKUP(S475,Cascade!$C$4:$S$4,Cascade!$C$5:$S$5),0)</f>
        <v>0</v>
      </c>
      <c r="AR475" s="9" t="b">
        <f t="shared" si="158"/>
        <v>0</v>
      </c>
      <c r="AS475" s="9" cm="1">
        <f t="array" aca="1" ref="AS475" ca="1">IF(OR(G475="Ellipse 43",G475="Luxury 46",G475="Type 2",G475="Type D",G475="Type Z",ISBLANK(G475)),0,_xlfn.XLOOKUP(S475,INDIRECT(U475&amp;AR475&amp;"w"),INDIRECT(U475&amp;AR475)))</f>
        <v>0</v>
      </c>
      <c r="AT475" s="9" cm="1">
        <f t="array" ref="AT475">IF(F475="ExtraLok 100",_xlfn.XLOOKUP(S475,'ExtraLok 100'!$C$6:$S$6,_xlfn.XLOOKUP('Pricing Tool'!T475,'ExtraLok 100'!$A$7:$A$21,'ExtraLok 100'!$C$7:$S$21)),IF(F475="ExtraLok 125",_xlfn.XLOOKUP('Pricing Tool'!S475,'ExtraLok 125'!$C$6:$S$6,_xlfn.XLOOKUP('Pricing Tool'!T475,'ExtraLok 125'!$A$7:$A$33,'ExtraLok 125'!$C$7:$S$33)),0))</f>
        <v>0</v>
      </c>
      <c r="AU475" s="9">
        <f t="shared" ca="1" si="171"/>
        <v>0</v>
      </c>
      <c r="AV475" s="9" t="str">
        <f t="shared" si="159"/>
        <v/>
      </c>
      <c r="AW475" s="85" t="e">
        <f>_xlfn.XLOOKUP($AV475,'Size capacities'!$A$2:$A$120,'Size capacities'!D$2:D$120)</f>
        <v>#N/A</v>
      </c>
      <c r="AX475" s="85" t="e">
        <f>_xlfn.XLOOKUP($AV475,'Size capacities'!$A$2:$A$120,'Size capacities'!E$2:E$120)</f>
        <v>#N/A</v>
      </c>
      <c r="AY475" s="85" t="e">
        <f>_xlfn.XLOOKUP($AV475,'Size capacities'!$A$2:$A$120,'Size capacities'!F$2:F$120)</f>
        <v>#N/A</v>
      </c>
      <c r="AZ475" s="85" t="e">
        <f>_xlfn.XLOOKUP($AV475,'Size capacities'!$A$2:$A$120,'Size capacities'!G$2:G$120)</f>
        <v>#N/A</v>
      </c>
      <c r="BA475" s="85">
        <f t="shared" si="160"/>
        <v>0</v>
      </c>
      <c r="BB475" s="85">
        <f t="shared" si="161"/>
        <v>0</v>
      </c>
    </row>
    <row r="476" spans="1:54" x14ac:dyDescent="0.3">
      <c r="A476" s="7">
        <v>473</v>
      </c>
      <c r="B476" s="91"/>
      <c r="C476" s="91"/>
      <c r="D476" s="91"/>
      <c r="E476" s="91"/>
      <c r="F476" s="91"/>
      <c r="G476" s="91"/>
      <c r="H476" s="91"/>
      <c r="I476" s="91"/>
      <c r="J476" s="91"/>
      <c r="K476" s="92"/>
      <c r="L476" s="92"/>
      <c r="M476" s="9">
        <f t="shared" ca="1" si="151"/>
        <v>0</v>
      </c>
      <c r="N476" s="10" cm="1">
        <f t="array" aca="1" ref="N476" ca="1">IF(ISBLANK(C476),0,IF(F476="Flow",AP476,IF(F476="Cascade",AQ476,IF(OR(ISBLANK(F476),ISBLANK(G476),ISBLANK(I476),ISBLANK(J476)),0,(_xlfn.XLOOKUP(S476,INDIRECT(U476&amp;W476&amp;"W"),_xlfn.XLOOKUP(T476,INDIRECT(U476&amp;W476&amp;"D"),INDIRECT(U476&amp;W476))))))))</f>
        <v>0</v>
      </c>
      <c r="O476" s="93"/>
      <c r="P476" s="9">
        <f t="shared" ca="1" si="152"/>
        <v>0</v>
      </c>
      <c r="Q476" s="9">
        <f t="shared" si="162"/>
        <v>0</v>
      </c>
      <c r="S476" s="7">
        <f t="shared" si="163"/>
        <v>800</v>
      </c>
      <c r="T476" s="7">
        <f t="shared" si="164"/>
        <v>800</v>
      </c>
      <c r="U476" s="8" t="str">
        <f t="shared" si="165"/>
        <v/>
      </c>
      <c r="V476" s="7" cm="1">
        <f t="array" aca="1" ref="V476" ca="1">IF(ISBLANK(I476),0,_xlfn.XLOOKUP(I476,INDIRECT(U476&amp;"Controls"),INDIRECT(U476&amp;"ControlsAddon")))</f>
        <v>0</v>
      </c>
      <c r="W476" s="7" t="str">
        <f t="shared" si="153"/>
        <v/>
      </c>
      <c r="X476" s="7" cm="1">
        <f t="array" aca="1" ref="X476" ca="1">IF(AND(K476="y",NOT(ISBLANK(H476))),_xlfn.XLOOKUP(S476,ralcassette,ralcassettecost),IF(K476="Y",_xlfn.XLOOKUP(S476,INDIRECT(U476&amp;"RALW"),_xlfn.XLOOKUP(T476,INDIRECT(U476&amp;"RALD"),INDIRECT(U476&amp;"RAL"))),0))</f>
        <v>0</v>
      </c>
      <c r="Y476" s="7">
        <f t="shared" si="166"/>
        <v>0</v>
      </c>
      <c r="Z476" s="7">
        <f t="shared" si="167"/>
        <v>0</v>
      </c>
      <c r="AA476" s="7" cm="1">
        <f t="array" ref="AA476">IF(ISNUMBER(SEARCH("cassette",H476)),_xlfn.XLOOKUP(S476,cassettewidth,_xlfn.XLOOKUP(H476,cassettetype,cassette)),IF(ISNUMBER(SEARCH("fascia",H476)),_xlfn.XLOOKUP(S476,fasciawidth,_xlfn.XLOOKUP(H476,fasciatype,fascia)),0))</f>
        <v>0</v>
      </c>
      <c r="AB476" s="7" t="str">
        <f t="shared" si="168"/>
        <v/>
      </c>
      <c r="AC476" s="7" t="str" cm="1">
        <f t="array" ref="AC476">IF(NOT(ISBLANK(H476)),_xlfn.XLOOKUP(S476,cassetterefwidth,_xlfn.XLOOKUP(T476,cassetterefdrop,cassetteref)),"")</f>
        <v/>
      </c>
      <c r="AD476" s="1" t="b">
        <f t="shared" si="169"/>
        <v>0</v>
      </c>
      <c r="AE476" s="1" t="b">
        <f t="shared" si="154"/>
        <v>0</v>
      </c>
      <c r="AF476" s="10" t="e" cm="1">
        <f t="array" aca="1" ref="AF476" ca="1">(_xlfn.XLOOKUP($S476,INDIRECT($U476&amp;$W476&amp;"W"),_xlfn.XLOOKUP($T476,INDIRECT($U476&amp;$W476&amp;"D"),INDIRECT($U476&amp;$W476))))</f>
        <v>#REF!</v>
      </c>
      <c r="AG476" s="9"/>
      <c r="AH476" s="9"/>
      <c r="AI476" s="9"/>
      <c r="AJ476" s="9"/>
      <c r="AK476" s="9"/>
      <c r="AL476" s="7">
        <f t="shared" si="155"/>
        <v>500</v>
      </c>
      <c r="AM476" s="7" t="str">
        <f t="shared" si="170"/>
        <v/>
      </c>
      <c r="AN476" s="7">
        <f t="shared" si="156"/>
        <v>0</v>
      </c>
      <c r="AO476" s="7">
        <f t="shared" si="157"/>
        <v>0</v>
      </c>
      <c r="AP476" s="9" cm="1">
        <f t="array" aca="1" ref="AP476" ca="1">IF(F476="Flow",_xlfn.XLOOKUP(AL476,INDIRECT(F476&amp;AM476&amp;"W"),_xlfn.XLOOKUP(AI476,INDIRECT(F476&amp;AM476&amp;"H"),INDIRECT(F476&amp;AM476))),0)</f>
        <v>0</v>
      </c>
      <c r="AQ476" s="9">
        <f>IF(F476="Cascade",_xlfn.XLOOKUP(S476,Cascade!$C$4:$S$4,Cascade!$C$5:$S$5),0)</f>
        <v>0</v>
      </c>
      <c r="AR476" s="9" t="b">
        <f t="shared" si="158"/>
        <v>0</v>
      </c>
      <c r="AS476" s="9" cm="1">
        <f t="array" aca="1" ref="AS476" ca="1">IF(OR(G476="Ellipse 43",G476="Luxury 46",G476="Type 2",G476="Type D",G476="Type Z",ISBLANK(G476)),0,_xlfn.XLOOKUP(S476,INDIRECT(U476&amp;AR476&amp;"w"),INDIRECT(U476&amp;AR476)))</f>
        <v>0</v>
      </c>
      <c r="AT476" s="9" cm="1">
        <f t="array" ref="AT476">IF(F476="ExtraLok 100",_xlfn.XLOOKUP(S476,'ExtraLok 100'!$C$6:$S$6,_xlfn.XLOOKUP('Pricing Tool'!T476,'ExtraLok 100'!$A$7:$A$21,'ExtraLok 100'!$C$7:$S$21)),IF(F476="ExtraLok 125",_xlfn.XLOOKUP('Pricing Tool'!S476,'ExtraLok 125'!$C$6:$S$6,_xlfn.XLOOKUP('Pricing Tool'!T476,'ExtraLok 125'!$A$7:$A$33,'ExtraLok 125'!$C$7:$S$33)),0))</f>
        <v>0</v>
      </c>
      <c r="AU476" s="9">
        <f t="shared" ca="1" si="171"/>
        <v>0</v>
      </c>
      <c r="AV476" s="9" t="str">
        <f t="shared" si="159"/>
        <v/>
      </c>
      <c r="AW476" s="85" t="e">
        <f>_xlfn.XLOOKUP($AV476,'Size capacities'!$A$2:$A$120,'Size capacities'!D$2:D$120)</f>
        <v>#N/A</v>
      </c>
      <c r="AX476" s="85" t="e">
        <f>_xlfn.XLOOKUP($AV476,'Size capacities'!$A$2:$A$120,'Size capacities'!E$2:E$120)</f>
        <v>#N/A</v>
      </c>
      <c r="AY476" s="85" t="e">
        <f>_xlfn.XLOOKUP($AV476,'Size capacities'!$A$2:$A$120,'Size capacities'!F$2:F$120)</f>
        <v>#N/A</v>
      </c>
      <c r="AZ476" s="85" t="e">
        <f>_xlfn.XLOOKUP($AV476,'Size capacities'!$A$2:$A$120,'Size capacities'!G$2:G$120)</f>
        <v>#N/A</v>
      </c>
      <c r="BA476" s="85">
        <f t="shared" si="160"/>
        <v>0</v>
      </c>
      <c r="BB476" s="85">
        <f t="shared" si="161"/>
        <v>0</v>
      </c>
    </row>
    <row r="477" spans="1:54" x14ac:dyDescent="0.3">
      <c r="A477" s="7">
        <v>474</v>
      </c>
      <c r="B477" s="91"/>
      <c r="C477" s="91"/>
      <c r="D477" s="91"/>
      <c r="E477" s="91"/>
      <c r="F477" s="91"/>
      <c r="G477" s="91"/>
      <c r="H477" s="91"/>
      <c r="I477" s="91"/>
      <c r="J477" s="91"/>
      <c r="K477" s="92"/>
      <c r="L477" s="92"/>
      <c r="M477" s="9">
        <f t="shared" ca="1" si="151"/>
        <v>0</v>
      </c>
      <c r="N477" s="10" cm="1">
        <f t="array" aca="1" ref="N477" ca="1">IF(ISBLANK(C477),0,IF(F477="Flow",AP477,IF(F477="Cascade",AQ477,IF(OR(ISBLANK(F477),ISBLANK(G477),ISBLANK(I477),ISBLANK(J477)),0,(_xlfn.XLOOKUP(S477,INDIRECT(U477&amp;W477&amp;"W"),_xlfn.XLOOKUP(T477,INDIRECT(U477&amp;W477&amp;"D"),INDIRECT(U477&amp;W477))))))))</f>
        <v>0</v>
      </c>
      <c r="O477" s="93"/>
      <c r="P477" s="9">
        <f t="shared" ca="1" si="152"/>
        <v>0</v>
      </c>
      <c r="Q477" s="9">
        <f t="shared" si="162"/>
        <v>0</v>
      </c>
      <c r="S477" s="7">
        <f t="shared" si="163"/>
        <v>800</v>
      </c>
      <c r="T477" s="7">
        <f t="shared" si="164"/>
        <v>800</v>
      </c>
      <c r="U477" s="8" t="str">
        <f t="shared" si="165"/>
        <v/>
      </c>
      <c r="V477" s="7" cm="1">
        <f t="array" aca="1" ref="V477" ca="1">IF(ISBLANK(I477),0,_xlfn.XLOOKUP(I477,INDIRECT(U477&amp;"Controls"),INDIRECT(U477&amp;"ControlsAddon")))</f>
        <v>0</v>
      </c>
      <c r="W477" s="7" t="str">
        <f t="shared" si="153"/>
        <v/>
      </c>
      <c r="X477" s="7" cm="1">
        <f t="array" aca="1" ref="X477" ca="1">IF(AND(K477="y",NOT(ISBLANK(H477))),_xlfn.XLOOKUP(S477,ralcassette,ralcassettecost),IF(K477="Y",_xlfn.XLOOKUP(S477,INDIRECT(U477&amp;"RALW"),_xlfn.XLOOKUP(T477,INDIRECT(U477&amp;"RALD"),INDIRECT(U477&amp;"RAL"))),0))</f>
        <v>0</v>
      </c>
      <c r="Y477" s="7">
        <f t="shared" si="166"/>
        <v>0</v>
      </c>
      <c r="Z477" s="7">
        <f t="shared" si="167"/>
        <v>0</v>
      </c>
      <c r="AA477" s="7" cm="1">
        <f t="array" ref="AA477">IF(ISNUMBER(SEARCH("cassette",H477)),_xlfn.XLOOKUP(S477,cassettewidth,_xlfn.XLOOKUP(H477,cassettetype,cassette)),IF(ISNUMBER(SEARCH("fascia",H477)),_xlfn.XLOOKUP(S477,fasciawidth,_xlfn.XLOOKUP(H477,fasciatype,fascia)),0))</f>
        <v>0</v>
      </c>
      <c r="AB477" s="7" t="str">
        <f t="shared" si="168"/>
        <v/>
      </c>
      <c r="AC477" s="7" t="str" cm="1">
        <f t="array" ref="AC477">IF(NOT(ISBLANK(H477)),_xlfn.XLOOKUP(S477,cassetterefwidth,_xlfn.XLOOKUP(T477,cassetterefdrop,cassetteref)),"")</f>
        <v/>
      </c>
      <c r="AD477" s="1" t="b">
        <f t="shared" si="169"/>
        <v>0</v>
      </c>
      <c r="AE477" s="1" t="b">
        <f t="shared" si="154"/>
        <v>0</v>
      </c>
      <c r="AF477" s="10" t="e" cm="1">
        <f t="array" aca="1" ref="AF477" ca="1">(_xlfn.XLOOKUP($S477,INDIRECT($U477&amp;$W477&amp;"W"),_xlfn.XLOOKUP($T477,INDIRECT($U477&amp;$W477&amp;"D"),INDIRECT($U477&amp;$W477))))</f>
        <v>#REF!</v>
      </c>
      <c r="AG477" s="9"/>
      <c r="AH477" s="9"/>
      <c r="AI477" s="9"/>
      <c r="AJ477" s="9"/>
      <c r="AK477" s="9"/>
      <c r="AL477" s="7">
        <f t="shared" si="155"/>
        <v>500</v>
      </c>
      <c r="AM477" s="7" t="str">
        <f t="shared" si="170"/>
        <v/>
      </c>
      <c r="AN477" s="7">
        <f t="shared" si="156"/>
        <v>0</v>
      </c>
      <c r="AO477" s="7">
        <f t="shared" si="157"/>
        <v>0</v>
      </c>
      <c r="AP477" s="9" cm="1">
        <f t="array" aca="1" ref="AP477" ca="1">IF(F477="Flow",_xlfn.XLOOKUP(AL477,INDIRECT(F477&amp;AM477&amp;"W"),_xlfn.XLOOKUP(AI477,INDIRECT(F477&amp;AM477&amp;"H"),INDIRECT(F477&amp;AM477))),0)</f>
        <v>0</v>
      </c>
      <c r="AQ477" s="9">
        <f>IF(F477="Cascade",_xlfn.XLOOKUP(S477,Cascade!$C$4:$S$4,Cascade!$C$5:$S$5),0)</f>
        <v>0</v>
      </c>
      <c r="AR477" s="9" t="b">
        <f t="shared" si="158"/>
        <v>0</v>
      </c>
      <c r="AS477" s="9" cm="1">
        <f t="array" aca="1" ref="AS477" ca="1">IF(OR(G477="Ellipse 43",G477="Luxury 46",G477="Type 2",G477="Type D",G477="Type Z",ISBLANK(G477)),0,_xlfn.XLOOKUP(S477,INDIRECT(U477&amp;AR477&amp;"w"),INDIRECT(U477&amp;AR477)))</f>
        <v>0</v>
      </c>
      <c r="AT477" s="9" cm="1">
        <f t="array" ref="AT477">IF(F477="ExtraLok 100",_xlfn.XLOOKUP(S477,'ExtraLok 100'!$C$6:$S$6,_xlfn.XLOOKUP('Pricing Tool'!T477,'ExtraLok 100'!$A$7:$A$21,'ExtraLok 100'!$C$7:$S$21)),IF(F477="ExtraLok 125",_xlfn.XLOOKUP('Pricing Tool'!S477,'ExtraLok 125'!$C$6:$S$6,_xlfn.XLOOKUP('Pricing Tool'!T477,'ExtraLok 125'!$A$7:$A$33,'ExtraLok 125'!$C$7:$S$33)),0))</f>
        <v>0</v>
      </c>
      <c r="AU477" s="9">
        <f t="shared" ca="1" si="171"/>
        <v>0</v>
      </c>
      <c r="AV477" s="9" t="str">
        <f t="shared" si="159"/>
        <v/>
      </c>
      <c r="AW477" s="85" t="e">
        <f>_xlfn.XLOOKUP($AV477,'Size capacities'!$A$2:$A$120,'Size capacities'!D$2:D$120)</f>
        <v>#N/A</v>
      </c>
      <c r="AX477" s="85" t="e">
        <f>_xlfn.XLOOKUP($AV477,'Size capacities'!$A$2:$A$120,'Size capacities'!E$2:E$120)</f>
        <v>#N/A</v>
      </c>
      <c r="AY477" s="85" t="e">
        <f>_xlfn.XLOOKUP($AV477,'Size capacities'!$A$2:$A$120,'Size capacities'!F$2:F$120)</f>
        <v>#N/A</v>
      </c>
      <c r="AZ477" s="85" t="e">
        <f>_xlfn.XLOOKUP($AV477,'Size capacities'!$A$2:$A$120,'Size capacities'!G$2:G$120)</f>
        <v>#N/A</v>
      </c>
      <c r="BA477" s="85">
        <f t="shared" si="160"/>
        <v>0</v>
      </c>
      <c r="BB477" s="85">
        <f t="shared" si="161"/>
        <v>0</v>
      </c>
    </row>
    <row r="478" spans="1:54" x14ac:dyDescent="0.3">
      <c r="A478" s="7">
        <v>475</v>
      </c>
      <c r="B478" s="91"/>
      <c r="C478" s="91"/>
      <c r="D478" s="91"/>
      <c r="E478" s="91"/>
      <c r="F478" s="91"/>
      <c r="G478" s="91"/>
      <c r="H478" s="91"/>
      <c r="I478" s="91"/>
      <c r="J478" s="91"/>
      <c r="K478" s="92"/>
      <c r="L478" s="92"/>
      <c r="M478" s="9">
        <f t="shared" ca="1" si="151"/>
        <v>0</v>
      </c>
      <c r="N478" s="10" cm="1">
        <f t="array" aca="1" ref="N478" ca="1">IF(ISBLANK(C478),0,IF(F478="Flow",AP478,IF(F478="Cascade",AQ478,IF(OR(ISBLANK(F478),ISBLANK(G478),ISBLANK(I478),ISBLANK(J478)),0,(_xlfn.XLOOKUP(S478,INDIRECT(U478&amp;W478&amp;"W"),_xlfn.XLOOKUP(T478,INDIRECT(U478&amp;W478&amp;"D"),INDIRECT(U478&amp;W478))))))))</f>
        <v>0</v>
      </c>
      <c r="O478" s="93"/>
      <c r="P478" s="9">
        <f t="shared" ca="1" si="152"/>
        <v>0</v>
      </c>
      <c r="Q478" s="9">
        <f t="shared" si="162"/>
        <v>0</v>
      </c>
      <c r="S478" s="7">
        <f t="shared" si="163"/>
        <v>800</v>
      </c>
      <c r="T478" s="7">
        <f t="shared" si="164"/>
        <v>800</v>
      </c>
      <c r="U478" s="8" t="str">
        <f t="shared" si="165"/>
        <v/>
      </c>
      <c r="V478" s="7" cm="1">
        <f t="array" aca="1" ref="V478" ca="1">IF(ISBLANK(I478),0,_xlfn.XLOOKUP(I478,INDIRECT(U478&amp;"Controls"),INDIRECT(U478&amp;"ControlsAddon")))</f>
        <v>0</v>
      </c>
      <c r="W478" s="7" t="str">
        <f t="shared" si="153"/>
        <v/>
      </c>
      <c r="X478" s="7" cm="1">
        <f t="array" aca="1" ref="X478" ca="1">IF(AND(K478="y",NOT(ISBLANK(H478))),_xlfn.XLOOKUP(S478,ralcassette,ralcassettecost),IF(K478="Y",_xlfn.XLOOKUP(S478,INDIRECT(U478&amp;"RALW"),_xlfn.XLOOKUP(T478,INDIRECT(U478&amp;"RALD"),INDIRECT(U478&amp;"RAL"))),0))</f>
        <v>0</v>
      </c>
      <c r="Y478" s="7">
        <f t="shared" si="166"/>
        <v>0</v>
      </c>
      <c r="Z478" s="7">
        <f t="shared" si="167"/>
        <v>0</v>
      </c>
      <c r="AA478" s="7" cm="1">
        <f t="array" ref="AA478">IF(ISNUMBER(SEARCH("cassette",H478)),_xlfn.XLOOKUP(S478,cassettewidth,_xlfn.XLOOKUP(H478,cassettetype,cassette)),IF(ISNUMBER(SEARCH("fascia",H478)),_xlfn.XLOOKUP(S478,fasciawidth,_xlfn.XLOOKUP(H478,fasciatype,fascia)),0))</f>
        <v>0</v>
      </c>
      <c r="AB478" s="7" t="str">
        <f t="shared" si="168"/>
        <v/>
      </c>
      <c r="AC478" s="7" t="str" cm="1">
        <f t="array" ref="AC478">IF(NOT(ISBLANK(H478)),_xlfn.XLOOKUP(S478,cassetterefwidth,_xlfn.XLOOKUP(T478,cassetterefdrop,cassetteref)),"")</f>
        <v/>
      </c>
      <c r="AD478" s="1" t="b">
        <f t="shared" si="169"/>
        <v>0</v>
      </c>
      <c r="AE478" s="1" t="b">
        <f t="shared" si="154"/>
        <v>0</v>
      </c>
      <c r="AF478" s="10" t="e" cm="1">
        <f t="array" aca="1" ref="AF478" ca="1">(_xlfn.XLOOKUP($S478,INDIRECT($U478&amp;$W478&amp;"W"),_xlfn.XLOOKUP($T478,INDIRECT($U478&amp;$W478&amp;"D"),INDIRECT($U478&amp;$W478))))</f>
        <v>#REF!</v>
      </c>
      <c r="AG478" s="9"/>
      <c r="AH478" s="9"/>
      <c r="AI478" s="9"/>
      <c r="AJ478" s="9"/>
      <c r="AK478" s="9"/>
      <c r="AL478" s="7">
        <f t="shared" si="155"/>
        <v>500</v>
      </c>
      <c r="AM478" s="7" t="str">
        <f t="shared" si="170"/>
        <v/>
      </c>
      <c r="AN478" s="7">
        <f t="shared" si="156"/>
        <v>0</v>
      </c>
      <c r="AO478" s="7">
        <f t="shared" si="157"/>
        <v>0</v>
      </c>
      <c r="AP478" s="9" cm="1">
        <f t="array" aca="1" ref="AP478" ca="1">IF(F478="Flow",_xlfn.XLOOKUP(AL478,INDIRECT(F478&amp;AM478&amp;"W"),_xlfn.XLOOKUP(AI478,INDIRECT(F478&amp;AM478&amp;"H"),INDIRECT(F478&amp;AM478))),0)</f>
        <v>0</v>
      </c>
      <c r="AQ478" s="9">
        <f>IF(F478="Cascade",_xlfn.XLOOKUP(S478,Cascade!$C$4:$S$4,Cascade!$C$5:$S$5),0)</f>
        <v>0</v>
      </c>
      <c r="AR478" s="9" t="b">
        <f t="shared" si="158"/>
        <v>0</v>
      </c>
      <c r="AS478" s="9" cm="1">
        <f t="array" aca="1" ref="AS478" ca="1">IF(OR(G478="Ellipse 43",G478="Luxury 46",G478="Type 2",G478="Type D",G478="Type Z",ISBLANK(G478)),0,_xlfn.XLOOKUP(S478,INDIRECT(U478&amp;AR478&amp;"w"),INDIRECT(U478&amp;AR478)))</f>
        <v>0</v>
      </c>
      <c r="AT478" s="9" cm="1">
        <f t="array" ref="AT478">IF(F478="ExtraLok 100",_xlfn.XLOOKUP(S478,'ExtraLok 100'!$C$6:$S$6,_xlfn.XLOOKUP('Pricing Tool'!T478,'ExtraLok 100'!$A$7:$A$21,'ExtraLok 100'!$C$7:$S$21)),IF(F478="ExtraLok 125",_xlfn.XLOOKUP('Pricing Tool'!S478,'ExtraLok 125'!$C$6:$S$6,_xlfn.XLOOKUP('Pricing Tool'!T478,'ExtraLok 125'!$A$7:$A$33,'ExtraLok 125'!$C$7:$S$33)),0))</f>
        <v>0</v>
      </c>
      <c r="AU478" s="9">
        <f t="shared" ca="1" si="171"/>
        <v>0</v>
      </c>
      <c r="AV478" s="9" t="str">
        <f t="shared" si="159"/>
        <v/>
      </c>
      <c r="AW478" s="85" t="e">
        <f>_xlfn.XLOOKUP($AV478,'Size capacities'!$A$2:$A$120,'Size capacities'!D$2:D$120)</f>
        <v>#N/A</v>
      </c>
      <c r="AX478" s="85" t="e">
        <f>_xlfn.XLOOKUP($AV478,'Size capacities'!$A$2:$A$120,'Size capacities'!E$2:E$120)</f>
        <v>#N/A</v>
      </c>
      <c r="AY478" s="85" t="e">
        <f>_xlfn.XLOOKUP($AV478,'Size capacities'!$A$2:$A$120,'Size capacities'!F$2:F$120)</f>
        <v>#N/A</v>
      </c>
      <c r="AZ478" s="85" t="e">
        <f>_xlfn.XLOOKUP($AV478,'Size capacities'!$A$2:$A$120,'Size capacities'!G$2:G$120)</f>
        <v>#N/A</v>
      </c>
      <c r="BA478" s="85">
        <f t="shared" si="160"/>
        <v>0</v>
      </c>
      <c r="BB478" s="85">
        <f t="shared" si="161"/>
        <v>0</v>
      </c>
    </row>
    <row r="479" spans="1:54" x14ac:dyDescent="0.3">
      <c r="A479" s="7">
        <v>476</v>
      </c>
      <c r="B479" s="91"/>
      <c r="C479" s="91"/>
      <c r="D479" s="91"/>
      <c r="E479" s="91"/>
      <c r="F479" s="91"/>
      <c r="G479" s="91"/>
      <c r="H479" s="91"/>
      <c r="I479" s="91"/>
      <c r="J479" s="91"/>
      <c r="K479" s="92"/>
      <c r="L479" s="92"/>
      <c r="M479" s="9">
        <f t="shared" ca="1" si="151"/>
        <v>0</v>
      </c>
      <c r="N479" s="10" cm="1">
        <f t="array" aca="1" ref="N479" ca="1">IF(ISBLANK(C479),0,IF(F479="Flow",AP479,IF(F479="Cascade",AQ479,IF(OR(ISBLANK(F479),ISBLANK(G479),ISBLANK(I479),ISBLANK(J479)),0,(_xlfn.XLOOKUP(S479,INDIRECT(U479&amp;W479&amp;"W"),_xlfn.XLOOKUP(T479,INDIRECT(U479&amp;W479&amp;"D"),INDIRECT(U479&amp;W479))))))))</f>
        <v>0</v>
      </c>
      <c r="O479" s="93"/>
      <c r="P479" s="9">
        <f t="shared" ca="1" si="152"/>
        <v>0</v>
      </c>
      <c r="Q479" s="9">
        <f t="shared" si="162"/>
        <v>0</v>
      </c>
      <c r="S479" s="7">
        <f t="shared" si="163"/>
        <v>800</v>
      </c>
      <c r="T479" s="7">
        <f t="shared" si="164"/>
        <v>800</v>
      </c>
      <c r="U479" s="8" t="str">
        <f t="shared" si="165"/>
        <v/>
      </c>
      <c r="V479" s="7" cm="1">
        <f t="array" aca="1" ref="V479" ca="1">IF(ISBLANK(I479),0,_xlfn.XLOOKUP(I479,INDIRECT(U479&amp;"Controls"),INDIRECT(U479&amp;"ControlsAddon")))</f>
        <v>0</v>
      </c>
      <c r="W479" s="7" t="str">
        <f t="shared" si="153"/>
        <v/>
      </c>
      <c r="X479" s="7" cm="1">
        <f t="array" aca="1" ref="X479" ca="1">IF(AND(K479="y",NOT(ISBLANK(H479))),_xlfn.XLOOKUP(S479,ralcassette,ralcassettecost),IF(K479="Y",_xlfn.XLOOKUP(S479,INDIRECT(U479&amp;"RALW"),_xlfn.XLOOKUP(T479,INDIRECT(U479&amp;"RALD"),INDIRECT(U479&amp;"RAL"))),0))</f>
        <v>0</v>
      </c>
      <c r="Y479" s="7">
        <f t="shared" si="166"/>
        <v>0</v>
      </c>
      <c r="Z479" s="7">
        <f t="shared" si="167"/>
        <v>0</v>
      </c>
      <c r="AA479" s="7" cm="1">
        <f t="array" ref="AA479">IF(ISNUMBER(SEARCH("cassette",H479)),_xlfn.XLOOKUP(S479,cassettewidth,_xlfn.XLOOKUP(H479,cassettetype,cassette)),IF(ISNUMBER(SEARCH("fascia",H479)),_xlfn.XLOOKUP(S479,fasciawidth,_xlfn.XLOOKUP(H479,fasciatype,fascia)),0))</f>
        <v>0</v>
      </c>
      <c r="AB479" s="7" t="str">
        <f t="shared" si="168"/>
        <v/>
      </c>
      <c r="AC479" s="7" t="str" cm="1">
        <f t="array" ref="AC479">IF(NOT(ISBLANK(H479)),_xlfn.XLOOKUP(S479,cassetterefwidth,_xlfn.XLOOKUP(T479,cassetterefdrop,cassetteref)),"")</f>
        <v/>
      </c>
      <c r="AD479" s="1" t="b">
        <f t="shared" si="169"/>
        <v>0</v>
      </c>
      <c r="AE479" s="1" t="b">
        <f t="shared" si="154"/>
        <v>0</v>
      </c>
      <c r="AF479" s="10" t="e" cm="1">
        <f t="array" aca="1" ref="AF479" ca="1">(_xlfn.XLOOKUP($S479,INDIRECT($U479&amp;$W479&amp;"W"),_xlfn.XLOOKUP($T479,INDIRECT($U479&amp;$W479&amp;"D"),INDIRECT($U479&amp;$W479))))</f>
        <v>#REF!</v>
      </c>
      <c r="AG479" s="9"/>
      <c r="AH479" s="9"/>
      <c r="AI479" s="9"/>
      <c r="AJ479" s="9"/>
      <c r="AK479" s="9"/>
      <c r="AL479" s="7">
        <f t="shared" si="155"/>
        <v>500</v>
      </c>
      <c r="AM479" s="7" t="str">
        <f t="shared" si="170"/>
        <v/>
      </c>
      <c r="AN479" s="7">
        <f t="shared" si="156"/>
        <v>0</v>
      </c>
      <c r="AO479" s="7">
        <f t="shared" si="157"/>
        <v>0</v>
      </c>
      <c r="AP479" s="9" cm="1">
        <f t="array" aca="1" ref="AP479" ca="1">IF(F479="Flow",_xlfn.XLOOKUP(AL479,INDIRECT(F479&amp;AM479&amp;"W"),_xlfn.XLOOKUP(AI479,INDIRECT(F479&amp;AM479&amp;"H"),INDIRECT(F479&amp;AM479))),0)</f>
        <v>0</v>
      </c>
      <c r="AQ479" s="9">
        <f>IF(F479="Cascade",_xlfn.XLOOKUP(S479,Cascade!$C$4:$S$4,Cascade!$C$5:$S$5),0)</f>
        <v>0</v>
      </c>
      <c r="AR479" s="9" t="b">
        <f t="shared" si="158"/>
        <v>0</v>
      </c>
      <c r="AS479" s="9" cm="1">
        <f t="array" aca="1" ref="AS479" ca="1">IF(OR(G479="Ellipse 43",G479="Luxury 46",G479="Type 2",G479="Type D",G479="Type Z",ISBLANK(G479)),0,_xlfn.XLOOKUP(S479,INDIRECT(U479&amp;AR479&amp;"w"),INDIRECT(U479&amp;AR479)))</f>
        <v>0</v>
      </c>
      <c r="AT479" s="9" cm="1">
        <f t="array" ref="AT479">IF(F479="ExtraLok 100",_xlfn.XLOOKUP(S479,'ExtraLok 100'!$C$6:$S$6,_xlfn.XLOOKUP('Pricing Tool'!T479,'ExtraLok 100'!$A$7:$A$21,'ExtraLok 100'!$C$7:$S$21)),IF(F479="ExtraLok 125",_xlfn.XLOOKUP('Pricing Tool'!S479,'ExtraLok 125'!$C$6:$S$6,_xlfn.XLOOKUP('Pricing Tool'!T479,'ExtraLok 125'!$A$7:$A$33,'ExtraLok 125'!$C$7:$S$33)),0))</f>
        <v>0</v>
      </c>
      <c r="AU479" s="9">
        <f t="shared" ca="1" si="171"/>
        <v>0</v>
      </c>
      <c r="AV479" s="9" t="str">
        <f t="shared" si="159"/>
        <v/>
      </c>
      <c r="AW479" s="85" t="e">
        <f>_xlfn.XLOOKUP($AV479,'Size capacities'!$A$2:$A$120,'Size capacities'!D$2:D$120)</f>
        <v>#N/A</v>
      </c>
      <c r="AX479" s="85" t="e">
        <f>_xlfn.XLOOKUP($AV479,'Size capacities'!$A$2:$A$120,'Size capacities'!E$2:E$120)</f>
        <v>#N/A</v>
      </c>
      <c r="AY479" s="85" t="e">
        <f>_xlfn.XLOOKUP($AV479,'Size capacities'!$A$2:$A$120,'Size capacities'!F$2:F$120)</f>
        <v>#N/A</v>
      </c>
      <c r="AZ479" s="85" t="e">
        <f>_xlfn.XLOOKUP($AV479,'Size capacities'!$A$2:$A$120,'Size capacities'!G$2:G$120)</f>
        <v>#N/A</v>
      </c>
      <c r="BA479" s="85">
        <f t="shared" si="160"/>
        <v>0</v>
      </c>
      <c r="BB479" s="85">
        <f t="shared" si="161"/>
        <v>0</v>
      </c>
    </row>
    <row r="480" spans="1:54" x14ac:dyDescent="0.3">
      <c r="A480" s="7">
        <v>477</v>
      </c>
      <c r="B480" s="91"/>
      <c r="C480" s="91"/>
      <c r="D480" s="91"/>
      <c r="E480" s="91"/>
      <c r="F480" s="91"/>
      <c r="G480" s="91"/>
      <c r="H480" s="91"/>
      <c r="I480" s="91"/>
      <c r="J480" s="91"/>
      <c r="K480" s="92"/>
      <c r="L480" s="92"/>
      <c r="M480" s="9">
        <f t="shared" ca="1" si="151"/>
        <v>0</v>
      </c>
      <c r="N480" s="10" cm="1">
        <f t="array" aca="1" ref="N480" ca="1">IF(ISBLANK(C480),0,IF(F480="Flow",AP480,IF(F480="Cascade",AQ480,IF(OR(ISBLANK(F480),ISBLANK(G480),ISBLANK(I480),ISBLANK(J480)),0,(_xlfn.XLOOKUP(S480,INDIRECT(U480&amp;W480&amp;"W"),_xlfn.XLOOKUP(T480,INDIRECT(U480&amp;W480&amp;"D"),INDIRECT(U480&amp;W480))))))))</f>
        <v>0</v>
      </c>
      <c r="O480" s="93"/>
      <c r="P480" s="9">
        <f t="shared" ca="1" si="152"/>
        <v>0</v>
      </c>
      <c r="Q480" s="9">
        <f t="shared" si="162"/>
        <v>0</v>
      </c>
      <c r="S480" s="7">
        <f t="shared" si="163"/>
        <v>800</v>
      </c>
      <c r="T480" s="7">
        <f t="shared" si="164"/>
        <v>800</v>
      </c>
      <c r="U480" s="8" t="str">
        <f t="shared" si="165"/>
        <v/>
      </c>
      <c r="V480" s="7" cm="1">
        <f t="array" aca="1" ref="V480" ca="1">IF(ISBLANK(I480),0,_xlfn.XLOOKUP(I480,INDIRECT(U480&amp;"Controls"),INDIRECT(U480&amp;"ControlsAddon")))</f>
        <v>0</v>
      </c>
      <c r="W480" s="7" t="str">
        <f t="shared" si="153"/>
        <v/>
      </c>
      <c r="X480" s="7" cm="1">
        <f t="array" aca="1" ref="X480" ca="1">IF(AND(K480="y",NOT(ISBLANK(H480))),_xlfn.XLOOKUP(S480,ralcassette,ralcassettecost),IF(K480="Y",_xlfn.XLOOKUP(S480,INDIRECT(U480&amp;"RALW"),_xlfn.XLOOKUP(T480,INDIRECT(U480&amp;"RALD"),INDIRECT(U480&amp;"RAL"))),0))</f>
        <v>0</v>
      </c>
      <c r="Y480" s="7">
        <f t="shared" si="166"/>
        <v>0</v>
      </c>
      <c r="Z480" s="7">
        <f t="shared" si="167"/>
        <v>0</v>
      </c>
      <c r="AA480" s="7" cm="1">
        <f t="array" ref="AA480">IF(ISNUMBER(SEARCH("cassette",H480)),_xlfn.XLOOKUP(S480,cassettewidth,_xlfn.XLOOKUP(H480,cassettetype,cassette)),IF(ISNUMBER(SEARCH("fascia",H480)),_xlfn.XLOOKUP(S480,fasciawidth,_xlfn.XLOOKUP(H480,fasciatype,fascia)),0))</f>
        <v>0</v>
      </c>
      <c r="AB480" s="7" t="str">
        <f t="shared" si="168"/>
        <v/>
      </c>
      <c r="AC480" s="7" t="str" cm="1">
        <f t="array" ref="AC480">IF(NOT(ISBLANK(H480)),_xlfn.XLOOKUP(S480,cassetterefwidth,_xlfn.XLOOKUP(T480,cassetterefdrop,cassetteref)),"")</f>
        <v/>
      </c>
      <c r="AD480" s="1" t="b">
        <f t="shared" si="169"/>
        <v>0</v>
      </c>
      <c r="AE480" s="1" t="b">
        <f t="shared" si="154"/>
        <v>0</v>
      </c>
      <c r="AF480" s="10" t="e" cm="1">
        <f t="array" aca="1" ref="AF480" ca="1">(_xlfn.XLOOKUP($S480,INDIRECT($U480&amp;$W480&amp;"W"),_xlfn.XLOOKUP($T480,INDIRECT($U480&amp;$W480&amp;"D"),INDIRECT($U480&amp;$W480))))</f>
        <v>#REF!</v>
      </c>
      <c r="AG480" s="9"/>
      <c r="AH480" s="9"/>
      <c r="AI480" s="9"/>
      <c r="AJ480" s="9"/>
      <c r="AK480" s="9"/>
      <c r="AL480" s="7">
        <f t="shared" si="155"/>
        <v>500</v>
      </c>
      <c r="AM480" s="7" t="str">
        <f t="shared" si="170"/>
        <v/>
      </c>
      <c r="AN480" s="7">
        <f t="shared" si="156"/>
        <v>0</v>
      </c>
      <c r="AO480" s="7">
        <f t="shared" si="157"/>
        <v>0</v>
      </c>
      <c r="AP480" s="9" cm="1">
        <f t="array" aca="1" ref="AP480" ca="1">IF(F480="Flow",_xlfn.XLOOKUP(AL480,INDIRECT(F480&amp;AM480&amp;"W"),_xlfn.XLOOKUP(AI480,INDIRECT(F480&amp;AM480&amp;"H"),INDIRECT(F480&amp;AM480))),0)</f>
        <v>0</v>
      </c>
      <c r="AQ480" s="9">
        <f>IF(F480="Cascade",_xlfn.XLOOKUP(S480,Cascade!$C$4:$S$4,Cascade!$C$5:$S$5),0)</f>
        <v>0</v>
      </c>
      <c r="AR480" s="9" t="b">
        <f t="shared" si="158"/>
        <v>0</v>
      </c>
      <c r="AS480" s="9" cm="1">
        <f t="array" aca="1" ref="AS480" ca="1">IF(OR(G480="Ellipse 43",G480="Luxury 46",G480="Type 2",G480="Type D",G480="Type Z",ISBLANK(G480)),0,_xlfn.XLOOKUP(S480,INDIRECT(U480&amp;AR480&amp;"w"),INDIRECT(U480&amp;AR480)))</f>
        <v>0</v>
      </c>
      <c r="AT480" s="9" cm="1">
        <f t="array" ref="AT480">IF(F480="ExtraLok 100",_xlfn.XLOOKUP(S480,'ExtraLok 100'!$C$6:$S$6,_xlfn.XLOOKUP('Pricing Tool'!T480,'ExtraLok 100'!$A$7:$A$21,'ExtraLok 100'!$C$7:$S$21)),IF(F480="ExtraLok 125",_xlfn.XLOOKUP('Pricing Tool'!S480,'ExtraLok 125'!$C$6:$S$6,_xlfn.XLOOKUP('Pricing Tool'!T480,'ExtraLok 125'!$A$7:$A$33,'ExtraLok 125'!$C$7:$S$33)),0))</f>
        <v>0</v>
      </c>
      <c r="AU480" s="9">
        <f t="shared" ca="1" si="171"/>
        <v>0</v>
      </c>
      <c r="AV480" s="9" t="str">
        <f t="shared" si="159"/>
        <v/>
      </c>
      <c r="AW480" s="85" t="e">
        <f>_xlfn.XLOOKUP($AV480,'Size capacities'!$A$2:$A$120,'Size capacities'!D$2:D$120)</f>
        <v>#N/A</v>
      </c>
      <c r="AX480" s="85" t="e">
        <f>_xlfn.XLOOKUP($AV480,'Size capacities'!$A$2:$A$120,'Size capacities'!E$2:E$120)</f>
        <v>#N/A</v>
      </c>
      <c r="AY480" s="85" t="e">
        <f>_xlfn.XLOOKUP($AV480,'Size capacities'!$A$2:$A$120,'Size capacities'!F$2:F$120)</f>
        <v>#N/A</v>
      </c>
      <c r="AZ480" s="85" t="e">
        <f>_xlfn.XLOOKUP($AV480,'Size capacities'!$A$2:$A$120,'Size capacities'!G$2:G$120)</f>
        <v>#N/A</v>
      </c>
      <c r="BA480" s="85">
        <f t="shared" si="160"/>
        <v>0</v>
      </c>
      <c r="BB480" s="85">
        <f t="shared" si="161"/>
        <v>0</v>
      </c>
    </row>
    <row r="481" spans="1:54" x14ac:dyDescent="0.3">
      <c r="A481" s="7">
        <v>478</v>
      </c>
      <c r="B481" s="91"/>
      <c r="C481" s="91"/>
      <c r="D481" s="91"/>
      <c r="E481" s="91"/>
      <c r="F481" s="91"/>
      <c r="G481" s="91"/>
      <c r="H481" s="91"/>
      <c r="I481" s="91"/>
      <c r="J481" s="91"/>
      <c r="K481" s="92"/>
      <c r="L481" s="92"/>
      <c r="M481" s="9">
        <f t="shared" ca="1" si="151"/>
        <v>0</v>
      </c>
      <c r="N481" s="10" cm="1">
        <f t="array" aca="1" ref="N481" ca="1">IF(ISBLANK(C481),0,IF(F481="Flow",AP481,IF(F481="Cascade",AQ481,IF(OR(ISBLANK(F481),ISBLANK(G481),ISBLANK(I481),ISBLANK(J481)),0,(_xlfn.XLOOKUP(S481,INDIRECT(U481&amp;W481&amp;"W"),_xlfn.XLOOKUP(T481,INDIRECT(U481&amp;W481&amp;"D"),INDIRECT(U481&amp;W481))))))))</f>
        <v>0</v>
      </c>
      <c r="O481" s="93"/>
      <c r="P481" s="9">
        <f t="shared" ca="1" si="152"/>
        <v>0</v>
      </c>
      <c r="Q481" s="9">
        <f t="shared" si="162"/>
        <v>0</v>
      </c>
      <c r="S481" s="7">
        <f t="shared" si="163"/>
        <v>800</v>
      </c>
      <c r="T481" s="7">
        <f t="shared" si="164"/>
        <v>800</v>
      </c>
      <c r="U481" s="8" t="str">
        <f t="shared" si="165"/>
        <v/>
      </c>
      <c r="V481" s="7" cm="1">
        <f t="array" aca="1" ref="V481" ca="1">IF(ISBLANK(I481),0,_xlfn.XLOOKUP(I481,INDIRECT(U481&amp;"Controls"),INDIRECT(U481&amp;"ControlsAddon")))</f>
        <v>0</v>
      </c>
      <c r="W481" s="7" t="str">
        <f t="shared" si="153"/>
        <v/>
      </c>
      <c r="X481" s="7" cm="1">
        <f t="array" aca="1" ref="X481" ca="1">IF(AND(K481="y",NOT(ISBLANK(H481))),_xlfn.XLOOKUP(S481,ralcassette,ralcassettecost),IF(K481="Y",_xlfn.XLOOKUP(S481,INDIRECT(U481&amp;"RALW"),_xlfn.XLOOKUP(T481,INDIRECT(U481&amp;"RALD"),INDIRECT(U481&amp;"RAL"))),0))</f>
        <v>0</v>
      </c>
      <c r="Y481" s="7">
        <f t="shared" si="166"/>
        <v>0</v>
      </c>
      <c r="Z481" s="7">
        <f t="shared" si="167"/>
        <v>0</v>
      </c>
      <c r="AA481" s="7" cm="1">
        <f t="array" ref="AA481">IF(ISNUMBER(SEARCH("cassette",H481)),_xlfn.XLOOKUP(S481,cassettewidth,_xlfn.XLOOKUP(H481,cassettetype,cassette)),IF(ISNUMBER(SEARCH("fascia",H481)),_xlfn.XLOOKUP(S481,fasciawidth,_xlfn.XLOOKUP(H481,fasciatype,fascia)),0))</f>
        <v>0</v>
      </c>
      <c r="AB481" s="7" t="str">
        <f t="shared" si="168"/>
        <v/>
      </c>
      <c r="AC481" s="7" t="str" cm="1">
        <f t="array" ref="AC481">IF(NOT(ISBLANK(H481)),_xlfn.XLOOKUP(S481,cassetterefwidth,_xlfn.XLOOKUP(T481,cassetterefdrop,cassetteref)),"")</f>
        <v/>
      </c>
      <c r="AD481" s="1" t="b">
        <f t="shared" si="169"/>
        <v>0</v>
      </c>
      <c r="AE481" s="1" t="b">
        <f t="shared" si="154"/>
        <v>0</v>
      </c>
      <c r="AF481" s="10" t="e" cm="1">
        <f t="array" aca="1" ref="AF481" ca="1">(_xlfn.XLOOKUP($S481,INDIRECT($U481&amp;$W481&amp;"W"),_xlfn.XLOOKUP($T481,INDIRECT($U481&amp;$W481&amp;"D"),INDIRECT($U481&amp;$W481))))</f>
        <v>#REF!</v>
      </c>
      <c r="AG481" s="9"/>
      <c r="AH481" s="9"/>
      <c r="AI481" s="9"/>
      <c r="AJ481" s="9"/>
      <c r="AK481" s="9"/>
      <c r="AL481" s="7">
        <f t="shared" si="155"/>
        <v>500</v>
      </c>
      <c r="AM481" s="7" t="str">
        <f t="shared" si="170"/>
        <v/>
      </c>
      <c r="AN481" s="7">
        <f t="shared" si="156"/>
        <v>0</v>
      </c>
      <c r="AO481" s="7">
        <f t="shared" si="157"/>
        <v>0</v>
      </c>
      <c r="AP481" s="9" cm="1">
        <f t="array" aca="1" ref="AP481" ca="1">IF(F481="Flow",_xlfn.XLOOKUP(AL481,INDIRECT(F481&amp;AM481&amp;"W"),_xlfn.XLOOKUP(AI481,INDIRECT(F481&amp;AM481&amp;"H"),INDIRECT(F481&amp;AM481))),0)</f>
        <v>0</v>
      </c>
      <c r="AQ481" s="9">
        <f>IF(F481="Cascade",_xlfn.XLOOKUP(S481,Cascade!$C$4:$S$4,Cascade!$C$5:$S$5),0)</f>
        <v>0</v>
      </c>
      <c r="AR481" s="9" t="b">
        <f t="shared" si="158"/>
        <v>0</v>
      </c>
      <c r="AS481" s="9" cm="1">
        <f t="array" aca="1" ref="AS481" ca="1">IF(OR(G481="Ellipse 43",G481="Luxury 46",G481="Type 2",G481="Type D",G481="Type Z",ISBLANK(G481)),0,_xlfn.XLOOKUP(S481,INDIRECT(U481&amp;AR481&amp;"w"),INDIRECT(U481&amp;AR481)))</f>
        <v>0</v>
      </c>
      <c r="AT481" s="9" cm="1">
        <f t="array" ref="AT481">IF(F481="ExtraLok 100",_xlfn.XLOOKUP(S481,'ExtraLok 100'!$C$6:$S$6,_xlfn.XLOOKUP('Pricing Tool'!T481,'ExtraLok 100'!$A$7:$A$21,'ExtraLok 100'!$C$7:$S$21)),IF(F481="ExtraLok 125",_xlfn.XLOOKUP('Pricing Tool'!S481,'ExtraLok 125'!$C$6:$S$6,_xlfn.XLOOKUP('Pricing Tool'!T481,'ExtraLok 125'!$A$7:$A$33,'ExtraLok 125'!$C$7:$S$33)),0))</f>
        <v>0</v>
      </c>
      <c r="AU481" s="9">
        <f t="shared" ca="1" si="171"/>
        <v>0</v>
      </c>
      <c r="AV481" s="9" t="str">
        <f t="shared" si="159"/>
        <v/>
      </c>
      <c r="AW481" s="85" t="e">
        <f>_xlfn.XLOOKUP($AV481,'Size capacities'!$A$2:$A$120,'Size capacities'!D$2:D$120)</f>
        <v>#N/A</v>
      </c>
      <c r="AX481" s="85" t="e">
        <f>_xlfn.XLOOKUP($AV481,'Size capacities'!$A$2:$A$120,'Size capacities'!E$2:E$120)</f>
        <v>#N/A</v>
      </c>
      <c r="AY481" s="85" t="e">
        <f>_xlfn.XLOOKUP($AV481,'Size capacities'!$A$2:$A$120,'Size capacities'!F$2:F$120)</f>
        <v>#N/A</v>
      </c>
      <c r="AZ481" s="85" t="e">
        <f>_xlfn.XLOOKUP($AV481,'Size capacities'!$A$2:$A$120,'Size capacities'!G$2:G$120)</f>
        <v>#N/A</v>
      </c>
      <c r="BA481" s="85">
        <f t="shared" si="160"/>
        <v>0</v>
      </c>
      <c r="BB481" s="85">
        <f t="shared" si="161"/>
        <v>0</v>
      </c>
    </row>
    <row r="482" spans="1:54" x14ac:dyDescent="0.3">
      <c r="A482" s="7">
        <v>479</v>
      </c>
      <c r="B482" s="91"/>
      <c r="C482" s="91"/>
      <c r="D482" s="91"/>
      <c r="E482" s="91"/>
      <c r="F482" s="91"/>
      <c r="G482" s="91"/>
      <c r="H482" s="91"/>
      <c r="I482" s="91"/>
      <c r="J482" s="91"/>
      <c r="K482" s="92"/>
      <c r="L482" s="92"/>
      <c r="M482" s="9">
        <f t="shared" ca="1" si="151"/>
        <v>0</v>
      </c>
      <c r="N482" s="10" cm="1">
        <f t="array" aca="1" ref="N482" ca="1">IF(ISBLANK(C482),0,IF(F482="Flow",AP482,IF(F482="Cascade",AQ482,IF(OR(ISBLANK(F482),ISBLANK(G482),ISBLANK(I482),ISBLANK(J482)),0,(_xlfn.XLOOKUP(S482,INDIRECT(U482&amp;W482&amp;"W"),_xlfn.XLOOKUP(T482,INDIRECT(U482&amp;W482&amp;"D"),INDIRECT(U482&amp;W482))))))))</f>
        <v>0</v>
      </c>
      <c r="O482" s="93"/>
      <c r="P482" s="9">
        <f t="shared" ca="1" si="152"/>
        <v>0</v>
      </c>
      <c r="Q482" s="9">
        <f t="shared" si="162"/>
        <v>0</v>
      </c>
      <c r="S482" s="7">
        <f t="shared" si="163"/>
        <v>800</v>
      </c>
      <c r="T482" s="7">
        <f t="shared" si="164"/>
        <v>800</v>
      </c>
      <c r="U482" s="8" t="str">
        <f t="shared" si="165"/>
        <v/>
      </c>
      <c r="V482" s="7" cm="1">
        <f t="array" aca="1" ref="V482" ca="1">IF(ISBLANK(I482),0,_xlfn.XLOOKUP(I482,INDIRECT(U482&amp;"Controls"),INDIRECT(U482&amp;"ControlsAddon")))</f>
        <v>0</v>
      </c>
      <c r="W482" s="7" t="str">
        <f t="shared" si="153"/>
        <v/>
      </c>
      <c r="X482" s="7" cm="1">
        <f t="array" aca="1" ref="X482" ca="1">IF(AND(K482="y",NOT(ISBLANK(H482))),_xlfn.XLOOKUP(S482,ralcassette,ralcassettecost),IF(K482="Y",_xlfn.XLOOKUP(S482,INDIRECT(U482&amp;"RALW"),_xlfn.XLOOKUP(T482,INDIRECT(U482&amp;"RALD"),INDIRECT(U482&amp;"RAL"))),0))</f>
        <v>0</v>
      </c>
      <c r="Y482" s="7">
        <f t="shared" si="166"/>
        <v>0</v>
      </c>
      <c r="Z482" s="7">
        <f t="shared" si="167"/>
        <v>0</v>
      </c>
      <c r="AA482" s="7" cm="1">
        <f t="array" ref="AA482">IF(ISNUMBER(SEARCH("cassette",H482)),_xlfn.XLOOKUP(S482,cassettewidth,_xlfn.XLOOKUP(H482,cassettetype,cassette)),IF(ISNUMBER(SEARCH("fascia",H482)),_xlfn.XLOOKUP(S482,fasciawidth,_xlfn.XLOOKUP(H482,fasciatype,fascia)),0))</f>
        <v>0</v>
      </c>
      <c r="AB482" s="7" t="str">
        <f t="shared" si="168"/>
        <v/>
      </c>
      <c r="AC482" s="7" t="str" cm="1">
        <f t="array" ref="AC482">IF(NOT(ISBLANK(H482)),_xlfn.XLOOKUP(S482,cassetterefwidth,_xlfn.XLOOKUP(T482,cassetterefdrop,cassetteref)),"")</f>
        <v/>
      </c>
      <c r="AD482" s="1" t="b">
        <f t="shared" si="169"/>
        <v>0</v>
      </c>
      <c r="AE482" s="1" t="b">
        <f t="shared" si="154"/>
        <v>0</v>
      </c>
      <c r="AF482" s="10" t="e" cm="1">
        <f t="array" aca="1" ref="AF482" ca="1">(_xlfn.XLOOKUP($S482,INDIRECT($U482&amp;$W482&amp;"W"),_xlfn.XLOOKUP($T482,INDIRECT($U482&amp;$W482&amp;"D"),INDIRECT($U482&amp;$W482))))</f>
        <v>#REF!</v>
      </c>
      <c r="AG482" s="9"/>
      <c r="AH482" s="9"/>
      <c r="AI482" s="9"/>
      <c r="AJ482" s="9"/>
      <c r="AK482" s="9"/>
      <c r="AL482" s="7">
        <f t="shared" si="155"/>
        <v>500</v>
      </c>
      <c r="AM482" s="7" t="str">
        <f t="shared" si="170"/>
        <v/>
      </c>
      <c r="AN482" s="7">
        <f t="shared" si="156"/>
        <v>0</v>
      </c>
      <c r="AO482" s="7">
        <f t="shared" si="157"/>
        <v>0</v>
      </c>
      <c r="AP482" s="9" cm="1">
        <f t="array" aca="1" ref="AP482" ca="1">IF(F482="Flow",_xlfn.XLOOKUP(AL482,INDIRECT(F482&amp;AM482&amp;"W"),_xlfn.XLOOKUP(AI482,INDIRECT(F482&amp;AM482&amp;"H"),INDIRECT(F482&amp;AM482))),0)</f>
        <v>0</v>
      </c>
      <c r="AQ482" s="9">
        <f>IF(F482="Cascade",_xlfn.XLOOKUP(S482,Cascade!$C$4:$S$4,Cascade!$C$5:$S$5),0)</f>
        <v>0</v>
      </c>
      <c r="AR482" s="9" t="b">
        <f t="shared" si="158"/>
        <v>0</v>
      </c>
      <c r="AS482" s="9" cm="1">
        <f t="array" aca="1" ref="AS482" ca="1">IF(OR(G482="Ellipse 43",G482="Luxury 46",G482="Type 2",G482="Type D",G482="Type Z",ISBLANK(G482)),0,_xlfn.XLOOKUP(S482,INDIRECT(U482&amp;AR482&amp;"w"),INDIRECT(U482&amp;AR482)))</f>
        <v>0</v>
      </c>
      <c r="AT482" s="9" cm="1">
        <f t="array" ref="AT482">IF(F482="ExtraLok 100",_xlfn.XLOOKUP(S482,'ExtraLok 100'!$C$6:$S$6,_xlfn.XLOOKUP('Pricing Tool'!T482,'ExtraLok 100'!$A$7:$A$21,'ExtraLok 100'!$C$7:$S$21)),IF(F482="ExtraLok 125",_xlfn.XLOOKUP('Pricing Tool'!S482,'ExtraLok 125'!$C$6:$S$6,_xlfn.XLOOKUP('Pricing Tool'!T482,'ExtraLok 125'!$A$7:$A$33,'ExtraLok 125'!$C$7:$S$33)),0))</f>
        <v>0</v>
      </c>
      <c r="AU482" s="9">
        <f t="shared" ca="1" si="171"/>
        <v>0</v>
      </c>
      <c r="AV482" s="9" t="str">
        <f t="shared" si="159"/>
        <v/>
      </c>
      <c r="AW482" s="85" t="e">
        <f>_xlfn.XLOOKUP($AV482,'Size capacities'!$A$2:$A$120,'Size capacities'!D$2:D$120)</f>
        <v>#N/A</v>
      </c>
      <c r="AX482" s="85" t="e">
        <f>_xlfn.XLOOKUP($AV482,'Size capacities'!$A$2:$A$120,'Size capacities'!E$2:E$120)</f>
        <v>#N/A</v>
      </c>
      <c r="AY482" s="85" t="e">
        <f>_xlfn.XLOOKUP($AV482,'Size capacities'!$A$2:$A$120,'Size capacities'!F$2:F$120)</f>
        <v>#N/A</v>
      </c>
      <c r="AZ482" s="85" t="e">
        <f>_xlfn.XLOOKUP($AV482,'Size capacities'!$A$2:$A$120,'Size capacities'!G$2:G$120)</f>
        <v>#N/A</v>
      </c>
      <c r="BA482" s="85">
        <f t="shared" si="160"/>
        <v>0</v>
      </c>
      <c r="BB482" s="85">
        <f t="shared" si="161"/>
        <v>0</v>
      </c>
    </row>
    <row r="483" spans="1:54" x14ac:dyDescent="0.3">
      <c r="A483" s="7">
        <v>480</v>
      </c>
      <c r="B483" s="91"/>
      <c r="C483" s="91"/>
      <c r="D483" s="91"/>
      <c r="E483" s="91"/>
      <c r="F483" s="91"/>
      <c r="G483" s="91"/>
      <c r="H483" s="91"/>
      <c r="I483" s="91"/>
      <c r="J483" s="91"/>
      <c r="K483" s="92"/>
      <c r="L483" s="92"/>
      <c r="M483" s="9">
        <f t="shared" ca="1" si="151"/>
        <v>0</v>
      </c>
      <c r="N483" s="10" cm="1">
        <f t="array" aca="1" ref="N483" ca="1">IF(ISBLANK(C483),0,IF(F483="Flow",AP483,IF(F483="Cascade",AQ483,IF(OR(ISBLANK(F483),ISBLANK(G483),ISBLANK(I483),ISBLANK(J483)),0,(_xlfn.XLOOKUP(S483,INDIRECT(U483&amp;W483&amp;"W"),_xlfn.XLOOKUP(T483,INDIRECT(U483&amp;W483&amp;"D"),INDIRECT(U483&amp;W483))))))))</f>
        <v>0</v>
      </c>
      <c r="O483" s="93"/>
      <c r="P483" s="9">
        <f t="shared" ca="1" si="152"/>
        <v>0</v>
      </c>
      <c r="Q483" s="9">
        <f t="shared" si="162"/>
        <v>0</v>
      </c>
      <c r="S483" s="7">
        <f t="shared" si="163"/>
        <v>800</v>
      </c>
      <c r="T483" s="7">
        <f t="shared" si="164"/>
        <v>800</v>
      </c>
      <c r="U483" s="8" t="str">
        <f t="shared" si="165"/>
        <v/>
      </c>
      <c r="V483" s="7" cm="1">
        <f t="array" aca="1" ref="V483" ca="1">IF(ISBLANK(I483),0,_xlfn.XLOOKUP(I483,INDIRECT(U483&amp;"Controls"),INDIRECT(U483&amp;"ControlsAddon")))</f>
        <v>0</v>
      </c>
      <c r="W483" s="7" t="str">
        <f t="shared" si="153"/>
        <v/>
      </c>
      <c r="X483" s="7" cm="1">
        <f t="array" aca="1" ref="X483" ca="1">IF(AND(K483="y",NOT(ISBLANK(H483))),_xlfn.XLOOKUP(S483,ralcassette,ralcassettecost),IF(K483="Y",_xlfn.XLOOKUP(S483,INDIRECT(U483&amp;"RALW"),_xlfn.XLOOKUP(T483,INDIRECT(U483&amp;"RALD"),INDIRECT(U483&amp;"RAL"))),0))</f>
        <v>0</v>
      </c>
      <c r="Y483" s="7">
        <f t="shared" si="166"/>
        <v>0</v>
      </c>
      <c r="Z483" s="7">
        <f t="shared" si="167"/>
        <v>0</v>
      </c>
      <c r="AA483" s="7" cm="1">
        <f t="array" ref="AA483">IF(ISNUMBER(SEARCH("cassette",H483)),_xlfn.XLOOKUP(S483,cassettewidth,_xlfn.XLOOKUP(H483,cassettetype,cassette)),IF(ISNUMBER(SEARCH("fascia",H483)),_xlfn.XLOOKUP(S483,fasciawidth,_xlfn.XLOOKUP(H483,fasciatype,fascia)),0))</f>
        <v>0</v>
      </c>
      <c r="AB483" s="7" t="str">
        <f t="shared" si="168"/>
        <v/>
      </c>
      <c r="AC483" s="7" t="str" cm="1">
        <f t="array" ref="AC483">IF(NOT(ISBLANK(H483)),_xlfn.XLOOKUP(S483,cassetterefwidth,_xlfn.XLOOKUP(T483,cassetterefdrop,cassetteref)),"")</f>
        <v/>
      </c>
      <c r="AD483" s="1" t="b">
        <f t="shared" si="169"/>
        <v>0</v>
      </c>
      <c r="AE483" s="1" t="b">
        <f t="shared" si="154"/>
        <v>0</v>
      </c>
      <c r="AF483" s="10" t="e" cm="1">
        <f t="array" aca="1" ref="AF483" ca="1">(_xlfn.XLOOKUP($S483,INDIRECT($U483&amp;$W483&amp;"W"),_xlfn.XLOOKUP($T483,INDIRECT($U483&amp;$W483&amp;"D"),INDIRECT($U483&amp;$W483))))</f>
        <v>#REF!</v>
      </c>
      <c r="AG483" s="9"/>
      <c r="AH483" s="9"/>
      <c r="AI483" s="9"/>
      <c r="AJ483" s="9"/>
      <c r="AK483" s="9"/>
      <c r="AL483" s="7">
        <f t="shared" si="155"/>
        <v>500</v>
      </c>
      <c r="AM483" s="7" t="str">
        <f t="shared" si="170"/>
        <v/>
      </c>
      <c r="AN483" s="7">
        <f t="shared" si="156"/>
        <v>0</v>
      </c>
      <c r="AO483" s="7">
        <f t="shared" si="157"/>
        <v>0</v>
      </c>
      <c r="AP483" s="9" cm="1">
        <f t="array" aca="1" ref="AP483" ca="1">IF(F483="Flow",_xlfn.XLOOKUP(AL483,INDIRECT(F483&amp;AM483&amp;"W"),_xlfn.XLOOKUP(AI483,INDIRECT(F483&amp;AM483&amp;"H"),INDIRECT(F483&amp;AM483))),0)</f>
        <v>0</v>
      </c>
      <c r="AQ483" s="9">
        <f>IF(F483="Cascade",_xlfn.XLOOKUP(S483,Cascade!$C$4:$S$4,Cascade!$C$5:$S$5),0)</f>
        <v>0</v>
      </c>
      <c r="AR483" s="9" t="b">
        <f t="shared" si="158"/>
        <v>0</v>
      </c>
      <c r="AS483" s="9" cm="1">
        <f t="array" aca="1" ref="AS483" ca="1">IF(OR(G483="Ellipse 43",G483="Luxury 46",G483="Type 2",G483="Type D",G483="Type Z",ISBLANK(G483)),0,_xlfn.XLOOKUP(S483,INDIRECT(U483&amp;AR483&amp;"w"),INDIRECT(U483&amp;AR483)))</f>
        <v>0</v>
      </c>
      <c r="AT483" s="9" cm="1">
        <f t="array" ref="AT483">IF(F483="ExtraLok 100",_xlfn.XLOOKUP(S483,'ExtraLok 100'!$C$6:$S$6,_xlfn.XLOOKUP('Pricing Tool'!T483,'ExtraLok 100'!$A$7:$A$21,'ExtraLok 100'!$C$7:$S$21)),IF(F483="ExtraLok 125",_xlfn.XLOOKUP('Pricing Tool'!S483,'ExtraLok 125'!$C$6:$S$6,_xlfn.XLOOKUP('Pricing Tool'!T483,'ExtraLok 125'!$A$7:$A$33,'ExtraLok 125'!$C$7:$S$33)),0))</f>
        <v>0</v>
      </c>
      <c r="AU483" s="9">
        <f t="shared" ca="1" si="171"/>
        <v>0</v>
      </c>
      <c r="AV483" s="9" t="str">
        <f t="shared" si="159"/>
        <v/>
      </c>
      <c r="AW483" s="85" t="e">
        <f>_xlfn.XLOOKUP($AV483,'Size capacities'!$A$2:$A$120,'Size capacities'!D$2:D$120)</f>
        <v>#N/A</v>
      </c>
      <c r="AX483" s="85" t="e">
        <f>_xlfn.XLOOKUP($AV483,'Size capacities'!$A$2:$A$120,'Size capacities'!E$2:E$120)</f>
        <v>#N/A</v>
      </c>
      <c r="AY483" s="85" t="e">
        <f>_xlfn.XLOOKUP($AV483,'Size capacities'!$A$2:$A$120,'Size capacities'!F$2:F$120)</f>
        <v>#N/A</v>
      </c>
      <c r="AZ483" s="85" t="e">
        <f>_xlfn.XLOOKUP($AV483,'Size capacities'!$A$2:$A$120,'Size capacities'!G$2:G$120)</f>
        <v>#N/A</v>
      </c>
      <c r="BA483" s="85">
        <f t="shared" si="160"/>
        <v>0</v>
      </c>
      <c r="BB483" s="85">
        <f t="shared" si="161"/>
        <v>0</v>
      </c>
    </row>
    <row r="484" spans="1:54" x14ac:dyDescent="0.3">
      <c r="A484" s="7">
        <v>481</v>
      </c>
      <c r="B484" s="91"/>
      <c r="C484" s="91"/>
      <c r="D484" s="91"/>
      <c r="E484" s="91"/>
      <c r="F484" s="91"/>
      <c r="G484" s="91"/>
      <c r="H484" s="91"/>
      <c r="I484" s="91"/>
      <c r="J484" s="91"/>
      <c r="K484" s="92"/>
      <c r="L484" s="92"/>
      <c r="M484" s="9">
        <f t="shared" ca="1" si="151"/>
        <v>0</v>
      </c>
      <c r="N484" s="10" cm="1">
        <f t="array" aca="1" ref="N484" ca="1">IF(ISBLANK(C484),0,IF(F484="Flow",AP484,IF(F484="Cascade",AQ484,IF(OR(ISBLANK(F484),ISBLANK(G484),ISBLANK(I484),ISBLANK(J484)),0,(_xlfn.XLOOKUP(S484,INDIRECT(U484&amp;W484&amp;"W"),_xlfn.XLOOKUP(T484,INDIRECT(U484&amp;W484&amp;"D"),INDIRECT(U484&amp;W484))))))))</f>
        <v>0</v>
      </c>
      <c r="O484" s="93"/>
      <c r="P484" s="9">
        <f t="shared" ca="1" si="152"/>
        <v>0</v>
      </c>
      <c r="Q484" s="9">
        <f t="shared" si="162"/>
        <v>0</v>
      </c>
      <c r="S484" s="7">
        <f t="shared" si="163"/>
        <v>800</v>
      </c>
      <c r="T484" s="7">
        <f t="shared" si="164"/>
        <v>800</v>
      </c>
      <c r="U484" s="8" t="str">
        <f t="shared" si="165"/>
        <v/>
      </c>
      <c r="V484" s="7" cm="1">
        <f t="array" aca="1" ref="V484" ca="1">IF(ISBLANK(I484),0,_xlfn.XLOOKUP(I484,INDIRECT(U484&amp;"Controls"),INDIRECT(U484&amp;"ControlsAddon")))</f>
        <v>0</v>
      </c>
      <c r="W484" s="7" t="str">
        <f t="shared" si="153"/>
        <v/>
      </c>
      <c r="X484" s="7" cm="1">
        <f t="array" aca="1" ref="X484" ca="1">IF(AND(K484="y",NOT(ISBLANK(H484))),_xlfn.XLOOKUP(S484,ralcassette,ralcassettecost),IF(K484="Y",_xlfn.XLOOKUP(S484,INDIRECT(U484&amp;"RALW"),_xlfn.XLOOKUP(T484,INDIRECT(U484&amp;"RALD"),INDIRECT(U484&amp;"RAL"))),0))</f>
        <v>0</v>
      </c>
      <c r="Y484" s="7">
        <f t="shared" si="166"/>
        <v>0</v>
      </c>
      <c r="Z484" s="7">
        <f t="shared" si="167"/>
        <v>0</v>
      </c>
      <c r="AA484" s="7" cm="1">
        <f t="array" ref="AA484">IF(ISNUMBER(SEARCH("cassette",H484)),_xlfn.XLOOKUP(S484,cassettewidth,_xlfn.XLOOKUP(H484,cassettetype,cassette)),IF(ISNUMBER(SEARCH("fascia",H484)),_xlfn.XLOOKUP(S484,fasciawidth,_xlfn.XLOOKUP(H484,fasciatype,fascia)),0))</f>
        <v>0</v>
      </c>
      <c r="AB484" s="7" t="str">
        <f t="shared" si="168"/>
        <v/>
      </c>
      <c r="AC484" s="7" t="str" cm="1">
        <f t="array" ref="AC484">IF(NOT(ISBLANK(H484)),_xlfn.XLOOKUP(S484,cassetterefwidth,_xlfn.XLOOKUP(T484,cassetterefdrop,cassetteref)),"")</f>
        <v/>
      </c>
      <c r="AD484" s="1" t="b">
        <f t="shared" si="169"/>
        <v>0</v>
      </c>
      <c r="AE484" s="1" t="b">
        <f t="shared" si="154"/>
        <v>0</v>
      </c>
      <c r="AF484" s="10" t="e" cm="1">
        <f t="array" aca="1" ref="AF484" ca="1">(_xlfn.XLOOKUP($S484,INDIRECT($U484&amp;$W484&amp;"W"),_xlfn.XLOOKUP($T484,INDIRECT($U484&amp;$W484&amp;"D"),INDIRECT($U484&amp;$W484))))</f>
        <v>#REF!</v>
      </c>
      <c r="AG484" s="9"/>
      <c r="AH484" s="9"/>
      <c r="AI484" s="9"/>
      <c r="AJ484" s="9"/>
      <c r="AK484" s="9"/>
      <c r="AL484" s="7">
        <f t="shared" si="155"/>
        <v>500</v>
      </c>
      <c r="AM484" s="7" t="str">
        <f t="shared" si="170"/>
        <v/>
      </c>
      <c r="AN484" s="7">
        <f t="shared" si="156"/>
        <v>0</v>
      </c>
      <c r="AO484" s="7">
        <f t="shared" si="157"/>
        <v>0</v>
      </c>
      <c r="AP484" s="9" cm="1">
        <f t="array" aca="1" ref="AP484" ca="1">IF(F484="Flow",_xlfn.XLOOKUP(AL484,INDIRECT(F484&amp;AM484&amp;"W"),_xlfn.XLOOKUP(AI484,INDIRECT(F484&amp;AM484&amp;"H"),INDIRECT(F484&amp;AM484))),0)</f>
        <v>0</v>
      </c>
      <c r="AQ484" s="9">
        <f>IF(F484="Cascade",_xlfn.XLOOKUP(S484,Cascade!$C$4:$S$4,Cascade!$C$5:$S$5),0)</f>
        <v>0</v>
      </c>
      <c r="AR484" s="9" t="b">
        <f t="shared" si="158"/>
        <v>0</v>
      </c>
      <c r="AS484" s="9" cm="1">
        <f t="array" aca="1" ref="AS484" ca="1">IF(OR(G484="Ellipse 43",G484="Luxury 46",G484="Type 2",G484="Type D",G484="Type Z",ISBLANK(G484)),0,_xlfn.XLOOKUP(S484,INDIRECT(U484&amp;AR484&amp;"w"),INDIRECT(U484&amp;AR484)))</f>
        <v>0</v>
      </c>
      <c r="AT484" s="9" cm="1">
        <f t="array" ref="AT484">IF(F484="ExtraLok 100",_xlfn.XLOOKUP(S484,'ExtraLok 100'!$C$6:$S$6,_xlfn.XLOOKUP('Pricing Tool'!T484,'ExtraLok 100'!$A$7:$A$21,'ExtraLok 100'!$C$7:$S$21)),IF(F484="ExtraLok 125",_xlfn.XLOOKUP('Pricing Tool'!S484,'ExtraLok 125'!$C$6:$S$6,_xlfn.XLOOKUP('Pricing Tool'!T484,'ExtraLok 125'!$A$7:$A$33,'ExtraLok 125'!$C$7:$S$33)),0))</f>
        <v>0</v>
      </c>
      <c r="AU484" s="9">
        <f t="shared" ca="1" si="171"/>
        <v>0</v>
      </c>
      <c r="AV484" s="9" t="str">
        <f t="shared" si="159"/>
        <v/>
      </c>
      <c r="AW484" s="85" t="e">
        <f>_xlfn.XLOOKUP($AV484,'Size capacities'!$A$2:$A$120,'Size capacities'!D$2:D$120)</f>
        <v>#N/A</v>
      </c>
      <c r="AX484" s="85" t="e">
        <f>_xlfn.XLOOKUP($AV484,'Size capacities'!$A$2:$A$120,'Size capacities'!E$2:E$120)</f>
        <v>#N/A</v>
      </c>
      <c r="AY484" s="85" t="e">
        <f>_xlfn.XLOOKUP($AV484,'Size capacities'!$A$2:$A$120,'Size capacities'!F$2:F$120)</f>
        <v>#N/A</v>
      </c>
      <c r="AZ484" s="85" t="e">
        <f>_xlfn.XLOOKUP($AV484,'Size capacities'!$A$2:$A$120,'Size capacities'!G$2:G$120)</f>
        <v>#N/A</v>
      </c>
      <c r="BA484" s="85">
        <f t="shared" si="160"/>
        <v>0</v>
      </c>
      <c r="BB484" s="85">
        <f t="shared" si="161"/>
        <v>0</v>
      </c>
    </row>
    <row r="485" spans="1:54" x14ac:dyDescent="0.3">
      <c r="A485" s="7">
        <v>482</v>
      </c>
      <c r="B485" s="91"/>
      <c r="C485" s="91"/>
      <c r="D485" s="91"/>
      <c r="E485" s="91"/>
      <c r="F485" s="91"/>
      <c r="G485" s="91"/>
      <c r="H485" s="91"/>
      <c r="I485" s="91"/>
      <c r="J485" s="91"/>
      <c r="K485" s="92"/>
      <c r="L485" s="92"/>
      <c r="M485" s="9">
        <f t="shared" ca="1" si="151"/>
        <v>0</v>
      </c>
      <c r="N485" s="10" cm="1">
        <f t="array" aca="1" ref="N485" ca="1">IF(ISBLANK(C485),0,IF(F485="Flow",AP485,IF(F485="Cascade",AQ485,IF(OR(ISBLANK(F485),ISBLANK(G485),ISBLANK(I485),ISBLANK(J485)),0,(_xlfn.XLOOKUP(S485,INDIRECT(U485&amp;W485&amp;"W"),_xlfn.XLOOKUP(T485,INDIRECT(U485&amp;W485&amp;"D"),INDIRECT(U485&amp;W485))))))))</f>
        <v>0</v>
      </c>
      <c r="O485" s="93"/>
      <c r="P485" s="9">
        <f t="shared" ca="1" si="152"/>
        <v>0</v>
      </c>
      <c r="Q485" s="9">
        <f t="shared" si="162"/>
        <v>0</v>
      </c>
      <c r="S485" s="7">
        <f t="shared" si="163"/>
        <v>800</v>
      </c>
      <c r="T485" s="7">
        <f t="shared" si="164"/>
        <v>800</v>
      </c>
      <c r="U485" s="8" t="str">
        <f t="shared" si="165"/>
        <v/>
      </c>
      <c r="V485" s="7" cm="1">
        <f t="array" aca="1" ref="V485" ca="1">IF(ISBLANK(I485),0,_xlfn.XLOOKUP(I485,INDIRECT(U485&amp;"Controls"),INDIRECT(U485&amp;"ControlsAddon")))</f>
        <v>0</v>
      </c>
      <c r="W485" s="7" t="str">
        <f t="shared" si="153"/>
        <v/>
      </c>
      <c r="X485" s="7" cm="1">
        <f t="array" aca="1" ref="X485" ca="1">IF(AND(K485="y",NOT(ISBLANK(H485))),_xlfn.XLOOKUP(S485,ralcassette,ralcassettecost),IF(K485="Y",_xlfn.XLOOKUP(S485,INDIRECT(U485&amp;"RALW"),_xlfn.XLOOKUP(T485,INDIRECT(U485&amp;"RALD"),INDIRECT(U485&amp;"RAL"))),0))</f>
        <v>0</v>
      </c>
      <c r="Y485" s="7">
        <f t="shared" si="166"/>
        <v>0</v>
      </c>
      <c r="Z485" s="7">
        <f t="shared" si="167"/>
        <v>0</v>
      </c>
      <c r="AA485" s="7" cm="1">
        <f t="array" ref="AA485">IF(ISNUMBER(SEARCH("cassette",H485)),_xlfn.XLOOKUP(S485,cassettewidth,_xlfn.XLOOKUP(H485,cassettetype,cassette)),IF(ISNUMBER(SEARCH("fascia",H485)),_xlfn.XLOOKUP(S485,fasciawidth,_xlfn.XLOOKUP(H485,fasciatype,fascia)),0))</f>
        <v>0</v>
      </c>
      <c r="AB485" s="7" t="str">
        <f t="shared" si="168"/>
        <v/>
      </c>
      <c r="AC485" s="7" t="str" cm="1">
        <f t="array" ref="AC485">IF(NOT(ISBLANK(H485)),_xlfn.XLOOKUP(S485,cassetterefwidth,_xlfn.XLOOKUP(T485,cassetterefdrop,cassetteref)),"")</f>
        <v/>
      </c>
      <c r="AD485" s="1" t="b">
        <f t="shared" si="169"/>
        <v>0</v>
      </c>
      <c r="AE485" s="1" t="b">
        <f t="shared" si="154"/>
        <v>0</v>
      </c>
      <c r="AF485" s="10" t="e" cm="1">
        <f t="array" aca="1" ref="AF485" ca="1">(_xlfn.XLOOKUP($S485,INDIRECT($U485&amp;$W485&amp;"W"),_xlfn.XLOOKUP($T485,INDIRECT($U485&amp;$W485&amp;"D"),INDIRECT($U485&amp;$W485))))</f>
        <v>#REF!</v>
      </c>
      <c r="AG485" s="9"/>
      <c r="AH485" s="9"/>
      <c r="AI485" s="9"/>
      <c r="AJ485" s="9"/>
      <c r="AK485" s="9"/>
      <c r="AL485" s="7">
        <f t="shared" si="155"/>
        <v>500</v>
      </c>
      <c r="AM485" s="7" t="str">
        <f t="shared" si="170"/>
        <v/>
      </c>
      <c r="AN485" s="7">
        <f t="shared" si="156"/>
        <v>0</v>
      </c>
      <c r="AO485" s="7">
        <f t="shared" si="157"/>
        <v>0</v>
      </c>
      <c r="AP485" s="9" cm="1">
        <f t="array" aca="1" ref="AP485" ca="1">IF(F485="Flow",_xlfn.XLOOKUP(AL485,INDIRECT(F485&amp;AM485&amp;"W"),_xlfn.XLOOKUP(AI485,INDIRECT(F485&amp;AM485&amp;"H"),INDIRECT(F485&amp;AM485))),0)</f>
        <v>0</v>
      </c>
      <c r="AQ485" s="9">
        <f>IF(F485="Cascade",_xlfn.XLOOKUP(S485,Cascade!$C$4:$S$4,Cascade!$C$5:$S$5),0)</f>
        <v>0</v>
      </c>
      <c r="AR485" s="9" t="b">
        <f t="shared" si="158"/>
        <v>0</v>
      </c>
      <c r="AS485" s="9" cm="1">
        <f t="array" aca="1" ref="AS485" ca="1">IF(OR(G485="Ellipse 43",G485="Luxury 46",G485="Type 2",G485="Type D",G485="Type Z",ISBLANK(G485)),0,_xlfn.XLOOKUP(S485,INDIRECT(U485&amp;AR485&amp;"w"),INDIRECT(U485&amp;AR485)))</f>
        <v>0</v>
      </c>
      <c r="AT485" s="9" cm="1">
        <f t="array" ref="AT485">IF(F485="ExtraLok 100",_xlfn.XLOOKUP(S485,'ExtraLok 100'!$C$6:$S$6,_xlfn.XLOOKUP('Pricing Tool'!T485,'ExtraLok 100'!$A$7:$A$21,'ExtraLok 100'!$C$7:$S$21)),IF(F485="ExtraLok 125",_xlfn.XLOOKUP('Pricing Tool'!S485,'ExtraLok 125'!$C$6:$S$6,_xlfn.XLOOKUP('Pricing Tool'!T485,'ExtraLok 125'!$A$7:$A$33,'ExtraLok 125'!$C$7:$S$33)),0))</f>
        <v>0</v>
      </c>
      <c r="AU485" s="9">
        <f t="shared" ca="1" si="171"/>
        <v>0</v>
      </c>
      <c r="AV485" s="9" t="str">
        <f t="shared" si="159"/>
        <v/>
      </c>
      <c r="AW485" s="85" t="e">
        <f>_xlfn.XLOOKUP($AV485,'Size capacities'!$A$2:$A$120,'Size capacities'!D$2:D$120)</f>
        <v>#N/A</v>
      </c>
      <c r="AX485" s="85" t="e">
        <f>_xlfn.XLOOKUP($AV485,'Size capacities'!$A$2:$A$120,'Size capacities'!E$2:E$120)</f>
        <v>#N/A</v>
      </c>
      <c r="AY485" s="85" t="e">
        <f>_xlfn.XLOOKUP($AV485,'Size capacities'!$A$2:$A$120,'Size capacities'!F$2:F$120)</f>
        <v>#N/A</v>
      </c>
      <c r="AZ485" s="85" t="e">
        <f>_xlfn.XLOOKUP($AV485,'Size capacities'!$A$2:$A$120,'Size capacities'!G$2:G$120)</f>
        <v>#N/A</v>
      </c>
      <c r="BA485" s="85">
        <f t="shared" si="160"/>
        <v>0</v>
      </c>
      <c r="BB485" s="85">
        <f t="shared" si="161"/>
        <v>0</v>
      </c>
    </row>
    <row r="486" spans="1:54" x14ac:dyDescent="0.3">
      <c r="A486" s="7">
        <v>483</v>
      </c>
      <c r="B486" s="91"/>
      <c r="C486" s="91"/>
      <c r="D486" s="91"/>
      <c r="E486" s="91"/>
      <c r="F486" s="91"/>
      <c r="G486" s="91"/>
      <c r="H486" s="91"/>
      <c r="I486" s="91"/>
      <c r="J486" s="91"/>
      <c r="K486" s="92"/>
      <c r="L486" s="92"/>
      <c r="M486" s="9">
        <f t="shared" ca="1" si="151"/>
        <v>0</v>
      </c>
      <c r="N486" s="10" cm="1">
        <f t="array" aca="1" ref="N486" ca="1">IF(ISBLANK(C486),0,IF(F486="Flow",AP486,IF(F486="Cascade",AQ486,IF(OR(ISBLANK(F486),ISBLANK(G486),ISBLANK(I486),ISBLANK(J486)),0,(_xlfn.XLOOKUP(S486,INDIRECT(U486&amp;W486&amp;"W"),_xlfn.XLOOKUP(T486,INDIRECT(U486&amp;W486&amp;"D"),INDIRECT(U486&amp;W486))))))))</f>
        <v>0</v>
      </c>
      <c r="O486" s="93"/>
      <c r="P486" s="9">
        <f t="shared" ca="1" si="152"/>
        <v>0</v>
      </c>
      <c r="Q486" s="9">
        <f t="shared" si="162"/>
        <v>0</v>
      </c>
      <c r="S486" s="7">
        <f t="shared" si="163"/>
        <v>800</v>
      </c>
      <c r="T486" s="7">
        <f t="shared" si="164"/>
        <v>800</v>
      </c>
      <c r="U486" s="8" t="str">
        <f t="shared" si="165"/>
        <v/>
      </c>
      <c r="V486" s="7" cm="1">
        <f t="array" aca="1" ref="V486" ca="1">IF(ISBLANK(I486),0,_xlfn.XLOOKUP(I486,INDIRECT(U486&amp;"Controls"),INDIRECT(U486&amp;"ControlsAddon")))</f>
        <v>0</v>
      </c>
      <c r="W486" s="7" t="str">
        <f t="shared" si="153"/>
        <v/>
      </c>
      <c r="X486" s="7" cm="1">
        <f t="array" aca="1" ref="X486" ca="1">IF(AND(K486="y",NOT(ISBLANK(H486))),_xlfn.XLOOKUP(S486,ralcassette,ralcassettecost),IF(K486="Y",_xlfn.XLOOKUP(S486,INDIRECT(U486&amp;"RALW"),_xlfn.XLOOKUP(T486,INDIRECT(U486&amp;"RALD"),INDIRECT(U486&amp;"RAL"))),0))</f>
        <v>0</v>
      </c>
      <c r="Y486" s="7">
        <f t="shared" si="166"/>
        <v>0</v>
      </c>
      <c r="Z486" s="7">
        <f t="shared" si="167"/>
        <v>0</v>
      </c>
      <c r="AA486" s="7" cm="1">
        <f t="array" ref="AA486">IF(ISNUMBER(SEARCH("cassette",H486)),_xlfn.XLOOKUP(S486,cassettewidth,_xlfn.XLOOKUP(H486,cassettetype,cassette)),IF(ISNUMBER(SEARCH("fascia",H486)),_xlfn.XLOOKUP(S486,fasciawidth,_xlfn.XLOOKUP(H486,fasciatype,fascia)),0))</f>
        <v>0</v>
      </c>
      <c r="AB486" s="7" t="str">
        <f t="shared" si="168"/>
        <v/>
      </c>
      <c r="AC486" s="7" t="str" cm="1">
        <f t="array" ref="AC486">IF(NOT(ISBLANK(H486)),_xlfn.XLOOKUP(S486,cassetterefwidth,_xlfn.XLOOKUP(T486,cassetterefdrop,cassetteref)),"")</f>
        <v/>
      </c>
      <c r="AD486" s="1" t="b">
        <f t="shared" si="169"/>
        <v>0</v>
      </c>
      <c r="AE486" s="1" t="b">
        <f t="shared" si="154"/>
        <v>0</v>
      </c>
      <c r="AF486" s="10" t="e" cm="1">
        <f t="array" aca="1" ref="AF486" ca="1">(_xlfn.XLOOKUP($S486,INDIRECT($U486&amp;$W486&amp;"W"),_xlfn.XLOOKUP($T486,INDIRECT($U486&amp;$W486&amp;"D"),INDIRECT($U486&amp;$W486))))</f>
        <v>#REF!</v>
      </c>
      <c r="AG486" s="9"/>
      <c r="AH486" s="9"/>
      <c r="AI486" s="9"/>
      <c r="AJ486" s="9"/>
      <c r="AK486" s="9"/>
      <c r="AL486" s="7">
        <f t="shared" si="155"/>
        <v>500</v>
      </c>
      <c r="AM486" s="7" t="str">
        <f t="shared" si="170"/>
        <v/>
      </c>
      <c r="AN486" s="7">
        <f t="shared" si="156"/>
        <v>0</v>
      </c>
      <c r="AO486" s="7">
        <f t="shared" si="157"/>
        <v>0</v>
      </c>
      <c r="AP486" s="9" cm="1">
        <f t="array" aca="1" ref="AP486" ca="1">IF(F486="Flow",_xlfn.XLOOKUP(AL486,INDIRECT(F486&amp;AM486&amp;"W"),_xlfn.XLOOKUP(AI486,INDIRECT(F486&amp;AM486&amp;"H"),INDIRECT(F486&amp;AM486))),0)</f>
        <v>0</v>
      </c>
      <c r="AQ486" s="9">
        <f>IF(F486="Cascade",_xlfn.XLOOKUP(S486,Cascade!$C$4:$S$4,Cascade!$C$5:$S$5),0)</f>
        <v>0</v>
      </c>
      <c r="AR486" s="9" t="b">
        <f t="shared" si="158"/>
        <v>0</v>
      </c>
      <c r="AS486" s="9" cm="1">
        <f t="array" aca="1" ref="AS486" ca="1">IF(OR(G486="Ellipse 43",G486="Luxury 46",G486="Type 2",G486="Type D",G486="Type Z",ISBLANK(G486)),0,_xlfn.XLOOKUP(S486,INDIRECT(U486&amp;AR486&amp;"w"),INDIRECT(U486&amp;AR486)))</f>
        <v>0</v>
      </c>
      <c r="AT486" s="9" cm="1">
        <f t="array" ref="AT486">IF(F486="ExtraLok 100",_xlfn.XLOOKUP(S486,'ExtraLok 100'!$C$6:$S$6,_xlfn.XLOOKUP('Pricing Tool'!T486,'ExtraLok 100'!$A$7:$A$21,'ExtraLok 100'!$C$7:$S$21)),IF(F486="ExtraLok 125",_xlfn.XLOOKUP('Pricing Tool'!S486,'ExtraLok 125'!$C$6:$S$6,_xlfn.XLOOKUP('Pricing Tool'!T486,'ExtraLok 125'!$A$7:$A$33,'ExtraLok 125'!$C$7:$S$33)),0))</f>
        <v>0</v>
      </c>
      <c r="AU486" s="9">
        <f t="shared" ca="1" si="171"/>
        <v>0</v>
      </c>
      <c r="AV486" s="9" t="str">
        <f t="shared" si="159"/>
        <v/>
      </c>
      <c r="AW486" s="85" t="e">
        <f>_xlfn.XLOOKUP($AV486,'Size capacities'!$A$2:$A$120,'Size capacities'!D$2:D$120)</f>
        <v>#N/A</v>
      </c>
      <c r="AX486" s="85" t="e">
        <f>_xlfn.XLOOKUP($AV486,'Size capacities'!$A$2:$A$120,'Size capacities'!E$2:E$120)</f>
        <v>#N/A</v>
      </c>
      <c r="AY486" s="85" t="e">
        <f>_xlfn.XLOOKUP($AV486,'Size capacities'!$A$2:$A$120,'Size capacities'!F$2:F$120)</f>
        <v>#N/A</v>
      </c>
      <c r="AZ486" s="85" t="e">
        <f>_xlfn.XLOOKUP($AV486,'Size capacities'!$A$2:$A$120,'Size capacities'!G$2:G$120)</f>
        <v>#N/A</v>
      </c>
      <c r="BA486" s="85">
        <f t="shared" si="160"/>
        <v>0</v>
      </c>
      <c r="BB486" s="85">
        <f t="shared" si="161"/>
        <v>0</v>
      </c>
    </row>
    <row r="487" spans="1:54" x14ac:dyDescent="0.3">
      <c r="A487" s="7">
        <v>484</v>
      </c>
      <c r="B487" s="91"/>
      <c r="C487" s="91"/>
      <c r="D487" s="91"/>
      <c r="E487" s="91"/>
      <c r="F487" s="91"/>
      <c r="G487" s="91"/>
      <c r="H487" s="91"/>
      <c r="I487" s="91"/>
      <c r="J487" s="91"/>
      <c r="K487" s="92"/>
      <c r="L487" s="92"/>
      <c r="M487" s="9">
        <f t="shared" ca="1" si="151"/>
        <v>0</v>
      </c>
      <c r="N487" s="10" cm="1">
        <f t="array" aca="1" ref="N487" ca="1">IF(ISBLANK(C487),0,IF(F487="Flow",AP487,IF(F487="Cascade",AQ487,IF(OR(ISBLANK(F487),ISBLANK(G487),ISBLANK(I487),ISBLANK(J487)),0,(_xlfn.XLOOKUP(S487,INDIRECT(U487&amp;W487&amp;"W"),_xlfn.XLOOKUP(T487,INDIRECT(U487&amp;W487&amp;"D"),INDIRECT(U487&amp;W487))))))))</f>
        <v>0</v>
      </c>
      <c r="O487" s="93"/>
      <c r="P487" s="9">
        <f t="shared" ca="1" si="152"/>
        <v>0</v>
      </c>
      <c r="Q487" s="9">
        <f t="shared" si="162"/>
        <v>0</v>
      </c>
      <c r="S487" s="7">
        <f t="shared" si="163"/>
        <v>800</v>
      </c>
      <c r="T487" s="7">
        <f t="shared" si="164"/>
        <v>800</v>
      </c>
      <c r="U487" s="8" t="str">
        <f t="shared" si="165"/>
        <v/>
      </c>
      <c r="V487" s="7" cm="1">
        <f t="array" aca="1" ref="V487" ca="1">IF(ISBLANK(I487),0,_xlfn.XLOOKUP(I487,INDIRECT(U487&amp;"Controls"),INDIRECT(U487&amp;"ControlsAddon")))</f>
        <v>0</v>
      </c>
      <c r="W487" s="7" t="str">
        <f t="shared" si="153"/>
        <v/>
      </c>
      <c r="X487" s="7" cm="1">
        <f t="array" aca="1" ref="X487" ca="1">IF(AND(K487="y",NOT(ISBLANK(H487))),_xlfn.XLOOKUP(S487,ralcassette,ralcassettecost),IF(K487="Y",_xlfn.XLOOKUP(S487,INDIRECT(U487&amp;"RALW"),_xlfn.XLOOKUP(T487,INDIRECT(U487&amp;"RALD"),INDIRECT(U487&amp;"RAL"))),0))</f>
        <v>0</v>
      </c>
      <c r="Y487" s="7">
        <f t="shared" si="166"/>
        <v>0</v>
      </c>
      <c r="Z487" s="7">
        <f t="shared" si="167"/>
        <v>0</v>
      </c>
      <c r="AA487" s="7" cm="1">
        <f t="array" ref="AA487">IF(ISNUMBER(SEARCH("cassette",H487)),_xlfn.XLOOKUP(S487,cassettewidth,_xlfn.XLOOKUP(H487,cassettetype,cassette)),IF(ISNUMBER(SEARCH("fascia",H487)),_xlfn.XLOOKUP(S487,fasciawidth,_xlfn.XLOOKUP(H487,fasciatype,fascia)),0))</f>
        <v>0</v>
      </c>
      <c r="AB487" s="7" t="str">
        <f t="shared" si="168"/>
        <v/>
      </c>
      <c r="AC487" s="7" t="str" cm="1">
        <f t="array" ref="AC487">IF(NOT(ISBLANK(H487)),_xlfn.XLOOKUP(S487,cassetterefwidth,_xlfn.XLOOKUP(T487,cassetterefdrop,cassetteref)),"")</f>
        <v/>
      </c>
      <c r="AD487" s="1" t="b">
        <f t="shared" si="169"/>
        <v>0</v>
      </c>
      <c r="AE487" s="1" t="b">
        <f t="shared" si="154"/>
        <v>0</v>
      </c>
      <c r="AF487" s="10" t="e" cm="1">
        <f t="array" aca="1" ref="AF487" ca="1">(_xlfn.XLOOKUP($S487,INDIRECT($U487&amp;$W487&amp;"W"),_xlfn.XLOOKUP($T487,INDIRECT($U487&amp;$W487&amp;"D"),INDIRECT($U487&amp;$W487))))</f>
        <v>#REF!</v>
      </c>
      <c r="AG487" s="9"/>
      <c r="AH487" s="9"/>
      <c r="AI487" s="9"/>
      <c r="AJ487" s="9"/>
      <c r="AK487" s="9"/>
      <c r="AL487" s="7">
        <f t="shared" si="155"/>
        <v>500</v>
      </c>
      <c r="AM487" s="7" t="str">
        <f t="shared" si="170"/>
        <v/>
      </c>
      <c r="AN487" s="7">
        <f t="shared" si="156"/>
        <v>0</v>
      </c>
      <c r="AO487" s="7">
        <f t="shared" si="157"/>
        <v>0</v>
      </c>
      <c r="AP487" s="9" cm="1">
        <f t="array" aca="1" ref="AP487" ca="1">IF(F487="Flow",_xlfn.XLOOKUP(AL487,INDIRECT(F487&amp;AM487&amp;"W"),_xlfn.XLOOKUP(AI487,INDIRECT(F487&amp;AM487&amp;"H"),INDIRECT(F487&amp;AM487))),0)</f>
        <v>0</v>
      </c>
      <c r="AQ487" s="9">
        <f>IF(F487="Cascade",_xlfn.XLOOKUP(S487,Cascade!$C$4:$S$4,Cascade!$C$5:$S$5),0)</f>
        <v>0</v>
      </c>
      <c r="AR487" s="9" t="b">
        <f t="shared" si="158"/>
        <v>0</v>
      </c>
      <c r="AS487" s="9" cm="1">
        <f t="array" aca="1" ref="AS487" ca="1">IF(OR(G487="Ellipse 43",G487="Luxury 46",G487="Type 2",G487="Type D",G487="Type Z",ISBLANK(G487)),0,_xlfn.XLOOKUP(S487,INDIRECT(U487&amp;AR487&amp;"w"),INDIRECT(U487&amp;AR487)))</f>
        <v>0</v>
      </c>
      <c r="AT487" s="9" cm="1">
        <f t="array" ref="AT487">IF(F487="ExtraLok 100",_xlfn.XLOOKUP(S487,'ExtraLok 100'!$C$6:$S$6,_xlfn.XLOOKUP('Pricing Tool'!T487,'ExtraLok 100'!$A$7:$A$21,'ExtraLok 100'!$C$7:$S$21)),IF(F487="ExtraLok 125",_xlfn.XLOOKUP('Pricing Tool'!S487,'ExtraLok 125'!$C$6:$S$6,_xlfn.XLOOKUP('Pricing Tool'!T487,'ExtraLok 125'!$A$7:$A$33,'ExtraLok 125'!$C$7:$S$33)),0))</f>
        <v>0</v>
      </c>
      <c r="AU487" s="9">
        <f t="shared" ca="1" si="171"/>
        <v>0</v>
      </c>
      <c r="AV487" s="9" t="str">
        <f t="shared" si="159"/>
        <v/>
      </c>
      <c r="AW487" s="85" t="e">
        <f>_xlfn.XLOOKUP($AV487,'Size capacities'!$A$2:$A$120,'Size capacities'!D$2:D$120)</f>
        <v>#N/A</v>
      </c>
      <c r="AX487" s="85" t="e">
        <f>_xlfn.XLOOKUP($AV487,'Size capacities'!$A$2:$A$120,'Size capacities'!E$2:E$120)</f>
        <v>#N/A</v>
      </c>
      <c r="AY487" s="85" t="e">
        <f>_xlfn.XLOOKUP($AV487,'Size capacities'!$A$2:$A$120,'Size capacities'!F$2:F$120)</f>
        <v>#N/A</v>
      </c>
      <c r="AZ487" s="85" t="e">
        <f>_xlfn.XLOOKUP($AV487,'Size capacities'!$A$2:$A$120,'Size capacities'!G$2:G$120)</f>
        <v>#N/A</v>
      </c>
      <c r="BA487" s="85">
        <f t="shared" si="160"/>
        <v>0</v>
      </c>
      <c r="BB487" s="85">
        <f t="shared" si="161"/>
        <v>0</v>
      </c>
    </row>
    <row r="488" spans="1:54" x14ac:dyDescent="0.3">
      <c r="A488" s="7">
        <v>485</v>
      </c>
      <c r="B488" s="91"/>
      <c r="C488" s="91"/>
      <c r="D488" s="91"/>
      <c r="E488" s="91"/>
      <c r="F488" s="91"/>
      <c r="G488" s="91"/>
      <c r="H488" s="91"/>
      <c r="I488" s="91"/>
      <c r="J488" s="91"/>
      <c r="K488" s="92"/>
      <c r="L488" s="92"/>
      <c r="M488" s="9">
        <f t="shared" ca="1" si="151"/>
        <v>0</v>
      </c>
      <c r="N488" s="10" cm="1">
        <f t="array" aca="1" ref="N488" ca="1">IF(ISBLANK(C488),0,IF(F488="Flow",AP488,IF(F488="Cascade",AQ488,IF(OR(ISBLANK(F488),ISBLANK(G488),ISBLANK(I488),ISBLANK(J488)),0,(_xlfn.XLOOKUP(S488,INDIRECT(U488&amp;W488&amp;"W"),_xlfn.XLOOKUP(T488,INDIRECT(U488&amp;W488&amp;"D"),INDIRECT(U488&amp;W488))))))))</f>
        <v>0</v>
      </c>
      <c r="O488" s="93"/>
      <c r="P488" s="9">
        <f t="shared" ca="1" si="152"/>
        <v>0</v>
      </c>
      <c r="Q488" s="9">
        <f t="shared" si="162"/>
        <v>0</v>
      </c>
      <c r="S488" s="7">
        <f t="shared" si="163"/>
        <v>800</v>
      </c>
      <c r="T488" s="7">
        <f t="shared" si="164"/>
        <v>800</v>
      </c>
      <c r="U488" s="8" t="str">
        <f t="shared" si="165"/>
        <v/>
      </c>
      <c r="V488" s="7" cm="1">
        <f t="array" aca="1" ref="V488" ca="1">IF(ISBLANK(I488),0,_xlfn.XLOOKUP(I488,INDIRECT(U488&amp;"Controls"),INDIRECT(U488&amp;"ControlsAddon")))</f>
        <v>0</v>
      </c>
      <c r="W488" s="7" t="str">
        <f t="shared" si="153"/>
        <v/>
      </c>
      <c r="X488" s="7" cm="1">
        <f t="array" aca="1" ref="X488" ca="1">IF(AND(K488="y",NOT(ISBLANK(H488))),_xlfn.XLOOKUP(S488,ralcassette,ralcassettecost),IF(K488="Y",_xlfn.XLOOKUP(S488,INDIRECT(U488&amp;"RALW"),_xlfn.XLOOKUP(T488,INDIRECT(U488&amp;"RALD"),INDIRECT(U488&amp;"RAL"))),0))</f>
        <v>0</v>
      </c>
      <c r="Y488" s="7">
        <f t="shared" si="166"/>
        <v>0</v>
      </c>
      <c r="Z488" s="7">
        <f t="shared" si="167"/>
        <v>0</v>
      </c>
      <c r="AA488" s="7" cm="1">
        <f t="array" ref="AA488">IF(ISNUMBER(SEARCH("cassette",H488)),_xlfn.XLOOKUP(S488,cassettewidth,_xlfn.XLOOKUP(H488,cassettetype,cassette)),IF(ISNUMBER(SEARCH("fascia",H488)),_xlfn.XLOOKUP(S488,fasciawidth,_xlfn.XLOOKUP(H488,fasciatype,fascia)),0))</f>
        <v>0</v>
      </c>
      <c r="AB488" s="7" t="str">
        <f t="shared" si="168"/>
        <v/>
      </c>
      <c r="AC488" s="7" t="str" cm="1">
        <f t="array" ref="AC488">IF(NOT(ISBLANK(H488)),_xlfn.XLOOKUP(S488,cassetterefwidth,_xlfn.XLOOKUP(T488,cassetterefdrop,cassetteref)),"")</f>
        <v/>
      </c>
      <c r="AD488" s="1" t="b">
        <f t="shared" si="169"/>
        <v>0</v>
      </c>
      <c r="AE488" s="1" t="b">
        <f t="shared" si="154"/>
        <v>0</v>
      </c>
      <c r="AF488" s="10" t="e" cm="1">
        <f t="array" aca="1" ref="AF488" ca="1">(_xlfn.XLOOKUP($S488,INDIRECT($U488&amp;$W488&amp;"W"),_xlfn.XLOOKUP($T488,INDIRECT($U488&amp;$W488&amp;"D"),INDIRECT($U488&amp;$W488))))</f>
        <v>#REF!</v>
      </c>
      <c r="AG488" s="9"/>
      <c r="AH488" s="9"/>
      <c r="AI488" s="9"/>
      <c r="AJ488" s="9"/>
      <c r="AK488" s="9"/>
      <c r="AL488" s="7">
        <f t="shared" si="155"/>
        <v>500</v>
      </c>
      <c r="AM488" s="7" t="str">
        <f t="shared" si="170"/>
        <v/>
      </c>
      <c r="AN488" s="7">
        <f t="shared" si="156"/>
        <v>0</v>
      </c>
      <c r="AO488" s="7">
        <f t="shared" si="157"/>
        <v>0</v>
      </c>
      <c r="AP488" s="9" cm="1">
        <f t="array" aca="1" ref="AP488" ca="1">IF(F488="Flow",_xlfn.XLOOKUP(AL488,INDIRECT(F488&amp;AM488&amp;"W"),_xlfn.XLOOKUP(AI488,INDIRECT(F488&amp;AM488&amp;"H"),INDIRECT(F488&amp;AM488))),0)</f>
        <v>0</v>
      </c>
      <c r="AQ488" s="9">
        <f>IF(F488="Cascade",_xlfn.XLOOKUP(S488,Cascade!$C$4:$S$4,Cascade!$C$5:$S$5),0)</f>
        <v>0</v>
      </c>
      <c r="AR488" s="9" t="b">
        <f t="shared" si="158"/>
        <v>0</v>
      </c>
      <c r="AS488" s="9" cm="1">
        <f t="array" aca="1" ref="AS488" ca="1">IF(OR(G488="Ellipse 43",G488="Luxury 46",G488="Type 2",G488="Type D",G488="Type Z",ISBLANK(G488)),0,_xlfn.XLOOKUP(S488,INDIRECT(U488&amp;AR488&amp;"w"),INDIRECT(U488&amp;AR488)))</f>
        <v>0</v>
      </c>
      <c r="AT488" s="9" cm="1">
        <f t="array" ref="AT488">IF(F488="ExtraLok 100",_xlfn.XLOOKUP(S488,'ExtraLok 100'!$C$6:$S$6,_xlfn.XLOOKUP('Pricing Tool'!T488,'ExtraLok 100'!$A$7:$A$21,'ExtraLok 100'!$C$7:$S$21)),IF(F488="ExtraLok 125",_xlfn.XLOOKUP('Pricing Tool'!S488,'ExtraLok 125'!$C$6:$S$6,_xlfn.XLOOKUP('Pricing Tool'!T488,'ExtraLok 125'!$A$7:$A$33,'ExtraLok 125'!$C$7:$S$33)),0))</f>
        <v>0</v>
      </c>
      <c r="AU488" s="9">
        <f t="shared" ca="1" si="171"/>
        <v>0</v>
      </c>
      <c r="AV488" s="9" t="str">
        <f t="shared" si="159"/>
        <v/>
      </c>
      <c r="AW488" s="85" t="e">
        <f>_xlfn.XLOOKUP($AV488,'Size capacities'!$A$2:$A$120,'Size capacities'!D$2:D$120)</f>
        <v>#N/A</v>
      </c>
      <c r="AX488" s="85" t="e">
        <f>_xlfn.XLOOKUP($AV488,'Size capacities'!$A$2:$A$120,'Size capacities'!E$2:E$120)</f>
        <v>#N/A</v>
      </c>
      <c r="AY488" s="85" t="e">
        <f>_xlfn.XLOOKUP($AV488,'Size capacities'!$A$2:$A$120,'Size capacities'!F$2:F$120)</f>
        <v>#N/A</v>
      </c>
      <c r="AZ488" s="85" t="e">
        <f>_xlfn.XLOOKUP($AV488,'Size capacities'!$A$2:$A$120,'Size capacities'!G$2:G$120)</f>
        <v>#N/A</v>
      </c>
      <c r="BA488" s="85">
        <f t="shared" si="160"/>
        <v>0</v>
      </c>
      <c r="BB488" s="85">
        <f t="shared" si="161"/>
        <v>0</v>
      </c>
    </row>
    <row r="489" spans="1:54" x14ac:dyDescent="0.3">
      <c r="A489" s="7">
        <v>486</v>
      </c>
      <c r="B489" s="91"/>
      <c r="C489" s="91"/>
      <c r="D489" s="91"/>
      <c r="E489" s="91"/>
      <c r="F489" s="91"/>
      <c r="G489" s="91"/>
      <c r="H489" s="91"/>
      <c r="I489" s="91"/>
      <c r="J489" s="91"/>
      <c r="K489" s="92"/>
      <c r="L489" s="92"/>
      <c r="M489" s="9">
        <f t="shared" ca="1" si="151"/>
        <v>0</v>
      </c>
      <c r="N489" s="10" cm="1">
        <f t="array" aca="1" ref="N489" ca="1">IF(ISBLANK(C489),0,IF(F489="Flow",AP489,IF(F489="Cascade",AQ489,IF(OR(ISBLANK(F489),ISBLANK(G489),ISBLANK(I489),ISBLANK(J489)),0,(_xlfn.XLOOKUP(S489,INDIRECT(U489&amp;W489&amp;"W"),_xlfn.XLOOKUP(T489,INDIRECT(U489&amp;W489&amp;"D"),INDIRECT(U489&amp;W489))))))))</f>
        <v>0</v>
      </c>
      <c r="O489" s="93"/>
      <c r="P489" s="9">
        <f t="shared" ca="1" si="152"/>
        <v>0</v>
      </c>
      <c r="Q489" s="9">
        <f t="shared" si="162"/>
        <v>0</v>
      </c>
      <c r="S489" s="7">
        <f t="shared" si="163"/>
        <v>800</v>
      </c>
      <c r="T489" s="7">
        <f t="shared" si="164"/>
        <v>800</v>
      </c>
      <c r="U489" s="8" t="str">
        <f t="shared" si="165"/>
        <v/>
      </c>
      <c r="V489" s="7" cm="1">
        <f t="array" aca="1" ref="V489" ca="1">IF(ISBLANK(I489),0,_xlfn.XLOOKUP(I489,INDIRECT(U489&amp;"Controls"),INDIRECT(U489&amp;"ControlsAddon")))</f>
        <v>0</v>
      </c>
      <c r="W489" s="7" t="str">
        <f t="shared" si="153"/>
        <v/>
      </c>
      <c r="X489" s="7" cm="1">
        <f t="array" aca="1" ref="X489" ca="1">IF(AND(K489="y",NOT(ISBLANK(H489))),_xlfn.XLOOKUP(S489,ralcassette,ralcassettecost),IF(K489="Y",_xlfn.XLOOKUP(S489,INDIRECT(U489&amp;"RALW"),_xlfn.XLOOKUP(T489,INDIRECT(U489&amp;"RALD"),INDIRECT(U489&amp;"RAL"))),0))</f>
        <v>0</v>
      </c>
      <c r="Y489" s="7">
        <f t="shared" si="166"/>
        <v>0</v>
      </c>
      <c r="Z489" s="7">
        <f t="shared" si="167"/>
        <v>0</v>
      </c>
      <c r="AA489" s="7" cm="1">
        <f t="array" ref="AA489">IF(ISNUMBER(SEARCH("cassette",H489)),_xlfn.XLOOKUP(S489,cassettewidth,_xlfn.XLOOKUP(H489,cassettetype,cassette)),IF(ISNUMBER(SEARCH("fascia",H489)),_xlfn.XLOOKUP(S489,fasciawidth,_xlfn.XLOOKUP(H489,fasciatype,fascia)),0))</f>
        <v>0</v>
      </c>
      <c r="AB489" s="7" t="str">
        <f t="shared" si="168"/>
        <v/>
      </c>
      <c r="AC489" s="7" t="str" cm="1">
        <f t="array" ref="AC489">IF(NOT(ISBLANK(H489)),_xlfn.XLOOKUP(S489,cassetterefwidth,_xlfn.XLOOKUP(T489,cassetterefdrop,cassetteref)),"")</f>
        <v/>
      </c>
      <c r="AD489" s="1" t="b">
        <f t="shared" si="169"/>
        <v>0</v>
      </c>
      <c r="AE489" s="1" t="b">
        <f t="shared" si="154"/>
        <v>0</v>
      </c>
      <c r="AF489" s="10" t="e" cm="1">
        <f t="array" aca="1" ref="AF489" ca="1">(_xlfn.XLOOKUP($S489,INDIRECT($U489&amp;$W489&amp;"W"),_xlfn.XLOOKUP($T489,INDIRECT($U489&amp;$W489&amp;"D"),INDIRECT($U489&amp;$W489))))</f>
        <v>#REF!</v>
      </c>
      <c r="AG489" s="9"/>
      <c r="AH489" s="9"/>
      <c r="AI489" s="9"/>
      <c r="AJ489" s="9"/>
      <c r="AK489" s="9"/>
      <c r="AL489" s="7">
        <f t="shared" si="155"/>
        <v>500</v>
      </c>
      <c r="AM489" s="7" t="str">
        <f t="shared" si="170"/>
        <v/>
      </c>
      <c r="AN489" s="7">
        <f t="shared" si="156"/>
        <v>0</v>
      </c>
      <c r="AO489" s="7">
        <f t="shared" si="157"/>
        <v>0</v>
      </c>
      <c r="AP489" s="9" cm="1">
        <f t="array" aca="1" ref="AP489" ca="1">IF(F489="Flow",_xlfn.XLOOKUP(AL489,INDIRECT(F489&amp;AM489&amp;"W"),_xlfn.XLOOKUP(AI489,INDIRECT(F489&amp;AM489&amp;"H"),INDIRECT(F489&amp;AM489))),0)</f>
        <v>0</v>
      </c>
      <c r="AQ489" s="9">
        <f>IF(F489="Cascade",_xlfn.XLOOKUP(S489,Cascade!$C$4:$S$4,Cascade!$C$5:$S$5),0)</f>
        <v>0</v>
      </c>
      <c r="AR489" s="9" t="b">
        <f t="shared" si="158"/>
        <v>0</v>
      </c>
      <c r="AS489" s="9" cm="1">
        <f t="array" aca="1" ref="AS489" ca="1">IF(OR(G489="Ellipse 43",G489="Luxury 46",G489="Type 2",G489="Type D",G489="Type Z",ISBLANK(G489)),0,_xlfn.XLOOKUP(S489,INDIRECT(U489&amp;AR489&amp;"w"),INDIRECT(U489&amp;AR489)))</f>
        <v>0</v>
      </c>
      <c r="AT489" s="9" cm="1">
        <f t="array" ref="AT489">IF(F489="ExtraLok 100",_xlfn.XLOOKUP(S489,'ExtraLok 100'!$C$6:$S$6,_xlfn.XLOOKUP('Pricing Tool'!T489,'ExtraLok 100'!$A$7:$A$21,'ExtraLok 100'!$C$7:$S$21)),IF(F489="ExtraLok 125",_xlfn.XLOOKUP('Pricing Tool'!S489,'ExtraLok 125'!$C$6:$S$6,_xlfn.XLOOKUP('Pricing Tool'!T489,'ExtraLok 125'!$A$7:$A$33,'ExtraLok 125'!$C$7:$S$33)),0))</f>
        <v>0</v>
      </c>
      <c r="AU489" s="9">
        <f t="shared" ca="1" si="171"/>
        <v>0</v>
      </c>
      <c r="AV489" s="9" t="str">
        <f t="shared" si="159"/>
        <v/>
      </c>
      <c r="AW489" s="85" t="e">
        <f>_xlfn.XLOOKUP($AV489,'Size capacities'!$A$2:$A$120,'Size capacities'!D$2:D$120)</f>
        <v>#N/A</v>
      </c>
      <c r="AX489" s="85" t="e">
        <f>_xlfn.XLOOKUP($AV489,'Size capacities'!$A$2:$A$120,'Size capacities'!E$2:E$120)</f>
        <v>#N/A</v>
      </c>
      <c r="AY489" s="85" t="e">
        <f>_xlfn.XLOOKUP($AV489,'Size capacities'!$A$2:$A$120,'Size capacities'!F$2:F$120)</f>
        <v>#N/A</v>
      </c>
      <c r="AZ489" s="85" t="e">
        <f>_xlfn.XLOOKUP($AV489,'Size capacities'!$A$2:$A$120,'Size capacities'!G$2:G$120)</f>
        <v>#N/A</v>
      </c>
      <c r="BA489" s="85">
        <f t="shared" si="160"/>
        <v>0</v>
      </c>
      <c r="BB489" s="85">
        <f t="shared" si="161"/>
        <v>0</v>
      </c>
    </row>
    <row r="490" spans="1:54" x14ac:dyDescent="0.3">
      <c r="A490" s="7">
        <v>487</v>
      </c>
      <c r="B490" s="91"/>
      <c r="C490" s="91"/>
      <c r="D490" s="91"/>
      <c r="E490" s="91"/>
      <c r="F490" s="91"/>
      <c r="G490" s="91"/>
      <c r="H490" s="91"/>
      <c r="I490" s="91"/>
      <c r="J490" s="91"/>
      <c r="K490" s="92"/>
      <c r="L490" s="92"/>
      <c r="M490" s="9">
        <f t="shared" ca="1" si="151"/>
        <v>0</v>
      </c>
      <c r="N490" s="10" cm="1">
        <f t="array" aca="1" ref="N490" ca="1">IF(ISBLANK(C490),0,IF(F490="Flow",AP490,IF(F490="Cascade",AQ490,IF(OR(ISBLANK(F490),ISBLANK(G490),ISBLANK(I490),ISBLANK(J490)),0,(_xlfn.XLOOKUP(S490,INDIRECT(U490&amp;W490&amp;"W"),_xlfn.XLOOKUP(T490,INDIRECT(U490&amp;W490&amp;"D"),INDIRECT(U490&amp;W490))))))))</f>
        <v>0</v>
      </c>
      <c r="O490" s="93"/>
      <c r="P490" s="9">
        <f t="shared" ca="1" si="152"/>
        <v>0</v>
      </c>
      <c r="Q490" s="9">
        <f t="shared" si="162"/>
        <v>0</v>
      </c>
      <c r="S490" s="7">
        <f t="shared" si="163"/>
        <v>800</v>
      </c>
      <c r="T490" s="7">
        <f t="shared" si="164"/>
        <v>800</v>
      </c>
      <c r="U490" s="8" t="str">
        <f t="shared" si="165"/>
        <v/>
      </c>
      <c r="V490" s="7" cm="1">
        <f t="array" aca="1" ref="V490" ca="1">IF(ISBLANK(I490),0,_xlfn.XLOOKUP(I490,INDIRECT(U490&amp;"Controls"),INDIRECT(U490&amp;"ControlsAddon")))</f>
        <v>0</v>
      </c>
      <c r="W490" s="7" t="str">
        <f t="shared" si="153"/>
        <v/>
      </c>
      <c r="X490" s="7" cm="1">
        <f t="array" aca="1" ref="X490" ca="1">IF(AND(K490="y",NOT(ISBLANK(H490))),_xlfn.XLOOKUP(S490,ralcassette,ralcassettecost),IF(K490="Y",_xlfn.XLOOKUP(S490,INDIRECT(U490&amp;"RALW"),_xlfn.XLOOKUP(T490,INDIRECT(U490&amp;"RALD"),INDIRECT(U490&amp;"RAL"))),0))</f>
        <v>0</v>
      </c>
      <c r="Y490" s="7">
        <f t="shared" si="166"/>
        <v>0</v>
      </c>
      <c r="Z490" s="7">
        <f t="shared" si="167"/>
        <v>0</v>
      </c>
      <c r="AA490" s="7" cm="1">
        <f t="array" ref="AA490">IF(ISNUMBER(SEARCH("cassette",H490)),_xlfn.XLOOKUP(S490,cassettewidth,_xlfn.XLOOKUP(H490,cassettetype,cassette)),IF(ISNUMBER(SEARCH("fascia",H490)),_xlfn.XLOOKUP(S490,fasciawidth,_xlfn.XLOOKUP(H490,fasciatype,fascia)),0))</f>
        <v>0</v>
      </c>
      <c r="AB490" s="7" t="str">
        <f t="shared" si="168"/>
        <v/>
      </c>
      <c r="AC490" s="7" t="str" cm="1">
        <f t="array" ref="AC490">IF(NOT(ISBLANK(H490)),_xlfn.XLOOKUP(S490,cassetterefwidth,_xlfn.XLOOKUP(T490,cassetterefdrop,cassetteref)),"")</f>
        <v/>
      </c>
      <c r="AD490" s="1" t="b">
        <f t="shared" si="169"/>
        <v>0</v>
      </c>
      <c r="AE490" s="1" t="b">
        <f t="shared" si="154"/>
        <v>0</v>
      </c>
      <c r="AF490" s="10" t="e" cm="1">
        <f t="array" aca="1" ref="AF490" ca="1">(_xlfn.XLOOKUP($S490,INDIRECT($U490&amp;$W490&amp;"W"),_xlfn.XLOOKUP($T490,INDIRECT($U490&amp;$W490&amp;"D"),INDIRECT($U490&amp;$W490))))</f>
        <v>#REF!</v>
      </c>
      <c r="AG490" s="9"/>
      <c r="AH490" s="9"/>
      <c r="AI490" s="9"/>
      <c r="AJ490" s="9"/>
      <c r="AK490" s="9"/>
      <c r="AL490" s="7">
        <f t="shared" si="155"/>
        <v>500</v>
      </c>
      <c r="AM490" s="7" t="str">
        <f t="shared" si="170"/>
        <v/>
      </c>
      <c r="AN490" s="7">
        <f t="shared" si="156"/>
        <v>0</v>
      </c>
      <c r="AO490" s="7">
        <f t="shared" si="157"/>
        <v>0</v>
      </c>
      <c r="AP490" s="9" cm="1">
        <f t="array" aca="1" ref="AP490" ca="1">IF(F490="Flow",_xlfn.XLOOKUP(AL490,INDIRECT(F490&amp;AM490&amp;"W"),_xlfn.XLOOKUP(AI490,INDIRECT(F490&amp;AM490&amp;"H"),INDIRECT(F490&amp;AM490))),0)</f>
        <v>0</v>
      </c>
      <c r="AQ490" s="9">
        <f>IF(F490="Cascade",_xlfn.XLOOKUP(S490,Cascade!$C$4:$S$4,Cascade!$C$5:$S$5),0)</f>
        <v>0</v>
      </c>
      <c r="AR490" s="9" t="b">
        <f t="shared" si="158"/>
        <v>0</v>
      </c>
      <c r="AS490" s="9" cm="1">
        <f t="array" aca="1" ref="AS490" ca="1">IF(OR(G490="Ellipse 43",G490="Luxury 46",G490="Type 2",G490="Type D",G490="Type Z",ISBLANK(G490)),0,_xlfn.XLOOKUP(S490,INDIRECT(U490&amp;AR490&amp;"w"),INDIRECT(U490&amp;AR490)))</f>
        <v>0</v>
      </c>
      <c r="AT490" s="9" cm="1">
        <f t="array" ref="AT490">IF(F490="ExtraLok 100",_xlfn.XLOOKUP(S490,'ExtraLok 100'!$C$6:$S$6,_xlfn.XLOOKUP('Pricing Tool'!T490,'ExtraLok 100'!$A$7:$A$21,'ExtraLok 100'!$C$7:$S$21)),IF(F490="ExtraLok 125",_xlfn.XLOOKUP('Pricing Tool'!S490,'ExtraLok 125'!$C$6:$S$6,_xlfn.XLOOKUP('Pricing Tool'!T490,'ExtraLok 125'!$A$7:$A$33,'ExtraLok 125'!$C$7:$S$33)),0))</f>
        <v>0</v>
      </c>
      <c r="AU490" s="9">
        <f t="shared" ca="1" si="171"/>
        <v>0</v>
      </c>
      <c r="AV490" s="9" t="str">
        <f t="shared" si="159"/>
        <v/>
      </c>
      <c r="AW490" s="85" t="e">
        <f>_xlfn.XLOOKUP($AV490,'Size capacities'!$A$2:$A$120,'Size capacities'!D$2:D$120)</f>
        <v>#N/A</v>
      </c>
      <c r="AX490" s="85" t="e">
        <f>_xlfn.XLOOKUP($AV490,'Size capacities'!$A$2:$A$120,'Size capacities'!E$2:E$120)</f>
        <v>#N/A</v>
      </c>
      <c r="AY490" s="85" t="e">
        <f>_xlfn.XLOOKUP($AV490,'Size capacities'!$A$2:$A$120,'Size capacities'!F$2:F$120)</f>
        <v>#N/A</v>
      </c>
      <c r="AZ490" s="85" t="e">
        <f>_xlfn.XLOOKUP($AV490,'Size capacities'!$A$2:$A$120,'Size capacities'!G$2:G$120)</f>
        <v>#N/A</v>
      </c>
      <c r="BA490" s="85">
        <f t="shared" si="160"/>
        <v>0</v>
      </c>
      <c r="BB490" s="85">
        <f t="shared" si="161"/>
        <v>0</v>
      </c>
    </row>
    <row r="491" spans="1:54" x14ac:dyDescent="0.3">
      <c r="A491" s="7">
        <v>488</v>
      </c>
      <c r="B491" s="91"/>
      <c r="C491" s="91"/>
      <c r="D491" s="91"/>
      <c r="E491" s="91"/>
      <c r="F491" s="91"/>
      <c r="G491" s="91"/>
      <c r="H491" s="91"/>
      <c r="I491" s="91"/>
      <c r="J491" s="91"/>
      <c r="K491" s="92"/>
      <c r="L491" s="92"/>
      <c r="M491" s="9">
        <f t="shared" ca="1" si="151"/>
        <v>0</v>
      </c>
      <c r="N491" s="10" cm="1">
        <f t="array" aca="1" ref="N491" ca="1">IF(ISBLANK(C491),0,IF(F491="Flow",AP491,IF(F491="Cascade",AQ491,IF(OR(ISBLANK(F491),ISBLANK(G491),ISBLANK(I491),ISBLANK(J491)),0,(_xlfn.XLOOKUP(S491,INDIRECT(U491&amp;W491&amp;"W"),_xlfn.XLOOKUP(T491,INDIRECT(U491&amp;W491&amp;"D"),INDIRECT(U491&amp;W491))))))))</f>
        <v>0</v>
      </c>
      <c r="O491" s="93"/>
      <c r="P491" s="9">
        <f t="shared" ca="1" si="152"/>
        <v>0</v>
      </c>
      <c r="Q491" s="9">
        <f t="shared" si="162"/>
        <v>0</v>
      </c>
      <c r="S491" s="7">
        <f t="shared" si="163"/>
        <v>800</v>
      </c>
      <c r="T491" s="7">
        <f t="shared" si="164"/>
        <v>800</v>
      </c>
      <c r="U491" s="8" t="str">
        <f t="shared" si="165"/>
        <v/>
      </c>
      <c r="V491" s="7" cm="1">
        <f t="array" aca="1" ref="V491" ca="1">IF(ISBLANK(I491),0,_xlfn.XLOOKUP(I491,INDIRECT(U491&amp;"Controls"),INDIRECT(U491&amp;"ControlsAddon")))</f>
        <v>0</v>
      </c>
      <c r="W491" s="7" t="str">
        <f t="shared" si="153"/>
        <v/>
      </c>
      <c r="X491" s="7" cm="1">
        <f t="array" aca="1" ref="X491" ca="1">IF(AND(K491="y",NOT(ISBLANK(H491))),_xlfn.XLOOKUP(S491,ralcassette,ralcassettecost),IF(K491="Y",_xlfn.XLOOKUP(S491,INDIRECT(U491&amp;"RALW"),_xlfn.XLOOKUP(T491,INDIRECT(U491&amp;"RALD"),INDIRECT(U491&amp;"RAL"))),0))</f>
        <v>0</v>
      </c>
      <c r="Y491" s="7">
        <f t="shared" si="166"/>
        <v>0</v>
      </c>
      <c r="Z491" s="7">
        <f t="shared" si="167"/>
        <v>0</v>
      </c>
      <c r="AA491" s="7" cm="1">
        <f t="array" ref="AA491">IF(ISNUMBER(SEARCH("cassette",H491)),_xlfn.XLOOKUP(S491,cassettewidth,_xlfn.XLOOKUP(H491,cassettetype,cassette)),IF(ISNUMBER(SEARCH("fascia",H491)),_xlfn.XLOOKUP(S491,fasciawidth,_xlfn.XLOOKUP(H491,fasciatype,fascia)),0))</f>
        <v>0</v>
      </c>
      <c r="AB491" s="7" t="str">
        <f t="shared" si="168"/>
        <v/>
      </c>
      <c r="AC491" s="7" t="str" cm="1">
        <f t="array" ref="AC491">IF(NOT(ISBLANK(H491)),_xlfn.XLOOKUP(S491,cassetterefwidth,_xlfn.XLOOKUP(T491,cassetterefdrop,cassetteref)),"")</f>
        <v/>
      </c>
      <c r="AD491" s="1" t="b">
        <f t="shared" si="169"/>
        <v>0</v>
      </c>
      <c r="AE491" s="1" t="b">
        <f t="shared" si="154"/>
        <v>0</v>
      </c>
      <c r="AF491" s="10" t="e" cm="1">
        <f t="array" aca="1" ref="AF491" ca="1">(_xlfn.XLOOKUP($S491,INDIRECT($U491&amp;$W491&amp;"W"),_xlfn.XLOOKUP($T491,INDIRECT($U491&amp;$W491&amp;"D"),INDIRECT($U491&amp;$W491))))</f>
        <v>#REF!</v>
      </c>
      <c r="AG491" s="9"/>
      <c r="AH491" s="9"/>
      <c r="AI491" s="9"/>
      <c r="AJ491" s="9"/>
      <c r="AK491" s="9"/>
      <c r="AL491" s="7">
        <f t="shared" si="155"/>
        <v>500</v>
      </c>
      <c r="AM491" s="7" t="str">
        <f t="shared" si="170"/>
        <v/>
      </c>
      <c r="AN491" s="7">
        <f t="shared" si="156"/>
        <v>0</v>
      </c>
      <c r="AO491" s="7">
        <f t="shared" si="157"/>
        <v>0</v>
      </c>
      <c r="AP491" s="9" cm="1">
        <f t="array" aca="1" ref="AP491" ca="1">IF(F491="Flow",_xlfn.XLOOKUP(AL491,INDIRECT(F491&amp;AM491&amp;"W"),_xlfn.XLOOKUP(AI491,INDIRECT(F491&amp;AM491&amp;"H"),INDIRECT(F491&amp;AM491))),0)</f>
        <v>0</v>
      </c>
      <c r="AQ491" s="9">
        <f>IF(F491="Cascade",_xlfn.XLOOKUP(S491,Cascade!$C$4:$S$4,Cascade!$C$5:$S$5),0)</f>
        <v>0</v>
      </c>
      <c r="AR491" s="9" t="b">
        <f t="shared" si="158"/>
        <v>0</v>
      </c>
      <c r="AS491" s="9" cm="1">
        <f t="array" aca="1" ref="AS491" ca="1">IF(OR(G491="Ellipse 43",G491="Luxury 46",G491="Type 2",G491="Type D",G491="Type Z",ISBLANK(G491)),0,_xlfn.XLOOKUP(S491,INDIRECT(U491&amp;AR491&amp;"w"),INDIRECT(U491&amp;AR491)))</f>
        <v>0</v>
      </c>
      <c r="AT491" s="9" cm="1">
        <f t="array" ref="AT491">IF(F491="ExtraLok 100",_xlfn.XLOOKUP(S491,'ExtraLok 100'!$C$6:$S$6,_xlfn.XLOOKUP('Pricing Tool'!T491,'ExtraLok 100'!$A$7:$A$21,'ExtraLok 100'!$C$7:$S$21)),IF(F491="ExtraLok 125",_xlfn.XLOOKUP('Pricing Tool'!S491,'ExtraLok 125'!$C$6:$S$6,_xlfn.XLOOKUP('Pricing Tool'!T491,'ExtraLok 125'!$A$7:$A$33,'ExtraLok 125'!$C$7:$S$33)),0))</f>
        <v>0</v>
      </c>
      <c r="AU491" s="9">
        <f t="shared" ca="1" si="171"/>
        <v>0</v>
      </c>
      <c r="AV491" s="9" t="str">
        <f t="shared" si="159"/>
        <v/>
      </c>
      <c r="AW491" s="85" t="e">
        <f>_xlfn.XLOOKUP($AV491,'Size capacities'!$A$2:$A$120,'Size capacities'!D$2:D$120)</f>
        <v>#N/A</v>
      </c>
      <c r="AX491" s="85" t="e">
        <f>_xlfn.XLOOKUP($AV491,'Size capacities'!$A$2:$A$120,'Size capacities'!E$2:E$120)</f>
        <v>#N/A</v>
      </c>
      <c r="AY491" s="85" t="e">
        <f>_xlfn.XLOOKUP($AV491,'Size capacities'!$A$2:$A$120,'Size capacities'!F$2:F$120)</f>
        <v>#N/A</v>
      </c>
      <c r="AZ491" s="85" t="e">
        <f>_xlfn.XLOOKUP($AV491,'Size capacities'!$A$2:$A$120,'Size capacities'!G$2:G$120)</f>
        <v>#N/A</v>
      </c>
      <c r="BA491" s="85">
        <f t="shared" si="160"/>
        <v>0</v>
      </c>
      <c r="BB491" s="85">
        <f t="shared" si="161"/>
        <v>0</v>
      </c>
    </row>
    <row r="492" spans="1:54" x14ac:dyDescent="0.3">
      <c r="A492" s="7">
        <v>489</v>
      </c>
      <c r="B492" s="91"/>
      <c r="C492" s="91"/>
      <c r="D492" s="91"/>
      <c r="E492" s="91"/>
      <c r="F492" s="91"/>
      <c r="G492" s="91"/>
      <c r="H492" s="91"/>
      <c r="I492" s="91"/>
      <c r="J492" s="91"/>
      <c r="K492" s="92"/>
      <c r="L492" s="92"/>
      <c r="M492" s="9">
        <f t="shared" ca="1" si="151"/>
        <v>0</v>
      </c>
      <c r="N492" s="10" cm="1">
        <f t="array" aca="1" ref="N492" ca="1">IF(ISBLANK(C492),0,IF(F492="Flow",AP492,IF(F492="Cascade",AQ492,IF(OR(ISBLANK(F492),ISBLANK(G492),ISBLANK(I492),ISBLANK(J492)),0,(_xlfn.XLOOKUP(S492,INDIRECT(U492&amp;W492&amp;"W"),_xlfn.XLOOKUP(T492,INDIRECT(U492&amp;W492&amp;"D"),INDIRECT(U492&amp;W492))))))))</f>
        <v>0</v>
      </c>
      <c r="O492" s="93"/>
      <c r="P492" s="9">
        <f t="shared" ca="1" si="152"/>
        <v>0</v>
      </c>
      <c r="Q492" s="9">
        <f t="shared" si="162"/>
        <v>0</v>
      </c>
      <c r="S492" s="7">
        <f t="shared" si="163"/>
        <v>800</v>
      </c>
      <c r="T492" s="7">
        <f t="shared" si="164"/>
        <v>800</v>
      </c>
      <c r="U492" s="8" t="str">
        <f t="shared" si="165"/>
        <v/>
      </c>
      <c r="V492" s="7" cm="1">
        <f t="array" aca="1" ref="V492" ca="1">IF(ISBLANK(I492),0,_xlfn.XLOOKUP(I492,INDIRECT(U492&amp;"Controls"),INDIRECT(U492&amp;"ControlsAddon")))</f>
        <v>0</v>
      </c>
      <c r="W492" s="7" t="str">
        <f t="shared" si="153"/>
        <v/>
      </c>
      <c r="X492" s="7" cm="1">
        <f t="array" aca="1" ref="X492" ca="1">IF(AND(K492="y",NOT(ISBLANK(H492))),_xlfn.XLOOKUP(S492,ralcassette,ralcassettecost),IF(K492="Y",_xlfn.XLOOKUP(S492,INDIRECT(U492&amp;"RALW"),_xlfn.XLOOKUP(T492,INDIRECT(U492&amp;"RALD"),INDIRECT(U492&amp;"RAL"))),0))</f>
        <v>0</v>
      </c>
      <c r="Y492" s="7">
        <f t="shared" si="166"/>
        <v>0</v>
      </c>
      <c r="Z492" s="7">
        <f t="shared" si="167"/>
        <v>0</v>
      </c>
      <c r="AA492" s="7" cm="1">
        <f t="array" ref="AA492">IF(ISNUMBER(SEARCH("cassette",H492)),_xlfn.XLOOKUP(S492,cassettewidth,_xlfn.XLOOKUP(H492,cassettetype,cassette)),IF(ISNUMBER(SEARCH("fascia",H492)),_xlfn.XLOOKUP(S492,fasciawidth,_xlfn.XLOOKUP(H492,fasciatype,fascia)),0))</f>
        <v>0</v>
      </c>
      <c r="AB492" s="7" t="str">
        <f t="shared" si="168"/>
        <v/>
      </c>
      <c r="AC492" s="7" t="str" cm="1">
        <f t="array" ref="AC492">IF(NOT(ISBLANK(H492)),_xlfn.XLOOKUP(S492,cassetterefwidth,_xlfn.XLOOKUP(T492,cassetterefdrop,cassetteref)),"")</f>
        <v/>
      </c>
      <c r="AD492" s="1" t="b">
        <f t="shared" si="169"/>
        <v>0</v>
      </c>
      <c r="AE492" s="1" t="b">
        <f t="shared" si="154"/>
        <v>0</v>
      </c>
      <c r="AF492" s="10" t="e" cm="1">
        <f t="array" aca="1" ref="AF492" ca="1">(_xlfn.XLOOKUP($S492,INDIRECT($U492&amp;$W492&amp;"W"),_xlfn.XLOOKUP($T492,INDIRECT($U492&amp;$W492&amp;"D"),INDIRECT($U492&amp;$W492))))</f>
        <v>#REF!</v>
      </c>
      <c r="AG492" s="9"/>
      <c r="AH492" s="9"/>
      <c r="AI492" s="9"/>
      <c r="AJ492" s="9"/>
      <c r="AK492" s="9"/>
      <c r="AL492" s="7">
        <f t="shared" si="155"/>
        <v>500</v>
      </c>
      <c r="AM492" s="7" t="str">
        <f t="shared" si="170"/>
        <v/>
      </c>
      <c r="AN492" s="7">
        <f t="shared" si="156"/>
        <v>0</v>
      </c>
      <c r="AO492" s="7">
        <f t="shared" si="157"/>
        <v>0</v>
      </c>
      <c r="AP492" s="9" cm="1">
        <f t="array" aca="1" ref="AP492" ca="1">IF(F492="Flow",_xlfn.XLOOKUP(AL492,INDIRECT(F492&amp;AM492&amp;"W"),_xlfn.XLOOKUP(AI492,INDIRECT(F492&amp;AM492&amp;"H"),INDIRECT(F492&amp;AM492))),0)</f>
        <v>0</v>
      </c>
      <c r="AQ492" s="9">
        <f>IF(F492="Cascade",_xlfn.XLOOKUP(S492,Cascade!$C$4:$S$4,Cascade!$C$5:$S$5),0)</f>
        <v>0</v>
      </c>
      <c r="AR492" s="9" t="b">
        <f t="shared" si="158"/>
        <v>0</v>
      </c>
      <c r="AS492" s="9" cm="1">
        <f t="array" aca="1" ref="AS492" ca="1">IF(OR(G492="Ellipse 43",G492="Luxury 46",G492="Type 2",G492="Type D",G492="Type Z",ISBLANK(G492)),0,_xlfn.XLOOKUP(S492,INDIRECT(U492&amp;AR492&amp;"w"),INDIRECT(U492&amp;AR492)))</f>
        <v>0</v>
      </c>
      <c r="AT492" s="9" cm="1">
        <f t="array" ref="AT492">IF(F492="ExtraLok 100",_xlfn.XLOOKUP(S492,'ExtraLok 100'!$C$6:$S$6,_xlfn.XLOOKUP('Pricing Tool'!T492,'ExtraLok 100'!$A$7:$A$21,'ExtraLok 100'!$C$7:$S$21)),IF(F492="ExtraLok 125",_xlfn.XLOOKUP('Pricing Tool'!S492,'ExtraLok 125'!$C$6:$S$6,_xlfn.XLOOKUP('Pricing Tool'!T492,'ExtraLok 125'!$A$7:$A$33,'ExtraLok 125'!$C$7:$S$33)),0))</f>
        <v>0</v>
      </c>
      <c r="AU492" s="9">
        <f t="shared" ca="1" si="171"/>
        <v>0</v>
      </c>
      <c r="AV492" s="9" t="str">
        <f t="shared" si="159"/>
        <v/>
      </c>
      <c r="AW492" s="85" t="e">
        <f>_xlfn.XLOOKUP($AV492,'Size capacities'!$A$2:$A$120,'Size capacities'!D$2:D$120)</f>
        <v>#N/A</v>
      </c>
      <c r="AX492" s="85" t="e">
        <f>_xlfn.XLOOKUP($AV492,'Size capacities'!$A$2:$A$120,'Size capacities'!E$2:E$120)</f>
        <v>#N/A</v>
      </c>
      <c r="AY492" s="85" t="e">
        <f>_xlfn.XLOOKUP($AV492,'Size capacities'!$A$2:$A$120,'Size capacities'!F$2:F$120)</f>
        <v>#N/A</v>
      </c>
      <c r="AZ492" s="85" t="e">
        <f>_xlfn.XLOOKUP($AV492,'Size capacities'!$A$2:$A$120,'Size capacities'!G$2:G$120)</f>
        <v>#N/A</v>
      </c>
      <c r="BA492" s="85">
        <f t="shared" si="160"/>
        <v>0</v>
      </c>
      <c r="BB492" s="85">
        <f t="shared" si="161"/>
        <v>0</v>
      </c>
    </row>
    <row r="493" spans="1:54" x14ac:dyDescent="0.3">
      <c r="A493" s="7">
        <v>490</v>
      </c>
      <c r="B493" s="91"/>
      <c r="C493" s="91"/>
      <c r="D493" s="91"/>
      <c r="E493" s="91"/>
      <c r="F493" s="91"/>
      <c r="G493" s="91"/>
      <c r="H493" s="91"/>
      <c r="I493" s="91"/>
      <c r="J493" s="91"/>
      <c r="K493" s="92"/>
      <c r="L493" s="92"/>
      <c r="M493" s="9">
        <f t="shared" ca="1" si="151"/>
        <v>0</v>
      </c>
      <c r="N493" s="10" cm="1">
        <f t="array" aca="1" ref="N493" ca="1">IF(ISBLANK(C493),0,IF(F493="Flow",AP493,IF(F493="Cascade",AQ493,IF(OR(ISBLANK(F493),ISBLANK(G493),ISBLANK(I493),ISBLANK(J493)),0,(_xlfn.XLOOKUP(S493,INDIRECT(U493&amp;W493&amp;"W"),_xlfn.XLOOKUP(T493,INDIRECT(U493&amp;W493&amp;"D"),INDIRECT(U493&amp;W493))))))))</f>
        <v>0</v>
      </c>
      <c r="O493" s="93"/>
      <c r="P493" s="9">
        <f t="shared" ca="1" si="152"/>
        <v>0</v>
      </c>
      <c r="Q493" s="9">
        <f t="shared" si="162"/>
        <v>0</v>
      </c>
      <c r="S493" s="7">
        <f t="shared" si="163"/>
        <v>800</v>
      </c>
      <c r="T493" s="7">
        <f t="shared" si="164"/>
        <v>800</v>
      </c>
      <c r="U493" s="8" t="str">
        <f t="shared" si="165"/>
        <v/>
      </c>
      <c r="V493" s="7" cm="1">
        <f t="array" aca="1" ref="V493" ca="1">IF(ISBLANK(I493),0,_xlfn.XLOOKUP(I493,INDIRECT(U493&amp;"Controls"),INDIRECT(U493&amp;"ControlsAddon")))</f>
        <v>0</v>
      </c>
      <c r="W493" s="7" t="str">
        <f t="shared" si="153"/>
        <v/>
      </c>
      <c r="X493" s="7" cm="1">
        <f t="array" aca="1" ref="X493" ca="1">IF(AND(K493="y",NOT(ISBLANK(H493))),_xlfn.XLOOKUP(S493,ralcassette,ralcassettecost),IF(K493="Y",_xlfn.XLOOKUP(S493,INDIRECT(U493&amp;"RALW"),_xlfn.XLOOKUP(T493,INDIRECT(U493&amp;"RALD"),INDIRECT(U493&amp;"RAL"))),0))</f>
        <v>0</v>
      </c>
      <c r="Y493" s="7">
        <f t="shared" si="166"/>
        <v>0</v>
      </c>
      <c r="Z493" s="7">
        <f t="shared" si="167"/>
        <v>0</v>
      </c>
      <c r="AA493" s="7" cm="1">
        <f t="array" ref="AA493">IF(ISNUMBER(SEARCH("cassette",H493)),_xlfn.XLOOKUP(S493,cassettewidth,_xlfn.XLOOKUP(H493,cassettetype,cassette)),IF(ISNUMBER(SEARCH("fascia",H493)),_xlfn.XLOOKUP(S493,fasciawidth,_xlfn.XLOOKUP(H493,fasciatype,fascia)),0))</f>
        <v>0</v>
      </c>
      <c r="AB493" s="7" t="str">
        <f t="shared" si="168"/>
        <v/>
      </c>
      <c r="AC493" s="7" t="str" cm="1">
        <f t="array" ref="AC493">IF(NOT(ISBLANK(H493)),_xlfn.XLOOKUP(S493,cassetterefwidth,_xlfn.XLOOKUP(T493,cassetterefdrop,cassetteref)),"")</f>
        <v/>
      </c>
      <c r="AD493" s="1" t="b">
        <f t="shared" si="169"/>
        <v>0</v>
      </c>
      <c r="AE493" s="1" t="b">
        <f t="shared" si="154"/>
        <v>0</v>
      </c>
      <c r="AF493" s="10" t="e" cm="1">
        <f t="array" aca="1" ref="AF493" ca="1">(_xlfn.XLOOKUP($S493,INDIRECT($U493&amp;$W493&amp;"W"),_xlfn.XLOOKUP($T493,INDIRECT($U493&amp;$W493&amp;"D"),INDIRECT($U493&amp;$W493))))</f>
        <v>#REF!</v>
      </c>
      <c r="AG493" s="9"/>
      <c r="AH493" s="9"/>
      <c r="AI493" s="9"/>
      <c r="AJ493" s="9"/>
      <c r="AK493" s="9"/>
      <c r="AL493" s="7">
        <f t="shared" si="155"/>
        <v>500</v>
      </c>
      <c r="AM493" s="7" t="str">
        <f t="shared" si="170"/>
        <v/>
      </c>
      <c r="AN493" s="7">
        <f t="shared" si="156"/>
        <v>0</v>
      </c>
      <c r="AO493" s="7">
        <f t="shared" si="157"/>
        <v>0</v>
      </c>
      <c r="AP493" s="9" cm="1">
        <f t="array" aca="1" ref="AP493" ca="1">IF(F493="Flow",_xlfn.XLOOKUP(AL493,INDIRECT(F493&amp;AM493&amp;"W"),_xlfn.XLOOKUP(AI493,INDIRECT(F493&amp;AM493&amp;"H"),INDIRECT(F493&amp;AM493))),0)</f>
        <v>0</v>
      </c>
      <c r="AQ493" s="9">
        <f>IF(F493="Cascade",_xlfn.XLOOKUP(S493,Cascade!$C$4:$S$4,Cascade!$C$5:$S$5),0)</f>
        <v>0</v>
      </c>
      <c r="AR493" s="9" t="b">
        <f t="shared" si="158"/>
        <v>0</v>
      </c>
      <c r="AS493" s="9" cm="1">
        <f t="array" aca="1" ref="AS493" ca="1">IF(OR(G493="Ellipse 43",G493="Luxury 46",G493="Type 2",G493="Type D",G493="Type Z",ISBLANK(G493)),0,_xlfn.XLOOKUP(S493,INDIRECT(U493&amp;AR493&amp;"w"),INDIRECT(U493&amp;AR493)))</f>
        <v>0</v>
      </c>
      <c r="AT493" s="9" cm="1">
        <f t="array" ref="AT493">IF(F493="ExtraLok 100",_xlfn.XLOOKUP(S493,'ExtraLok 100'!$C$6:$S$6,_xlfn.XLOOKUP('Pricing Tool'!T493,'ExtraLok 100'!$A$7:$A$21,'ExtraLok 100'!$C$7:$S$21)),IF(F493="ExtraLok 125",_xlfn.XLOOKUP('Pricing Tool'!S493,'ExtraLok 125'!$C$6:$S$6,_xlfn.XLOOKUP('Pricing Tool'!T493,'ExtraLok 125'!$A$7:$A$33,'ExtraLok 125'!$C$7:$S$33)),0))</f>
        <v>0</v>
      </c>
      <c r="AU493" s="9">
        <f t="shared" ca="1" si="171"/>
        <v>0</v>
      </c>
      <c r="AV493" s="9" t="str">
        <f t="shared" si="159"/>
        <v/>
      </c>
      <c r="AW493" s="85" t="e">
        <f>_xlfn.XLOOKUP($AV493,'Size capacities'!$A$2:$A$120,'Size capacities'!D$2:D$120)</f>
        <v>#N/A</v>
      </c>
      <c r="AX493" s="85" t="e">
        <f>_xlfn.XLOOKUP($AV493,'Size capacities'!$A$2:$A$120,'Size capacities'!E$2:E$120)</f>
        <v>#N/A</v>
      </c>
      <c r="AY493" s="85" t="e">
        <f>_xlfn.XLOOKUP($AV493,'Size capacities'!$A$2:$A$120,'Size capacities'!F$2:F$120)</f>
        <v>#N/A</v>
      </c>
      <c r="AZ493" s="85" t="e">
        <f>_xlfn.XLOOKUP($AV493,'Size capacities'!$A$2:$A$120,'Size capacities'!G$2:G$120)</f>
        <v>#N/A</v>
      </c>
      <c r="BA493" s="85">
        <f t="shared" si="160"/>
        <v>0</v>
      </c>
      <c r="BB493" s="85">
        <f t="shared" si="161"/>
        <v>0</v>
      </c>
    </row>
    <row r="494" spans="1:54" x14ac:dyDescent="0.3">
      <c r="A494" s="7">
        <v>491</v>
      </c>
      <c r="B494" s="91"/>
      <c r="C494" s="91"/>
      <c r="D494" s="91"/>
      <c r="E494" s="91"/>
      <c r="F494" s="91"/>
      <c r="G494" s="91"/>
      <c r="H494" s="91"/>
      <c r="I494" s="91"/>
      <c r="J494" s="91"/>
      <c r="K494" s="92"/>
      <c r="L494" s="92"/>
      <c r="M494" s="9">
        <f t="shared" ca="1" si="151"/>
        <v>0</v>
      </c>
      <c r="N494" s="10" cm="1">
        <f t="array" aca="1" ref="N494" ca="1">IF(ISBLANK(C494),0,IF(F494="Flow",AP494,IF(F494="Cascade",AQ494,IF(OR(ISBLANK(F494),ISBLANK(G494),ISBLANK(I494),ISBLANK(J494)),0,(_xlfn.XLOOKUP(S494,INDIRECT(U494&amp;W494&amp;"W"),_xlfn.XLOOKUP(T494,INDIRECT(U494&amp;W494&amp;"D"),INDIRECT(U494&amp;W494))))))))</f>
        <v>0</v>
      </c>
      <c r="O494" s="93"/>
      <c r="P494" s="9">
        <f t="shared" ca="1" si="152"/>
        <v>0</v>
      </c>
      <c r="Q494" s="9">
        <f t="shared" si="162"/>
        <v>0</v>
      </c>
      <c r="S494" s="7">
        <f t="shared" si="163"/>
        <v>800</v>
      </c>
      <c r="T494" s="7">
        <f t="shared" si="164"/>
        <v>800</v>
      </c>
      <c r="U494" s="8" t="str">
        <f t="shared" si="165"/>
        <v/>
      </c>
      <c r="V494" s="7" cm="1">
        <f t="array" aca="1" ref="V494" ca="1">IF(ISBLANK(I494),0,_xlfn.XLOOKUP(I494,INDIRECT(U494&amp;"Controls"),INDIRECT(U494&amp;"ControlsAddon")))</f>
        <v>0</v>
      </c>
      <c r="W494" s="7" t="str">
        <f t="shared" si="153"/>
        <v/>
      </c>
      <c r="X494" s="7" cm="1">
        <f t="array" aca="1" ref="X494" ca="1">IF(AND(K494="y",NOT(ISBLANK(H494))),_xlfn.XLOOKUP(S494,ralcassette,ralcassettecost),IF(K494="Y",_xlfn.XLOOKUP(S494,INDIRECT(U494&amp;"RALW"),_xlfn.XLOOKUP(T494,INDIRECT(U494&amp;"RALD"),INDIRECT(U494&amp;"RAL"))),0))</f>
        <v>0</v>
      </c>
      <c r="Y494" s="7">
        <f t="shared" si="166"/>
        <v>0</v>
      </c>
      <c r="Z494" s="7">
        <f t="shared" si="167"/>
        <v>0</v>
      </c>
      <c r="AA494" s="7" cm="1">
        <f t="array" ref="AA494">IF(ISNUMBER(SEARCH("cassette",H494)),_xlfn.XLOOKUP(S494,cassettewidth,_xlfn.XLOOKUP(H494,cassettetype,cassette)),IF(ISNUMBER(SEARCH("fascia",H494)),_xlfn.XLOOKUP(S494,fasciawidth,_xlfn.XLOOKUP(H494,fasciatype,fascia)),0))</f>
        <v>0</v>
      </c>
      <c r="AB494" s="7" t="str">
        <f t="shared" si="168"/>
        <v/>
      </c>
      <c r="AC494" s="7" t="str" cm="1">
        <f t="array" ref="AC494">IF(NOT(ISBLANK(H494)),_xlfn.XLOOKUP(S494,cassetterefwidth,_xlfn.XLOOKUP(T494,cassetterefdrop,cassetteref)),"")</f>
        <v/>
      </c>
      <c r="AD494" s="1" t="b">
        <f t="shared" si="169"/>
        <v>0</v>
      </c>
      <c r="AE494" s="1" t="b">
        <f t="shared" si="154"/>
        <v>0</v>
      </c>
      <c r="AF494" s="10" t="e" cm="1">
        <f t="array" aca="1" ref="AF494" ca="1">(_xlfn.XLOOKUP($S494,INDIRECT($U494&amp;$W494&amp;"W"),_xlfn.XLOOKUP($T494,INDIRECT($U494&amp;$W494&amp;"D"),INDIRECT($U494&amp;$W494))))</f>
        <v>#REF!</v>
      </c>
      <c r="AG494" s="9"/>
      <c r="AH494" s="9"/>
      <c r="AI494" s="9"/>
      <c r="AJ494" s="9"/>
      <c r="AK494" s="9"/>
      <c r="AL494" s="7">
        <f t="shared" si="155"/>
        <v>500</v>
      </c>
      <c r="AM494" s="7" t="str">
        <f t="shared" si="170"/>
        <v/>
      </c>
      <c r="AN494" s="7">
        <f t="shared" si="156"/>
        <v>0</v>
      </c>
      <c r="AO494" s="7">
        <f t="shared" si="157"/>
        <v>0</v>
      </c>
      <c r="AP494" s="9" cm="1">
        <f t="array" aca="1" ref="AP494" ca="1">IF(F494="Flow",_xlfn.XLOOKUP(AL494,INDIRECT(F494&amp;AM494&amp;"W"),_xlfn.XLOOKUP(AI494,INDIRECT(F494&amp;AM494&amp;"H"),INDIRECT(F494&amp;AM494))),0)</f>
        <v>0</v>
      </c>
      <c r="AQ494" s="9">
        <f>IF(F494="Cascade",_xlfn.XLOOKUP(S494,Cascade!$C$4:$S$4,Cascade!$C$5:$S$5),0)</f>
        <v>0</v>
      </c>
      <c r="AR494" s="9" t="b">
        <f t="shared" si="158"/>
        <v>0</v>
      </c>
      <c r="AS494" s="9" cm="1">
        <f t="array" aca="1" ref="AS494" ca="1">IF(OR(G494="Ellipse 43",G494="Luxury 46",G494="Type 2",G494="Type D",G494="Type Z",ISBLANK(G494)),0,_xlfn.XLOOKUP(S494,INDIRECT(U494&amp;AR494&amp;"w"),INDIRECT(U494&amp;AR494)))</f>
        <v>0</v>
      </c>
      <c r="AT494" s="9" cm="1">
        <f t="array" ref="AT494">IF(F494="ExtraLok 100",_xlfn.XLOOKUP(S494,'ExtraLok 100'!$C$6:$S$6,_xlfn.XLOOKUP('Pricing Tool'!T494,'ExtraLok 100'!$A$7:$A$21,'ExtraLok 100'!$C$7:$S$21)),IF(F494="ExtraLok 125",_xlfn.XLOOKUP('Pricing Tool'!S494,'ExtraLok 125'!$C$6:$S$6,_xlfn.XLOOKUP('Pricing Tool'!T494,'ExtraLok 125'!$A$7:$A$33,'ExtraLok 125'!$C$7:$S$33)),0))</f>
        <v>0</v>
      </c>
      <c r="AU494" s="9">
        <f t="shared" ca="1" si="171"/>
        <v>0</v>
      </c>
      <c r="AV494" s="9" t="str">
        <f t="shared" si="159"/>
        <v/>
      </c>
      <c r="AW494" s="85" t="e">
        <f>_xlfn.XLOOKUP($AV494,'Size capacities'!$A$2:$A$120,'Size capacities'!D$2:D$120)</f>
        <v>#N/A</v>
      </c>
      <c r="AX494" s="85" t="e">
        <f>_xlfn.XLOOKUP($AV494,'Size capacities'!$A$2:$A$120,'Size capacities'!E$2:E$120)</f>
        <v>#N/A</v>
      </c>
      <c r="AY494" s="85" t="e">
        <f>_xlfn.XLOOKUP($AV494,'Size capacities'!$A$2:$A$120,'Size capacities'!F$2:F$120)</f>
        <v>#N/A</v>
      </c>
      <c r="AZ494" s="85" t="e">
        <f>_xlfn.XLOOKUP($AV494,'Size capacities'!$A$2:$A$120,'Size capacities'!G$2:G$120)</f>
        <v>#N/A</v>
      </c>
      <c r="BA494" s="85">
        <f t="shared" si="160"/>
        <v>0</v>
      </c>
      <c r="BB494" s="85">
        <f t="shared" si="161"/>
        <v>0</v>
      </c>
    </row>
    <row r="495" spans="1:54" x14ac:dyDescent="0.3">
      <c r="A495" s="7">
        <v>492</v>
      </c>
      <c r="B495" s="91"/>
      <c r="C495" s="91"/>
      <c r="D495" s="91"/>
      <c r="E495" s="91"/>
      <c r="F495" s="91"/>
      <c r="G495" s="91"/>
      <c r="H495" s="91"/>
      <c r="I495" s="91"/>
      <c r="J495" s="91"/>
      <c r="K495" s="92"/>
      <c r="L495" s="92"/>
      <c r="M495" s="9">
        <f t="shared" ca="1" si="151"/>
        <v>0</v>
      </c>
      <c r="N495" s="10" cm="1">
        <f t="array" aca="1" ref="N495" ca="1">IF(ISBLANK(C495),0,IF(F495="Flow",AP495,IF(F495="Cascade",AQ495,IF(OR(ISBLANK(F495),ISBLANK(G495),ISBLANK(I495),ISBLANK(J495)),0,(_xlfn.XLOOKUP(S495,INDIRECT(U495&amp;W495&amp;"W"),_xlfn.XLOOKUP(T495,INDIRECT(U495&amp;W495&amp;"D"),INDIRECT(U495&amp;W495))))))))</f>
        <v>0</v>
      </c>
      <c r="O495" s="93"/>
      <c r="P495" s="9">
        <f t="shared" ca="1" si="152"/>
        <v>0</v>
      </c>
      <c r="Q495" s="9">
        <f t="shared" si="162"/>
        <v>0</v>
      </c>
      <c r="S495" s="7">
        <f t="shared" si="163"/>
        <v>800</v>
      </c>
      <c r="T495" s="7">
        <f t="shared" si="164"/>
        <v>800</v>
      </c>
      <c r="U495" s="8" t="str">
        <f t="shared" si="165"/>
        <v/>
      </c>
      <c r="V495" s="7" cm="1">
        <f t="array" aca="1" ref="V495" ca="1">IF(ISBLANK(I495),0,_xlfn.XLOOKUP(I495,INDIRECT(U495&amp;"Controls"),INDIRECT(U495&amp;"ControlsAddon")))</f>
        <v>0</v>
      </c>
      <c r="W495" s="7" t="str">
        <f t="shared" si="153"/>
        <v/>
      </c>
      <c r="X495" s="7" cm="1">
        <f t="array" aca="1" ref="X495" ca="1">IF(AND(K495="y",NOT(ISBLANK(H495))),_xlfn.XLOOKUP(S495,ralcassette,ralcassettecost),IF(K495="Y",_xlfn.XLOOKUP(S495,INDIRECT(U495&amp;"RALW"),_xlfn.XLOOKUP(T495,INDIRECT(U495&amp;"RALD"),INDIRECT(U495&amp;"RAL"))),0))</f>
        <v>0</v>
      </c>
      <c r="Y495" s="7">
        <f t="shared" si="166"/>
        <v>0</v>
      </c>
      <c r="Z495" s="7">
        <f t="shared" si="167"/>
        <v>0</v>
      </c>
      <c r="AA495" s="7" cm="1">
        <f t="array" ref="AA495">IF(ISNUMBER(SEARCH("cassette",H495)),_xlfn.XLOOKUP(S495,cassettewidth,_xlfn.XLOOKUP(H495,cassettetype,cassette)),IF(ISNUMBER(SEARCH("fascia",H495)),_xlfn.XLOOKUP(S495,fasciawidth,_xlfn.XLOOKUP(H495,fasciatype,fascia)),0))</f>
        <v>0</v>
      </c>
      <c r="AB495" s="7" t="str">
        <f t="shared" si="168"/>
        <v/>
      </c>
      <c r="AC495" s="7" t="str" cm="1">
        <f t="array" ref="AC495">IF(NOT(ISBLANK(H495)),_xlfn.XLOOKUP(S495,cassetterefwidth,_xlfn.XLOOKUP(T495,cassetterefdrop,cassetteref)),"")</f>
        <v/>
      </c>
      <c r="AD495" s="1" t="b">
        <f t="shared" si="169"/>
        <v>0</v>
      </c>
      <c r="AE495" s="1" t="b">
        <f t="shared" si="154"/>
        <v>0</v>
      </c>
      <c r="AF495" s="10" t="e" cm="1">
        <f t="array" aca="1" ref="AF495" ca="1">(_xlfn.XLOOKUP($S495,INDIRECT($U495&amp;$W495&amp;"W"),_xlfn.XLOOKUP($T495,INDIRECT($U495&amp;$W495&amp;"D"),INDIRECT($U495&amp;$W495))))</f>
        <v>#REF!</v>
      </c>
      <c r="AG495" s="9"/>
      <c r="AH495" s="9"/>
      <c r="AI495" s="9"/>
      <c r="AJ495" s="9"/>
      <c r="AK495" s="9"/>
      <c r="AL495" s="7">
        <f t="shared" si="155"/>
        <v>500</v>
      </c>
      <c r="AM495" s="7" t="str">
        <f t="shared" si="170"/>
        <v/>
      </c>
      <c r="AN495" s="7">
        <f t="shared" si="156"/>
        <v>0</v>
      </c>
      <c r="AO495" s="7">
        <f t="shared" si="157"/>
        <v>0</v>
      </c>
      <c r="AP495" s="9" cm="1">
        <f t="array" aca="1" ref="AP495" ca="1">IF(F495="Flow",_xlfn.XLOOKUP(AL495,INDIRECT(F495&amp;AM495&amp;"W"),_xlfn.XLOOKUP(AI495,INDIRECT(F495&amp;AM495&amp;"H"),INDIRECT(F495&amp;AM495))),0)</f>
        <v>0</v>
      </c>
      <c r="AQ495" s="9">
        <f>IF(F495="Cascade",_xlfn.XLOOKUP(S495,Cascade!$C$4:$S$4,Cascade!$C$5:$S$5),0)</f>
        <v>0</v>
      </c>
      <c r="AR495" s="9" t="b">
        <f t="shared" si="158"/>
        <v>0</v>
      </c>
      <c r="AS495" s="9" cm="1">
        <f t="array" aca="1" ref="AS495" ca="1">IF(OR(G495="Ellipse 43",G495="Luxury 46",G495="Type 2",G495="Type D",G495="Type Z",ISBLANK(G495)),0,_xlfn.XLOOKUP(S495,INDIRECT(U495&amp;AR495&amp;"w"),INDIRECT(U495&amp;AR495)))</f>
        <v>0</v>
      </c>
      <c r="AT495" s="9" cm="1">
        <f t="array" ref="AT495">IF(F495="ExtraLok 100",_xlfn.XLOOKUP(S495,'ExtraLok 100'!$C$6:$S$6,_xlfn.XLOOKUP('Pricing Tool'!T495,'ExtraLok 100'!$A$7:$A$21,'ExtraLok 100'!$C$7:$S$21)),IF(F495="ExtraLok 125",_xlfn.XLOOKUP('Pricing Tool'!S495,'ExtraLok 125'!$C$6:$S$6,_xlfn.XLOOKUP('Pricing Tool'!T495,'ExtraLok 125'!$A$7:$A$33,'ExtraLok 125'!$C$7:$S$33)),0))</f>
        <v>0</v>
      </c>
      <c r="AU495" s="9">
        <f t="shared" ca="1" si="171"/>
        <v>0</v>
      </c>
      <c r="AV495" s="9" t="str">
        <f t="shared" si="159"/>
        <v/>
      </c>
      <c r="AW495" s="85" t="e">
        <f>_xlfn.XLOOKUP($AV495,'Size capacities'!$A$2:$A$120,'Size capacities'!D$2:D$120)</f>
        <v>#N/A</v>
      </c>
      <c r="AX495" s="85" t="e">
        <f>_xlfn.XLOOKUP($AV495,'Size capacities'!$A$2:$A$120,'Size capacities'!E$2:E$120)</f>
        <v>#N/A</v>
      </c>
      <c r="AY495" s="85" t="e">
        <f>_xlfn.XLOOKUP($AV495,'Size capacities'!$A$2:$A$120,'Size capacities'!F$2:F$120)</f>
        <v>#N/A</v>
      </c>
      <c r="AZ495" s="85" t="e">
        <f>_xlfn.XLOOKUP($AV495,'Size capacities'!$A$2:$A$120,'Size capacities'!G$2:G$120)</f>
        <v>#N/A</v>
      </c>
      <c r="BA495" s="85">
        <f t="shared" si="160"/>
        <v>0</v>
      </c>
      <c r="BB495" s="85">
        <f t="shared" si="161"/>
        <v>0</v>
      </c>
    </row>
    <row r="496" spans="1:54" x14ac:dyDescent="0.3">
      <c r="A496" s="7">
        <v>493</v>
      </c>
      <c r="B496" s="91"/>
      <c r="C496" s="91"/>
      <c r="D496" s="91"/>
      <c r="E496" s="91"/>
      <c r="F496" s="91"/>
      <c r="G496" s="91"/>
      <c r="H496" s="91"/>
      <c r="I496" s="91"/>
      <c r="J496" s="91"/>
      <c r="K496" s="92"/>
      <c r="L496" s="92"/>
      <c r="M496" s="9">
        <f t="shared" ca="1" si="151"/>
        <v>0</v>
      </c>
      <c r="N496" s="10" cm="1">
        <f t="array" aca="1" ref="N496" ca="1">IF(ISBLANK(C496),0,IF(F496="Flow",AP496,IF(F496="Cascade",AQ496,IF(OR(ISBLANK(F496),ISBLANK(G496),ISBLANK(I496),ISBLANK(J496)),0,(_xlfn.XLOOKUP(S496,INDIRECT(U496&amp;W496&amp;"W"),_xlfn.XLOOKUP(T496,INDIRECT(U496&amp;W496&amp;"D"),INDIRECT(U496&amp;W496))))))))</f>
        <v>0</v>
      </c>
      <c r="O496" s="93"/>
      <c r="P496" s="9">
        <f t="shared" ca="1" si="152"/>
        <v>0</v>
      </c>
      <c r="Q496" s="9">
        <f t="shared" si="162"/>
        <v>0</v>
      </c>
      <c r="S496" s="7">
        <f t="shared" si="163"/>
        <v>800</v>
      </c>
      <c r="T496" s="7">
        <f t="shared" si="164"/>
        <v>800</v>
      </c>
      <c r="U496" s="8" t="str">
        <f t="shared" si="165"/>
        <v/>
      </c>
      <c r="V496" s="7" cm="1">
        <f t="array" aca="1" ref="V496" ca="1">IF(ISBLANK(I496),0,_xlfn.XLOOKUP(I496,INDIRECT(U496&amp;"Controls"),INDIRECT(U496&amp;"ControlsAddon")))</f>
        <v>0</v>
      </c>
      <c r="W496" s="7" t="str">
        <f t="shared" si="153"/>
        <v/>
      </c>
      <c r="X496" s="7" cm="1">
        <f t="array" aca="1" ref="X496" ca="1">IF(AND(K496="y",NOT(ISBLANK(H496))),_xlfn.XLOOKUP(S496,ralcassette,ralcassettecost),IF(K496="Y",_xlfn.XLOOKUP(S496,INDIRECT(U496&amp;"RALW"),_xlfn.XLOOKUP(T496,INDIRECT(U496&amp;"RALD"),INDIRECT(U496&amp;"RAL"))),0))</f>
        <v>0</v>
      </c>
      <c r="Y496" s="7">
        <f t="shared" si="166"/>
        <v>0</v>
      </c>
      <c r="Z496" s="7">
        <f t="shared" si="167"/>
        <v>0</v>
      </c>
      <c r="AA496" s="7" cm="1">
        <f t="array" ref="AA496">IF(ISNUMBER(SEARCH("cassette",H496)),_xlfn.XLOOKUP(S496,cassettewidth,_xlfn.XLOOKUP(H496,cassettetype,cassette)),IF(ISNUMBER(SEARCH("fascia",H496)),_xlfn.XLOOKUP(S496,fasciawidth,_xlfn.XLOOKUP(H496,fasciatype,fascia)),0))</f>
        <v>0</v>
      </c>
      <c r="AB496" s="7" t="str">
        <f t="shared" si="168"/>
        <v/>
      </c>
      <c r="AC496" s="7" t="str" cm="1">
        <f t="array" ref="AC496">IF(NOT(ISBLANK(H496)),_xlfn.XLOOKUP(S496,cassetterefwidth,_xlfn.XLOOKUP(T496,cassetterefdrop,cassetteref)),"")</f>
        <v/>
      </c>
      <c r="AD496" s="1" t="b">
        <f t="shared" si="169"/>
        <v>0</v>
      </c>
      <c r="AE496" s="1" t="b">
        <f t="shared" si="154"/>
        <v>0</v>
      </c>
      <c r="AF496" s="10" t="e" cm="1">
        <f t="array" aca="1" ref="AF496" ca="1">(_xlfn.XLOOKUP($S496,INDIRECT($U496&amp;$W496&amp;"W"),_xlfn.XLOOKUP($T496,INDIRECT($U496&amp;$W496&amp;"D"),INDIRECT($U496&amp;$W496))))</f>
        <v>#REF!</v>
      </c>
      <c r="AG496" s="9"/>
      <c r="AH496" s="9"/>
      <c r="AI496" s="9"/>
      <c r="AJ496" s="9"/>
      <c r="AK496" s="9"/>
      <c r="AL496" s="7">
        <f t="shared" si="155"/>
        <v>500</v>
      </c>
      <c r="AM496" s="7" t="str">
        <f t="shared" si="170"/>
        <v/>
      </c>
      <c r="AN496" s="7">
        <f t="shared" si="156"/>
        <v>0</v>
      </c>
      <c r="AO496" s="7">
        <f t="shared" si="157"/>
        <v>0</v>
      </c>
      <c r="AP496" s="9" cm="1">
        <f t="array" aca="1" ref="AP496" ca="1">IF(F496="Flow",_xlfn.XLOOKUP(AL496,INDIRECT(F496&amp;AM496&amp;"W"),_xlfn.XLOOKUP(AI496,INDIRECT(F496&amp;AM496&amp;"H"),INDIRECT(F496&amp;AM496))),0)</f>
        <v>0</v>
      </c>
      <c r="AQ496" s="9">
        <f>IF(F496="Cascade",_xlfn.XLOOKUP(S496,Cascade!$C$4:$S$4,Cascade!$C$5:$S$5),0)</f>
        <v>0</v>
      </c>
      <c r="AR496" s="9" t="b">
        <f t="shared" si="158"/>
        <v>0</v>
      </c>
      <c r="AS496" s="9" cm="1">
        <f t="array" aca="1" ref="AS496" ca="1">IF(OR(G496="Ellipse 43",G496="Luxury 46",G496="Type 2",G496="Type D",G496="Type Z",ISBLANK(G496)),0,_xlfn.XLOOKUP(S496,INDIRECT(U496&amp;AR496&amp;"w"),INDIRECT(U496&amp;AR496)))</f>
        <v>0</v>
      </c>
      <c r="AT496" s="9" cm="1">
        <f t="array" ref="AT496">IF(F496="ExtraLok 100",_xlfn.XLOOKUP(S496,'ExtraLok 100'!$C$6:$S$6,_xlfn.XLOOKUP('Pricing Tool'!T496,'ExtraLok 100'!$A$7:$A$21,'ExtraLok 100'!$C$7:$S$21)),IF(F496="ExtraLok 125",_xlfn.XLOOKUP('Pricing Tool'!S496,'ExtraLok 125'!$C$6:$S$6,_xlfn.XLOOKUP('Pricing Tool'!T496,'ExtraLok 125'!$A$7:$A$33,'ExtraLok 125'!$C$7:$S$33)),0))</f>
        <v>0</v>
      </c>
      <c r="AU496" s="9">
        <f t="shared" ca="1" si="171"/>
        <v>0</v>
      </c>
      <c r="AV496" s="9" t="str">
        <f t="shared" si="159"/>
        <v/>
      </c>
      <c r="AW496" s="85" t="e">
        <f>_xlfn.XLOOKUP($AV496,'Size capacities'!$A$2:$A$120,'Size capacities'!D$2:D$120)</f>
        <v>#N/A</v>
      </c>
      <c r="AX496" s="85" t="e">
        <f>_xlfn.XLOOKUP($AV496,'Size capacities'!$A$2:$A$120,'Size capacities'!E$2:E$120)</f>
        <v>#N/A</v>
      </c>
      <c r="AY496" s="85" t="e">
        <f>_xlfn.XLOOKUP($AV496,'Size capacities'!$A$2:$A$120,'Size capacities'!F$2:F$120)</f>
        <v>#N/A</v>
      </c>
      <c r="AZ496" s="85" t="e">
        <f>_xlfn.XLOOKUP($AV496,'Size capacities'!$A$2:$A$120,'Size capacities'!G$2:G$120)</f>
        <v>#N/A</v>
      </c>
      <c r="BA496" s="85">
        <f t="shared" si="160"/>
        <v>0</v>
      </c>
      <c r="BB496" s="85">
        <f t="shared" si="161"/>
        <v>0</v>
      </c>
    </row>
    <row r="497" spans="1:54" x14ac:dyDescent="0.3">
      <c r="A497" s="7">
        <v>494</v>
      </c>
      <c r="B497" s="91"/>
      <c r="C497" s="91"/>
      <c r="D497" s="91"/>
      <c r="E497" s="91"/>
      <c r="F497" s="91"/>
      <c r="G497" s="91"/>
      <c r="H497" s="91"/>
      <c r="I497" s="91"/>
      <c r="J497" s="91"/>
      <c r="K497" s="92"/>
      <c r="L497" s="92"/>
      <c r="M497" s="9">
        <f t="shared" ca="1" si="151"/>
        <v>0</v>
      </c>
      <c r="N497" s="10" cm="1">
        <f t="array" aca="1" ref="N497" ca="1">IF(ISBLANK(C497),0,IF(F497="Flow",AP497,IF(F497="Cascade",AQ497,IF(OR(ISBLANK(F497),ISBLANK(G497),ISBLANK(I497),ISBLANK(J497)),0,(_xlfn.XLOOKUP(S497,INDIRECT(U497&amp;W497&amp;"W"),_xlfn.XLOOKUP(T497,INDIRECT(U497&amp;W497&amp;"D"),INDIRECT(U497&amp;W497))))))))</f>
        <v>0</v>
      </c>
      <c r="O497" s="93"/>
      <c r="P497" s="9">
        <f t="shared" ca="1" si="152"/>
        <v>0</v>
      </c>
      <c r="Q497" s="9">
        <f t="shared" si="162"/>
        <v>0</v>
      </c>
      <c r="S497" s="7">
        <f t="shared" si="163"/>
        <v>800</v>
      </c>
      <c r="T497" s="7">
        <f t="shared" si="164"/>
        <v>800</v>
      </c>
      <c r="U497" s="8" t="str">
        <f t="shared" si="165"/>
        <v/>
      </c>
      <c r="V497" s="7" cm="1">
        <f t="array" aca="1" ref="V497" ca="1">IF(ISBLANK(I497),0,_xlfn.XLOOKUP(I497,INDIRECT(U497&amp;"Controls"),INDIRECT(U497&amp;"ControlsAddon")))</f>
        <v>0</v>
      </c>
      <c r="W497" s="7" t="str">
        <f t="shared" si="153"/>
        <v/>
      </c>
      <c r="X497" s="7" cm="1">
        <f t="array" aca="1" ref="X497" ca="1">IF(AND(K497="y",NOT(ISBLANK(H497))),_xlfn.XLOOKUP(S497,ralcassette,ralcassettecost),IF(K497="Y",_xlfn.XLOOKUP(S497,INDIRECT(U497&amp;"RALW"),_xlfn.XLOOKUP(T497,INDIRECT(U497&amp;"RALD"),INDIRECT(U497&amp;"RAL"))),0))</f>
        <v>0</v>
      </c>
      <c r="Y497" s="7">
        <f t="shared" si="166"/>
        <v>0</v>
      </c>
      <c r="Z497" s="7">
        <f t="shared" si="167"/>
        <v>0</v>
      </c>
      <c r="AA497" s="7" cm="1">
        <f t="array" ref="AA497">IF(ISNUMBER(SEARCH("cassette",H497)),_xlfn.XLOOKUP(S497,cassettewidth,_xlfn.XLOOKUP(H497,cassettetype,cassette)),IF(ISNUMBER(SEARCH("fascia",H497)),_xlfn.XLOOKUP(S497,fasciawidth,_xlfn.XLOOKUP(H497,fasciatype,fascia)),0))</f>
        <v>0</v>
      </c>
      <c r="AB497" s="7" t="str">
        <f t="shared" si="168"/>
        <v/>
      </c>
      <c r="AC497" s="7" t="str" cm="1">
        <f t="array" ref="AC497">IF(NOT(ISBLANK(H497)),_xlfn.XLOOKUP(S497,cassetterefwidth,_xlfn.XLOOKUP(T497,cassetterefdrop,cassetteref)),"")</f>
        <v/>
      </c>
      <c r="AD497" s="1" t="b">
        <f t="shared" si="169"/>
        <v>0</v>
      </c>
      <c r="AE497" s="1" t="b">
        <f t="shared" si="154"/>
        <v>0</v>
      </c>
      <c r="AF497" s="10" t="e" cm="1">
        <f t="array" aca="1" ref="AF497" ca="1">(_xlfn.XLOOKUP($S497,INDIRECT($U497&amp;$W497&amp;"W"),_xlfn.XLOOKUP($T497,INDIRECT($U497&amp;$W497&amp;"D"),INDIRECT($U497&amp;$W497))))</f>
        <v>#REF!</v>
      </c>
      <c r="AG497" s="9"/>
      <c r="AH497" s="9"/>
      <c r="AI497" s="9"/>
      <c r="AJ497" s="9"/>
      <c r="AK497" s="9"/>
      <c r="AL497" s="7">
        <f t="shared" si="155"/>
        <v>500</v>
      </c>
      <c r="AM497" s="7" t="str">
        <f t="shared" si="170"/>
        <v/>
      </c>
      <c r="AN497" s="7">
        <f t="shared" si="156"/>
        <v>0</v>
      </c>
      <c r="AO497" s="7">
        <f t="shared" si="157"/>
        <v>0</v>
      </c>
      <c r="AP497" s="9" cm="1">
        <f t="array" aca="1" ref="AP497" ca="1">IF(F497="Flow",_xlfn.XLOOKUP(AL497,INDIRECT(F497&amp;AM497&amp;"W"),_xlfn.XLOOKUP(AI497,INDIRECT(F497&amp;AM497&amp;"H"),INDIRECT(F497&amp;AM497))),0)</f>
        <v>0</v>
      </c>
      <c r="AQ497" s="9">
        <f>IF(F497="Cascade",_xlfn.XLOOKUP(S497,Cascade!$C$4:$S$4,Cascade!$C$5:$S$5),0)</f>
        <v>0</v>
      </c>
      <c r="AR497" s="9" t="b">
        <f t="shared" si="158"/>
        <v>0</v>
      </c>
      <c r="AS497" s="9" cm="1">
        <f t="array" aca="1" ref="AS497" ca="1">IF(OR(G497="Ellipse 43",G497="Luxury 46",G497="Type 2",G497="Type D",G497="Type Z",ISBLANK(G497)),0,_xlfn.XLOOKUP(S497,INDIRECT(U497&amp;AR497&amp;"w"),INDIRECT(U497&amp;AR497)))</f>
        <v>0</v>
      </c>
      <c r="AT497" s="9" cm="1">
        <f t="array" ref="AT497">IF(F497="ExtraLok 100",_xlfn.XLOOKUP(S497,'ExtraLok 100'!$C$6:$S$6,_xlfn.XLOOKUP('Pricing Tool'!T497,'ExtraLok 100'!$A$7:$A$21,'ExtraLok 100'!$C$7:$S$21)),IF(F497="ExtraLok 125",_xlfn.XLOOKUP('Pricing Tool'!S497,'ExtraLok 125'!$C$6:$S$6,_xlfn.XLOOKUP('Pricing Tool'!T497,'ExtraLok 125'!$A$7:$A$33,'ExtraLok 125'!$C$7:$S$33)),0))</f>
        <v>0</v>
      </c>
      <c r="AU497" s="9">
        <f t="shared" ca="1" si="171"/>
        <v>0</v>
      </c>
      <c r="AV497" s="9" t="str">
        <f t="shared" si="159"/>
        <v/>
      </c>
      <c r="AW497" s="85" t="e">
        <f>_xlfn.XLOOKUP($AV497,'Size capacities'!$A$2:$A$120,'Size capacities'!D$2:D$120)</f>
        <v>#N/A</v>
      </c>
      <c r="AX497" s="85" t="e">
        <f>_xlfn.XLOOKUP($AV497,'Size capacities'!$A$2:$A$120,'Size capacities'!E$2:E$120)</f>
        <v>#N/A</v>
      </c>
      <c r="AY497" s="85" t="e">
        <f>_xlfn.XLOOKUP($AV497,'Size capacities'!$A$2:$A$120,'Size capacities'!F$2:F$120)</f>
        <v>#N/A</v>
      </c>
      <c r="AZ497" s="85" t="e">
        <f>_xlfn.XLOOKUP($AV497,'Size capacities'!$A$2:$A$120,'Size capacities'!G$2:G$120)</f>
        <v>#N/A</v>
      </c>
      <c r="BA497" s="85">
        <f t="shared" si="160"/>
        <v>0</v>
      </c>
      <c r="BB497" s="85">
        <f t="shared" si="161"/>
        <v>0</v>
      </c>
    </row>
    <row r="498" spans="1:54" x14ac:dyDescent="0.3">
      <c r="A498" s="7">
        <v>495</v>
      </c>
      <c r="B498" s="91"/>
      <c r="C498" s="91"/>
      <c r="D498" s="91"/>
      <c r="E498" s="91"/>
      <c r="F498" s="91"/>
      <c r="G498" s="91"/>
      <c r="H498" s="91"/>
      <c r="I498" s="91"/>
      <c r="J498" s="91"/>
      <c r="K498" s="92"/>
      <c r="L498" s="92"/>
      <c r="M498" s="9">
        <f t="shared" ca="1" si="151"/>
        <v>0</v>
      </c>
      <c r="N498" s="10" cm="1">
        <f t="array" aca="1" ref="N498" ca="1">IF(ISBLANK(C498),0,IF(F498="Flow",AP498,IF(F498="Cascade",AQ498,IF(OR(ISBLANK(F498),ISBLANK(G498),ISBLANK(I498),ISBLANK(J498)),0,(_xlfn.XLOOKUP(S498,INDIRECT(U498&amp;W498&amp;"W"),_xlfn.XLOOKUP(T498,INDIRECT(U498&amp;W498&amp;"D"),INDIRECT(U498&amp;W498))))))))</f>
        <v>0</v>
      </c>
      <c r="O498" s="93"/>
      <c r="P498" s="9">
        <f t="shared" ca="1" si="152"/>
        <v>0</v>
      </c>
      <c r="Q498" s="9">
        <f t="shared" si="162"/>
        <v>0</v>
      </c>
      <c r="S498" s="7">
        <f t="shared" si="163"/>
        <v>800</v>
      </c>
      <c r="T498" s="7">
        <f t="shared" si="164"/>
        <v>800</v>
      </c>
      <c r="U498" s="8" t="str">
        <f t="shared" si="165"/>
        <v/>
      </c>
      <c r="V498" s="7" cm="1">
        <f t="array" aca="1" ref="V498" ca="1">IF(ISBLANK(I498),0,_xlfn.XLOOKUP(I498,INDIRECT(U498&amp;"Controls"),INDIRECT(U498&amp;"ControlsAddon")))</f>
        <v>0</v>
      </c>
      <c r="W498" s="7" t="str">
        <f t="shared" si="153"/>
        <v/>
      </c>
      <c r="X498" s="7" cm="1">
        <f t="array" aca="1" ref="X498" ca="1">IF(AND(K498="y",NOT(ISBLANK(H498))),_xlfn.XLOOKUP(S498,ralcassette,ralcassettecost),IF(K498="Y",_xlfn.XLOOKUP(S498,INDIRECT(U498&amp;"RALW"),_xlfn.XLOOKUP(T498,INDIRECT(U498&amp;"RALD"),INDIRECT(U498&amp;"RAL"))),0))</f>
        <v>0</v>
      </c>
      <c r="Y498" s="7">
        <f t="shared" si="166"/>
        <v>0</v>
      </c>
      <c r="Z498" s="7">
        <f t="shared" si="167"/>
        <v>0</v>
      </c>
      <c r="AA498" s="7" cm="1">
        <f t="array" ref="AA498">IF(ISNUMBER(SEARCH("cassette",H498)),_xlfn.XLOOKUP(S498,cassettewidth,_xlfn.XLOOKUP(H498,cassettetype,cassette)),IF(ISNUMBER(SEARCH("fascia",H498)),_xlfn.XLOOKUP(S498,fasciawidth,_xlfn.XLOOKUP(H498,fasciatype,fascia)),0))</f>
        <v>0</v>
      </c>
      <c r="AB498" s="7" t="str">
        <f t="shared" si="168"/>
        <v/>
      </c>
      <c r="AC498" s="7" t="str" cm="1">
        <f t="array" ref="AC498">IF(NOT(ISBLANK(H498)),_xlfn.XLOOKUP(S498,cassetterefwidth,_xlfn.XLOOKUP(T498,cassetterefdrop,cassetteref)),"")</f>
        <v/>
      </c>
      <c r="AD498" s="1" t="b">
        <f t="shared" si="169"/>
        <v>0</v>
      </c>
      <c r="AE498" s="1" t="b">
        <f t="shared" si="154"/>
        <v>0</v>
      </c>
      <c r="AF498" s="10" t="e" cm="1">
        <f t="array" aca="1" ref="AF498" ca="1">(_xlfn.XLOOKUP($S498,INDIRECT($U498&amp;$W498&amp;"W"),_xlfn.XLOOKUP($T498,INDIRECT($U498&amp;$W498&amp;"D"),INDIRECT($U498&amp;$W498))))</f>
        <v>#REF!</v>
      </c>
      <c r="AG498" s="9"/>
      <c r="AH498" s="9"/>
      <c r="AI498" s="9"/>
      <c r="AJ498" s="9"/>
      <c r="AK498" s="9"/>
      <c r="AL498" s="7">
        <f t="shared" si="155"/>
        <v>500</v>
      </c>
      <c r="AM498" s="7" t="str">
        <f t="shared" si="170"/>
        <v/>
      </c>
      <c r="AN498" s="7">
        <f t="shared" si="156"/>
        <v>0</v>
      </c>
      <c r="AO498" s="7">
        <f t="shared" si="157"/>
        <v>0</v>
      </c>
      <c r="AP498" s="9" cm="1">
        <f t="array" aca="1" ref="AP498" ca="1">IF(F498="Flow",_xlfn.XLOOKUP(AL498,INDIRECT(F498&amp;AM498&amp;"W"),_xlfn.XLOOKUP(AI498,INDIRECT(F498&amp;AM498&amp;"H"),INDIRECT(F498&amp;AM498))),0)</f>
        <v>0</v>
      </c>
      <c r="AQ498" s="9">
        <f>IF(F498="Cascade",_xlfn.XLOOKUP(S498,Cascade!$C$4:$S$4,Cascade!$C$5:$S$5),0)</f>
        <v>0</v>
      </c>
      <c r="AR498" s="9" t="b">
        <f t="shared" si="158"/>
        <v>0</v>
      </c>
      <c r="AS498" s="9" cm="1">
        <f t="array" aca="1" ref="AS498" ca="1">IF(OR(G498="Ellipse 43",G498="Luxury 46",G498="Type 2",G498="Type D",G498="Type Z",ISBLANK(G498)),0,_xlfn.XLOOKUP(S498,INDIRECT(U498&amp;AR498&amp;"w"),INDIRECT(U498&amp;AR498)))</f>
        <v>0</v>
      </c>
      <c r="AT498" s="9" cm="1">
        <f t="array" ref="AT498">IF(F498="ExtraLok 100",_xlfn.XLOOKUP(S498,'ExtraLok 100'!$C$6:$S$6,_xlfn.XLOOKUP('Pricing Tool'!T498,'ExtraLok 100'!$A$7:$A$21,'ExtraLok 100'!$C$7:$S$21)),IF(F498="ExtraLok 125",_xlfn.XLOOKUP('Pricing Tool'!S498,'ExtraLok 125'!$C$6:$S$6,_xlfn.XLOOKUP('Pricing Tool'!T498,'ExtraLok 125'!$A$7:$A$33,'ExtraLok 125'!$C$7:$S$33)),0))</f>
        <v>0</v>
      </c>
      <c r="AU498" s="9">
        <f t="shared" ca="1" si="171"/>
        <v>0</v>
      </c>
      <c r="AV498" s="9" t="str">
        <f t="shared" si="159"/>
        <v/>
      </c>
      <c r="AW498" s="85" t="e">
        <f>_xlfn.XLOOKUP($AV498,'Size capacities'!$A$2:$A$120,'Size capacities'!D$2:D$120)</f>
        <v>#N/A</v>
      </c>
      <c r="AX498" s="85" t="e">
        <f>_xlfn.XLOOKUP($AV498,'Size capacities'!$A$2:$A$120,'Size capacities'!E$2:E$120)</f>
        <v>#N/A</v>
      </c>
      <c r="AY498" s="85" t="e">
        <f>_xlfn.XLOOKUP($AV498,'Size capacities'!$A$2:$A$120,'Size capacities'!F$2:F$120)</f>
        <v>#N/A</v>
      </c>
      <c r="AZ498" s="85" t="e">
        <f>_xlfn.XLOOKUP($AV498,'Size capacities'!$A$2:$A$120,'Size capacities'!G$2:G$120)</f>
        <v>#N/A</v>
      </c>
      <c r="BA498" s="85">
        <f t="shared" si="160"/>
        <v>0</v>
      </c>
      <c r="BB498" s="85">
        <f t="shared" si="161"/>
        <v>0</v>
      </c>
    </row>
    <row r="499" spans="1:54" x14ac:dyDescent="0.3">
      <c r="A499" s="7">
        <v>496</v>
      </c>
      <c r="B499" s="91"/>
      <c r="C499" s="91"/>
      <c r="D499" s="91"/>
      <c r="E499" s="91"/>
      <c r="F499" s="91"/>
      <c r="G499" s="91"/>
      <c r="H499" s="91"/>
      <c r="I499" s="91"/>
      <c r="J499" s="91"/>
      <c r="K499" s="92"/>
      <c r="L499" s="92"/>
      <c r="M499" s="9">
        <f t="shared" ca="1" si="151"/>
        <v>0</v>
      </c>
      <c r="N499" s="10" cm="1">
        <f t="array" aca="1" ref="N499" ca="1">IF(ISBLANK(C499),0,IF(F499="Flow",AP499,IF(F499="Cascade",AQ499,IF(OR(ISBLANK(F499),ISBLANK(G499),ISBLANK(I499),ISBLANK(J499)),0,(_xlfn.XLOOKUP(S499,INDIRECT(U499&amp;W499&amp;"W"),_xlfn.XLOOKUP(T499,INDIRECT(U499&amp;W499&amp;"D"),INDIRECT(U499&amp;W499))))))))</f>
        <v>0</v>
      </c>
      <c r="O499" s="93"/>
      <c r="P499" s="9">
        <f t="shared" ca="1" si="152"/>
        <v>0</v>
      </c>
      <c r="Q499" s="9">
        <f t="shared" si="162"/>
        <v>0</v>
      </c>
      <c r="S499" s="7">
        <f t="shared" si="163"/>
        <v>800</v>
      </c>
      <c r="T499" s="7">
        <f t="shared" si="164"/>
        <v>800</v>
      </c>
      <c r="U499" s="8" t="str">
        <f t="shared" si="165"/>
        <v/>
      </c>
      <c r="V499" s="7" cm="1">
        <f t="array" aca="1" ref="V499" ca="1">IF(ISBLANK(I499),0,_xlfn.XLOOKUP(I499,INDIRECT(U499&amp;"Controls"),INDIRECT(U499&amp;"ControlsAddon")))</f>
        <v>0</v>
      </c>
      <c r="W499" s="7" t="str">
        <f t="shared" si="153"/>
        <v/>
      </c>
      <c r="X499" s="7" cm="1">
        <f t="array" aca="1" ref="X499" ca="1">IF(AND(K499="y",NOT(ISBLANK(H499))),_xlfn.XLOOKUP(S499,ralcassette,ralcassettecost),IF(K499="Y",_xlfn.XLOOKUP(S499,INDIRECT(U499&amp;"RALW"),_xlfn.XLOOKUP(T499,INDIRECT(U499&amp;"RALD"),INDIRECT(U499&amp;"RAL"))),0))</f>
        <v>0</v>
      </c>
      <c r="Y499" s="7">
        <f t="shared" si="166"/>
        <v>0</v>
      </c>
      <c r="Z499" s="7">
        <f t="shared" si="167"/>
        <v>0</v>
      </c>
      <c r="AA499" s="7" cm="1">
        <f t="array" ref="AA499">IF(ISNUMBER(SEARCH("cassette",H499)),_xlfn.XLOOKUP(S499,cassettewidth,_xlfn.XLOOKUP(H499,cassettetype,cassette)),IF(ISNUMBER(SEARCH("fascia",H499)),_xlfn.XLOOKUP(S499,fasciawidth,_xlfn.XLOOKUP(H499,fasciatype,fascia)),0))</f>
        <v>0</v>
      </c>
      <c r="AB499" s="7" t="str">
        <f t="shared" si="168"/>
        <v/>
      </c>
      <c r="AC499" s="7" t="str" cm="1">
        <f t="array" ref="AC499">IF(NOT(ISBLANK(H499)),_xlfn.XLOOKUP(S499,cassetterefwidth,_xlfn.XLOOKUP(T499,cassetterefdrop,cassetteref)),"")</f>
        <v/>
      </c>
      <c r="AD499" s="1" t="b">
        <f t="shared" si="169"/>
        <v>0</v>
      </c>
      <c r="AE499" s="1" t="b">
        <f t="shared" si="154"/>
        <v>0</v>
      </c>
      <c r="AF499" s="10" t="e" cm="1">
        <f t="array" aca="1" ref="AF499" ca="1">(_xlfn.XLOOKUP($S499,INDIRECT($U499&amp;$W499&amp;"W"),_xlfn.XLOOKUP($T499,INDIRECT($U499&amp;$W499&amp;"D"),INDIRECT($U499&amp;$W499))))</f>
        <v>#REF!</v>
      </c>
      <c r="AG499" s="9"/>
      <c r="AH499" s="9"/>
      <c r="AI499" s="9"/>
      <c r="AJ499" s="9"/>
      <c r="AK499" s="9"/>
      <c r="AL499" s="7">
        <f t="shared" si="155"/>
        <v>500</v>
      </c>
      <c r="AM499" s="7" t="str">
        <f t="shared" si="170"/>
        <v/>
      </c>
      <c r="AN499" s="7">
        <f t="shared" si="156"/>
        <v>0</v>
      </c>
      <c r="AO499" s="7">
        <f t="shared" si="157"/>
        <v>0</v>
      </c>
      <c r="AP499" s="9" cm="1">
        <f t="array" aca="1" ref="AP499" ca="1">IF(F499="Flow",_xlfn.XLOOKUP(AL499,INDIRECT(F499&amp;AM499&amp;"W"),_xlfn.XLOOKUP(AI499,INDIRECT(F499&amp;AM499&amp;"H"),INDIRECT(F499&amp;AM499))),0)</f>
        <v>0</v>
      </c>
      <c r="AQ499" s="9">
        <f>IF(F499="Cascade",_xlfn.XLOOKUP(S499,Cascade!$C$4:$S$4,Cascade!$C$5:$S$5),0)</f>
        <v>0</v>
      </c>
      <c r="AR499" s="9" t="b">
        <f t="shared" si="158"/>
        <v>0</v>
      </c>
      <c r="AS499" s="9" cm="1">
        <f t="array" aca="1" ref="AS499" ca="1">IF(OR(G499="Ellipse 43",G499="Luxury 46",G499="Type 2",G499="Type D",G499="Type Z",ISBLANK(G499)),0,_xlfn.XLOOKUP(S499,INDIRECT(U499&amp;AR499&amp;"w"),INDIRECT(U499&amp;AR499)))</f>
        <v>0</v>
      </c>
      <c r="AT499" s="9" cm="1">
        <f t="array" ref="AT499">IF(F499="ExtraLok 100",_xlfn.XLOOKUP(S499,'ExtraLok 100'!$C$6:$S$6,_xlfn.XLOOKUP('Pricing Tool'!T499,'ExtraLok 100'!$A$7:$A$21,'ExtraLok 100'!$C$7:$S$21)),IF(F499="ExtraLok 125",_xlfn.XLOOKUP('Pricing Tool'!S499,'ExtraLok 125'!$C$6:$S$6,_xlfn.XLOOKUP('Pricing Tool'!T499,'ExtraLok 125'!$A$7:$A$33,'ExtraLok 125'!$C$7:$S$33)),0))</f>
        <v>0</v>
      </c>
      <c r="AU499" s="9">
        <f t="shared" ca="1" si="171"/>
        <v>0</v>
      </c>
      <c r="AV499" s="9" t="str">
        <f t="shared" si="159"/>
        <v/>
      </c>
      <c r="AW499" s="85" t="e">
        <f>_xlfn.XLOOKUP($AV499,'Size capacities'!$A$2:$A$120,'Size capacities'!D$2:D$120)</f>
        <v>#N/A</v>
      </c>
      <c r="AX499" s="85" t="e">
        <f>_xlfn.XLOOKUP($AV499,'Size capacities'!$A$2:$A$120,'Size capacities'!E$2:E$120)</f>
        <v>#N/A</v>
      </c>
      <c r="AY499" s="85" t="e">
        <f>_xlfn.XLOOKUP($AV499,'Size capacities'!$A$2:$A$120,'Size capacities'!F$2:F$120)</f>
        <v>#N/A</v>
      </c>
      <c r="AZ499" s="85" t="e">
        <f>_xlfn.XLOOKUP($AV499,'Size capacities'!$A$2:$A$120,'Size capacities'!G$2:G$120)</f>
        <v>#N/A</v>
      </c>
      <c r="BA499" s="85">
        <f t="shared" si="160"/>
        <v>0</v>
      </c>
      <c r="BB499" s="85">
        <f t="shared" si="161"/>
        <v>0</v>
      </c>
    </row>
    <row r="500" spans="1:54" x14ac:dyDescent="0.3">
      <c r="A500" s="7">
        <v>497</v>
      </c>
      <c r="B500" s="91"/>
      <c r="C500" s="91"/>
      <c r="D500" s="91"/>
      <c r="E500" s="91"/>
      <c r="F500" s="91"/>
      <c r="G500" s="91"/>
      <c r="H500" s="91"/>
      <c r="I500" s="91"/>
      <c r="J500" s="91"/>
      <c r="K500" s="92"/>
      <c r="L500" s="92"/>
      <c r="M500" s="9">
        <f t="shared" ca="1" si="151"/>
        <v>0</v>
      </c>
      <c r="N500" s="10" cm="1">
        <f t="array" aca="1" ref="N500" ca="1">IF(ISBLANK(C500),0,IF(F500="Flow",AP500,IF(F500="Cascade",AQ500,IF(OR(ISBLANK(F500),ISBLANK(G500),ISBLANK(I500),ISBLANK(J500)),0,(_xlfn.XLOOKUP(S500,INDIRECT(U500&amp;W500&amp;"W"),_xlfn.XLOOKUP(T500,INDIRECT(U500&amp;W500&amp;"D"),INDIRECT(U500&amp;W500))))))))</f>
        <v>0</v>
      </c>
      <c r="O500" s="93"/>
      <c r="P500" s="9">
        <f t="shared" ca="1" si="152"/>
        <v>0</v>
      </c>
      <c r="Q500" s="9">
        <f t="shared" si="162"/>
        <v>0</v>
      </c>
      <c r="S500" s="7">
        <f t="shared" si="163"/>
        <v>800</v>
      </c>
      <c r="T500" s="7">
        <f t="shared" si="164"/>
        <v>800</v>
      </c>
      <c r="U500" s="8" t="str">
        <f t="shared" si="165"/>
        <v/>
      </c>
      <c r="V500" s="7" cm="1">
        <f t="array" aca="1" ref="V500" ca="1">IF(ISBLANK(I500),0,_xlfn.XLOOKUP(I500,INDIRECT(U500&amp;"Controls"),INDIRECT(U500&amp;"ControlsAddon")))</f>
        <v>0</v>
      </c>
      <c r="W500" s="7" t="str">
        <f t="shared" si="153"/>
        <v/>
      </c>
      <c r="X500" s="7" cm="1">
        <f t="array" aca="1" ref="X500" ca="1">IF(AND(K500="y",NOT(ISBLANK(H500))),_xlfn.XLOOKUP(S500,ralcassette,ralcassettecost),IF(K500="Y",_xlfn.XLOOKUP(S500,INDIRECT(U500&amp;"RALW"),_xlfn.XLOOKUP(T500,INDIRECT(U500&amp;"RALD"),INDIRECT(U500&amp;"RAL"))),0))</f>
        <v>0</v>
      </c>
      <c r="Y500" s="7">
        <f t="shared" si="166"/>
        <v>0</v>
      </c>
      <c r="Z500" s="7">
        <f t="shared" si="167"/>
        <v>0</v>
      </c>
      <c r="AA500" s="7" cm="1">
        <f t="array" ref="AA500">IF(ISNUMBER(SEARCH("cassette",H500)),_xlfn.XLOOKUP(S500,cassettewidth,_xlfn.XLOOKUP(H500,cassettetype,cassette)),IF(ISNUMBER(SEARCH("fascia",H500)),_xlfn.XLOOKUP(S500,fasciawidth,_xlfn.XLOOKUP(H500,fasciatype,fascia)),0))</f>
        <v>0</v>
      </c>
      <c r="AB500" s="7" t="str">
        <f t="shared" si="168"/>
        <v/>
      </c>
      <c r="AC500" s="7" t="str" cm="1">
        <f t="array" ref="AC500">IF(NOT(ISBLANK(H500)),_xlfn.XLOOKUP(S500,cassetterefwidth,_xlfn.XLOOKUP(T500,cassetterefdrop,cassetteref)),"")</f>
        <v/>
      </c>
      <c r="AD500" s="1" t="b">
        <f t="shared" si="169"/>
        <v>0</v>
      </c>
      <c r="AE500" s="1" t="b">
        <f t="shared" si="154"/>
        <v>0</v>
      </c>
      <c r="AF500" s="10" t="e" cm="1">
        <f t="array" aca="1" ref="AF500" ca="1">(_xlfn.XLOOKUP($S500,INDIRECT($U500&amp;$W500&amp;"W"),_xlfn.XLOOKUP($T500,INDIRECT($U500&amp;$W500&amp;"D"),INDIRECT($U500&amp;$W500))))</f>
        <v>#REF!</v>
      </c>
      <c r="AG500" s="9"/>
      <c r="AH500" s="9"/>
      <c r="AI500" s="9"/>
      <c r="AJ500" s="9"/>
      <c r="AK500" s="9"/>
      <c r="AL500" s="7">
        <f t="shared" si="155"/>
        <v>500</v>
      </c>
      <c r="AM500" s="7" t="str">
        <f t="shared" si="170"/>
        <v/>
      </c>
      <c r="AN500" s="7">
        <f t="shared" si="156"/>
        <v>0</v>
      </c>
      <c r="AO500" s="7">
        <f t="shared" si="157"/>
        <v>0</v>
      </c>
      <c r="AP500" s="9" cm="1">
        <f t="array" aca="1" ref="AP500" ca="1">IF(F500="Flow",_xlfn.XLOOKUP(AL500,INDIRECT(F500&amp;AM500&amp;"W"),_xlfn.XLOOKUP(AI500,INDIRECT(F500&amp;AM500&amp;"H"),INDIRECT(F500&amp;AM500))),0)</f>
        <v>0</v>
      </c>
      <c r="AQ500" s="9">
        <f>IF(F500="Cascade",_xlfn.XLOOKUP(S500,Cascade!$C$4:$S$4,Cascade!$C$5:$S$5),0)</f>
        <v>0</v>
      </c>
      <c r="AR500" s="9" t="b">
        <f t="shared" si="158"/>
        <v>0</v>
      </c>
      <c r="AS500" s="9" cm="1">
        <f t="array" aca="1" ref="AS500" ca="1">IF(OR(G500="Ellipse 43",G500="Luxury 46",G500="Type 2",G500="Type D",G500="Type Z",ISBLANK(G500)),0,_xlfn.XLOOKUP(S500,INDIRECT(U500&amp;AR500&amp;"w"),INDIRECT(U500&amp;AR500)))</f>
        <v>0</v>
      </c>
      <c r="AT500" s="9" cm="1">
        <f t="array" ref="AT500">IF(F500="ExtraLok 100",_xlfn.XLOOKUP(S500,'ExtraLok 100'!$C$6:$S$6,_xlfn.XLOOKUP('Pricing Tool'!T500,'ExtraLok 100'!$A$7:$A$21,'ExtraLok 100'!$C$7:$S$21)),IF(F500="ExtraLok 125",_xlfn.XLOOKUP('Pricing Tool'!S500,'ExtraLok 125'!$C$6:$S$6,_xlfn.XLOOKUP('Pricing Tool'!T500,'ExtraLok 125'!$A$7:$A$33,'ExtraLok 125'!$C$7:$S$33)),0))</f>
        <v>0</v>
      </c>
      <c r="AU500" s="9">
        <f t="shared" ca="1" si="171"/>
        <v>0</v>
      </c>
      <c r="AV500" s="9" t="str">
        <f t="shared" si="159"/>
        <v/>
      </c>
      <c r="AW500" s="85" t="e">
        <f>_xlfn.XLOOKUP($AV500,'Size capacities'!$A$2:$A$120,'Size capacities'!D$2:D$120)</f>
        <v>#N/A</v>
      </c>
      <c r="AX500" s="85" t="e">
        <f>_xlfn.XLOOKUP($AV500,'Size capacities'!$A$2:$A$120,'Size capacities'!E$2:E$120)</f>
        <v>#N/A</v>
      </c>
      <c r="AY500" s="85" t="e">
        <f>_xlfn.XLOOKUP($AV500,'Size capacities'!$A$2:$A$120,'Size capacities'!F$2:F$120)</f>
        <v>#N/A</v>
      </c>
      <c r="AZ500" s="85" t="e">
        <f>_xlfn.XLOOKUP($AV500,'Size capacities'!$A$2:$A$120,'Size capacities'!G$2:G$120)</f>
        <v>#N/A</v>
      </c>
      <c r="BA500" s="85">
        <f t="shared" si="160"/>
        <v>0</v>
      </c>
      <c r="BB500" s="85">
        <f t="shared" si="161"/>
        <v>0</v>
      </c>
    </row>
    <row r="501" spans="1:54" x14ac:dyDescent="0.3">
      <c r="A501" s="7">
        <v>498</v>
      </c>
      <c r="B501" s="91"/>
      <c r="C501" s="91"/>
      <c r="D501" s="91"/>
      <c r="E501" s="91"/>
      <c r="F501" s="91"/>
      <c r="G501" s="91"/>
      <c r="H501" s="91"/>
      <c r="I501" s="91"/>
      <c r="J501" s="91"/>
      <c r="K501" s="92"/>
      <c r="L501" s="92"/>
      <c r="M501" s="9">
        <f t="shared" ca="1" si="151"/>
        <v>0</v>
      </c>
      <c r="N501" s="10" cm="1">
        <f t="array" aca="1" ref="N501" ca="1">IF(ISBLANK(C501),0,IF(F501="Flow",AP501,IF(F501="Cascade",AQ501,IF(OR(ISBLANK(F501),ISBLANK(G501),ISBLANK(I501),ISBLANK(J501)),0,(_xlfn.XLOOKUP(S501,INDIRECT(U501&amp;W501&amp;"W"),_xlfn.XLOOKUP(T501,INDIRECT(U501&amp;W501&amp;"D"),INDIRECT(U501&amp;W501))))))))</f>
        <v>0</v>
      </c>
      <c r="O501" s="93"/>
      <c r="P501" s="9">
        <f t="shared" ca="1" si="152"/>
        <v>0</v>
      </c>
      <c r="Q501" s="9">
        <f t="shared" si="162"/>
        <v>0</v>
      </c>
      <c r="S501" s="7">
        <f t="shared" si="163"/>
        <v>800</v>
      </c>
      <c r="T501" s="7">
        <f t="shared" si="164"/>
        <v>800</v>
      </c>
      <c r="U501" s="8" t="str">
        <f t="shared" si="165"/>
        <v/>
      </c>
      <c r="V501" s="7" cm="1">
        <f t="array" aca="1" ref="V501" ca="1">IF(ISBLANK(I501),0,_xlfn.XLOOKUP(I501,INDIRECT(U501&amp;"Controls"),INDIRECT(U501&amp;"ControlsAddon")))</f>
        <v>0</v>
      </c>
      <c r="W501" s="7" t="str">
        <f t="shared" si="153"/>
        <v/>
      </c>
      <c r="X501" s="7" cm="1">
        <f t="array" aca="1" ref="X501" ca="1">IF(AND(K501="y",NOT(ISBLANK(H501))),_xlfn.XLOOKUP(S501,ralcassette,ralcassettecost),IF(K501="Y",_xlfn.XLOOKUP(S501,INDIRECT(U501&amp;"RALW"),_xlfn.XLOOKUP(T501,INDIRECT(U501&amp;"RALD"),INDIRECT(U501&amp;"RAL"))),0))</f>
        <v>0</v>
      </c>
      <c r="Y501" s="7">
        <f t="shared" si="166"/>
        <v>0</v>
      </c>
      <c r="Z501" s="7">
        <f t="shared" si="167"/>
        <v>0</v>
      </c>
      <c r="AA501" s="7" cm="1">
        <f t="array" ref="AA501">IF(ISNUMBER(SEARCH("cassette",H501)),_xlfn.XLOOKUP(S501,cassettewidth,_xlfn.XLOOKUP(H501,cassettetype,cassette)),IF(ISNUMBER(SEARCH("fascia",H501)),_xlfn.XLOOKUP(S501,fasciawidth,_xlfn.XLOOKUP(H501,fasciatype,fascia)),0))</f>
        <v>0</v>
      </c>
      <c r="AB501" s="7" t="str">
        <f t="shared" si="168"/>
        <v/>
      </c>
      <c r="AC501" s="7" t="str" cm="1">
        <f t="array" ref="AC501">IF(NOT(ISBLANK(H501)),_xlfn.XLOOKUP(S501,cassetterefwidth,_xlfn.XLOOKUP(T501,cassetterefdrop,cassetteref)),"")</f>
        <v/>
      </c>
      <c r="AD501" s="1" t="b">
        <f t="shared" si="169"/>
        <v>0</v>
      </c>
      <c r="AE501" s="1" t="b">
        <f t="shared" si="154"/>
        <v>0</v>
      </c>
      <c r="AF501" s="10" t="e" cm="1">
        <f t="array" aca="1" ref="AF501" ca="1">(_xlfn.XLOOKUP($S501,INDIRECT($U501&amp;$W501&amp;"W"),_xlfn.XLOOKUP($T501,INDIRECT($U501&amp;$W501&amp;"D"),INDIRECT($U501&amp;$W501))))</f>
        <v>#REF!</v>
      </c>
      <c r="AG501" s="9"/>
      <c r="AH501" s="9"/>
      <c r="AI501" s="9"/>
      <c r="AJ501" s="9"/>
      <c r="AK501" s="9"/>
      <c r="AL501" s="7">
        <f t="shared" si="155"/>
        <v>500</v>
      </c>
      <c r="AM501" s="7" t="str">
        <f t="shared" si="170"/>
        <v/>
      </c>
      <c r="AN501" s="7">
        <f t="shared" si="156"/>
        <v>0</v>
      </c>
      <c r="AO501" s="7">
        <f t="shared" si="157"/>
        <v>0</v>
      </c>
      <c r="AP501" s="9" cm="1">
        <f t="array" aca="1" ref="AP501" ca="1">IF(F501="Flow",_xlfn.XLOOKUP(AL501,INDIRECT(F501&amp;AM501&amp;"W"),_xlfn.XLOOKUP(AI501,INDIRECT(F501&amp;AM501&amp;"H"),INDIRECT(F501&amp;AM501))),0)</f>
        <v>0</v>
      </c>
      <c r="AQ501" s="9">
        <f>IF(F501="Cascade",_xlfn.XLOOKUP(S501,Cascade!$C$4:$S$4,Cascade!$C$5:$S$5),0)</f>
        <v>0</v>
      </c>
      <c r="AR501" s="9" t="b">
        <f t="shared" si="158"/>
        <v>0</v>
      </c>
      <c r="AS501" s="9" cm="1">
        <f t="array" aca="1" ref="AS501" ca="1">IF(OR(G501="Ellipse 43",G501="Luxury 46",G501="Type 2",G501="Type D",G501="Type Z",ISBLANK(G501)),0,_xlfn.XLOOKUP(S501,INDIRECT(U501&amp;AR501&amp;"w"),INDIRECT(U501&amp;AR501)))</f>
        <v>0</v>
      </c>
      <c r="AT501" s="9" cm="1">
        <f t="array" ref="AT501">IF(F501="ExtraLok 100",_xlfn.XLOOKUP(S501,'ExtraLok 100'!$C$6:$S$6,_xlfn.XLOOKUP('Pricing Tool'!T501,'ExtraLok 100'!$A$7:$A$21,'ExtraLok 100'!$C$7:$S$21)),IF(F501="ExtraLok 125",_xlfn.XLOOKUP('Pricing Tool'!S501,'ExtraLok 125'!$C$6:$S$6,_xlfn.XLOOKUP('Pricing Tool'!T501,'ExtraLok 125'!$A$7:$A$33,'ExtraLok 125'!$C$7:$S$33)),0))</f>
        <v>0</v>
      </c>
      <c r="AU501" s="9">
        <f t="shared" ca="1" si="171"/>
        <v>0</v>
      </c>
      <c r="AV501" s="9" t="str">
        <f t="shared" si="159"/>
        <v/>
      </c>
      <c r="AW501" s="85" t="e">
        <f>_xlfn.XLOOKUP($AV501,'Size capacities'!$A$2:$A$120,'Size capacities'!D$2:D$120)</f>
        <v>#N/A</v>
      </c>
      <c r="AX501" s="85" t="e">
        <f>_xlfn.XLOOKUP($AV501,'Size capacities'!$A$2:$A$120,'Size capacities'!E$2:E$120)</f>
        <v>#N/A</v>
      </c>
      <c r="AY501" s="85" t="e">
        <f>_xlfn.XLOOKUP($AV501,'Size capacities'!$A$2:$A$120,'Size capacities'!F$2:F$120)</f>
        <v>#N/A</v>
      </c>
      <c r="AZ501" s="85" t="e">
        <f>_xlfn.XLOOKUP($AV501,'Size capacities'!$A$2:$A$120,'Size capacities'!G$2:G$120)</f>
        <v>#N/A</v>
      </c>
      <c r="BA501" s="85">
        <f t="shared" si="160"/>
        <v>0</v>
      </c>
      <c r="BB501" s="85">
        <f t="shared" si="161"/>
        <v>0</v>
      </c>
    </row>
    <row r="502" spans="1:54" x14ac:dyDescent="0.3">
      <c r="A502" s="7">
        <v>499</v>
      </c>
      <c r="B502" s="91"/>
      <c r="C502" s="91"/>
      <c r="D502" s="91"/>
      <c r="E502" s="91"/>
      <c r="F502" s="91"/>
      <c r="G502" s="91"/>
      <c r="H502" s="91"/>
      <c r="I502" s="91"/>
      <c r="J502" s="91"/>
      <c r="K502" s="92"/>
      <c r="L502" s="92"/>
      <c r="M502" s="9">
        <f t="shared" ca="1" si="151"/>
        <v>0</v>
      </c>
      <c r="N502" s="10" cm="1">
        <f t="array" aca="1" ref="N502" ca="1">IF(ISBLANK(C502),0,IF(F502="Flow",AP502,IF(F502="Cascade",AQ502,IF(OR(ISBLANK(F502),ISBLANK(G502),ISBLANK(I502),ISBLANK(J502)),0,(_xlfn.XLOOKUP(S502,INDIRECT(U502&amp;W502&amp;"W"),_xlfn.XLOOKUP(T502,INDIRECT(U502&amp;W502&amp;"D"),INDIRECT(U502&amp;W502))))))))</f>
        <v>0</v>
      </c>
      <c r="O502" s="93"/>
      <c r="P502" s="9">
        <f t="shared" ca="1" si="152"/>
        <v>0</v>
      </c>
      <c r="Q502" s="9">
        <f t="shared" si="162"/>
        <v>0</v>
      </c>
      <c r="S502" s="7">
        <f t="shared" si="163"/>
        <v>800</v>
      </c>
      <c r="T502" s="7">
        <f t="shared" si="164"/>
        <v>800</v>
      </c>
      <c r="U502" s="8" t="str">
        <f t="shared" si="165"/>
        <v/>
      </c>
      <c r="V502" s="7" cm="1">
        <f t="array" aca="1" ref="V502" ca="1">IF(ISBLANK(I502),0,_xlfn.XLOOKUP(I502,INDIRECT(U502&amp;"Controls"),INDIRECT(U502&amp;"ControlsAddon")))</f>
        <v>0</v>
      </c>
      <c r="W502" s="7" t="str">
        <f t="shared" si="153"/>
        <v/>
      </c>
      <c r="X502" s="7" cm="1">
        <f t="array" aca="1" ref="X502" ca="1">IF(AND(K502="y",NOT(ISBLANK(H502))),_xlfn.XLOOKUP(S502,ralcassette,ralcassettecost),IF(K502="Y",_xlfn.XLOOKUP(S502,INDIRECT(U502&amp;"RALW"),_xlfn.XLOOKUP(T502,INDIRECT(U502&amp;"RALD"),INDIRECT(U502&amp;"RAL"))),0))</f>
        <v>0</v>
      </c>
      <c r="Y502" s="7">
        <f t="shared" si="166"/>
        <v>0</v>
      </c>
      <c r="Z502" s="7">
        <f t="shared" si="167"/>
        <v>0</v>
      </c>
      <c r="AA502" s="7" cm="1">
        <f t="array" ref="AA502">IF(ISNUMBER(SEARCH("cassette",H502)),_xlfn.XLOOKUP(S502,cassettewidth,_xlfn.XLOOKUP(H502,cassettetype,cassette)),IF(ISNUMBER(SEARCH("fascia",H502)),_xlfn.XLOOKUP(S502,fasciawidth,_xlfn.XLOOKUP(H502,fasciatype,fascia)),0))</f>
        <v>0</v>
      </c>
      <c r="AB502" s="7" t="str">
        <f t="shared" si="168"/>
        <v/>
      </c>
      <c r="AC502" s="7" t="str" cm="1">
        <f t="array" ref="AC502">IF(NOT(ISBLANK(H502)),_xlfn.XLOOKUP(S502,cassetterefwidth,_xlfn.XLOOKUP(T502,cassetterefdrop,cassetteref)),"")</f>
        <v/>
      </c>
      <c r="AD502" s="1" t="b">
        <f t="shared" si="169"/>
        <v>0</v>
      </c>
      <c r="AE502" s="1" t="b">
        <f t="shared" si="154"/>
        <v>0</v>
      </c>
      <c r="AF502" s="10" t="e" cm="1">
        <f t="array" aca="1" ref="AF502" ca="1">(_xlfn.XLOOKUP($S502,INDIRECT($U502&amp;$W502&amp;"W"),_xlfn.XLOOKUP($T502,INDIRECT($U502&amp;$W502&amp;"D"),INDIRECT($U502&amp;$W502))))</f>
        <v>#REF!</v>
      </c>
      <c r="AG502" s="9"/>
      <c r="AH502" s="9"/>
      <c r="AI502" s="9"/>
      <c r="AJ502" s="9"/>
      <c r="AK502" s="9"/>
      <c r="AL502" s="7">
        <f t="shared" si="155"/>
        <v>500</v>
      </c>
      <c r="AM502" s="7" t="str">
        <f t="shared" si="170"/>
        <v/>
      </c>
      <c r="AN502" s="7">
        <f t="shared" si="156"/>
        <v>0</v>
      </c>
      <c r="AO502" s="7">
        <f t="shared" si="157"/>
        <v>0</v>
      </c>
      <c r="AP502" s="9" cm="1">
        <f t="array" aca="1" ref="AP502" ca="1">IF(F502="Flow",_xlfn.XLOOKUP(AL502,INDIRECT(F502&amp;AM502&amp;"W"),_xlfn.XLOOKUP(AI502,INDIRECT(F502&amp;AM502&amp;"H"),INDIRECT(F502&amp;AM502))),0)</f>
        <v>0</v>
      </c>
      <c r="AQ502" s="9">
        <f>IF(F502="Cascade",_xlfn.XLOOKUP(S502,Cascade!$C$4:$S$4,Cascade!$C$5:$S$5),0)</f>
        <v>0</v>
      </c>
      <c r="AR502" s="9" t="b">
        <f t="shared" si="158"/>
        <v>0</v>
      </c>
      <c r="AS502" s="9" cm="1">
        <f t="array" aca="1" ref="AS502" ca="1">IF(OR(G502="Ellipse 43",G502="Luxury 46",G502="Type 2",G502="Type D",G502="Type Z",ISBLANK(G502)),0,_xlfn.XLOOKUP(S502,INDIRECT(U502&amp;AR502&amp;"w"),INDIRECT(U502&amp;AR502)))</f>
        <v>0</v>
      </c>
      <c r="AT502" s="9" cm="1">
        <f t="array" ref="AT502">IF(F502="ExtraLok 100",_xlfn.XLOOKUP(S502,'ExtraLok 100'!$C$6:$S$6,_xlfn.XLOOKUP('Pricing Tool'!T502,'ExtraLok 100'!$A$7:$A$21,'ExtraLok 100'!$C$7:$S$21)),IF(F502="ExtraLok 125",_xlfn.XLOOKUP('Pricing Tool'!S502,'ExtraLok 125'!$C$6:$S$6,_xlfn.XLOOKUP('Pricing Tool'!T502,'ExtraLok 125'!$A$7:$A$33,'ExtraLok 125'!$C$7:$S$33)),0))</f>
        <v>0</v>
      </c>
      <c r="AU502" s="9">
        <f t="shared" ca="1" si="171"/>
        <v>0</v>
      </c>
      <c r="AV502" s="9" t="str">
        <f t="shared" si="159"/>
        <v/>
      </c>
      <c r="AW502" s="85" t="e">
        <f>_xlfn.XLOOKUP($AV502,'Size capacities'!$A$2:$A$120,'Size capacities'!D$2:D$120)</f>
        <v>#N/A</v>
      </c>
      <c r="AX502" s="85" t="e">
        <f>_xlfn.XLOOKUP($AV502,'Size capacities'!$A$2:$A$120,'Size capacities'!E$2:E$120)</f>
        <v>#N/A</v>
      </c>
      <c r="AY502" s="85" t="e">
        <f>_xlfn.XLOOKUP($AV502,'Size capacities'!$A$2:$A$120,'Size capacities'!F$2:F$120)</f>
        <v>#N/A</v>
      </c>
      <c r="AZ502" s="85" t="e">
        <f>_xlfn.XLOOKUP($AV502,'Size capacities'!$A$2:$A$120,'Size capacities'!G$2:G$120)</f>
        <v>#N/A</v>
      </c>
      <c r="BA502" s="85">
        <f t="shared" si="160"/>
        <v>0</v>
      </c>
      <c r="BB502" s="85">
        <f t="shared" si="161"/>
        <v>0</v>
      </c>
    </row>
    <row r="503" spans="1:54" x14ac:dyDescent="0.3">
      <c r="A503" s="7">
        <v>500</v>
      </c>
      <c r="B503" s="91"/>
      <c r="C503" s="91"/>
      <c r="D503" s="91"/>
      <c r="E503" s="91"/>
      <c r="F503" s="91"/>
      <c r="G503" s="91"/>
      <c r="H503" s="91"/>
      <c r="I503" s="91"/>
      <c r="J503" s="91"/>
      <c r="K503" s="92"/>
      <c r="L503" s="92"/>
      <c r="M503" s="9">
        <f t="shared" ca="1" si="151"/>
        <v>0</v>
      </c>
      <c r="N503" s="10" cm="1">
        <f t="array" aca="1" ref="N503" ca="1">IF(ISBLANK(C503),0,IF(F503="Flow",AP503,IF(F503="Cascade",AQ503,IF(OR(ISBLANK(F503),ISBLANK(G503),ISBLANK(I503),ISBLANK(J503)),0,(_xlfn.XLOOKUP(S503,INDIRECT(U503&amp;W503&amp;"W"),_xlfn.XLOOKUP(T503,INDIRECT(U503&amp;W503&amp;"D"),INDIRECT(U503&amp;W503))))))))</f>
        <v>0</v>
      </c>
      <c r="O503" s="93"/>
      <c r="P503" s="9">
        <f t="shared" ca="1" si="152"/>
        <v>0</v>
      </c>
      <c r="Q503" s="9">
        <f t="shared" si="162"/>
        <v>0</v>
      </c>
      <c r="S503" s="7">
        <f t="shared" si="163"/>
        <v>800</v>
      </c>
      <c r="T503" s="7">
        <f t="shared" si="164"/>
        <v>800</v>
      </c>
      <c r="U503" s="8" t="str">
        <f t="shared" si="165"/>
        <v/>
      </c>
      <c r="V503" s="7" cm="1">
        <f t="array" aca="1" ref="V503" ca="1">IF(ISBLANK(I503),0,_xlfn.XLOOKUP(I503,INDIRECT(U503&amp;"Controls"),INDIRECT(U503&amp;"ControlsAddon")))</f>
        <v>0</v>
      </c>
      <c r="W503" s="7" t="str">
        <f t="shared" si="153"/>
        <v/>
      </c>
      <c r="X503" s="7" cm="1">
        <f t="array" aca="1" ref="X503" ca="1">IF(AND(K503="y",NOT(ISBLANK(H503))),_xlfn.XLOOKUP(S503,ralcassette,ralcassettecost),IF(K503="Y",_xlfn.XLOOKUP(S503,INDIRECT(U503&amp;"RALW"),_xlfn.XLOOKUP(T503,INDIRECT(U503&amp;"RALD"),INDIRECT(U503&amp;"RAL"))),0))</f>
        <v>0</v>
      </c>
      <c r="Y503" s="7">
        <f t="shared" si="166"/>
        <v>0</v>
      </c>
      <c r="Z503" s="7">
        <f t="shared" si="167"/>
        <v>0</v>
      </c>
      <c r="AA503" s="7" cm="1">
        <f t="array" ref="AA503">IF(ISNUMBER(SEARCH("cassette",H503)),_xlfn.XLOOKUP(S503,cassettewidth,_xlfn.XLOOKUP(H503,cassettetype,cassette)),IF(ISNUMBER(SEARCH("fascia",H503)),_xlfn.XLOOKUP(S503,fasciawidth,_xlfn.XLOOKUP(H503,fasciatype,fascia)),0))</f>
        <v>0</v>
      </c>
      <c r="AB503" s="7" t="str">
        <f t="shared" si="168"/>
        <v/>
      </c>
      <c r="AC503" s="7" t="str" cm="1">
        <f t="array" ref="AC503">IF(NOT(ISBLANK(H503)),_xlfn.XLOOKUP(S503,cassetterefwidth,_xlfn.XLOOKUP(T503,cassetterefdrop,cassetteref)),"")</f>
        <v/>
      </c>
      <c r="AD503" s="1" t="b">
        <f t="shared" si="169"/>
        <v>0</v>
      </c>
      <c r="AE503" s="1" t="b">
        <f t="shared" si="154"/>
        <v>0</v>
      </c>
      <c r="AF503" s="10" t="e" cm="1">
        <f t="array" aca="1" ref="AF503" ca="1">(_xlfn.XLOOKUP($S503,INDIRECT($U503&amp;$W503&amp;"W"),_xlfn.XLOOKUP($T503,INDIRECT($U503&amp;$W503&amp;"D"),INDIRECT($U503&amp;$W503))))</f>
        <v>#REF!</v>
      </c>
      <c r="AG503" s="9"/>
      <c r="AH503" s="9"/>
      <c r="AI503" s="9"/>
      <c r="AJ503" s="9"/>
      <c r="AK503" s="9"/>
      <c r="AL503" s="7">
        <f t="shared" si="155"/>
        <v>500</v>
      </c>
      <c r="AM503" s="7" t="str">
        <f t="shared" si="170"/>
        <v/>
      </c>
      <c r="AN503" s="7">
        <f t="shared" si="156"/>
        <v>0</v>
      </c>
      <c r="AO503" s="7">
        <f t="shared" si="157"/>
        <v>0</v>
      </c>
      <c r="AP503" s="9" cm="1">
        <f t="array" aca="1" ref="AP503" ca="1">IF(F503="Flow",_xlfn.XLOOKUP(AL503,INDIRECT(F503&amp;AM503&amp;"W"),_xlfn.XLOOKUP(AI503,INDIRECT(F503&amp;AM503&amp;"H"),INDIRECT(F503&amp;AM503))),0)</f>
        <v>0</v>
      </c>
      <c r="AQ503" s="9">
        <f>IF(F503="Cascade",_xlfn.XLOOKUP(S503,Cascade!$C$4:$S$4,Cascade!$C$5:$S$5),0)</f>
        <v>0</v>
      </c>
      <c r="AR503" s="9" t="b">
        <f t="shared" si="158"/>
        <v>0</v>
      </c>
      <c r="AS503" s="9" cm="1">
        <f t="array" aca="1" ref="AS503" ca="1">IF(OR(G503="Ellipse 43",G503="Luxury 46",G503="Type 2",G503="Type D",G503="Type Z",ISBLANK(G503)),0,_xlfn.XLOOKUP(S503,INDIRECT(U503&amp;AR503&amp;"w"),INDIRECT(U503&amp;AR503)))</f>
        <v>0</v>
      </c>
      <c r="AT503" s="9" cm="1">
        <f t="array" ref="AT503">IF(F503="ExtraLok 100",_xlfn.XLOOKUP(S503,'ExtraLok 100'!$C$6:$S$6,_xlfn.XLOOKUP('Pricing Tool'!T503,'ExtraLok 100'!$A$7:$A$21,'ExtraLok 100'!$C$7:$S$21)),IF(F503="ExtraLok 125",_xlfn.XLOOKUP('Pricing Tool'!S503,'ExtraLok 125'!$C$6:$S$6,_xlfn.XLOOKUP('Pricing Tool'!T503,'ExtraLok 125'!$A$7:$A$33,'ExtraLok 125'!$C$7:$S$33)),0))</f>
        <v>0</v>
      </c>
      <c r="AU503" s="9">
        <f t="shared" ca="1" si="171"/>
        <v>0</v>
      </c>
      <c r="AV503" s="9" t="str">
        <f t="shared" si="159"/>
        <v/>
      </c>
      <c r="AW503" s="85" t="e">
        <f>_xlfn.XLOOKUP($AV503,'Size capacities'!$A$2:$A$120,'Size capacities'!D$2:D$120)</f>
        <v>#N/A</v>
      </c>
      <c r="AX503" s="85" t="e">
        <f>_xlfn.XLOOKUP($AV503,'Size capacities'!$A$2:$A$120,'Size capacities'!E$2:E$120)</f>
        <v>#N/A</v>
      </c>
      <c r="AY503" s="85" t="e">
        <f>_xlfn.XLOOKUP($AV503,'Size capacities'!$A$2:$A$120,'Size capacities'!F$2:F$120)</f>
        <v>#N/A</v>
      </c>
      <c r="AZ503" s="85" t="e">
        <f>_xlfn.XLOOKUP($AV503,'Size capacities'!$A$2:$A$120,'Size capacities'!G$2:G$120)</f>
        <v>#N/A</v>
      </c>
      <c r="BA503" s="85">
        <f t="shared" si="160"/>
        <v>0</v>
      </c>
      <c r="BB503" s="85">
        <f t="shared" si="161"/>
        <v>0</v>
      </c>
    </row>
    <row r="504" spans="1:54" x14ac:dyDescent="0.3">
      <c r="A504" s="7">
        <v>501</v>
      </c>
      <c r="B504" s="91"/>
      <c r="C504" s="91"/>
      <c r="D504" s="91"/>
      <c r="E504" s="91"/>
      <c r="F504" s="91"/>
      <c r="G504" s="91"/>
      <c r="H504" s="91"/>
      <c r="I504" s="91"/>
      <c r="J504" s="91"/>
      <c r="K504" s="92"/>
      <c r="L504" s="92"/>
      <c r="M504" s="9">
        <f t="shared" ca="1" si="151"/>
        <v>0</v>
      </c>
      <c r="N504" s="10" cm="1">
        <f t="array" aca="1" ref="N504" ca="1">IF(ISBLANK(C504),0,IF(F504="Flow",AP504,IF(F504="Cascade",AQ504,IF(OR(ISBLANK(F504),ISBLANK(G504),ISBLANK(I504),ISBLANK(J504)),0,(_xlfn.XLOOKUP(S504,INDIRECT(U504&amp;W504&amp;"W"),_xlfn.XLOOKUP(T504,INDIRECT(U504&amp;W504&amp;"D"),INDIRECT(U504&amp;W504))))))))</f>
        <v>0</v>
      </c>
      <c r="O504" s="93"/>
      <c r="P504" s="9">
        <f t="shared" ca="1" si="152"/>
        <v>0</v>
      </c>
      <c r="Q504" s="9">
        <f t="shared" si="162"/>
        <v>0</v>
      </c>
      <c r="S504" s="7">
        <f t="shared" si="163"/>
        <v>800</v>
      </c>
      <c r="T504" s="7">
        <f t="shared" si="164"/>
        <v>800</v>
      </c>
      <c r="U504" s="8" t="str">
        <f t="shared" si="165"/>
        <v/>
      </c>
      <c r="V504" s="7" cm="1">
        <f t="array" aca="1" ref="V504" ca="1">IF(ISBLANK(I504),0,_xlfn.XLOOKUP(I504,INDIRECT(U504&amp;"Controls"),INDIRECT(U504&amp;"ControlsAddon")))</f>
        <v>0</v>
      </c>
      <c r="W504" s="7" t="str">
        <f t="shared" si="153"/>
        <v/>
      </c>
      <c r="X504" s="7" cm="1">
        <f t="array" aca="1" ref="X504" ca="1">IF(AND(K504="y",NOT(ISBLANK(H504))),_xlfn.XLOOKUP(S504,ralcassette,ralcassettecost),IF(K504="Y",_xlfn.XLOOKUP(S504,INDIRECT(U504&amp;"RALW"),_xlfn.XLOOKUP(T504,INDIRECT(U504&amp;"RALD"),INDIRECT(U504&amp;"RAL"))),0))</f>
        <v>0</v>
      </c>
      <c r="Y504" s="7">
        <f t="shared" si="166"/>
        <v>0</v>
      </c>
      <c r="Z504" s="7">
        <f t="shared" si="167"/>
        <v>0</v>
      </c>
      <c r="AA504" s="7" cm="1">
        <f t="array" ref="AA504">IF(ISNUMBER(SEARCH("cassette",H504)),_xlfn.XLOOKUP(S504,cassettewidth,_xlfn.XLOOKUP(H504,cassettetype,cassette)),IF(ISNUMBER(SEARCH("fascia",H504)),_xlfn.XLOOKUP(S504,fasciawidth,_xlfn.XLOOKUP(H504,fasciatype,fascia)),0))</f>
        <v>0</v>
      </c>
      <c r="AB504" s="7" t="str">
        <f t="shared" si="168"/>
        <v/>
      </c>
      <c r="AC504" s="7" t="str" cm="1">
        <f t="array" ref="AC504">IF(NOT(ISBLANK(H504)),_xlfn.XLOOKUP(S504,cassetterefwidth,_xlfn.XLOOKUP(T504,cassetterefdrop,cassetteref)),"")</f>
        <v/>
      </c>
      <c r="AD504" s="1" t="b">
        <f t="shared" si="169"/>
        <v>0</v>
      </c>
      <c r="AE504" s="1" t="b">
        <f t="shared" si="154"/>
        <v>0</v>
      </c>
      <c r="AF504" s="10" t="e" cm="1">
        <f t="array" aca="1" ref="AF504" ca="1">(_xlfn.XLOOKUP($S504,INDIRECT($U504&amp;$W504&amp;"W"),_xlfn.XLOOKUP($T504,INDIRECT($U504&amp;$W504&amp;"D"),INDIRECT($U504&amp;$W504))))</f>
        <v>#REF!</v>
      </c>
      <c r="AG504" s="9"/>
      <c r="AH504" s="9"/>
      <c r="AI504" s="9"/>
      <c r="AJ504" s="9"/>
      <c r="AK504" s="9"/>
      <c r="AL504" s="7">
        <f t="shared" si="155"/>
        <v>500</v>
      </c>
      <c r="AM504" s="7" t="str">
        <f t="shared" si="170"/>
        <v/>
      </c>
      <c r="AN504" s="7">
        <f t="shared" si="156"/>
        <v>0</v>
      </c>
      <c r="AO504" s="7">
        <f t="shared" si="157"/>
        <v>0</v>
      </c>
      <c r="AP504" s="9" cm="1">
        <f t="array" aca="1" ref="AP504" ca="1">IF(F504="Flow",_xlfn.XLOOKUP(AL504,INDIRECT(F504&amp;AM504&amp;"W"),_xlfn.XLOOKUP(AI504,INDIRECT(F504&amp;AM504&amp;"H"),INDIRECT(F504&amp;AM504))),0)</f>
        <v>0</v>
      </c>
      <c r="AQ504" s="9">
        <f>IF(F504="Cascade",_xlfn.XLOOKUP(S504,Cascade!$C$4:$S$4,Cascade!$C$5:$S$5),0)</f>
        <v>0</v>
      </c>
      <c r="AR504" s="9" t="b">
        <f t="shared" si="158"/>
        <v>0</v>
      </c>
      <c r="AS504" s="9" cm="1">
        <f t="array" aca="1" ref="AS504" ca="1">IF(OR(G504="Ellipse 43",G504="Luxury 46",G504="Type 2",G504="Type D",G504="Type Z",ISBLANK(G504)),0,_xlfn.XLOOKUP(S504,INDIRECT(U504&amp;AR504&amp;"w"),INDIRECT(U504&amp;AR504)))</f>
        <v>0</v>
      </c>
      <c r="AT504" s="9" cm="1">
        <f t="array" ref="AT504">IF(F504="ExtraLok 100",_xlfn.XLOOKUP(S504,'ExtraLok 100'!$C$6:$S$6,_xlfn.XLOOKUP('Pricing Tool'!T504,'ExtraLok 100'!$A$7:$A$21,'ExtraLok 100'!$C$7:$S$21)),IF(F504="ExtraLok 125",_xlfn.XLOOKUP('Pricing Tool'!S504,'ExtraLok 125'!$C$6:$S$6,_xlfn.XLOOKUP('Pricing Tool'!T504,'ExtraLok 125'!$A$7:$A$33,'ExtraLok 125'!$C$7:$S$33)),0))</f>
        <v>0</v>
      </c>
      <c r="AU504" s="9">
        <f t="shared" ca="1" si="171"/>
        <v>0</v>
      </c>
      <c r="AV504" s="9" t="str">
        <f t="shared" si="159"/>
        <v/>
      </c>
      <c r="AW504" s="85" t="e">
        <f>_xlfn.XLOOKUP($AV504,'Size capacities'!$A$2:$A$120,'Size capacities'!D$2:D$120)</f>
        <v>#N/A</v>
      </c>
      <c r="AX504" s="85" t="e">
        <f>_xlfn.XLOOKUP($AV504,'Size capacities'!$A$2:$A$120,'Size capacities'!E$2:E$120)</f>
        <v>#N/A</v>
      </c>
      <c r="AY504" s="85" t="e">
        <f>_xlfn.XLOOKUP($AV504,'Size capacities'!$A$2:$A$120,'Size capacities'!F$2:F$120)</f>
        <v>#N/A</v>
      </c>
      <c r="AZ504" s="85" t="e">
        <f>_xlfn.XLOOKUP($AV504,'Size capacities'!$A$2:$A$120,'Size capacities'!G$2:G$120)</f>
        <v>#N/A</v>
      </c>
      <c r="BA504" s="85">
        <f t="shared" si="160"/>
        <v>0</v>
      </c>
      <c r="BB504" s="85">
        <f t="shared" si="161"/>
        <v>0</v>
      </c>
    </row>
    <row r="505" spans="1:54" x14ac:dyDescent="0.3">
      <c r="A505" s="7">
        <v>502</v>
      </c>
      <c r="B505" s="91"/>
      <c r="C505" s="91"/>
      <c r="D505" s="91"/>
      <c r="E505" s="91"/>
      <c r="F505" s="91"/>
      <c r="G505" s="91"/>
      <c r="H505" s="91"/>
      <c r="I505" s="91"/>
      <c r="J505" s="91"/>
      <c r="K505" s="92"/>
      <c r="L505" s="92"/>
      <c r="M505" s="9">
        <f t="shared" ca="1" si="151"/>
        <v>0</v>
      </c>
      <c r="N505" s="10" cm="1">
        <f t="array" aca="1" ref="N505" ca="1">IF(ISBLANK(C505),0,IF(F505="Flow",AP505,IF(F505="Cascade",AQ505,IF(OR(ISBLANK(F505),ISBLANK(G505),ISBLANK(I505),ISBLANK(J505)),0,(_xlfn.XLOOKUP(S505,INDIRECT(U505&amp;W505&amp;"W"),_xlfn.XLOOKUP(T505,INDIRECT(U505&amp;W505&amp;"D"),INDIRECT(U505&amp;W505))))))))</f>
        <v>0</v>
      </c>
      <c r="O505" s="93"/>
      <c r="P505" s="9">
        <f t="shared" ca="1" si="152"/>
        <v>0</v>
      </c>
      <c r="Q505" s="9">
        <f t="shared" si="162"/>
        <v>0</v>
      </c>
      <c r="S505" s="7">
        <f t="shared" si="163"/>
        <v>800</v>
      </c>
      <c r="T505" s="7">
        <f t="shared" si="164"/>
        <v>800</v>
      </c>
      <c r="U505" s="8" t="str">
        <f t="shared" si="165"/>
        <v/>
      </c>
      <c r="V505" s="7" cm="1">
        <f t="array" aca="1" ref="V505" ca="1">IF(ISBLANK(I505),0,_xlfn.XLOOKUP(I505,INDIRECT(U505&amp;"Controls"),INDIRECT(U505&amp;"ControlsAddon")))</f>
        <v>0</v>
      </c>
      <c r="W505" s="7" t="str">
        <f t="shared" si="153"/>
        <v/>
      </c>
      <c r="X505" s="7" cm="1">
        <f t="array" aca="1" ref="X505" ca="1">IF(AND(K505="y",NOT(ISBLANK(H505))),_xlfn.XLOOKUP(S505,ralcassette,ralcassettecost),IF(K505="Y",_xlfn.XLOOKUP(S505,INDIRECT(U505&amp;"RALW"),_xlfn.XLOOKUP(T505,INDIRECT(U505&amp;"RALD"),INDIRECT(U505&amp;"RAL"))),0))</f>
        <v>0</v>
      </c>
      <c r="Y505" s="7">
        <f t="shared" si="166"/>
        <v>0</v>
      </c>
      <c r="Z505" s="7">
        <f t="shared" si="167"/>
        <v>0</v>
      </c>
      <c r="AA505" s="7" cm="1">
        <f t="array" ref="AA505">IF(ISNUMBER(SEARCH("cassette",H505)),_xlfn.XLOOKUP(S505,cassettewidth,_xlfn.XLOOKUP(H505,cassettetype,cassette)),IF(ISNUMBER(SEARCH("fascia",H505)),_xlfn.XLOOKUP(S505,fasciawidth,_xlfn.XLOOKUP(H505,fasciatype,fascia)),0))</f>
        <v>0</v>
      </c>
      <c r="AB505" s="7" t="str">
        <f t="shared" si="168"/>
        <v/>
      </c>
      <c r="AC505" s="7" t="str" cm="1">
        <f t="array" ref="AC505">IF(NOT(ISBLANK(H505)),_xlfn.XLOOKUP(S505,cassetterefwidth,_xlfn.XLOOKUP(T505,cassetterefdrop,cassetteref)),"")</f>
        <v/>
      </c>
      <c r="AD505" s="1" t="b">
        <f t="shared" si="169"/>
        <v>0</v>
      </c>
      <c r="AE505" s="1" t="b">
        <f t="shared" si="154"/>
        <v>0</v>
      </c>
      <c r="AF505" s="10" t="e" cm="1">
        <f t="array" aca="1" ref="AF505" ca="1">(_xlfn.XLOOKUP($S505,INDIRECT($U505&amp;$W505&amp;"W"),_xlfn.XLOOKUP($T505,INDIRECT($U505&amp;$W505&amp;"D"),INDIRECT($U505&amp;$W505))))</f>
        <v>#REF!</v>
      </c>
      <c r="AG505" s="9"/>
      <c r="AH505" s="9"/>
      <c r="AI505" s="9"/>
      <c r="AJ505" s="9"/>
      <c r="AK505" s="9"/>
      <c r="AL505" s="7">
        <f t="shared" si="155"/>
        <v>500</v>
      </c>
      <c r="AM505" s="7" t="str">
        <f t="shared" si="170"/>
        <v/>
      </c>
      <c r="AN505" s="7">
        <f t="shared" si="156"/>
        <v>0</v>
      </c>
      <c r="AO505" s="7">
        <f t="shared" si="157"/>
        <v>0</v>
      </c>
      <c r="AP505" s="9" cm="1">
        <f t="array" aca="1" ref="AP505" ca="1">IF(F505="Flow",_xlfn.XLOOKUP(AL505,INDIRECT(F505&amp;AM505&amp;"W"),_xlfn.XLOOKUP(AI505,INDIRECT(F505&amp;AM505&amp;"H"),INDIRECT(F505&amp;AM505))),0)</f>
        <v>0</v>
      </c>
      <c r="AQ505" s="9">
        <f>IF(F505="Cascade",_xlfn.XLOOKUP(S505,Cascade!$C$4:$S$4,Cascade!$C$5:$S$5),0)</f>
        <v>0</v>
      </c>
      <c r="AR505" s="9" t="b">
        <f t="shared" si="158"/>
        <v>0</v>
      </c>
      <c r="AS505" s="9" cm="1">
        <f t="array" aca="1" ref="AS505" ca="1">IF(OR(G505="Ellipse 43",G505="Luxury 46",G505="Type 2",G505="Type D",G505="Type Z",ISBLANK(G505)),0,_xlfn.XLOOKUP(S505,INDIRECT(U505&amp;AR505&amp;"w"),INDIRECT(U505&amp;AR505)))</f>
        <v>0</v>
      </c>
      <c r="AT505" s="9" cm="1">
        <f t="array" ref="AT505">IF(F505="ExtraLok 100",_xlfn.XLOOKUP(S505,'ExtraLok 100'!$C$6:$S$6,_xlfn.XLOOKUP('Pricing Tool'!T505,'ExtraLok 100'!$A$7:$A$21,'ExtraLok 100'!$C$7:$S$21)),IF(F505="ExtraLok 125",_xlfn.XLOOKUP('Pricing Tool'!S505,'ExtraLok 125'!$C$6:$S$6,_xlfn.XLOOKUP('Pricing Tool'!T505,'ExtraLok 125'!$A$7:$A$33,'ExtraLok 125'!$C$7:$S$33)),0))</f>
        <v>0</v>
      </c>
      <c r="AU505" s="9">
        <f t="shared" ca="1" si="171"/>
        <v>0</v>
      </c>
      <c r="AV505" s="9" t="str">
        <f t="shared" si="159"/>
        <v/>
      </c>
      <c r="AW505" s="85" t="e">
        <f>_xlfn.XLOOKUP($AV505,'Size capacities'!$A$2:$A$120,'Size capacities'!D$2:D$120)</f>
        <v>#N/A</v>
      </c>
      <c r="AX505" s="85" t="e">
        <f>_xlfn.XLOOKUP($AV505,'Size capacities'!$A$2:$A$120,'Size capacities'!E$2:E$120)</f>
        <v>#N/A</v>
      </c>
      <c r="AY505" s="85" t="e">
        <f>_xlfn.XLOOKUP($AV505,'Size capacities'!$A$2:$A$120,'Size capacities'!F$2:F$120)</f>
        <v>#N/A</v>
      </c>
      <c r="AZ505" s="85" t="e">
        <f>_xlfn.XLOOKUP($AV505,'Size capacities'!$A$2:$A$120,'Size capacities'!G$2:G$120)</f>
        <v>#N/A</v>
      </c>
      <c r="BA505" s="85">
        <f t="shared" si="160"/>
        <v>0</v>
      </c>
      <c r="BB505" s="85">
        <f t="shared" si="161"/>
        <v>0</v>
      </c>
    </row>
    <row r="506" spans="1:54" x14ac:dyDescent="0.3">
      <c r="A506" s="7">
        <v>503</v>
      </c>
      <c r="B506" s="91"/>
      <c r="C506" s="91"/>
      <c r="D506" s="91"/>
      <c r="E506" s="91"/>
      <c r="F506" s="91"/>
      <c r="G506" s="91"/>
      <c r="H506" s="91"/>
      <c r="I506" s="91"/>
      <c r="J506" s="91"/>
      <c r="K506" s="92"/>
      <c r="L506" s="92"/>
      <c r="M506" s="9">
        <f t="shared" ca="1" si="151"/>
        <v>0</v>
      </c>
      <c r="N506" s="10" cm="1">
        <f t="array" aca="1" ref="N506" ca="1">IF(ISBLANK(C506),0,IF(F506="Flow",AP506,IF(F506="Cascade",AQ506,IF(OR(ISBLANK(F506),ISBLANK(G506),ISBLANK(I506),ISBLANK(J506)),0,(_xlfn.XLOOKUP(S506,INDIRECT(U506&amp;W506&amp;"W"),_xlfn.XLOOKUP(T506,INDIRECT(U506&amp;W506&amp;"D"),INDIRECT(U506&amp;W506))))))))</f>
        <v>0</v>
      </c>
      <c r="O506" s="93"/>
      <c r="P506" s="9">
        <f t="shared" ca="1" si="152"/>
        <v>0</v>
      </c>
      <c r="Q506" s="9">
        <f t="shared" si="162"/>
        <v>0</v>
      </c>
      <c r="S506" s="7">
        <f t="shared" si="163"/>
        <v>800</v>
      </c>
      <c r="T506" s="7">
        <f t="shared" si="164"/>
        <v>800</v>
      </c>
      <c r="U506" s="8" t="str">
        <f t="shared" si="165"/>
        <v/>
      </c>
      <c r="V506" s="7" cm="1">
        <f t="array" aca="1" ref="V506" ca="1">IF(ISBLANK(I506),0,_xlfn.XLOOKUP(I506,INDIRECT(U506&amp;"Controls"),INDIRECT(U506&amp;"ControlsAddon")))</f>
        <v>0</v>
      </c>
      <c r="W506" s="7" t="str">
        <f t="shared" si="153"/>
        <v/>
      </c>
      <c r="X506" s="7" cm="1">
        <f t="array" aca="1" ref="X506" ca="1">IF(AND(K506="y",NOT(ISBLANK(H506))),_xlfn.XLOOKUP(S506,ralcassette,ralcassettecost),IF(K506="Y",_xlfn.XLOOKUP(S506,INDIRECT(U506&amp;"RALW"),_xlfn.XLOOKUP(T506,INDIRECT(U506&amp;"RALD"),INDIRECT(U506&amp;"RAL"))),0))</f>
        <v>0</v>
      </c>
      <c r="Y506" s="7">
        <f t="shared" si="166"/>
        <v>0</v>
      </c>
      <c r="Z506" s="7">
        <f t="shared" si="167"/>
        <v>0</v>
      </c>
      <c r="AA506" s="7" cm="1">
        <f t="array" ref="AA506">IF(ISNUMBER(SEARCH("cassette",H506)),_xlfn.XLOOKUP(S506,cassettewidth,_xlfn.XLOOKUP(H506,cassettetype,cassette)),IF(ISNUMBER(SEARCH("fascia",H506)),_xlfn.XLOOKUP(S506,fasciawidth,_xlfn.XLOOKUP(H506,fasciatype,fascia)),0))</f>
        <v>0</v>
      </c>
      <c r="AB506" s="7" t="str">
        <f t="shared" si="168"/>
        <v/>
      </c>
      <c r="AC506" s="7" t="str" cm="1">
        <f t="array" ref="AC506">IF(NOT(ISBLANK(H506)),_xlfn.XLOOKUP(S506,cassetterefwidth,_xlfn.XLOOKUP(T506,cassetterefdrop,cassetteref)),"")</f>
        <v/>
      </c>
      <c r="AD506" s="1" t="b">
        <f t="shared" si="169"/>
        <v>0</v>
      </c>
      <c r="AE506" s="1" t="b">
        <f t="shared" si="154"/>
        <v>0</v>
      </c>
      <c r="AF506" s="10" t="e" cm="1">
        <f t="array" aca="1" ref="AF506" ca="1">(_xlfn.XLOOKUP($S506,INDIRECT($U506&amp;$W506&amp;"W"),_xlfn.XLOOKUP($T506,INDIRECT($U506&amp;$W506&amp;"D"),INDIRECT($U506&amp;$W506))))</f>
        <v>#REF!</v>
      </c>
      <c r="AG506" s="9"/>
      <c r="AH506" s="9"/>
      <c r="AI506" s="9"/>
      <c r="AJ506" s="9"/>
      <c r="AK506" s="9"/>
      <c r="AL506" s="7">
        <f t="shared" si="155"/>
        <v>500</v>
      </c>
      <c r="AM506" s="7" t="str">
        <f t="shared" si="170"/>
        <v/>
      </c>
      <c r="AN506" s="7">
        <f t="shared" si="156"/>
        <v>0</v>
      </c>
      <c r="AO506" s="7">
        <f t="shared" si="157"/>
        <v>0</v>
      </c>
      <c r="AP506" s="9" cm="1">
        <f t="array" aca="1" ref="AP506" ca="1">IF(F506="Flow",_xlfn.XLOOKUP(AL506,INDIRECT(F506&amp;AM506&amp;"W"),_xlfn.XLOOKUP(AI506,INDIRECT(F506&amp;AM506&amp;"H"),INDIRECT(F506&amp;AM506))),0)</f>
        <v>0</v>
      </c>
      <c r="AQ506" s="9">
        <f>IF(F506="Cascade",_xlfn.XLOOKUP(S506,Cascade!$C$4:$S$4,Cascade!$C$5:$S$5),0)</f>
        <v>0</v>
      </c>
      <c r="AR506" s="9" t="b">
        <f t="shared" si="158"/>
        <v>0</v>
      </c>
      <c r="AS506" s="9" cm="1">
        <f t="array" aca="1" ref="AS506" ca="1">IF(OR(G506="Ellipse 43",G506="Luxury 46",G506="Type 2",G506="Type D",G506="Type Z",ISBLANK(G506)),0,_xlfn.XLOOKUP(S506,INDIRECT(U506&amp;AR506&amp;"w"),INDIRECT(U506&amp;AR506)))</f>
        <v>0</v>
      </c>
      <c r="AT506" s="9" cm="1">
        <f t="array" ref="AT506">IF(F506="ExtraLok 100",_xlfn.XLOOKUP(S506,'ExtraLok 100'!$C$6:$S$6,_xlfn.XLOOKUP('Pricing Tool'!T506,'ExtraLok 100'!$A$7:$A$21,'ExtraLok 100'!$C$7:$S$21)),IF(F506="ExtraLok 125",_xlfn.XLOOKUP('Pricing Tool'!S506,'ExtraLok 125'!$C$6:$S$6,_xlfn.XLOOKUP('Pricing Tool'!T506,'ExtraLok 125'!$A$7:$A$33,'ExtraLok 125'!$C$7:$S$33)),0))</f>
        <v>0</v>
      </c>
      <c r="AU506" s="9">
        <f t="shared" ca="1" si="171"/>
        <v>0</v>
      </c>
      <c r="AV506" s="9" t="str">
        <f t="shared" si="159"/>
        <v/>
      </c>
      <c r="AW506" s="85" t="e">
        <f>_xlfn.XLOOKUP($AV506,'Size capacities'!$A$2:$A$120,'Size capacities'!D$2:D$120)</f>
        <v>#N/A</v>
      </c>
      <c r="AX506" s="85" t="e">
        <f>_xlfn.XLOOKUP($AV506,'Size capacities'!$A$2:$A$120,'Size capacities'!E$2:E$120)</f>
        <v>#N/A</v>
      </c>
      <c r="AY506" s="85" t="e">
        <f>_xlfn.XLOOKUP($AV506,'Size capacities'!$A$2:$A$120,'Size capacities'!F$2:F$120)</f>
        <v>#N/A</v>
      </c>
      <c r="AZ506" s="85" t="e">
        <f>_xlfn.XLOOKUP($AV506,'Size capacities'!$A$2:$A$120,'Size capacities'!G$2:G$120)</f>
        <v>#N/A</v>
      </c>
      <c r="BA506" s="85">
        <f t="shared" si="160"/>
        <v>0</v>
      </c>
      <c r="BB506" s="85">
        <f t="shared" si="161"/>
        <v>0</v>
      </c>
    </row>
    <row r="507" spans="1:54" x14ac:dyDescent="0.3">
      <c r="A507" s="7">
        <v>504</v>
      </c>
      <c r="B507" s="91"/>
      <c r="C507" s="91"/>
      <c r="D507" s="91"/>
      <c r="E507" s="91"/>
      <c r="F507" s="91"/>
      <c r="G507" s="91"/>
      <c r="H507" s="91"/>
      <c r="I507" s="91"/>
      <c r="J507" s="91"/>
      <c r="K507" s="92"/>
      <c r="L507" s="92"/>
      <c r="M507" s="9">
        <f t="shared" ca="1" si="151"/>
        <v>0</v>
      </c>
      <c r="N507" s="10" cm="1">
        <f t="array" aca="1" ref="N507" ca="1">IF(ISBLANK(C507),0,IF(F507="Flow",AP507,IF(F507="Cascade",AQ507,IF(OR(ISBLANK(F507),ISBLANK(G507),ISBLANK(I507),ISBLANK(J507)),0,(_xlfn.XLOOKUP(S507,INDIRECT(U507&amp;W507&amp;"W"),_xlfn.XLOOKUP(T507,INDIRECT(U507&amp;W507&amp;"D"),INDIRECT(U507&amp;W507))))))))</f>
        <v>0</v>
      </c>
      <c r="O507" s="93"/>
      <c r="P507" s="9">
        <f t="shared" ca="1" si="152"/>
        <v>0</v>
      </c>
      <c r="Q507" s="9">
        <f t="shared" si="162"/>
        <v>0</v>
      </c>
      <c r="S507" s="7">
        <f t="shared" si="163"/>
        <v>800</v>
      </c>
      <c r="T507" s="7">
        <f t="shared" si="164"/>
        <v>800</v>
      </c>
      <c r="U507" s="8" t="str">
        <f t="shared" si="165"/>
        <v/>
      </c>
      <c r="V507" s="7" cm="1">
        <f t="array" aca="1" ref="V507" ca="1">IF(ISBLANK(I507),0,_xlfn.XLOOKUP(I507,INDIRECT(U507&amp;"Controls"),INDIRECT(U507&amp;"ControlsAddon")))</f>
        <v>0</v>
      </c>
      <c r="W507" s="7" t="str">
        <f t="shared" si="153"/>
        <v/>
      </c>
      <c r="X507" s="7" cm="1">
        <f t="array" aca="1" ref="X507" ca="1">IF(AND(K507="y",NOT(ISBLANK(H507))),_xlfn.XLOOKUP(S507,ralcassette,ralcassettecost),IF(K507="Y",_xlfn.XLOOKUP(S507,INDIRECT(U507&amp;"RALW"),_xlfn.XLOOKUP(T507,INDIRECT(U507&amp;"RALD"),INDIRECT(U507&amp;"RAL"))),0))</f>
        <v>0</v>
      </c>
      <c r="Y507" s="7">
        <f t="shared" si="166"/>
        <v>0</v>
      </c>
      <c r="Z507" s="7">
        <f t="shared" si="167"/>
        <v>0</v>
      </c>
      <c r="AA507" s="7" cm="1">
        <f t="array" ref="AA507">IF(ISNUMBER(SEARCH("cassette",H507)),_xlfn.XLOOKUP(S507,cassettewidth,_xlfn.XLOOKUP(H507,cassettetype,cassette)),IF(ISNUMBER(SEARCH("fascia",H507)),_xlfn.XLOOKUP(S507,fasciawidth,_xlfn.XLOOKUP(H507,fasciatype,fascia)),0))</f>
        <v>0</v>
      </c>
      <c r="AB507" s="7" t="str">
        <f t="shared" si="168"/>
        <v/>
      </c>
      <c r="AC507" s="7" t="str" cm="1">
        <f t="array" ref="AC507">IF(NOT(ISBLANK(H507)),_xlfn.XLOOKUP(S507,cassetterefwidth,_xlfn.XLOOKUP(T507,cassetterefdrop,cassetteref)),"")</f>
        <v/>
      </c>
      <c r="AD507" s="1" t="b">
        <f t="shared" si="169"/>
        <v>0</v>
      </c>
      <c r="AE507" s="1" t="b">
        <f t="shared" si="154"/>
        <v>0</v>
      </c>
      <c r="AF507" s="10" t="e" cm="1">
        <f t="array" aca="1" ref="AF507" ca="1">(_xlfn.XLOOKUP($S507,INDIRECT($U507&amp;$W507&amp;"W"),_xlfn.XLOOKUP($T507,INDIRECT($U507&amp;$W507&amp;"D"),INDIRECT($U507&amp;$W507))))</f>
        <v>#REF!</v>
      </c>
      <c r="AG507" s="9"/>
      <c r="AH507" s="9"/>
      <c r="AI507" s="9"/>
      <c r="AJ507" s="9"/>
      <c r="AK507" s="9"/>
      <c r="AL507" s="7">
        <f t="shared" si="155"/>
        <v>500</v>
      </c>
      <c r="AM507" s="7" t="str">
        <f t="shared" si="170"/>
        <v/>
      </c>
      <c r="AN507" s="7">
        <f t="shared" si="156"/>
        <v>0</v>
      </c>
      <c r="AO507" s="7">
        <f t="shared" si="157"/>
        <v>0</v>
      </c>
      <c r="AP507" s="9" cm="1">
        <f t="array" aca="1" ref="AP507" ca="1">IF(F507="Flow",_xlfn.XLOOKUP(AL507,INDIRECT(F507&amp;AM507&amp;"W"),_xlfn.XLOOKUP(AI507,INDIRECT(F507&amp;AM507&amp;"H"),INDIRECT(F507&amp;AM507))),0)</f>
        <v>0</v>
      </c>
      <c r="AQ507" s="9">
        <f>IF(F507="Cascade",_xlfn.XLOOKUP(S507,Cascade!$C$4:$S$4,Cascade!$C$5:$S$5),0)</f>
        <v>0</v>
      </c>
      <c r="AR507" s="9" t="b">
        <f t="shared" si="158"/>
        <v>0</v>
      </c>
      <c r="AS507" s="9" cm="1">
        <f t="array" aca="1" ref="AS507" ca="1">IF(OR(G507="Ellipse 43",G507="Luxury 46",G507="Type 2",G507="Type D",G507="Type Z",ISBLANK(G507)),0,_xlfn.XLOOKUP(S507,INDIRECT(U507&amp;AR507&amp;"w"),INDIRECT(U507&amp;AR507)))</f>
        <v>0</v>
      </c>
      <c r="AT507" s="9" cm="1">
        <f t="array" ref="AT507">IF(F507="ExtraLok 100",_xlfn.XLOOKUP(S507,'ExtraLok 100'!$C$6:$S$6,_xlfn.XLOOKUP('Pricing Tool'!T507,'ExtraLok 100'!$A$7:$A$21,'ExtraLok 100'!$C$7:$S$21)),IF(F507="ExtraLok 125",_xlfn.XLOOKUP('Pricing Tool'!S507,'ExtraLok 125'!$C$6:$S$6,_xlfn.XLOOKUP('Pricing Tool'!T507,'ExtraLok 125'!$A$7:$A$33,'ExtraLok 125'!$C$7:$S$33)),0))</f>
        <v>0</v>
      </c>
      <c r="AU507" s="9">
        <f t="shared" ca="1" si="171"/>
        <v>0</v>
      </c>
      <c r="AV507" s="9" t="str">
        <f t="shared" si="159"/>
        <v/>
      </c>
      <c r="AW507" s="85" t="e">
        <f>_xlfn.XLOOKUP($AV507,'Size capacities'!$A$2:$A$120,'Size capacities'!D$2:D$120)</f>
        <v>#N/A</v>
      </c>
      <c r="AX507" s="85" t="e">
        <f>_xlfn.XLOOKUP($AV507,'Size capacities'!$A$2:$A$120,'Size capacities'!E$2:E$120)</f>
        <v>#N/A</v>
      </c>
      <c r="AY507" s="85" t="e">
        <f>_xlfn.XLOOKUP($AV507,'Size capacities'!$A$2:$A$120,'Size capacities'!F$2:F$120)</f>
        <v>#N/A</v>
      </c>
      <c r="AZ507" s="85" t="e">
        <f>_xlfn.XLOOKUP($AV507,'Size capacities'!$A$2:$A$120,'Size capacities'!G$2:G$120)</f>
        <v>#N/A</v>
      </c>
      <c r="BA507" s="85">
        <f t="shared" si="160"/>
        <v>0</v>
      </c>
      <c r="BB507" s="85">
        <f t="shared" si="161"/>
        <v>0</v>
      </c>
    </row>
    <row r="508" spans="1:54" x14ac:dyDescent="0.3">
      <c r="A508" s="7">
        <v>505</v>
      </c>
      <c r="B508" s="91"/>
      <c r="C508" s="91"/>
      <c r="D508" s="91"/>
      <c r="E508" s="91"/>
      <c r="F508" s="91"/>
      <c r="G508" s="91"/>
      <c r="H508" s="91"/>
      <c r="I508" s="91"/>
      <c r="J508" s="91"/>
      <c r="K508" s="92"/>
      <c r="L508" s="92"/>
      <c r="M508" s="9">
        <f t="shared" ca="1" si="151"/>
        <v>0</v>
      </c>
      <c r="N508" s="10" cm="1">
        <f t="array" aca="1" ref="N508" ca="1">IF(ISBLANK(C508),0,IF(F508="Flow",AP508,IF(F508="Cascade",AQ508,IF(OR(ISBLANK(F508),ISBLANK(G508),ISBLANK(I508),ISBLANK(J508)),0,(_xlfn.XLOOKUP(S508,INDIRECT(U508&amp;W508&amp;"W"),_xlfn.XLOOKUP(T508,INDIRECT(U508&amp;W508&amp;"D"),INDIRECT(U508&amp;W508))))))))</f>
        <v>0</v>
      </c>
      <c r="O508" s="93"/>
      <c r="P508" s="9">
        <f t="shared" ca="1" si="152"/>
        <v>0</v>
      </c>
      <c r="Q508" s="9">
        <f t="shared" si="162"/>
        <v>0</v>
      </c>
      <c r="S508" s="7">
        <f t="shared" si="163"/>
        <v>800</v>
      </c>
      <c r="T508" s="7">
        <f t="shared" si="164"/>
        <v>800</v>
      </c>
      <c r="U508" s="8" t="str">
        <f t="shared" si="165"/>
        <v/>
      </c>
      <c r="V508" s="7" cm="1">
        <f t="array" aca="1" ref="V508" ca="1">IF(ISBLANK(I508),0,_xlfn.XLOOKUP(I508,INDIRECT(U508&amp;"Controls"),INDIRECT(U508&amp;"ControlsAddon")))</f>
        <v>0</v>
      </c>
      <c r="W508" s="7" t="str">
        <f t="shared" si="153"/>
        <v/>
      </c>
      <c r="X508" s="7" cm="1">
        <f t="array" aca="1" ref="X508" ca="1">IF(AND(K508="y",NOT(ISBLANK(H508))),_xlfn.XLOOKUP(S508,ralcassette,ralcassettecost),IF(K508="Y",_xlfn.XLOOKUP(S508,INDIRECT(U508&amp;"RALW"),_xlfn.XLOOKUP(T508,INDIRECT(U508&amp;"RALD"),INDIRECT(U508&amp;"RAL"))),0))</f>
        <v>0</v>
      </c>
      <c r="Y508" s="7">
        <f t="shared" si="166"/>
        <v>0</v>
      </c>
      <c r="Z508" s="7">
        <f t="shared" si="167"/>
        <v>0</v>
      </c>
      <c r="AA508" s="7" cm="1">
        <f t="array" ref="AA508">IF(ISNUMBER(SEARCH("cassette",H508)),_xlfn.XLOOKUP(S508,cassettewidth,_xlfn.XLOOKUP(H508,cassettetype,cassette)),IF(ISNUMBER(SEARCH("fascia",H508)),_xlfn.XLOOKUP(S508,fasciawidth,_xlfn.XLOOKUP(H508,fasciatype,fascia)),0))</f>
        <v>0</v>
      </c>
      <c r="AB508" s="7" t="str">
        <f t="shared" si="168"/>
        <v/>
      </c>
      <c r="AC508" s="7" t="str" cm="1">
        <f t="array" ref="AC508">IF(NOT(ISBLANK(H508)),_xlfn.XLOOKUP(S508,cassetterefwidth,_xlfn.XLOOKUP(T508,cassetterefdrop,cassetteref)),"")</f>
        <v/>
      </c>
      <c r="AD508" s="1" t="b">
        <f t="shared" si="169"/>
        <v>0</v>
      </c>
      <c r="AE508" s="1" t="b">
        <f t="shared" si="154"/>
        <v>0</v>
      </c>
      <c r="AF508" s="10" t="e" cm="1">
        <f t="array" aca="1" ref="AF508" ca="1">(_xlfn.XLOOKUP($S508,INDIRECT($U508&amp;$W508&amp;"W"),_xlfn.XLOOKUP($T508,INDIRECT($U508&amp;$W508&amp;"D"),INDIRECT($U508&amp;$W508))))</f>
        <v>#REF!</v>
      </c>
      <c r="AG508" s="9"/>
      <c r="AH508" s="9"/>
      <c r="AI508" s="9"/>
      <c r="AJ508" s="9"/>
      <c r="AK508" s="9"/>
      <c r="AL508" s="7">
        <f t="shared" si="155"/>
        <v>500</v>
      </c>
      <c r="AM508" s="7" t="str">
        <f t="shared" si="170"/>
        <v/>
      </c>
      <c r="AN508" s="7">
        <f t="shared" si="156"/>
        <v>0</v>
      </c>
      <c r="AO508" s="7">
        <f t="shared" si="157"/>
        <v>0</v>
      </c>
      <c r="AP508" s="9" cm="1">
        <f t="array" aca="1" ref="AP508" ca="1">IF(F508="Flow",_xlfn.XLOOKUP(AL508,INDIRECT(F508&amp;AM508&amp;"W"),_xlfn.XLOOKUP(AI508,INDIRECT(F508&amp;AM508&amp;"H"),INDIRECT(F508&amp;AM508))),0)</f>
        <v>0</v>
      </c>
      <c r="AQ508" s="9">
        <f>IF(F508="Cascade",_xlfn.XLOOKUP(S508,Cascade!$C$4:$S$4,Cascade!$C$5:$S$5),0)</f>
        <v>0</v>
      </c>
      <c r="AR508" s="9" t="b">
        <f t="shared" si="158"/>
        <v>0</v>
      </c>
      <c r="AS508" s="9" cm="1">
        <f t="array" aca="1" ref="AS508" ca="1">IF(OR(G508="Ellipse 43",G508="Luxury 46",G508="Type 2",G508="Type D",G508="Type Z",ISBLANK(G508)),0,_xlfn.XLOOKUP(S508,INDIRECT(U508&amp;AR508&amp;"w"),INDIRECT(U508&amp;AR508)))</f>
        <v>0</v>
      </c>
      <c r="AT508" s="9" cm="1">
        <f t="array" ref="AT508">IF(F508="ExtraLok 100",_xlfn.XLOOKUP(S508,'ExtraLok 100'!$C$6:$S$6,_xlfn.XLOOKUP('Pricing Tool'!T508,'ExtraLok 100'!$A$7:$A$21,'ExtraLok 100'!$C$7:$S$21)),IF(F508="ExtraLok 125",_xlfn.XLOOKUP('Pricing Tool'!S508,'ExtraLok 125'!$C$6:$S$6,_xlfn.XLOOKUP('Pricing Tool'!T508,'ExtraLok 125'!$A$7:$A$33,'ExtraLok 125'!$C$7:$S$33)),0))</f>
        <v>0</v>
      </c>
      <c r="AU508" s="9">
        <f t="shared" ca="1" si="171"/>
        <v>0</v>
      </c>
      <c r="AV508" s="9" t="str">
        <f t="shared" si="159"/>
        <v/>
      </c>
      <c r="AW508" s="85" t="e">
        <f>_xlfn.XLOOKUP($AV508,'Size capacities'!$A$2:$A$120,'Size capacities'!D$2:D$120)</f>
        <v>#N/A</v>
      </c>
      <c r="AX508" s="85" t="e">
        <f>_xlfn.XLOOKUP($AV508,'Size capacities'!$A$2:$A$120,'Size capacities'!E$2:E$120)</f>
        <v>#N/A</v>
      </c>
      <c r="AY508" s="85" t="e">
        <f>_xlfn.XLOOKUP($AV508,'Size capacities'!$A$2:$A$120,'Size capacities'!F$2:F$120)</f>
        <v>#N/A</v>
      </c>
      <c r="AZ508" s="85" t="e">
        <f>_xlfn.XLOOKUP($AV508,'Size capacities'!$A$2:$A$120,'Size capacities'!G$2:G$120)</f>
        <v>#N/A</v>
      </c>
      <c r="BA508" s="85">
        <f t="shared" si="160"/>
        <v>0</v>
      </c>
      <c r="BB508" s="85">
        <f t="shared" si="161"/>
        <v>0</v>
      </c>
    </row>
    <row r="509" spans="1:54" x14ac:dyDescent="0.3">
      <c r="A509" s="7">
        <v>506</v>
      </c>
      <c r="B509" s="91"/>
      <c r="C509" s="91"/>
      <c r="D509" s="91"/>
      <c r="E509" s="91"/>
      <c r="F509" s="91"/>
      <c r="G509" s="91"/>
      <c r="H509" s="91"/>
      <c r="I509" s="91"/>
      <c r="J509" s="91"/>
      <c r="K509" s="92"/>
      <c r="L509" s="92"/>
      <c r="M509" s="9">
        <f t="shared" ca="1" si="151"/>
        <v>0</v>
      </c>
      <c r="N509" s="10" cm="1">
        <f t="array" aca="1" ref="N509" ca="1">IF(ISBLANK(C509),0,IF(F509="Flow",AP509,IF(F509="Cascade",AQ509,IF(OR(ISBLANK(F509),ISBLANK(G509),ISBLANK(I509),ISBLANK(J509)),0,(_xlfn.XLOOKUP(S509,INDIRECT(U509&amp;W509&amp;"W"),_xlfn.XLOOKUP(T509,INDIRECT(U509&amp;W509&amp;"D"),INDIRECT(U509&amp;W509))))))))</f>
        <v>0</v>
      </c>
      <c r="O509" s="93"/>
      <c r="P509" s="9">
        <f t="shared" ca="1" si="152"/>
        <v>0</v>
      </c>
      <c r="Q509" s="9">
        <f t="shared" si="162"/>
        <v>0</v>
      </c>
      <c r="S509" s="7">
        <f t="shared" si="163"/>
        <v>800</v>
      </c>
      <c r="T509" s="7">
        <f t="shared" si="164"/>
        <v>800</v>
      </c>
      <c r="U509" s="8" t="str">
        <f t="shared" si="165"/>
        <v/>
      </c>
      <c r="V509" s="7" cm="1">
        <f t="array" aca="1" ref="V509" ca="1">IF(ISBLANK(I509),0,_xlfn.XLOOKUP(I509,INDIRECT(U509&amp;"Controls"),INDIRECT(U509&amp;"ControlsAddon")))</f>
        <v>0</v>
      </c>
      <c r="W509" s="7" t="str">
        <f t="shared" si="153"/>
        <v/>
      </c>
      <c r="X509" s="7" cm="1">
        <f t="array" aca="1" ref="X509" ca="1">IF(AND(K509="y",NOT(ISBLANK(H509))),_xlfn.XLOOKUP(S509,ralcassette,ralcassettecost),IF(K509="Y",_xlfn.XLOOKUP(S509,INDIRECT(U509&amp;"RALW"),_xlfn.XLOOKUP(T509,INDIRECT(U509&amp;"RALD"),INDIRECT(U509&amp;"RAL"))),0))</f>
        <v>0</v>
      </c>
      <c r="Y509" s="7">
        <f t="shared" si="166"/>
        <v>0</v>
      </c>
      <c r="Z509" s="7">
        <f t="shared" si="167"/>
        <v>0</v>
      </c>
      <c r="AA509" s="7" cm="1">
        <f t="array" ref="AA509">IF(ISNUMBER(SEARCH("cassette",H509)),_xlfn.XLOOKUP(S509,cassettewidth,_xlfn.XLOOKUP(H509,cassettetype,cassette)),IF(ISNUMBER(SEARCH("fascia",H509)),_xlfn.XLOOKUP(S509,fasciawidth,_xlfn.XLOOKUP(H509,fasciatype,fascia)),0))</f>
        <v>0</v>
      </c>
      <c r="AB509" s="7" t="str">
        <f t="shared" si="168"/>
        <v/>
      </c>
      <c r="AC509" s="7" t="str" cm="1">
        <f t="array" ref="AC509">IF(NOT(ISBLANK(H509)),_xlfn.XLOOKUP(S509,cassetterefwidth,_xlfn.XLOOKUP(T509,cassetterefdrop,cassetteref)),"")</f>
        <v/>
      </c>
      <c r="AD509" s="1" t="b">
        <f t="shared" si="169"/>
        <v>0</v>
      </c>
      <c r="AE509" s="1" t="b">
        <f t="shared" si="154"/>
        <v>0</v>
      </c>
      <c r="AF509" s="10" t="e" cm="1">
        <f t="array" aca="1" ref="AF509" ca="1">(_xlfn.XLOOKUP($S509,INDIRECT($U509&amp;$W509&amp;"W"),_xlfn.XLOOKUP($T509,INDIRECT($U509&amp;$W509&amp;"D"),INDIRECT($U509&amp;$W509))))</f>
        <v>#REF!</v>
      </c>
      <c r="AG509" s="9"/>
      <c r="AH509" s="9"/>
      <c r="AI509" s="9"/>
      <c r="AJ509" s="9"/>
      <c r="AK509" s="9"/>
      <c r="AL509" s="7">
        <f t="shared" si="155"/>
        <v>500</v>
      </c>
      <c r="AM509" s="7" t="str">
        <f t="shared" si="170"/>
        <v/>
      </c>
      <c r="AN509" s="7">
        <f t="shared" si="156"/>
        <v>0</v>
      </c>
      <c r="AO509" s="7">
        <f t="shared" si="157"/>
        <v>0</v>
      </c>
      <c r="AP509" s="9" cm="1">
        <f t="array" aca="1" ref="AP509" ca="1">IF(F509="Flow",_xlfn.XLOOKUP(AL509,INDIRECT(F509&amp;AM509&amp;"W"),_xlfn.XLOOKUP(AI509,INDIRECT(F509&amp;AM509&amp;"H"),INDIRECT(F509&amp;AM509))),0)</f>
        <v>0</v>
      </c>
      <c r="AQ509" s="9">
        <f>IF(F509="Cascade",_xlfn.XLOOKUP(S509,Cascade!$C$4:$S$4,Cascade!$C$5:$S$5),0)</f>
        <v>0</v>
      </c>
      <c r="AR509" s="9" t="b">
        <f t="shared" si="158"/>
        <v>0</v>
      </c>
      <c r="AS509" s="9" cm="1">
        <f t="array" aca="1" ref="AS509" ca="1">IF(OR(G509="Ellipse 43",G509="Luxury 46",G509="Type 2",G509="Type D",G509="Type Z",ISBLANK(G509)),0,_xlfn.XLOOKUP(S509,INDIRECT(U509&amp;AR509&amp;"w"),INDIRECT(U509&amp;AR509)))</f>
        <v>0</v>
      </c>
      <c r="AT509" s="9" cm="1">
        <f t="array" ref="AT509">IF(F509="ExtraLok 100",_xlfn.XLOOKUP(S509,'ExtraLok 100'!$C$6:$S$6,_xlfn.XLOOKUP('Pricing Tool'!T509,'ExtraLok 100'!$A$7:$A$21,'ExtraLok 100'!$C$7:$S$21)),IF(F509="ExtraLok 125",_xlfn.XLOOKUP('Pricing Tool'!S509,'ExtraLok 125'!$C$6:$S$6,_xlfn.XLOOKUP('Pricing Tool'!T509,'ExtraLok 125'!$A$7:$A$33,'ExtraLok 125'!$C$7:$S$33)),0))</f>
        <v>0</v>
      </c>
      <c r="AU509" s="9">
        <f t="shared" ca="1" si="171"/>
        <v>0</v>
      </c>
      <c r="AV509" s="9" t="str">
        <f t="shared" si="159"/>
        <v/>
      </c>
      <c r="AW509" s="85" t="e">
        <f>_xlfn.XLOOKUP($AV509,'Size capacities'!$A$2:$A$120,'Size capacities'!D$2:D$120)</f>
        <v>#N/A</v>
      </c>
      <c r="AX509" s="85" t="e">
        <f>_xlfn.XLOOKUP($AV509,'Size capacities'!$A$2:$A$120,'Size capacities'!E$2:E$120)</f>
        <v>#N/A</v>
      </c>
      <c r="AY509" s="85" t="e">
        <f>_xlfn.XLOOKUP($AV509,'Size capacities'!$A$2:$A$120,'Size capacities'!F$2:F$120)</f>
        <v>#N/A</v>
      </c>
      <c r="AZ509" s="85" t="e">
        <f>_xlfn.XLOOKUP($AV509,'Size capacities'!$A$2:$A$120,'Size capacities'!G$2:G$120)</f>
        <v>#N/A</v>
      </c>
      <c r="BA509" s="85">
        <f t="shared" si="160"/>
        <v>0</v>
      </c>
      <c r="BB509" s="85">
        <f t="shared" si="161"/>
        <v>0</v>
      </c>
    </row>
    <row r="510" spans="1:54" x14ac:dyDescent="0.3">
      <c r="A510" s="7">
        <v>507</v>
      </c>
      <c r="B510" s="91"/>
      <c r="C510" s="91"/>
      <c r="D510" s="91"/>
      <c r="E510" s="91"/>
      <c r="F510" s="91"/>
      <c r="G510" s="91"/>
      <c r="H510" s="91"/>
      <c r="I510" s="91"/>
      <c r="J510" s="91"/>
      <c r="K510" s="92"/>
      <c r="L510" s="92"/>
      <c r="M510" s="9">
        <f t="shared" ca="1" si="151"/>
        <v>0</v>
      </c>
      <c r="N510" s="10" cm="1">
        <f t="array" aca="1" ref="N510" ca="1">IF(ISBLANK(C510),0,IF(F510="Flow",AP510,IF(F510="Cascade",AQ510,IF(OR(ISBLANK(F510),ISBLANK(G510),ISBLANK(I510),ISBLANK(J510)),0,(_xlfn.XLOOKUP(S510,INDIRECT(U510&amp;W510&amp;"W"),_xlfn.XLOOKUP(T510,INDIRECT(U510&amp;W510&amp;"D"),INDIRECT(U510&amp;W510))))))))</f>
        <v>0</v>
      </c>
      <c r="O510" s="93"/>
      <c r="P510" s="9">
        <f t="shared" ca="1" si="152"/>
        <v>0</v>
      </c>
      <c r="Q510" s="9">
        <f t="shared" si="162"/>
        <v>0</v>
      </c>
      <c r="S510" s="7">
        <f t="shared" si="163"/>
        <v>800</v>
      </c>
      <c r="T510" s="7">
        <f t="shared" si="164"/>
        <v>800</v>
      </c>
      <c r="U510" s="8" t="str">
        <f t="shared" si="165"/>
        <v/>
      </c>
      <c r="V510" s="7" cm="1">
        <f t="array" aca="1" ref="V510" ca="1">IF(ISBLANK(I510),0,_xlfn.XLOOKUP(I510,INDIRECT(U510&amp;"Controls"),INDIRECT(U510&amp;"ControlsAddon")))</f>
        <v>0</v>
      </c>
      <c r="W510" s="7" t="str">
        <f t="shared" si="153"/>
        <v/>
      </c>
      <c r="X510" s="7" cm="1">
        <f t="array" aca="1" ref="X510" ca="1">IF(AND(K510="y",NOT(ISBLANK(H510))),_xlfn.XLOOKUP(S510,ralcassette,ralcassettecost),IF(K510="Y",_xlfn.XLOOKUP(S510,INDIRECT(U510&amp;"RALW"),_xlfn.XLOOKUP(T510,INDIRECT(U510&amp;"RALD"),INDIRECT(U510&amp;"RAL"))),0))</f>
        <v>0</v>
      </c>
      <c r="Y510" s="7">
        <f t="shared" si="166"/>
        <v>0</v>
      </c>
      <c r="Z510" s="7">
        <f t="shared" si="167"/>
        <v>0</v>
      </c>
      <c r="AA510" s="7" cm="1">
        <f t="array" ref="AA510">IF(ISNUMBER(SEARCH("cassette",H510)),_xlfn.XLOOKUP(S510,cassettewidth,_xlfn.XLOOKUP(H510,cassettetype,cassette)),IF(ISNUMBER(SEARCH("fascia",H510)),_xlfn.XLOOKUP(S510,fasciawidth,_xlfn.XLOOKUP(H510,fasciatype,fascia)),0))</f>
        <v>0</v>
      </c>
      <c r="AB510" s="7" t="str">
        <f t="shared" si="168"/>
        <v/>
      </c>
      <c r="AC510" s="7" t="str" cm="1">
        <f t="array" ref="AC510">IF(NOT(ISBLANK(H510)),_xlfn.XLOOKUP(S510,cassetterefwidth,_xlfn.XLOOKUP(T510,cassetterefdrop,cassetteref)),"")</f>
        <v/>
      </c>
      <c r="AD510" s="1" t="b">
        <f t="shared" si="169"/>
        <v>0</v>
      </c>
      <c r="AE510" s="1" t="b">
        <f t="shared" si="154"/>
        <v>0</v>
      </c>
      <c r="AF510" s="10" t="e" cm="1">
        <f t="array" aca="1" ref="AF510" ca="1">(_xlfn.XLOOKUP($S510,INDIRECT($U510&amp;$W510&amp;"W"),_xlfn.XLOOKUP($T510,INDIRECT($U510&amp;$W510&amp;"D"),INDIRECT($U510&amp;$W510))))</f>
        <v>#REF!</v>
      </c>
      <c r="AG510" s="9"/>
      <c r="AH510" s="9"/>
      <c r="AI510" s="9"/>
      <c r="AJ510" s="9"/>
      <c r="AK510" s="9"/>
      <c r="AL510" s="7">
        <f t="shared" si="155"/>
        <v>500</v>
      </c>
      <c r="AM510" s="7" t="str">
        <f t="shared" si="170"/>
        <v/>
      </c>
      <c r="AN510" s="7">
        <f t="shared" si="156"/>
        <v>0</v>
      </c>
      <c r="AO510" s="7">
        <f t="shared" si="157"/>
        <v>0</v>
      </c>
      <c r="AP510" s="9" cm="1">
        <f t="array" aca="1" ref="AP510" ca="1">IF(F510="Flow",_xlfn.XLOOKUP(AL510,INDIRECT(F510&amp;AM510&amp;"W"),_xlfn.XLOOKUP(AI510,INDIRECT(F510&amp;AM510&amp;"H"),INDIRECT(F510&amp;AM510))),0)</f>
        <v>0</v>
      </c>
      <c r="AQ510" s="9">
        <f>IF(F510="Cascade",_xlfn.XLOOKUP(S510,Cascade!$C$4:$S$4,Cascade!$C$5:$S$5),0)</f>
        <v>0</v>
      </c>
      <c r="AR510" s="9" t="b">
        <f t="shared" si="158"/>
        <v>0</v>
      </c>
      <c r="AS510" s="9" cm="1">
        <f t="array" aca="1" ref="AS510" ca="1">IF(OR(G510="Ellipse 43",G510="Luxury 46",G510="Type 2",G510="Type D",G510="Type Z",ISBLANK(G510)),0,_xlfn.XLOOKUP(S510,INDIRECT(U510&amp;AR510&amp;"w"),INDIRECT(U510&amp;AR510)))</f>
        <v>0</v>
      </c>
      <c r="AT510" s="9" cm="1">
        <f t="array" ref="AT510">IF(F510="ExtraLok 100",_xlfn.XLOOKUP(S510,'ExtraLok 100'!$C$6:$S$6,_xlfn.XLOOKUP('Pricing Tool'!T510,'ExtraLok 100'!$A$7:$A$21,'ExtraLok 100'!$C$7:$S$21)),IF(F510="ExtraLok 125",_xlfn.XLOOKUP('Pricing Tool'!S510,'ExtraLok 125'!$C$6:$S$6,_xlfn.XLOOKUP('Pricing Tool'!T510,'ExtraLok 125'!$A$7:$A$33,'ExtraLok 125'!$C$7:$S$33)),0))</f>
        <v>0</v>
      </c>
      <c r="AU510" s="9">
        <f t="shared" ca="1" si="171"/>
        <v>0</v>
      </c>
      <c r="AV510" s="9" t="str">
        <f t="shared" si="159"/>
        <v/>
      </c>
      <c r="AW510" s="85" t="e">
        <f>_xlfn.XLOOKUP($AV510,'Size capacities'!$A$2:$A$120,'Size capacities'!D$2:D$120)</f>
        <v>#N/A</v>
      </c>
      <c r="AX510" s="85" t="e">
        <f>_xlfn.XLOOKUP($AV510,'Size capacities'!$A$2:$A$120,'Size capacities'!E$2:E$120)</f>
        <v>#N/A</v>
      </c>
      <c r="AY510" s="85" t="e">
        <f>_xlfn.XLOOKUP($AV510,'Size capacities'!$A$2:$A$120,'Size capacities'!F$2:F$120)</f>
        <v>#N/A</v>
      </c>
      <c r="AZ510" s="85" t="e">
        <f>_xlfn.XLOOKUP($AV510,'Size capacities'!$A$2:$A$120,'Size capacities'!G$2:G$120)</f>
        <v>#N/A</v>
      </c>
      <c r="BA510" s="85">
        <f t="shared" si="160"/>
        <v>0</v>
      </c>
      <c r="BB510" s="85">
        <f t="shared" si="161"/>
        <v>0</v>
      </c>
    </row>
    <row r="511" spans="1:54" x14ac:dyDescent="0.3">
      <c r="A511" s="7">
        <v>508</v>
      </c>
      <c r="B511" s="91"/>
      <c r="C511" s="91"/>
      <c r="D511" s="91"/>
      <c r="E511" s="91"/>
      <c r="F511" s="91"/>
      <c r="G511" s="91"/>
      <c r="H511" s="91"/>
      <c r="I511" s="91"/>
      <c r="J511" s="91"/>
      <c r="K511" s="92"/>
      <c r="L511" s="92"/>
      <c r="M511" s="9">
        <f t="shared" ca="1" si="151"/>
        <v>0</v>
      </c>
      <c r="N511" s="10" cm="1">
        <f t="array" aca="1" ref="N511" ca="1">IF(ISBLANK(C511),0,IF(F511="Flow",AP511,IF(F511="Cascade",AQ511,IF(OR(ISBLANK(F511),ISBLANK(G511),ISBLANK(I511),ISBLANK(J511)),0,(_xlfn.XLOOKUP(S511,INDIRECT(U511&amp;W511&amp;"W"),_xlfn.XLOOKUP(T511,INDIRECT(U511&amp;W511&amp;"D"),INDIRECT(U511&amp;W511))))))))</f>
        <v>0</v>
      </c>
      <c r="O511" s="93"/>
      <c r="P511" s="9">
        <f t="shared" ca="1" si="152"/>
        <v>0</v>
      </c>
      <c r="Q511" s="9">
        <f t="shared" si="162"/>
        <v>0</v>
      </c>
      <c r="S511" s="7">
        <f t="shared" si="163"/>
        <v>800</v>
      </c>
      <c r="T511" s="7">
        <f t="shared" si="164"/>
        <v>800</v>
      </c>
      <c r="U511" s="8" t="str">
        <f t="shared" si="165"/>
        <v/>
      </c>
      <c r="V511" s="7" cm="1">
        <f t="array" aca="1" ref="V511" ca="1">IF(ISBLANK(I511),0,_xlfn.XLOOKUP(I511,INDIRECT(U511&amp;"Controls"),INDIRECT(U511&amp;"ControlsAddon")))</f>
        <v>0</v>
      </c>
      <c r="W511" s="7" t="str">
        <f t="shared" si="153"/>
        <v/>
      </c>
      <c r="X511" s="7" cm="1">
        <f t="array" aca="1" ref="X511" ca="1">IF(AND(K511="y",NOT(ISBLANK(H511))),_xlfn.XLOOKUP(S511,ralcassette,ralcassettecost),IF(K511="Y",_xlfn.XLOOKUP(S511,INDIRECT(U511&amp;"RALW"),_xlfn.XLOOKUP(T511,INDIRECT(U511&amp;"RALD"),INDIRECT(U511&amp;"RAL"))),0))</f>
        <v>0</v>
      </c>
      <c r="Y511" s="7">
        <f t="shared" si="166"/>
        <v>0</v>
      </c>
      <c r="Z511" s="7">
        <f t="shared" si="167"/>
        <v>0</v>
      </c>
      <c r="AA511" s="7" cm="1">
        <f t="array" ref="AA511">IF(ISNUMBER(SEARCH("cassette",H511)),_xlfn.XLOOKUP(S511,cassettewidth,_xlfn.XLOOKUP(H511,cassettetype,cassette)),IF(ISNUMBER(SEARCH("fascia",H511)),_xlfn.XLOOKUP(S511,fasciawidth,_xlfn.XLOOKUP(H511,fasciatype,fascia)),0))</f>
        <v>0</v>
      </c>
      <c r="AB511" s="7" t="str">
        <f t="shared" si="168"/>
        <v/>
      </c>
      <c r="AC511" s="7" t="str" cm="1">
        <f t="array" ref="AC511">IF(NOT(ISBLANK(H511)),_xlfn.XLOOKUP(S511,cassetterefwidth,_xlfn.XLOOKUP(T511,cassetterefdrop,cassetteref)),"")</f>
        <v/>
      </c>
      <c r="AD511" s="1" t="b">
        <f t="shared" si="169"/>
        <v>0</v>
      </c>
      <c r="AE511" s="1" t="b">
        <f t="shared" si="154"/>
        <v>0</v>
      </c>
      <c r="AF511" s="10" t="e" cm="1">
        <f t="array" aca="1" ref="AF511" ca="1">(_xlfn.XLOOKUP($S511,INDIRECT($U511&amp;$W511&amp;"W"),_xlfn.XLOOKUP($T511,INDIRECT($U511&amp;$W511&amp;"D"),INDIRECT($U511&amp;$W511))))</f>
        <v>#REF!</v>
      </c>
      <c r="AG511" s="9"/>
      <c r="AH511" s="9"/>
      <c r="AI511" s="9"/>
      <c r="AJ511" s="9"/>
      <c r="AK511" s="9"/>
      <c r="AL511" s="7">
        <f t="shared" si="155"/>
        <v>500</v>
      </c>
      <c r="AM511" s="7" t="str">
        <f t="shared" si="170"/>
        <v/>
      </c>
      <c r="AN511" s="7">
        <f t="shared" si="156"/>
        <v>0</v>
      </c>
      <c r="AO511" s="7">
        <f t="shared" si="157"/>
        <v>0</v>
      </c>
      <c r="AP511" s="9" cm="1">
        <f t="array" aca="1" ref="AP511" ca="1">IF(F511="Flow",_xlfn.XLOOKUP(AL511,INDIRECT(F511&amp;AM511&amp;"W"),_xlfn.XLOOKUP(AI511,INDIRECT(F511&amp;AM511&amp;"H"),INDIRECT(F511&amp;AM511))),0)</f>
        <v>0</v>
      </c>
      <c r="AQ511" s="9">
        <f>IF(F511="Cascade",_xlfn.XLOOKUP(S511,Cascade!$C$4:$S$4,Cascade!$C$5:$S$5),0)</f>
        <v>0</v>
      </c>
      <c r="AR511" s="9" t="b">
        <f t="shared" si="158"/>
        <v>0</v>
      </c>
      <c r="AS511" s="9" cm="1">
        <f t="array" aca="1" ref="AS511" ca="1">IF(OR(G511="Ellipse 43",G511="Luxury 46",G511="Type 2",G511="Type D",G511="Type Z",ISBLANK(G511)),0,_xlfn.XLOOKUP(S511,INDIRECT(U511&amp;AR511&amp;"w"),INDIRECT(U511&amp;AR511)))</f>
        <v>0</v>
      </c>
      <c r="AT511" s="9" cm="1">
        <f t="array" ref="AT511">IF(F511="ExtraLok 100",_xlfn.XLOOKUP(S511,'ExtraLok 100'!$C$6:$S$6,_xlfn.XLOOKUP('Pricing Tool'!T511,'ExtraLok 100'!$A$7:$A$21,'ExtraLok 100'!$C$7:$S$21)),IF(F511="ExtraLok 125",_xlfn.XLOOKUP('Pricing Tool'!S511,'ExtraLok 125'!$C$6:$S$6,_xlfn.XLOOKUP('Pricing Tool'!T511,'ExtraLok 125'!$A$7:$A$33,'ExtraLok 125'!$C$7:$S$33)),0))</f>
        <v>0</v>
      </c>
      <c r="AU511" s="9">
        <f t="shared" ca="1" si="171"/>
        <v>0</v>
      </c>
      <c r="AV511" s="9" t="str">
        <f t="shared" si="159"/>
        <v/>
      </c>
      <c r="AW511" s="85" t="e">
        <f>_xlfn.XLOOKUP($AV511,'Size capacities'!$A$2:$A$120,'Size capacities'!D$2:D$120)</f>
        <v>#N/A</v>
      </c>
      <c r="AX511" s="85" t="e">
        <f>_xlfn.XLOOKUP($AV511,'Size capacities'!$A$2:$A$120,'Size capacities'!E$2:E$120)</f>
        <v>#N/A</v>
      </c>
      <c r="AY511" s="85" t="e">
        <f>_xlfn.XLOOKUP($AV511,'Size capacities'!$A$2:$A$120,'Size capacities'!F$2:F$120)</f>
        <v>#N/A</v>
      </c>
      <c r="AZ511" s="85" t="e">
        <f>_xlfn.XLOOKUP($AV511,'Size capacities'!$A$2:$A$120,'Size capacities'!G$2:G$120)</f>
        <v>#N/A</v>
      </c>
      <c r="BA511" s="85">
        <f t="shared" si="160"/>
        <v>0</v>
      </c>
      <c r="BB511" s="85">
        <f t="shared" si="161"/>
        <v>0</v>
      </c>
    </row>
    <row r="512" spans="1:54" x14ac:dyDescent="0.3">
      <c r="A512" s="7">
        <v>509</v>
      </c>
      <c r="B512" s="91"/>
      <c r="C512" s="91"/>
      <c r="D512" s="91"/>
      <c r="E512" s="91"/>
      <c r="F512" s="91"/>
      <c r="G512" s="91"/>
      <c r="H512" s="91"/>
      <c r="I512" s="91"/>
      <c r="J512" s="91"/>
      <c r="K512" s="92"/>
      <c r="L512" s="92"/>
      <c r="M512" s="9">
        <f t="shared" ca="1" si="151"/>
        <v>0</v>
      </c>
      <c r="N512" s="10" cm="1">
        <f t="array" aca="1" ref="N512" ca="1">IF(ISBLANK(C512),0,IF(F512="Flow",AP512,IF(F512="Cascade",AQ512,IF(OR(ISBLANK(F512),ISBLANK(G512),ISBLANK(I512),ISBLANK(J512)),0,(_xlfn.XLOOKUP(S512,INDIRECT(U512&amp;W512&amp;"W"),_xlfn.XLOOKUP(T512,INDIRECT(U512&amp;W512&amp;"D"),INDIRECT(U512&amp;W512))))))))</f>
        <v>0</v>
      </c>
      <c r="O512" s="93"/>
      <c r="P512" s="9">
        <f t="shared" ca="1" si="152"/>
        <v>0</v>
      </c>
      <c r="Q512" s="9">
        <f t="shared" si="162"/>
        <v>0</v>
      </c>
      <c r="S512" s="7">
        <f t="shared" si="163"/>
        <v>800</v>
      </c>
      <c r="T512" s="7">
        <f t="shared" si="164"/>
        <v>800</v>
      </c>
      <c r="U512" s="8" t="str">
        <f t="shared" si="165"/>
        <v/>
      </c>
      <c r="V512" s="7" cm="1">
        <f t="array" aca="1" ref="V512" ca="1">IF(ISBLANK(I512),0,_xlfn.XLOOKUP(I512,INDIRECT(U512&amp;"Controls"),INDIRECT(U512&amp;"ControlsAddon")))</f>
        <v>0</v>
      </c>
      <c r="W512" s="7" t="str">
        <f t="shared" si="153"/>
        <v/>
      </c>
      <c r="X512" s="7" cm="1">
        <f t="array" aca="1" ref="X512" ca="1">IF(AND(K512="y",NOT(ISBLANK(H512))),_xlfn.XLOOKUP(S512,ralcassette,ralcassettecost),IF(K512="Y",_xlfn.XLOOKUP(S512,INDIRECT(U512&amp;"RALW"),_xlfn.XLOOKUP(T512,INDIRECT(U512&amp;"RALD"),INDIRECT(U512&amp;"RAL"))),0))</f>
        <v>0</v>
      </c>
      <c r="Y512" s="7">
        <f t="shared" si="166"/>
        <v>0</v>
      </c>
      <c r="Z512" s="7">
        <f t="shared" si="167"/>
        <v>0</v>
      </c>
      <c r="AA512" s="7" cm="1">
        <f t="array" ref="AA512">IF(ISNUMBER(SEARCH("cassette",H512)),_xlfn.XLOOKUP(S512,cassettewidth,_xlfn.XLOOKUP(H512,cassettetype,cassette)),IF(ISNUMBER(SEARCH("fascia",H512)),_xlfn.XLOOKUP(S512,fasciawidth,_xlfn.XLOOKUP(H512,fasciatype,fascia)),0))</f>
        <v>0</v>
      </c>
      <c r="AB512" s="7" t="str">
        <f t="shared" si="168"/>
        <v/>
      </c>
      <c r="AC512" s="7" t="str" cm="1">
        <f t="array" ref="AC512">IF(NOT(ISBLANK(H512)),_xlfn.XLOOKUP(S512,cassetterefwidth,_xlfn.XLOOKUP(T512,cassetterefdrop,cassetteref)),"")</f>
        <v/>
      </c>
      <c r="AD512" s="1" t="b">
        <f t="shared" si="169"/>
        <v>0</v>
      </c>
      <c r="AE512" s="1" t="b">
        <f t="shared" si="154"/>
        <v>0</v>
      </c>
      <c r="AF512" s="10" t="e" cm="1">
        <f t="array" aca="1" ref="AF512" ca="1">(_xlfn.XLOOKUP($S512,INDIRECT($U512&amp;$W512&amp;"W"),_xlfn.XLOOKUP($T512,INDIRECT($U512&amp;$W512&amp;"D"),INDIRECT($U512&amp;$W512))))</f>
        <v>#REF!</v>
      </c>
      <c r="AG512" s="9"/>
      <c r="AH512" s="9"/>
      <c r="AI512" s="9"/>
      <c r="AJ512" s="9"/>
      <c r="AK512" s="9"/>
      <c r="AL512" s="7">
        <f t="shared" si="155"/>
        <v>500</v>
      </c>
      <c r="AM512" s="7" t="str">
        <f t="shared" si="170"/>
        <v/>
      </c>
      <c r="AN512" s="7">
        <f t="shared" si="156"/>
        <v>0</v>
      </c>
      <c r="AO512" s="7">
        <f t="shared" si="157"/>
        <v>0</v>
      </c>
      <c r="AP512" s="9" cm="1">
        <f t="array" aca="1" ref="AP512" ca="1">IF(F512="Flow",_xlfn.XLOOKUP(AL512,INDIRECT(F512&amp;AM512&amp;"W"),_xlfn.XLOOKUP(AI512,INDIRECT(F512&amp;AM512&amp;"H"),INDIRECT(F512&amp;AM512))),0)</f>
        <v>0</v>
      </c>
      <c r="AQ512" s="9">
        <f>IF(F512="Cascade",_xlfn.XLOOKUP(S512,Cascade!$C$4:$S$4,Cascade!$C$5:$S$5),0)</f>
        <v>0</v>
      </c>
      <c r="AR512" s="9" t="b">
        <f t="shared" si="158"/>
        <v>0</v>
      </c>
      <c r="AS512" s="9" cm="1">
        <f t="array" aca="1" ref="AS512" ca="1">IF(OR(G512="Ellipse 43",G512="Luxury 46",G512="Type 2",G512="Type D",G512="Type Z",ISBLANK(G512)),0,_xlfn.XLOOKUP(S512,INDIRECT(U512&amp;AR512&amp;"w"),INDIRECT(U512&amp;AR512)))</f>
        <v>0</v>
      </c>
      <c r="AT512" s="9" cm="1">
        <f t="array" ref="AT512">IF(F512="ExtraLok 100",_xlfn.XLOOKUP(S512,'ExtraLok 100'!$C$6:$S$6,_xlfn.XLOOKUP('Pricing Tool'!T512,'ExtraLok 100'!$A$7:$A$21,'ExtraLok 100'!$C$7:$S$21)),IF(F512="ExtraLok 125",_xlfn.XLOOKUP('Pricing Tool'!S512,'ExtraLok 125'!$C$6:$S$6,_xlfn.XLOOKUP('Pricing Tool'!T512,'ExtraLok 125'!$A$7:$A$33,'ExtraLok 125'!$C$7:$S$33)),0))</f>
        <v>0</v>
      </c>
      <c r="AU512" s="9">
        <f t="shared" ca="1" si="171"/>
        <v>0</v>
      </c>
      <c r="AV512" s="9" t="str">
        <f t="shared" si="159"/>
        <v/>
      </c>
      <c r="AW512" s="85" t="e">
        <f>_xlfn.XLOOKUP($AV512,'Size capacities'!$A$2:$A$120,'Size capacities'!D$2:D$120)</f>
        <v>#N/A</v>
      </c>
      <c r="AX512" s="85" t="e">
        <f>_xlfn.XLOOKUP($AV512,'Size capacities'!$A$2:$A$120,'Size capacities'!E$2:E$120)</f>
        <v>#N/A</v>
      </c>
      <c r="AY512" s="85" t="e">
        <f>_xlfn.XLOOKUP($AV512,'Size capacities'!$A$2:$A$120,'Size capacities'!F$2:F$120)</f>
        <v>#N/A</v>
      </c>
      <c r="AZ512" s="85" t="e">
        <f>_xlfn.XLOOKUP($AV512,'Size capacities'!$A$2:$A$120,'Size capacities'!G$2:G$120)</f>
        <v>#N/A</v>
      </c>
      <c r="BA512" s="85">
        <f t="shared" si="160"/>
        <v>0</v>
      </c>
      <c r="BB512" s="85">
        <f t="shared" si="161"/>
        <v>0</v>
      </c>
    </row>
    <row r="513" spans="1:54" x14ac:dyDescent="0.3">
      <c r="A513" s="7">
        <v>510</v>
      </c>
      <c r="B513" s="91"/>
      <c r="C513" s="91"/>
      <c r="D513" s="91"/>
      <c r="E513" s="91"/>
      <c r="F513" s="91"/>
      <c r="G513" s="91"/>
      <c r="H513" s="91"/>
      <c r="I513" s="91"/>
      <c r="J513" s="91"/>
      <c r="K513" s="92"/>
      <c r="L513" s="92"/>
      <c r="M513" s="9">
        <f t="shared" ca="1" si="151"/>
        <v>0</v>
      </c>
      <c r="N513" s="10" cm="1">
        <f t="array" aca="1" ref="N513" ca="1">IF(ISBLANK(C513),0,IF(F513="Flow",AP513,IF(F513="Cascade",AQ513,IF(OR(ISBLANK(F513),ISBLANK(G513),ISBLANK(I513),ISBLANK(J513)),0,(_xlfn.XLOOKUP(S513,INDIRECT(U513&amp;W513&amp;"W"),_xlfn.XLOOKUP(T513,INDIRECT(U513&amp;W513&amp;"D"),INDIRECT(U513&amp;W513))))))))</f>
        <v>0</v>
      </c>
      <c r="O513" s="93"/>
      <c r="P513" s="9">
        <f t="shared" ca="1" si="152"/>
        <v>0</v>
      </c>
      <c r="Q513" s="9">
        <f t="shared" si="162"/>
        <v>0</v>
      </c>
      <c r="S513" s="7">
        <f t="shared" si="163"/>
        <v>800</v>
      </c>
      <c r="T513" s="7">
        <f t="shared" si="164"/>
        <v>800</v>
      </c>
      <c r="U513" s="8" t="str">
        <f t="shared" si="165"/>
        <v/>
      </c>
      <c r="V513" s="7" cm="1">
        <f t="array" aca="1" ref="V513" ca="1">IF(ISBLANK(I513),0,_xlfn.XLOOKUP(I513,INDIRECT(U513&amp;"Controls"),INDIRECT(U513&amp;"ControlsAddon")))</f>
        <v>0</v>
      </c>
      <c r="W513" s="7" t="str">
        <f t="shared" si="153"/>
        <v/>
      </c>
      <c r="X513" s="7" cm="1">
        <f t="array" aca="1" ref="X513" ca="1">IF(AND(K513="y",NOT(ISBLANK(H513))),_xlfn.XLOOKUP(S513,ralcassette,ralcassettecost),IF(K513="Y",_xlfn.XLOOKUP(S513,INDIRECT(U513&amp;"RALW"),_xlfn.XLOOKUP(T513,INDIRECT(U513&amp;"RALD"),INDIRECT(U513&amp;"RAL"))),0))</f>
        <v>0</v>
      </c>
      <c r="Y513" s="7">
        <f t="shared" si="166"/>
        <v>0</v>
      </c>
      <c r="Z513" s="7">
        <f t="shared" si="167"/>
        <v>0</v>
      </c>
      <c r="AA513" s="7" cm="1">
        <f t="array" ref="AA513">IF(ISNUMBER(SEARCH("cassette",H513)),_xlfn.XLOOKUP(S513,cassettewidth,_xlfn.XLOOKUP(H513,cassettetype,cassette)),IF(ISNUMBER(SEARCH("fascia",H513)),_xlfn.XLOOKUP(S513,fasciawidth,_xlfn.XLOOKUP(H513,fasciatype,fascia)),0))</f>
        <v>0</v>
      </c>
      <c r="AB513" s="7" t="str">
        <f t="shared" si="168"/>
        <v/>
      </c>
      <c r="AC513" s="7" t="str" cm="1">
        <f t="array" ref="AC513">IF(NOT(ISBLANK(H513)),_xlfn.XLOOKUP(S513,cassetterefwidth,_xlfn.XLOOKUP(T513,cassetterefdrop,cassetteref)),"")</f>
        <v/>
      </c>
      <c r="AD513" s="1" t="b">
        <f t="shared" si="169"/>
        <v>0</v>
      </c>
      <c r="AE513" s="1" t="b">
        <f t="shared" si="154"/>
        <v>0</v>
      </c>
      <c r="AF513" s="10" t="e" cm="1">
        <f t="array" aca="1" ref="AF513" ca="1">(_xlfn.XLOOKUP($S513,INDIRECT($U513&amp;$W513&amp;"W"),_xlfn.XLOOKUP($T513,INDIRECT($U513&amp;$W513&amp;"D"),INDIRECT($U513&amp;$W513))))</f>
        <v>#REF!</v>
      </c>
      <c r="AG513" s="9"/>
      <c r="AH513" s="9"/>
      <c r="AI513" s="9"/>
      <c r="AJ513" s="9"/>
      <c r="AK513" s="9"/>
      <c r="AL513" s="7">
        <f t="shared" si="155"/>
        <v>500</v>
      </c>
      <c r="AM513" s="7" t="str">
        <f t="shared" si="170"/>
        <v/>
      </c>
      <c r="AN513" s="7">
        <f t="shared" si="156"/>
        <v>0</v>
      </c>
      <c r="AO513" s="7">
        <f t="shared" si="157"/>
        <v>0</v>
      </c>
      <c r="AP513" s="9" cm="1">
        <f t="array" aca="1" ref="AP513" ca="1">IF(F513="Flow",_xlfn.XLOOKUP(AL513,INDIRECT(F513&amp;AM513&amp;"W"),_xlfn.XLOOKUP(AI513,INDIRECT(F513&amp;AM513&amp;"H"),INDIRECT(F513&amp;AM513))),0)</f>
        <v>0</v>
      </c>
      <c r="AQ513" s="9">
        <f>IF(F513="Cascade",_xlfn.XLOOKUP(S513,Cascade!$C$4:$S$4,Cascade!$C$5:$S$5),0)</f>
        <v>0</v>
      </c>
      <c r="AR513" s="9" t="b">
        <f t="shared" si="158"/>
        <v>0</v>
      </c>
      <c r="AS513" s="9" cm="1">
        <f t="array" aca="1" ref="AS513" ca="1">IF(OR(G513="Ellipse 43",G513="Luxury 46",G513="Type 2",G513="Type D",G513="Type Z",ISBLANK(G513)),0,_xlfn.XLOOKUP(S513,INDIRECT(U513&amp;AR513&amp;"w"),INDIRECT(U513&amp;AR513)))</f>
        <v>0</v>
      </c>
      <c r="AT513" s="9" cm="1">
        <f t="array" ref="AT513">IF(F513="ExtraLok 100",_xlfn.XLOOKUP(S513,'ExtraLok 100'!$C$6:$S$6,_xlfn.XLOOKUP('Pricing Tool'!T513,'ExtraLok 100'!$A$7:$A$21,'ExtraLok 100'!$C$7:$S$21)),IF(F513="ExtraLok 125",_xlfn.XLOOKUP('Pricing Tool'!S513,'ExtraLok 125'!$C$6:$S$6,_xlfn.XLOOKUP('Pricing Tool'!T513,'ExtraLok 125'!$A$7:$A$33,'ExtraLok 125'!$C$7:$S$33)),0))</f>
        <v>0</v>
      </c>
      <c r="AU513" s="9">
        <f t="shared" ca="1" si="171"/>
        <v>0</v>
      </c>
      <c r="AV513" s="9" t="str">
        <f t="shared" si="159"/>
        <v/>
      </c>
      <c r="AW513" s="85" t="e">
        <f>_xlfn.XLOOKUP($AV513,'Size capacities'!$A$2:$A$120,'Size capacities'!D$2:D$120)</f>
        <v>#N/A</v>
      </c>
      <c r="AX513" s="85" t="e">
        <f>_xlfn.XLOOKUP($AV513,'Size capacities'!$A$2:$A$120,'Size capacities'!E$2:E$120)</f>
        <v>#N/A</v>
      </c>
      <c r="AY513" s="85" t="e">
        <f>_xlfn.XLOOKUP($AV513,'Size capacities'!$A$2:$A$120,'Size capacities'!F$2:F$120)</f>
        <v>#N/A</v>
      </c>
      <c r="AZ513" s="85" t="e">
        <f>_xlfn.XLOOKUP($AV513,'Size capacities'!$A$2:$A$120,'Size capacities'!G$2:G$120)</f>
        <v>#N/A</v>
      </c>
      <c r="BA513" s="85">
        <f t="shared" si="160"/>
        <v>0</v>
      </c>
      <c r="BB513" s="85">
        <f t="shared" si="161"/>
        <v>0</v>
      </c>
    </row>
    <row r="514" spans="1:54" x14ac:dyDescent="0.3">
      <c r="A514" s="7">
        <v>511</v>
      </c>
      <c r="B514" s="91"/>
      <c r="C514" s="91"/>
      <c r="D514" s="91"/>
      <c r="E514" s="91"/>
      <c r="F514" s="91"/>
      <c r="G514" s="91"/>
      <c r="H514" s="91"/>
      <c r="I514" s="91"/>
      <c r="J514" s="91"/>
      <c r="K514" s="92"/>
      <c r="L514" s="92"/>
      <c r="M514" s="9">
        <f t="shared" ca="1" si="151"/>
        <v>0</v>
      </c>
      <c r="N514" s="10" cm="1">
        <f t="array" aca="1" ref="N514" ca="1">IF(ISBLANK(C514),0,IF(F514="Flow",AP514,IF(F514="Cascade",AQ514,IF(OR(ISBLANK(F514),ISBLANK(G514),ISBLANK(I514),ISBLANK(J514)),0,(_xlfn.XLOOKUP(S514,INDIRECT(U514&amp;W514&amp;"W"),_xlfn.XLOOKUP(T514,INDIRECT(U514&amp;W514&amp;"D"),INDIRECT(U514&amp;W514))))))))</f>
        <v>0</v>
      </c>
      <c r="O514" s="93"/>
      <c r="P514" s="9">
        <f t="shared" ca="1" si="152"/>
        <v>0</v>
      </c>
      <c r="Q514" s="9">
        <f t="shared" si="162"/>
        <v>0</v>
      </c>
      <c r="S514" s="7">
        <f t="shared" si="163"/>
        <v>800</v>
      </c>
      <c r="T514" s="7">
        <f t="shared" si="164"/>
        <v>800</v>
      </c>
      <c r="U514" s="8" t="str">
        <f t="shared" si="165"/>
        <v/>
      </c>
      <c r="V514" s="7" cm="1">
        <f t="array" aca="1" ref="V514" ca="1">IF(ISBLANK(I514),0,_xlfn.XLOOKUP(I514,INDIRECT(U514&amp;"Controls"),INDIRECT(U514&amp;"ControlsAddon")))</f>
        <v>0</v>
      </c>
      <c r="W514" s="7" t="str">
        <f t="shared" si="153"/>
        <v/>
      </c>
      <c r="X514" s="7" cm="1">
        <f t="array" aca="1" ref="X514" ca="1">IF(AND(K514="y",NOT(ISBLANK(H514))),_xlfn.XLOOKUP(S514,ralcassette,ralcassettecost),IF(K514="Y",_xlfn.XLOOKUP(S514,INDIRECT(U514&amp;"RALW"),_xlfn.XLOOKUP(T514,INDIRECT(U514&amp;"RALD"),INDIRECT(U514&amp;"RAL"))),0))</f>
        <v>0</v>
      </c>
      <c r="Y514" s="7">
        <f t="shared" si="166"/>
        <v>0</v>
      </c>
      <c r="Z514" s="7">
        <f t="shared" si="167"/>
        <v>0</v>
      </c>
      <c r="AA514" s="7" cm="1">
        <f t="array" ref="AA514">IF(ISNUMBER(SEARCH("cassette",H514)),_xlfn.XLOOKUP(S514,cassettewidth,_xlfn.XLOOKUP(H514,cassettetype,cassette)),IF(ISNUMBER(SEARCH("fascia",H514)),_xlfn.XLOOKUP(S514,fasciawidth,_xlfn.XLOOKUP(H514,fasciatype,fascia)),0))</f>
        <v>0</v>
      </c>
      <c r="AB514" s="7" t="str">
        <f t="shared" si="168"/>
        <v/>
      </c>
      <c r="AC514" s="7" t="str" cm="1">
        <f t="array" ref="AC514">IF(NOT(ISBLANK(H514)),_xlfn.XLOOKUP(S514,cassetterefwidth,_xlfn.XLOOKUP(T514,cassetterefdrop,cassetteref)),"")</f>
        <v/>
      </c>
      <c r="AD514" s="1" t="b">
        <f t="shared" si="169"/>
        <v>0</v>
      </c>
      <c r="AE514" s="1" t="b">
        <f t="shared" si="154"/>
        <v>0</v>
      </c>
      <c r="AF514" s="10" t="e" cm="1">
        <f t="array" aca="1" ref="AF514" ca="1">(_xlfn.XLOOKUP($S514,INDIRECT($U514&amp;$W514&amp;"W"),_xlfn.XLOOKUP($T514,INDIRECT($U514&amp;$W514&amp;"D"),INDIRECT($U514&amp;$W514))))</f>
        <v>#REF!</v>
      </c>
      <c r="AG514" s="9"/>
      <c r="AH514" s="9"/>
      <c r="AI514" s="9"/>
      <c r="AJ514" s="9"/>
      <c r="AK514" s="9"/>
      <c r="AL514" s="7">
        <f t="shared" si="155"/>
        <v>500</v>
      </c>
      <c r="AM514" s="7" t="str">
        <f t="shared" si="170"/>
        <v/>
      </c>
      <c r="AN514" s="7">
        <f t="shared" si="156"/>
        <v>0</v>
      </c>
      <c r="AO514" s="7">
        <f t="shared" si="157"/>
        <v>0</v>
      </c>
      <c r="AP514" s="9" cm="1">
        <f t="array" aca="1" ref="AP514" ca="1">IF(F514="Flow",_xlfn.XLOOKUP(AL514,INDIRECT(F514&amp;AM514&amp;"W"),_xlfn.XLOOKUP(AI514,INDIRECT(F514&amp;AM514&amp;"H"),INDIRECT(F514&amp;AM514))),0)</f>
        <v>0</v>
      </c>
      <c r="AQ514" s="9">
        <f>IF(F514="Cascade",_xlfn.XLOOKUP(S514,Cascade!$C$4:$S$4,Cascade!$C$5:$S$5),0)</f>
        <v>0</v>
      </c>
      <c r="AR514" s="9" t="b">
        <f t="shared" si="158"/>
        <v>0</v>
      </c>
      <c r="AS514" s="9" cm="1">
        <f t="array" aca="1" ref="AS514" ca="1">IF(OR(G514="Ellipse 43",G514="Luxury 46",G514="Type 2",G514="Type D",G514="Type Z",ISBLANK(G514)),0,_xlfn.XLOOKUP(S514,INDIRECT(U514&amp;AR514&amp;"w"),INDIRECT(U514&amp;AR514)))</f>
        <v>0</v>
      </c>
      <c r="AT514" s="9" cm="1">
        <f t="array" ref="AT514">IF(F514="ExtraLok 100",_xlfn.XLOOKUP(S514,'ExtraLok 100'!$C$6:$S$6,_xlfn.XLOOKUP('Pricing Tool'!T514,'ExtraLok 100'!$A$7:$A$21,'ExtraLok 100'!$C$7:$S$21)),IF(F514="ExtraLok 125",_xlfn.XLOOKUP('Pricing Tool'!S514,'ExtraLok 125'!$C$6:$S$6,_xlfn.XLOOKUP('Pricing Tool'!T514,'ExtraLok 125'!$A$7:$A$33,'ExtraLok 125'!$C$7:$S$33)),0))</f>
        <v>0</v>
      </c>
      <c r="AU514" s="9">
        <f t="shared" ca="1" si="171"/>
        <v>0</v>
      </c>
      <c r="AV514" s="9" t="str">
        <f t="shared" si="159"/>
        <v/>
      </c>
      <c r="AW514" s="85" t="e">
        <f>_xlfn.XLOOKUP($AV514,'Size capacities'!$A$2:$A$120,'Size capacities'!D$2:D$120)</f>
        <v>#N/A</v>
      </c>
      <c r="AX514" s="85" t="e">
        <f>_xlfn.XLOOKUP($AV514,'Size capacities'!$A$2:$A$120,'Size capacities'!E$2:E$120)</f>
        <v>#N/A</v>
      </c>
      <c r="AY514" s="85" t="e">
        <f>_xlfn.XLOOKUP($AV514,'Size capacities'!$A$2:$A$120,'Size capacities'!F$2:F$120)</f>
        <v>#N/A</v>
      </c>
      <c r="AZ514" s="85" t="e">
        <f>_xlfn.XLOOKUP($AV514,'Size capacities'!$A$2:$A$120,'Size capacities'!G$2:G$120)</f>
        <v>#N/A</v>
      </c>
      <c r="BA514" s="85">
        <f t="shared" si="160"/>
        <v>0</v>
      </c>
      <c r="BB514" s="85">
        <f t="shared" si="161"/>
        <v>0</v>
      </c>
    </row>
    <row r="515" spans="1:54" x14ac:dyDescent="0.3">
      <c r="A515" s="7">
        <v>512</v>
      </c>
      <c r="B515" s="91"/>
      <c r="C515" s="91"/>
      <c r="D515" s="91"/>
      <c r="E515" s="91"/>
      <c r="F515" s="91"/>
      <c r="G515" s="91"/>
      <c r="H515" s="91"/>
      <c r="I515" s="91"/>
      <c r="J515" s="91"/>
      <c r="K515" s="92"/>
      <c r="L515" s="92"/>
      <c r="M515" s="9">
        <f t="shared" ca="1" si="151"/>
        <v>0</v>
      </c>
      <c r="N515" s="10" cm="1">
        <f t="array" aca="1" ref="N515" ca="1">IF(ISBLANK(C515),0,IF(F515="Flow",AP515,IF(F515="Cascade",AQ515,IF(OR(ISBLANK(F515),ISBLANK(G515),ISBLANK(I515),ISBLANK(J515)),0,(_xlfn.XLOOKUP(S515,INDIRECT(U515&amp;W515&amp;"W"),_xlfn.XLOOKUP(T515,INDIRECT(U515&amp;W515&amp;"D"),INDIRECT(U515&amp;W515))))))))</f>
        <v>0</v>
      </c>
      <c r="O515" s="93"/>
      <c r="P515" s="9">
        <f t="shared" ca="1" si="152"/>
        <v>0</v>
      </c>
      <c r="Q515" s="9">
        <f t="shared" si="162"/>
        <v>0</v>
      </c>
      <c r="S515" s="7">
        <f t="shared" si="163"/>
        <v>800</v>
      </c>
      <c r="T515" s="7">
        <f t="shared" si="164"/>
        <v>800</v>
      </c>
      <c r="U515" s="8" t="str">
        <f t="shared" si="165"/>
        <v/>
      </c>
      <c r="V515" s="7" cm="1">
        <f t="array" aca="1" ref="V515" ca="1">IF(ISBLANK(I515),0,_xlfn.XLOOKUP(I515,INDIRECT(U515&amp;"Controls"),INDIRECT(U515&amp;"ControlsAddon")))</f>
        <v>0</v>
      </c>
      <c r="W515" s="7" t="str">
        <f t="shared" si="153"/>
        <v/>
      </c>
      <c r="X515" s="7" cm="1">
        <f t="array" aca="1" ref="X515" ca="1">IF(AND(K515="y",NOT(ISBLANK(H515))),_xlfn.XLOOKUP(S515,ralcassette,ralcassettecost),IF(K515="Y",_xlfn.XLOOKUP(S515,INDIRECT(U515&amp;"RALW"),_xlfn.XLOOKUP(T515,INDIRECT(U515&amp;"RALD"),INDIRECT(U515&amp;"RAL"))),0))</f>
        <v>0</v>
      </c>
      <c r="Y515" s="7">
        <f t="shared" si="166"/>
        <v>0</v>
      </c>
      <c r="Z515" s="7">
        <f t="shared" si="167"/>
        <v>0</v>
      </c>
      <c r="AA515" s="7" cm="1">
        <f t="array" ref="AA515">IF(ISNUMBER(SEARCH("cassette",H515)),_xlfn.XLOOKUP(S515,cassettewidth,_xlfn.XLOOKUP(H515,cassettetype,cassette)),IF(ISNUMBER(SEARCH("fascia",H515)),_xlfn.XLOOKUP(S515,fasciawidth,_xlfn.XLOOKUP(H515,fasciatype,fascia)),0))</f>
        <v>0</v>
      </c>
      <c r="AB515" s="7" t="str">
        <f t="shared" si="168"/>
        <v/>
      </c>
      <c r="AC515" s="7" t="str" cm="1">
        <f t="array" ref="AC515">IF(NOT(ISBLANK(H515)),_xlfn.XLOOKUP(S515,cassetterefwidth,_xlfn.XLOOKUP(T515,cassetterefdrop,cassetteref)),"")</f>
        <v/>
      </c>
      <c r="AD515" s="1" t="b">
        <f t="shared" si="169"/>
        <v>0</v>
      </c>
      <c r="AE515" s="1" t="b">
        <f t="shared" si="154"/>
        <v>0</v>
      </c>
      <c r="AF515" s="10" t="e" cm="1">
        <f t="array" aca="1" ref="AF515" ca="1">(_xlfn.XLOOKUP($S515,INDIRECT($U515&amp;$W515&amp;"W"),_xlfn.XLOOKUP($T515,INDIRECT($U515&amp;$W515&amp;"D"),INDIRECT($U515&amp;$W515))))</f>
        <v>#REF!</v>
      </c>
      <c r="AG515" s="9"/>
      <c r="AH515" s="9"/>
      <c r="AI515" s="9"/>
      <c r="AJ515" s="9"/>
      <c r="AK515" s="9"/>
      <c r="AL515" s="7">
        <f t="shared" si="155"/>
        <v>500</v>
      </c>
      <c r="AM515" s="7" t="str">
        <f t="shared" si="170"/>
        <v/>
      </c>
      <c r="AN515" s="7">
        <f t="shared" si="156"/>
        <v>0</v>
      </c>
      <c r="AO515" s="7">
        <f t="shared" si="157"/>
        <v>0</v>
      </c>
      <c r="AP515" s="9" cm="1">
        <f t="array" aca="1" ref="AP515" ca="1">IF(F515="Flow",_xlfn.XLOOKUP(AL515,INDIRECT(F515&amp;AM515&amp;"W"),_xlfn.XLOOKUP(AI515,INDIRECT(F515&amp;AM515&amp;"H"),INDIRECT(F515&amp;AM515))),0)</f>
        <v>0</v>
      </c>
      <c r="AQ515" s="9">
        <f>IF(F515="Cascade",_xlfn.XLOOKUP(S515,Cascade!$C$4:$S$4,Cascade!$C$5:$S$5),0)</f>
        <v>0</v>
      </c>
      <c r="AR515" s="9" t="b">
        <f t="shared" si="158"/>
        <v>0</v>
      </c>
      <c r="AS515" s="9" cm="1">
        <f t="array" aca="1" ref="AS515" ca="1">IF(OR(G515="Ellipse 43",G515="Luxury 46",G515="Type 2",G515="Type D",G515="Type Z",ISBLANK(G515)),0,_xlfn.XLOOKUP(S515,INDIRECT(U515&amp;AR515&amp;"w"),INDIRECT(U515&amp;AR515)))</f>
        <v>0</v>
      </c>
      <c r="AT515" s="9" cm="1">
        <f t="array" ref="AT515">IF(F515="ExtraLok 100",_xlfn.XLOOKUP(S515,'ExtraLok 100'!$C$6:$S$6,_xlfn.XLOOKUP('Pricing Tool'!T515,'ExtraLok 100'!$A$7:$A$21,'ExtraLok 100'!$C$7:$S$21)),IF(F515="ExtraLok 125",_xlfn.XLOOKUP('Pricing Tool'!S515,'ExtraLok 125'!$C$6:$S$6,_xlfn.XLOOKUP('Pricing Tool'!T515,'ExtraLok 125'!$A$7:$A$33,'ExtraLok 125'!$C$7:$S$33)),0))</f>
        <v>0</v>
      </c>
      <c r="AU515" s="9">
        <f t="shared" ca="1" si="171"/>
        <v>0</v>
      </c>
      <c r="AV515" s="9" t="str">
        <f t="shared" si="159"/>
        <v/>
      </c>
      <c r="AW515" s="85" t="e">
        <f>_xlfn.XLOOKUP($AV515,'Size capacities'!$A$2:$A$120,'Size capacities'!D$2:D$120)</f>
        <v>#N/A</v>
      </c>
      <c r="AX515" s="85" t="e">
        <f>_xlfn.XLOOKUP($AV515,'Size capacities'!$A$2:$A$120,'Size capacities'!E$2:E$120)</f>
        <v>#N/A</v>
      </c>
      <c r="AY515" s="85" t="e">
        <f>_xlfn.XLOOKUP($AV515,'Size capacities'!$A$2:$A$120,'Size capacities'!F$2:F$120)</f>
        <v>#N/A</v>
      </c>
      <c r="AZ515" s="85" t="e">
        <f>_xlfn.XLOOKUP($AV515,'Size capacities'!$A$2:$A$120,'Size capacities'!G$2:G$120)</f>
        <v>#N/A</v>
      </c>
      <c r="BA515" s="85">
        <f t="shared" si="160"/>
        <v>0</v>
      </c>
      <c r="BB515" s="85">
        <f t="shared" si="161"/>
        <v>0</v>
      </c>
    </row>
    <row r="516" spans="1:54" x14ac:dyDescent="0.3">
      <c r="A516" s="7">
        <v>513</v>
      </c>
      <c r="B516" s="91"/>
      <c r="C516" s="91"/>
      <c r="D516" s="91"/>
      <c r="E516" s="91"/>
      <c r="F516" s="91"/>
      <c r="G516" s="91"/>
      <c r="H516" s="91"/>
      <c r="I516" s="91"/>
      <c r="J516" s="91"/>
      <c r="K516" s="92"/>
      <c r="L516" s="92"/>
      <c r="M516" s="9">
        <f t="shared" ref="M516:M579" ca="1" si="172">IF($N516=0,0,$N516+$V516+$X516+$Y516+$AA516+$AS516+$AT516+$Z516)</f>
        <v>0</v>
      </c>
      <c r="N516" s="10" cm="1">
        <f t="array" aca="1" ref="N516" ca="1">IF(ISBLANK(C516),0,IF(F516="Flow",AP516,IF(F516="Cascade",AQ516,IF(OR(ISBLANK(F516),ISBLANK(G516),ISBLANK(I516),ISBLANK(J516)),0,(_xlfn.XLOOKUP(S516,INDIRECT(U516&amp;W516&amp;"W"),_xlfn.XLOOKUP(T516,INDIRECT(U516&amp;W516&amp;"D"),INDIRECT(U516&amp;W516))))))))</f>
        <v>0</v>
      </c>
      <c r="O516" s="93"/>
      <c r="P516" s="9">
        <f t="shared" ref="P516:P579" ca="1" si="173">AU516-(AU516*O516)</f>
        <v>0</v>
      </c>
      <c r="Q516" s="9">
        <f t="shared" si="162"/>
        <v>0</v>
      </c>
      <c r="S516" s="7">
        <f t="shared" si="163"/>
        <v>800</v>
      </c>
      <c r="T516" s="7">
        <f t="shared" si="164"/>
        <v>800</v>
      </c>
      <c r="U516" s="8" t="str">
        <f t="shared" si="165"/>
        <v/>
      </c>
      <c r="V516" s="7" cm="1">
        <f t="array" aca="1" ref="V516" ca="1">IF(ISBLANK(I516),0,_xlfn.XLOOKUP(I516,INDIRECT(U516&amp;"Controls"),INDIRECT(U516&amp;"ControlsAddon")))</f>
        <v>0</v>
      </c>
      <c r="W516" s="7" t="str">
        <f t="shared" ref="W516:W579" si="174">SUBSTITUTE(J516," ","")</f>
        <v/>
      </c>
      <c r="X516" s="7" cm="1">
        <f t="array" aca="1" ref="X516" ca="1">IF(AND(K516="y",NOT(ISBLANK(H516))),_xlfn.XLOOKUP(S516,ralcassette,ralcassettecost),IF(K516="Y",_xlfn.XLOOKUP(S516,INDIRECT(U516&amp;"RALW"),_xlfn.XLOOKUP(T516,INDIRECT(U516&amp;"RALD"),INDIRECT(U516&amp;"RAL"))),0))</f>
        <v>0</v>
      </c>
      <c r="Y516" s="7">
        <f t="shared" si="166"/>
        <v>0</v>
      </c>
      <c r="Z516" s="7">
        <f t="shared" si="167"/>
        <v>0</v>
      </c>
      <c r="AA516" s="7" cm="1">
        <f t="array" ref="AA516">IF(ISNUMBER(SEARCH("cassette",H516)),_xlfn.XLOOKUP(S516,cassettewidth,_xlfn.XLOOKUP(H516,cassettetype,cassette)),IF(ISNUMBER(SEARCH("fascia",H516)),_xlfn.XLOOKUP(S516,fasciawidth,_xlfn.XLOOKUP(H516,fasciatype,fascia)),0))</f>
        <v>0</v>
      </c>
      <c r="AB516" s="7" t="str">
        <f t="shared" si="168"/>
        <v/>
      </c>
      <c r="AC516" s="7" t="str" cm="1">
        <f t="array" ref="AC516">IF(NOT(ISBLANK(H516)),_xlfn.XLOOKUP(S516,cassetterefwidth,_xlfn.XLOOKUP(T516,cassetterefdrop,cassetteref)),"")</f>
        <v/>
      </c>
      <c r="AD516" s="1" t="b">
        <f t="shared" si="169"/>
        <v>0</v>
      </c>
      <c r="AE516" s="1" t="b">
        <f t="shared" ref="AE516:AE579" si="175">IF(OR(AND(F516="KuroLok 80",E516&gt;800),AND(OR(F516="KuroLok 100",F516="KuroLok 100 RL"),E516&gt;2400),AND(OR(F516="KuroLok 125",F516="KuroLok 125 RL"),E516&gt;5200)),"Warn")</f>
        <v>0</v>
      </c>
      <c r="AF516" s="10" t="e" cm="1">
        <f t="array" aca="1" ref="AF516" ca="1">(_xlfn.XLOOKUP($S516,INDIRECT($U516&amp;$W516&amp;"W"),_xlfn.XLOOKUP($T516,INDIRECT($U516&amp;$W516&amp;"D"),INDIRECT($U516&amp;$W516))))</f>
        <v>#REF!</v>
      </c>
      <c r="AG516" s="9"/>
      <c r="AH516" s="9"/>
      <c r="AI516" s="9"/>
      <c r="AJ516" s="9"/>
      <c r="AK516" s="9"/>
      <c r="AL516" s="7">
        <f t="shared" ref="AL516:AL579" si="176">IF(D516&lt;500,500,CEILING(D516,500))</f>
        <v>500</v>
      </c>
      <c r="AM516" s="7" t="str">
        <f t="shared" si="170"/>
        <v/>
      </c>
      <c r="AN516" s="7">
        <f t="shared" ref="AN516:AN579" si="177">IF(F516="Flow",AJ516*385,0)</f>
        <v>0</v>
      </c>
      <c r="AO516" s="7">
        <f t="shared" ref="AO516:AO579" si="178">IF(AND(F516="Flow",AK516="Y"),641,0)</f>
        <v>0</v>
      </c>
      <c r="AP516" s="9" cm="1">
        <f t="array" aca="1" ref="AP516" ca="1">IF(F516="Flow",_xlfn.XLOOKUP(AL516,INDIRECT(F516&amp;AM516&amp;"W"),_xlfn.XLOOKUP(AI516,INDIRECT(F516&amp;AM516&amp;"H"),INDIRECT(F516&amp;AM516))),0)</f>
        <v>0</v>
      </c>
      <c r="AQ516" s="9">
        <f>IF(F516="Cascade",_xlfn.XLOOKUP(S516,Cascade!$C$4:$S$4,Cascade!$C$5:$S$5),0)</f>
        <v>0</v>
      </c>
      <c r="AR516" s="9" t="b">
        <f t="shared" ref="AR516:AR579" si="179">IF(G516="Linear 25","lin",IF(G516="Luxury 39","lux"))</f>
        <v>0</v>
      </c>
      <c r="AS516" s="9" cm="1">
        <f t="array" aca="1" ref="AS516" ca="1">IF(OR(G516="Ellipse 43",G516="Luxury 46",G516="Type 2",G516="Type D",G516="Type Z",ISBLANK(G516)),0,_xlfn.XLOOKUP(S516,INDIRECT(U516&amp;AR516&amp;"w"),INDIRECT(U516&amp;AR516)))</f>
        <v>0</v>
      </c>
      <c r="AT516" s="9" cm="1">
        <f t="array" ref="AT516">IF(F516="ExtraLok 100",_xlfn.XLOOKUP(S516,'ExtraLok 100'!$C$6:$S$6,_xlfn.XLOOKUP('Pricing Tool'!T516,'ExtraLok 100'!$A$7:$A$21,'ExtraLok 100'!$C$7:$S$21)),IF(F516="ExtraLok 125",_xlfn.XLOOKUP('Pricing Tool'!S516,'ExtraLok 125'!$C$6:$S$6,_xlfn.XLOOKUP('Pricing Tool'!T516,'ExtraLok 125'!$A$7:$A$33,'ExtraLok 125'!$C$7:$S$33)),0))</f>
        <v>0</v>
      </c>
      <c r="AU516" s="9">
        <f t="shared" ca="1" si="171"/>
        <v>0</v>
      </c>
      <c r="AV516" s="9" t="str">
        <f t="shared" ref="AV516:AV579" si="180">F516&amp;I516</f>
        <v/>
      </c>
      <c r="AW516" s="85" t="e">
        <f>_xlfn.XLOOKUP($AV516,'Size capacities'!$A$2:$A$120,'Size capacities'!D$2:D$120)</f>
        <v>#N/A</v>
      </c>
      <c r="AX516" s="85" t="e">
        <f>_xlfn.XLOOKUP($AV516,'Size capacities'!$A$2:$A$120,'Size capacities'!E$2:E$120)</f>
        <v>#N/A</v>
      </c>
      <c r="AY516" s="85" t="e">
        <f>_xlfn.XLOOKUP($AV516,'Size capacities'!$A$2:$A$120,'Size capacities'!F$2:F$120)</f>
        <v>#N/A</v>
      </c>
      <c r="AZ516" s="85" t="e">
        <f>_xlfn.XLOOKUP($AV516,'Size capacities'!$A$2:$A$120,'Size capacities'!G$2:G$120)</f>
        <v>#N/A</v>
      </c>
      <c r="BA516" s="85">
        <f t="shared" ref="BA516:BA579" si="181">IF(OR(ISBLANK(D516),ISBLANK(F516),ISBLANK(I516)),0,IF(D516&lt;AW516,"min",IF(OR(D516&gt;AX516,E516&gt;AY516,(((D516/1000)*(E516/1000))*1000)&gt;AZ516),"max",0)))</f>
        <v>0</v>
      </c>
      <c r="BB516" s="85">
        <f t="shared" ref="BB516:BB579" si="182">IF(OR(ISBLANK(D516),ISBLANK(G516)),0,IF(AND(D516&gt;3000,G516="Linear 25"),"max",0))</f>
        <v>0</v>
      </c>
    </row>
    <row r="517" spans="1:54" x14ac:dyDescent="0.3">
      <c r="A517" s="7">
        <v>514</v>
      </c>
      <c r="B517" s="91"/>
      <c r="C517" s="91"/>
      <c r="D517" s="91"/>
      <c r="E517" s="91"/>
      <c r="F517" s="91"/>
      <c r="G517" s="91"/>
      <c r="H517" s="91"/>
      <c r="I517" s="91"/>
      <c r="J517" s="91"/>
      <c r="K517" s="92"/>
      <c r="L517" s="92"/>
      <c r="M517" s="9">
        <f t="shared" ca="1" si="172"/>
        <v>0</v>
      </c>
      <c r="N517" s="10" cm="1">
        <f t="array" aca="1" ref="N517" ca="1">IF(ISBLANK(C517),0,IF(F517="Flow",AP517,IF(F517="Cascade",AQ517,IF(OR(ISBLANK(F517),ISBLANK(G517),ISBLANK(I517),ISBLANK(J517)),0,(_xlfn.XLOOKUP(S517,INDIRECT(U517&amp;W517&amp;"W"),_xlfn.XLOOKUP(T517,INDIRECT(U517&amp;W517&amp;"D"),INDIRECT(U517&amp;W517))))))))</f>
        <v>0</v>
      </c>
      <c r="O517" s="93"/>
      <c r="P517" s="9">
        <f t="shared" ca="1" si="173"/>
        <v>0</v>
      </c>
      <c r="Q517" s="9">
        <f t="shared" ref="Q517:Q580" si="183">IF(C517*(NOT(ISBLANK(C517))),P517*C517,0)</f>
        <v>0</v>
      </c>
      <c r="S517" s="7">
        <f t="shared" ref="S517:S580" si="184">IF(D517&lt;800,800,CEILING(D517,200))</f>
        <v>800</v>
      </c>
      <c r="T517" s="7">
        <f t="shared" ref="T517:T580" si="185">IF(E517&lt;800,800,CEILING(E517,200))</f>
        <v>800</v>
      </c>
      <c r="U517" s="8" t="str">
        <f t="shared" ref="U517:U580" si="186">IF(ISNUMBER(SEARCH("Evolve Cassette",F517)),SUBSTITUTE(SUBSTITUTE(SUBSTITUTE(F517," Cassette 80","")," Cassette 100","")," Cassette 125",""),IF(F517="ExtraLok 100","KuroLok100",IF(F517="ExtraLok 125","KuroLok125",SUBSTITUTE(SUBSTITUTE(F517," ",""),"&amp;",""))))</f>
        <v/>
      </c>
      <c r="V517" s="7" cm="1">
        <f t="array" aca="1" ref="V517" ca="1">IF(ISBLANK(I517),0,_xlfn.XLOOKUP(I517,INDIRECT(U517&amp;"Controls"),INDIRECT(U517&amp;"ControlsAddon")))</f>
        <v>0</v>
      </c>
      <c r="W517" s="7" t="str">
        <f t="shared" si="174"/>
        <v/>
      </c>
      <c r="X517" s="7" cm="1">
        <f t="array" aca="1" ref="X517" ca="1">IF(AND(K517="y",NOT(ISBLANK(H517))),_xlfn.XLOOKUP(S517,ralcassette,ralcassettecost),IF(K517="Y",_xlfn.XLOOKUP(S517,INDIRECT(U517&amp;"RALW"),_xlfn.XLOOKUP(T517,INDIRECT(U517&amp;"RALD"),INDIRECT(U517&amp;"RAL"))),0))</f>
        <v>0</v>
      </c>
      <c r="Y517" s="7">
        <f t="shared" ref="Y517:Y580" si="187">IF(L517="Y",((D517/1000*2)*69.97)+(((E517*2-230)/1000)*34.28),0)</f>
        <v>0</v>
      </c>
      <c r="Z517" s="7">
        <f t="shared" ref="Z517:Z580" si="188">IF(AND(K517="Y",L517="Y"),33+(D517*14.3),0)</f>
        <v>0</v>
      </c>
      <c r="AA517" s="7" cm="1">
        <f t="array" ref="AA517">IF(ISNUMBER(SEARCH("cassette",H517)),_xlfn.XLOOKUP(S517,cassettewidth,_xlfn.XLOOKUP(H517,cassettetype,cassette)),IF(ISNUMBER(SEARCH("fascia",H517)),_xlfn.XLOOKUP(S517,fasciawidth,_xlfn.XLOOKUP(H517,fasciatype,fascia)),0))</f>
        <v>0</v>
      </c>
      <c r="AB517" s="7" t="str">
        <f t="shared" ref="AB517:AB580" si="189">SUBSTITUTE(SUBSTITUTE(H517,"Fascia ",""),"Cassette ","")</f>
        <v/>
      </c>
      <c r="AC517" s="7" t="str" cm="1">
        <f t="array" ref="AC517">IF(NOT(ISBLANK(H517)),_xlfn.XLOOKUP(S517,cassetterefwidth,_xlfn.XLOOKUP(T517,cassetterefdrop,cassetteref)),"")</f>
        <v/>
      </c>
      <c r="AD517" s="1" t="b">
        <f t="shared" ref="AD517:AD580" si="190">_xlfn.NUMBERVALUE(AB517)&lt;_xlfn.NUMBERVALUE(AC517)</f>
        <v>0</v>
      </c>
      <c r="AE517" s="1" t="b">
        <f t="shared" si="175"/>
        <v>0</v>
      </c>
      <c r="AF517" s="10" t="e" cm="1">
        <f t="array" aca="1" ref="AF517" ca="1">(_xlfn.XLOOKUP($S517,INDIRECT($U517&amp;$W517&amp;"W"),_xlfn.XLOOKUP($T517,INDIRECT($U517&amp;$W517&amp;"D"),INDIRECT($U517&amp;$W517))))</f>
        <v>#REF!</v>
      </c>
      <c r="AG517" s="9"/>
      <c r="AH517" s="9"/>
      <c r="AI517" s="9"/>
      <c r="AJ517" s="9"/>
      <c r="AK517" s="9"/>
      <c r="AL517" s="7">
        <f t="shared" si="176"/>
        <v>500</v>
      </c>
      <c r="AM517" s="7" t="str">
        <f t="shared" ref="AM517:AM580" si="191">SUBSTITUTE(SUBSTITUTE(AH517," way","")," draw","")</f>
        <v/>
      </c>
      <c r="AN517" s="7">
        <f t="shared" si="177"/>
        <v>0</v>
      </c>
      <c r="AO517" s="7">
        <f t="shared" si="178"/>
        <v>0</v>
      </c>
      <c r="AP517" s="9" cm="1">
        <f t="array" aca="1" ref="AP517" ca="1">IF(F517="Flow",_xlfn.XLOOKUP(AL517,INDIRECT(F517&amp;AM517&amp;"W"),_xlfn.XLOOKUP(AI517,INDIRECT(F517&amp;AM517&amp;"H"),INDIRECT(F517&amp;AM517))),0)</f>
        <v>0</v>
      </c>
      <c r="AQ517" s="9">
        <f>IF(F517="Cascade",_xlfn.XLOOKUP(S517,Cascade!$C$4:$S$4,Cascade!$C$5:$S$5),0)</f>
        <v>0</v>
      </c>
      <c r="AR517" s="9" t="b">
        <f t="shared" si="179"/>
        <v>0</v>
      </c>
      <c r="AS517" s="9" cm="1">
        <f t="array" aca="1" ref="AS517" ca="1">IF(OR(G517="Ellipse 43",G517="Luxury 46",G517="Type 2",G517="Type D",G517="Type Z",ISBLANK(G517)),0,_xlfn.XLOOKUP(S517,INDIRECT(U517&amp;AR517&amp;"w"),INDIRECT(U517&amp;AR517)))</f>
        <v>0</v>
      </c>
      <c r="AT517" s="9" cm="1">
        <f t="array" ref="AT517">IF(F517="ExtraLok 100",_xlfn.XLOOKUP(S517,'ExtraLok 100'!$C$6:$S$6,_xlfn.XLOOKUP('Pricing Tool'!T517,'ExtraLok 100'!$A$7:$A$21,'ExtraLok 100'!$C$7:$S$21)),IF(F517="ExtraLok 125",_xlfn.XLOOKUP('Pricing Tool'!S517,'ExtraLok 125'!$C$6:$S$6,_xlfn.XLOOKUP('Pricing Tool'!T517,'ExtraLok 125'!$A$7:$A$33,'ExtraLok 125'!$C$7:$S$33)),0))</f>
        <v>0</v>
      </c>
      <c r="AU517" s="9">
        <f t="shared" ref="AU517:AU580" ca="1" si="192">IF(N517=0,0,N517+V517+X517+Y517+AA517+AS517+AT517)</f>
        <v>0</v>
      </c>
      <c r="AV517" s="9" t="str">
        <f t="shared" si="180"/>
        <v/>
      </c>
      <c r="AW517" s="85" t="e">
        <f>_xlfn.XLOOKUP($AV517,'Size capacities'!$A$2:$A$120,'Size capacities'!D$2:D$120)</f>
        <v>#N/A</v>
      </c>
      <c r="AX517" s="85" t="e">
        <f>_xlfn.XLOOKUP($AV517,'Size capacities'!$A$2:$A$120,'Size capacities'!E$2:E$120)</f>
        <v>#N/A</v>
      </c>
      <c r="AY517" s="85" t="e">
        <f>_xlfn.XLOOKUP($AV517,'Size capacities'!$A$2:$A$120,'Size capacities'!F$2:F$120)</f>
        <v>#N/A</v>
      </c>
      <c r="AZ517" s="85" t="e">
        <f>_xlfn.XLOOKUP($AV517,'Size capacities'!$A$2:$A$120,'Size capacities'!G$2:G$120)</f>
        <v>#N/A</v>
      </c>
      <c r="BA517" s="85">
        <f t="shared" si="181"/>
        <v>0</v>
      </c>
      <c r="BB517" s="85">
        <f t="shared" si="182"/>
        <v>0</v>
      </c>
    </row>
    <row r="518" spans="1:54" x14ac:dyDescent="0.3">
      <c r="A518" s="7">
        <v>515</v>
      </c>
      <c r="B518" s="91"/>
      <c r="C518" s="91"/>
      <c r="D518" s="91"/>
      <c r="E518" s="91"/>
      <c r="F518" s="91"/>
      <c r="G518" s="91"/>
      <c r="H518" s="91"/>
      <c r="I518" s="91"/>
      <c r="J518" s="91"/>
      <c r="K518" s="92"/>
      <c r="L518" s="92"/>
      <c r="M518" s="9">
        <f t="shared" ca="1" si="172"/>
        <v>0</v>
      </c>
      <c r="N518" s="10" cm="1">
        <f t="array" aca="1" ref="N518" ca="1">IF(ISBLANK(C518),0,IF(F518="Flow",AP518,IF(F518="Cascade",AQ518,IF(OR(ISBLANK(F518),ISBLANK(G518),ISBLANK(I518),ISBLANK(J518)),0,(_xlfn.XLOOKUP(S518,INDIRECT(U518&amp;W518&amp;"W"),_xlfn.XLOOKUP(T518,INDIRECT(U518&amp;W518&amp;"D"),INDIRECT(U518&amp;W518))))))))</f>
        <v>0</v>
      </c>
      <c r="O518" s="93"/>
      <c r="P518" s="9">
        <f t="shared" ca="1" si="173"/>
        <v>0</v>
      </c>
      <c r="Q518" s="9">
        <f t="shared" si="183"/>
        <v>0</v>
      </c>
      <c r="S518" s="7">
        <f t="shared" si="184"/>
        <v>800</v>
      </c>
      <c r="T518" s="7">
        <f t="shared" si="185"/>
        <v>800</v>
      </c>
      <c r="U518" s="8" t="str">
        <f t="shared" si="186"/>
        <v/>
      </c>
      <c r="V518" s="7" cm="1">
        <f t="array" aca="1" ref="V518" ca="1">IF(ISBLANK(I518),0,_xlfn.XLOOKUP(I518,INDIRECT(U518&amp;"Controls"),INDIRECT(U518&amp;"ControlsAddon")))</f>
        <v>0</v>
      </c>
      <c r="W518" s="7" t="str">
        <f t="shared" si="174"/>
        <v/>
      </c>
      <c r="X518" s="7" cm="1">
        <f t="array" aca="1" ref="X518" ca="1">IF(AND(K518="y",NOT(ISBLANK(H518))),_xlfn.XLOOKUP(S518,ralcassette,ralcassettecost),IF(K518="Y",_xlfn.XLOOKUP(S518,INDIRECT(U518&amp;"RALW"),_xlfn.XLOOKUP(T518,INDIRECT(U518&amp;"RALD"),INDIRECT(U518&amp;"RAL"))),0))</f>
        <v>0</v>
      </c>
      <c r="Y518" s="7">
        <f t="shared" si="187"/>
        <v>0</v>
      </c>
      <c r="Z518" s="7">
        <f t="shared" si="188"/>
        <v>0</v>
      </c>
      <c r="AA518" s="7" cm="1">
        <f t="array" ref="AA518">IF(ISNUMBER(SEARCH("cassette",H518)),_xlfn.XLOOKUP(S518,cassettewidth,_xlfn.XLOOKUP(H518,cassettetype,cassette)),IF(ISNUMBER(SEARCH("fascia",H518)),_xlfn.XLOOKUP(S518,fasciawidth,_xlfn.XLOOKUP(H518,fasciatype,fascia)),0))</f>
        <v>0</v>
      </c>
      <c r="AB518" s="7" t="str">
        <f t="shared" si="189"/>
        <v/>
      </c>
      <c r="AC518" s="7" t="str" cm="1">
        <f t="array" ref="AC518">IF(NOT(ISBLANK(H518)),_xlfn.XLOOKUP(S518,cassetterefwidth,_xlfn.XLOOKUP(T518,cassetterefdrop,cassetteref)),"")</f>
        <v/>
      </c>
      <c r="AD518" s="1" t="b">
        <f t="shared" si="190"/>
        <v>0</v>
      </c>
      <c r="AE518" s="1" t="b">
        <f t="shared" si="175"/>
        <v>0</v>
      </c>
      <c r="AF518" s="10" t="e" cm="1">
        <f t="array" aca="1" ref="AF518" ca="1">(_xlfn.XLOOKUP($S518,INDIRECT($U518&amp;$W518&amp;"W"),_xlfn.XLOOKUP($T518,INDIRECT($U518&amp;$W518&amp;"D"),INDIRECT($U518&amp;$W518))))</f>
        <v>#REF!</v>
      </c>
      <c r="AG518" s="9"/>
      <c r="AH518" s="9"/>
      <c r="AI518" s="9"/>
      <c r="AJ518" s="9"/>
      <c r="AK518" s="9"/>
      <c r="AL518" s="7">
        <f t="shared" si="176"/>
        <v>500</v>
      </c>
      <c r="AM518" s="7" t="str">
        <f t="shared" si="191"/>
        <v/>
      </c>
      <c r="AN518" s="7">
        <f t="shared" si="177"/>
        <v>0</v>
      </c>
      <c r="AO518" s="7">
        <f t="shared" si="178"/>
        <v>0</v>
      </c>
      <c r="AP518" s="9" cm="1">
        <f t="array" aca="1" ref="AP518" ca="1">IF(F518="Flow",_xlfn.XLOOKUP(AL518,INDIRECT(F518&amp;AM518&amp;"W"),_xlfn.XLOOKUP(AI518,INDIRECT(F518&amp;AM518&amp;"H"),INDIRECT(F518&amp;AM518))),0)</f>
        <v>0</v>
      </c>
      <c r="AQ518" s="9">
        <f>IF(F518="Cascade",_xlfn.XLOOKUP(S518,Cascade!$C$4:$S$4,Cascade!$C$5:$S$5),0)</f>
        <v>0</v>
      </c>
      <c r="AR518" s="9" t="b">
        <f t="shared" si="179"/>
        <v>0</v>
      </c>
      <c r="AS518" s="9" cm="1">
        <f t="array" aca="1" ref="AS518" ca="1">IF(OR(G518="Ellipse 43",G518="Luxury 46",G518="Type 2",G518="Type D",G518="Type Z",ISBLANK(G518)),0,_xlfn.XLOOKUP(S518,INDIRECT(U518&amp;AR518&amp;"w"),INDIRECT(U518&amp;AR518)))</f>
        <v>0</v>
      </c>
      <c r="AT518" s="9" cm="1">
        <f t="array" ref="AT518">IF(F518="ExtraLok 100",_xlfn.XLOOKUP(S518,'ExtraLok 100'!$C$6:$S$6,_xlfn.XLOOKUP('Pricing Tool'!T518,'ExtraLok 100'!$A$7:$A$21,'ExtraLok 100'!$C$7:$S$21)),IF(F518="ExtraLok 125",_xlfn.XLOOKUP('Pricing Tool'!S518,'ExtraLok 125'!$C$6:$S$6,_xlfn.XLOOKUP('Pricing Tool'!T518,'ExtraLok 125'!$A$7:$A$33,'ExtraLok 125'!$C$7:$S$33)),0))</f>
        <v>0</v>
      </c>
      <c r="AU518" s="9">
        <f t="shared" ca="1" si="192"/>
        <v>0</v>
      </c>
      <c r="AV518" s="9" t="str">
        <f t="shared" si="180"/>
        <v/>
      </c>
      <c r="AW518" s="85" t="e">
        <f>_xlfn.XLOOKUP($AV518,'Size capacities'!$A$2:$A$120,'Size capacities'!D$2:D$120)</f>
        <v>#N/A</v>
      </c>
      <c r="AX518" s="85" t="e">
        <f>_xlfn.XLOOKUP($AV518,'Size capacities'!$A$2:$A$120,'Size capacities'!E$2:E$120)</f>
        <v>#N/A</v>
      </c>
      <c r="AY518" s="85" t="e">
        <f>_xlfn.XLOOKUP($AV518,'Size capacities'!$A$2:$A$120,'Size capacities'!F$2:F$120)</f>
        <v>#N/A</v>
      </c>
      <c r="AZ518" s="85" t="e">
        <f>_xlfn.XLOOKUP($AV518,'Size capacities'!$A$2:$A$120,'Size capacities'!G$2:G$120)</f>
        <v>#N/A</v>
      </c>
      <c r="BA518" s="85">
        <f t="shared" si="181"/>
        <v>0</v>
      </c>
      <c r="BB518" s="85">
        <f t="shared" si="182"/>
        <v>0</v>
      </c>
    </row>
    <row r="519" spans="1:54" x14ac:dyDescent="0.3">
      <c r="A519" s="7">
        <v>516</v>
      </c>
      <c r="B519" s="91"/>
      <c r="C519" s="91"/>
      <c r="D519" s="91"/>
      <c r="E519" s="91"/>
      <c r="F519" s="91"/>
      <c r="G519" s="91"/>
      <c r="H519" s="91"/>
      <c r="I519" s="91"/>
      <c r="J519" s="91"/>
      <c r="K519" s="92"/>
      <c r="L519" s="92"/>
      <c r="M519" s="9">
        <f t="shared" ca="1" si="172"/>
        <v>0</v>
      </c>
      <c r="N519" s="10" cm="1">
        <f t="array" aca="1" ref="N519" ca="1">IF(ISBLANK(C519),0,IF(F519="Flow",AP519,IF(F519="Cascade",AQ519,IF(OR(ISBLANK(F519),ISBLANK(G519),ISBLANK(I519),ISBLANK(J519)),0,(_xlfn.XLOOKUP(S519,INDIRECT(U519&amp;W519&amp;"W"),_xlfn.XLOOKUP(T519,INDIRECT(U519&amp;W519&amp;"D"),INDIRECT(U519&amp;W519))))))))</f>
        <v>0</v>
      </c>
      <c r="O519" s="93"/>
      <c r="P519" s="9">
        <f t="shared" ca="1" si="173"/>
        <v>0</v>
      </c>
      <c r="Q519" s="9">
        <f t="shared" si="183"/>
        <v>0</v>
      </c>
      <c r="S519" s="7">
        <f t="shared" si="184"/>
        <v>800</v>
      </c>
      <c r="T519" s="7">
        <f t="shared" si="185"/>
        <v>800</v>
      </c>
      <c r="U519" s="8" t="str">
        <f t="shared" si="186"/>
        <v/>
      </c>
      <c r="V519" s="7" cm="1">
        <f t="array" aca="1" ref="V519" ca="1">IF(ISBLANK(I519),0,_xlfn.XLOOKUP(I519,INDIRECT(U519&amp;"Controls"),INDIRECT(U519&amp;"ControlsAddon")))</f>
        <v>0</v>
      </c>
      <c r="W519" s="7" t="str">
        <f t="shared" si="174"/>
        <v/>
      </c>
      <c r="X519" s="7" cm="1">
        <f t="array" aca="1" ref="X519" ca="1">IF(AND(K519="y",NOT(ISBLANK(H519))),_xlfn.XLOOKUP(S519,ralcassette,ralcassettecost),IF(K519="Y",_xlfn.XLOOKUP(S519,INDIRECT(U519&amp;"RALW"),_xlfn.XLOOKUP(T519,INDIRECT(U519&amp;"RALD"),INDIRECT(U519&amp;"RAL"))),0))</f>
        <v>0</v>
      </c>
      <c r="Y519" s="7">
        <f t="shared" si="187"/>
        <v>0</v>
      </c>
      <c r="Z519" s="7">
        <f t="shared" si="188"/>
        <v>0</v>
      </c>
      <c r="AA519" s="7" cm="1">
        <f t="array" ref="AA519">IF(ISNUMBER(SEARCH("cassette",H519)),_xlfn.XLOOKUP(S519,cassettewidth,_xlfn.XLOOKUP(H519,cassettetype,cassette)),IF(ISNUMBER(SEARCH("fascia",H519)),_xlfn.XLOOKUP(S519,fasciawidth,_xlfn.XLOOKUP(H519,fasciatype,fascia)),0))</f>
        <v>0</v>
      </c>
      <c r="AB519" s="7" t="str">
        <f t="shared" si="189"/>
        <v/>
      </c>
      <c r="AC519" s="7" t="str" cm="1">
        <f t="array" ref="AC519">IF(NOT(ISBLANK(H519)),_xlfn.XLOOKUP(S519,cassetterefwidth,_xlfn.XLOOKUP(T519,cassetterefdrop,cassetteref)),"")</f>
        <v/>
      </c>
      <c r="AD519" s="1" t="b">
        <f t="shared" si="190"/>
        <v>0</v>
      </c>
      <c r="AE519" s="1" t="b">
        <f t="shared" si="175"/>
        <v>0</v>
      </c>
      <c r="AF519" s="10" t="e" cm="1">
        <f t="array" aca="1" ref="AF519" ca="1">(_xlfn.XLOOKUP($S519,INDIRECT($U519&amp;$W519&amp;"W"),_xlfn.XLOOKUP($T519,INDIRECT($U519&amp;$W519&amp;"D"),INDIRECT($U519&amp;$W519))))</f>
        <v>#REF!</v>
      </c>
      <c r="AG519" s="9"/>
      <c r="AH519" s="9"/>
      <c r="AI519" s="9"/>
      <c r="AJ519" s="9"/>
      <c r="AK519" s="9"/>
      <c r="AL519" s="7">
        <f t="shared" si="176"/>
        <v>500</v>
      </c>
      <c r="AM519" s="7" t="str">
        <f t="shared" si="191"/>
        <v/>
      </c>
      <c r="AN519" s="7">
        <f t="shared" si="177"/>
        <v>0</v>
      </c>
      <c r="AO519" s="7">
        <f t="shared" si="178"/>
        <v>0</v>
      </c>
      <c r="AP519" s="9" cm="1">
        <f t="array" aca="1" ref="AP519" ca="1">IF(F519="Flow",_xlfn.XLOOKUP(AL519,INDIRECT(F519&amp;AM519&amp;"W"),_xlfn.XLOOKUP(AI519,INDIRECT(F519&amp;AM519&amp;"H"),INDIRECT(F519&amp;AM519))),0)</f>
        <v>0</v>
      </c>
      <c r="AQ519" s="9">
        <f>IF(F519="Cascade",_xlfn.XLOOKUP(S519,Cascade!$C$4:$S$4,Cascade!$C$5:$S$5),0)</f>
        <v>0</v>
      </c>
      <c r="AR519" s="9" t="b">
        <f t="shared" si="179"/>
        <v>0</v>
      </c>
      <c r="AS519" s="9" cm="1">
        <f t="array" aca="1" ref="AS519" ca="1">IF(OR(G519="Ellipse 43",G519="Luxury 46",G519="Type 2",G519="Type D",G519="Type Z",ISBLANK(G519)),0,_xlfn.XLOOKUP(S519,INDIRECT(U519&amp;AR519&amp;"w"),INDIRECT(U519&amp;AR519)))</f>
        <v>0</v>
      </c>
      <c r="AT519" s="9" cm="1">
        <f t="array" ref="AT519">IF(F519="ExtraLok 100",_xlfn.XLOOKUP(S519,'ExtraLok 100'!$C$6:$S$6,_xlfn.XLOOKUP('Pricing Tool'!T519,'ExtraLok 100'!$A$7:$A$21,'ExtraLok 100'!$C$7:$S$21)),IF(F519="ExtraLok 125",_xlfn.XLOOKUP('Pricing Tool'!S519,'ExtraLok 125'!$C$6:$S$6,_xlfn.XLOOKUP('Pricing Tool'!T519,'ExtraLok 125'!$A$7:$A$33,'ExtraLok 125'!$C$7:$S$33)),0))</f>
        <v>0</v>
      </c>
      <c r="AU519" s="9">
        <f t="shared" ca="1" si="192"/>
        <v>0</v>
      </c>
      <c r="AV519" s="9" t="str">
        <f t="shared" si="180"/>
        <v/>
      </c>
      <c r="AW519" s="85" t="e">
        <f>_xlfn.XLOOKUP($AV519,'Size capacities'!$A$2:$A$120,'Size capacities'!D$2:D$120)</f>
        <v>#N/A</v>
      </c>
      <c r="AX519" s="85" t="e">
        <f>_xlfn.XLOOKUP($AV519,'Size capacities'!$A$2:$A$120,'Size capacities'!E$2:E$120)</f>
        <v>#N/A</v>
      </c>
      <c r="AY519" s="85" t="e">
        <f>_xlfn.XLOOKUP($AV519,'Size capacities'!$A$2:$A$120,'Size capacities'!F$2:F$120)</f>
        <v>#N/A</v>
      </c>
      <c r="AZ519" s="85" t="e">
        <f>_xlfn.XLOOKUP($AV519,'Size capacities'!$A$2:$A$120,'Size capacities'!G$2:G$120)</f>
        <v>#N/A</v>
      </c>
      <c r="BA519" s="85">
        <f t="shared" si="181"/>
        <v>0</v>
      </c>
      <c r="BB519" s="85">
        <f t="shared" si="182"/>
        <v>0</v>
      </c>
    </row>
    <row r="520" spans="1:54" x14ac:dyDescent="0.3">
      <c r="A520" s="7">
        <v>517</v>
      </c>
      <c r="B520" s="91"/>
      <c r="C520" s="91"/>
      <c r="D520" s="91"/>
      <c r="E520" s="91"/>
      <c r="F520" s="91"/>
      <c r="G520" s="91"/>
      <c r="H520" s="91"/>
      <c r="I520" s="91"/>
      <c r="J520" s="91"/>
      <c r="K520" s="92"/>
      <c r="L520" s="92"/>
      <c r="M520" s="9">
        <f t="shared" ca="1" si="172"/>
        <v>0</v>
      </c>
      <c r="N520" s="10" cm="1">
        <f t="array" aca="1" ref="N520" ca="1">IF(ISBLANK(C520),0,IF(F520="Flow",AP520,IF(F520="Cascade",AQ520,IF(OR(ISBLANK(F520),ISBLANK(G520),ISBLANK(I520),ISBLANK(J520)),0,(_xlfn.XLOOKUP(S520,INDIRECT(U520&amp;W520&amp;"W"),_xlfn.XLOOKUP(T520,INDIRECT(U520&amp;W520&amp;"D"),INDIRECT(U520&amp;W520))))))))</f>
        <v>0</v>
      </c>
      <c r="O520" s="93"/>
      <c r="P520" s="9">
        <f t="shared" ca="1" si="173"/>
        <v>0</v>
      </c>
      <c r="Q520" s="9">
        <f t="shared" si="183"/>
        <v>0</v>
      </c>
      <c r="S520" s="7">
        <f t="shared" si="184"/>
        <v>800</v>
      </c>
      <c r="T520" s="7">
        <f t="shared" si="185"/>
        <v>800</v>
      </c>
      <c r="U520" s="8" t="str">
        <f t="shared" si="186"/>
        <v/>
      </c>
      <c r="V520" s="7" cm="1">
        <f t="array" aca="1" ref="V520" ca="1">IF(ISBLANK(I520),0,_xlfn.XLOOKUP(I520,INDIRECT(U520&amp;"Controls"),INDIRECT(U520&amp;"ControlsAddon")))</f>
        <v>0</v>
      </c>
      <c r="W520" s="7" t="str">
        <f t="shared" si="174"/>
        <v/>
      </c>
      <c r="X520" s="7" cm="1">
        <f t="array" aca="1" ref="X520" ca="1">IF(AND(K520="y",NOT(ISBLANK(H520))),_xlfn.XLOOKUP(S520,ralcassette,ralcassettecost),IF(K520="Y",_xlfn.XLOOKUP(S520,INDIRECT(U520&amp;"RALW"),_xlfn.XLOOKUP(T520,INDIRECT(U520&amp;"RALD"),INDIRECT(U520&amp;"RAL"))),0))</f>
        <v>0</v>
      </c>
      <c r="Y520" s="7">
        <f t="shared" si="187"/>
        <v>0</v>
      </c>
      <c r="Z520" s="7">
        <f t="shared" si="188"/>
        <v>0</v>
      </c>
      <c r="AA520" s="7" cm="1">
        <f t="array" ref="AA520">IF(ISNUMBER(SEARCH("cassette",H520)),_xlfn.XLOOKUP(S520,cassettewidth,_xlfn.XLOOKUP(H520,cassettetype,cassette)),IF(ISNUMBER(SEARCH("fascia",H520)),_xlfn.XLOOKUP(S520,fasciawidth,_xlfn.XLOOKUP(H520,fasciatype,fascia)),0))</f>
        <v>0</v>
      </c>
      <c r="AB520" s="7" t="str">
        <f t="shared" si="189"/>
        <v/>
      </c>
      <c r="AC520" s="7" t="str" cm="1">
        <f t="array" ref="AC520">IF(NOT(ISBLANK(H520)),_xlfn.XLOOKUP(S520,cassetterefwidth,_xlfn.XLOOKUP(T520,cassetterefdrop,cassetteref)),"")</f>
        <v/>
      </c>
      <c r="AD520" s="1" t="b">
        <f t="shared" si="190"/>
        <v>0</v>
      </c>
      <c r="AE520" s="1" t="b">
        <f t="shared" si="175"/>
        <v>0</v>
      </c>
      <c r="AF520" s="10" t="e" cm="1">
        <f t="array" aca="1" ref="AF520" ca="1">(_xlfn.XLOOKUP($S520,INDIRECT($U520&amp;$W520&amp;"W"),_xlfn.XLOOKUP($T520,INDIRECT($U520&amp;$W520&amp;"D"),INDIRECT($U520&amp;$W520))))</f>
        <v>#REF!</v>
      </c>
      <c r="AG520" s="9"/>
      <c r="AH520" s="9"/>
      <c r="AI520" s="9"/>
      <c r="AJ520" s="9"/>
      <c r="AK520" s="9"/>
      <c r="AL520" s="7">
        <f t="shared" si="176"/>
        <v>500</v>
      </c>
      <c r="AM520" s="7" t="str">
        <f t="shared" si="191"/>
        <v/>
      </c>
      <c r="AN520" s="7">
        <f t="shared" si="177"/>
        <v>0</v>
      </c>
      <c r="AO520" s="7">
        <f t="shared" si="178"/>
        <v>0</v>
      </c>
      <c r="AP520" s="9" cm="1">
        <f t="array" aca="1" ref="AP520" ca="1">IF(F520="Flow",_xlfn.XLOOKUP(AL520,INDIRECT(F520&amp;AM520&amp;"W"),_xlfn.XLOOKUP(AI520,INDIRECT(F520&amp;AM520&amp;"H"),INDIRECT(F520&amp;AM520))),0)</f>
        <v>0</v>
      </c>
      <c r="AQ520" s="9">
        <f>IF(F520="Cascade",_xlfn.XLOOKUP(S520,Cascade!$C$4:$S$4,Cascade!$C$5:$S$5),0)</f>
        <v>0</v>
      </c>
      <c r="AR520" s="9" t="b">
        <f t="shared" si="179"/>
        <v>0</v>
      </c>
      <c r="AS520" s="9" cm="1">
        <f t="array" aca="1" ref="AS520" ca="1">IF(OR(G520="Ellipse 43",G520="Luxury 46",G520="Type 2",G520="Type D",G520="Type Z",ISBLANK(G520)),0,_xlfn.XLOOKUP(S520,INDIRECT(U520&amp;AR520&amp;"w"),INDIRECT(U520&amp;AR520)))</f>
        <v>0</v>
      </c>
      <c r="AT520" s="9" cm="1">
        <f t="array" ref="AT520">IF(F520="ExtraLok 100",_xlfn.XLOOKUP(S520,'ExtraLok 100'!$C$6:$S$6,_xlfn.XLOOKUP('Pricing Tool'!T520,'ExtraLok 100'!$A$7:$A$21,'ExtraLok 100'!$C$7:$S$21)),IF(F520="ExtraLok 125",_xlfn.XLOOKUP('Pricing Tool'!S520,'ExtraLok 125'!$C$6:$S$6,_xlfn.XLOOKUP('Pricing Tool'!T520,'ExtraLok 125'!$A$7:$A$33,'ExtraLok 125'!$C$7:$S$33)),0))</f>
        <v>0</v>
      </c>
      <c r="AU520" s="9">
        <f t="shared" ca="1" si="192"/>
        <v>0</v>
      </c>
      <c r="AV520" s="9" t="str">
        <f t="shared" si="180"/>
        <v/>
      </c>
      <c r="AW520" s="85" t="e">
        <f>_xlfn.XLOOKUP($AV520,'Size capacities'!$A$2:$A$120,'Size capacities'!D$2:D$120)</f>
        <v>#N/A</v>
      </c>
      <c r="AX520" s="85" t="e">
        <f>_xlfn.XLOOKUP($AV520,'Size capacities'!$A$2:$A$120,'Size capacities'!E$2:E$120)</f>
        <v>#N/A</v>
      </c>
      <c r="AY520" s="85" t="e">
        <f>_xlfn.XLOOKUP($AV520,'Size capacities'!$A$2:$A$120,'Size capacities'!F$2:F$120)</f>
        <v>#N/A</v>
      </c>
      <c r="AZ520" s="85" t="e">
        <f>_xlfn.XLOOKUP($AV520,'Size capacities'!$A$2:$A$120,'Size capacities'!G$2:G$120)</f>
        <v>#N/A</v>
      </c>
      <c r="BA520" s="85">
        <f t="shared" si="181"/>
        <v>0</v>
      </c>
      <c r="BB520" s="85">
        <f t="shared" si="182"/>
        <v>0</v>
      </c>
    </row>
    <row r="521" spans="1:54" x14ac:dyDescent="0.3">
      <c r="A521" s="7">
        <v>518</v>
      </c>
      <c r="B521" s="91"/>
      <c r="C521" s="91"/>
      <c r="D521" s="91"/>
      <c r="E521" s="91"/>
      <c r="F521" s="91"/>
      <c r="G521" s="91"/>
      <c r="H521" s="91"/>
      <c r="I521" s="91"/>
      <c r="J521" s="91"/>
      <c r="K521" s="92"/>
      <c r="L521" s="92"/>
      <c r="M521" s="9">
        <f t="shared" ca="1" si="172"/>
        <v>0</v>
      </c>
      <c r="N521" s="10" cm="1">
        <f t="array" aca="1" ref="N521" ca="1">IF(ISBLANK(C521),0,IF(F521="Flow",AP521,IF(F521="Cascade",AQ521,IF(OR(ISBLANK(F521),ISBLANK(G521),ISBLANK(I521),ISBLANK(J521)),0,(_xlfn.XLOOKUP(S521,INDIRECT(U521&amp;W521&amp;"W"),_xlfn.XLOOKUP(T521,INDIRECT(U521&amp;W521&amp;"D"),INDIRECT(U521&amp;W521))))))))</f>
        <v>0</v>
      </c>
      <c r="O521" s="93"/>
      <c r="P521" s="9">
        <f t="shared" ca="1" si="173"/>
        <v>0</v>
      </c>
      <c r="Q521" s="9">
        <f t="shared" si="183"/>
        <v>0</v>
      </c>
      <c r="S521" s="7">
        <f t="shared" si="184"/>
        <v>800</v>
      </c>
      <c r="T521" s="7">
        <f t="shared" si="185"/>
        <v>800</v>
      </c>
      <c r="U521" s="8" t="str">
        <f t="shared" si="186"/>
        <v/>
      </c>
      <c r="V521" s="7" cm="1">
        <f t="array" aca="1" ref="V521" ca="1">IF(ISBLANK(I521),0,_xlfn.XLOOKUP(I521,INDIRECT(U521&amp;"Controls"),INDIRECT(U521&amp;"ControlsAddon")))</f>
        <v>0</v>
      </c>
      <c r="W521" s="7" t="str">
        <f t="shared" si="174"/>
        <v/>
      </c>
      <c r="X521" s="7" cm="1">
        <f t="array" aca="1" ref="X521" ca="1">IF(AND(K521="y",NOT(ISBLANK(H521))),_xlfn.XLOOKUP(S521,ralcassette,ralcassettecost),IF(K521="Y",_xlfn.XLOOKUP(S521,INDIRECT(U521&amp;"RALW"),_xlfn.XLOOKUP(T521,INDIRECT(U521&amp;"RALD"),INDIRECT(U521&amp;"RAL"))),0))</f>
        <v>0</v>
      </c>
      <c r="Y521" s="7">
        <f t="shared" si="187"/>
        <v>0</v>
      </c>
      <c r="Z521" s="7">
        <f t="shared" si="188"/>
        <v>0</v>
      </c>
      <c r="AA521" s="7" cm="1">
        <f t="array" ref="AA521">IF(ISNUMBER(SEARCH("cassette",H521)),_xlfn.XLOOKUP(S521,cassettewidth,_xlfn.XLOOKUP(H521,cassettetype,cassette)),IF(ISNUMBER(SEARCH("fascia",H521)),_xlfn.XLOOKUP(S521,fasciawidth,_xlfn.XLOOKUP(H521,fasciatype,fascia)),0))</f>
        <v>0</v>
      </c>
      <c r="AB521" s="7" t="str">
        <f t="shared" si="189"/>
        <v/>
      </c>
      <c r="AC521" s="7" t="str" cm="1">
        <f t="array" ref="AC521">IF(NOT(ISBLANK(H521)),_xlfn.XLOOKUP(S521,cassetterefwidth,_xlfn.XLOOKUP(T521,cassetterefdrop,cassetteref)),"")</f>
        <v/>
      </c>
      <c r="AD521" s="1" t="b">
        <f t="shared" si="190"/>
        <v>0</v>
      </c>
      <c r="AE521" s="1" t="b">
        <f t="shared" si="175"/>
        <v>0</v>
      </c>
      <c r="AF521" s="10" t="e" cm="1">
        <f t="array" aca="1" ref="AF521" ca="1">(_xlfn.XLOOKUP($S521,INDIRECT($U521&amp;$W521&amp;"W"),_xlfn.XLOOKUP($T521,INDIRECT($U521&amp;$W521&amp;"D"),INDIRECT($U521&amp;$W521))))</f>
        <v>#REF!</v>
      </c>
      <c r="AG521" s="9"/>
      <c r="AH521" s="9"/>
      <c r="AI521" s="9"/>
      <c r="AJ521" s="9"/>
      <c r="AK521" s="9"/>
      <c r="AL521" s="7">
        <f t="shared" si="176"/>
        <v>500</v>
      </c>
      <c r="AM521" s="7" t="str">
        <f t="shared" si="191"/>
        <v/>
      </c>
      <c r="AN521" s="7">
        <f t="shared" si="177"/>
        <v>0</v>
      </c>
      <c r="AO521" s="7">
        <f t="shared" si="178"/>
        <v>0</v>
      </c>
      <c r="AP521" s="9" cm="1">
        <f t="array" aca="1" ref="AP521" ca="1">IF(F521="Flow",_xlfn.XLOOKUP(AL521,INDIRECT(F521&amp;AM521&amp;"W"),_xlfn.XLOOKUP(AI521,INDIRECT(F521&amp;AM521&amp;"H"),INDIRECT(F521&amp;AM521))),0)</f>
        <v>0</v>
      </c>
      <c r="AQ521" s="9">
        <f>IF(F521="Cascade",_xlfn.XLOOKUP(S521,Cascade!$C$4:$S$4,Cascade!$C$5:$S$5),0)</f>
        <v>0</v>
      </c>
      <c r="AR521" s="9" t="b">
        <f t="shared" si="179"/>
        <v>0</v>
      </c>
      <c r="AS521" s="9" cm="1">
        <f t="array" aca="1" ref="AS521" ca="1">IF(OR(G521="Ellipse 43",G521="Luxury 46",G521="Type 2",G521="Type D",G521="Type Z",ISBLANK(G521)),0,_xlfn.XLOOKUP(S521,INDIRECT(U521&amp;AR521&amp;"w"),INDIRECT(U521&amp;AR521)))</f>
        <v>0</v>
      </c>
      <c r="AT521" s="9" cm="1">
        <f t="array" ref="AT521">IF(F521="ExtraLok 100",_xlfn.XLOOKUP(S521,'ExtraLok 100'!$C$6:$S$6,_xlfn.XLOOKUP('Pricing Tool'!T521,'ExtraLok 100'!$A$7:$A$21,'ExtraLok 100'!$C$7:$S$21)),IF(F521="ExtraLok 125",_xlfn.XLOOKUP('Pricing Tool'!S521,'ExtraLok 125'!$C$6:$S$6,_xlfn.XLOOKUP('Pricing Tool'!T521,'ExtraLok 125'!$A$7:$A$33,'ExtraLok 125'!$C$7:$S$33)),0))</f>
        <v>0</v>
      </c>
      <c r="AU521" s="9">
        <f t="shared" ca="1" si="192"/>
        <v>0</v>
      </c>
      <c r="AV521" s="9" t="str">
        <f t="shared" si="180"/>
        <v/>
      </c>
      <c r="AW521" s="85" t="e">
        <f>_xlfn.XLOOKUP($AV521,'Size capacities'!$A$2:$A$120,'Size capacities'!D$2:D$120)</f>
        <v>#N/A</v>
      </c>
      <c r="AX521" s="85" t="e">
        <f>_xlfn.XLOOKUP($AV521,'Size capacities'!$A$2:$A$120,'Size capacities'!E$2:E$120)</f>
        <v>#N/A</v>
      </c>
      <c r="AY521" s="85" t="e">
        <f>_xlfn.XLOOKUP($AV521,'Size capacities'!$A$2:$A$120,'Size capacities'!F$2:F$120)</f>
        <v>#N/A</v>
      </c>
      <c r="AZ521" s="85" t="e">
        <f>_xlfn.XLOOKUP($AV521,'Size capacities'!$A$2:$A$120,'Size capacities'!G$2:G$120)</f>
        <v>#N/A</v>
      </c>
      <c r="BA521" s="85">
        <f t="shared" si="181"/>
        <v>0</v>
      </c>
      <c r="BB521" s="85">
        <f t="shared" si="182"/>
        <v>0</v>
      </c>
    </row>
    <row r="522" spans="1:54" x14ac:dyDescent="0.3">
      <c r="A522" s="7">
        <v>519</v>
      </c>
      <c r="B522" s="91"/>
      <c r="C522" s="91"/>
      <c r="D522" s="91"/>
      <c r="E522" s="91"/>
      <c r="F522" s="91"/>
      <c r="G522" s="91"/>
      <c r="H522" s="91"/>
      <c r="I522" s="91"/>
      <c r="J522" s="91"/>
      <c r="K522" s="92"/>
      <c r="L522" s="92"/>
      <c r="M522" s="9">
        <f t="shared" ca="1" si="172"/>
        <v>0</v>
      </c>
      <c r="N522" s="10" cm="1">
        <f t="array" aca="1" ref="N522" ca="1">IF(ISBLANK(C522),0,IF(F522="Flow",AP522,IF(F522="Cascade",AQ522,IF(OR(ISBLANK(F522),ISBLANK(G522),ISBLANK(I522),ISBLANK(J522)),0,(_xlfn.XLOOKUP(S522,INDIRECT(U522&amp;W522&amp;"W"),_xlfn.XLOOKUP(T522,INDIRECT(U522&amp;W522&amp;"D"),INDIRECT(U522&amp;W522))))))))</f>
        <v>0</v>
      </c>
      <c r="O522" s="93"/>
      <c r="P522" s="9">
        <f t="shared" ca="1" si="173"/>
        <v>0</v>
      </c>
      <c r="Q522" s="9">
        <f t="shared" si="183"/>
        <v>0</v>
      </c>
      <c r="S522" s="7">
        <f t="shared" si="184"/>
        <v>800</v>
      </c>
      <c r="T522" s="7">
        <f t="shared" si="185"/>
        <v>800</v>
      </c>
      <c r="U522" s="8" t="str">
        <f t="shared" si="186"/>
        <v/>
      </c>
      <c r="V522" s="7" cm="1">
        <f t="array" aca="1" ref="V522" ca="1">IF(ISBLANK(I522),0,_xlfn.XLOOKUP(I522,INDIRECT(U522&amp;"Controls"),INDIRECT(U522&amp;"ControlsAddon")))</f>
        <v>0</v>
      </c>
      <c r="W522" s="7" t="str">
        <f t="shared" si="174"/>
        <v/>
      </c>
      <c r="X522" s="7" cm="1">
        <f t="array" aca="1" ref="X522" ca="1">IF(AND(K522="y",NOT(ISBLANK(H522))),_xlfn.XLOOKUP(S522,ralcassette,ralcassettecost),IF(K522="Y",_xlfn.XLOOKUP(S522,INDIRECT(U522&amp;"RALW"),_xlfn.XLOOKUP(T522,INDIRECT(U522&amp;"RALD"),INDIRECT(U522&amp;"RAL"))),0))</f>
        <v>0</v>
      </c>
      <c r="Y522" s="7">
        <f t="shared" si="187"/>
        <v>0</v>
      </c>
      <c r="Z522" s="7">
        <f t="shared" si="188"/>
        <v>0</v>
      </c>
      <c r="AA522" s="7" cm="1">
        <f t="array" ref="AA522">IF(ISNUMBER(SEARCH("cassette",H522)),_xlfn.XLOOKUP(S522,cassettewidth,_xlfn.XLOOKUP(H522,cassettetype,cassette)),IF(ISNUMBER(SEARCH("fascia",H522)),_xlfn.XLOOKUP(S522,fasciawidth,_xlfn.XLOOKUP(H522,fasciatype,fascia)),0))</f>
        <v>0</v>
      </c>
      <c r="AB522" s="7" t="str">
        <f t="shared" si="189"/>
        <v/>
      </c>
      <c r="AC522" s="7" t="str" cm="1">
        <f t="array" ref="AC522">IF(NOT(ISBLANK(H522)),_xlfn.XLOOKUP(S522,cassetterefwidth,_xlfn.XLOOKUP(T522,cassetterefdrop,cassetteref)),"")</f>
        <v/>
      </c>
      <c r="AD522" s="1" t="b">
        <f t="shared" si="190"/>
        <v>0</v>
      </c>
      <c r="AE522" s="1" t="b">
        <f t="shared" si="175"/>
        <v>0</v>
      </c>
      <c r="AF522" s="10" t="e" cm="1">
        <f t="array" aca="1" ref="AF522" ca="1">(_xlfn.XLOOKUP($S522,INDIRECT($U522&amp;$W522&amp;"W"),_xlfn.XLOOKUP($T522,INDIRECT($U522&amp;$W522&amp;"D"),INDIRECT($U522&amp;$W522))))</f>
        <v>#REF!</v>
      </c>
      <c r="AG522" s="9"/>
      <c r="AH522" s="9"/>
      <c r="AI522" s="9"/>
      <c r="AJ522" s="9"/>
      <c r="AK522" s="9"/>
      <c r="AL522" s="7">
        <f t="shared" si="176"/>
        <v>500</v>
      </c>
      <c r="AM522" s="7" t="str">
        <f t="shared" si="191"/>
        <v/>
      </c>
      <c r="AN522" s="7">
        <f t="shared" si="177"/>
        <v>0</v>
      </c>
      <c r="AO522" s="7">
        <f t="shared" si="178"/>
        <v>0</v>
      </c>
      <c r="AP522" s="9" cm="1">
        <f t="array" aca="1" ref="AP522" ca="1">IF(F522="Flow",_xlfn.XLOOKUP(AL522,INDIRECT(F522&amp;AM522&amp;"W"),_xlfn.XLOOKUP(AI522,INDIRECT(F522&amp;AM522&amp;"H"),INDIRECT(F522&amp;AM522))),0)</f>
        <v>0</v>
      </c>
      <c r="AQ522" s="9">
        <f>IF(F522="Cascade",_xlfn.XLOOKUP(S522,Cascade!$C$4:$S$4,Cascade!$C$5:$S$5),0)</f>
        <v>0</v>
      </c>
      <c r="AR522" s="9" t="b">
        <f t="shared" si="179"/>
        <v>0</v>
      </c>
      <c r="AS522" s="9" cm="1">
        <f t="array" aca="1" ref="AS522" ca="1">IF(OR(G522="Ellipse 43",G522="Luxury 46",G522="Type 2",G522="Type D",G522="Type Z",ISBLANK(G522)),0,_xlfn.XLOOKUP(S522,INDIRECT(U522&amp;AR522&amp;"w"),INDIRECT(U522&amp;AR522)))</f>
        <v>0</v>
      </c>
      <c r="AT522" s="9" cm="1">
        <f t="array" ref="AT522">IF(F522="ExtraLok 100",_xlfn.XLOOKUP(S522,'ExtraLok 100'!$C$6:$S$6,_xlfn.XLOOKUP('Pricing Tool'!T522,'ExtraLok 100'!$A$7:$A$21,'ExtraLok 100'!$C$7:$S$21)),IF(F522="ExtraLok 125",_xlfn.XLOOKUP('Pricing Tool'!S522,'ExtraLok 125'!$C$6:$S$6,_xlfn.XLOOKUP('Pricing Tool'!T522,'ExtraLok 125'!$A$7:$A$33,'ExtraLok 125'!$C$7:$S$33)),0))</f>
        <v>0</v>
      </c>
      <c r="AU522" s="9">
        <f t="shared" ca="1" si="192"/>
        <v>0</v>
      </c>
      <c r="AV522" s="9" t="str">
        <f t="shared" si="180"/>
        <v/>
      </c>
      <c r="AW522" s="85" t="e">
        <f>_xlfn.XLOOKUP($AV522,'Size capacities'!$A$2:$A$120,'Size capacities'!D$2:D$120)</f>
        <v>#N/A</v>
      </c>
      <c r="AX522" s="85" t="e">
        <f>_xlfn.XLOOKUP($AV522,'Size capacities'!$A$2:$A$120,'Size capacities'!E$2:E$120)</f>
        <v>#N/A</v>
      </c>
      <c r="AY522" s="85" t="e">
        <f>_xlfn.XLOOKUP($AV522,'Size capacities'!$A$2:$A$120,'Size capacities'!F$2:F$120)</f>
        <v>#N/A</v>
      </c>
      <c r="AZ522" s="85" t="e">
        <f>_xlfn.XLOOKUP($AV522,'Size capacities'!$A$2:$A$120,'Size capacities'!G$2:G$120)</f>
        <v>#N/A</v>
      </c>
      <c r="BA522" s="85">
        <f t="shared" si="181"/>
        <v>0</v>
      </c>
      <c r="BB522" s="85">
        <f t="shared" si="182"/>
        <v>0</v>
      </c>
    </row>
    <row r="523" spans="1:54" x14ac:dyDescent="0.3">
      <c r="A523" s="7">
        <v>520</v>
      </c>
      <c r="B523" s="91"/>
      <c r="C523" s="91"/>
      <c r="D523" s="91"/>
      <c r="E523" s="91"/>
      <c r="F523" s="91"/>
      <c r="G523" s="91"/>
      <c r="H523" s="91"/>
      <c r="I523" s="91"/>
      <c r="J523" s="91"/>
      <c r="K523" s="92"/>
      <c r="L523" s="92"/>
      <c r="M523" s="9">
        <f t="shared" ca="1" si="172"/>
        <v>0</v>
      </c>
      <c r="N523" s="10" cm="1">
        <f t="array" aca="1" ref="N523" ca="1">IF(ISBLANK(C523),0,IF(F523="Flow",AP523,IF(F523="Cascade",AQ523,IF(OR(ISBLANK(F523),ISBLANK(G523),ISBLANK(I523),ISBLANK(J523)),0,(_xlfn.XLOOKUP(S523,INDIRECT(U523&amp;W523&amp;"W"),_xlfn.XLOOKUP(T523,INDIRECT(U523&amp;W523&amp;"D"),INDIRECT(U523&amp;W523))))))))</f>
        <v>0</v>
      </c>
      <c r="O523" s="93"/>
      <c r="P523" s="9">
        <f t="shared" ca="1" si="173"/>
        <v>0</v>
      </c>
      <c r="Q523" s="9">
        <f t="shared" si="183"/>
        <v>0</v>
      </c>
      <c r="S523" s="7">
        <f t="shared" si="184"/>
        <v>800</v>
      </c>
      <c r="T523" s="7">
        <f t="shared" si="185"/>
        <v>800</v>
      </c>
      <c r="U523" s="8" t="str">
        <f t="shared" si="186"/>
        <v/>
      </c>
      <c r="V523" s="7" cm="1">
        <f t="array" aca="1" ref="V523" ca="1">IF(ISBLANK(I523),0,_xlfn.XLOOKUP(I523,INDIRECT(U523&amp;"Controls"),INDIRECT(U523&amp;"ControlsAddon")))</f>
        <v>0</v>
      </c>
      <c r="W523" s="7" t="str">
        <f t="shared" si="174"/>
        <v/>
      </c>
      <c r="X523" s="7" cm="1">
        <f t="array" aca="1" ref="X523" ca="1">IF(AND(K523="y",NOT(ISBLANK(H523))),_xlfn.XLOOKUP(S523,ralcassette,ralcassettecost),IF(K523="Y",_xlfn.XLOOKUP(S523,INDIRECT(U523&amp;"RALW"),_xlfn.XLOOKUP(T523,INDIRECT(U523&amp;"RALD"),INDIRECT(U523&amp;"RAL"))),0))</f>
        <v>0</v>
      </c>
      <c r="Y523" s="7">
        <f t="shared" si="187"/>
        <v>0</v>
      </c>
      <c r="Z523" s="7">
        <f t="shared" si="188"/>
        <v>0</v>
      </c>
      <c r="AA523" s="7" cm="1">
        <f t="array" ref="AA523">IF(ISNUMBER(SEARCH("cassette",H523)),_xlfn.XLOOKUP(S523,cassettewidth,_xlfn.XLOOKUP(H523,cassettetype,cassette)),IF(ISNUMBER(SEARCH("fascia",H523)),_xlfn.XLOOKUP(S523,fasciawidth,_xlfn.XLOOKUP(H523,fasciatype,fascia)),0))</f>
        <v>0</v>
      </c>
      <c r="AB523" s="7" t="str">
        <f t="shared" si="189"/>
        <v/>
      </c>
      <c r="AC523" s="7" t="str" cm="1">
        <f t="array" ref="AC523">IF(NOT(ISBLANK(H523)),_xlfn.XLOOKUP(S523,cassetterefwidth,_xlfn.XLOOKUP(T523,cassetterefdrop,cassetteref)),"")</f>
        <v/>
      </c>
      <c r="AD523" s="1" t="b">
        <f t="shared" si="190"/>
        <v>0</v>
      </c>
      <c r="AE523" s="1" t="b">
        <f t="shared" si="175"/>
        <v>0</v>
      </c>
      <c r="AF523" s="10" t="e" cm="1">
        <f t="array" aca="1" ref="AF523" ca="1">(_xlfn.XLOOKUP($S523,INDIRECT($U523&amp;$W523&amp;"W"),_xlfn.XLOOKUP($T523,INDIRECT($U523&amp;$W523&amp;"D"),INDIRECT($U523&amp;$W523))))</f>
        <v>#REF!</v>
      </c>
      <c r="AG523" s="9"/>
      <c r="AH523" s="9"/>
      <c r="AI523" s="9"/>
      <c r="AJ523" s="9"/>
      <c r="AK523" s="9"/>
      <c r="AL523" s="7">
        <f t="shared" si="176"/>
        <v>500</v>
      </c>
      <c r="AM523" s="7" t="str">
        <f t="shared" si="191"/>
        <v/>
      </c>
      <c r="AN523" s="7">
        <f t="shared" si="177"/>
        <v>0</v>
      </c>
      <c r="AO523" s="7">
        <f t="shared" si="178"/>
        <v>0</v>
      </c>
      <c r="AP523" s="9" cm="1">
        <f t="array" aca="1" ref="AP523" ca="1">IF(F523="Flow",_xlfn.XLOOKUP(AL523,INDIRECT(F523&amp;AM523&amp;"W"),_xlfn.XLOOKUP(AI523,INDIRECT(F523&amp;AM523&amp;"H"),INDIRECT(F523&amp;AM523))),0)</f>
        <v>0</v>
      </c>
      <c r="AQ523" s="9">
        <f>IF(F523="Cascade",_xlfn.XLOOKUP(S523,Cascade!$C$4:$S$4,Cascade!$C$5:$S$5),0)</f>
        <v>0</v>
      </c>
      <c r="AR523" s="9" t="b">
        <f t="shared" si="179"/>
        <v>0</v>
      </c>
      <c r="AS523" s="9" cm="1">
        <f t="array" aca="1" ref="AS523" ca="1">IF(OR(G523="Ellipse 43",G523="Luxury 46",G523="Type 2",G523="Type D",G523="Type Z",ISBLANK(G523)),0,_xlfn.XLOOKUP(S523,INDIRECT(U523&amp;AR523&amp;"w"),INDIRECT(U523&amp;AR523)))</f>
        <v>0</v>
      </c>
      <c r="AT523" s="9" cm="1">
        <f t="array" ref="AT523">IF(F523="ExtraLok 100",_xlfn.XLOOKUP(S523,'ExtraLok 100'!$C$6:$S$6,_xlfn.XLOOKUP('Pricing Tool'!T523,'ExtraLok 100'!$A$7:$A$21,'ExtraLok 100'!$C$7:$S$21)),IF(F523="ExtraLok 125",_xlfn.XLOOKUP('Pricing Tool'!S523,'ExtraLok 125'!$C$6:$S$6,_xlfn.XLOOKUP('Pricing Tool'!T523,'ExtraLok 125'!$A$7:$A$33,'ExtraLok 125'!$C$7:$S$33)),0))</f>
        <v>0</v>
      </c>
      <c r="AU523" s="9">
        <f t="shared" ca="1" si="192"/>
        <v>0</v>
      </c>
      <c r="AV523" s="9" t="str">
        <f t="shared" si="180"/>
        <v/>
      </c>
      <c r="AW523" s="85" t="e">
        <f>_xlfn.XLOOKUP($AV523,'Size capacities'!$A$2:$A$120,'Size capacities'!D$2:D$120)</f>
        <v>#N/A</v>
      </c>
      <c r="AX523" s="85" t="e">
        <f>_xlfn.XLOOKUP($AV523,'Size capacities'!$A$2:$A$120,'Size capacities'!E$2:E$120)</f>
        <v>#N/A</v>
      </c>
      <c r="AY523" s="85" t="e">
        <f>_xlfn.XLOOKUP($AV523,'Size capacities'!$A$2:$A$120,'Size capacities'!F$2:F$120)</f>
        <v>#N/A</v>
      </c>
      <c r="AZ523" s="85" t="e">
        <f>_xlfn.XLOOKUP($AV523,'Size capacities'!$A$2:$A$120,'Size capacities'!G$2:G$120)</f>
        <v>#N/A</v>
      </c>
      <c r="BA523" s="85">
        <f t="shared" si="181"/>
        <v>0</v>
      </c>
      <c r="BB523" s="85">
        <f t="shared" si="182"/>
        <v>0</v>
      </c>
    </row>
    <row r="524" spans="1:54" x14ac:dyDescent="0.3">
      <c r="A524" s="7">
        <v>521</v>
      </c>
      <c r="B524" s="91"/>
      <c r="C524" s="91"/>
      <c r="D524" s="91"/>
      <c r="E524" s="91"/>
      <c r="F524" s="91"/>
      <c r="G524" s="91"/>
      <c r="H524" s="91"/>
      <c r="I524" s="91"/>
      <c r="J524" s="91"/>
      <c r="K524" s="92"/>
      <c r="L524" s="92"/>
      <c r="M524" s="9">
        <f t="shared" ca="1" si="172"/>
        <v>0</v>
      </c>
      <c r="N524" s="10" cm="1">
        <f t="array" aca="1" ref="N524" ca="1">IF(ISBLANK(C524),0,IF(F524="Flow",AP524,IF(F524="Cascade",AQ524,IF(OR(ISBLANK(F524),ISBLANK(G524),ISBLANK(I524),ISBLANK(J524)),0,(_xlfn.XLOOKUP(S524,INDIRECT(U524&amp;W524&amp;"W"),_xlfn.XLOOKUP(T524,INDIRECT(U524&amp;W524&amp;"D"),INDIRECT(U524&amp;W524))))))))</f>
        <v>0</v>
      </c>
      <c r="O524" s="93"/>
      <c r="P524" s="9">
        <f t="shared" ca="1" si="173"/>
        <v>0</v>
      </c>
      <c r="Q524" s="9">
        <f t="shared" si="183"/>
        <v>0</v>
      </c>
      <c r="S524" s="7">
        <f t="shared" si="184"/>
        <v>800</v>
      </c>
      <c r="T524" s="7">
        <f t="shared" si="185"/>
        <v>800</v>
      </c>
      <c r="U524" s="8" t="str">
        <f t="shared" si="186"/>
        <v/>
      </c>
      <c r="V524" s="7" cm="1">
        <f t="array" aca="1" ref="V524" ca="1">IF(ISBLANK(I524),0,_xlfn.XLOOKUP(I524,INDIRECT(U524&amp;"Controls"),INDIRECT(U524&amp;"ControlsAddon")))</f>
        <v>0</v>
      </c>
      <c r="W524" s="7" t="str">
        <f t="shared" si="174"/>
        <v/>
      </c>
      <c r="X524" s="7" cm="1">
        <f t="array" aca="1" ref="X524" ca="1">IF(AND(K524="y",NOT(ISBLANK(H524))),_xlfn.XLOOKUP(S524,ralcassette,ralcassettecost),IF(K524="Y",_xlfn.XLOOKUP(S524,INDIRECT(U524&amp;"RALW"),_xlfn.XLOOKUP(T524,INDIRECT(U524&amp;"RALD"),INDIRECT(U524&amp;"RAL"))),0))</f>
        <v>0</v>
      </c>
      <c r="Y524" s="7">
        <f t="shared" si="187"/>
        <v>0</v>
      </c>
      <c r="Z524" s="7">
        <f t="shared" si="188"/>
        <v>0</v>
      </c>
      <c r="AA524" s="7" cm="1">
        <f t="array" ref="AA524">IF(ISNUMBER(SEARCH("cassette",H524)),_xlfn.XLOOKUP(S524,cassettewidth,_xlfn.XLOOKUP(H524,cassettetype,cassette)),IF(ISNUMBER(SEARCH("fascia",H524)),_xlfn.XLOOKUP(S524,fasciawidth,_xlfn.XLOOKUP(H524,fasciatype,fascia)),0))</f>
        <v>0</v>
      </c>
      <c r="AB524" s="7" t="str">
        <f t="shared" si="189"/>
        <v/>
      </c>
      <c r="AC524" s="7" t="str" cm="1">
        <f t="array" ref="AC524">IF(NOT(ISBLANK(H524)),_xlfn.XLOOKUP(S524,cassetterefwidth,_xlfn.XLOOKUP(T524,cassetterefdrop,cassetteref)),"")</f>
        <v/>
      </c>
      <c r="AD524" s="1" t="b">
        <f t="shared" si="190"/>
        <v>0</v>
      </c>
      <c r="AE524" s="1" t="b">
        <f t="shared" si="175"/>
        <v>0</v>
      </c>
      <c r="AF524" s="10" t="e" cm="1">
        <f t="array" aca="1" ref="AF524" ca="1">(_xlfn.XLOOKUP($S524,INDIRECT($U524&amp;$W524&amp;"W"),_xlfn.XLOOKUP($T524,INDIRECT($U524&amp;$W524&amp;"D"),INDIRECT($U524&amp;$W524))))</f>
        <v>#REF!</v>
      </c>
      <c r="AG524" s="9"/>
      <c r="AH524" s="9"/>
      <c r="AI524" s="9"/>
      <c r="AJ524" s="9"/>
      <c r="AK524" s="9"/>
      <c r="AL524" s="7">
        <f t="shared" si="176"/>
        <v>500</v>
      </c>
      <c r="AM524" s="7" t="str">
        <f t="shared" si="191"/>
        <v/>
      </c>
      <c r="AN524" s="7">
        <f t="shared" si="177"/>
        <v>0</v>
      </c>
      <c r="AO524" s="7">
        <f t="shared" si="178"/>
        <v>0</v>
      </c>
      <c r="AP524" s="9" cm="1">
        <f t="array" aca="1" ref="AP524" ca="1">IF(F524="Flow",_xlfn.XLOOKUP(AL524,INDIRECT(F524&amp;AM524&amp;"W"),_xlfn.XLOOKUP(AI524,INDIRECT(F524&amp;AM524&amp;"H"),INDIRECT(F524&amp;AM524))),0)</f>
        <v>0</v>
      </c>
      <c r="AQ524" s="9">
        <f>IF(F524="Cascade",_xlfn.XLOOKUP(S524,Cascade!$C$4:$S$4,Cascade!$C$5:$S$5),0)</f>
        <v>0</v>
      </c>
      <c r="AR524" s="9" t="b">
        <f t="shared" si="179"/>
        <v>0</v>
      </c>
      <c r="AS524" s="9" cm="1">
        <f t="array" aca="1" ref="AS524" ca="1">IF(OR(G524="Ellipse 43",G524="Luxury 46",G524="Type 2",G524="Type D",G524="Type Z",ISBLANK(G524)),0,_xlfn.XLOOKUP(S524,INDIRECT(U524&amp;AR524&amp;"w"),INDIRECT(U524&amp;AR524)))</f>
        <v>0</v>
      </c>
      <c r="AT524" s="9" cm="1">
        <f t="array" ref="AT524">IF(F524="ExtraLok 100",_xlfn.XLOOKUP(S524,'ExtraLok 100'!$C$6:$S$6,_xlfn.XLOOKUP('Pricing Tool'!T524,'ExtraLok 100'!$A$7:$A$21,'ExtraLok 100'!$C$7:$S$21)),IF(F524="ExtraLok 125",_xlfn.XLOOKUP('Pricing Tool'!S524,'ExtraLok 125'!$C$6:$S$6,_xlfn.XLOOKUP('Pricing Tool'!T524,'ExtraLok 125'!$A$7:$A$33,'ExtraLok 125'!$C$7:$S$33)),0))</f>
        <v>0</v>
      </c>
      <c r="AU524" s="9">
        <f t="shared" ca="1" si="192"/>
        <v>0</v>
      </c>
      <c r="AV524" s="9" t="str">
        <f t="shared" si="180"/>
        <v/>
      </c>
      <c r="AW524" s="85" t="e">
        <f>_xlfn.XLOOKUP($AV524,'Size capacities'!$A$2:$A$120,'Size capacities'!D$2:D$120)</f>
        <v>#N/A</v>
      </c>
      <c r="AX524" s="85" t="e">
        <f>_xlfn.XLOOKUP($AV524,'Size capacities'!$A$2:$A$120,'Size capacities'!E$2:E$120)</f>
        <v>#N/A</v>
      </c>
      <c r="AY524" s="85" t="e">
        <f>_xlfn.XLOOKUP($AV524,'Size capacities'!$A$2:$A$120,'Size capacities'!F$2:F$120)</f>
        <v>#N/A</v>
      </c>
      <c r="AZ524" s="85" t="e">
        <f>_xlfn.XLOOKUP($AV524,'Size capacities'!$A$2:$A$120,'Size capacities'!G$2:G$120)</f>
        <v>#N/A</v>
      </c>
      <c r="BA524" s="85">
        <f t="shared" si="181"/>
        <v>0</v>
      </c>
      <c r="BB524" s="85">
        <f t="shared" si="182"/>
        <v>0</v>
      </c>
    </row>
    <row r="525" spans="1:54" x14ac:dyDescent="0.3">
      <c r="A525" s="7">
        <v>522</v>
      </c>
      <c r="B525" s="91"/>
      <c r="C525" s="91"/>
      <c r="D525" s="91"/>
      <c r="E525" s="91"/>
      <c r="F525" s="91"/>
      <c r="G525" s="91"/>
      <c r="H525" s="91"/>
      <c r="I525" s="91"/>
      <c r="J525" s="91"/>
      <c r="K525" s="92"/>
      <c r="L525" s="92"/>
      <c r="M525" s="9">
        <f t="shared" ca="1" si="172"/>
        <v>0</v>
      </c>
      <c r="N525" s="10" cm="1">
        <f t="array" aca="1" ref="N525" ca="1">IF(ISBLANK(C525),0,IF(F525="Flow",AP525,IF(F525="Cascade",AQ525,IF(OR(ISBLANK(F525),ISBLANK(G525),ISBLANK(I525),ISBLANK(J525)),0,(_xlfn.XLOOKUP(S525,INDIRECT(U525&amp;W525&amp;"W"),_xlfn.XLOOKUP(T525,INDIRECT(U525&amp;W525&amp;"D"),INDIRECT(U525&amp;W525))))))))</f>
        <v>0</v>
      </c>
      <c r="O525" s="93"/>
      <c r="P525" s="9">
        <f t="shared" ca="1" si="173"/>
        <v>0</v>
      </c>
      <c r="Q525" s="9">
        <f t="shared" si="183"/>
        <v>0</v>
      </c>
      <c r="S525" s="7">
        <f t="shared" si="184"/>
        <v>800</v>
      </c>
      <c r="T525" s="7">
        <f t="shared" si="185"/>
        <v>800</v>
      </c>
      <c r="U525" s="8" t="str">
        <f t="shared" si="186"/>
        <v/>
      </c>
      <c r="V525" s="7" cm="1">
        <f t="array" aca="1" ref="V525" ca="1">IF(ISBLANK(I525),0,_xlfn.XLOOKUP(I525,INDIRECT(U525&amp;"Controls"),INDIRECT(U525&amp;"ControlsAddon")))</f>
        <v>0</v>
      </c>
      <c r="W525" s="7" t="str">
        <f t="shared" si="174"/>
        <v/>
      </c>
      <c r="X525" s="7" cm="1">
        <f t="array" aca="1" ref="X525" ca="1">IF(AND(K525="y",NOT(ISBLANK(H525))),_xlfn.XLOOKUP(S525,ralcassette,ralcassettecost),IF(K525="Y",_xlfn.XLOOKUP(S525,INDIRECT(U525&amp;"RALW"),_xlfn.XLOOKUP(T525,INDIRECT(U525&amp;"RALD"),INDIRECT(U525&amp;"RAL"))),0))</f>
        <v>0</v>
      </c>
      <c r="Y525" s="7">
        <f t="shared" si="187"/>
        <v>0</v>
      </c>
      <c r="Z525" s="7">
        <f t="shared" si="188"/>
        <v>0</v>
      </c>
      <c r="AA525" s="7" cm="1">
        <f t="array" ref="AA525">IF(ISNUMBER(SEARCH("cassette",H525)),_xlfn.XLOOKUP(S525,cassettewidth,_xlfn.XLOOKUP(H525,cassettetype,cassette)),IF(ISNUMBER(SEARCH("fascia",H525)),_xlfn.XLOOKUP(S525,fasciawidth,_xlfn.XLOOKUP(H525,fasciatype,fascia)),0))</f>
        <v>0</v>
      </c>
      <c r="AB525" s="7" t="str">
        <f t="shared" si="189"/>
        <v/>
      </c>
      <c r="AC525" s="7" t="str" cm="1">
        <f t="array" ref="AC525">IF(NOT(ISBLANK(H525)),_xlfn.XLOOKUP(S525,cassetterefwidth,_xlfn.XLOOKUP(T525,cassetterefdrop,cassetteref)),"")</f>
        <v/>
      </c>
      <c r="AD525" s="1" t="b">
        <f t="shared" si="190"/>
        <v>0</v>
      </c>
      <c r="AE525" s="1" t="b">
        <f t="shared" si="175"/>
        <v>0</v>
      </c>
      <c r="AF525" s="10" t="e" cm="1">
        <f t="array" aca="1" ref="AF525" ca="1">(_xlfn.XLOOKUP($S525,INDIRECT($U525&amp;$W525&amp;"W"),_xlfn.XLOOKUP($T525,INDIRECT($U525&amp;$W525&amp;"D"),INDIRECT($U525&amp;$W525))))</f>
        <v>#REF!</v>
      </c>
      <c r="AG525" s="9"/>
      <c r="AH525" s="9"/>
      <c r="AI525" s="9"/>
      <c r="AJ525" s="9"/>
      <c r="AK525" s="9"/>
      <c r="AL525" s="7">
        <f t="shared" si="176"/>
        <v>500</v>
      </c>
      <c r="AM525" s="7" t="str">
        <f t="shared" si="191"/>
        <v/>
      </c>
      <c r="AN525" s="7">
        <f t="shared" si="177"/>
        <v>0</v>
      </c>
      <c r="AO525" s="7">
        <f t="shared" si="178"/>
        <v>0</v>
      </c>
      <c r="AP525" s="9" cm="1">
        <f t="array" aca="1" ref="AP525" ca="1">IF(F525="Flow",_xlfn.XLOOKUP(AL525,INDIRECT(F525&amp;AM525&amp;"W"),_xlfn.XLOOKUP(AI525,INDIRECT(F525&amp;AM525&amp;"H"),INDIRECT(F525&amp;AM525))),0)</f>
        <v>0</v>
      </c>
      <c r="AQ525" s="9">
        <f>IF(F525="Cascade",_xlfn.XLOOKUP(S525,Cascade!$C$4:$S$4,Cascade!$C$5:$S$5),0)</f>
        <v>0</v>
      </c>
      <c r="AR525" s="9" t="b">
        <f t="shared" si="179"/>
        <v>0</v>
      </c>
      <c r="AS525" s="9" cm="1">
        <f t="array" aca="1" ref="AS525" ca="1">IF(OR(G525="Ellipse 43",G525="Luxury 46",G525="Type 2",G525="Type D",G525="Type Z",ISBLANK(G525)),0,_xlfn.XLOOKUP(S525,INDIRECT(U525&amp;AR525&amp;"w"),INDIRECT(U525&amp;AR525)))</f>
        <v>0</v>
      </c>
      <c r="AT525" s="9" cm="1">
        <f t="array" ref="AT525">IF(F525="ExtraLok 100",_xlfn.XLOOKUP(S525,'ExtraLok 100'!$C$6:$S$6,_xlfn.XLOOKUP('Pricing Tool'!T525,'ExtraLok 100'!$A$7:$A$21,'ExtraLok 100'!$C$7:$S$21)),IF(F525="ExtraLok 125",_xlfn.XLOOKUP('Pricing Tool'!S525,'ExtraLok 125'!$C$6:$S$6,_xlfn.XLOOKUP('Pricing Tool'!T525,'ExtraLok 125'!$A$7:$A$33,'ExtraLok 125'!$C$7:$S$33)),0))</f>
        <v>0</v>
      </c>
      <c r="AU525" s="9">
        <f t="shared" ca="1" si="192"/>
        <v>0</v>
      </c>
      <c r="AV525" s="9" t="str">
        <f t="shared" si="180"/>
        <v/>
      </c>
      <c r="AW525" s="85" t="e">
        <f>_xlfn.XLOOKUP($AV525,'Size capacities'!$A$2:$A$120,'Size capacities'!D$2:D$120)</f>
        <v>#N/A</v>
      </c>
      <c r="AX525" s="85" t="e">
        <f>_xlfn.XLOOKUP($AV525,'Size capacities'!$A$2:$A$120,'Size capacities'!E$2:E$120)</f>
        <v>#N/A</v>
      </c>
      <c r="AY525" s="85" t="e">
        <f>_xlfn.XLOOKUP($AV525,'Size capacities'!$A$2:$A$120,'Size capacities'!F$2:F$120)</f>
        <v>#N/A</v>
      </c>
      <c r="AZ525" s="85" t="e">
        <f>_xlfn.XLOOKUP($AV525,'Size capacities'!$A$2:$A$120,'Size capacities'!G$2:G$120)</f>
        <v>#N/A</v>
      </c>
      <c r="BA525" s="85">
        <f t="shared" si="181"/>
        <v>0</v>
      </c>
      <c r="BB525" s="85">
        <f t="shared" si="182"/>
        <v>0</v>
      </c>
    </row>
    <row r="526" spans="1:54" x14ac:dyDescent="0.3">
      <c r="A526" s="7">
        <v>523</v>
      </c>
      <c r="B526" s="91"/>
      <c r="C526" s="91"/>
      <c r="D526" s="91"/>
      <c r="E526" s="91"/>
      <c r="F526" s="91"/>
      <c r="G526" s="91"/>
      <c r="H526" s="91"/>
      <c r="I526" s="91"/>
      <c r="J526" s="91"/>
      <c r="K526" s="92"/>
      <c r="L526" s="92"/>
      <c r="M526" s="9">
        <f t="shared" ca="1" si="172"/>
        <v>0</v>
      </c>
      <c r="N526" s="10" cm="1">
        <f t="array" aca="1" ref="N526" ca="1">IF(ISBLANK(C526),0,IF(F526="Flow",AP526,IF(F526="Cascade",AQ526,IF(OR(ISBLANK(F526),ISBLANK(G526),ISBLANK(I526),ISBLANK(J526)),0,(_xlfn.XLOOKUP(S526,INDIRECT(U526&amp;W526&amp;"W"),_xlfn.XLOOKUP(T526,INDIRECT(U526&amp;W526&amp;"D"),INDIRECT(U526&amp;W526))))))))</f>
        <v>0</v>
      </c>
      <c r="O526" s="93"/>
      <c r="P526" s="9">
        <f t="shared" ca="1" si="173"/>
        <v>0</v>
      </c>
      <c r="Q526" s="9">
        <f t="shared" si="183"/>
        <v>0</v>
      </c>
      <c r="S526" s="7">
        <f t="shared" si="184"/>
        <v>800</v>
      </c>
      <c r="T526" s="7">
        <f t="shared" si="185"/>
        <v>800</v>
      </c>
      <c r="U526" s="8" t="str">
        <f t="shared" si="186"/>
        <v/>
      </c>
      <c r="V526" s="7" cm="1">
        <f t="array" aca="1" ref="V526" ca="1">IF(ISBLANK(I526),0,_xlfn.XLOOKUP(I526,INDIRECT(U526&amp;"Controls"),INDIRECT(U526&amp;"ControlsAddon")))</f>
        <v>0</v>
      </c>
      <c r="W526" s="7" t="str">
        <f t="shared" si="174"/>
        <v/>
      </c>
      <c r="X526" s="7" cm="1">
        <f t="array" aca="1" ref="X526" ca="1">IF(AND(K526="y",NOT(ISBLANK(H526))),_xlfn.XLOOKUP(S526,ralcassette,ralcassettecost),IF(K526="Y",_xlfn.XLOOKUP(S526,INDIRECT(U526&amp;"RALW"),_xlfn.XLOOKUP(T526,INDIRECT(U526&amp;"RALD"),INDIRECT(U526&amp;"RAL"))),0))</f>
        <v>0</v>
      </c>
      <c r="Y526" s="7">
        <f t="shared" si="187"/>
        <v>0</v>
      </c>
      <c r="Z526" s="7">
        <f t="shared" si="188"/>
        <v>0</v>
      </c>
      <c r="AA526" s="7" cm="1">
        <f t="array" ref="AA526">IF(ISNUMBER(SEARCH("cassette",H526)),_xlfn.XLOOKUP(S526,cassettewidth,_xlfn.XLOOKUP(H526,cassettetype,cassette)),IF(ISNUMBER(SEARCH("fascia",H526)),_xlfn.XLOOKUP(S526,fasciawidth,_xlfn.XLOOKUP(H526,fasciatype,fascia)),0))</f>
        <v>0</v>
      </c>
      <c r="AB526" s="7" t="str">
        <f t="shared" si="189"/>
        <v/>
      </c>
      <c r="AC526" s="7" t="str" cm="1">
        <f t="array" ref="AC526">IF(NOT(ISBLANK(H526)),_xlfn.XLOOKUP(S526,cassetterefwidth,_xlfn.XLOOKUP(T526,cassetterefdrop,cassetteref)),"")</f>
        <v/>
      </c>
      <c r="AD526" s="1" t="b">
        <f t="shared" si="190"/>
        <v>0</v>
      </c>
      <c r="AE526" s="1" t="b">
        <f t="shared" si="175"/>
        <v>0</v>
      </c>
      <c r="AF526" s="10" t="e" cm="1">
        <f t="array" aca="1" ref="AF526" ca="1">(_xlfn.XLOOKUP($S526,INDIRECT($U526&amp;$W526&amp;"W"),_xlfn.XLOOKUP($T526,INDIRECT($U526&amp;$W526&amp;"D"),INDIRECT($U526&amp;$W526))))</f>
        <v>#REF!</v>
      </c>
      <c r="AG526" s="9"/>
      <c r="AH526" s="9"/>
      <c r="AI526" s="9"/>
      <c r="AJ526" s="9"/>
      <c r="AK526" s="9"/>
      <c r="AL526" s="7">
        <f t="shared" si="176"/>
        <v>500</v>
      </c>
      <c r="AM526" s="7" t="str">
        <f t="shared" si="191"/>
        <v/>
      </c>
      <c r="AN526" s="7">
        <f t="shared" si="177"/>
        <v>0</v>
      </c>
      <c r="AO526" s="7">
        <f t="shared" si="178"/>
        <v>0</v>
      </c>
      <c r="AP526" s="9" cm="1">
        <f t="array" aca="1" ref="AP526" ca="1">IF(F526="Flow",_xlfn.XLOOKUP(AL526,INDIRECT(F526&amp;AM526&amp;"W"),_xlfn.XLOOKUP(AI526,INDIRECT(F526&amp;AM526&amp;"H"),INDIRECT(F526&amp;AM526))),0)</f>
        <v>0</v>
      </c>
      <c r="AQ526" s="9">
        <f>IF(F526="Cascade",_xlfn.XLOOKUP(S526,Cascade!$C$4:$S$4,Cascade!$C$5:$S$5),0)</f>
        <v>0</v>
      </c>
      <c r="AR526" s="9" t="b">
        <f t="shared" si="179"/>
        <v>0</v>
      </c>
      <c r="AS526" s="9" cm="1">
        <f t="array" aca="1" ref="AS526" ca="1">IF(OR(G526="Ellipse 43",G526="Luxury 46",G526="Type 2",G526="Type D",G526="Type Z",ISBLANK(G526)),0,_xlfn.XLOOKUP(S526,INDIRECT(U526&amp;AR526&amp;"w"),INDIRECT(U526&amp;AR526)))</f>
        <v>0</v>
      </c>
      <c r="AT526" s="9" cm="1">
        <f t="array" ref="AT526">IF(F526="ExtraLok 100",_xlfn.XLOOKUP(S526,'ExtraLok 100'!$C$6:$S$6,_xlfn.XLOOKUP('Pricing Tool'!T526,'ExtraLok 100'!$A$7:$A$21,'ExtraLok 100'!$C$7:$S$21)),IF(F526="ExtraLok 125",_xlfn.XLOOKUP('Pricing Tool'!S526,'ExtraLok 125'!$C$6:$S$6,_xlfn.XLOOKUP('Pricing Tool'!T526,'ExtraLok 125'!$A$7:$A$33,'ExtraLok 125'!$C$7:$S$33)),0))</f>
        <v>0</v>
      </c>
      <c r="AU526" s="9">
        <f t="shared" ca="1" si="192"/>
        <v>0</v>
      </c>
      <c r="AV526" s="9" t="str">
        <f t="shared" si="180"/>
        <v/>
      </c>
      <c r="AW526" s="85" t="e">
        <f>_xlfn.XLOOKUP($AV526,'Size capacities'!$A$2:$A$120,'Size capacities'!D$2:D$120)</f>
        <v>#N/A</v>
      </c>
      <c r="AX526" s="85" t="e">
        <f>_xlfn.XLOOKUP($AV526,'Size capacities'!$A$2:$A$120,'Size capacities'!E$2:E$120)</f>
        <v>#N/A</v>
      </c>
      <c r="AY526" s="85" t="e">
        <f>_xlfn.XLOOKUP($AV526,'Size capacities'!$A$2:$A$120,'Size capacities'!F$2:F$120)</f>
        <v>#N/A</v>
      </c>
      <c r="AZ526" s="85" t="e">
        <f>_xlfn.XLOOKUP($AV526,'Size capacities'!$A$2:$A$120,'Size capacities'!G$2:G$120)</f>
        <v>#N/A</v>
      </c>
      <c r="BA526" s="85">
        <f t="shared" si="181"/>
        <v>0</v>
      </c>
      <c r="BB526" s="85">
        <f t="shared" si="182"/>
        <v>0</v>
      </c>
    </row>
    <row r="527" spans="1:54" x14ac:dyDescent="0.3">
      <c r="A527" s="7">
        <v>524</v>
      </c>
      <c r="B527" s="91"/>
      <c r="C527" s="91"/>
      <c r="D527" s="91"/>
      <c r="E527" s="91"/>
      <c r="F527" s="91"/>
      <c r="G527" s="91"/>
      <c r="H527" s="91"/>
      <c r="I527" s="91"/>
      <c r="J527" s="91"/>
      <c r="K527" s="92"/>
      <c r="L527" s="92"/>
      <c r="M527" s="9">
        <f t="shared" ca="1" si="172"/>
        <v>0</v>
      </c>
      <c r="N527" s="10" cm="1">
        <f t="array" aca="1" ref="N527" ca="1">IF(ISBLANK(C527),0,IF(F527="Flow",AP527,IF(F527="Cascade",AQ527,IF(OR(ISBLANK(F527),ISBLANK(G527),ISBLANK(I527),ISBLANK(J527)),0,(_xlfn.XLOOKUP(S527,INDIRECT(U527&amp;W527&amp;"W"),_xlfn.XLOOKUP(T527,INDIRECT(U527&amp;W527&amp;"D"),INDIRECT(U527&amp;W527))))))))</f>
        <v>0</v>
      </c>
      <c r="O527" s="93"/>
      <c r="P527" s="9">
        <f t="shared" ca="1" si="173"/>
        <v>0</v>
      </c>
      <c r="Q527" s="9">
        <f t="shared" si="183"/>
        <v>0</v>
      </c>
      <c r="S527" s="7">
        <f t="shared" si="184"/>
        <v>800</v>
      </c>
      <c r="T527" s="7">
        <f t="shared" si="185"/>
        <v>800</v>
      </c>
      <c r="U527" s="8" t="str">
        <f t="shared" si="186"/>
        <v/>
      </c>
      <c r="V527" s="7" cm="1">
        <f t="array" aca="1" ref="V527" ca="1">IF(ISBLANK(I527),0,_xlfn.XLOOKUP(I527,INDIRECT(U527&amp;"Controls"),INDIRECT(U527&amp;"ControlsAddon")))</f>
        <v>0</v>
      </c>
      <c r="W527" s="7" t="str">
        <f t="shared" si="174"/>
        <v/>
      </c>
      <c r="X527" s="7" cm="1">
        <f t="array" aca="1" ref="X527" ca="1">IF(AND(K527="y",NOT(ISBLANK(H527))),_xlfn.XLOOKUP(S527,ralcassette,ralcassettecost),IF(K527="Y",_xlfn.XLOOKUP(S527,INDIRECT(U527&amp;"RALW"),_xlfn.XLOOKUP(T527,INDIRECT(U527&amp;"RALD"),INDIRECT(U527&amp;"RAL"))),0))</f>
        <v>0</v>
      </c>
      <c r="Y527" s="7">
        <f t="shared" si="187"/>
        <v>0</v>
      </c>
      <c r="Z527" s="7">
        <f t="shared" si="188"/>
        <v>0</v>
      </c>
      <c r="AA527" s="7" cm="1">
        <f t="array" ref="AA527">IF(ISNUMBER(SEARCH("cassette",H527)),_xlfn.XLOOKUP(S527,cassettewidth,_xlfn.XLOOKUP(H527,cassettetype,cassette)),IF(ISNUMBER(SEARCH("fascia",H527)),_xlfn.XLOOKUP(S527,fasciawidth,_xlfn.XLOOKUP(H527,fasciatype,fascia)),0))</f>
        <v>0</v>
      </c>
      <c r="AB527" s="7" t="str">
        <f t="shared" si="189"/>
        <v/>
      </c>
      <c r="AC527" s="7" t="str" cm="1">
        <f t="array" ref="AC527">IF(NOT(ISBLANK(H527)),_xlfn.XLOOKUP(S527,cassetterefwidth,_xlfn.XLOOKUP(T527,cassetterefdrop,cassetteref)),"")</f>
        <v/>
      </c>
      <c r="AD527" s="1" t="b">
        <f t="shared" si="190"/>
        <v>0</v>
      </c>
      <c r="AE527" s="1" t="b">
        <f t="shared" si="175"/>
        <v>0</v>
      </c>
      <c r="AF527" s="10" t="e" cm="1">
        <f t="array" aca="1" ref="AF527" ca="1">(_xlfn.XLOOKUP($S527,INDIRECT($U527&amp;$W527&amp;"W"),_xlfn.XLOOKUP($T527,INDIRECT($U527&amp;$W527&amp;"D"),INDIRECT($U527&amp;$W527))))</f>
        <v>#REF!</v>
      </c>
      <c r="AG527" s="9"/>
      <c r="AH527" s="9"/>
      <c r="AI527" s="9"/>
      <c r="AJ527" s="9"/>
      <c r="AK527" s="9"/>
      <c r="AL527" s="7">
        <f t="shared" si="176"/>
        <v>500</v>
      </c>
      <c r="AM527" s="7" t="str">
        <f t="shared" si="191"/>
        <v/>
      </c>
      <c r="AN527" s="7">
        <f t="shared" si="177"/>
        <v>0</v>
      </c>
      <c r="AO527" s="7">
        <f t="shared" si="178"/>
        <v>0</v>
      </c>
      <c r="AP527" s="9" cm="1">
        <f t="array" aca="1" ref="AP527" ca="1">IF(F527="Flow",_xlfn.XLOOKUP(AL527,INDIRECT(F527&amp;AM527&amp;"W"),_xlfn.XLOOKUP(AI527,INDIRECT(F527&amp;AM527&amp;"H"),INDIRECT(F527&amp;AM527))),0)</f>
        <v>0</v>
      </c>
      <c r="AQ527" s="9">
        <f>IF(F527="Cascade",_xlfn.XLOOKUP(S527,Cascade!$C$4:$S$4,Cascade!$C$5:$S$5),0)</f>
        <v>0</v>
      </c>
      <c r="AR527" s="9" t="b">
        <f t="shared" si="179"/>
        <v>0</v>
      </c>
      <c r="AS527" s="9" cm="1">
        <f t="array" aca="1" ref="AS527" ca="1">IF(OR(G527="Ellipse 43",G527="Luxury 46",G527="Type 2",G527="Type D",G527="Type Z",ISBLANK(G527)),0,_xlfn.XLOOKUP(S527,INDIRECT(U527&amp;AR527&amp;"w"),INDIRECT(U527&amp;AR527)))</f>
        <v>0</v>
      </c>
      <c r="AT527" s="9" cm="1">
        <f t="array" ref="AT527">IF(F527="ExtraLok 100",_xlfn.XLOOKUP(S527,'ExtraLok 100'!$C$6:$S$6,_xlfn.XLOOKUP('Pricing Tool'!T527,'ExtraLok 100'!$A$7:$A$21,'ExtraLok 100'!$C$7:$S$21)),IF(F527="ExtraLok 125",_xlfn.XLOOKUP('Pricing Tool'!S527,'ExtraLok 125'!$C$6:$S$6,_xlfn.XLOOKUP('Pricing Tool'!T527,'ExtraLok 125'!$A$7:$A$33,'ExtraLok 125'!$C$7:$S$33)),0))</f>
        <v>0</v>
      </c>
      <c r="AU527" s="9">
        <f t="shared" ca="1" si="192"/>
        <v>0</v>
      </c>
      <c r="AV527" s="9" t="str">
        <f t="shared" si="180"/>
        <v/>
      </c>
      <c r="AW527" s="85" t="e">
        <f>_xlfn.XLOOKUP($AV527,'Size capacities'!$A$2:$A$120,'Size capacities'!D$2:D$120)</f>
        <v>#N/A</v>
      </c>
      <c r="AX527" s="85" t="e">
        <f>_xlfn.XLOOKUP($AV527,'Size capacities'!$A$2:$A$120,'Size capacities'!E$2:E$120)</f>
        <v>#N/A</v>
      </c>
      <c r="AY527" s="85" t="e">
        <f>_xlfn.XLOOKUP($AV527,'Size capacities'!$A$2:$A$120,'Size capacities'!F$2:F$120)</f>
        <v>#N/A</v>
      </c>
      <c r="AZ527" s="85" t="e">
        <f>_xlfn.XLOOKUP($AV527,'Size capacities'!$A$2:$A$120,'Size capacities'!G$2:G$120)</f>
        <v>#N/A</v>
      </c>
      <c r="BA527" s="85">
        <f t="shared" si="181"/>
        <v>0</v>
      </c>
      <c r="BB527" s="85">
        <f t="shared" si="182"/>
        <v>0</v>
      </c>
    </row>
    <row r="528" spans="1:54" x14ac:dyDescent="0.3">
      <c r="A528" s="7">
        <v>525</v>
      </c>
      <c r="B528" s="91"/>
      <c r="C528" s="91"/>
      <c r="D528" s="91"/>
      <c r="E528" s="91"/>
      <c r="F528" s="91"/>
      <c r="G528" s="91"/>
      <c r="H528" s="91"/>
      <c r="I528" s="91"/>
      <c r="J528" s="91"/>
      <c r="K528" s="92"/>
      <c r="L528" s="92"/>
      <c r="M528" s="9">
        <f t="shared" ca="1" si="172"/>
        <v>0</v>
      </c>
      <c r="N528" s="10" cm="1">
        <f t="array" aca="1" ref="N528" ca="1">IF(ISBLANK(C528),0,IF(F528="Flow",AP528,IF(F528="Cascade",AQ528,IF(OR(ISBLANK(F528),ISBLANK(G528),ISBLANK(I528),ISBLANK(J528)),0,(_xlfn.XLOOKUP(S528,INDIRECT(U528&amp;W528&amp;"W"),_xlfn.XLOOKUP(T528,INDIRECT(U528&amp;W528&amp;"D"),INDIRECT(U528&amp;W528))))))))</f>
        <v>0</v>
      </c>
      <c r="O528" s="93"/>
      <c r="P528" s="9">
        <f t="shared" ca="1" si="173"/>
        <v>0</v>
      </c>
      <c r="Q528" s="9">
        <f t="shared" si="183"/>
        <v>0</v>
      </c>
      <c r="S528" s="7">
        <f t="shared" si="184"/>
        <v>800</v>
      </c>
      <c r="T528" s="7">
        <f t="shared" si="185"/>
        <v>800</v>
      </c>
      <c r="U528" s="8" t="str">
        <f t="shared" si="186"/>
        <v/>
      </c>
      <c r="V528" s="7" cm="1">
        <f t="array" aca="1" ref="V528" ca="1">IF(ISBLANK(I528),0,_xlfn.XLOOKUP(I528,INDIRECT(U528&amp;"Controls"),INDIRECT(U528&amp;"ControlsAddon")))</f>
        <v>0</v>
      </c>
      <c r="W528" s="7" t="str">
        <f t="shared" si="174"/>
        <v/>
      </c>
      <c r="X528" s="7" cm="1">
        <f t="array" aca="1" ref="X528" ca="1">IF(AND(K528="y",NOT(ISBLANK(H528))),_xlfn.XLOOKUP(S528,ralcassette,ralcassettecost),IF(K528="Y",_xlfn.XLOOKUP(S528,INDIRECT(U528&amp;"RALW"),_xlfn.XLOOKUP(T528,INDIRECT(U528&amp;"RALD"),INDIRECT(U528&amp;"RAL"))),0))</f>
        <v>0</v>
      </c>
      <c r="Y528" s="7">
        <f t="shared" si="187"/>
        <v>0</v>
      </c>
      <c r="Z528" s="7">
        <f t="shared" si="188"/>
        <v>0</v>
      </c>
      <c r="AA528" s="7" cm="1">
        <f t="array" ref="AA528">IF(ISNUMBER(SEARCH("cassette",H528)),_xlfn.XLOOKUP(S528,cassettewidth,_xlfn.XLOOKUP(H528,cassettetype,cassette)),IF(ISNUMBER(SEARCH("fascia",H528)),_xlfn.XLOOKUP(S528,fasciawidth,_xlfn.XLOOKUP(H528,fasciatype,fascia)),0))</f>
        <v>0</v>
      </c>
      <c r="AB528" s="7" t="str">
        <f t="shared" si="189"/>
        <v/>
      </c>
      <c r="AC528" s="7" t="str" cm="1">
        <f t="array" ref="AC528">IF(NOT(ISBLANK(H528)),_xlfn.XLOOKUP(S528,cassetterefwidth,_xlfn.XLOOKUP(T528,cassetterefdrop,cassetteref)),"")</f>
        <v/>
      </c>
      <c r="AD528" s="1" t="b">
        <f t="shared" si="190"/>
        <v>0</v>
      </c>
      <c r="AE528" s="1" t="b">
        <f t="shared" si="175"/>
        <v>0</v>
      </c>
      <c r="AF528" s="10" t="e" cm="1">
        <f t="array" aca="1" ref="AF528" ca="1">(_xlfn.XLOOKUP($S528,INDIRECT($U528&amp;$W528&amp;"W"),_xlfn.XLOOKUP($T528,INDIRECT($U528&amp;$W528&amp;"D"),INDIRECT($U528&amp;$W528))))</f>
        <v>#REF!</v>
      </c>
      <c r="AG528" s="9"/>
      <c r="AH528" s="9"/>
      <c r="AI528" s="9"/>
      <c r="AJ528" s="9"/>
      <c r="AK528" s="9"/>
      <c r="AL528" s="7">
        <f t="shared" si="176"/>
        <v>500</v>
      </c>
      <c r="AM528" s="7" t="str">
        <f t="shared" si="191"/>
        <v/>
      </c>
      <c r="AN528" s="7">
        <f t="shared" si="177"/>
        <v>0</v>
      </c>
      <c r="AO528" s="7">
        <f t="shared" si="178"/>
        <v>0</v>
      </c>
      <c r="AP528" s="9" cm="1">
        <f t="array" aca="1" ref="AP528" ca="1">IF(F528="Flow",_xlfn.XLOOKUP(AL528,INDIRECT(F528&amp;AM528&amp;"W"),_xlfn.XLOOKUP(AI528,INDIRECT(F528&amp;AM528&amp;"H"),INDIRECT(F528&amp;AM528))),0)</f>
        <v>0</v>
      </c>
      <c r="AQ528" s="9">
        <f>IF(F528="Cascade",_xlfn.XLOOKUP(S528,Cascade!$C$4:$S$4,Cascade!$C$5:$S$5),0)</f>
        <v>0</v>
      </c>
      <c r="AR528" s="9" t="b">
        <f t="shared" si="179"/>
        <v>0</v>
      </c>
      <c r="AS528" s="9" cm="1">
        <f t="array" aca="1" ref="AS528" ca="1">IF(OR(G528="Ellipse 43",G528="Luxury 46",G528="Type 2",G528="Type D",G528="Type Z",ISBLANK(G528)),0,_xlfn.XLOOKUP(S528,INDIRECT(U528&amp;AR528&amp;"w"),INDIRECT(U528&amp;AR528)))</f>
        <v>0</v>
      </c>
      <c r="AT528" s="9" cm="1">
        <f t="array" ref="AT528">IF(F528="ExtraLok 100",_xlfn.XLOOKUP(S528,'ExtraLok 100'!$C$6:$S$6,_xlfn.XLOOKUP('Pricing Tool'!T528,'ExtraLok 100'!$A$7:$A$21,'ExtraLok 100'!$C$7:$S$21)),IF(F528="ExtraLok 125",_xlfn.XLOOKUP('Pricing Tool'!S528,'ExtraLok 125'!$C$6:$S$6,_xlfn.XLOOKUP('Pricing Tool'!T528,'ExtraLok 125'!$A$7:$A$33,'ExtraLok 125'!$C$7:$S$33)),0))</f>
        <v>0</v>
      </c>
      <c r="AU528" s="9">
        <f t="shared" ca="1" si="192"/>
        <v>0</v>
      </c>
      <c r="AV528" s="9" t="str">
        <f t="shared" si="180"/>
        <v/>
      </c>
      <c r="AW528" s="85" t="e">
        <f>_xlfn.XLOOKUP($AV528,'Size capacities'!$A$2:$A$120,'Size capacities'!D$2:D$120)</f>
        <v>#N/A</v>
      </c>
      <c r="AX528" s="85" t="e">
        <f>_xlfn.XLOOKUP($AV528,'Size capacities'!$A$2:$A$120,'Size capacities'!E$2:E$120)</f>
        <v>#N/A</v>
      </c>
      <c r="AY528" s="85" t="e">
        <f>_xlfn.XLOOKUP($AV528,'Size capacities'!$A$2:$A$120,'Size capacities'!F$2:F$120)</f>
        <v>#N/A</v>
      </c>
      <c r="AZ528" s="85" t="e">
        <f>_xlfn.XLOOKUP($AV528,'Size capacities'!$A$2:$A$120,'Size capacities'!G$2:G$120)</f>
        <v>#N/A</v>
      </c>
      <c r="BA528" s="85">
        <f t="shared" si="181"/>
        <v>0</v>
      </c>
      <c r="BB528" s="85">
        <f t="shared" si="182"/>
        <v>0</v>
      </c>
    </row>
    <row r="529" spans="1:54" x14ac:dyDescent="0.3">
      <c r="A529" s="7">
        <v>526</v>
      </c>
      <c r="B529" s="91"/>
      <c r="C529" s="91"/>
      <c r="D529" s="91"/>
      <c r="E529" s="91"/>
      <c r="F529" s="91"/>
      <c r="G529" s="91"/>
      <c r="H529" s="91"/>
      <c r="I529" s="91"/>
      <c r="J529" s="91"/>
      <c r="K529" s="92"/>
      <c r="L529" s="92"/>
      <c r="M529" s="9">
        <f t="shared" ca="1" si="172"/>
        <v>0</v>
      </c>
      <c r="N529" s="10" cm="1">
        <f t="array" aca="1" ref="N529" ca="1">IF(ISBLANK(C529),0,IF(F529="Flow",AP529,IF(F529="Cascade",AQ529,IF(OR(ISBLANK(F529),ISBLANK(G529),ISBLANK(I529),ISBLANK(J529)),0,(_xlfn.XLOOKUP(S529,INDIRECT(U529&amp;W529&amp;"W"),_xlfn.XLOOKUP(T529,INDIRECT(U529&amp;W529&amp;"D"),INDIRECT(U529&amp;W529))))))))</f>
        <v>0</v>
      </c>
      <c r="O529" s="93"/>
      <c r="P529" s="9">
        <f t="shared" ca="1" si="173"/>
        <v>0</v>
      </c>
      <c r="Q529" s="9">
        <f t="shared" si="183"/>
        <v>0</v>
      </c>
      <c r="S529" s="7">
        <f t="shared" si="184"/>
        <v>800</v>
      </c>
      <c r="T529" s="7">
        <f t="shared" si="185"/>
        <v>800</v>
      </c>
      <c r="U529" s="8" t="str">
        <f t="shared" si="186"/>
        <v/>
      </c>
      <c r="V529" s="7" cm="1">
        <f t="array" aca="1" ref="V529" ca="1">IF(ISBLANK(I529),0,_xlfn.XLOOKUP(I529,INDIRECT(U529&amp;"Controls"),INDIRECT(U529&amp;"ControlsAddon")))</f>
        <v>0</v>
      </c>
      <c r="W529" s="7" t="str">
        <f t="shared" si="174"/>
        <v/>
      </c>
      <c r="X529" s="7" cm="1">
        <f t="array" aca="1" ref="X529" ca="1">IF(AND(K529="y",NOT(ISBLANK(H529))),_xlfn.XLOOKUP(S529,ralcassette,ralcassettecost),IF(K529="Y",_xlfn.XLOOKUP(S529,INDIRECT(U529&amp;"RALW"),_xlfn.XLOOKUP(T529,INDIRECT(U529&amp;"RALD"),INDIRECT(U529&amp;"RAL"))),0))</f>
        <v>0</v>
      </c>
      <c r="Y529" s="7">
        <f t="shared" si="187"/>
        <v>0</v>
      </c>
      <c r="Z529" s="7">
        <f t="shared" si="188"/>
        <v>0</v>
      </c>
      <c r="AA529" s="7" cm="1">
        <f t="array" ref="AA529">IF(ISNUMBER(SEARCH("cassette",H529)),_xlfn.XLOOKUP(S529,cassettewidth,_xlfn.XLOOKUP(H529,cassettetype,cassette)),IF(ISNUMBER(SEARCH("fascia",H529)),_xlfn.XLOOKUP(S529,fasciawidth,_xlfn.XLOOKUP(H529,fasciatype,fascia)),0))</f>
        <v>0</v>
      </c>
      <c r="AB529" s="7" t="str">
        <f t="shared" si="189"/>
        <v/>
      </c>
      <c r="AC529" s="7" t="str" cm="1">
        <f t="array" ref="AC529">IF(NOT(ISBLANK(H529)),_xlfn.XLOOKUP(S529,cassetterefwidth,_xlfn.XLOOKUP(T529,cassetterefdrop,cassetteref)),"")</f>
        <v/>
      </c>
      <c r="AD529" s="1" t="b">
        <f t="shared" si="190"/>
        <v>0</v>
      </c>
      <c r="AE529" s="1" t="b">
        <f t="shared" si="175"/>
        <v>0</v>
      </c>
      <c r="AF529" s="10" t="e" cm="1">
        <f t="array" aca="1" ref="AF529" ca="1">(_xlfn.XLOOKUP($S529,INDIRECT($U529&amp;$W529&amp;"W"),_xlfn.XLOOKUP($T529,INDIRECT($U529&amp;$W529&amp;"D"),INDIRECT($U529&amp;$W529))))</f>
        <v>#REF!</v>
      </c>
      <c r="AG529" s="9"/>
      <c r="AH529" s="9"/>
      <c r="AI529" s="9"/>
      <c r="AJ529" s="9"/>
      <c r="AK529" s="9"/>
      <c r="AL529" s="7">
        <f t="shared" si="176"/>
        <v>500</v>
      </c>
      <c r="AM529" s="7" t="str">
        <f t="shared" si="191"/>
        <v/>
      </c>
      <c r="AN529" s="7">
        <f t="shared" si="177"/>
        <v>0</v>
      </c>
      <c r="AO529" s="7">
        <f t="shared" si="178"/>
        <v>0</v>
      </c>
      <c r="AP529" s="9" cm="1">
        <f t="array" aca="1" ref="AP529" ca="1">IF(F529="Flow",_xlfn.XLOOKUP(AL529,INDIRECT(F529&amp;AM529&amp;"W"),_xlfn.XLOOKUP(AI529,INDIRECT(F529&amp;AM529&amp;"H"),INDIRECT(F529&amp;AM529))),0)</f>
        <v>0</v>
      </c>
      <c r="AQ529" s="9">
        <f>IF(F529="Cascade",_xlfn.XLOOKUP(S529,Cascade!$C$4:$S$4,Cascade!$C$5:$S$5),0)</f>
        <v>0</v>
      </c>
      <c r="AR529" s="9" t="b">
        <f t="shared" si="179"/>
        <v>0</v>
      </c>
      <c r="AS529" s="9" cm="1">
        <f t="array" aca="1" ref="AS529" ca="1">IF(OR(G529="Ellipse 43",G529="Luxury 46",G529="Type 2",G529="Type D",G529="Type Z",ISBLANK(G529)),0,_xlfn.XLOOKUP(S529,INDIRECT(U529&amp;AR529&amp;"w"),INDIRECT(U529&amp;AR529)))</f>
        <v>0</v>
      </c>
      <c r="AT529" s="9" cm="1">
        <f t="array" ref="AT529">IF(F529="ExtraLok 100",_xlfn.XLOOKUP(S529,'ExtraLok 100'!$C$6:$S$6,_xlfn.XLOOKUP('Pricing Tool'!T529,'ExtraLok 100'!$A$7:$A$21,'ExtraLok 100'!$C$7:$S$21)),IF(F529="ExtraLok 125",_xlfn.XLOOKUP('Pricing Tool'!S529,'ExtraLok 125'!$C$6:$S$6,_xlfn.XLOOKUP('Pricing Tool'!T529,'ExtraLok 125'!$A$7:$A$33,'ExtraLok 125'!$C$7:$S$33)),0))</f>
        <v>0</v>
      </c>
      <c r="AU529" s="9">
        <f t="shared" ca="1" si="192"/>
        <v>0</v>
      </c>
      <c r="AV529" s="9" t="str">
        <f t="shared" si="180"/>
        <v/>
      </c>
      <c r="AW529" s="85" t="e">
        <f>_xlfn.XLOOKUP($AV529,'Size capacities'!$A$2:$A$120,'Size capacities'!D$2:D$120)</f>
        <v>#N/A</v>
      </c>
      <c r="AX529" s="85" t="e">
        <f>_xlfn.XLOOKUP($AV529,'Size capacities'!$A$2:$A$120,'Size capacities'!E$2:E$120)</f>
        <v>#N/A</v>
      </c>
      <c r="AY529" s="85" t="e">
        <f>_xlfn.XLOOKUP($AV529,'Size capacities'!$A$2:$A$120,'Size capacities'!F$2:F$120)</f>
        <v>#N/A</v>
      </c>
      <c r="AZ529" s="85" t="e">
        <f>_xlfn.XLOOKUP($AV529,'Size capacities'!$A$2:$A$120,'Size capacities'!G$2:G$120)</f>
        <v>#N/A</v>
      </c>
      <c r="BA529" s="85">
        <f t="shared" si="181"/>
        <v>0</v>
      </c>
      <c r="BB529" s="85">
        <f t="shared" si="182"/>
        <v>0</v>
      </c>
    </row>
    <row r="530" spans="1:54" x14ac:dyDescent="0.3">
      <c r="A530" s="7">
        <v>527</v>
      </c>
      <c r="B530" s="91"/>
      <c r="C530" s="91"/>
      <c r="D530" s="91"/>
      <c r="E530" s="91"/>
      <c r="F530" s="91"/>
      <c r="G530" s="91"/>
      <c r="H530" s="91"/>
      <c r="I530" s="91"/>
      <c r="J530" s="91"/>
      <c r="K530" s="92"/>
      <c r="L530" s="92"/>
      <c r="M530" s="9">
        <f t="shared" ca="1" si="172"/>
        <v>0</v>
      </c>
      <c r="N530" s="10" cm="1">
        <f t="array" aca="1" ref="N530" ca="1">IF(ISBLANK(C530),0,IF(F530="Flow",AP530,IF(F530="Cascade",AQ530,IF(OR(ISBLANK(F530),ISBLANK(G530),ISBLANK(I530),ISBLANK(J530)),0,(_xlfn.XLOOKUP(S530,INDIRECT(U530&amp;W530&amp;"W"),_xlfn.XLOOKUP(T530,INDIRECT(U530&amp;W530&amp;"D"),INDIRECT(U530&amp;W530))))))))</f>
        <v>0</v>
      </c>
      <c r="O530" s="93"/>
      <c r="P530" s="9">
        <f t="shared" ca="1" si="173"/>
        <v>0</v>
      </c>
      <c r="Q530" s="9">
        <f t="shared" si="183"/>
        <v>0</v>
      </c>
      <c r="S530" s="7">
        <f t="shared" si="184"/>
        <v>800</v>
      </c>
      <c r="T530" s="7">
        <f t="shared" si="185"/>
        <v>800</v>
      </c>
      <c r="U530" s="8" t="str">
        <f t="shared" si="186"/>
        <v/>
      </c>
      <c r="V530" s="7" cm="1">
        <f t="array" aca="1" ref="V530" ca="1">IF(ISBLANK(I530),0,_xlfn.XLOOKUP(I530,INDIRECT(U530&amp;"Controls"),INDIRECT(U530&amp;"ControlsAddon")))</f>
        <v>0</v>
      </c>
      <c r="W530" s="7" t="str">
        <f t="shared" si="174"/>
        <v/>
      </c>
      <c r="X530" s="7" cm="1">
        <f t="array" aca="1" ref="X530" ca="1">IF(AND(K530="y",NOT(ISBLANK(H530))),_xlfn.XLOOKUP(S530,ralcassette,ralcassettecost),IF(K530="Y",_xlfn.XLOOKUP(S530,INDIRECT(U530&amp;"RALW"),_xlfn.XLOOKUP(T530,INDIRECT(U530&amp;"RALD"),INDIRECT(U530&amp;"RAL"))),0))</f>
        <v>0</v>
      </c>
      <c r="Y530" s="7">
        <f t="shared" si="187"/>
        <v>0</v>
      </c>
      <c r="Z530" s="7">
        <f t="shared" si="188"/>
        <v>0</v>
      </c>
      <c r="AA530" s="7" cm="1">
        <f t="array" ref="AA530">IF(ISNUMBER(SEARCH("cassette",H530)),_xlfn.XLOOKUP(S530,cassettewidth,_xlfn.XLOOKUP(H530,cassettetype,cassette)),IF(ISNUMBER(SEARCH("fascia",H530)),_xlfn.XLOOKUP(S530,fasciawidth,_xlfn.XLOOKUP(H530,fasciatype,fascia)),0))</f>
        <v>0</v>
      </c>
      <c r="AB530" s="7" t="str">
        <f t="shared" si="189"/>
        <v/>
      </c>
      <c r="AC530" s="7" t="str" cm="1">
        <f t="array" ref="AC530">IF(NOT(ISBLANK(H530)),_xlfn.XLOOKUP(S530,cassetterefwidth,_xlfn.XLOOKUP(T530,cassetterefdrop,cassetteref)),"")</f>
        <v/>
      </c>
      <c r="AD530" s="1" t="b">
        <f t="shared" si="190"/>
        <v>0</v>
      </c>
      <c r="AE530" s="1" t="b">
        <f t="shared" si="175"/>
        <v>0</v>
      </c>
      <c r="AF530" s="10" t="e" cm="1">
        <f t="array" aca="1" ref="AF530" ca="1">(_xlfn.XLOOKUP($S530,INDIRECT($U530&amp;$W530&amp;"W"),_xlfn.XLOOKUP($T530,INDIRECT($U530&amp;$W530&amp;"D"),INDIRECT($U530&amp;$W530))))</f>
        <v>#REF!</v>
      </c>
      <c r="AG530" s="9"/>
      <c r="AH530" s="9"/>
      <c r="AI530" s="9"/>
      <c r="AJ530" s="9"/>
      <c r="AK530" s="9"/>
      <c r="AL530" s="7">
        <f t="shared" si="176"/>
        <v>500</v>
      </c>
      <c r="AM530" s="7" t="str">
        <f t="shared" si="191"/>
        <v/>
      </c>
      <c r="AN530" s="7">
        <f t="shared" si="177"/>
        <v>0</v>
      </c>
      <c r="AO530" s="7">
        <f t="shared" si="178"/>
        <v>0</v>
      </c>
      <c r="AP530" s="9" cm="1">
        <f t="array" aca="1" ref="AP530" ca="1">IF(F530="Flow",_xlfn.XLOOKUP(AL530,INDIRECT(F530&amp;AM530&amp;"W"),_xlfn.XLOOKUP(AI530,INDIRECT(F530&amp;AM530&amp;"H"),INDIRECT(F530&amp;AM530))),0)</f>
        <v>0</v>
      </c>
      <c r="AQ530" s="9">
        <f>IF(F530="Cascade",_xlfn.XLOOKUP(S530,Cascade!$C$4:$S$4,Cascade!$C$5:$S$5),0)</f>
        <v>0</v>
      </c>
      <c r="AR530" s="9" t="b">
        <f t="shared" si="179"/>
        <v>0</v>
      </c>
      <c r="AS530" s="9" cm="1">
        <f t="array" aca="1" ref="AS530" ca="1">IF(OR(G530="Ellipse 43",G530="Luxury 46",G530="Type 2",G530="Type D",G530="Type Z",ISBLANK(G530)),0,_xlfn.XLOOKUP(S530,INDIRECT(U530&amp;AR530&amp;"w"),INDIRECT(U530&amp;AR530)))</f>
        <v>0</v>
      </c>
      <c r="AT530" s="9" cm="1">
        <f t="array" ref="AT530">IF(F530="ExtraLok 100",_xlfn.XLOOKUP(S530,'ExtraLok 100'!$C$6:$S$6,_xlfn.XLOOKUP('Pricing Tool'!T530,'ExtraLok 100'!$A$7:$A$21,'ExtraLok 100'!$C$7:$S$21)),IF(F530="ExtraLok 125",_xlfn.XLOOKUP('Pricing Tool'!S530,'ExtraLok 125'!$C$6:$S$6,_xlfn.XLOOKUP('Pricing Tool'!T530,'ExtraLok 125'!$A$7:$A$33,'ExtraLok 125'!$C$7:$S$33)),0))</f>
        <v>0</v>
      </c>
      <c r="AU530" s="9">
        <f t="shared" ca="1" si="192"/>
        <v>0</v>
      </c>
      <c r="AV530" s="9" t="str">
        <f t="shared" si="180"/>
        <v/>
      </c>
      <c r="AW530" s="85" t="e">
        <f>_xlfn.XLOOKUP($AV530,'Size capacities'!$A$2:$A$120,'Size capacities'!D$2:D$120)</f>
        <v>#N/A</v>
      </c>
      <c r="AX530" s="85" t="e">
        <f>_xlfn.XLOOKUP($AV530,'Size capacities'!$A$2:$A$120,'Size capacities'!E$2:E$120)</f>
        <v>#N/A</v>
      </c>
      <c r="AY530" s="85" t="e">
        <f>_xlfn.XLOOKUP($AV530,'Size capacities'!$A$2:$A$120,'Size capacities'!F$2:F$120)</f>
        <v>#N/A</v>
      </c>
      <c r="AZ530" s="85" t="e">
        <f>_xlfn.XLOOKUP($AV530,'Size capacities'!$A$2:$A$120,'Size capacities'!G$2:G$120)</f>
        <v>#N/A</v>
      </c>
      <c r="BA530" s="85">
        <f t="shared" si="181"/>
        <v>0</v>
      </c>
      <c r="BB530" s="85">
        <f t="shared" si="182"/>
        <v>0</v>
      </c>
    </row>
    <row r="531" spans="1:54" x14ac:dyDescent="0.3">
      <c r="A531" s="7">
        <v>528</v>
      </c>
      <c r="B531" s="91"/>
      <c r="C531" s="91"/>
      <c r="D531" s="91"/>
      <c r="E531" s="91"/>
      <c r="F531" s="91"/>
      <c r="G531" s="91"/>
      <c r="H531" s="91"/>
      <c r="I531" s="91"/>
      <c r="J531" s="91"/>
      <c r="K531" s="92"/>
      <c r="L531" s="92"/>
      <c r="M531" s="9">
        <f t="shared" ca="1" si="172"/>
        <v>0</v>
      </c>
      <c r="N531" s="10" cm="1">
        <f t="array" aca="1" ref="N531" ca="1">IF(ISBLANK(C531),0,IF(F531="Flow",AP531,IF(F531="Cascade",AQ531,IF(OR(ISBLANK(F531),ISBLANK(G531),ISBLANK(I531),ISBLANK(J531)),0,(_xlfn.XLOOKUP(S531,INDIRECT(U531&amp;W531&amp;"W"),_xlfn.XLOOKUP(T531,INDIRECT(U531&amp;W531&amp;"D"),INDIRECT(U531&amp;W531))))))))</f>
        <v>0</v>
      </c>
      <c r="O531" s="93"/>
      <c r="P531" s="9">
        <f t="shared" ca="1" si="173"/>
        <v>0</v>
      </c>
      <c r="Q531" s="9">
        <f t="shared" si="183"/>
        <v>0</v>
      </c>
      <c r="S531" s="7">
        <f t="shared" si="184"/>
        <v>800</v>
      </c>
      <c r="T531" s="7">
        <f t="shared" si="185"/>
        <v>800</v>
      </c>
      <c r="U531" s="8" t="str">
        <f t="shared" si="186"/>
        <v/>
      </c>
      <c r="V531" s="7" cm="1">
        <f t="array" aca="1" ref="V531" ca="1">IF(ISBLANK(I531),0,_xlfn.XLOOKUP(I531,INDIRECT(U531&amp;"Controls"),INDIRECT(U531&amp;"ControlsAddon")))</f>
        <v>0</v>
      </c>
      <c r="W531" s="7" t="str">
        <f t="shared" si="174"/>
        <v/>
      </c>
      <c r="X531" s="7" cm="1">
        <f t="array" aca="1" ref="X531" ca="1">IF(AND(K531="y",NOT(ISBLANK(H531))),_xlfn.XLOOKUP(S531,ralcassette,ralcassettecost),IF(K531="Y",_xlfn.XLOOKUP(S531,INDIRECT(U531&amp;"RALW"),_xlfn.XLOOKUP(T531,INDIRECT(U531&amp;"RALD"),INDIRECT(U531&amp;"RAL"))),0))</f>
        <v>0</v>
      </c>
      <c r="Y531" s="7">
        <f t="shared" si="187"/>
        <v>0</v>
      </c>
      <c r="Z531" s="7">
        <f t="shared" si="188"/>
        <v>0</v>
      </c>
      <c r="AA531" s="7" cm="1">
        <f t="array" ref="AA531">IF(ISNUMBER(SEARCH("cassette",H531)),_xlfn.XLOOKUP(S531,cassettewidth,_xlfn.XLOOKUP(H531,cassettetype,cassette)),IF(ISNUMBER(SEARCH("fascia",H531)),_xlfn.XLOOKUP(S531,fasciawidth,_xlfn.XLOOKUP(H531,fasciatype,fascia)),0))</f>
        <v>0</v>
      </c>
      <c r="AB531" s="7" t="str">
        <f t="shared" si="189"/>
        <v/>
      </c>
      <c r="AC531" s="7" t="str" cm="1">
        <f t="array" ref="AC531">IF(NOT(ISBLANK(H531)),_xlfn.XLOOKUP(S531,cassetterefwidth,_xlfn.XLOOKUP(T531,cassetterefdrop,cassetteref)),"")</f>
        <v/>
      </c>
      <c r="AD531" s="1" t="b">
        <f t="shared" si="190"/>
        <v>0</v>
      </c>
      <c r="AE531" s="1" t="b">
        <f t="shared" si="175"/>
        <v>0</v>
      </c>
      <c r="AF531" s="10" t="e" cm="1">
        <f t="array" aca="1" ref="AF531" ca="1">(_xlfn.XLOOKUP($S531,INDIRECT($U531&amp;$W531&amp;"W"),_xlfn.XLOOKUP($T531,INDIRECT($U531&amp;$W531&amp;"D"),INDIRECT($U531&amp;$W531))))</f>
        <v>#REF!</v>
      </c>
      <c r="AG531" s="9"/>
      <c r="AH531" s="9"/>
      <c r="AI531" s="9"/>
      <c r="AJ531" s="9"/>
      <c r="AK531" s="9"/>
      <c r="AL531" s="7">
        <f t="shared" si="176"/>
        <v>500</v>
      </c>
      <c r="AM531" s="7" t="str">
        <f t="shared" si="191"/>
        <v/>
      </c>
      <c r="AN531" s="7">
        <f t="shared" si="177"/>
        <v>0</v>
      </c>
      <c r="AO531" s="7">
        <f t="shared" si="178"/>
        <v>0</v>
      </c>
      <c r="AP531" s="9" cm="1">
        <f t="array" aca="1" ref="AP531" ca="1">IF(F531="Flow",_xlfn.XLOOKUP(AL531,INDIRECT(F531&amp;AM531&amp;"W"),_xlfn.XLOOKUP(AI531,INDIRECT(F531&amp;AM531&amp;"H"),INDIRECT(F531&amp;AM531))),0)</f>
        <v>0</v>
      </c>
      <c r="AQ531" s="9">
        <f>IF(F531="Cascade",_xlfn.XLOOKUP(S531,Cascade!$C$4:$S$4,Cascade!$C$5:$S$5),0)</f>
        <v>0</v>
      </c>
      <c r="AR531" s="9" t="b">
        <f t="shared" si="179"/>
        <v>0</v>
      </c>
      <c r="AS531" s="9" cm="1">
        <f t="array" aca="1" ref="AS531" ca="1">IF(OR(G531="Ellipse 43",G531="Luxury 46",G531="Type 2",G531="Type D",G531="Type Z",ISBLANK(G531)),0,_xlfn.XLOOKUP(S531,INDIRECT(U531&amp;AR531&amp;"w"),INDIRECT(U531&amp;AR531)))</f>
        <v>0</v>
      </c>
      <c r="AT531" s="9" cm="1">
        <f t="array" ref="AT531">IF(F531="ExtraLok 100",_xlfn.XLOOKUP(S531,'ExtraLok 100'!$C$6:$S$6,_xlfn.XLOOKUP('Pricing Tool'!T531,'ExtraLok 100'!$A$7:$A$21,'ExtraLok 100'!$C$7:$S$21)),IF(F531="ExtraLok 125",_xlfn.XLOOKUP('Pricing Tool'!S531,'ExtraLok 125'!$C$6:$S$6,_xlfn.XLOOKUP('Pricing Tool'!T531,'ExtraLok 125'!$A$7:$A$33,'ExtraLok 125'!$C$7:$S$33)),0))</f>
        <v>0</v>
      </c>
      <c r="AU531" s="9">
        <f t="shared" ca="1" si="192"/>
        <v>0</v>
      </c>
      <c r="AV531" s="9" t="str">
        <f t="shared" si="180"/>
        <v/>
      </c>
      <c r="AW531" s="85" t="e">
        <f>_xlfn.XLOOKUP($AV531,'Size capacities'!$A$2:$A$120,'Size capacities'!D$2:D$120)</f>
        <v>#N/A</v>
      </c>
      <c r="AX531" s="85" t="e">
        <f>_xlfn.XLOOKUP($AV531,'Size capacities'!$A$2:$A$120,'Size capacities'!E$2:E$120)</f>
        <v>#N/A</v>
      </c>
      <c r="AY531" s="85" t="e">
        <f>_xlfn.XLOOKUP($AV531,'Size capacities'!$A$2:$A$120,'Size capacities'!F$2:F$120)</f>
        <v>#N/A</v>
      </c>
      <c r="AZ531" s="85" t="e">
        <f>_xlfn.XLOOKUP($AV531,'Size capacities'!$A$2:$A$120,'Size capacities'!G$2:G$120)</f>
        <v>#N/A</v>
      </c>
      <c r="BA531" s="85">
        <f t="shared" si="181"/>
        <v>0</v>
      </c>
      <c r="BB531" s="85">
        <f t="shared" si="182"/>
        <v>0</v>
      </c>
    </row>
    <row r="532" spans="1:54" x14ac:dyDescent="0.3">
      <c r="A532" s="7">
        <v>529</v>
      </c>
      <c r="B532" s="91"/>
      <c r="C532" s="91"/>
      <c r="D532" s="91"/>
      <c r="E532" s="91"/>
      <c r="F532" s="91"/>
      <c r="G532" s="91"/>
      <c r="H532" s="91"/>
      <c r="I532" s="91"/>
      <c r="J532" s="91"/>
      <c r="K532" s="92"/>
      <c r="L532" s="92"/>
      <c r="M532" s="9">
        <f t="shared" ca="1" si="172"/>
        <v>0</v>
      </c>
      <c r="N532" s="10" cm="1">
        <f t="array" aca="1" ref="N532" ca="1">IF(ISBLANK(C532),0,IF(F532="Flow",AP532,IF(F532="Cascade",AQ532,IF(OR(ISBLANK(F532),ISBLANK(G532),ISBLANK(I532),ISBLANK(J532)),0,(_xlfn.XLOOKUP(S532,INDIRECT(U532&amp;W532&amp;"W"),_xlfn.XLOOKUP(T532,INDIRECT(U532&amp;W532&amp;"D"),INDIRECT(U532&amp;W532))))))))</f>
        <v>0</v>
      </c>
      <c r="O532" s="93"/>
      <c r="P532" s="9">
        <f t="shared" ca="1" si="173"/>
        <v>0</v>
      </c>
      <c r="Q532" s="9">
        <f t="shared" si="183"/>
        <v>0</v>
      </c>
      <c r="S532" s="7">
        <f t="shared" si="184"/>
        <v>800</v>
      </c>
      <c r="T532" s="7">
        <f t="shared" si="185"/>
        <v>800</v>
      </c>
      <c r="U532" s="8" t="str">
        <f t="shared" si="186"/>
        <v/>
      </c>
      <c r="V532" s="7" cm="1">
        <f t="array" aca="1" ref="V532" ca="1">IF(ISBLANK(I532),0,_xlfn.XLOOKUP(I532,INDIRECT(U532&amp;"Controls"),INDIRECT(U532&amp;"ControlsAddon")))</f>
        <v>0</v>
      </c>
      <c r="W532" s="7" t="str">
        <f t="shared" si="174"/>
        <v/>
      </c>
      <c r="X532" s="7" cm="1">
        <f t="array" aca="1" ref="X532" ca="1">IF(AND(K532="y",NOT(ISBLANK(H532))),_xlfn.XLOOKUP(S532,ralcassette,ralcassettecost),IF(K532="Y",_xlfn.XLOOKUP(S532,INDIRECT(U532&amp;"RALW"),_xlfn.XLOOKUP(T532,INDIRECT(U532&amp;"RALD"),INDIRECT(U532&amp;"RAL"))),0))</f>
        <v>0</v>
      </c>
      <c r="Y532" s="7">
        <f t="shared" si="187"/>
        <v>0</v>
      </c>
      <c r="Z532" s="7">
        <f t="shared" si="188"/>
        <v>0</v>
      </c>
      <c r="AA532" s="7" cm="1">
        <f t="array" ref="AA532">IF(ISNUMBER(SEARCH("cassette",H532)),_xlfn.XLOOKUP(S532,cassettewidth,_xlfn.XLOOKUP(H532,cassettetype,cassette)),IF(ISNUMBER(SEARCH("fascia",H532)),_xlfn.XLOOKUP(S532,fasciawidth,_xlfn.XLOOKUP(H532,fasciatype,fascia)),0))</f>
        <v>0</v>
      </c>
      <c r="AB532" s="7" t="str">
        <f t="shared" si="189"/>
        <v/>
      </c>
      <c r="AC532" s="7" t="str" cm="1">
        <f t="array" ref="AC532">IF(NOT(ISBLANK(H532)),_xlfn.XLOOKUP(S532,cassetterefwidth,_xlfn.XLOOKUP(T532,cassetterefdrop,cassetteref)),"")</f>
        <v/>
      </c>
      <c r="AD532" s="1" t="b">
        <f t="shared" si="190"/>
        <v>0</v>
      </c>
      <c r="AE532" s="1" t="b">
        <f t="shared" si="175"/>
        <v>0</v>
      </c>
      <c r="AF532" s="10" t="e" cm="1">
        <f t="array" aca="1" ref="AF532" ca="1">(_xlfn.XLOOKUP($S532,INDIRECT($U532&amp;$W532&amp;"W"),_xlfn.XLOOKUP($T532,INDIRECT($U532&amp;$W532&amp;"D"),INDIRECT($U532&amp;$W532))))</f>
        <v>#REF!</v>
      </c>
      <c r="AG532" s="9"/>
      <c r="AH532" s="9"/>
      <c r="AI532" s="9"/>
      <c r="AJ532" s="9"/>
      <c r="AK532" s="9"/>
      <c r="AL532" s="7">
        <f t="shared" si="176"/>
        <v>500</v>
      </c>
      <c r="AM532" s="7" t="str">
        <f t="shared" si="191"/>
        <v/>
      </c>
      <c r="AN532" s="7">
        <f t="shared" si="177"/>
        <v>0</v>
      </c>
      <c r="AO532" s="7">
        <f t="shared" si="178"/>
        <v>0</v>
      </c>
      <c r="AP532" s="9" cm="1">
        <f t="array" aca="1" ref="AP532" ca="1">IF(F532="Flow",_xlfn.XLOOKUP(AL532,INDIRECT(F532&amp;AM532&amp;"W"),_xlfn.XLOOKUP(AI532,INDIRECT(F532&amp;AM532&amp;"H"),INDIRECT(F532&amp;AM532))),0)</f>
        <v>0</v>
      </c>
      <c r="AQ532" s="9">
        <f>IF(F532="Cascade",_xlfn.XLOOKUP(S532,Cascade!$C$4:$S$4,Cascade!$C$5:$S$5),0)</f>
        <v>0</v>
      </c>
      <c r="AR532" s="9" t="b">
        <f t="shared" si="179"/>
        <v>0</v>
      </c>
      <c r="AS532" s="9" cm="1">
        <f t="array" aca="1" ref="AS532" ca="1">IF(OR(G532="Ellipse 43",G532="Luxury 46",G532="Type 2",G532="Type D",G532="Type Z",ISBLANK(G532)),0,_xlfn.XLOOKUP(S532,INDIRECT(U532&amp;AR532&amp;"w"),INDIRECT(U532&amp;AR532)))</f>
        <v>0</v>
      </c>
      <c r="AT532" s="9" cm="1">
        <f t="array" ref="AT532">IF(F532="ExtraLok 100",_xlfn.XLOOKUP(S532,'ExtraLok 100'!$C$6:$S$6,_xlfn.XLOOKUP('Pricing Tool'!T532,'ExtraLok 100'!$A$7:$A$21,'ExtraLok 100'!$C$7:$S$21)),IF(F532="ExtraLok 125",_xlfn.XLOOKUP('Pricing Tool'!S532,'ExtraLok 125'!$C$6:$S$6,_xlfn.XLOOKUP('Pricing Tool'!T532,'ExtraLok 125'!$A$7:$A$33,'ExtraLok 125'!$C$7:$S$33)),0))</f>
        <v>0</v>
      </c>
      <c r="AU532" s="9">
        <f t="shared" ca="1" si="192"/>
        <v>0</v>
      </c>
      <c r="AV532" s="9" t="str">
        <f t="shared" si="180"/>
        <v/>
      </c>
      <c r="AW532" s="85" t="e">
        <f>_xlfn.XLOOKUP($AV532,'Size capacities'!$A$2:$A$120,'Size capacities'!D$2:D$120)</f>
        <v>#N/A</v>
      </c>
      <c r="AX532" s="85" t="e">
        <f>_xlfn.XLOOKUP($AV532,'Size capacities'!$A$2:$A$120,'Size capacities'!E$2:E$120)</f>
        <v>#N/A</v>
      </c>
      <c r="AY532" s="85" t="e">
        <f>_xlfn.XLOOKUP($AV532,'Size capacities'!$A$2:$A$120,'Size capacities'!F$2:F$120)</f>
        <v>#N/A</v>
      </c>
      <c r="AZ532" s="85" t="e">
        <f>_xlfn.XLOOKUP($AV532,'Size capacities'!$A$2:$A$120,'Size capacities'!G$2:G$120)</f>
        <v>#N/A</v>
      </c>
      <c r="BA532" s="85">
        <f t="shared" si="181"/>
        <v>0</v>
      </c>
      <c r="BB532" s="85">
        <f t="shared" si="182"/>
        <v>0</v>
      </c>
    </row>
    <row r="533" spans="1:54" x14ac:dyDescent="0.3">
      <c r="A533" s="7">
        <v>530</v>
      </c>
      <c r="B533" s="91"/>
      <c r="C533" s="91"/>
      <c r="D533" s="91"/>
      <c r="E533" s="91"/>
      <c r="F533" s="91"/>
      <c r="G533" s="91"/>
      <c r="H533" s="91"/>
      <c r="I533" s="91"/>
      <c r="J533" s="91"/>
      <c r="K533" s="92"/>
      <c r="L533" s="92"/>
      <c r="M533" s="9">
        <f t="shared" ca="1" si="172"/>
        <v>0</v>
      </c>
      <c r="N533" s="10" cm="1">
        <f t="array" aca="1" ref="N533" ca="1">IF(ISBLANK(C533),0,IF(F533="Flow",AP533,IF(F533="Cascade",AQ533,IF(OR(ISBLANK(F533),ISBLANK(G533),ISBLANK(I533),ISBLANK(J533)),0,(_xlfn.XLOOKUP(S533,INDIRECT(U533&amp;W533&amp;"W"),_xlfn.XLOOKUP(T533,INDIRECT(U533&amp;W533&amp;"D"),INDIRECT(U533&amp;W533))))))))</f>
        <v>0</v>
      </c>
      <c r="O533" s="93"/>
      <c r="P533" s="9">
        <f t="shared" ca="1" si="173"/>
        <v>0</v>
      </c>
      <c r="Q533" s="9">
        <f t="shared" si="183"/>
        <v>0</v>
      </c>
      <c r="S533" s="7">
        <f t="shared" si="184"/>
        <v>800</v>
      </c>
      <c r="T533" s="7">
        <f t="shared" si="185"/>
        <v>800</v>
      </c>
      <c r="U533" s="8" t="str">
        <f t="shared" si="186"/>
        <v/>
      </c>
      <c r="V533" s="7" cm="1">
        <f t="array" aca="1" ref="V533" ca="1">IF(ISBLANK(I533),0,_xlfn.XLOOKUP(I533,INDIRECT(U533&amp;"Controls"),INDIRECT(U533&amp;"ControlsAddon")))</f>
        <v>0</v>
      </c>
      <c r="W533" s="7" t="str">
        <f t="shared" si="174"/>
        <v/>
      </c>
      <c r="X533" s="7" cm="1">
        <f t="array" aca="1" ref="X533" ca="1">IF(AND(K533="y",NOT(ISBLANK(H533))),_xlfn.XLOOKUP(S533,ralcassette,ralcassettecost),IF(K533="Y",_xlfn.XLOOKUP(S533,INDIRECT(U533&amp;"RALW"),_xlfn.XLOOKUP(T533,INDIRECT(U533&amp;"RALD"),INDIRECT(U533&amp;"RAL"))),0))</f>
        <v>0</v>
      </c>
      <c r="Y533" s="7">
        <f t="shared" si="187"/>
        <v>0</v>
      </c>
      <c r="Z533" s="7">
        <f t="shared" si="188"/>
        <v>0</v>
      </c>
      <c r="AA533" s="7" cm="1">
        <f t="array" ref="AA533">IF(ISNUMBER(SEARCH("cassette",H533)),_xlfn.XLOOKUP(S533,cassettewidth,_xlfn.XLOOKUP(H533,cassettetype,cassette)),IF(ISNUMBER(SEARCH("fascia",H533)),_xlfn.XLOOKUP(S533,fasciawidth,_xlfn.XLOOKUP(H533,fasciatype,fascia)),0))</f>
        <v>0</v>
      </c>
      <c r="AB533" s="7" t="str">
        <f t="shared" si="189"/>
        <v/>
      </c>
      <c r="AC533" s="7" t="str" cm="1">
        <f t="array" ref="AC533">IF(NOT(ISBLANK(H533)),_xlfn.XLOOKUP(S533,cassetterefwidth,_xlfn.XLOOKUP(T533,cassetterefdrop,cassetteref)),"")</f>
        <v/>
      </c>
      <c r="AD533" s="1" t="b">
        <f t="shared" si="190"/>
        <v>0</v>
      </c>
      <c r="AE533" s="1" t="b">
        <f t="shared" si="175"/>
        <v>0</v>
      </c>
      <c r="AF533" s="10" t="e" cm="1">
        <f t="array" aca="1" ref="AF533" ca="1">(_xlfn.XLOOKUP($S533,INDIRECT($U533&amp;$W533&amp;"W"),_xlfn.XLOOKUP($T533,INDIRECT($U533&amp;$W533&amp;"D"),INDIRECT($U533&amp;$W533))))</f>
        <v>#REF!</v>
      </c>
      <c r="AG533" s="9"/>
      <c r="AH533" s="9"/>
      <c r="AI533" s="9"/>
      <c r="AJ533" s="9"/>
      <c r="AK533" s="9"/>
      <c r="AL533" s="7">
        <f t="shared" si="176"/>
        <v>500</v>
      </c>
      <c r="AM533" s="7" t="str">
        <f t="shared" si="191"/>
        <v/>
      </c>
      <c r="AN533" s="7">
        <f t="shared" si="177"/>
        <v>0</v>
      </c>
      <c r="AO533" s="7">
        <f t="shared" si="178"/>
        <v>0</v>
      </c>
      <c r="AP533" s="9" cm="1">
        <f t="array" aca="1" ref="AP533" ca="1">IF(F533="Flow",_xlfn.XLOOKUP(AL533,INDIRECT(F533&amp;AM533&amp;"W"),_xlfn.XLOOKUP(AI533,INDIRECT(F533&amp;AM533&amp;"H"),INDIRECT(F533&amp;AM533))),0)</f>
        <v>0</v>
      </c>
      <c r="AQ533" s="9">
        <f>IF(F533="Cascade",_xlfn.XLOOKUP(S533,Cascade!$C$4:$S$4,Cascade!$C$5:$S$5),0)</f>
        <v>0</v>
      </c>
      <c r="AR533" s="9" t="b">
        <f t="shared" si="179"/>
        <v>0</v>
      </c>
      <c r="AS533" s="9" cm="1">
        <f t="array" aca="1" ref="AS533" ca="1">IF(OR(G533="Ellipse 43",G533="Luxury 46",G533="Type 2",G533="Type D",G533="Type Z",ISBLANK(G533)),0,_xlfn.XLOOKUP(S533,INDIRECT(U533&amp;AR533&amp;"w"),INDIRECT(U533&amp;AR533)))</f>
        <v>0</v>
      </c>
      <c r="AT533" s="9" cm="1">
        <f t="array" ref="AT533">IF(F533="ExtraLok 100",_xlfn.XLOOKUP(S533,'ExtraLok 100'!$C$6:$S$6,_xlfn.XLOOKUP('Pricing Tool'!T533,'ExtraLok 100'!$A$7:$A$21,'ExtraLok 100'!$C$7:$S$21)),IF(F533="ExtraLok 125",_xlfn.XLOOKUP('Pricing Tool'!S533,'ExtraLok 125'!$C$6:$S$6,_xlfn.XLOOKUP('Pricing Tool'!T533,'ExtraLok 125'!$A$7:$A$33,'ExtraLok 125'!$C$7:$S$33)),0))</f>
        <v>0</v>
      </c>
      <c r="AU533" s="9">
        <f t="shared" ca="1" si="192"/>
        <v>0</v>
      </c>
      <c r="AV533" s="9" t="str">
        <f t="shared" si="180"/>
        <v/>
      </c>
      <c r="AW533" s="85" t="e">
        <f>_xlfn.XLOOKUP($AV533,'Size capacities'!$A$2:$A$120,'Size capacities'!D$2:D$120)</f>
        <v>#N/A</v>
      </c>
      <c r="AX533" s="85" t="e">
        <f>_xlfn.XLOOKUP($AV533,'Size capacities'!$A$2:$A$120,'Size capacities'!E$2:E$120)</f>
        <v>#N/A</v>
      </c>
      <c r="AY533" s="85" t="e">
        <f>_xlfn.XLOOKUP($AV533,'Size capacities'!$A$2:$A$120,'Size capacities'!F$2:F$120)</f>
        <v>#N/A</v>
      </c>
      <c r="AZ533" s="85" t="e">
        <f>_xlfn.XLOOKUP($AV533,'Size capacities'!$A$2:$A$120,'Size capacities'!G$2:G$120)</f>
        <v>#N/A</v>
      </c>
      <c r="BA533" s="85">
        <f t="shared" si="181"/>
        <v>0</v>
      </c>
      <c r="BB533" s="85">
        <f t="shared" si="182"/>
        <v>0</v>
      </c>
    </row>
    <row r="534" spans="1:54" x14ac:dyDescent="0.3">
      <c r="A534" s="7">
        <v>531</v>
      </c>
      <c r="B534" s="91"/>
      <c r="C534" s="91"/>
      <c r="D534" s="91"/>
      <c r="E534" s="91"/>
      <c r="F534" s="91"/>
      <c r="G534" s="91"/>
      <c r="H534" s="91"/>
      <c r="I534" s="91"/>
      <c r="J534" s="91"/>
      <c r="K534" s="92"/>
      <c r="L534" s="92"/>
      <c r="M534" s="9">
        <f t="shared" ca="1" si="172"/>
        <v>0</v>
      </c>
      <c r="N534" s="10" cm="1">
        <f t="array" aca="1" ref="N534" ca="1">IF(ISBLANK(C534),0,IF(F534="Flow",AP534,IF(F534="Cascade",AQ534,IF(OR(ISBLANK(F534),ISBLANK(G534),ISBLANK(I534),ISBLANK(J534)),0,(_xlfn.XLOOKUP(S534,INDIRECT(U534&amp;W534&amp;"W"),_xlfn.XLOOKUP(T534,INDIRECT(U534&amp;W534&amp;"D"),INDIRECT(U534&amp;W534))))))))</f>
        <v>0</v>
      </c>
      <c r="O534" s="93"/>
      <c r="P534" s="9">
        <f t="shared" ca="1" si="173"/>
        <v>0</v>
      </c>
      <c r="Q534" s="9">
        <f t="shared" si="183"/>
        <v>0</v>
      </c>
      <c r="S534" s="7">
        <f t="shared" si="184"/>
        <v>800</v>
      </c>
      <c r="T534" s="7">
        <f t="shared" si="185"/>
        <v>800</v>
      </c>
      <c r="U534" s="8" t="str">
        <f t="shared" si="186"/>
        <v/>
      </c>
      <c r="V534" s="7" cm="1">
        <f t="array" aca="1" ref="V534" ca="1">IF(ISBLANK(I534),0,_xlfn.XLOOKUP(I534,INDIRECT(U534&amp;"Controls"),INDIRECT(U534&amp;"ControlsAddon")))</f>
        <v>0</v>
      </c>
      <c r="W534" s="7" t="str">
        <f t="shared" si="174"/>
        <v/>
      </c>
      <c r="X534" s="7" cm="1">
        <f t="array" aca="1" ref="X534" ca="1">IF(AND(K534="y",NOT(ISBLANK(H534))),_xlfn.XLOOKUP(S534,ralcassette,ralcassettecost),IF(K534="Y",_xlfn.XLOOKUP(S534,INDIRECT(U534&amp;"RALW"),_xlfn.XLOOKUP(T534,INDIRECT(U534&amp;"RALD"),INDIRECT(U534&amp;"RAL"))),0))</f>
        <v>0</v>
      </c>
      <c r="Y534" s="7">
        <f t="shared" si="187"/>
        <v>0</v>
      </c>
      <c r="Z534" s="7">
        <f t="shared" si="188"/>
        <v>0</v>
      </c>
      <c r="AA534" s="7" cm="1">
        <f t="array" ref="AA534">IF(ISNUMBER(SEARCH("cassette",H534)),_xlfn.XLOOKUP(S534,cassettewidth,_xlfn.XLOOKUP(H534,cassettetype,cassette)),IF(ISNUMBER(SEARCH("fascia",H534)),_xlfn.XLOOKUP(S534,fasciawidth,_xlfn.XLOOKUP(H534,fasciatype,fascia)),0))</f>
        <v>0</v>
      </c>
      <c r="AB534" s="7" t="str">
        <f t="shared" si="189"/>
        <v/>
      </c>
      <c r="AC534" s="7" t="str" cm="1">
        <f t="array" ref="AC534">IF(NOT(ISBLANK(H534)),_xlfn.XLOOKUP(S534,cassetterefwidth,_xlfn.XLOOKUP(T534,cassetterefdrop,cassetteref)),"")</f>
        <v/>
      </c>
      <c r="AD534" s="1" t="b">
        <f t="shared" si="190"/>
        <v>0</v>
      </c>
      <c r="AE534" s="1" t="b">
        <f t="shared" si="175"/>
        <v>0</v>
      </c>
      <c r="AF534" s="10" t="e" cm="1">
        <f t="array" aca="1" ref="AF534" ca="1">(_xlfn.XLOOKUP($S534,INDIRECT($U534&amp;$W534&amp;"W"),_xlfn.XLOOKUP($T534,INDIRECT($U534&amp;$W534&amp;"D"),INDIRECT($U534&amp;$W534))))</f>
        <v>#REF!</v>
      </c>
      <c r="AG534" s="9"/>
      <c r="AH534" s="9"/>
      <c r="AI534" s="9"/>
      <c r="AJ534" s="9"/>
      <c r="AK534" s="9"/>
      <c r="AL534" s="7">
        <f t="shared" si="176"/>
        <v>500</v>
      </c>
      <c r="AM534" s="7" t="str">
        <f t="shared" si="191"/>
        <v/>
      </c>
      <c r="AN534" s="7">
        <f t="shared" si="177"/>
        <v>0</v>
      </c>
      <c r="AO534" s="7">
        <f t="shared" si="178"/>
        <v>0</v>
      </c>
      <c r="AP534" s="9" cm="1">
        <f t="array" aca="1" ref="AP534" ca="1">IF(F534="Flow",_xlfn.XLOOKUP(AL534,INDIRECT(F534&amp;AM534&amp;"W"),_xlfn.XLOOKUP(AI534,INDIRECT(F534&amp;AM534&amp;"H"),INDIRECT(F534&amp;AM534))),0)</f>
        <v>0</v>
      </c>
      <c r="AQ534" s="9">
        <f>IF(F534="Cascade",_xlfn.XLOOKUP(S534,Cascade!$C$4:$S$4,Cascade!$C$5:$S$5),0)</f>
        <v>0</v>
      </c>
      <c r="AR534" s="9" t="b">
        <f t="shared" si="179"/>
        <v>0</v>
      </c>
      <c r="AS534" s="9" cm="1">
        <f t="array" aca="1" ref="AS534" ca="1">IF(OR(G534="Ellipse 43",G534="Luxury 46",G534="Type 2",G534="Type D",G534="Type Z",ISBLANK(G534)),0,_xlfn.XLOOKUP(S534,INDIRECT(U534&amp;AR534&amp;"w"),INDIRECT(U534&amp;AR534)))</f>
        <v>0</v>
      </c>
      <c r="AT534" s="9" cm="1">
        <f t="array" ref="AT534">IF(F534="ExtraLok 100",_xlfn.XLOOKUP(S534,'ExtraLok 100'!$C$6:$S$6,_xlfn.XLOOKUP('Pricing Tool'!T534,'ExtraLok 100'!$A$7:$A$21,'ExtraLok 100'!$C$7:$S$21)),IF(F534="ExtraLok 125",_xlfn.XLOOKUP('Pricing Tool'!S534,'ExtraLok 125'!$C$6:$S$6,_xlfn.XLOOKUP('Pricing Tool'!T534,'ExtraLok 125'!$A$7:$A$33,'ExtraLok 125'!$C$7:$S$33)),0))</f>
        <v>0</v>
      </c>
      <c r="AU534" s="9">
        <f t="shared" ca="1" si="192"/>
        <v>0</v>
      </c>
      <c r="AV534" s="9" t="str">
        <f t="shared" si="180"/>
        <v/>
      </c>
      <c r="AW534" s="85" t="e">
        <f>_xlfn.XLOOKUP($AV534,'Size capacities'!$A$2:$A$120,'Size capacities'!D$2:D$120)</f>
        <v>#N/A</v>
      </c>
      <c r="AX534" s="85" t="e">
        <f>_xlfn.XLOOKUP($AV534,'Size capacities'!$A$2:$A$120,'Size capacities'!E$2:E$120)</f>
        <v>#N/A</v>
      </c>
      <c r="AY534" s="85" t="e">
        <f>_xlfn.XLOOKUP($AV534,'Size capacities'!$A$2:$A$120,'Size capacities'!F$2:F$120)</f>
        <v>#N/A</v>
      </c>
      <c r="AZ534" s="85" t="e">
        <f>_xlfn.XLOOKUP($AV534,'Size capacities'!$A$2:$A$120,'Size capacities'!G$2:G$120)</f>
        <v>#N/A</v>
      </c>
      <c r="BA534" s="85">
        <f t="shared" si="181"/>
        <v>0</v>
      </c>
      <c r="BB534" s="85">
        <f t="shared" si="182"/>
        <v>0</v>
      </c>
    </row>
    <row r="535" spans="1:54" x14ac:dyDescent="0.3">
      <c r="A535" s="7">
        <v>532</v>
      </c>
      <c r="B535" s="91"/>
      <c r="C535" s="91"/>
      <c r="D535" s="91"/>
      <c r="E535" s="91"/>
      <c r="F535" s="91"/>
      <c r="G535" s="91"/>
      <c r="H535" s="91"/>
      <c r="I535" s="91"/>
      <c r="J535" s="91"/>
      <c r="K535" s="92"/>
      <c r="L535" s="92"/>
      <c r="M535" s="9">
        <f t="shared" ca="1" si="172"/>
        <v>0</v>
      </c>
      <c r="N535" s="10" cm="1">
        <f t="array" aca="1" ref="N535" ca="1">IF(ISBLANK(C535),0,IF(F535="Flow",AP535,IF(F535="Cascade",AQ535,IF(OR(ISBLANK(F535),ISBLANK(G535),ISBLANK(I535),ISBLANK(J535)),0,(_xlfn.XLOOKUP(S535,INDIRECT(U535&amp;W535&amp;"W"),_xlfn.XLOOKUP(T535,INDIRECT(U535&amp;W535&amp;"D"),INDIRECT(U535&amp;W535))))))))</f>
        <v>0</v>
      </c>
      <c r="O535" s="93"/>
      <c r="P535" s="9">
        <f t="shared" ca="1" si="173"/>
        <v>0</v>
      </c>
      <c r="Q535" s="9">
        <f t="shared" si="183"/>
        <v>0</v>
      </c>
      <c r="S535" s="7">
        <f t="shared" si="184"/>
        <v>800</v>
      </c>
      <c r="T535" s="7">
        <f t="shared" si="185"/>
        <v>800</v>
      </c>
      <c r="U535" s="8" t="str">
        <f t="shared" si="186"/>
        <v/>
      </c>
      <c r="V535" s="7" cm="1">
        <f t="array" aca="1" ref="V535" ca="1">IF(ISBLANK(I535),0,_xlfn.XLOOKUP(I535,INDIRECT(U535&amp;"Controls"),INDIRECT(U535&amp;"ControlsAddon")))</f>
        <v>0</v>
      </c>
      <c r="W535" s="7" t="str">
        <f t="shared" si="174"/>
        <v/>
      </c>
      <c r="X535" s="7" cm="1">
        <f t="array" aca="1" ref="X535" ca="1">IF(AND(K535="y",NOT(ISBLANK(H535))),_xlfn.XLOOKUP(S535,ralcassette,ralcassettecost),IF(K535="Y",_xlfn.XLOOKUP(S535,INDIRECT(U535&amp;"RALW"),_xlfn.XLOOKUP(T535,INDIRECT(U535&amp;"RALD"),INDIRECT(U535&amp;"RAL"))),0))</f>
        <v>0</v>
      </c>
      <c r="Y535" s="7">
        <f t="shared" si="187"/>
        <v>0</v>
      </c>
      <c r="Z535" s="7">
        <f t="shared" si="188"/>
        <v>0</v>
      </c>
      <c r="AA535" s="7" cm="1">
        <f t="array" ref="AA535">IF(ISNUMBER(SEARCH("cassette",H535)),_xlfn.XLOOKUP(S535,cassettewidth,_xlfn.XLOOKUP(H535,cassettetype,cassette)),IF(ISNUMBER(SEARCH("fascia",H535)),_xlfn.XLOOKUP(S535,fasciawidth,_xlfn.XLOOKUP(H535,fasciatype,fascia)),0))</f>
        <v>0</v>
      </c>
      <c r="AB535" s="7" t="str">
        <f t="shared" si="189"/>
        <v/>
      </c>
      <c r="AC535" s="7" t="str" cm="1">
        <f t="array" ref="AC535">IF(NOT(ISBLANK(H535)),_xlfn.XLOOKUP(S535,cassetterefwidth,_xlfn.XLOOKUP(T535,cassetterefdrop,cassetteref)),"")</f>
        <v/>
      </c>
      <c r="AD535" s="1" t="b">
        <f t="shared" si="190"/>
        <v>0</v>
      </c>
      <c r="AE535" s="1" t="b">
        <f t="shared" si="175"/>
        <v>0</v>
      </c>
      <c r="AF535" s="10" t="e" cm="1">
        <f t="array" aca="1" ref="AF535" ca="1">(_xlfn.XLOOKUP($S535,INDIRECT($U535&amp;$W535&amp;"W"),_xlfn.XLOOKUP($T535,INDIRECT($U535&amp;$W535&amp;"D"),INDIRECT($U535&amp;$W535))))</f>
        <v>#REF!</v>
      </c>
      <c r="AG535" s="9"/>
      <c r="AH535" s="9"/>
      <c r="AI535" s="9"/>
      <c r="AJ535" s="9"/>
      <c r="AK535" s="9"/>
      <c r="AL535" s="7">
        <f t="shared" si="176"/>
        <v>500</v>
      </c>
      <c r="AM535" s="7" t="str">
        <f t="shared" si="191"/>
        <v/>
      </c>
      <c r="AN535" s="7">
        <f t="shared" si="177"/>
        <v>0</v>
      </c>
      <c r="AO535" s="7">
        <f t="shared" si="178"/>
        <v>0</v>
      </c>
      <c r="AP535" s="9" cm="1">
        <f t="array" aca="1" ref="AP535" ca="1">IF(F535="Flow",_xlfn.XLOOKUP(AL535,INDIRECT(F535&amp;AM535&amp;"W"),_xlfn.XLOOKUP(AI535,INDIRECT(F535&amp;AM535&amp;"H"),INDIRECT(F535&amp;AM535))),0)</f>
        <v>0</v>
      </c>
      <c r="AQ535" s="9">
        <f>IF(F535="Cascade",_xlfn.XLOOKUP(S535,Cascade!$C$4:$S$4,Cascade!$C$5:$S$5),0)</f>
        <v>0</v>
      </c>
      <c r="AR535" s="9" t="b">
        <f t="shared" si="179"/>
        <v>0</v>
      </c>
      <c r="AS535" s="9" cm="1">
        <f t="array" aca="1" ref="AS535" ca="1">IF(OR(G535="Ellipse 43",G535="Luxury 46",G535="Type 2",G535="Type D",G535="Type Z",ISBLANK(G535)),0,_xlfn.XLOOKUP(S535,INDIRECT(U535&amp;AR535&amp;"w"),INDIRECT(U535&amp;AR535)))</f>
        <v>0</v>
      </c>
      <c r="AT535" s="9" cm="1">
        <f t="array" ref="AT535">IF(F535="ExtraLok 100",_xlfn.XLOOKUP(S535,'ExtraLok 100'!$C$6:$S$6,_xlfn.XLOOKUP('Pricing Tool'!T535,'ExtraLok 100'!$A$7:$A$21,'ExtraLok 100'!$C$7:$S$21)),IF(F535="ExtraLok 125",_xlfn.XLOOKUP('Pricing Tool'!S535,'ExtraLok 125'!$C$6:$S$6,_xlfn.XLOOKUP('Pricing Tool'!T535,'ExtraLok 125'!$A$7:$A$33,'ExtraLok 125'!$C$7:$S$33)),0))</f>
        <v>0</v>
      </c>
      <c r="AU535" s="9">
        <f t="shared" ca="1" si="192"/>
        <v>0</v>
      </c>
      <c r="AV535" s="9" t="str">
        <f t="shared" si="180"/>
        <v/>
      </c>
      <c r="AW535" s="85" t="e">
        <f>_xlfn.XLOOKUP($AV535,'Size capacities'!$A$2:$A$120,'Size capacities'!D$2:D$120)</f>
        <v>#N/A</v>
      </c>
      <c r="AX535" s="85" t="e">
        <f>_xlfn.XLOOKUP($AV535,'Size capacities'!$A$2:$A$120,'Size capacities'!E$2:E$120)</f>
        <v>#N/A</v>
      </c>
      <c r="AY535" s="85" t="e">
        <f>_xlfn.XLOOKUP($AV535,'Size capacities'!$A$2:$A$120,'Size capacities'!F$2:F$120)</f>
        <v>#N/A</v>
      </c>
      <c r="AZ535" s="85" t="e">
        <f>_xlfn.XLOOKUP($AV535,'Size capacities'!$A$2:$A$120,'Size capacities'!G$2:G$120)</f>
        <v>#N/A</v>
      </c>
      <c r="BA535" s="85">
        <f t="shared" si="181"/>
        <v>0</v>
      </c>
      <c r="BB535" s="85">
        <f t="shared" si="182"/>
        <v>0</v>
      </c>
    </row>
    <row r="536" spans="1:54" x14ac:dyDescent="0.3">
      <c r="A536" s="7">
        <v>533</v>
      </c>
      <c r="B536" s="91"/>
      <c r="C536" s="91"/>
      <c r="D536" s="91"/>
      <c r="E536" s="91"/>
      <c r="F536" s="91"/>
      <c r="G536" s="91"/>
      <c r="H536" s="91"/>
      <c r="I536" s="91"/>
      <c r="J536" s="91"/>
      <c r="K536" s="92"/>
      <c r="L536" s="92"/>
      <c r="M536" s="9">
        <f t="shared" ca="1" si="172"/>
        <v>0</v>
      </c>
      <c r="N536" s="10" cm="1">
        <f t="array" aca="1" ref="N536" ca="1">IF(ISBLANK(C536),0,IF(F536="Flow",AP536,IF(F536="Cascade",AQ536,IF(OR(ISBLANK(F536),ISBLANK(G536),ISBLANK(I536),ISBLANK(J536)),0,(_xlfn.XLOOKUP(S536,INDIRECT(U536&amp;W536&amp;"W"),_xlfn.XLOOKUP(T536,INDIRECT(U536&amp;W536&amp;"D"),INDIRECT(U536&amp;W536))))))))</f>
        <v>0</v>
      </c>
      <c r="O536" s="93"/>
      <c r="P536" s="9">
        <f t="shared" ca="1" si="173"/>
        <v>0</v>
      </c>
      <c r="Q536" s="9">
        <f t="shared" si="183"/>
        <v>0</v>
      </c>
      <c r="S536" s="7">
        <f t="shared" si="184"/>
        <v>800</v>
      </c>
      <c r="T536" s="7">
        <f t="shared" si="185"/>
        <v>800</v>
      </c>
      <c r="U536" s="8" t="str">
        <f t="shared" si="186"/>
        <v/>
      </c>
      <c r="V536" s="7" cm="1">
        <f t="array" aca="1" ref="V536" ca="1">IF(ISBLANK(I536),0,_xlfn.XLOOKUP(I536,INDIRECT(U536&amp;"Controls"),INDIRECT(U536&amp;"ControlsAddon")))</f>
        <v>0</v>
      </c>
      <c r="W536" s="7" t="str">
        <f t="shared" si="174"/>
        <v/>
      </c>
      <c r="X536" s="7" cm="1">
        <f t="array" aca="1" ref="X536" ca="1">IF(AND(K536="y",NOT(ISBLANK(H536))),_xlfn.XLOOKUP(S536,ralcassette,ralcassettecost),IF(K536="Y",_xlfn.XLOOKUP(S536,INDIRECT(U536&amp;"RALW"),_xlfn.XLOOKUP(T536,INDIRECT(U536&amp;"RALD"),INDIRECT(U536&amp;"RAL"))),0))</f>
        <v>0</v>
      </c>
      <c r="Y536" s="7">
        <f t="shared" si="187"/>
        <v>0</v>
      </c>
      <c r="Z536" s="7">
        <f t="shared" si="188"/>
        <v>0</v>
      </c>
      <c r="AA536" s="7" cm="1">
        <f t="array" ref="AA536">IF(ISNUMBER(SEARCH("cassette",H536)),_xlfn.XLOOKUP(S536,cassettewidth,_xlfn.XLOOKUP(H536,cassettetype,cassette)),IF(ISNUMBER(SEARCH("fascia",H536)),_xlfn.XLOOKUP(S536,fasciawidth,_xlfn.XLOOKUP(H536,fasciatype,fascia)),0))</f>
        <v>0</v>
      </c>
      <c r="AB536" s="7" t="str">
        <f t="shared" si="189"/>
        <v/>
      </c>
      <c r="AC536" s="7" t="str" cm="1">
        <f t="array" ref="AC536">IF(NOT(ISBLANK(H536)),_xlfn.XLOOKUP(S536,cassetterefwidth,_xlfn.XLOOKUP(T536,cassetterefdrop,cassetteref)),"")</f>
        <v/>
      </c>
      <c r="AD536" s="1" t="b">
        <f t="shared" si="190"/>
        <v>0</v>
      </c>
      <c r="AE536" s="1" t="b">
        <f t="shared" si="175"/>
        <v>0</v>
      </c>
      <c r="AF536" s="10" t="e" cm="1">
        <f t="array" aca="1" ref="AF536" ca="1">(_xlfn.XLOOKUP($S536,INDIRECT($U536&amp;$W536&amp;"W"),_xlfn.XLOOKUP($T536,INDIRECT($U536&amp;$W536&amp;"D"),INDIRECT($U536&amp;$W536))))</f>
        <v>#REF!</v>
      </c>
      <c r="AG536" s="9"/>
      <c r="AH536" s="9"/>
      <c r="AI536" s="9"/>
      <c r="AJ536" s="9"/>
      <c r="AK536" s="9"/>
      <c r="AL536" s="7">
        <f t="shared" si="176"/>
        <v>500</v>
      </c>
      <c r="AM536" s="7" t="str">
        <f t="shared" si="191"/>
        <v/>
      </c>
      <c r="AN536" s="7">
        <f t="shared" si="177"/>
        <v>0</v>
      </c>
      <c r="AO536" s="7">
        <f t="shared" si="178"/>
        <v>0</v>
      </c>
      <c r="AP536" s="9" cm="1">
        <f t="array" aca="1" ref="AP536" ca="1">IF(F536="Flow",_xlfn.XLOOKUP(AL536,INDIRECT(F536&amp;AM536&amp;"W"),_xlfn.XLOOKUP(AI536,INDIRECT(F536&amp;AM536&amp;"H"),INDIRECT(F536&amp;AM536))),0)</f>
        <v>0</v>
      </c>
      <c r="AQ536" s="9">
        <f>IF(F536="Cascade",_xlfn.XLOOKUP(S536,Cascade!$C$4:$S$4,Cascade!$C$5:$S$5),0)</f>
        <v>0</v>
      </c>
      <c r="AR536" s="9" t="b">
        <f t="shared" si="179"/>
        <v>0</v>
      </c>
      <c r="AS536" s="9" cm="1">
        <f t="array" aca="1" ref="AS536" ca="1">IF(OR(G536="Ellipse 43",G536="Luxury 46",G536="Type 2",G536="Type D",G536="Type Z",ISBLANK(G536)),0,_xlfn.XLOOKUP(S536,INDIRECT(U536&amp;AR536&amp;"w"),INDIRECT(U536&amp;AR536)))</f>
        <v>0</v>
      </c>
      <c r="AT536" s="9" cm="1">
        <f t="array" ref="AT536">IF(F536="ExtraLok 100",_xlfn.XLOOKUP(S536,'ExtraLok 100'!$C$6:$S$6,_xlfn.XLOOKUP('Pricing Tool'!T536,'ExtraLok 100'!$A$7:$A$21,'ExtraLok 100'!$C$7:$S$21)),IF(F536="ExtraLok 125",_xlfn.XLOOKUP('Pricing Tool'!S536,'ExtraLok 125'!$C$6:$S$6,_xlfn.XLOOKUP('Pricing Tool'!T536,'ExtraLok 125'!$A$7:$A$33,'ExtraLok 125'!$C$7:$S$33)),0))</f>
        <v>0</v>
      </c>
      <c r="AU536" s="9">
        <f t="shared" ca="1" si="192"/>
        <v>0</v>
      </c>
      <c r="AV536" s="9" t="str">
        <f t="shared" si="180"/>
        <v/>
      </c>
      <c r="AW536" s="85" t="e">
        <f>_xlfn.XLOOKUP($AV536,'Size capacities'!$A$2:$A$120,'Size capacities'!D$2:D$120)</f>
        <v>#N/A</v>
      </c>
      <c r="AX536" s="85" t="e">
        <f>_xlfn.XLOOKUP($AV536,'Size capacities'!$A$2:$A$120,'Size capacities'!E$2:E$120)</f>
        <v>#N/A</v>
      </c>
      <c r="AY536" s="85" t="e">
        <f>_xlfn.XLOOKUP($AV536,'Size capacities'!$A$2:$A$120,'Size capacities'!F$2:F$120)</f>
        <v>#N/A</v>
      </c>
      <c r="AZ536" s="85" t="e">
        <f>_xlfn.XLOOKUP($AV536,'Size capacities'!$A$2:$A$120,'Size capacities'!G$2:G$120)</f>
        <v>#N/A</v>
      </c>
      <c r="BA536" s="85">
        <f t="shared" si="181"/>
        <v>0</v>
      </c>
      <c r="BB536" s="85">
        <f t="shared" si="182"/>
        <v>0</v>
      </c>
    </row>
    <row r="537" spans="1:54" x14ac:dyDescent="0.3">
      <c r="A537" s="7">
        <v>534</v>
      </c>
      <c r="B537" s="91"/>
      <c r="C537" s="91"/>
      <c r="D537" s="91"/>
      <c r="E537" s="91"/>
      <c r="F537" s="91"/>
      <c r="G537" s="91"/>
      <c r="H537" s="91"/>
      <c r="I537" s="91"/>
      <c r="J537" s="91"/>
      <c r="K537" s="92"/>
      <c r="L537" s="92"/>
      <c r="M537" s="9">
        <f t="shared" ca="1" si="172"/>
        <v>0</v>
      </c>
      <c r="N537" s="10" cm="1">
        <f t="array" aca="1" ref="N537" ca="1">IF(ISBLANK(C537),0,IF(F537="Flow",AP537,IF(F537="Cascade",AQ537,IF(OR(ISBLANK(F537),ISBLANK(G537),ISBLANK(I537),ISBLANK(J537)),0,(_xlfn.XLOOKUP(S537,INDIRECT(U537&amp;W537&amp;"W"),_xlfn.XLOOKUP(T537,INDIRECT(U537&amp;W537&amp;"D"),INDIRECT(U537&amp;W537))))))))</f>
        <v>0</v>
      </c>
      <c r="O537" s="93"/>
      <c r="P537" s="9">
        <f t="shared" ca="1" si="173"/>
        <v>0</v>
      </c>
      <c r="Q537" s="9">
        <f t="shared" si="183"/>
        <v>0</v>
      </c>
      <c r="S537" s="7">
        <f t="shared" si="184"/>
        <v>800</v>
      </c>
      <c r="T537" s="7">
        <f t="shared" si="185"/>
        <v>800</v>
      </c>
      <c r="U537" s="8" t="str">
        <f t="shared" si="186"/>
        <v/>
      </c>
      <c r="V537" s="7" cm="1">
        <f t="array" aca="1" ref="V537" ca="1">IF(ISBLANK(I537),0,_xlfn.XLOOKUP(I537,INDIRECT(U537&amp;"Controls"),INDIRECT(U537&amp;"ControlsAddon")))</f>
        <v>0</v>
      </c>
      <c r="W537" s="7" t="str">
        <f t="shared" si="174"/>
        <v/>
      </c>
      <c r="X537" s="7" cm="1">
        <f t="array" aca="1" ref="X537" ca="1">IF(AND(K537="y",NOT(ISBLANK(H537))),_xlfn.XLOOKUP(S537,ralcassette,ralcassettecost),IF(K537="Y",_xlfn.XLOOKUP(S537,INDIRECT(U537&amp;"RALW"),_xlfn.XLOOKUP(T537,INDIRECT(U537&amp;"RALD"),INDIRECT(U537&amp;"RAL"))),0))</f>
        <v>0</v>
      </c>
      <c r="Y537" s="7">
        <f t="shared" si="187"/>
        <v>0</v>
      </c>
      <c r="Z537" s="7">
        <f t="shared" si="188"/>
        <v>0</v>
      </c>
      <c r="AA537" s="7" cm="1">
        <f t="array" ref="AA537">IF(ISNUMBER(SEARCH("cassette",H537)),_xlfn.XLOOKUP(S537,cassettewidth,_xlfn.XLOOKUP(H537,cassettetype,cassette)),IF(ISNUMBER(SEARCH("fascia",H537)),_xlfn.XLOOKUP(S537,fasciawidth,_xlfn.XLOOKUP(H537,fasciatype,fascia)),0))</f>
        <v>0</v>
      </c>
      <c r="AB537" s="7" t="str">
        <f t="shared" si="189"/>
        <v/>
      </c>
      <c r="AC537" s="7" t="str" cm="1">
        <f t="array" ref="AC537">IF(NOT(ISBLANK(H537)),_xlfn.XLOOKUP(S537,cassetterefwidth,_xlfn.XLOOKUP(T537,cassetterefdrop,cassetteref)),"")</f>
        <v/>
      </c>
      <c r="AD537" s="1" t="b">
        <f t="shared" si="190"/>
        <v>0</v>
      </c>
      <c r="AE537" s="1" t="b">
        <f t="shared" si="175"/>
        <v>0</v>
      </c>
      <c r="AF537" s="10" t="e" cm="1">
        <f t="array" aca="1" ref="AF537" ca="1">(_xlfn.XLOOKUP($S537,INDIRECT($U537&amp;$W537&amp;"W"),_xlfn.XLOOKUP($T537,INDIRECT($U537&amp;$W537&amp;"D"),INDIRECT($U537&amp;$W537))))</f>
        <v>#REF!</v>
      </c>
      <c r="AG537" s="9"/>
      <c r="AH537" s="9"/>
      <c r="AI537" s="9"/>
      <c r="AJ537" s="9"/>
      <c r="AK537" s="9"/>
      <c r="AL537" s="7">
        <f t="shared" si="176"/>
        <v>500</v>
      </c>
      <c r="AM537" s="7" t="str">
        <f t="shared" si="191"/>
        <v/>
      </c>
      <c r="AN537" s="7">
        <f t="shared" si="177"/>
        <v>0</v>
      </c>
      <c r="AO537" s="7">
        <f t="shared" si="178"/>
        <v>0</v>
      </c>
      <c r="AP537" s="9" cm="1">
        <f t="array" aca="1" ref="AP537" ca="1">IF(F537="Flow",_xlfn.XLOOKUP(AL537,INDIRECT(F537&amp;AM537&amp;"W"),_xlfn.XLOOKUP(AI537,INDIRECT(F537&amp;AM537&amp;"H"),INDIRECT(F537&amp;AM537))),0)</f>
        <v>0</v>
      </c>
      <c r="AQ537" s="9">
        <f>IF(F537="Cascade",_xlfn.XLOOKUP(S537,Cascade!$C$4:$S$4,Cascade!$C$5:$S$5),0)</f>
        <v>0</v>
      </c>
      <c r="AR537" s="9" t="b">
        <f t="shared" si="179"/>
        <v>0</v>
      </c>
      <c r="AS537" s="9" cm="1">
        <f t="array" aca="1" ref="AS537" ca="1">IF(OR(G537="Ellipse 43",G537="Luxury 46",G537="Type 2",G537="Type D",G537="Type Z",ISBLANK(G537)),0,_xlfn.XLOOKUP(S537,INDIRECT(U537&amp;AR537&amp;"w"),INDIRECT(U537&amp;AR537)))</f>
        <v>0</v>
      </c>
      <c r="AT537" s="9" cm="1">
        <f t="array" ref="AT537">IF(F537="ExtraLok 100",_xlfn.XLOOKUP(S537,'ExtraLok 100'!$C$6:$S$6,_xlfn.XLOOKUP('Pricing Tool'!T537,'ExtraLok 100'!$A$7:$A$21,'ExtraLok 100'!$C$7:$S$21)),IF(F537="ExtraLok 125",_xlfn.XLOOKUP('Pricing Tool'!S537,'ExtraLok 125'!$C$6:$S$6,_xlfn.XLOOKUP('Pricing Tool'!T537,'ExtraLok 125'!$A$7:$A$33,'ExtraLok 125'!$C$7:$S$33)),0))</f>
        <v>0</v>
      </c>
      <c r="AU537" s="9">
        <f t="shared" ca="1" si="192"/>
        <v>0</v>
      </c>
      <c r="AV537" s="9" t="str">
        <f t="shared" si="180"/>
        <v/>
      </c>
      <c r="AW537" s="85" t="e">
        <f>_xlfn.XLOOKUP($AV537,'Size capacities'!$A$2:$A$120,'Size capacities'!D$2:D$120)</f>
        <v>#N/A</v>
      </c>
      <c r="AX537" s="85" t="e">
        <f>_xlfn.XLOOKUP($AV537,'Size capacities'!$A$2:$A$120,'Size capacities'!E$2:E$120)</f>
        <v>#N/A</v>
      </c>
      <c r="AY537" s="85" t="e">
        <f>_xlfn.XLOOKUP($AV537,'Size capacities'!$A$2:$A$120,'Size capacities'!F$2:F$120)</f>
        <v>#N/A</v>
      </c>
      <c r="AZ537" s="85" t="e">
        <f>_xlfn.XLOOKUP($AV537,'Size capacities'!$A$2:$A$120,'Size capacities'!G$2:G$120)</f>
        <v>#N/A</v>
      </c>
      <c r="BA537" s="85">
        <f t="shared" si="181"/>
        <v>0</v>
      </c>
      <c r="BB537" s="85">
        <f t="shared" si="182"/>
        <v>0</v>
      </c>
    </row>
    <row r="538" spans="1:54" x14ac:dyDescent="0.3">
      <c r="A538" s="7">
        <v>535</v>
      </c>
      <c r="B538" s="91"/>
      <c r="C538" s="91"/>
      <c r="D538" s="91"/>
      <c r="E538" s="91"/>
      <c r="F538" s="91"/>
      <c r="G538" s="91"/>
      <c r="H538" s="91"/>
      <c r="I538" s="91"/>
      <c r="J538" s="91"/>
      <c r="K538" s="92"/>
      <c r="L538" s="92"/>
      <c r="M538" s="9">
        <f t="shared" ca="1" si="172"/>
        <v>0</v>
      </c>
      <c r="N538" s="10" cm="1">
        <f t="array" aca="1" ref="N538" ca="1">IF(ISBLANK(C538),0,IF(F538="Flow",AP538,IF(F538="Cascade",AQ538,IF(OR(ISBLANK(F538),ISBLANK(G538),ISBLANK(I538),ISBLANK(J538)),0,(_xlfn.XLOOKUP(S538,INDIRECT(U538&amp;W538&amp;"W"),_xlfn.XLOOKUP(T538,INDIRECT(U538&amp;W538&amp;"D"),INDIRECT(U538&amp;W538))))))))</f>
        <v>0</v>
      </c>
      <c r="O538" s="93"/>
      <c r="P538" s="9">
        <f t="shared" ca="1" si="173"/>
        <v>0</v>
      </c>
      <c r="Q538" s="9">
        <f t="shared" si="183"/>
        <v>0</v>
      </c>
      <c r="S538" s="7">
        <f t="shared" si="184"/>
        <v>800</v>
      </c>
      <c r="T538" s="7">
        <f t="shared" si="185"/>
        <v>800</v>
      </c>
      <c r="U538" s="8" t="str">
        <f t="shared" si="186"/>
        <v/>
      </c>
      <c r="V538" s="7" cm="1">
        <f t="array" aca="1" ref="V538" ca="1">IF(ISBLANK(I538),0,_xlfn.XLOOKUP(I538,INDIRECT(U538&amp;"Controls"),INDIRECT(U538&amp;"ControlsAddon")))</f>
        <v>0</v>
      </c>
      <c r="W538" s="7" t="str">
        <f t="shared" si="174"/>
        <v/>
      </c>
      <c r="X538" s="7" cm="1">
        <f t="array" aca="1" ref="X538" ca="1">IF(AND(K538="y",NOT(ISBLANK(H538))),_xlfn.XLOOKUP(S538,ralcassette,ralcassettecost),IF(K538="Y",_xlfn.XLOOKUP(S538,INDIRECT(U538&amp;"RALW"),_xlfn.XLOOKUP(T538,INDIRECT(U538&amp;"RALD"),INDIRECT(U538&amp;"RAL"))),0))</f>
        <v>0</v>
      </c>
      <c r="Y538" s="7">
        <f t="shared" si="187"/>
        <v>0</v>
      </c>
      <c r="Z538" s="7">
        <f t="shared" si="188"/>
        <v>0</v>
      </c>
      <c r="AA538" s="7" cm="1">
        <f t="array" ref="AA538">IF(ISNUMBER(SEARCH("cassette",H538)),_xlfn.XLOOKUP(S538,cassettewidth,_xlfn.XLOOKUP(H538,cassettetype,cassette)),IF(ISNUMBER(SEARCH("fascia",H538)),_xlfn.XLOOKUP(S538,fasciawidth,_xlfn.XLOOKUP(H538,fasciatype,fascia)),0))</f>
        <v>0</v>
      </c>
      <c r="AB538" s="7" t="str">
        <f t="shared" si="189"/>
        <v/>
      </c>
      <c r="AC538" s="7" t="str" cm="1">
        <f t="array" ref="AC538">IF(NOT(ISBLANK(H538)),_xlfn.XLOOKUP(S538,cassetterefwidth,_xlfn.XLOOKUP(T538,cassetterefdrop,cassetteref)),"")</f>
        <v/>
      </c>
      <c r="AD538" s="1" t="b">
        <f t="shared" si="190"/>
        <v>0</v>
      </c>
      <c r="AE538" s="1" t="b">
        <f t="shared" si="175"/>
        <v>0</v>
      </c>
      <c r="AF538" s="10" t="e" cm="1">
        <f t="array" aca="1" ref="AF538" ca="1">(_xlfn.XLOOKUP($S538,INDIRECT($U538&amp;$W538&amp;"W"),_xlfn.XLOOKUP($T538,INDIRECT($U538&amp;$W538&amp;"D"),INDIRECT($U538&amp;$W538))))</f>
        <v>#REF!</v>
      </c>
      <c r="AG538" s="9"/>
      <c r="AH538" s="9"/>
      <c r="AI538" s="9"/>
      <c r="AJ538" s="9"/>
      <c r="AK538" s="9"/>
      <c r="AL538" s="7">
        <f t="shared" si="176"/>
        <v>500</v>
      </c>
      <c r="AM538" s="7" t="str">
        <f t="shared" si="191"/>
        <v/>
      </c>
      <c r="AN538" s="7">
        <f t="shared" si="177"/>
        <v>0</v>
      </c>
      <c r="AO538" s="7">
        <f t="shared" si="178"/>
        <v>0</v>
      </c>
      <c r="AP538" s="9" cm="1">
        <f t="array" aca="1" ref="AP538" ca="1">IF(F538="Flow",_xlfn.XLOOKUP(AL538,INDIRECT(F538&amp;AM538&amp;"W"),_xlfn.XLOOKUP(AI538,INDIRECT(F538&amp;AM538&amp;"H"),INDIRECT(F538&amp;AM538))),0)</f>
        <v>0</v>
      </c>
      <c r="AQ538" s="9">
        <f>IF(F538="Cascade",_xlfn.XLOOKUP(S538,Cascade!$C$4:$S$4,Cascade!$C$5:$S$5),0)</f>
        <v>0</v>
      </c>
      <c r="AR538" s="9" t="b">
        <f t="shared" si="179"/>
        <v>0</v>
      </c>
      <c r="AS538" s="9" cm="1">
        <f t="array" aca="1" ref="AS538" ca="1">IF(OR(G538="Ellipse 43",G538="Luxury 46",G538="Type 2",G538="Type D",G538="Type Z",ISBLANK(G538)),0,_xlfn.XLOOKUP(S538,INDIRECT(U538&amp;AR538&amp;"w"),INDIRECT(U538&amp;AR538)))</f>
        <v>0</v>
      </c>
      <c r="AT538" s="9" cm="1">
        <f t="array" ref="AT538">IF(F538="ExtraLok 100",_xlfn.XLOOKUP(S538,'ExtraLok 100'!$C$6:$S$6,_xlfn.XLOOKUP('Pricing Tool'!T538,'ExtraLok 100'!$A$7:$A$21,'ExtraLok 100'!$C$7:$S$21)),IF(F538="ExtraLok 125",_xlfn.XLOOKUP('Pricing Tool'!S538,'ExtraLok 125'!$C$6:$S$6,_xlfn.XLOOKUP('Pricing Tool'!T538,'ExtraLok 125'!$A$7:$A$33,'ExtraLok 125'!$C$7:$S$33)),0))</f>
        <v>0</v>
      </c>
      <c r="AU538" s="9">
        <f t="shared" ca="1" si="192"/>
        <v>0</v>
      </c>
      <c r="AV538" s="9" t="str">
        <f t="shared" si="180"/>
        <v/>
      </c>
      <c r="AW538" s="85" t="e">
        <f>_xlfn.XLOOKUP($AV538,'Size capacities'!$A$2:$A$120,'Size capacities'!D$2:D$120)</f>
        <v>#N/A</v>
      </c>
      <c r="AX538" s="85" t="e">
        <f>_xlfn.XLOOKUP($AV538,'Size capacities'!$A$2:$A$120,'Size capacities'!E$2:E$120)</f>
        <v>#N/A</v>
      </c>
      <c r="AY538" s="85" t="e">
        <f>_xlfn.XLOOKUP($AV538,'Size capacities'!$A$2:$A$120,'Size capacities'!F$2:F$120)</f>
        <v>#N/A</v>
      </c>
      <c r="AZ538" s="85" t="e">
        <f>_xlfn.XLOOKUP($AV538,'Size capacities'!$A$2:$A$120,'Size capacities'!G$2:G$120)</f>
        <v>#N/A</v>
      </c>
      <c r="BA538" s="85">
        <f t="shared" si="181"/>
        <v>0</v>
      </c>
      <c r="BB538" s="85">
        <f t="shared" si="182"/>
        <v>0</v>
      </c>
    </row>
    <row r="539" spans="1:54" x14ac:dyDescent="0.3">
      <c r="A539" s="7">
        <v>536</v>
      </c>
      <c r="B539" s="91"/>
      <c r="C539" s="91"/>
      <c r="D539" s="91"/>
      <c r="E539" s="91"/>
      <c r="F539" s="91"/>
      <c r="G539" s="91"/>
      <c r="H539" s="91"/>
      <c r="I539" s="91"/>
      <c r="J539" s="91"/>
      <c r="K539" s="92"/>
      <c r="L539" s="92"/>
      <c r="M539" s="9">
        <f t="shared" ca="1" si="172"/>
        <v>0</v>
      </c>
      <c r="N539" s="10" cm="1">
        <f t="array" aca="1" ref="N539" ca="1">IF(ISBLANK(C539),0,IF(F539="Flow",AP539,IF(F539="Cascade",AQ539,IF(OR(ISBLANK(F539),ISBLANK(G539),ISBLANK(I539),ISBLANK(J539)),0,(_xlfn.XLOOKUP(S539,INDIRECT(U539&amp;W539&amp;"W"),_xlfn.XLOOKUP(T539,INDIRECT(U539&amp;W539&amp;"D"),INDIRECT(U539&amp;W539))))))))</f>
        <v>0</v>
      </c>
      <c r="O539" s="93"/>
      <c r="P539" s="9">
        <f t="shared" ca="1" si="173"/>
        <v>0</v>
      </c>
      <c r="Q539" s="9">
        <f t="shared" si="183"/>
        <v>0</v>
      </c>
      <c r="S539" s="7">
        <f t="shared" si="184"/>
        <v>800</v>
      </c>
      <c r="T539" s="7">
        <f t="shared" si="185"/>
        <v>800</v>
      </c>
      <c r="U539" s="8" t="str">
        <f t="shared" si="186"/>
        <v/>
      </c>
      <c r="V539" s="7" cm="1">
        <f t="array" aca="1" ref="V539" ca="1">IF(ISBLANK(I539),0,_xlfn.XLOOKUP(I539,INDIRECT(U539&amp;"Controls"),INDIRECT(U539&amp;"ControlsAddon")))</f>
        <v>0</v>
      </c>
      <c r="W539" s="7" t="str">
        <f t="shared" si="174"/>
        <v/>
      </c>
      <c r="X539" s="7" cm="1">
        <f t="array" aca="1" ref="X539" ca="1">IF(AND(K539="y",NOT(ISBLANK(H539))),_xlfn.XLOOKUP(S539,ralcassette,ralcassettecost),IF(K539="Y",_xlfn.XLOOKUP(S539,INDIRECT(U539&amp;"RALW"),_xlfn.XLOOKUP(T539,INDIRECT(U539&amp;"RALD"),INDIRECT(U539&amp;"RAL"))),0))</f>
        <v>0</v>
      </c>
      <c r="Y539" s="7">
        <f t="shared" si="187"/>
        <v>0</v>
      </c>
      <c r="Z539" s="7">
        <f t="shared" si="188"/>
        <v>0</v>
      </c>
      <c r="AA539" s="7" cm="1">
        <f t="array" ref="AA539">IF(ISNUMBER(SEARCH("cassette",H539)),_xlfn.XLOOKUP(S539,cassettewidth,_xlfn.XLOOKUP(H539,cassettetype,cassette)),IF(ISNUMBER(SEARCH("fascia",H539)),_xlfn.XLOOKUP(S539,fasciawidth,_xlfn.XLOOKUP(H539,fasciatype,fascia)),0))</f>
        <v>0</v>
      </c>
      <c r="AB539" s="7" t="str">
        <f t="shared" si="189"/>
        <v/>
      </c>
      <c r="AC539" s="7" t="str" cm="1">
        <f t="array" ref="AC539">IF(NOT(ISBLANK(H539)),_xlfn.XLOOKUP(S539,cassetterefwidth,_xlfn.XLOOKUP(T539,cassetterefdrop,cassetteref)),"")</f>
        <v/>
      </c>
      <c r="AD539" s="1" t="b">
        <f t="shared" si="190"/>
        <v>0</v>
      </c>
      <c r="AE539" s="1" t="b">
        <f t="shared" si="175"/>
        <v>0</v>
      </c>
      <c r="AF539" s="10" t="e" cm="1">
        <f t="array" aca="1" ref="AF539" ca="1">(_xlfn.XLOOKUP($S539,INDIRECT($U539&amp;$W539&amp;"W"),_xlfn.XLOOKUP($T539,INDIRECT($U539&amp;$W539&amp;"D"),INDIRECT($U539&amp;$W539))))</f>
        <v>#REF!</v>
      </c>
      <c r="AG539" s="9"/>
      <c r="AH539" s="9"/>
      <c r="AI539" s="9"/>
      <c r="AJ539" s="9"/>
      <c r="AK539" s="9"/>
      <c r="AL539" s="7">
        <f t="shared" si="176"/>
        <v>500</v>
      </c>
      <c r="AM539" s="7" t="str">
        <f t="shared" si="191"/>
        <v/>
      </c>
      <c r="AN539" s="7">
        <f t="shared" si="177"/>
        <v>0</v>
      </c>
      <c r="AO539" s="7">
        <f t="shared" si="178"/>
        <v>0</v>
      </c>
      <c r="AP539" s="9" cm="1">
        <f t="array" aca="1" ref="AP539" ca="1">IF(F539="Flow",_xlfn.XLOOKUP(AL539,INDIRECT(F539&amp;AM539&amp;"W"),_xlfn.XLOOKUP(AI539,INDIRECT(F539&amp;AM539&amp;"H"),INDIRECT(F539&amp;AM539))),0)</f>
        <v>0</v>
      </c>
      <c r="AQ539" s="9">
        <f>IF(F539="Cascade",_xlfn.XLOOKUP(S539,Cascade!$C$4:$S$4,Cascade!$C$5:$S$5),0)</f>
        <v>0</v>
      </c>
      <c r="AR539" s="9" t="b">
        <f t="shared" si="179"/>
        <v>0</v>
      </c>
      <c r="AS539" s="9" cm="1">
        <f t="array" aca="1" ref="AS539" ca="1">IF(OR(G539="Ellipse 43",G539="Luxury 46",G539="Type 2",G539="Type D",G539="Type Z",ISBLANK(G539)),0,_xlfn.XLOOKUP(S539,INDIRECT(U539&amp;AR539&amp;"w"),INDIRECT(U539&amp;AR539)))</f>
        <v>0</v>
      </c>
      <c r="AT539" s="9" cm="1">
        <f t="array" ref="AT539">IF(F539="ExtraLok 100",_xlfn.XLOOKUP(S539,'ExtraLok 100'!$C$6:$S$6,_xlfn.XLOOKUP('Pricing Tool'!T539,'ExtraLok 100'!$A$7:$A$21,'ExtraLok 100'!$C$7:$S$21)),IF(F539="ExtraLok 125",_xlfn.XLOOKUP('Pricing Tool'!S539,'ExtraLok 125'!$C$6:$S$6,_xlfn.XLOOKUP('Pricing Tool'!T539,'ExtraLok 125'!$A$7:$A$33,'ExtraLok 125'!$C$7:$S$33)),0))</f>
        <v>0</v>
      </c>
      <c r="AU539" s="9">
        <f t="shared" ca="1" si="192"/>
        <v>0</v>
      </c>
      <c r="AV539" s="9" t="str">
        <f t="shared" si="180"/>
        <v/>
      </c>
      <c r="AW539" s="85" t="e">
        <f>_xlfn.XLOOKUP($AV539,'Size capacities'!$A$2:$A$120,'Size capacities'!D$2:D$120)</f>
        <v>#N/A</v>
      </c>
      <c r="AX539" s="85" t="e">
        <f>_xlfn.XLOOKUP($AV539,'Size capacities'!$A$2:$A$120,'Size capacities'!E$2:E$120)</f>
        <v>#N/A</v>
      </c>
      <c r="AY539" s="85" t="e">
        <f>_xlfn.XLOOKUP($AV539,'Size capacities'!$A$2:$A$120,'Size capacities'!F$2:F$120)</f>
        <v>#N/A</v>
      </c>
      <c r="AZ539" s="85" t="e">
        <f>_xlfn.XLOOKUP($AV539,'Size capacities'!$A$2:$A$120,'Size capacities'!G$2:G$120)</f>
        <v>#N/A</v>
      </c>
      <c r="BA539" s="85">
        <f t="shared" si="181"/>
        <v>0</v>
      </c>
      <c r="BB539" s="85">
        <f t="shared" si="182"/>
        <v>0</v>
      </c>
    </row>
    <row r="540" spans="1:54" x14ac:dyDescent="0.3">
      <c r="A540" s="7">
        <v>537</v>
      </c>
      <c r="B540" s="91"/>
      <c r="C540" s="91"/>
      <c r="D540" s="91"/>
      <c r="E540" s="91"/>
      <c r="F540" s="91"/>
      <c r="G540" s="91"/>
      <c r="H540" s="91"/>
      <c r="I540" s="91"/>
      <c r="J540" s="91"/>
      <c r="K540" s="92"/>
      <c r="L540" s="92"/>
      <c r="M540" s="9">
        <f t="shared" ca="1" si="172"/>
        <v>0</v>
      </c>
      <c r="N540" s="10" cm="1">
        <f t="array" aca="1" ref="N540" ca="1">IF(ISBLANK(C540),0,IF(F540="Flow",AP540,IF(F540="Cascade",AQ540,IF(OR(ISBLANK(F540),ISBLANK(G540),ISBLANK(I540),ISBLANK(J540)),0,(_xlfn.XLOOKUP(S540,INDIRECT(U540&amp;W540&amp;"W"),_xlfn.XLOOKUP(T540,INDIRECT(U540&amp;W540&amp;"D"),INDIRECT(U540&amp;W540))))))))</f>
        <v>0</v>
      </c>
      <c r="O540" s="93"/>
      <c r="P540" s="9">
        <f t="shared" ca="1" si="173"/>
        <v>0</v>
      </c>
      <c r="Q540" s="9">
        <f t="shared" si="183"/>
        <v>0</v>
      </c>
      <c r="S540" s="7">
        <f t="shared" si="184"/>
        <v>800</v>
      </c>
      <c r="T540" s="7">
        <f t="shared" si="185"/>
        <v>800</v>
      </c>
      <c r="U540" s="8" t="str">
        <f t="shared" si="186"/>
        <v/>
      </c>
      <c r="V540" s="7" cm="1">
        <f t="array" aca="1" ref="V540" ca="1">IF(ISBLANK(I540),0,_xlfn.XLOOKUP(I540,INDIRECT(U540&amp;"Controls"),INDIRECT(U540&amp;"ControlsAddon")))</f>
        <v>0</v>
      </c>
      <c r="W540" s="7" t="str">
        <f t="shared" si="174"/>
        <v/>
      </c>
      <c r="X540" s="7" cm="1">
        <f t="array" aca="1" ref="X540" ca="1">IF(AND(K540="y",NOT(ISBLANK(H540))),_xlfn.XLOOKUP(S540,ralcassette,ralcassettecost),IF(K540="Y",_xlfn.XLOOKUP(S540,INDIRECT(U540&amp;"RALW"),_xlfn.XLOOKUP(T540,INDIRECT(U540&amp;"RALD"),INDIRECT(U540&amp;"RAL"))),0))</f>
        <v>0</v>
      </c>
      <c r="Y540" s="7">
        <f t="shared" si="187"/>
        <v>0</v>
      </c>
      <c r="Z540" s="7">
        <f t="shared" si="188"/>
        <v>0</v>
      </c>
      <c r="AA540" s="7" cm="1">
        <f t="array" ref="AA540">IF(ISNUMBER(SEARCH("cassette",H540)),_xlfn.XLOOKUP(S540,cassettewidth,_xlfn.XLOOKUP(H540,cassettetype,cassette)),IF(ISNUMBER(SEARCH("fascia",H540)),_xlfn.XLOOKUP(S540,fasciawidth,_xlfn.XLOOKUP(H540,fasciatype,fascia)),0))</f>
        <v>0</v>
      </c>
      <c r="AB540" s="7" t="str">
        <f t="shared" si="189"/>
        <v/>
      </c>
      <c r="AC540" s="7" t="str" cm="1">
        <f t="array" ref="AC540">IF(NOT(ISBLANK(H540)),_xlfn.XLOOKUP(S540,cassetterefwidth,_xlfn.XLOOKUP(T540,cassetterefdrop,cassetteref)),"")</f>
        <v/>
      </c>
      <c r="AD540" s="1" t="b">
        <f t="shared" si="190"/>
        <v>0</v>
      </c>
      <c r="AE540" s="1" t="b">
        <f t="shared" si="175"/>
        <v>0</v>
      </c>
      <c r="AF540" s="10" t="e" cm="1">
        <f t="array" aca="1" ref="AF540" ca="1">(_xlfn.XLOOKUP($S540,INDIRECT($U540&amp;$W540&amp;"W"),_xlfn.XLOOKUP($T540,INDIRECT($U540&amp;$W540&amp;"D"),INDIRECT($U540&amp;$W540))))</f>
        <v>#REF!</v>
      </c>
      <c r="AG540" s="9"/>
      <c r="AH540" s="9"/>
      <c r="AI540" s="9"/>
      <c r="AJ540" s="9"/>
      <c r="AK540" s="9"/>
      <c r="AL540" s="7">
        <f t="shared" si="176"/>
        <v>500</v>
      </c>
      <c r="AM540" s="7" t="str">
        <f t="shared" si="191"/>
        <v/>
      </c>
      <c r="AN540" s="7">
        <f t="shared" si="177"/>
        <v>0</v>
      </c>
      <c r="AO540" s="7">
        <f t="shared" si="178"/>
        <v>0</v>
      </c>
      <c r="AP540" s="9" cm="1">
        <f t="array" aca="1" ref="AP540" ca="1">IF(F540="Flow",_xlfn.XLOOKUP(AL540,INDIRECT(F540&amp;AM540&amp;"W"),_xlfn.XLOOKUP(AI540,INDIRECT(F540&amp;AM540&amp;"H"),INDIRECT(F540&amp;AM540))),0)</f>
        <v>0</v>
      </c>
      <c r="AQ540" s="9">
        <f>IF(F540="Cascade",_xlfn.XLOOKUP(S540,Cascade!$C$4:$S$4,Cascade!$C$5:$S$5),0)</f>
        <v>0</v>
      </c>
      <c r="AR540" s="9" t="b">
        <f t="shared" si="179"/>
        <v>0</v>
      </c>
      <c r="AS540" s="9" cm="1">
        <f t="array" aca="1" ref="AS540" ca="1">IF(OR(G540="Ellipse 43",G540="Luxury 46",G540="Type 2",G540="Type D",G540="Type Z",ISBLANK(G540)),0,_xlfn.XLOOKUP(S540,INDIRECT(U540&amp;AR540&amp;"w"),INDIRECT(U540&amp;AR540)))</f>
        <v>0</v>
      </c>
      <c r="AT540" s="9" cm="1">
        <f t="array" ref="AT540">IF(F540="ExtraLok 100",_xlfn.XLOOKUP(S540,'ExtraLok 100'!$C$6:$S$6,_xlfn.XLOOKUP('Pricing Tool'!T540,'ExtraLok 100'!$A$7:$A$21,'ExtraLok 100'!$C$7:$S$21)),IF(F540="ExtraLok 125",_xlfn.XLOOKUP('Pricing Tool'!S540,'ExtraLok 125'!$C$6:$S$6,_xlfn.XLOOKUP('Pricing Tool'!T540,'ExtraLok 125'!$A$7:$A$33,'ExtraLok 125'!$C$7:$S$33)),0))</f>
        <v>0</v>
      </c>
      <c r="AU540" s="9">
        <f t="shared" ca="1" si="192"/>
        <v>0</v>
      </c>
      <c r="AV540" s="9" t="str">
        <f t="shared" si="180"/>
        <v/>
      </c>
      <c r="AW540" s="85" t="e">
        <f>_xlfn.XLOOKUP($AV540,'Size capacities'!$A$2:$A$120,'Size capacities'!D$2:D$120)</f>
        <v>#N/A</v>
      </c>
      <c r="AX540" s="85" t="e">
        <f>_xlfn.XLOOKUP($AV540,'Size capacities'!$A$2:$A$120,'Size capacities'!E$2:E$120)</f>
        <v>#N/A</v>
      </c>
      <c r="AY540" s="85" t="e">
        <f>_xlfn.XLOOKUP($AV540,'Size capacities'!$A$2:$A$120,'Size capacities'!F$2:F$120)</f>
        <v>#N/A</v>
      </c>
      <c r="AZ540" s="85" t="e">
        <f>_xlfn.XLOOKUP($AV540,'Size capacities'!$A$2:$A$120,'Size capacities'!G$2:G$120)</f>
        <v>#N/A</v>
      </c>
      <c r="BA540" s="85">
        <f t="shared" si="181"/>
        <v>0</v>
      </c>
      <c r="BB540" s="85">
        <f t="shared" si="182"/>
        <v>0</v>
      </c>
    </row>
    <row r="541" spans="1:54" x14ac:dyDescent="0.3">
      <c r="A541" s="7">
        <v>538</v>
      </c>
      <c r="B541" s="91"/>
      <c r="C541" s="91"/>
      <c r="D541" s="91"/>
      <c r="E541" s="91"/>
      <c r="F541" s="91"/>
      <c r="G541" s="91"/>
      <c r="H541" s="91"/>
      <c r="I541" s="91"/>
      <c r="J541" s="91"/>
      <c r="K541" s="92"/>
      <c r="L541" s="92"/>
      <c r="M541" s="9">
        <f t="shared" ca="1" si="172"/>
        <v>0</v>
      </c>
      <c r="N541" s="10" cm="1">
        <f t="array" aca="1" ref="N541" ca="1">IF(ISBLANK(C541),0,IF(F541="Flow",AP541,IF(F541="Cascade",AQ541,IF(OR(ISBLANK(F541),ISBLANK(G541),ISBLANK(I541),ISBLANK(J541)),0,(_xlfn.XLOOKUP(S541,INDIRECT(U541&amp;W541&amp;"W"),_xlfn.XLOOKUP(T541,INDIRECT(U541&amp;W541&amp;"D"),INDIRECT(U541&amp;W541))))))))</f>
        <v>0</v>
      </c>
      <c r="O541" s="93"/>
      <c r="P541" s="9">
        <f t="shared" ca="1" si="173"/>
        <v>0</v>
      </c>
      <c r="Q541" s="9">
        <f t="shared" si="183"/>
        <v>0</v>
      </c>
      <c r="S541" s="7">
        <f t="shared" si="184"/>
        <v>800</v>
      </c>
      <c r="T541" s="7">
        <f t="shared" si="185"/>
        <v>800</v>
      </c>
      <c r="U541" s="8" t="str">
        <f t="shared" si="186"/>
        <v/>
      </c>
      <c r="V541" s="7" cm="1">
        <f t="array" aca="1" ref="V541" ca="1">IF(ISBLANK(I541),0,_xlfn.XLOOKUP(I541,INDIRECT(U541&amp;"Controls"),INDIRECT(U541&amp;"ControlsAddon")))</f>
        <v>0</v>
      </c>
      <c r="W541" s="7" t="str">
        <f t="shared" si="174"/>
        <v/>
      </c>
      <c r="X541" s="7" cm="1">
        <f t="array" aca="1" ref="X541" ca="1">IF(AND(K541="y",NOT(ISBLANK(H541))),_xlfn.XLOOKUP(S541,ralcassette,ralcassettecost),IF(K541="Y",_xlfn.XLOOKUP(S541,INDIRECT(U541&amp;"RALW"),_xlfn.XLOOKUP(T541,INDIRECT(U541&amp;"RALD"),INDIRECT(U541&amp;"RAL"))),0))</f>
        <v>0</v>
      </c>
      <c r="Y541" s="7">
        <f t="shared" si="187"/>
        <v>0</v>
      </c>
      <c r="Z541" s="7">
        <f t="shared" si="188"/>
        <v>0</v>
      </c>
      <c r="AA541" s="7" cm="1">
        <f t="array" ref="AA541">IF(ISNUMBER(SEARCH("cassette",H541)),_xlfn.XLOOKUP(S541,cassettewidth,_xlfn.XLOOKUP(H541,cassettetype,cassette)),IF(ISNUMBER(SEARCH("fascia",H541)),_xlfn.XLOOKUP(S541,fasciawidth,_xlfn.XLOOKUP(H541,fasciatype,fascia)),0))</f>
        <v>0</v>
      </c>
      <c r="AB541" s="7" t="str">
        <f t="shared" si="189"/>
        <v/>
      </c>
      <c r="AC541" s="7" t="str" cm="1">
        <f t="array" ref="AC541">IF(NOT(ISBLANK(H541)),_xlfn.XLOOKUP(S541,cassetterefwidth,_xlfn.XLOOKUP(T541,cassetterefdrop,cassetteref)),"")</f>
        <v/>
      </c>
      <c r="AD541" s="1" t="b">
        <f t="shared" si="190"/>
        <v>0</v>
      </c>
      <c r="AE541" s="1" t="b">
        <f t="shared" si="175"/>
        <v>0</v>
      </c>
      <c r="AF541" s="10" t="e" cm="1">
        <f t="array" aca="1" ref="AF541" ca="1">(_xlfn.XLOOKUP($S541,INDIRECT($U541&amp;$W541&amp;"W"),_xlfn.XLOOKUP($T541,INDIRECT($U541&amp;$W541&amp;"D"),INDIRECT($U541&amp;$W541))))</f>
        <v>#REF!</v>
      </c>
      <c r="AG541" s="9"/>
      <c r="AH541" s="9"/>
      <c r="AI541" s="9"/>
      <c r="AJ541" s="9"/>
      <c r="AK541" s="9"/>
      <c r="AL541" s="7">
        <f t="shared" si="176"/>
        <v>500</v>
      </c>
      <c r="AM541" s="7" t="str">
        <f t="shared" si="191"/>
        <v/>
      </c>
      <c r="AN541" s="7">
        <f t="shared" si="177"/>
        <v>0</v>
      </c>
      <c r="AO541" s="7">
        <f t="shared" si="178"/>
        <v>0</v>
      </c>
      <c r="AP541" s="9" cm="1">
        <f t="array" aca="1" ref="AP541" ca="1">IF(F541="Flow",_xlfn.XLOOKUP(AL541,INDIRECT(F541&amp;AM541&amp;"W"),_xlfn.XLOOKUP(AI541,INDIRECT(F541&amp;AM541&amp;"H"),INDIRECT(F541&amp;AM541))),0)</f>
        <v>0</v>
      </c>
      <c r="AQ541" s="9">
        <f>IF(F541="Cascade",_xlfn.XLOOKUP(S541,Cascade!$C$4:$S$4,Cascade!$C$5:$S$5),0)</f>
        <v>0</v>
      </c>
      <c r="AR541" s="9" t="b">
        <f t="shared" si="179"/>
        <v>0</v>
      </c>
      <c r="AS541" s="9" cm="1">
        <f t="array" aca="1" ref="AS541" ca="1">IF(OR(G541="Ellipse 43",G541="Luxury 46",G541="Type 2",G541="Type D",G541="Type Z",ISBLANK(G541)),0,_xlfn.XLOOKUP(S541,INDIRECT(U541&amp;AR541&amp;"w"),INDIRECT(U541&amp;AR541)))</f>
        <v>0</v>
      </c>
      <c r="AT541" s="9" cm="1">
        <f t="array" ref="AT541">IF(F541="ExtraLok 100",_xlfn.XLOOKUP(S541,'ExtraLok 100'!$C$6:$S$6,_xlfn.XLOOKUP('Pricing Tool'!T541,'ExtraLok 100'!$A$7:$A$21,'ExtraLok 100'!$C$7:$S$21)),IF(F541="ExtraLok 125",_xlfn.XLOOKUP('Pricing Tool'!S541,'ExtraLok 125'!$C$6:$S$6,_xlfn.XLOOKUP('Pricing Tool'!T541,'ExtraLok 125'!$A$7:$A$33,'ExtraLok 125'!$C$7:$S$33)),0))</f>
        <v>0</v>
      </c>
      <c r="AU541" s="9">
        <f t="shared" ca="1" si="192"/>
        <v>0</v>
      </c>
      <c r="AV541" s="9" t="str">
        <f t="shared" si="180"/>
        <v/>
      </c>
      <c r="AW541" s="85" t="e">
        <f>_xlfn.XLOOKUP($AV541,'Size capacities'!$A$2:$A$120,'Size capacities'!D$2:D$120)</f>
        <v>#N/A</v>
      </c>
      <c r="AX541" s="85" t="e">
        <f>_xlfn.XLOOKUP($AV541,'Size capacities'!$A$2:$A$120,'Size capacities'!E$2:E$120)</f>
        <v>#N/A</v>
      </c>
      <c r="AY541" s="85" t="e">
        <f>_xlfn.XLOOKUP($AV541,'Size capacities'!$A$2:$A$120,'Size capacities'!F$2:F$120)</f>
        <v>#N/A</v>
      </c>
      <c r="AZ541" s="85" t="e">
        <f>_xlfn.XLOOKUP($AV541,'Size capacities'!$A$2:$A$120,'Size capacities'!G$2:G$120)</f>
        <v>#N/A</v>
      </c>
      <c r="BA541" s="85">
        <f t="shared" si="181"/>
        <v>0</v>
      </c>
      <c r="BB541" s="85">
        <f t="shared" si="182"/>
        <v>0</v>
      </c>
    </row>
    <row r="542" spans="1:54" x14ac:dyDescent="0.3">
      <c r="A542" s="7">
        <v>539</v>
      </c>
      <c r="B542" s="91"/>
      <c r="C542" s="91"/>
      <c r="D542" s="91"/>
      <c r="E542" s="91"/>
      <c r="F542" s="91"/>
      <c r="G542" s="91"/>
      <c r="H542" s="91"/>
      <c r="I542" s="91"/>
      <c r="J542" s="91"/>
      <c r="K542" s="92"/>
      <c r="L542" s="92"/>
      <c r="M542" s="9">
        <f t="shared" ca="1" si="172"/>
        <v>0</v>
      </c>
      <c r="N542" s="10" cm="1">
        <f t="array" aca="1" ref="N542" ca="1">IF(ISBLANK(C542),0,IF(F542="Flow",AP542,IF(F542="Cascade",AQ542,IF(OR(ISBLANK(F542),ISBLANK(G542),ISBLANK(I542),ISBLANK(J542)),0,(_xlfn.XLOOKUP(S542,INDIRECT(U542&amp;W542&amp;"W"),_xlfn.XLOOKUP(T542,INDIRECT(U542&amp;W542&amp;"D"),INDIRECT(U542&amp;W542))))))))</f>
        <v>0</v>
      </c>
      <c r="O542" s="93"/>
      <c r="P542" s="9">
        <f t="shared" ca="1" si="173"/>
        <v>0</v>
      </c>
      <c r="Q542" s="9">
        <f t="shared" si="183"/>
        <v>0</v>
      </c>
      <c r="S542" s="7">
        <f t="shared" si="184"/>
        <v>800</v>
      </c>
      <c r="T542" s="7">
        <f t="shared" si="185"/>
        <v>800</v>
      </c>
      <c r="U542" s="8" t="str">
        <f t="shared" si="186"/>
        <v/>
      </c>
      <c r="V542" s="7" cm="1">
        <f t="array" aca="1" ref="V542" ca="1">IF(ISBLANK(I542),0,_xlfn.XLOOKUP(I542,INDIRECT(U542&amp;"Controls"),INDIRECT(U542&amp;"ControlsAddon")))</f>
        <v>0</v>
      </c>
      <c r="W542" s="7" t="str">
        <f t="shared" si="174"/>
        <v/>
      </c>
      <c r="X542" s="7" cm="1">
        <f t="array" aca="1" ref="X542" ca="1">IF(AND(K542="y",NOT(ISBLANK(H542))),_xlfn.XLOOKUP(S542,ralcassette,ralcassettecost),IF(K542="Y",_xlfn.XLOOKUP(S542,INDIRECT(U542&amp;"RALW"),_xlfn.XLOOKUP(T542,INDIRECT(U542&amp;"RALD"),INDIRECT(U542&amp;"RAL"))),0))</f>
        <v>0</v>
      </c>
      <c r="Y542" s="7">
        <f t="shared" si="187"/>
        <v>0</v>
      </c>
      <c r="Z542" s="7">
        <f t="shared" si="188"/>
        <v>0</v>
      </c>
      <c r="AA542" s="7" cm="1">
        <f t="array" ref="AA542">IF(ISNUMBER(SEARCH("cassette",H542)),_xlfn.XLOOKUP(S542,cassettewidth,_xlfn.XLOOKUP(H542,cassettetype,cassette)),IF(ISNUMBER(SEARCH("fascia",H542)),_xlfn.XLOOKUP(S542,fasciawidth,_xlfn.XLOOKUP(H542,fasciatype,fascia)),0))</f>
        <v>0</v>
      </c>
      <c r="AB542" s="7" t="str">
        <f t="shared" si="189"/>
        <v/>
      </c>
      <c r="AC542" s="7" t="str" cm="1">
        <f t="array" ref="AC542">IF(NOT(ISBLANK(H542)),_xlfn.XLOOKUP(S542,cassetterefwidth,_xlfn.XLOOKUP(T542,cassetterefdrop,cassetteref)),"")</f>
        <v/>
      </c>
      <c r="AD542" s="1" t="b">
        <f t="shared" si="190"/>
        <v>0</v>
      </c>
      <c r="AE542" s="1" t="b">
        <f t="shared" si="175"/>
        <v>0</v>
      </c>
      <c r="AF542" s="10" t="e" cm="1">
        <f t="array" aca="1" ref="AF542" ca="1">(_xlfn.XLOOKUP($S542,INDIRECT($U542&amp;$W542&amp;"W"),_xlfn.XLOOKUP($T542,INDIRECT($U542&amp;$W542&amp;"D"),INDIRECT($U542&amp;$W542))))</f>
        <v>#REF!</v>
      </c>
      <c r="AG542" s="9"/>
      <c r="AH542" s="9"/>
      <c r="AI542" s="9"/>
      <c r="AJ542" s="9"/>
      <c r="AK542" s="9"/>
      <c r="AL542" s="7">
        <f t="shared" si="176"/>
        <v>500</v>
      </c>
      <c r="AM542" s="7" t="str">
        <f t="shared" si="191"/>
        <v/>
      </c>
      <c r="AN542" s="7">
        <f t="shared" si="177"/>
        <v>0</v>
      </c>
      <c r="AO542" s="7">
        <f t="shared" si="178"/>
        <v>0</v>
      </c>
      <c r="AP542" s="9" cm="1">
        <f t="array" aca="1" ref="AP542" ca="1">IF(F542="Flow",_xlfn.XLOOKUP(AL542,INDIRECT(F542&amp;AM542&amp;"W"),_xlfn.XLOOKUP(AI542,INDIRECT(F542&amp;AM542&amp;"H"),INDIRECT(F542&amp;AM542))),0)</f>
        <v>0</v>
      </c>
      <c r="AQ542" s="9">
        <f>IF(F542="Cascade",_xlfn.XLOOKUP(S542,Cascade!$C$4:$S$4,Cascade!$C$5:$S$5),0)</f>
        <v>0</v>
      </c>
      <c r="AR542" s="9" t="b">
        <f t="shared" si="179"/>
        <v>0</v>
      </c>
      <c r="AS542" s="9" cm="1">
        <f t="array" aca="1" ref="AS542" ca="1">IF(OR(G542="Ellipse 43",G542="Luxury 46",G542="Type 2",G542="Type D",G542="Type Z",ISBLANK(G542)),0,_xlfn.XLOOKUP(S542,INDIRECT(U542&amp;AR542&amp;"w"),INDIRECT(U542&amp;AR542)))</f>
        <v>0</v>
      </c>
      <c r="AT542" s="9" cm="1">
        <f t="array" ref="AT542">IF(F542="ExtraLok 100",_xlfn.XLOOKUP(S542,'ExtraLok 100'!$C$6:$S$6,_xlfn.XLOOKUP('Pricing Tool'!T542,'ExtraLok 100'!$A$7:$A$21,'ExtraLok 100'!$C$7:$S$21)),IF(F542="ExtraLok 125",_xlfn.XLOOKUP('Pricing Tool'!S542,'ExtraLok 125'!$C$6:$S$6,_xlfn.XLOOKUP('Pricing Tool'!T542,'ExtraLok 125'!$A$7:$A$33,'ExtraLok 125'!$C$7:$S$33)),0))</f>
        <v>0</v>
      </c>
      <c r="AU542" s="9">
        <f t="shared" ca="1" si="192"/>
        <v>0</v>
      </c>
      <c r="AV542" s="9" t="str">
        <f t="shared" si="180"/>
        <v/>
      </c>
      <c r="AW542" s="85" t="e">
        <f>_xlfn.XLOOKUP($AV542,'Size capacities'!$A$2:$A$120,'Size capacities'!D$2:D$120)</f>
        <v>#N/A</v>
      </c>
      <c r="AX542" s="85" t="e">
        <f>_xlfn.XLOOKUP($AV542,'Size capacities'!$A$2:$A$120,'Size capacities'!E$2:E$120)</f>
        <v>#N/A</v>
      </c>
      <c r="AY542" s="85" t="e">
        <f>_xlfn.XLOOKUP($AV542,'Size capacities'!$A$2:$A$120,'Size capacities'!F$2:F$120)</f>
        <v>#N/A</v>
      </c>
      <c r="AZ542" s="85" t="e">
        <f>_xlfn.XLOOKUP($AV542,'Size capacities'!$A$2:$A$120,'Size capacities'!G$2:G$120)</f>
        <v>#N/A</v>
      </c>
      <c r="BA542" s="85">
        <f t="shared" si="181"/>
        <v>0</v>
      </c>
      <c r="BB542" s="85">
        <f t="shared" si="182"/>
        <v>0</v>
      </c>
    </row>
    <row r="543" spans="1:54" x14ac:dyDescent="0.3">
      <c r="A543" s="7">
        <v>540</v>
      </c>
      <c r="B543" s="91"/>
      <c r="C543" s="91"/>
      <c r="D543" s="91"/>
      <c r="E543" s="91"/>
      <c r="F543" s="91"/>
      <c r="G543" s="91"/>
      <c r="H543" s="91"/>
      <c r="I543" s="91"/>
      <c r="J543" s="91"/>
      <c r="K543" s="92"/>
      <c r="L543" s="92"/>
      <c r="M543" s="9">
        <f t="shared" ca="1" si="172"/>
        <v>0</v>
      </c>
      <c r="N543" s="10" cm="1">
        <f t="array" aca="1" ref="N543" ca="1">IF(ISBLANK(C543),0,IF(F543="Flow",AP543,IF(F543="Cascade",AQ543,IF(OR(ISBLANK(F543),ISBLANK(G543),ISBLANK(I543),ISBLANK(J543)),0,(_xlfn.XLOOKUP(S543,INDIRECT(U543&amp;W543&amp;"W"),_xlfn.XLOOKUP(T543,INDIRECT(U543&amp;W543&amp;"D"),INDIRECT(U543&amp;W543))))))))</f>
        <v>0</v>
      </c>
      <c r="O543" s="93"/>
      <c r="P543" s="9">
        <f t="shared" ca="1" si="173"/>
        <v>0</v>
      </c>
      <c r="Q543" s="9">
        <f t="shared" si="183"/>
        <v>0</v>
      </c>
      <c r="S543" s="7">
        <f t="shared" si="184"/>
        <v>800</v>
      </c>
      <c r="T543" s="7">
        <f t="shared" si="185"/>
        <v>800</v>
      </c>
      <c r="U543" s="8" t="str">
        <f t="shared" si="186"/>
        <v/>
      </c>
      <c r="V543" s="7" cm="1">
        <f t="array" aca="1" ref="V543" ca="1">IF(ISBLANK(I543),0,_xlfn.XLOOKUP(I543,INDIRECT(U543&amp;"Controls"),INDIRECT(U543&amp;"ControlsAddon")))</f>
        <v>0</v>
      </c>
      <c r="W543" s="7" t="str">
        <f t="shared" si="174"/>
        <v/>
      </c>
      <c r="X543" s="7" cm="1">
        <f t="array" aca="1" ref="X543" ca="1">IF(AND(K543="y",NOT(ISBLANK(H543))),_xlfn.XLOOKUP(S543,ralcassette,ralcassettecost),IF(K543="Y",_xlfn.XLOOKUP(S543,INDIRECT(U543&amp;"RALW"),_xlfn.XLOOKUP(T543,INDIRECT(U543&amp;"RALD"),INDIRECT(U543&amp;"RAL"))),0))</f>
        <v>0</v>
      </c>
      <c r="Y543" s="7">
        <f t="shared" si="187"/>
        <v>0</v>
      </c>
      <c r="Z543" s="7">
        <f t="shared" si="188"/>
        <v>0</v>
      </c>
      <c r="AA543" s="7" cm="1">
        <f t="array" ref="AA543">IF(ISNUMBER(SEARCH("cassette",H543)),_xlfn.XLOOKUP(S543,cassettewidth,_xlfn.XLOOKUP(H543,cassettetype,cassette)),IF(ISNUMBER(SEARCH("fascia",H543)),_xlfn.XLOOKUP(S543,fasciawidth,_xlfn.XLOOKUP(H543,fasciatype,fascia)),0))</f>
        <v>0</v>
      </c>
      <c r="AB543" s="7" t="str">
        <f t="shared" si="189"/>
        <v/>
      </c>
      <c r="AC543" s="7" t="str" cm="1">
        <f t="array" ref="AC543">IF(NOT(ISBLANK(H543)),_xlfn.XLOOKUP(S543,cassetterefwidth,_xlfn.XLOOKUP(T543,cassetterefdrop,cassetteref)),"")</f>
        <v/>
      </c>
      <c r="AD543" s="1" t="b">
        <f t="shared" si="190"/>
        <v>0</v>
      </c>
      <c r="AE543" s="1" t="b">
        <f t="shared" si="175"/>
        <v>0</v>
      </c>
      <c r="AF543" s="10" t="e" cm="1">
        <f t="array" aca="1" ref="AF543" ca="1">(_xlfn.XLOOKUP($S543,INDIRECT($U543&amp;$W543&amp;"W"),_xlfn.XLOOKUP($T543,INDIRECT($U543&amp;$W543&amp;"D"),INDIRECT($U543&amp;$W543))))</f>
        <v>#REF!</v>
      </c>
      <c r="AG543" s="9"/>
      <c r="AH543" s="9"/>
      <c r="AI543" s="9"/>
      <c r="AJ543" s="9"/>
      <c r="AK543" s="9"/>
      <c r="AL543" s="7">
        <f t="shared" si="176"/>
        <v>500</v>
      </c>
      <c r="AM543" s="7" t="str">
        <f t="shared" si="191"/>
        <v/>
      </c>
      <c r="AN543" s="7">
        <f t="shared" si="177"/>
        <v>0</v>
      </c>
      <c r="AO543" s="7">
        <f t="shared" si="178"/>
        <v>0</v>
      </c>
      <c r="AP543" s="9" cm="1">
        <f t="array" aca="1" ref="AP543" ca="1">IF(F543="Flow",_xlfn.XLOOKUP(AL543,INDIRECT(F543&amp;AM543&amp;"W"),_xlfn.XLOOKUP(AI543,INDIRECT(F543&amp;AM543&amp;"H"),INDIRECT(F543&amp;AM543))),0)</f>
        <v>0</v>
      </c>
      <c r="AQ543" s="9">
        <f>IF(F543="Cascade",_xlfn.XLOOKUP(S543,Cascade!$C$4:$S$4,Cascade!$C$5:$S$5),0)</f>
        <v>0</v>
      </c>
      <c r="AR543" s="9" t="b">
        <f t="shared" si="179"/>
        <v>0</v>
      </c>
      <c r="AS543" s="9" cm="1">
        <f t="array" aca="1" ref="AS543" ca="1">IF(OR(G543="Ellipse 43",G543="Luxury 46",G543="Type 2",G543="Type D",G543="Type Z",ISBLANK(G543)),0,_xlfn.XLOOKUP(S543,INDIRECT(U543&amp;AR543&amp;"w"),INDIRECT(U543&amp;AR543)))</f>
        <v>0</v>
      </c>
      <c r="AT543" s="9" cm="1">
        <f t="array" ref="AT543">IF(F543="ExtraLok 100",_xlfn.XLOOKUP(S543,'ExtraLok 100'!$C$6:$S$6,_xlfn.XLOOKUP('Pricing Tool'!T543,'ExtraLok 100'!$A$7:$A$21,'ExtraLok 100'!$C$7:$S$21)),IF(F543="ExtraLok 125",_xlfn.XLOOKUP('Pricing Tool'!S543,'ExtraLok 125'!$C$6:$S$6,_xlfn.XLOOKUP('Pricing Tool'!T543,'ExtraLok 125'!$A$7:$A$33,'ExtraLok 125'!$C$7:$S$33)),0))</f>
        <v>0</v>
      </c>
      <c r="AU543" s="9">
        <f t="shared" ca="1" si="192"/>
        <v>0</v>
      </c>
      <c r="AV543" s="9" t="str">
        <f t="shared" si="180"/>
        <v/>
      </c>
      <c r="AW543" s="85" t="e">
        <f>_xlfn.XLOOKUP($AV543,'Size capacities'!$A$2:$A$120,'Size capacities'!D$2:D$120)</f>
        <v>#N/A</v>
      </c>
      <c r="AX543" s="85" t="e">
        <f>_xlfn.XLOOKUP($AV543,'Size capacities'!$A$2:$A$120,'Size capacities'!E$2:E$120)</f>
        <v>#N/A</v>
      </c>
      <c r="AY543" s="85" t="e">
        <f>_xlfn.XLOOKUP($AV543,'Size capacities'!$A$2:$A$120,'Size capacities'!F$2:F$120)</f>
        <v>#N/A</v>
      </c>
      <c r="AZ543" s="85" t="e">
        <f>_xlfn.XLOOKUP($AV543,'Size capacities'!$A$2:$A$120,'Size capacities'!G$2:G$120)</f>
        <v>#N/A</v>
      </c>
      <c r="BA543" s="85">
        <f t="shared" si="181"/>
        <v>0</v>
      </c>
      <c r="BB543" s="85">
        <f t="shared" si="182"/>
        <v>0</v>
      </c>
    </row>
    <row r="544" spans="1:54" x14ac:dyDescent="0.3">
      <c r="A544" s="7">
        <v>541</v>
      </c>
      <c r="B544" s="91"/>
      <c r="C544" s="91"/>
      <c r="D544" s="91"/>
      <c r="E544" s="91"/>
      <c r="F544" s="91"/>
      <c r="G544" s="91"/>
      <c r="H544" s="91"/>
      <c r="I544" s="91"/>
      <c r="J544" s="91"/>
      <c r="K544" s="92"/>
      <c r="L544" s="92"/>
      <c r="M544" s="9">
        <f t="shared" ca="1" si="172"/>
        <v>0</v>
      </c>
      <c r="N544" s="10" cm="1">
        <f t="array" aca="1" ref="N544" ca="1">IF(ISBLANK(C544),0,IF(F544="Flow",AP544,IF(F544="Cascade",AQ544,IF(OR(ISBLANK(F544),ISBLANK(G544),ISBLANK(I544),ISBLANK(J544)),0,(_xlfn.XLOOKUP(S544,INDIRECT(U544&amp;W544&amp;"W"),_xlfn.XLOOKUP(T544,INDIRECT(U544&amp;W544&amp;"D"),INDIRECT(U544&amp;W544))))))))</f>
        <v>0</v>
      </c>
      <c r="O544" s="93"/>
      <c r="P544" s="9">
        <f t="shared" ca="1" si="173"/>
        <v>0</v>
      </c>
      <c r="Q544" s="9">
        <f t="shared" si="183"/>
        <v>0</v>
      </c>
      <c r="S544" s="7">
        <f t="shared" si="184"/>
        <v>800</v>
      </c>
      <c r="T544" s="7">
        <f t="shared" si="185"/>
        <v>800</v>
      </c>
      <c r="U544" s="8" t="str">
        <f t="shared" si="186"/>
        <v/>
      </c>
      <c r="V544" s="7" cm="1">
        <f t="array" aca="1" ref="V544" ca="1">IF(ISBLANK(I544),0,_xlfn.XLOOKUP(I544,INDIRECT(U544&amp;"Controls"),INDIRECT(U544&amp;"ControlsAddon")))</f>
        <v>0</v>
      </c>
      <c r="W544" s="7" t="str">
        <f t="shared" si="174"/>
        <v/>
      </c>
      <c r="X544" s="7" cm="1">
        <f t="array" aca="1" ref="X544" ca="1">IF(AND(K544="y",NOT(ISBLANK(H544))),_xlfn.XLOOKUP(S544,ralcassette,ralcassettecost),IF(K544="Y",_xlfn.XLOOKUP(S544,INDIRECT(U544&amp;"RALW"),_xlfn.XLOOKUP(T544,INDIRECT(U544&amp;"RALD"),INDIRECT(U544&amp;"RAL"))),0))</f>
        <v>0</v>
      </c>
      <c r="Y544" s="7">
        <f t="shared" si="187"/>
        <v>0</v>
      </c>
      <c r="Z544" s="7">
        <f t="shared" si="188"/>
        <v>0</v>
      </c>
      <c r="AA544" s="7" cm="1">
        <f t="array" ref="AA544">IF(ISNUMBER(SEARCH("cassette",H544)),_xlfn.XLOOKUP(S544,cassettewidth,_xlfn.XLOOKUP(H544,cassettetype,cassette)),IF(ISNUMBER(SEARCH("fascia",H544)),_xlfn.XLOOKUP(S544,fasciawidth,_xlfn.XLOOKUP(H544,fasciatype,fascia)),0))</f>
        <v>0</v>
      </c>
      <c r="AB544" s="7" t="str">
        <f t="shared" si="189"/>
        <v/>
      </c>
      <c r="AC544" s="7" t="str" cm="1">
        <f t="array" ref="AC544">IF(NOT(ISBLANK(H544)),_xlfn.XLOOKUP(S544,cassetterefwidth,_xlfn.XLOOKUP(T544,cassetterefdrop,cassetteref)),"")</f>
        <v/>
      </c>
      <c r="AD544" s="1" t="b">
        <f t="shared" si="190"/>
        <v>0</v>
      </c>
      <c r="AE544" s="1" t="b">
        <f t="shared" si="175"/>
        <v>0</v>
      </c>
      <c r="AF544" s="10" t="e" cm="1">
        <f t="array" aca="1" ref="AF544" ca="1">(_xlfn.XLOOKUP($S544,INDIRECT($U544&amp;$W544&amp;"W"),_xlfn.XLOOKUP($T544,INDIRECT($U544&amp;$W544&amp;"D"),INDIRECT($U544&amp;$W544))))</f>
        <v>#REF!</v>
      </c>
      <c r="AG544" s="9"/>
      <c r="AH544" s="9"/>
      <c r="AI544" s="9"/>
      <c r="AJ544" s="9"/>
      <c r="AK544" s="9"/>
      <c r="AL544" s="7">
        <f t="shared" si="176"/>
        <v>500</v>
      </c>
      <c r="AM544" s="7" t="str">
        <f t="shared" si="191"/>
        <v/>
      </c>
      <c r="AN544" s="7">
        <f t="shared" si="177"/>
        <v>0</v>
      </c>
      <c r="AO544" s="7">
        <f t="shared" si="178"/>
        <v>0</v>
      </c>
      <c r="AP544" s="9" cm="1">
        <f t="array" aca="1" ref="AP544" ca="1">IF(F544="Flow",_xlfn.XLOOKUP(AL544,INDIRECT(F544&amp;AM544&amp;"W"),_xlfn.XLOOKUP(AI544,INDIRECT(F544&amp;AM544&amp;"H"),INDIRECT(F544&amp;AM544))),0)</f>
        <v>0</v>
      </c>
      <c r="AQ544" s="9">
        <f>IF(F544="Cascade",_xlfn.XLOOKUP(S544,Cascade!$C$4:$S$4,Cascade!$C$5:$S$5),0)</f>
        <v>0</v>
      </c>
      <c r="AR544" s="9" t="b">
        <f t="shared" si="179"/>
        <v>0</v>
      </c>
      <c r="AS544" s="9" cm="1">
        <f t="array" aca="1" ref="AS544" ca="1">IF(OR(G544="Ellipse 43",G544="Luxury 46",G544="Type 2",G544="Type D",G544="Type Z",ISBLANK(G544)),0,_xlfn.XLOOKUP(S544,INDIRECT(U544&amp;AR544&amp;"w"),INDIRECT(U544&amp;AR544)))</f>
        <v>0</v>
      </c>
      <c r="AT544" s="9" cm="1">
        <f t="array" ref="AT544">IF(F544="ExtraLok 100",_xlfn.XLOOKUP(S544,'ExtraLok 100'!$C$6:$S$6,_xlfn.XLOOKUP('Pricing Tool'!T544,'ExtraLok 100'!$A$7:$A$21,'ExtraLok 100'!$C$7:$S$21)),IF(F544="ExtraLok 125",_xlfn.XLOOKUP('Pricing Tool'!S544,'ExtraLok 125'!$C$6:$S$6,_xlfn.XLOOKUP('Pricing Tool'!T544,'ExtraLok 125'!$A$7:$A$33,'ExtraLok 125'!$C$7:$S$33)),0))</f>
        <v>0</v>
      </c>
      <c r="AU544" s="9">
        <f t="shared" ca="1" si="192"/>
        <v>0</v>
      </c>
      <c r="AV544" s="9" t="str">
        <f t="shared" si="180"/>
        <v/>
      </c>
      <c r="AW544" s="85" t="e">
        <f>_xlfn.XLOOKUP($AV544,'Size capacities'!$A$2:$A$120,'Size capacities'!D$2:D$120)</f>
        <v>#N/A</v>
      </c>
      <c r="AX544" s="85" t="e">
        <f>_xlfn.XLOOKUP($AV544,'Size capacities'!$A$2:$A$120,'Size capacities'!E$2:E$120)</f>
        <v>#N/A</v>
      </c>
      <c r="AY544" s="85" t="e">
        <f>_xlfn.XLOOKUP($AV544,'Size capacities'!$A$2:$A$120,'Size capacities'!F$2:F$120)</f>
        <v>#N/A</v>
      </c>
      <c r="AZ544" s="85" t="e">
        <f>_xlfn.XLOOKUP($AV544,'Size capacities'!$A$2:$A$120,'Size capacities'!G$2:G$120)</f>
        <v>#N/A</v>
      </c>
      <c r="BA544" s="85">
        <f t="shared" si="181"/>
        <v>0</v>
      </c>
      <c r="BB544" s="85">
        <f t="shared" si="182"/>
        <v>0</v>
      </c>
    </row>
    <row r="545" spans="1:54" x14ac:dyDescent="0.3">
      <c r="A545" s="7">
        <v>542</v>
      </c>
      <c r="B545" s="91"/>
      <c r="C545" s="91"/>
      <c r="D545" s="91"/>
      <c r="E545" s="91"/>
      <c r="F545" s="91"/>
      <c r="G545" s="91"/>
      <c r="H545" s="91"/>
      <c r="I545" s="91"/>
      <c r="J545" s="91"/>
      <c r="K545" s="92"/>
      <c r="L545" s="92"/>
      <c r="M545" s="9">
        <f t="shared" ca="1" si="172"/>
        <v>0</v>
      </c>
      <c r="N545" s="10" cm="1">
        <f t="array" aca="1" ref="N545" ca="1">IF(ISBLANK(C545),0,IF(F545="Flow",AP545,IF(F545="Cascade",AQ545,IF(OR(ISBLANK(F545),ISBLANK(G545),ISBLANK(I545),ISBLANK(J545)),0,(_xlfn.XLOOKUP(S545,INDIRECT(U545&amp;W545&amp;"W"),_xlfn.XLOOKUP(T545,INDIRECT(U545&amp;W545&amp;"D"),INDIRECT(U545&amp;W545))))))))</f>
        <v>0</v>
      </c>
      <c r="O545" s="93"/>
      <c r="P545" s="9">
        <f t="shared" ca="1" si="173"/>
        <v>0</v>
      </c>
      <c r="Q545" s="9">
        <f t="shared" si="183"/>
        <v>0</v>
      </c>
      <c r="S545" s="7">
        <f t="shared" si="184"/>
        <v>800</v>
      </c>
      <c r="T545" s="7">
        <f t="shared" si="185"/>
        <v>800</v>
      </c>
      <c r="U545" s="8" t="str">
        <f t="shared" si="186"/>
        <v/>
      </c>
      <c r="V545" s="7" cm="1">
        <f t="array" aca="1" ref="V545" ca="1">IF(ISBLANK(I545),0,_xlfn.XLOOKUP(I545,INDIRECT(U545&amp;"Controls"),INDIRECT(U545&amp;"ControlsAddon")))</f>
        <v>0</v>
      </c>
      <c r="W545" s="7" t="str">
        <f t="shared" si="174"/>
        <v/>
      </c>
      <c r="X545" s="7" cm="1">
        <f t="array" aca="1" ref="X545" ca="1">IF(AND(K545="y",NOT(ISBLANK(H545))),_xlfn.XLOOKUP(S545,ralcassette,ralcassettecost),IF(K545="Y",_xlfn.XLOOKUP(S545,INDIRECT(U545&amp;"RALW"),_xlfn.XLOOKUP(T545,INDIRECT(U545&amp;"RALD"),INDIRECT(U545&amp;"RAL"))),0))</f>
        <v>0</v>
      </c>
      <c r="Y545" s="7">
        <f t="shared" si="187"/>
        <v>0</v>
      </c>
      <c r="Z545" s="7">
        <f t="shared" si="188"/>
        <v>0</v>
      </c>
      <c r="AA545" s="7" cm="1">
        <f t="array" ref="AA545">IF(ISNUMBER(SEARCH("cassette",H545)),_xlfn.XLOOKUP(S545,cassettewidth,_xlfn.XLOOKUP(H545,cassettetype,cassette)),IF(ISNUMBER(SEARCH("fascia",H545)),_xlfn.XLOOKUP(S545,fasciawidth,_xlfn.XLOOKUP(H545,fasciatype,fascia)),0))</f>
        <v>0</v>
      </c>
      <c r="AB545" s="7" t="str">
        <f t="shared" si="189"/>
        <v/>
      </c>
      <c r="AC545" s="7" t="str" cm="1">
        <f t="array" ref="AC545">IF(NOT(ISBLANK(H545)),_xlfn.XLOOKUP(S545,cassetterefwidth,_xlfn.XLOOKUP(T545,cassetterefdrop,cassetteref)),"")</f>
        <v/>
      </c>
      <c r="AD545" s="1" t="b">
        <f t="shared" si="190"/>
        <v>0</v>
      </c>
      <c r="AE545" s="1" t="b">
        <f t="shared" si="175"/>
        <v>0</v>
      </c>
      <c r="AF545" s="10" t="e" cm="1">
        <f t="array" aca="1" ref="AF545" ca="1">(_xlfn.XLOOKUP($S545,INDIRECT($U545&amp;$W545&amp;"W"),_xlfn.XLOOKUP($T545,INDIRECT($U545&amp;$W545&amp;"D"),INDIRECT($U545&amp;$W545))))</f>
        <v>#REF!</v>
      </c>
      <c r="AG545" s="9"/>
      <c r="AH545" s="9"/>
      <c r="AI545" s="9"/>
      <c r="AJ545" s="9"/>
      <c r="AK545" s="9"/>
      <c r="AL545" s="7">
        <f t="shared" si="176"/>
        <v>500</v>
      </c>
      <c r="AM545" s="7" t="str">
        <f t="shared" si="191"/>
        <v/>
      </c>
      <c r="AN545" s="7">
        <f t="shared" si="177"/>
        <v>0</v>
      </c>
      <c r="AO545" s="7">
        <f t="shared" si="178"/>
        <v>0</v>
      </c>
      <c r="AP545" s="9" cm="1">
        <f t="array" aca="1" ref="AP545" ca="1">IF(F545="Flow",_xlfn.XLOOKUP(AL545,INDIRECT(F545&amp;AM545&amp;"W"),_xlfn.XLOOKUP(AI545,INDIRECT(F545&amp;AM545&amp;"H"),INDIRECT(F545&amp;AM545))),0)</f>
        <v>0</v>
      </c>
      <c r="AQ545" s="9">
        <f>IF(F545="Cascade",_xlfn.XLOOKUP(S545,Cascade!$C$4:$S$4,Cascade!$C$5:$S$5),0)</f>
        <v>0</v>
      </c>
      <c r="AR545" s="9" t="b">
        <f t="shared" si="179"/>
        <v>0</v>
      </c>
      <c r="AS545" s="9" cm="1">
        <f t="array" aca="1" ref="AS545" ca="1">IF(OR(G545="Ellipse 43",G545="Luxury 46",G545="Type 2",G545="Type D",G545="Type Z",ISBLANK(G545)),0,_xlfn.XLOOKUP(S545,INDIRECT(U545&amp;AR545&amp;"w"),INDIRECT(U545&amp;AR545)))</f>
        <v>0</v>
      </c>
      <c r="AT545" s="9" cm="1">
        <f t="array" ref="AT545">IF(F545="ExtraLok 100",_xlfn.XLOOKUP(S545,'ExtraLok 100'!$C$6:$S$6,_xlfn.XLOOKUP('Pricing Tool'!T545,'ExtraLok 100'!$A$7:$A$21,'ExtraLok 100'!$C$7:$S$21)),IF(F545="ExtraLok 125",_xlfn.XLOOKUP('Pricing Tool'!S545,'ExtraLok 125'!$C$6:$S$6,_xlfn.XLOOKUP('Pricing Tool'!T545,'ExtraLok 125'!$A$7:$A$33,'ExtraLok 125'!$C$7:$S$33)),0))</f>
        <v>0</v>
      </c>
      <c r="AU545" s="9">
        <f t="shared" ca="1" si="192"/>
        <v>0</v>
      </c>
      <c r="AV545" s="9" t="str">
        <f t="shared" si="180"/>
        <v/>
      </c>
      <c r="AW545" s="85" t="e">
        <f>_xlfn.XLOOKUP($AV545,'Size capacities'!$A$2:$A$120,'Size capacities'!D$2:D$120)</f>
        <v>#N/A</v>
      </c>
      <c r="AX545" s="85" t="e">
        <f>_xlfn.XLOOKUP($AV545,'Size capacities'!$A$2:$A$120,'Size capacities'!E$2:E$120)</f>
        <v>#N/A</v>
      </c>
      <c r="AY545" s="85" t="e">
        <f>_xlfn.XLOOKUP($AV545,'Size capacities'!$A$2:$A$120,'Size capacities'!F$2:F$120)</f>
        <v>#N/A</v>
      </c>
      <c r="AZ545" s="85" t="e">
        <f>_xlfn.XLOOKUP($AV545,'Size capacities'!$A$2:$A$120,'Size capacities'!G$2:G$120)</f>
        <v>#N/A</v>
      </c>
      <c r="BA545" s="85">
        <f t="shared" si="181"/>
        <v>0</v>
      </c>
      <c r="BB545" s="85">
        <f t="shared" si="182"/>
        <v>0</v>
      </c>
    </row>
    <row r="546" spans="1:54" x14ac:dyDescent="0.3">
      <c r="A546" s="7">
        <v>543</v>
      </c>
      <c r="B546" s="91"/>
      <c r="C546" s="91"/>
      <c r="D546" s="91"/>
      <c r="E546" s="91"/>
      <c r="F546" s="91"/>
      <c r="G546" s="91"/>
      <c r="H546" s="91"/>
      <c r="I546" s="91"/>
      <c r="J546" s="91"/>
      <c r="K546" s="92"/>
      <c r="L546" s="92"/>
      <c r="M546" s="9">
        <f t="shared" ca="1" si="172"/>
        <v>0</v>
      </c>
      <c r="N546" s="10" cm="1">
        <f t="array" aca="1" ref="N546" ca="1">IF(ISBLANK(C546),0,IF(F546="Flow",AP546,IF(F546="Cascade",AQ546,IF(OR(ISBLANK(F546),ISBLANK(G546),ISBLANK(I546),ISBLANK(J546)),0,(_xlfn.XLOOKUP(S546,INDIRECT(U546&amp;W546&amp;"W"),_xlfn.XLOOKUP(T546,INDIRECT(U546&amp;W546&amp;"D"),INDIRECT(U546&amp;W546))))))))</f>
        <v>0</v>
      </c>
      <c r="O546" s="93"/>
      <c r="P546" s="9">
        <f t="shared" ca="1" si="173"/>
        <v>0</v>
      </c>
      <c r="Q546" s="9">
        <f t="shared" si="183"/>
        <v>0</v>
      </c>
      <c r="S546" s="7">
        <f t="shared" si="184"/>
        <v>800</v>
      </c>
      <c r="T546" s="7">
        <f t="shared" si="185"/>
        <v>800</v>
      </c>
      <c r="U546" s="8" t="str">
        <f t="shared" si="186"/>
        <v/>
      </c>
      <c r="V546" s="7" cm="1">
        <f t="array" aca="1" ref="V546" ca="1">IF(ISBLANK(I546),0,_xlfn.XLOOKUP(I546,INDIRECT(U546&amp;"Controls"),INDIRECT(U546&amp;"ControlsAddon")))</f>
        <v>0</v>
      </c>
      <c r="W546" s="7" t="str">
        <f t="shared" si="174"/>
        <v/>
      </c>
      <c r="X546" s="7" cm="1">
        <f t="array" aca="1" ref="X546" ca="1">IF(AND(K546="y",NOT(ISBLANK(H546))),_xlfn.XLOOKUP(S546,ralcassette,ralcassettecost),IF(K546="Y",_xlfn.XLOOKUP(S546,INDIRECT(U546&amp;"RALW"),_xlfn.XLOOKUP(T546,INDIRECT(U546&amp;"RALD"),INDIRECT(U546&amp;"RAL"))),0))</f>
        <v>0</v>
      </c>
      <c r="Y546" s="7">
        <f t="shared" si="187"/>
        <v>0</v>
      </c>
      <c r="Z546" s="7">
        <f t="shared" si="188"/>
        <v>0</v>
      </c>
      <c r="AA546" s="7" cm="1">
        <f t="array" ref="AA546">IF(ISNUMBER(SEARCH("cassette",H546)),_xlfn.XLOOKUP(S546,cassettewidth,_xlfn.XLOOKUP(H546,cassettetype,cassette)),IF(ISNUMBER(SEARCH("fascia",H546)),_xlfn.XLOOKUP(S546,fasciawidth,_xlfn.XLOOKUP(H546,fasciatype,fascia)),0))</f>
        <v>0</v>
      </c>
      <c r="AB546" s="7" t="str">
        <f t="shared" si="189"/>
        <v/>
      </c>
      <c r="AC546" s="7" t="str" cm="1">
        <f t="array" ref="AC546">IF(NOT(ISBLANK(H546)),_xlfn.XLOOKUP(S546,cassetterefwidth,_xlfn.XLOOKUP(T546,cassetterefdrop,cassetteref)),"")</f>
        <v/>
      </c>
      <c r="AD546" s="1" t="b">
        <f t="shared" si="190"/>
        <v>0</v>
      </c>
      <c r="AE546" s="1" t="b">
        <f t="shared" si="175"/>
        <v>0</v>
      </c>
      <c r="AF546" s="10" t="e" cm="1">
        <f t="array" aca="1" ref="AF546" ca="1">(_xlfn.XLOOKUP($S546,INDIRECT($U546&amp;$W546&amp;"W"),_xlfn.XLOOKUP($T546,INDIRECT($U546&amp;$W546&amp;"D"),INDIRECT($U546&amp;$W546))))</f>
        <v>#REF!</v>
      </c>
      <c r="AG546" s="9"/>
      <c r="AH546" s="9"/>
      <c r="AI546" s="9"/>
      <c r="AJ546" s="9"/>
      <c r="AK546" s="9"/>
      <c r="AL546" s="7">
        <f t="shared" si="176"/>
        <v>500</v>
      </c>
      <c r="AM546" s="7" t="str">
        <f t="shared" si="191"/>
        <v/>
      </c>
      <c r="AN546" s="7">
        <f t="shared" si="177"/>
        <v>0</v>
      </c>
      <c r="AO546" s="7">
        <f t="shared" si="178"/>
        <v>0</v>
      </c>
      <c r="AP546" s="9" cm="1">
        <f t="array" aca="1" ref="AP546" ca="1">IF(F546="Flow",_xlfn.XLOOKUP(AL546,INDIRECT(F546&amp;AM546&amp;"W"),_xlfn.XLOOKUP(AI546,INDIRECT(F546&amp;AM546&amp;"H"),INDIRECT(F546&amp;AM546))),0)</f>
        <v>0</v>
      </c>
      <c r="AQ546" s="9">
        <f>IF(F546="Cascade",_xlfn.XLOOKUP(S546,Cascade!$C$4:$S$4,Cascade!$C$5:$S$5),0)</f>
        <v>0</v>
      </c>
      <c r="AR546" s="9" t="b">
        <f t="shared" si="179"/>
        <v>0</v>
      </c>
      <c r="AS546" s="9" cm="1">
        <f t="array" aca="1" ref="AS546" ca="1">IF(OR(G546="Ellipse 43",G546="Luxury 46",G546="Type 2",G546="Type D",G546="Type Z",ISBLANK(G546)),0,_xlfn.XLOOKUP(S546,INDIRECT(U546&amp;AR546&amp;"w"),INDIRECT(U546&amp;AR546)))</f>
        <v>0</v>
      </c>
      <c r="AT546" s="9" cm="1">
        <f t="array" ref="AT546">IF(F546="ExtraLok 100",_xlfn.XLOOKUP(S546,'ExtraLok 100'!$C$6:$S$6,_xlfn.XLOOKUP('Pricing Tool'!T546,'ExtraLok 100'!$A$7:$A$21,'ExtraLok 100'!$C$7:$S$21)),IF(F546="ExtraLok 125",_xlfn.XLOOKUP('Pricing Tool'!S546,'ExtraLok 125'!$C$6:$S$6,_xlfn.XLOOKUP('Pricing Tool'!T546,'ExtraLok 125'!$A$7:$A$33,'ExtraLok 125'!$C$7:$S$33)),0))</f>
        <v>0</v>
      </c>
      <c r="AU546" s="9">
        <f t="shared" ca="1" si="192"/>
        <v>0</v>
      </c>
      <c r="AV546" s="9" t="str">
        <f t="shared" si="180"/>
        <v/>
      </c>
      <c r="AW546" s="85" t="e">
        <f>_xlfn.XLOOKUP($AV546,'Size capacities'!$A$2:$A$120,'Size capacities'!D$2:D$120)</f>
        <v>#N/A</v>
      </c>
      <c r="AX546" s="85" t="e">
        <f>_xlfn.XLOOKUP($AV546,'Size capacities'!$A$2:$A$120,'Size capacities'!E$2:E$120)</f>
        <v>#N/A</v>
      </c>
      <c r="AY546" s="85" t="e">
        <f>_xlfn.XLOOKUP($AV546,'Size capacities'!$A$2:$A$120,'Size capacities'!F$2:F$120)</f>
        <v>#N/A</v>
      </c>
      <c r="AZ546" s="85" t="e">
        <f>_xlfn.XLOOKUP($AV546,'Size capacities'!$A$2:$A$120,'Size capacities'!G$2:G$120)</f>
        <v>#N/A</v>
      </c>
      <c r="BA546" s="85">
        <f t="shared" si="181"/>
        <v>0</v>
      </c>
      <c r="BB546" s="85">
        <f t="shared" si="182"/>
        <v>0</v>
      </c>
    </row>
    <row r="547" spans="1:54" x14ac:dyDescent="0.3">
      <c r="A547" s="7">
        <v>544</v>
      </c>
      <c r="B547" s="91"/>
      <c r="C547" s="91"/>
      <c r="D547" s="91"/>
      <c r="E547" s="91"/>
      <c r="F547" s="91"/>
      <c r="G547" s="91"/>
      <c r="H547" s="91"/>
      <c r="I547" s="91"/>
      <c r="J547" s="91"/>
      <c r="K547" s="92"/>
      <c r="L547" s="92"/>
      <c r="M547" s="9">
        <f t="shared" ca="1" si="172"/>
        <v>0</v>
      </c>
      <c r="N547" s="10" cm="1">
        <f t="array" aca="1" ref="N547" ca="1">IF(ISBLANK(C547),0,IF(F547="Flow",AP547,IF(F547="Cascade",AQ547,IF(OR(ISBLANK(F547),ISBLANK(G547),ISBLANK(I547),ISBLANK(J547)),0,(_xlfn.XLOOKUP(S547,INDIRECT(U547&amp;W547&amp;"W"),_xlfn.XLOOKUP(T547,INDIRECT(U547&amp;W547&amp;"D"),INDIRECT(U547&amp;W547))))))))</f>
        <v>0</v>
      </c>
      <c r="O547" s="93"/>
      <c r="P547" s="9">
        <f t="shared" ca="1" si="173"/>
        <v>0</v>
      </c>
      <c r="Q547" s="9">
        <f t="shared" si="183"/>
        <v>0</v>
      </c>
      <c r="S547" s="7">
        <f t="shared" si="184"/>
        <v>800</v>
      </c>
      <c r="T547" s="7">
        <f t="shared" si="185"/>
        <v>800</v>
      </c>
      <c r="U547" s="8" t="str">
        <f t="shared" si="186"/>
        <v/>
      </c>
      <c r="V547" s="7" cm="1">
        <f t="array" aca="1" ref="V547" ca="1">IF(ISBLANK(I547),0,_xlfn.XLOOKUP(I547,INDIRECT(U547&amp;"Controls"),INDIRECT(U547&amp;"ControlsAddon")))</f>
        <v>0</v>
      </c>
      <c r="W547" s="7" t="str">
        <f t="shared" si="174"/>
        <v/>
      </c>
      <c r="X547" s="7" cm="1">
        <f t="array" aca="1" ref="X547" ca="1">IF(AND(K547="y",NOT(ISBLANK(H547))),_xlfn.XLOOKUP(S547,ralcassette,ralcassettecost),IF(K547="Y",_xlfn.XLOOKUP(S547,INDIRECT(U547&amp;"RALW"),_xlfn.XLOOKUP(T547,INDIRECT(U547&amp;"RALD"),INDIRECT(U547&amp;"RAL"))),0))</f>
        <v>0</v>
      </c>
      <c r="Y547" s="7">
        <f t="shared" si="187"/>
        <v>0</v>
      </c>
      <c r="Z547" s="7">
        <f t="shared" si="188"/>
        <v>0</v>
      </c>
      <c r="AA547" s="7" cm="1">
        <f t="array" ref="AA547">IF(ISNUMBER(SEARCH("cassette",H547)),_xlfn.XLOOKUP(S547,cassettewidth,_xlfn.XLOOKUP(H547,cassettetype,cassette)),IF(ISNUMBER(SEARCH("fascia",H547)),_xlfn.XLOOKUP(S547,fasciawidth,_xlfn.XLOOKUP(H547,fasciatype,fascia)),0))</f>
        <v>0</v>
      </c>
      <c r="AB547" s="7" t="str">
        <f t="shared" si="189"/>
        <v/>
      </c>
      <c r="AC547" s="7" t="str" cm="1">
        <f t="array" ref="AC547">IF(NOT(ISBLANK(H547)),_xlfn.XLOOKUP(S547,cassetterefwidth,_xlfn.XLOOKUP(T547,cassetterefdrop,cassetteref)),"")</f>
        <v/>
      </c>
      <c r="AD547" s="1" t="b">
        <f t="shared" si="190"/>
        <v>0</v>
      </c>
      <c r="AE547" s="1" t="b">
        <f t="shared" si="175"/>
        <v>0</v>
      </c>
      <c r="AF547" s="10" t="e" cm="1">
        <f t="array" aca="1" ref="AF547" ca="1">(_xlfn.XLOOKUP($S547,INDIRECT($U547&amp;$W547&amp;"W"),_xlfn.XLOOKUP($T547,INDIRECT($U547&amp;$W547&amp;"D"),INDIRECT($U547&amp;$W547))))</f>
        <v>#REF!</v>
      </c>
      <c r="AG547" s="9"/>
      <c r="AH547" s="9"/>
      <c r="AI547" s="9"/>
      <c r="AJ547" s="9"/>
      <c r="AK547" s="9"/>
      <c r="AL547" s="7">
        <f t="shared" si="176"/>
        <v>500</v>
      </c>
      <c r="AM547" s="7" t="str">
        <f t="shared" si="191"/>
        <v/>
      </c>
      <c r="AN547" s="7">
        <f t="shared" si="177"/>
        <v>0</v>
      </c>
      <c r="AO547" s="7">
        <f t="shared" si="178"/>
        <v>0</v>
      </c>
      <c r="AP547" s="9" cm="1">
        <f t="array" aca="1" ref="AP547" ca="1">IF(F547="Flow",_xlfn.XLOOKUP(AL547,INDIRECT(F547&amp;AM547&amp;"W"),_xlfn.XLOOKUP(AI547,INDIRECT(F547&amp;AM547&amp;"H"),INDIRECT(F547&amp;AM547))),0)</f>
        <v>0</v>
      </c>
      <c r="AQ547" s="9">
        <f>IF(F547="Cascade",_xlfn.XLOOKUP(S547,Cascade!$C$4:$S$4,Cascade!$C$5:$S$5),0)</f>
        <v>0</v>
      </c>
      <c r="AR547" s="9" t="b">
        <f t="shared" si="179"/>
        <v>0</v>
      </c>
      <c r="AS547" s="9" cm="1">
        <f t="array" aca="1" ref="AS547" ca="1">IF(OR(G547="Ellipse 43",G547="Luxury 46",G547="Type 2",G547="Type D",G547="Type Z",ISBLANK(G547)),0,_xlfn.XLOOKUP(S547,INDIRECT(U547&amp;AR547&amp;"w"),INDIRECT(U547&amp;AR547)))</f>
        <v>0</v>
      </c>
      <c r="AT547" s="9" cm="1">
        <f t="array" ref="AT547">IF(F547="ExtraLok 100",_xlfn.XLOOKUP(S547,'ExtraLok 100'!$C$6:$S$6,_xlfn.XLOOKUP('Pricing Tool'!T547,'ExtraLok 100'!$A$7:$A$21,'ExtraLok 100'!$C$7:$S$21)),IF(F547="ExtraLok 125",_xlfn.XLOOKUP('Pricing Tool'!S547,'ExtraLok 125'!$C$6:$S$6,_xlfn.XLOOKUP('Pricing Tool'!T547,'ExtraLok 125'!$A$7:$A$33,'ExtraLok 125'!$C$7:$S$33)),0))</f>
        <v>0</v>
      </c>
      <c r="AU547" s="9">
        <f t="shared" ca="1" si="192"/>
        <v>0</v>
      </c>
      <c r="AV547" s="9" t="str">
        <f t="shared" si="180"/>
        <v/>
      </c>
      <c r="AW547" s="85" t="e">
        <f>_xlfn.XLOOKUP($AV547,'Size capacities'!$A$2:$A$120,'Size capacities'!D$2:D$120)</f>
        <v>#N/A</v>
      </c>
      <c r="AX547" s="85" t="e">
        <f>_xlfn.XLOOKUP($AV547,'Size capacities'!$A$2:$A$120,'Size capacities'!E$2:E$120)</f>
        <v>#N/A</v>
      </c>
      <c r="AY547" s="85" t="e">
        <f>_xlfn.XLOOKUP($AV547,'Size capacities'!$A$2:$A$120,'Size capacities'!F$2:F$120)</f>
        <v>#N/A</v>
      </c>
      <c r="AZ547" s="85" t="e">
        <f>_xlfn.XLOOKUP($AV547,'Size capacities'!$A$2:$A$120,'Size capacities'!G$2:G$120)</f>
        <v>#N/A</v>
      </c>
      <c r="BA547" s="85">
        <f t="shared" si="181"/>
        <v>0</v>
      </c>
      <c r="BB547" s="85">
        <f t="shared" si="182"/>
        <v>0</v>
      </c>
    </row>
    <row r="548" spans="1:54" x14ac:dyDescent="0.3">
      <c r="A548" s="7">
        <v>545</v>
      </c>
      <c r="B548" s="91"/>
      <c r="C548" s="91"/>
      <c r="D548" s="91"/>
      <c r="E548" s="91"/>
      <c r="F548" s="91"/>
      <c r="G548" s="91"/>
      <c r="H548" s="91"/>
      <c r="I548" s="91"/>
      <c r="J548" s="91"/>
      <c r="K548" s="92"/>
      <c r="L548" s="92"/>
      <c r="M548" s="9">
        <f t="shared" ca="1" si="172"/>
        <v>0</v>
      </c>
      <c r="N548" s="10" cm="1">
        <f t="array" aca="1" ref="N548" ca="1">IF(ISBLANK(C548),0,IF(F548="Flow",AP548,IF(F548="Cascade",AQ548,IF(OR(ISBLANK(F548),ISBLANK(G548),ISBLANK(I548),ISBLANK(J548)),0,(_xlfn.XLOOKUP(S548,INDIRECT(U548&amp;W548&amp;"W"),_xlfn.XLOOKUP(T548,INDIRECT(U548&amp;W548&amp;"D"),INDIRECT(U548&amp;W548))))))))</f>
        <v>0</v>
      </c>
      <c r="O548" s="93"/>
      <c r="P548" s="9">
        <f t="shared" ca="1" si="173"/>
        <v>0</v>
      </c>
      <c r="Q548" s="9">
        <f t="shared" si="183"/>
        <v>0</v>
      </c>
      <c r="S548" s="7">
        <f t="shared" si="184"/>
        <v>800</v>
      </c>
      <c r="T548" s="7">
        <f t="shared" si="185"/>
        <v>800</v>
      </c>
      <c r="U548" s="8" t="str">
        <f t="shared" si="186"/>
        <v/>
      </c>
      <c r="V548" s="7" cm="1">
        <f t="array" aca="1" ref="V548" ca="1">IF(ISBLANK(I548),0,_xlfn.XLOOKUP(I548,INDIRECT(U548&amp;"Controls"),INDIRECT(U548&amp;"ControlsAddon")))</f>
        <v>0</v>
      </c>
      <c r="W548" s="7" t="str">
        <f t="shared" si="174"/>
        <v/>
      </c>
      <c r="X548" s="7" cm="1">
        <f t="array" aca="1" ref="X548" ca="1">IF(AND(K548="y",NOT(ISBLANK(H548))),_xlfn.XLOOKUP(S548,ralcassette,ralcassettecost),IF(K548="Y",_xlfn.XLOOKUP(S548,INDIRECT(U548&amp;"RALW"),_xlfn.XLOOKUP(T548,INDIRECT(U548&amp;"RALD"),INDIRECT(U548&amp;"RAL"))),0))</f>
        <v>0</v>
      </c>
      <c r="Y548" s="7">
        <f t="shared" si="187"/>
        <v>0</v>
      </c>
      <c r="Z548" s="7">
        <f t="shared" si="188"/>
        <v>0</v>
      </c>
      <c r="AA548" s="7" cm="1">
        <f t="array" ref="AA548">IF(ISNUMBER(SEARCH("cassette",H548)),_xlfn.XLOOKUP(S548,cassettewidth,_xlfn.XLOOKUP(H548,cassettetype,cassette)),IF(ISNUMBER(SEARCH("fascia",H548)),_xlfn.XLOOKUP(S548,fasciawidth,_xlfn.XLOOKUP(H548,fasciatype,fascia)),0))</f>
        <v>0</v>
      </c>
      <c r="AB548" s="7" t="str">
        <f t="shared" si="189"/>
        <v/>
      </c>
      <c r="AC548" s="7" t="str" cm="1">
        <f t="array" ref="AC548">IF(NOT(ISBLANK(H548)),_xlfn.XLOOKUP(S548,cassetterefwidth,_xlfn.XLOOKUP(T548,cassetterefdrop,cassetteref)),"")</f>
        <v/>
      </c>
      <c r="AD548" s="1" t="b">
        <f t="shared" si="190"/>
        <v>0</v>
      </c>
      <c r="AE548" s="1" t="b">
        <f t="shared" si="175"/>
        <v>0</v>
      </c>
      <c r="AF548" s="10" t="e" cm="1">
        <f t="array" aca="1" ref="AF548" ca="1">(_xlfn.XLOOKUP($S548,INDIRECT($U548&amp;$W548&amp;"W"),_xlfn.XLOOKUP($T548,INDIRECT($U548&amp;$W548&amp;"D"),INDIRECT($U548&amp;$W548))))</f>
        <v>#REF!</v>
      </c>
      <c r="AG548" s="9"/>
      <c r="AH548" s="9"/>
      <c r="AI548" s="9"/>
      <c r="AJ548" s="9"/>
      <c r="AK548" s="9"/>
      <c r="AL548" s="7">
        <f t="shared" si="176"/>
        <v>500</v>
      </c>
      <c r="AM548" s="7" t="str">
        <f t="shared" si="191"/>
        <v/>
      </c>
      <c r="AN548" s="7">
        <f t="shared" si="177"/>
        <v>0</v>
      </c>
      <c r="AO548" s="7">
        <f t="shared" si="178"/>
        <v>0</v>
      </c>
      <c r="AP548" s="9" cm="1">
        <f t="array" aca="1" ref="AP548" ca="1">IF(F548="Flow",_xlfn.XLOOKUP(AL548,INDIRECT(F548&amp;AM548&amp;"W"),_xlfn.XLOOKUP(AI548,INDIRECT(F548&amp;AM548&amp;"H"),INDIRECT(F548&amp;AM548))),0)</f>
        <v>0</v>
      </c>
      <c r="AQ548" s="9">
        <f>IF(F548="Cascade",_xlfn.XLOOKUP(S548,Cascade!$C$4:$S$4,Cascade!$C$5:$S$5),0)</f>
        <v>0</v>
      </c>
      <c r="AR548" s="9" t="b">
        <f t="shared" si="179"/>
        <v>0</v>
      </c>
      <c r="AS548" s="9" cm="1">
        <f t="array" aca="1" ref="AS548" ca="1">IF(OR(G548="Ellipse 43",G548="Luxury 46",G548="Type 2",G548="Type D",G548="Type Z",ISBLANK(G548)),0,_xlfn.XLOOKUP(S548,INDIRECT(U548&amp;AR548&amp;"w"),INDIRECT(U548&amp;AR548)))</f>
        <v>0</v>
      </c>
      <c r="AT548" s="9" cm="1">
        <f t="array" ref="AT548">IF(F548="ExtraLok 100",_xlfn.XLOOKUP(S548,'ExtraLok 100'!$C$6:$S$6,_xlfn.XLOOKUP('Pricing Tool'!T548,'ExtraLok 100'!$A$7:$A$21,'ExtraLok 100'!$C$7:$S$21)),IF(F548="ExtraLok 125",_xlfn.XLOOKUP('Pricing Tool'!S548,'ExtraLok 125'!$C$6:$S$6,_xlfn.XLOOKUP('Pricing Tool'!T548,'ExtraLok 125'!$A$7:$A$33,'ExtraLok 125'!$C$7:$S$33)),0))</f>
        <v>0</v>
      </c>
      <c r="AU548" s="9">
        <f t="shared" ca="1" si="192"/>
        <v>0</v>
      </c>
      <c r="AV548" s="9" t="str">
        <f t="shared" si="180"/>
        <v/>
      </c>
      <c r="AW548" s="85" t="e">
        <f>_xlfn.XLOOKUP($AV548,'Size capacities'!$A$2:$A$120,'Size capacities'!D$2:D$120)</f>
        <v>#N/A</v>
      </c>
      <c r="AX548" s="85" t="e">
        <f>_xlfn.XLOOKUP($AV548,'Size capacities'!$A$2:$A$120,'Size capacities'!E$2:E$120)</f>
        <v>#N/A</v>
      </c>
      <c r="AY548" s="85" t="e">
        <f>_xlfn.XLOOKUP($AV548,'Size capacities'!$A$2:$A$120,'Size capacities'!F$2:F$120)</f>
        <v>#N/A</v>
      </c>
      <c r="AZ548" s="85" t="e">
        <f>_xlfn.XLOOKUP($AV548,'Size capacities'!$A$2:$A$120,'Size capacities'!G$2:G$120)</f>
        <v>#N/A</v>
      </c>
      <c r="BA548" s="85">
        <f t="shared" si="181"/>
        <v>0</v>
      </c>
      <c r="BB548" s="85">
        <f t="shared" si="182"/>
        <v>0</v>
      </c>
    </row>
    <row r="549" spans="1:54" x14ac:dyDescent="0.3">
      <c r="A549" s="7">
        <v>546</v>
      </c>
      <c r="B549" s="91"/>
      <c r="C549" s="91"/>
      <c r="D549" s="91"/>
      <c r="E549" s="91"/>
      <c r="F549" s="91"/>
      <c r="G549" s="91"/>
      <c r="H549" s="91"/>
      <c r="I549" s="91"/>
      <c r="J549" s="91"/>
      <c r="K549" s="92"/>
      <c r="L549" s="92"/>
      <c r="M549" s="9">
        <f t="shared" ca="1" si="172"/>
        <v>0</v>
      </c>
      <c r="N549" s="10" cm="1">
        <f t="array" aca="1" ref="N549" ca="1">IF(ISBLANK(C549),0,IF(F549="Flow",AP549,IF(F549="Cascade",AQ549,IF(OR(ISBLANK(F549),ISBLANK(G549),ISBLANK(I549),ISBLANK(J549)),0,(_xlfn.XLOOKUP(S549,INDIRECT(U549&amp;W549&amp;"W"),_xlfn.XLOOKUP(T549,INDIRECT(U549&amp;W549&amp;"D"),INDIRECT(U549&amp;W549))))))))</f>
        <v>0</v>
      </c>
      <c r="O549" s="93"/>
      <c r="P549" s="9">
        <f t="shared" ca="1" si="173"/>
        <v>0</v>
      </c>
      <c r="Q549" s="9">
        <f t="shared" si="183"/>
        <v>0</v>
      </c>
      <c r="S549" s="7">
        <f t="shared" si="184"/>
        <v>800</v>
      </c>
      <c r="T549" s="7">
        <f t="shared" si="185"/>
        <v>800</v>
      </c>
      <c r="U549" s="8" t="str">
        <f t="shared" si="186"/>
        <v/>
      </c>
      <c r="V549" s="7" cm="1">
        <f t="array" aca="1" ref="V549" ca="1">IF(ISBLANK(I549),0,_xlfn.XLOOKUP(I549,INDIRECT(U549&amp;"Controls"),INDIRECT(U549&amp;"ControlsAddon")))</f>
        <v>0</v>
      </c>
      <c r="W549" s="7" t="str">
        <f t="shared" si="174"/>
        <v/>
      </c>
      <c r="X549" s="7" cm="1">
        <f t="array" aca="1" ref="X549" ca="1">IF(AND(K549="y",NOT(ISBLANK(H549))),_xlfn.XLOOKUP(S549,ralcassette,ralcassettecost),IF(K549="Y",_xlfn.XLOOKUP(S549,INDIRECT(U549&amp;"RALW"),_xlfn.XLOOKUP(T549,INDIRECT(U549&amp;"RALD"),INDIRECT(U549&amp;"RAL"))),0))</f>
        <v>0</v>
      </c>
      <c r="Y549" s="7">
        <f t="shared" si="187"/>
        <v>0</v>
      </c>
      <c r="Z549" s="7">
        <f t="shared" si="188"/>
        <v>0</v>
      </c>
      <c r="AA549" s="7" cm="1">
        <f t="array" ref="AA549">IF(ISNUMBER(SEARCH("cassette",H549)),_xlfn.XLOOKUP(S549,cassettewidth,_xlfn.XLOOKUP(H549,cassettetype,cassette)),IF(ISNUMBER(SEARCH("fascia",H549)),_xlfn.XLOOKUP(S549,fasciawidth,_xlfn.XLOOKUP(H549,fasciatype,fascia)),0))</f>
        <v>0</v>
      </c>
      <c r="AB549" s="7" t="str">
        <f t="shared" si="189"/>
        <v/>
      </c>
      <c r="AC549" s="7" t="str" cm="1">
        <f t="array" ref="AC549">IF(NOT(ISBLANK(H549)),_xlfn.XLOOKUP(S549,cassetterefwidth,_xlfn.XLOOKUP(T549,cassetterefdrop,cassetteref)),"")</f>
        <v/>
      </c>
      <c r="AD549" s="1" t="b">
        <f t="shared" si="190"/>
        <v>0</v>
      </c>
      <c r="AE549" s="1" t="b">
        <f t="shared" si="175"/>
        <v>0</v>
      </c>
      <c r="AF549" s="10" t="e" cm="1">
        <f t="array" aca="1" ref="AF549" ca="1">(_xlfn.XLOOKUP($S549,INDIRECT($U549&amp;$W549&amp;"W"),_xlfn.XLOOKUP($T549,INDIRECT($U549&amp;$W549&amp;"D"),INDIRECT($U549&amp;$W549))))</f>
        <v>#REF!</v>
      </c>
      <c r="AG549" s="9"/>
      <c r="AH549" s="9"/>
      <c r="AI549" s="9"/>
      <c r="AJ549" s="9"/>
      <c r="AK549" s="9"/>
      <c r="AL549" s="7">
        <f t="shared" si="176"/>
        <v>500</v>
      </c>
      <c r="AM549" s="7" t="str">
        <f t="shared" si="191"/>
        <v/>
      </c>
      <c r="AN549" s="7">
        <f t="shared" si="177"/>
        <v>0</v>
      </c>
      <c r="AO549" s="7">
        <f t="shared" si="178"/>
        <v>0</v>
      </c>
      <c r="AP549" s="9" cm="1">
        <f t="array" aca="1" ref="AP549" ca="1">IF(F549="Flow",_xlfn.XLOOKUP(AL549,INDIRECT(F549&amp;AM549&amp;"W"),_xlfn.XLOOKUP(AI549,INDIRECT(F549&amp;AM549&amp;"H"),INDIRECT(F549&amp;AM549))),0)</f>
        <v>0</v>
      </c>
      <c r="AQ549" s="9">
        <f>IF(F549="Cascade",_xlfn.XLOOKUP(S549,Cascade!$C$4:$S$4,Cascade!$C$5:$S$5),0)</f>
        <v>0</v>
      </c>
      <c r="AR549" s="9" t="b">
        <f t="shared" si="179"/>
        <v>0</v>
      </c>
      <c r="AS549" s="9" cm="1">
        <f t="array" aca="1" ref="AS549" ca="1">IF(OR(G549="Ellipse 43",G549="Luxury 46",G549="Type 2",G549="Type D",G549="Type Z",ISBLANK(G549)),0,_xlfn.XLOOKUP(S549,INDIRECT(U549&amp;AR549&amp;"w"),INDIRECT(U549&amp;AR549)))</f>
        <v>0</v>
      </c>
      <c r="AT549" s="9" cm="1">
        <f t="array" ref="AT549">IF(F549="ExtraLok 100",_xlfn.XLOOKUP(S549,'ExtraLok 100'!$C$6:$S$6,_xlfn.XLOOKUP('Pricing Tool'!T549,'ExtraLok 100'!$A$7:$A$21,'ExtraLok 100'!$C$7:$S$21)),IF(F549="ExtraLok 125",_xlfn.XLOOKUP('Pricing Tool'!S549,'ExtraLok 125'!$C$6:$S$6,_xlfn.XLOOKUP('Pricing Tool'!T549,'ExtraLok 125'!$A$7:$A$33,'ExtraLok 125'!$C$7:$S$33)),0))</f>
        <v>0</v>
      </c>
      <c r="AU549" s="9">
        <f t="shared" ca="1" si="192"/>
        <v>0</v>
      </c>
      <c r="AV549" s="9" t="str">
        <f t="shared" si="180"/>
        <v/>
      </c>
      <c r="AW549" s="85" t="e">
        <f>_xlfn.XLOOKUP($AV549,'Size capacities'!$A$2:$A$120,'Size capacities'!D$2:D$120)</f>
        <v>#N/A</v>
      </c>
      <c r="AX549" s="85" t="e">
        <f>_xlfn.XLOOKUP($AV549,'Size capacities'!$A$2:$A$120,'Size capacities'!E$2:E$120)</f>
        <v>#N/A</v>
      </c>
      <c r="AY549" s="85" t="e">
        <f>_xlfn.XLOOKUP($AV549,'Size capacities'!$A$2:$A$120,'Size capacities'!F$2:F$120)</f>
        <v>#N/A</v>
      </c>
      <c r="AZ549" s="85" t="e">
        <f>_xlfn.XLOOKUP($AV549,'Size capacities'!$A$2:$A$120,'Size capacities'!G$2:G$120)</f>
        <v>#N/A</v>
      </c>
      <c r="BA549" s="85">
        <f t="shared" si="181"/>
        <v>0</v>
      </c>
      <c r="BB549" s="85">
        <f t="shared" si="182"/>
        <v>0</v>
      </c>
    </row>
    <row r="550" spans="1:54" x14ac:dyDescent="0.3">
      <c r="A550" s="7">
        <v>547</v>
      </c>
      <c r="B550" s="91"/>
      <c r="C550" s="91"/>
      <c r="D550" s="91"/>
      <c r="E550" s="91"/>
      <c r="F550" s="91"/>
      <c r="G550" s="91"/>
      <c r="H550" s="91"/>
      <c r="I550" s="91"/>
      <c r="J550" s="91"/>
      <c r="K550" s="92"/>
      <c r="L550" s="92"/>
      <c r="M550" s="9">
        <f t="shared" ca="1" si="172"/>
        <v>0</v>
      </c>
      <c r="N550" s="10" cm="1">
        <f t="array" aca="1" ref="N550" ca="1">IF(ISBLANK(C550),0,IF(F550="Flow",AP550,IF(F550="Cascade",AQ550,IF(OR(ISBLANK(F550),ISBLANK(G550),ISBLANK(I550),ISBLANK(J550)),0,(_xlfn.XLOOKUP(S550,INDIRECT(U550&amp;W550&amp;"W"),_xlfn.XLOOKUP(T550,INDIRECT(U550&amp;W550&amp;"D"),INDIRECT(U550&amp;W550))))))))</f>
        <v>0</v>
      </c>
      <c r="O550" s="93"/>
      <c r="P550" s="9">
        <f t="shared" ca="1" si="173"/>
        <v>0</v>
      </c>
      <c r="Q550" s="9">
        <f t="shared" si="183"/>
        <v>0</v>
      </c>
      <c r="S550" s="7">
        <f t="shared" si="184"/>
        <v>800</v>
      </c>
      <c r="T550" s="7">
        <f t="shared" si="185"/>
        <v>800</v>
      </c>
      <c r="U550" s="8" t="str">
        <f t="shared" si="186"/>
        <v/>
      </c>
      <c r="V550" s="7" cm="1">
        <f t="array" aca="1" ref="V550" ca="1">IF(ISBLANK(I550),0,_xlfn.XLOOKUP(I550,INDIRECT(U550&amp;"Controls"),INDIRECT(U550&amp;"ControlsAddon")))</f>
        <v>0</v>
      </c>
      <c r="W550" s="7" t="str">
        <f t="shared" si="174"/>
        <v/>
      </c>
      <c r="X550" s="7" cm="1">
        <f t="array" aca="1" ref="X550" ca="1">IF(AND(K550="y",NOT(ISBLANK(H550))),_xlfn.XLOOKUP(S550,ralcassette,ralcassettecost),IF(K550="Y",_xlfn.XLOOKUP(S550,INDIRECT(U550&amp;"RALW"),_xlfn.XLOOKUP(T550,INDIRECT(U550&amp;"RALD"),INDIRECT(U550&amp;"RAL"))),0))</f>
        <v>0</v>
      </c>
      <c r="Y550" s="7">
        <f t="shared" si="187"/>
        <v>0</v>
      </c>
      <c r="Z550" s="7">
        <f t="shared" si="188"/>
        <v>0</v>
      </c>
      <c r="AA550" s="7" cm="1">
        <f t="array" ref="AA550">IF(ISNUMBER(SEARCH("cassette",H550)),_xlfn.XLOOKUP(S550,cassettewidth,_xlfn.XLOOKUP(H550,cassettetype,cassette)),IF(ISNUMBER(SEARCH("fascia",H550)),_xlfn.XLOOKUP(S550,fasciawidth,_xlfn.XLOOKUP(H550,fasciatype,fascia)),0))</f>
        <v>0</v>
      </c>
      <c r="AB550" s="7" t="str">
        <f t="shared" si="189"/>
        <v/>
      </c>
      <c r="AC550" s="7" t="str" cm="1">
        <f t="array" ref="AC550">IF(NOT(ISBLANK(H550)),_xlfn.XLOOKUP(S550,cassetterefwidth,_xlfn.XLOOKUP(T550,cassetterefdrop,cassetteref)),"")</f>
        <v/>
      </c>
      <c r="AD550" s="1" t="b">
        <f t="shared" si="190"/>
        <v>0</v>
      </c>
      <c r="AE550" s="1" t="b">
        <f t="shared" si="175"/>
        <v>0</v>
      </c>
      <c r="AF550" s="10" t="e" cm="1">
        <f t="array" aca="1" ref="AF550" ca="1">(_xlfn.XLOOKUP($S550,INDIRECT($U550&amp;$W550&amp;"W"),_xlfn.XLOOKUP($T550,INDIRECT($U550&amp;$W550&amp;"D"),INDIRECT($U550&amp;$W550))))</f>
        <v>#REF!</v>
      </c>
      <c r="AG550" s="9"/>
      <c r="AH550" s="9"/>
      <c r="AI550" s="9"/>
      <c r="AJ550" s="9"/>
      <c r="AK550" s="9"/>
      <c r="AL550" s="7">
        <f t="shared" si="176"/>
        <v>500</v>
      </c>
      <c r="AM550" s="7" t="str">
        <f t="shared" si="191"/>
        <v/>
      </c>
      <c r="AN550" s="7">
        <f t="shared" si="177"/>
        <v>0</v>
      </c>
      <c r="AO550" s="7">
        <f t="shared" si="178"/>
        <v>0</v>
      </c>
      <c r="AP550" s="9" cm="1">
        <f t="array" aca="1" ref="AP550" ca="1">IF(F550="Flow",_xlfn.XLOOKUP(AL550,INDIRECT(F550&amp;AM550&amp;"W"),_xlfn.XLOOKUP(AI550,INDIRECT(F550&amp;AM550&amp;"H"),INDIRECT(F550&amp;AM550))),0)</f>
        <v>0</v>
      </c>
      <c r="AQ550" s="9">
        <f>IF(F550="Cascade",_xlfn.XLOOKUP(S550,Cascade!$C$4:$S$4,Cascade!$C$5:$S$5),0)</f>
        <v>0</v>
      </c>
      <c r="AR550" s="9" t="b">
        <f t="shared" si="179"/>
        <v>0</v>
      </c>
      <c r="AS550" s="9" cm="1">
        <f t="array" aca="1" ref="AS550" ca="1">IF(OR(G550="Ellipse 43",G550="Luxury 46",G550="Type 2",G550="Type D",G550="Type Z",ISBLANK(G550)),0,_xlfn.XLOOKUP(S550,INDIRECT(U550&amp;AR550&amp;"w"),INDIRECT(U550&amp;AR550)))</f>
        <v>0</v>
      </c>
      <c r="AT550" s="9" cm="1">
        <f t="array" ref="AT550">IF(F550="ExtraLok 100",_xlfn.XLOOKUP(S550,'ExtraLok 100'!$C$6:$S$6,_xlfn.XLOOKUP('Pricing Tool'!T550,'ExtraLok 100'!$A$7:$A$21,'ExtraLok 100'!$C$7:$S$21)),IF(F550="ExtraLok 125",_xlfn.XLOOKUP('Pricing Tool'!S550,'ExtraLok 125'!$C$6:$S$6,_xlfn.XLOOKUP('Pricing Tool'!T550,'ExtraLok 125'!$A$7:$A$33,'ExtraLok 125'!$C$7:$S$33)),0))</f>
        <v>0</v>
      </c>
      <c r="AU550" s="9">
        <f t="shared" ca="1" si="192"/>
        <v>0</v>
      </c>
      <c r="AV550" s="9" t="str">
        <f t="shared" si="180"/>
        <v/>
      </c>
      <c r="AW550" s="85" t="e">
        <f>_xlfn.XLOOKUP($AV550,'Size capacities'!$A$2:$A$120,'Size capacities'!D$2:D$120)</f>
        <v>#N/A</v>
      </c>
      <c r="AX550" s="85" t="e">
        <f>_xlfn.XLOOKUP($AV550,'Size capacities'!$A$2:$A$120,'Size capacities'!E$2:E$120)</f>
        <v>#N/A</v>
      </c>
      <c r="AY550" s="85" t="e">
        <f>_xlfn.XLOOKUP($AV550,'Size capacities'!$A$2:$A$120,'Size capacities'!F$2:F$120)</f>
        <v>#N/A</v>
      </c>
      <c r="AZ550" s="85" t="e">
        <f>_xlfn.XLOOKUP($AV550,'Size capacities'!$A$2:$A$120,'Size capacities'!G$2:G$120)</f>
        <v>#N/A</v>
      </c>
      <c r="BA550" s="85">
        <f t="shared" si="181"/>
        <v>0</v>
      </c>
      <c r="BB550" s="85">
        <f t="shared" si="182"/>
        <v>0</v>
      </c>
    </row>
    <row r="551" spans="1:54" x14ac:dyDescent="0.3">
      <c r="A551" s="7">
        <v>548</v>
      </c>
      <c r="B551" s="91"/>
      <c r="C551" s="91"/>
      <c r="D551" s="91"/>
      <c r="E551" s="91"/>
      <c r="F551" s="91"/>
      <c r="G551" s="91"/>
      <c r="H551" s="91"/>
      <c r="I551" s="91"/>
      <c r="J551" s="91"/>
      <c r="K551" s="92"/>
      <c r="L551" s="92"/>
      <c r="M551" s="9">
        <f t="shared" ca="1" si="172"/>
        <v>0</v>
      </c>
      <c r="N551" s="10" cm="1">
        <f t="array" aca="1" ref="N551" ca="1">IF(ISBLANK(C551),0,IF(F551="Flow",AP551,IF(F551="Cascade",AQ551,IF(OR(ISBLANK(F551),ISBLANK(G551),ISBLANK(I551),ISBLANK(J551)),0,(_xlfn.XLOOKUP(S551,INDIRECT(U551&amp;W551&amp;"W"),_xlfn.XLOOKUP(T551,INDIRECT(U551&amp;W551&amp;"D"),INDIRECT(U551&amp;W551))))))))</f>
        <v>0</v>
      </c>
      <c r="O551" s="93"/>
      <c r="P551" s="9">
        <f t="shared" ca="1" si="173"/>
        <v>0</v>
      </c>
      <c r="Q551" s="9">
        <f t="shared" si="183"/>
        <v>0</v>
      </c>
      <c r="S551" s="7">
        <f t="shared" si="184"/>
        <v>800</v>
      </c>
      <c r="T551" s="7">
        <f t="shared" si="185"/>
        <v>800</v>
      </c>
      <c r="U551" s="8" t="str">
        <f t="shared" si="186"/>
        <v/>
      </c>
      <c r="V551" s="7" cm="1">
        <f t="array" aca="1" ref="V551" ca="1">IF(ISBLANK(I551),0,_xlfn.XLOOKUP(I551,INDIRECT(U551&amp;"Controls"),INDIRECT(U551&amp;"ControlsAddon")))</f>
        <v>0</v>
      </c>
      <c r="W551" s="7" t="str">
        <f t="shared" si="174"/>
        <v/>
      </c>
      <c r="X551" s="7" cm="1">
        <f t="array" aca="1" ref="X551" ca="1">IF(AND(K551="y",NOT(ISBLANK(H551))),_xlfn.XLOOKUP(S551,ralcassette,ralcassettecost),IF(K551="Y",_xlfn.XLOOKUP(S551,INDIRECT(U551&amp;"RALW"),_xlfn.XLOOKUP(T551,INDIRECT(U551&amp;"RALD"),INDIRECT(U551&amp;"RAL"))),0))</f>
        <v>0</v>
      </c>
      <c r="Y551" s="7">
        <f t="shared" si="187"/>
        <v>0</v>
      </c>
      <c r="Z551" s="7">
        <f t="shared" si="188"/>
        <v>0</v>
      </c>
      <c r="AA551" s="7" cm="1">
        <f t="array" ref="AA551">IF(ISNUMBER(SEARCH("cassette",H551)),_xlfn.XLOOKUP(S551,cassettewidth,_xlfn.XLOOKUP(H551,cassettetype,cassette)),IF(ISNUMBER(SEARCH("fascia",H551)),_xlfn.XLOOKUP(S551,fasciawidth,_xlfn.XLOOKUP(H551,fasciatype,fascia)),0))</f>
        <v>0</v>
      </c>
      <c r="AB551" s="7" t="str">
        <f t="shared" si="189"/>
        <v/>
      </c>
      <c r="AC551" s="7" t="str" cm="1">
        <f t="array" ref="AC551">IF(NOT(ISBLANK(H551)),_xlfn.XLOOKUP(S551,cassetterefwidth,_xlfn.XLOOKUP(T551,cassetterefdrop,cassetteref)),"")</f>
        <v/>
      </c>
      <c r="AD551" s="1" t="b">
        <f t="shared" si="190"/>
        <v>0</v>
      </c>
      <c r="AE551" s="1" t="b">
        <f t="shared" si="175"/>
        <v>0</v>
      </c>
      <c r="AF551" s="10" t="e" cm="1">
        <f t="array" aca="1" ref="AF551" ca="1">(_xlfn.XLOOKUP($S551,INDIRECT($U551&amp;$W551&amp;"W"),_xlfn.XLOOKUP($T551,INDIRECT($U551&amp;$W551&amp;"D"),INDIRECT($U551&amp;$W551))))</f>
        <v>#REF!</v>
      </c>
      <c r="AG551" s="9"/>
      <c r="AH551" s="9"/>
      <c r="AI551" s="9"/>
      <c r="AJ551" s="9"/>
      <c r="AK551" s="9"/>
      <c r="AL551" s="7">
        <f t="shared" si="176"/>
        <v>500</v>
      </c>
      <c r="AM551" s="7" t="str">
        <f t="shared" si="191"/>
        <v/>
      </c>
      <c r="AN551" s="7">
        <f t="shared" si="177"/>
        <v>0</v>
      </c>
      <c r="AO551" s="7">
        <f t="shared" si="178"/>
        <v>0</v>
      </c>
      <c r="AP551" s="9" cm="1">
        <f t="array" aca="1" ref="AP551" ca="1">IF(F551="Flow",_xlfn.XLOOKUP(AL551,INDIRECT(F551&amp;AM551&amp;"W"),_xlfn.XLOOKUP(AI551,INDIRECT(F551&amp;AM551&amp;"H"),INDIRECT(F551&amp;AM551))),0)</f>
        <v>0</v>
      </c>
      <c r="AQ551" s="9">
        <f>IF(F551="Cascade",_xlfn.XLOOKUP(S551,Cascade!$C$4:$S$4,Cascade!$C$5:$S$5),0)</f>
        <v>0</v>
      </c>
      <c r="AR551" s="9" t="b">
        <f t="shared" si="179"/>
        <v>0</v>
      </c>
      <c r="AS551" s="9" cm="1">
        <f t="array" aca="1" ref="AS551" ca="1">IF(OR(G551="Ellipse 43",G551="Luxury 46",G551="Type 2",G551="Type D",G551="Type Z",ISBLANK(G551)),0,_xlfn.XLOOKUP(S551,INDIRECT(U551&amp;AR551&amp;"w"),INDIRECT(U551&amp;AR551)))</f>
        <v>0</v>
      </c>
      <c r="AT551" s="9" cm="1">
        <f t="array" ref="AT551">IF(F551="ExtraLok 100",_xlfn.XLOOKUP(S551,'ExtraLok 100'!$C$6:$S$6,_xlfn.XLOOKUP('Pricing Tool'!T551,'ExtraLok 100'!$A$7:$A$21,'ExtraLok 100'!$C$7:$S$21)),IF(F551="ExtraLok 125",_xlfn.XLOOKUP('Pricing Tool'!S551,'ExtraLok 125'!$C$6:$S$6,_xlfn.XLOOKUP('Pricing Tool'!T551,'ExtraLok 125'!$A$7:$A$33,'ExtraLok 125'!$C$7:$S$33)),0))</f>
        <v>0</v>
      </c>
      <c r="AU551" s="9">
        <f t="shared" ca="1" si="192"/>
        <v>0</v>
      </c>
      <c r="AV551" s="9" t="str">
        <f t="shared" si="180"/>
        <v/>
      </c>
      <c r="AW551" s="85" t="e">
        <f>_xlfn.XLOOKUP($AV551,'Size capacities'!$A$2:$A$120,'Size capacities'!D$2:D$120)</f>
        <v>#N/A</v>
      </c>
      <c r="AX551" s="85" t="e">
        <f>_xlfn.XLOOKUP($AV551,'Size capacities'!$A$2:$A$120,'Size capacities'!E$2:E$120)</f>
        <v>#N/A</v>
      </c>
      <c r="AY551" s="85" t="e">
        <f>_xlfn.XLOOKUP($AV551,'Size capacities'!$A$2:$A$120,'Size capacities'!F$2:F$120)</f>
        <v>#N/A</v>
      </c>
      <c r="AZ551" s="85" t="e">
        <f>_xlfn.XLOOKUP($AV551,'Size capacities'!$A$2:$A$120,'Size capacities'!G$2:G$120)</f>
        <v>#N/A</v>
      </c>
      <c r="BA551" s="85">
        <f t="shared" si="181"/>
        <v>0</v>
      </c>
      <c r="BB551" s="85">
        <f t="shared" si="182"/>
        <v>0</v>
      </c>
    </row>
    <row r="552" spans="1:54" x14ac:dyDescent="0.3">
      <c r="A552" s="7">
        <v>549</v>
      </c>
      <c r="B552" s="91"/>
      <c r="C552" s="91"/>
      <c r="D552" s="91"/>
      <c r="E552" s="91"/>
      <c r="F552" s="91"/>
      <c r="G552" s="91"/>
      <c r="H552" s="91"/>
      <c r="I552" s="91"/>
      <c r="J552" s="91"/>
      <c r="K552" s="92"/>
      <c r="L552" s="92"/>
      <c r="M552" s="9">
        <f t="shared" ca="1" si="172"/>
        <v>0</v>
      </c>
      <c r="N552" s="10" cm="1">
        <f t="array" aca="1" ref="N552" ca="1">IF(ISBLANK(C552),0,IF(F552="Flow",AP552,IF(F552="Cascade",AQ552,IF(OR(ISBLANK(F552),ISBLANK(G552),ISBLANK(I552),ISBLANK(J552)),0,(_xlfn.XLOOKUP(S552,INDIRECT(U552&amp;W552&amp;"W"),_xlfn.XLOOKUP(T552,INDIRECT(U552&amp;W552&amp;"D"),INDIRECT(U552&amp;W552))))))))</f>
        <v>0</v>
      </c>
      <c r="O552" s="93"/>
      <c r="P552" s="9">
        <f t="shared" ca="1" si="173"/>
        <v>0</v>
      </c>
      <c r="Q552" s="9">
        <f t="shared" si="183"/>
        <v>0</v>
      </c>
      <c r="S552" s="7">
        <f t="shared" si="184"/>
        <v>800</v>
      </c>
      <c r="T552" s="7">
        <f t="shared" si="185"/>
        <v>800</v>
      </c>
      <c r="U552" s="8" t="str">
        <f t="shared" si="186"/>
        <v/>
      </c>
      <c r="V552" s="7" cm="1">
        <f t="array" aca="1" ref="V552" ca="1">IF(ISBLANK(I552),0,_xlfn.XLOOKUP(I552,INDIRECT(U552&amp;"Controls"),INDIRECT(U552&amp;"ControlsAddon")))</f>
        <v>0</v>
      </c>
      <c r="W552" s="7" t="str">
        <f t="shared" si="174"/>
        <v/>
      </c>
      <c r="X552" s="7" cm="1">
        <f t="array" aca="1" ref="X552" ca="1">IF(AND(K552="y",NOT(ISBLANK(H552))),_xlfn.XLOOKUP(S552,ralcassette,ralcassettecost),IF(K552="Y",_xlfn.XLOOKUP(S552,INDIRECT(U552&amp;"RALW"),_xlfn.XLOOKUP(T552,INDIRECT(U552&amp;"RALD"),INDIRECT(U552&amp;"RAL"))),0))</f>
        <v>0</v>
      </c>
      <c r="Y552" s="7">
        <f t="shared" si="187"/>
        <v>0</v>
      </c>
      <c r="Z552" s="7">
        <f t="shared" si="188"/>
        <v>0</v>
      </c>
      <c r="AA552" s="7" cm="1">
        <f t="array" ref="AA552">IF(ISNUMBER(SEARCH("cassette",H552)),_xlfn.XLOOKUP(S552,cassettewidth,_xlfn.XLOOKUP(H552,cassettetype,cassette)),IF(ISNUMBER(SEARCH("fascia",H552)),_xlfn.XLOOKUP(S552,fasciawidth,_xlfn.XLOOKUP(H552,fasciatype,fascia)),0))</f>
        <v>0</v>
      </c>
      <c r="AB552" s="7" t="str">
        <f t="shared" si="189"/>
        <v/>
      </c>
      <c r="AC552" s="7" t="str" cm="1">
        <f t="array" ref="AC552">IF(NOT(ISBLANK(H552)),_xlfn.XLOOKUP(S552,cassetterefwidth,_xlfn.XLOOKUP(T552,cassetterefdrop,cassetteref)),"")</f>
        <v/>
      </c>
      <c r="AD552" s="1" t="b">
        <f t="shared" si="190"/>
        <v>0</v>
      </c>
      <c r="AE552" s="1" t="b">
        <f t="shared" si="175"/>
        <v>0</v>
      </c>
      <c r="AF552" s="10" t="e" cm="1">
        <f t="array" aca="1" ref="AF552" ca="1">(_xlfn.XLOOKUP($S552,INDIRECT($U552&amp;$W552&amp;"W"),_xlfn.XLOOKUP($T552,INDIRECT($U552&amp;$W552&amp;"D"),INDIRECT($U552&amp;$W552))))</f>
        <v>#REF!</v>
      </c>
      <c r="AG552" s="9"/>
      <c r="AH552" s="9"/>
      <c r="AI552" s="9"/>
      <c r="AJ552" s="9"/>
      <c r="AK552" s="9"/>
      <c r="AL552" s="7">
        <f t="shared" si="176"/>
        <v>500</v>
      </c>
      <c r="AM552" s="7" t="str">
        <f t="shared" si="191"/>
        <v/>
      </c>
      <c r="AN552" s="7">
        <f t="shared" si="177"/>
        <v>0</v>
      </c>
      <c r="AO552" s="7">
        <f t="shared" si="178"/>
        <v>0</v>
      </c>
      <c r="AP552" s="9" cm="1">
        <f t="array" aca="1" ref="AP552" ca="1">IF(F552="Flow",_xlfn.XLOOKUP(AL552,INDIRECT(F552&amp;AM552&amp;"W"),_xlfn.XLOOKUP(AI552,INDIRECT(F552&amp;AM552&amp;"H"),INDIRECT(F552&amp;AM552))),0)</f>
        <v>0</v>
      </c>
      <c r="AQ552" s="9">
        <f>IF(F552="Cascade",_xlfn.XLOOKUP(S552,Cascade!$C$4:$S$4,Cascade!$C$5:$S$5),0)</f>
        <v>0</v>
      </c>
      <c r="AR552" s="9" t="b">
        <f t="shared" si="179"/>
        <v>0</v>
      </c>
      <c r="AS552" s="9" cm="1">
        <f t="array" aca="1" ref="AS552" ca="1">IF(OR(G552="Ellipse 43",G552="Luxury 46",G552="Type 2",G552="Type D",G552="Type Z",ISBLANK(G552)),0,_xlfn.XLOOKUP(S552,INDIRECT(U552&amp;AR552&amp;"w"),INDIRECT(U552&amp;AR552)))</f>
        <v>0</v>
      </c>
      <c r="AT552" s="9" cm="1">
        <f t="array" ref="AT552">IF(F552="ExtraLok 100",_xlfn.XLOOKUP(S552,'ExtraLok 100'!$C$6:$S$6,_xlfn.XLOOKUP('Pricing Tool'!T552,'ExtraLok 100'!$A$7:$A$21,'ExtraLok 100'!$C$7:$S$21)),IF(F552="ExtraLok 125",_xlfn.XLOOKUP('Pricing Tool'!S552,'ExtraLok 125'!$C$6:$S$6,_xlfn.XLOOKUP('Pricing Tool'!T552,'ExtraLok 125'!$A$7:$A$33,'ExtraLok 125'!$C$7:$S$33)),0))</f>
        <v>0</v>
      </c>
      <c r="AU552" s="9">
        <f t="shared" ca="1" si="192"/>
        <v>0</v>
      </c>
      <c r="AV552" s="9" t="str">
        <f t="shared" si="180"/>
        <v/>
      </c>
      <c r="AW552" s="85" t="e">
        <f>_xlfn.XLOOKUP($AV552,'Size capacities'!$A$2:$A$120,'Size capacities'!D$2:D$120)</f>
        <v>#N/A</v>
      </c>
      <c r="AX552" s="85" t="e">
        <f>_xlfn.XLOOKUP($AV552,'Size capacities'!$A$2:$A$120,'Size capacities'!E$2:E$120)</f>
        <v>#N/A</v>
      </c>
      <c r="AY552" s="85" t="e">
        <f>_xlfn.XLOOKUP($AV552,'Size capacities'!$A$2:$A$120,'Size capacities'!F$2:F$120)</f>
        <v>#N/A</v>
      </c>
      <c r="AZ552" s="85" t="e">
        <f>_xlfn.XLOOKUP($AV552,'Size capacities'!$A$2:$A$120,'Size capacities'!G$2:G$120)</f>
        <v>#N/A</v>
      </c>
      <c r="BA552" s="85">
        <f t="shared" si="181"/>
        <v>0</v>
      </c>
      <c r="BB552" s="85">
        <f t="shared" si="182"/>
        <v>0</v>
      </c>
    </row>
    <row r="553" spans="1:54" x14ac:dyDescent="0.3">
      <c r="A553" s="7">
        <v>550</v>
      </c>
      <c r="B553" s="91"/>
      <c r="C553" s="91"/>
      <c r="D553" s="91"/>
      <c r="E553" s="91"/>
      <c r="F553" s="91"/>
      <c r="G553" s="91"/>
      <c r="H553" s="91"/>
      <c r="I553" s="91"/>
      <c r="J553" s="91"/>
      <c r="K553" s="92"/>
      <c r="L553" s="92"/>
      <c r="M553" s="9">
        <f t="shared" ca="1" si="172"/>
        <v>0</v>
      </c>
      <c r="N553" s="10" cm="1">
        <f t="array" aca="1" ref="N553" ca="1">IF(ISBLANK(C553),0,IF(F553="Flow",AP553,IF(F553="Cascade",AQ553,IF(OR(ISBLANK(F553),ISBLANK(G553),ISBLANK(I553),ISBLANK(J553)),0,(_xlfn.XLOOKUP(S553,INDIRECT(U553&amp;W553&amp;"W"),_xlfn.XLOOKUP(T553,INDIRECT(U553&amp;W553&amp;"D"),INDIRECT(U553&amp;W553))))))))</f>
        <v>0</v>
      </c>
      <c r="O553" s="93"/>
      <c r="P553" s="9">
        <f t="shared" ca="1" si="173"/>
        <v>0</v>
      </c>
      <c r="Q553" s="9">
        <f t="shared" si="183"/>
        <v>0</v>
      </c>
      <c r="S553" s="7">
        <f t="shared" si="184"/>
        <v>800</v>
      </c>
      <c r="T553" s="7">
        <f t="shared" si="185"/>
        <v>800</v>
      </c>
      <c r="U553" s="8" t="str">
        <f t="shared" si="186"/>
        <v/>
      </c>
      <c r="V553" s="7" cm="1">
        <f t="array" aca="1" ref="V553" ca="1">IF(ISBLANK(I553),0,_xlfn.XLOOKUP(I553,INDIRECT(U553&amp;"Controls"),INDIRECT(U553&amp;"ControlsAddon")))</f>
        <v>0</v>
      </c>
      <c r="W553" s="7" t="str">
        <f t="shared" si="174"/>
        <v/>
      </c>
      <c r="X553" s="7" cm="1">
        <f t="array" aca="1" ref="X553" ca="1">IF(AND(K553="y",NOT(ISBLANK(H553))),_xlfn.XLOOKUP(S553,ralcassette,ralcassettecost),IF(K553="Y",_xlfn.XLOOKUP(S553,INDIRECT(U553&amp;"RALW"),_xlfn.XLOOKUP(T553,INDIRECT(U553&amp;"RALD"),INDIRECT(U553&amp;"RAL"))),0))</f>
        <v>0</v>
      </c>
      <c r="Y553" s="7">
        <f t="shared" si="187"/>
        <v>0</v>
      </c>
      <c r="Z553" s="7">
        <f t="shared" si="188"/>
        <v>0</v>
      </c>
      <c r="AA553" s="7" cm="1">
        <f t="array" ref="AA553">IF(ISNUMBER(SEARCH("cassette",H553)),_xlfn.XLOOKUP(S553,cassettewidth,_xlfn.XLOOKUP(H553,cassettetype,cassette)),IF(ISNUMBER(SEARCH("fascia",H553)),_xlfn.XLOOKUP(S553,fasciawidth,_xlfn.XLOOKUP(H553,fasciatype,fascia)),0))</f>
        <v>0</v>
      </c>
      <c r="AB553" s="7" t="str">
        <f t="shared" si="189"/>
        <v/>
      </c>
      <c r="AC553" s="7" t="str" cm="1">
        <f t="array" ref="AC553">IF(NOT(ISBLANK(H553)),_xlfn.XLOOKUP(S553,cassetterefwidth,_xlfn.XLOOKUP(T553,cassetterefdrop,cassetteref)),"")</f>
        <v/>
      </c>
      <c r="AD553" s="1" t="b">
        <f t="shared" si="190"/>
        <v>0</v>
      </c>
      <c r="AE553" s="1" t="b">
        <f t="shared" si="175"/>
        <v>0</v>
      </c>
      <c r="AF553" s="10" t="e" cm="1">
        <f t="array" aca="1" ref="AF553" ca="1">(_xlfn.XLOOKUP($S553,INDIRECT($U553&amp;$W553&amp;"W"),_xlfn.XLOOKUP($T553,INDIRECT($U553&amp;$W553&amp;"D"),INDIRECT($U553&amp;$W553))))</f>
        <v>#REF!</v>
      </c>
      <c r="AG553" s="9"/>
      <c r="AH553" s="9"/>
      <c r="AI553" s="9"/>
      <c r="AJ553" s="9"/>
      <c r="AK553" s="9"/>
      <c r="AL553" s="7">
        <f t="shared" si="176"/>
        <v>500</v>
      </c>
      <c r="AM553" s="7" t="str">
        <f t="shared" si="191"/>
        <v/>
      </c>
      <c r="AN553" s="7">
        <f t="shared" si="177"/>
        <v>0</v>
      </c>
      <c r="AO553" s="7">
        <f t="shared" si="178"/>
        <v>0</v>
      </c>
      <c r="AP553" s="9" cm="1">
        <f t="array" aca="1" ref="AP553" ca="1">IF(F553="Flow",_xlfn.XLOOKUP(AL553,INDIRECT(F553&amp;AM553&amp;"W"),_xlfn.XLOOKUP(AI553,INDIRECT(F553&amp;AM553&amp;"H"),INDIRECT(F553&amp;AM553))),0)</f>
        <v>0</v>
      </c>
      <c r="AQ553" s="9">
        <f>IF(F553="Cascade",_xlfn.XLOOKUP(S553,Cascade!$C$4:$S$4,Cascade!$C$5:$S$5),0)</f>
        <v>0</v>
      </c>
      <c r="AR553" s="9" t="b">
        <f t="shared" si="179"/>
        <v>0</v>
      </c>
      <c r="AS553" s="9" cm="1">
        <f t="array" aca="1" ref="AS553" ca="1">IF(OR(G553="Ellipse 43",G553="Luxury 46",G553="Type 2",G553="Type D",G553="Type Z",ISBLANK(G553)),0,_xlfn.XLOOKUP(S553,INDIRECT(U553&amp;AR553&amp;"w"),INDIRECT(U553&amp;AR553)))</f>
        <v>0</v>
      </c>
      <c r="AT553" s="9" cm="1">
        <f t="array" ref="AT553">IF(F553="ExtraLok 100",_xlfn.XLOOKUP(S553,'ExtraLok 100'!$C$6:$S$6,_xlfn.XLOOKUP('Pricing Tool'!T553,'ExtraLok 100'!$A$7:$A$21,'ExtraLok 100'!$C$7:$S$21)),IF(F553="ExtraLok 125",_xlfn.XLOOKUP('Pricing Tool'!S553,'ExtraLok 125'!$C$6:$S$6,_xlfn.XLOOKUP('Pricing Tool'!T553,'ExtraLok 125'!$A$7:$A$33,'ExtraLok 125'!$C$7:$S$33)),0))</f>
        <v>0</v>
      </c>
      <c r="AU553" s="9">
        <f t="shared" ca="1" si="192"/>
        <v>0</v>
      </c>
      <c r="AV553" s="9" t="str">
        <f t="shared" si="180"/>
        <v/>
      </c>
      <c r="AW553" s="85" t="e">
        <f>_xlfn.XLOOKUP($AV553,'Size capacities'!$A$2:$A$120,'Size capacities'!D$2:D$120)</f>
        <v>#N/A</v>
      </c>
      <c r="AX553" s="85" t="e">
        <f>_xlfn.XLOOKUP($AV553,'Size capacities'!$A$2:$A$120,'Size capacities'!E$2:E$120)</f>
        <v>#N/A</v>
      </c>
      <c r="AY553" s="85" t="e">
        <f>_xlfn.XLOOKUP($AV553,'Size capacities'!$A$2:$A$120,'Size capacities'!F$2:F$120)</f>
        <v>#N/A</v>
      </c>
      <c r="AZ553" s="85" t="e">
        <f>_xlfn.XLOOKUP($AV553,'Size capacities'!$A$2:$A$120,'Size capacities'!G$2:G$120)</f>
        <v>#N/A</v>
      </c>
      <c r="BA553" s="85">
        <f t="shared" si="181"/>
        <v>0</v>
      </c>
      <c r="BB553" s="85">
        <f t="shared" si="182"/>
        <v>0</v>
      </c>
    </row>
    <row r="554" spans="1:54" x14ac:dyDescent="0.3">
      <c r="A554" s="7">
        <v>551</v>
      </c>
      <c r="B554" s="91"/>
      <c r="C554" s="91"/>
      <c r="D554" s="91"/>
      <c r="E554" s="91"/>
      <c r="F554" s="91"/>
      <c r="G554" s="91"/>
      <c r="H554" s="91"/>
      <c r="I554" s="91"/>
      <c r="J554" s="91"/>
      <c r="K554" s="92"/>
      <c r="L554" s="92"/>
      <c r="M554" s="9">
        <f t="shared" ca="1" si="172"/>
        <v>0</v>
      </c>
      <c r="N554" s="10" cm="1">
        <f t="array" aca="1" ref="N554" ca="1">IF(ISBLANK(C554),0,IF(F554="Flow",AP554,IF(F554="Cascade",AQ554,IF(OR(ISBLANK(F554),ISBLANK(G554),ISBLANK(I554),ISBLANK(J554)),0,(_xlfn.XLOOKUP(S554,INDIRECT(U554&amp;W554&amp;"W"),_xlfn.XLOOKUP(T554,INDIRECT(U554&amp;W554&amp;"D"),INDIRECT(U554&amp;W554))))))))</f>
        <v>0</v>
      </c>
      <c r="O554" s="93"/>
      <c r="P554" s="9">
        <f t="shared" ca="1" si="173"/>
        <v>0</v>
      </c>
      <c r="Q554" s="9">
        <f t="shared" si="183"/>
        <v>0</v>
      </c>
      <c r="S554" s="7">
        <f t="shared" si="184"/>
        <v>800</v>
      </c>
      <c r="T554" s="7">
        <f t="shared" si="185"/>
        <v>800</v>
      </c>
      <c r="U554" s="8" t="str">
        <f t="shared" si="186"/>
        <v/>
      </c>
      <c r="V554" s="7" cm="1">
        <f t="array" aca="1" ref="V554" ca="1">IF(ISBLANK(I554),0,_xlfn.XLOOKUP(I554,INDIRECT(U554&amp;"Controls"),INDIRECT(U554&amp;"ControlsAddon")))</f>
        <v>0</v>
      </c>
      <c r="W554" s="7" t="str">
        <f t="shared" si="174"/>
        <v/>
      </c>
      <c r="X554" s="7" cm="1">
        <f t="array" aca="1" ref="X554" ca="1">IF(AND(K554="y",NOT(ISBLANK(H554))),_xlfn.XLOOKUP(S554,ralcassette,ralcassettecost),IF(K554="Y",_xlfn.XLOOKUP(S554,INDIRECT(U554&amp;"RALW"),_xlfn.XLOOKUP(T554,INDIRECT(U554&amp;"RALD"),INDIRECT(U554&amp;"RAL"))),0))</f>
        <v>0</v>
      </c>
      <c r="Y554" s="7">
        <f t="shared" si="187"/>
        <v>0</v>
      </c>
      <c r="Z554" s="7">
        <f t="shared" si="188"/>
        <v>0</v>
      </c>
      <c r="AA554" s="7" cm="1">
        <f t="array" ref="AA554">IF(ISNUMBER(SEARCH("cassette",H554)),_xlfn.XLOOKUP(S554,cassettewidth,_xlfn.XLOOKUP(H554,cassettetype,cassette)),IF(ISNUMBER(SEARCH("fascia",H554)),_xlfn.XLOOKUP(S554,fasciawidth,_xlfn.XLOOKUP(H554,fasciatype,fascia)),0))</f>
        <v>0</v>
      </c>
      <c r="AB554" s="7" t="str">
        <f t="shared" si="189"/>
        <v/>
      </c>
      <c r="AC554" s="7" t="str" cm="1">
        <f t="array" ref="AC554">IF(NOT(ISBLANK(H554)),_xlfn.XLOOKUP(S554,cassetterefwidth,_xlfn.XLOOKUP(T554,cassetterefdrop,cassetteref)),"")</f>
        <v/>
      </c>
      <c r="AD554" s="1" t="b">
        <f t="shared" si="190"/>
        <v>0</v>
      </c>
      <c r="AE554" s="1" t="b">
        <f t="shared" si="175"/>
        <v>0</v>
      </c>
      <c r="AF554" s="10" t="e" cm="1">
        <f t="array" aca="1" ref="AF554" ca="1">(_xlfn.XLOOKUP($S554,INDIRECT($U554&amp;$W554&amp;"W"),_xlfn.XLOOKUP($T554,INDIRECT($U554&amp;$W554&amp;"D"),INDIRECT($U554&amp;$W554))))</f>
        <v>#REF!</v>
      </c>
      <c r="AG554" s="9"/>
      <c r="AH554" s="9"/>
      <c r="AI554" s="9"/>
      <c r="AJ554" s="9"/>
      <c r="AK554" s="9"/>
      <c r="AL554" s="7">
        <f t="shared" si="176"/>
        <v>500</v>
      </c>
      <c r="AM554" s="7" t="str">
        <f t="shared" si="191"/>
        <v/>
      </c>
      <c r="AN554" s="7">
        <f t="shared" si="177"/>
        <v>0</v>
      </c>
      <c r="AO554" s="7">
        <f t="shared" si="178"/>
        <v>0</v>
      </c>
      <c r="AP554" s="9" cm="1">
        <f t="array" aca="1" ref="AP554" ca="1">IF(F554="Flow",_xlfn.XLOOKUP(AL554,INDIRECT(F554&amp;AM554&amp;"W"),_xlfn.XLOOKUP(AI554,INDIRECT(F554&amp;AM554&amp;"H"),INDIRECT(F554&amp;AM554))),0)</f>
        <v>0</v>
      </c>
      <c r="AQ554" s="9">
        <f>IF(F554="Cascade",_xlfn.XLOOKUP(S554,Cascade!$C$4:$S$4,Cascade!$C$5:$S$5),0)</f>
        <v>0</v>
      </c>
      <c r="AR554" s="9" t="b">
        <f t="shared" si="179"/>
        <v>0</v>
      </c>
      <c r="AS554" s="9" cm="1">
        <f t="array" aca="1" ref="AS554" ca="1">IF(OR(G554="Ellipse 43",G554="Luxury 46",G554="Type 2",G554="Type D",G554="Type Z",ISBLANK(G554)),0,_xlfn.XLOOKUP(S554,INDIRECT(U554&amp;AR554&amp;"w"),INDIRECT(U554&amp;AR554)))</f>
        <v>0</v>
      </c>
      <c r="AT554" s="9" cm="1">
        <f t="array" ref="AT554">IF(F554="ExtraLok 100",_xlfn.XLOOKUP(S554,'ExtraLok 100'!$C$6:$S$6,_xlfn.XLOOKUP('Pricing Tool'!T554,'ExtraLok 100'!$A$7:$A$21,'ExtraLok 100'!$C$7:$S$21)),IF(F554="ExtraLok 125",_xlfn.XLOOKUP('Pricing Tool'!S554,'ExtraLok 125'!$C$6:$S$6,_xlfn.XLOOKUP('Pricing Tool'!T554,'ExtraLok 125'!$A$7:$A$33,'ExtraLok 125'!$C$7:$S$33)),0))</f>
        <v>0</v>
      </c>
      <c r="AU554" s="9">
        <f t="shared" ca="1" si="192"/>
        <v>0</v>
      </c>
      <c r="AV554" s="9" t="str">
        <f t="shared" si="180"/>
        <v/>
      </c>
      <c r="AW554" s="85" t="e">
        <f>_xlfn.XLOOKUP($AV554,'Size capacities'!$A$2:$A$120,'Size capacities'!D$2:D$120)</f>
        <v>#N/A</v>
      </c>
      <c r="AX554" s="85" t="e">
        <f>_xlfn.XLOOKUP($AV554,'Size capacities'!$A$2:$A$120,'Size capacities'!E$2:E$120)</f>
        <v>#N/A</v>
      </c>
      <c r="AY554" s="85" t="e">
        <f>_xlfn.XLOOKUP($AV554,'Size capacities'!$A$2:$A$120,'Size capacities'!F$2:F$120)</f>
        <v>#N/A</v>
      </c>
      <c r="AZ554" s="85" t="e">
        <f>_xlfn.XLOOKUP($AV554,'Size capacities'!$A$2:$A$120,'Size capacities'!G$2:G$120)</f>
        <v>#N/A</v>
      </c>
      <c r="BA554" s="85">
        <f t="shared" si="181"/>
        <v>0</v>
      </c>
      <c r="BB554" s="85">
        <f t="shared" si="182"/>
        <v>0</v>
      </c>
    </row>
    <row r="555" spans="1:54" x14ac:dyDescent="0.3">
      <c r="A555" s="7">
        <v>552</v>
      </c>
      <c r="B555" s="91"/>
      <c r="C555" s="91"/>
      <c r="D555" s="91"/>
      <c r="E555" s="91"/>
      <c r="F555" s="91"/>
      <c r="G555" s="91"/>
      <c r="H555" s="91"/>
      <c r="I555" s="91"/>
      <c r="J555" s="91"/>
      <c r="K555" s="92"/>
      <c r="L555" s="92"/>
      <c r="M555" s="9">
        <f t="shared" ca="1" si="172"/>
        <v>0</v>
      </c>
      <c r="N555" s="10" cm="1">
        <f t="array" aca="1" ref="N555" ca="1">IF(ISBLANK(C555),0,IF(F555="Flow",AP555,IF(F555="Cascade",AQ555,IF(OR(ISBLANK(F555),ISBLANK(G555),ISBLANK(I555),ISBLANK(J555)),0,(_xlfn.XLOOKUP(S555,INDIRECT(U555&amp;W555&amp;"W"),_xlfn.XLOOKUP(T555,INDIRECT(U555&amp;W555&amp;"D"),INDIRECT(U555&amp;W555))))))))</f>
        <v>0</v>
      </c>
      <c r="O555" s="93"/>
      <c r="P555" s="9">
        <f t="shared" ca="1" si="173"/>
        <v>0</v>
      </c>
      <c r="Q555" s="9">
        <f t="shared" si="183"/>
        <v>0</v>
      </c>
      <c r="S555" s="7">
        <f t="shared" si="184"/>
        <v>800</v>
      </c>
      <c r="T555" s="7">
        <f t="shared" si="185"/>
        <v>800</v>
      </c>
      <c r="U555" s="8" t="str">
        <f t="shared" si="186"/>
        <v/>
      </c>
      <c r="V555" s="7" cm="1">
        <f t="array" aca="1" ref="V555" ca="1">IF(ISBLANK(I555),0,_xlfn.XLOOKUP(I555,INDIRECT(U555&amp;"Controls"),INDIRECT(U555&amp;"ControlsAddon")))</f>
        <v>0</v>
      </c>
      <c r="W555" s="7" t="str">
        <f t="shared" si="174"/>
        <v/>
      </c>
      <c r="X555" s="7" cm="1">
        <f t="array" aca="1" ref="X555" ca="1">IF(AND(K555="y",NOT(ISBLANK(H555))),_xlfn.XLOOKUP(S555,ralcassette,ralcassettecost),IF(K555="Y",_xlfn.XLOOKUP(S555,INDIRECT(U555&amp;"RALW"),_xlfn.XLOOKUP(T555,INDIRECT(U555&amp;"RALD"),INDIRECT(U555&amp;"RAL"))),0))</f>
        <v>0</v>
      </c>
      <c r="Y555" s="7">
        <f t="shared" si="187"/>
        <v>0</v>
      </c>
      <c r="Z555" s="7">
        <f t="shared" si="188"/>
        <v>0</v>
      </c>
      <c r="AA555" s="7" cm="1">
        <f t="array" ref="AA555">IF(ISNUMBER(SEARCH("cassette",H555)),_xlfn.XLOOKUP(S555,cassettewidth,_xlfn.XLOOKUP(H555,cassettetype,cassette)),IF(ISNUMBER(SEARCH("fascia",H555)),_xlfn.XLOOKUP(S555,fasciawidth,_xlfn.XLOOKUP(H555,fasciatype,fascia)),0))</f>
        <v>0</v>
      </c>
      <c r="AB555" s="7" t="str">
        <f t="shared" si="189"/>
        <v/>
      </c>
      <c r="AC555" s="7" t="str" cm="1">
        <f t="array" ref="AC555">IF(NOT(ISBLANK(H555)),_xlfn.XLOOKUP(S555,cassetterefwidth,_xlfn.XLOOKUP(T555,cassetterefdrop,cassetteref)),"")</f>
        <v/>
      </c>
      <c r="AD555" s="1" t="b">
        <f t="shared" si="190"/>
        <v>0</v>
      </c>
      <c r="AE555" s="1" t="b">
        <f t="shared" si="175"/>
        <v>0</v>
      </c>
      <c r="AF555" s="10" t="e" cm="1">
        <f t="array" aca="1" ref="AF555" ca="1">(_xlfn.XLOOKUP($S555,INDIRECT($U555&amp;$W555&amp;"W"),_xlfn.XLOOKUP($T555,INDIRECT($U555&amp;$W555&amp;"D"),INDIRECT($U555&amp;$W555))))</f>
        <v>#REF!</v>
      </c>
      <c r="AG555" s="9"/>
      <c r="AH555" s="9"/>
      <c r="AI555" s="9"/>
      <c r="AJ555" s="9"/>
      <c r="AK555" s="9"/>
      <c r="AL555" s="7">
        <f t="shared" si="176"/>
        <v>500</v>
      </c>
      <c r="AM555" s="7" t="str">
        <f t="shared" si="191"/>
        <v/>
      </c>
      <c r="AN555" s="7">
        <f t="shared" si="177"/>
        <v>0</v>
      </c>
      <c r="AO555" s="7">
        <f t="shared" si="178"/>
        <v>0</v>
      </c>
      <c r="AP555" s="9" cm="1">
        <f t="array" aca="1" ref="AP555" ca="1">IF(F555="Flow",_xlfn.XLOOKUP(AL555,INDIRECT(F555&amp;AM555&amp;"W"),_xlfn.XLOOKUP(AI555,INDIRECT(F555&amp;AM555&amp;"H"),INDIRECT(F555&amp;AM555))),0)</f>
        <v>0</v>
      </c>
      <c r="AQ555" s="9">
        <f>IF(F555="Cascade",_xlfn.XLOOKUP(S555,Cascade!$C$4:$S$4,Cascade!$C$5:$S$5),0)</f>
        <v>0</v>
      </c>
      <c r="AR555" s="9" t="b">
        <f t="shared" si="179"/>
        <v>0</v>
      </c>
      <c r="AS555" s="9" cm="1">
        <f t="array" aca="1" ref="AS555" ca="1">IF(OR(G555="Ellipse 43",G555="Luxury 46",G555="Type 2",G555="Type D",G555="Type Z",ISBLANK(G555)),0,_xlfn.XLOOKUP(S555,INDIRECT(U555&amp;AR555&amp;"w"),INDIRECT(U555&amp;AR555)))</f>
        <v>0</v>
      </c>
      <c r="AT555" s="9" cm="1">
        <f t="array" ref="AT555">IF(F555="ExtraLok 100",_xlfn.XLOOKUP(S555,'ExtraLok 100'!$C$6:$S$6,_xlfn.XLOOKUP('Pricing Tool'!T555,'ExtraLok 100'!$A$7:$A$21,'ExtraLok 100'!$C$7:$S$21)),IF(F555="ExtraLok 125",_xlfn.XLOOKUP('Pricing Tool'!S555,'ExtraLok 125'!$C$6:$S$6,_xlfn.XLOOKUP('Pricing Tool'!T555,'ExtraLok 125'!$A$7:$A$33,'ExtraLok 125'!$C$7:$S$33)),0))</f>
        <v>0</v>
      </c>
      <c r="AU555" s="9">
        <f t="shared" ca="1" si="192"/>
        <v>0</v>
      </c>
      <c r="AV555" s="9" t="str">
        <f t="shared" si="180"/>
        <v/>
      </c>
      <c r="AW555" s="85" t="e">
        <f>_xlfn.XLOOKUP($AV555,'Size capacities'!$A$2:$A$120,'Size capacities'!D$2:D$120)</f>
        <v>#N/A</v>
      </c>
      <c r="AX555" s="85" t="e">
        <f>_xlfn.XLOOKUP($AV555,'Size capacities'!$A$2:$A$120,'Size capacities'!E$2:E$120)</f>
        <v>#N/A</v>
      </c>
      <c r="AY555" s="85" t="e">
        <f>_xlfn.XLOOKUP($AV555,'Size capacities'!$A$2:$A$120,'Size capacities'!F$2:F$120)</f>
        <v>#N/A</v>
      </c>
      <c r="AZ555" s="85" t="e">
        <f>_xlfn.XLOOKUP($AV555,'Size capacities'!$A$2:$A$120,'Size capacities'!G$2:G$120)</f>
        <v>#N/A</v>
      </c>
      <c r="BA555" s="85">
        <f t="shared" si="181"/>
        <v>0</v>
      </c>
      <c r="BB555" s="85">
        <f t="shared" si="182"/>
        <v>0</v>
      </c>
    </row>
    <row r="556" spans="1:54" x14ac:dyDescent="0.3">
      <c r="A556" s="7">
        <v>553</v>
      </c>
      <c r="B556" s="91"/>
      <c r="C556" s="91"/>
      <c r="D556" s="91"/>
      <c r="E556" s="91"/>
      <c r="F556" s="91"/>
      <c r="G556" s="91"/>
      <c r="H556" s="91"/>
      <c r="I556" s="91"/>
      <c r="J556" s="91"/>
      <c r="K556" s="92"/>
      <c r="L556" s="92"/>
      <c r="M556" s="9">
        <f t="shared" ca="1" si="172"/>
        <v>0</v>
      </c>
      <c r="N556" s="10" cm="1">
        <f t="array" aca="1" ref="N556" ca="1">IF(ISBLANK(C556),0,IF(F556="Flow",AP556,IF(F556="Cascade",AQ556,IF(OR(ISBLANK(F556),ISBLANK(G556),ISBLANK(I556),ISBLANK(J556)),0,(_xlfn.XLOOKUP(S556,INDIRECT(U556&amp;W556&amp;"W"),_xlfn.XLOOKUP(T556,INDIRECT(U556&amp;W556&amp;"D"),INDIRECT(U556&amp;W556))))))))</f>
        <v>0</v>
      </c>
      <c r="O556" s="93"/>
      <c r="P556" s="9">
        <f t="shared" ca="1" si="173"/>
        <v>0</v>
      </c>
      <c r="Q556" s="9">
        <f t="shared" si="183"/>
        <v>0</v>
      </c>
      <c r="S556" s="7">
        <f t="shared" si="184"/>
        <v>800</v>
      </c>
      <c r="T556" s="7">
        <f t="shared" si="185"/>
        <v>800</v>
      </c>
      <c r="U556" s="8" t="str">
        <f t="shared" si="186"/>
        <v/>
      </c>
      <c r="V556" s="7" cm="1">
        <f t="array" aca="1" ref="V556" ca="1">IF(ISBLANK(I556),0,_xlfn.XLOOKUP(I556,INDIRECT(U556&amp;"Controls"),INDIRECT(U556&amp;"ControlsAddon")))</f>
        <v>0</v>
      </c>
      <c r="W556" s="7" t="str">
        <f t="shared" si="174"/>
        <v/>
      </c>
      <c r="X556" s="7" cm="1">
        <f t="array" aca="1" ref="X556" ca="1">IF(AND(K556="y",NOT(ISBLANK(H556))),_xlfn.XLOOKUP(S556,ralcassette,ralcassettecost),IF(K556="Y",_xlfn.XLOOKUP(S556,INDIRECT(U556&amp;"RALW"),_xlfn.XLOOKUP(T556,INDIRECT(U556&amp;"RALD"),INDIRECT(U556&amp;"RAL"))),0))</f>
        <v>0</v>
      </c>
      <c r="Y556" s="7">
        <f t="shared" si="187"/>
        <v>0</v>
      </c>
      <c r="Z556" s="7">
        <f t="shared" si="188"/>
        <v>0</v>
      </c>
      <c r="AA556" s="7" cm="1">
        <f t="array" ref="AA556">IF(ISNUMBER(SEARCH("cassette",H556)),_xlfn.XLOOKUP(S556,cassettewidth,_xlfn.XLOOKUP(H556,cassettetype,cassette)),IF(ISNUMBER(SEARCH("fascia",H556)),_xlfn.XLOOKUP(S556,fasciawidth,_xlfn.XLOOKUP(H556,fasciatype,fascia)),0))</f>
        <v>0</v>
      </c>
      <c r="AB556" s="7" t="str">
        <f t="shared" si="189"/>
        <v/>
      </c>
      <c r="AC556" s="7" t="str" cm="1">
        <f t="array" ref="AC556">IF(NOT(ISBLANK(H556)),_xlfn.XLOOKUP(S556,cassetterefwidth,_xlfn.XLOOKUP(T556,cassetterefdrop,cassetteref)),"")</f>
        <v/>
      </c>
      <c r="AD556" s="1" t="b">
        <f t="shared" si="190"/>
        <v>0</v>
      </c>
      <c r="AE556" s="1" t="b">
        <f t="shared" si="175"/>
        <v>0</v>
      </c>
      <c r="AF556" s="10" t="e" cm="1">
        <f t="array" aca="1" ref="AF556" ca="1">(_xlfn.XLOOKUP($S556,INDIRECT($U556&amp;$W556&amp;"W"),_xlfn.XLOOKUP($T556,INDIRECT($U556&amp;$W556&amp;"D"),INDIRECT($U556&amp;$W556))))</f>
        <v>#REF!</v>
      </c>
      <c r="AG556" s="9"/>
      <c r="AH556" s="9"/>
      <c r="AI556" s="9"/>
      <c r="AJ556" s="9"/>
      <c r="AK556" s="9"/>
      <c r="AL556" s="7">
        <f t="shared" si="176"/>
        <v>500</v>
      </c>
      <c r="AM556" s="7" t="str">
        <f t="shared" si="191"/>
        <v/>
      </c>
      <c r="AN556" s="7">
        <f t="shared" si="177"/>
        <v>0</v>
      </c>
      <c r="AO556" s="7">
        <f t="shared" si="178"/>
        <v>0</v>
      </c>
      <c r="AP556" s="9" cm="1">
        <f t="array" aca="1" ref="AP556" ca="1">IF(F556="Flow",_xlfn.XLOOKUP(AL556,INDIRECT(F556&amp;AM556&amp;"W"),_xlfn.XLOOKUP(AI556,INDIRECT(F556&amp;AM556&amp;"H"),INDIRECT(F556&amp;AM556))),0)</f>
        <v>0</v>
      </c>
      <c r="AQ556" s="9">
        <f>IF(F556="Cascade",_xlfn.XLOOKUP(S556,Cascade!$C$4:$S$4,Cascade!$C$5:$S$5),0)</f>
        <v>0</v>
      </c>
      <c r="AR556" s="9" t="b">
        <f t="shared" si="179"/>
        <v>0</v>
      </c>
      <c r="AS556" s="9" cm="1">
        <f t="array" aca="1" ref="AS556" ca="1">IF(OR(G556="Ellipse 43",G556="Luxury 46",G556="Type 2",G556="Type D",G556="Type Z",ISBLANK(G556)),0,_xlfn.XLOOKUP(S556,INDIRECT(U556&amp;AR556&amp;"w"),INDIRECT(U556&amp;AR556)))</f>
        <v>0</v>
      </c>
      <c r="AT556" s="9" cm="1">
        <f t="array" ref="AT556">IF(F556="ExtraLok 100",_xlfn.XLOOKUP(S556,'ExtraLok 100'!$C$6:$S$6,_xlfn.XLOOKUP('Pricing Tool'!T556,'ExtraLok 100'!$A$7:$A$21,'ExtraLok 100'!$C$7:$S$21)),IF(F556="ExtraLok 125",_xlfn.XLOOKUP('Pricing Tool'!S556,'ExtraLok 125'!$C$6:$S$6,_xlfn.XLOOKUP('Pricing Tool'!T556,'ExtraLok 125'!$A$7:$A$33,'ExtraLok 125'!$C$7:$S$33)),0))</f>
        <v>0</v>
      </c>
      <c r="AU556" s="9">
        <f t="shared" ca="1" si="192"/>
        <v>0</v>
      </c>
      <c r="AV556" s="9" t="str">
        <f t="shared" si="180"/>
        <v/>
      </c>
      <c r="AW556" s="85" t="e">
        <f>_xlfn.XLOOKUP($AV556,'Size capacities'!$A$2:$A$120,'Size capacities'!D$2:D$120)</f>
        <v>#N/A</v>
      </c>
      <c r="AX556" s="85" t="e">
        <f>_xlfn.XLOOKUP($AV556,'Size capacities'!$A$2:$A$120,'Size capacities'!E$2:E$120)</f>
        <v>#N/A</v>
      </c>
      <c r="AY556" s="85" t="e">
        <f>_xlfn.XLOOKUP($AV556,'Size capacities'!$A$2:$A$120,'Size capacities'!F$2:F$120)</f>
        <v>#N/A</v>
      </c>
      <c r="AZ556" s="85" t="e">
        <f>_xlfn.XLOOKUP($AV556,'Size capacities'!$A$2:$A$120,'Size capacities'!G$2:G$120)</f>
        <v>#N/A</v>
      </c>
      <c r="BA556" s="85">
        <f t="shared" si="181"/>
        <v>0</v>
      </c>
      <c r="BB556" s="85">
        <f t="shared" si="182"/>
        <v>0</v>
      </c>
    </row>
    <row r="557" spans="1:54" x14ac:dyDescent="0.3">
      <c r="A557" s="7">
        <v>554</v>
      </c>
      <c r="B557" s="91"/>
      <c r="C557" s="91"/>
      <c r="D557" s="91"/>
      <c r="E557" s="91"/>
      <c r="F557" s="91"/>
      <c r="G557" s="91"/>
      <c r="H557" s="91"/>
      <c r="I557" s="91"/>
      <c r="J557" s="91"/>
      <c r="K557" s="92"/>
      <c r="L557" s="92"/>
      <c r="M557" s="9">
        <f t="shared" ca="1" si="172"/>
        <v>0</v>
      </c>
      <c r="N557" s="10" cm="1">
        <f t="array" aca="1" ref="N557" ca="1">IF(ISBLANK(C557),0,IF(F557="Flow",AP557,IF(F557="Cascade",AQ557,IF(OR(ISBLANK(F557),ISBLANK(G557),ISBLANK(I557),ISBLANK(J557)),0,(_xlfn.XLOOKUP(S557,INDIRECT(U557&amp;W557&amp;"W"),_xlfn.XLOOKUP(T557,INDIRECT(U557&amp;W557&amp;"D"),INDIRECT(U557&amp;W557))))))))</f>
        <v>0</v>
      </c>
      <c r="O557" s="93"/>
      <c r="P557" s="9">
        <f t="shared" ca="1" si="173"/>
        <v>0</v>
      </c>
      <c r="Q557" s="9">
        <f t="shared" si="183"/>
        <v>0</v>
      </c>
      <c r="S557" s="7">
        <f t="shared" si="184"/>
        <v>800</v>
      </c>
      <c r="T557" s="7">
        <f t="shared" si="185"/>
        <v>800</v>
      </c>
      <c r="U557" s="8" t="str">
        <f t="shared" si="186"/>
        <v/>
      </c>
      <c r="V557" s="7" cm="1">
        <f t="array" aca="1" ref="V557" ca="1">IF(ISBLANK(I557),0,_xlfn.XLOOKUP(I557,INDIRECT(U557&amp;"Controls"),INDIRECT(U557&amp;"ControlsAddon")))</f>
        <v>0</v>
      </c>
      <c r="W557" s="7" t="str">
        <f t="shared" si="174"/>
        <v/>
      </c>
      <c r="X557" s="7" cm="1">
        <f t="array" aca="1" ref="X557" ca="1">IF(AND(K557="y",NOT(ISBLANK(H557))),_xlfn.XLOOKUP(S557,ralcassette,ralcassettecost),IF(K557="Y",_xlfn.XLOOKUP(S557,INDIRECT(U557&amp;"RALW"),_xlfn.XLOOKUP(T557,INDIRECT(U557&amp;"RALD"),INDIRECT(U557&amp;"RAL"))),0))</f>
        <v>0</v>
      </c>
      <c r="Y557" s="7">
        <f t="shared" si="187"/>
        <v>0</v>
      </c>
      <c r="Z557" s="7">
        <f t="shared" si="188"/>
        <v>0</v>
      </c>
      <c r="AA557" s="7" cm="1">
        <f t="array" ref="AA557">IF(ISNUMBER(SEARCH("cassette",H557)),_xlfn.XLOOKUP(S557,cassettewidth,_xlfn.XLOOKUP(H557,cassettetype,cassette)),IF(ISNUMBER(SEARCH("fascia",H557)),_xlfn.XLOOKUP(S557,fasciawidth,_xlfn.XLOOKUP(H557,fasciatype,fascia)),0))</f>
        <v>0</v>
      </c>
      <c r="AB557" s="7" t="str">
        <f t="shared" si="189"/>
        <v/>
      </c>
      <c r="AC557" s="7" t="str" cm="1">
        <f t="array" ref="AC557">IF(NOT(ISBLANK(H557)),_xlfn.XLOOKUP(S557,cassetterefwidth,_xlfn.XLOOKUP(T557,cassetterefdrop,cassetteref)),"")</f>
        <v/>
      </c>
      <c r="AD557" s="1" t="b">
        <f t="shared" si="190"/>
        <v>0</v>
      </c>
      <c r="AE557" s="1" t="b">
        <f t="shared" si="175"/>
        <v>0</v>
      </c>
      <c r="AF557" s="10" t="e" cm="1">
        <f t="array" aca="1" ref="AF557" ca="1">(_xlfn.XLOOKUP($S557,INDIRECT($U557&amp;$W557&amp;"W"),_xlfn.XLOOKUP($T557,INDIRECT($U557&amp;$W557&amp;"D"),INDIRECT($U557&amp;$W557))))</f>
        <v>#REF!</v>
      </c>
      <c r="AG557" s="9"/>
      <c r="AH557" s="9"/>
      <c r="AI557" s="9"/>
      <c r="AJ557" s="9"/>
      <c r="AK557" s="9"/>
      <c r="AL557" s="7">
        <f t="shared" si="176"/>
        <v>500</v>
      </c>
      <c r="AM557" s="7" t="str">
        <f t="shared" si="191"/>
        <v/>
      </c>
      <c r="AN557" s="7">
        <f t="shared" si="177"/>
        <v>0</v>
      </c>
      <c r="AO557" s="7">
        <f t="shared" si="178"/>
        <v>0</v>
      </c>
      <c r="AP557" s="9" cm="1">
        <f t="array" aca="1" ref="AP557" ca="1">IF(F557="Flow",_xlfn.XLOOKUP(AL557,INDIRECT(F557&amp;AM557&amp;"W"),_xlfn.XLOOKUP(AI557,INDIRECT(F557&amp;AM557&amp;"H"),INDIRECT(F557&amp;AM557))),0)</f>
        <v>0</v>
      </c>
      <c r="AQ557" s="9">
        <f>IF(F557="Cascade",_xlfn.XLOOKUP(S557,Cascade!$C$4:$S$4,Cascade!$C$5:$S$5),0)</f>
        <v>0</v>
      </c>
      <c r="AR557" s="9" t="b">
        <f t="shared" si="179"/>
        <v>0</v>
      </c>
      <c r="AS557" s="9" cm="1">
        <f t="array" aca="1" ref="AS557" ca="1">IF(OR(G557="Ellipse 43",G557="Luxury 46",G557="Type 2",G557="Type D",G557="Type Z",ISBLANK(G557)),0,_xlfn.XLOOKUP(S557,INDIRECT(U557&amp;AR557&amp;"w"),INDIRECT(U557&amp;AR557)))</f>
        <v>0</v>
      </c>
      <c r="AT557" s="9" cm="1">
        <f t="array" ref="AT557">IF(F557="ExtraLok 100",_xlfn.XLOOKUP(S557,'ExtraLok 100'!$C$6:$S$6,_xlfn.XLOOKUP('Pricing Tool'!T557,'ExtraLok 100'!$A$7:$A$21,'ExtraLok 100'!$C$7:$S$21)),IF(F557="ExtraLok 125",_xlfn.XLOOKUP('Pricing Tool'!S557,'ExtraLok 125'!$C$6:$S$6,_xlfn.XLOOKUP('Pricing Tool'!T557,'ExtraLok 125'!$A$7:$A$33,'ExtraLok 125'!$C$7:$S$33)),0))</f>
        <v>0</v>
      </c>
      <c r="AU557" s="9">
        <f t="shared" ca="1" si="192"/>
        <v>0</v>
      </c>
      <c r="AV557" s="9" t="str">
        <f t="shared" si="180"/>
        <v/>
      </c>
      <c r="AW557" s="85" t="e">
        <f>_xlfn.XLOOKUP($AV557,'Size capacities'!$A$2:$A$120,'Size capacities'!D$2:D$120)</f>
        <v>#N/A</v>
      </c>
      <c r="AX557" s="85" t="e">
        <f>_xlfn.XLOOKUP($AV557,'Size capacities'!$A$2:$A$120,'Size capacities'!E$2:E$120)</f>
        <v>#N/A</v>
      </c>
      <c r="AY557" s="85" t="e">
        <f>_xlfn.XLOOKUP($AV557,'Size capacities'!$A$2:$A$120,'Size capacities'!F$2:F$120)</f>
        <v>#N/A</v>
      </c>
      <c r="AZ557" s="85" t="e">
        <f>_xlfn.XLOOKUP($AV557,'Size capacities'!$A$2:$A$120,'Size capacities'!G$2:G$120)</f>
        <v>#N/A</v>
      </c>
      <c r="BA557" s="85">
        <f t="shared" si="181"/>
        <v>0</v>
      </c>
      <c r="BB557" s="85">
        <f t="shared" si="182"/>
        <v>0</v>
      </c>
    </row>
    <row r="558" spans="1:54" x14ac:dyDescent="0.3">
      <c r="A558" s="7">
        <v>555</v>
      </c>
      <c r="B558" s="91"/>
      <c r="C558" s="91"/>
      <c r="D558" s="91"/>
      <c r="E558" s="91"/>
      <c r="F558" s="91"/>
      <c r="G558" s="91"/>
      <c r="H558" s="91"/>
      <c r="I558" s="91"/>
      <c r="J558" s="91"/>
      <c r="K558" s="92"/>
      <c r="L558" s="92"/>
      <c r="M558" s="9">
        <f t="shared" ca="1" si="172"/>
        <v>0</v>
      </c>
      <c r="N558" s="10" cm="1">
        <f t="array" aca="1" ref="N558" ca="1">IF(ISBLANK(C558),0,IF(F558="Flow",AP558,IF(F558="Cascade",AQ558,IF(OR(ISBLANK(F558),ISBLANK(G558),ISBLANK(I558),ISBLANK(J558)),0,(_xlfn.XLOOKUP(S558,INDIRECT(U558&amp;W558&amp;"W"),_xlfn.XLOOKUP(T558,INDIRECT(U558&amp;W558&amp;"D"),INDIRECT(U558&amp;W558))))))))</f>
        <v>0</v>
      </c>
      <c r="O558" s="93"/>
      <c r="P558" s="9">
        <f t="shared" ca="1" si="173"/>
        <v>0</v>
      </c>
      <c r="Q558" s="9">
        <f t="shared" si="183"/>
        <v>0</v>
      </c>
      <c r="S558" s="7">
        <f t="shared" si="184"/>
        <v>800</v>
      </c>
      <c r="T558" s="7">
        <f t="shared" si="185"/>
        <v>800</v>
      </c>
      <c r="U558" s="8" t="str">
        <f t="shared" si="186"/>
        <v/>
      </c>
      <c r="V558" s="7" cm="1">
        <f t="array" aca="1" ref="V558" ca="1">IF(ISBLANK(I558),0,_xlfn.XLOOKUP(I558,INDIRECT(U558&amp;"Controls"),INDIRECT(U558&amp;"ControlsAddon")))</f>
        <v>0</v>
      </c>
      <c r="W558" s="7" t="str">
        <f t="shared" si="174"/>
        <v/>
      </c>
      <c r="X558" s="7" cm="1">
        <f t="array" aca="1" ref="X558" ca="1">IF(AND(K558="y",NOT(ISBLANK(H558))),_xlfn.XLOOKUP(S558,ralcassette,ralcassettecost),IF(K558="Y",_xlfn.XLOOKUP(S558,INDIRECT(U558&amp;"RALW"),_xlfn.XLOOKUP(T558,INDIRECT(U558&amp;"RALD"),INDIRECT(U558&amp;"RAL"))),0))</f>
        <v>0</v>
      </c>
      <c r="Y558" s="7">
        <f t="shared" si="187"/>
        <v>0</v>
      </c>
      <c r="Z558" s="7">
        <f t="shared" si="188"/>
        <v>0</v>
      </c>
      <c r="AA558" s="7" cm="1">
        <f t="array" ref="AA558">IF(ISNUMBER(SEARCH("cassette",H558)),_xlfn.XLOOKUP(S558,cassettewidth,_xlfn.XLOOKUP(H558,cassettetype,cassette)),IF(ISNUMBER(SEARCH("fascia",H558)),_xlfn.XLOOKUP(S558,fasciawidth,_xlfn.XLOOKUP(H558,fasciatype,fascia)),0))</f>
        <v>0</v>
      </c>
      <c r="AB558" s="7" t="str">
        <f t="shared" si="189"/>
        <v/>
      </c>
      <c r="AC558" s="7" t="str" cm="1">
        <f t="array" ref="AC558">IF(NOT(ISBLANK(H558)),_xlfn.XLOOKUP(S558,cassetterefwidth,_xlfn.XLOOKUP(T558,cassetterefdrop,cassetteref)),"")</f>
        <v/>
      </c>
      <c r="AD558" s="1" t="b">
        <f t="shared" si="190"/>
        <v>0</v>
      </c>
      <c r="AE558" s="1" t="b">
        <f t="shared" si="175"/>
        <v>0</v>
      </c>
      <c r="AF558" s="10" t="e" cm="1">
        <f t="array" aca="1" ref="AF558" ca="1">(_xlfn.XLOOKUP($S558,INDIRECT($U558&amp;$W558&amp;"W"),_xlfn.XLOOKUP($T558,INDIRECT($U558&amp;$W558&amp;"D"),INDIRECT($U558&amp;$W558))))</f>
        <v>#REF!</v>
      </c>
      <c r="AG558" s="9"/>
      <c r="AH558" s="9"/>
      <c r="AI558" s="9"/>
      <c r="AJ558" s="9"/>
      <c r="AK558" s="9"/>
      <c r="AL558" s="7">
        <f t="shared" si="176"/>
        <v>500</v>
      </c>
      <c r="AM558" s="7" t="str">
        <f t="shared" si="191"/>
        <v/>
      </c>
      <c r="AN558" s="7">
        <f t="shared" si="177"/>
        <v>0</v>
      </c>
      <c r="AO558" s="7">
        <f t="shared" si="178"/>
        <v>0</v>
      </c>
      <c r="AP558" s="9" cm="1">
        <f t="array" aca="1" ref="AP558" ca="1">IF(F558="Flow",_xlfn.XLOOKUP(AL558,INDIRECT(F558&amp;AM558&amp;"W"),_xlfn.XLOOKUP(AI558,INDIRECT(F558&amp;AM558&amp;"H"),INDIRECT(F558&amp;AM558))),0)</f>
        <v>0</v>
      </c>
      <c r="AQ558" s="9">
        <f>IF(F558="Cascade",_xlfn.XLOOKUP(S558,Cascade!$C$4:$S$4,Cascade!$C$5:$S$5),0)</f>
        <v>0</v>
      </c>
      <c r="AR558" s="9" t="b">
        <f t="shared" si="179"/>
        <v>0</v>
      </c>
      <c r="AS558" s="9" cm="1">
        <f t="array" aca="1" ref="AS558" ca="1">IF(OR(G558="Ellipse 43",G558="Luxury 46",G558="Type 2",G558="Type D",G558="Type Z",ISBLANK(G558)),0,_xlfn.XLOOKUP(S558,INDIRECT(U558&amp;AR558&amp;"w"),INDIRECT(U558&amp;AR558)))</f>
        <v>0</v>
      </c>
      <c r="AT558" s="9" cm="1">
        <f t="array" ref="AT558">IF(F558="ExtraLok 100",_xlfn.XLOOKUP(S558,'ExtraLok 100'!$C$6:$S$6,_xlfn.XLOOKUP('Pricing Tool'!T558,'ExtraLok 100'!$A$7:$A$21,'ExtraLok 100'!$C$7:$S$21)),IF(F558="ExtraLok 125",_xlfn.XLOOKUP('Pricing Tool'!S558,'ExtraLok 125'!$C$6:$S$6,_xlfn.XLOOKUP('Pricing Tool'!T558,'ExtraLok 125'!$A$7:$A$33,'ExtraLok 125'!$C$7:$S$33)),0))</f>
        <v>0</v>
      </c>
      <c r="AU558" s="9">
        <f t="shared" ca="1" si="192"/>
        <v>0</v>
      </c>
      <c r="AV558" s="9" t="str">
        <f t="shared" si="180"/>
        <v/>
      </c>
      <c r="AW558" s="85" t="e">
        <f>_xlfn.XLOOKUP($AV558,'Size capacities'!$A$2:$A$120,'Size capacities'!D$2:D$120)</f>
        <v>#N/A</v>
      </c>
      <c r="AX558" s="85" t="e">
        <f>_xlfn.XLOOKUP($AV558,'Size capacities'!$A$2:$A$120,'Size capacities'!E$2:E$120)</f>
        <v>#N/A</v>
      </c>
      <c r="AY558" s="85" t="e">
        <f>_xlfn.XLOOKUP($AV558,'Size capacities'!$A$2:$A$120,'Size capacities'!F$2:F$120)</f>
        <v>#N/A</v>
      </c>
      <c r="AZ558" s="85" t="e">
        <f>_xlfn.XLOOKUP($AV558,'Size capacities'!$A$2:$A$120,'Size capacities'!G$2:G$120)</f>
        <v>#N/A</v>
      </c>
      <c r="BA558" s="85">
        <f t="shared" si="181"/>
        <v>0</v>
      </c>
      <c r="BB558" s="85">
        <f t="shared" si="182"/>
        <v>0</v>
      </c>
    </row>
    <row r="559" spans="1:54" x14ac:dyDescent="0.3">
      <c r="A559" s="7">
        <v>556</v>
      </c>
      <c r="B559" s="91"/>
      <c r="C559" s="91"/>
      <c r="D559" s="91"/>
      <c r="E559" s="91"/>
      <c r="F559" s="91"/>
      <c r="G559" s="91"/>
      <c r="H559" s="91"/>
      <c r="I559" s="91"/>
      <c r="J559" s="91"/>
      <c r="K559" s="92"/>
      <c r="L559" s="92"/>
      <c r="M559" s="9">
        <f t="shared" ca="1" si="172"/>
        <v>0</v>
      </c>
      <c r="N559" s="10" cm="1">
        <f t="array" aca="1" ref="N559" ca="1">IF(ISBLANK(C559),0,IF(F559="Flow",AP559,IF(F559="Cascade",AQ559,IF(OR(ISBLANK(F559),ISBLANK(G559),ISBLANK(I559),ISBLANK(J559)),0,(_xlfn.XLOOKUP(S559,INDIRECT(U559&amp;W559&amp;"W"),_xlfn.XLOOKUP(T559,INDIRECT(U559&amp;W559&amp;"D"),INDIRECT(U559&amp;W559))))))))</f>
        <v>0</v>
      </c>
      <c r="O559" s="93"/>
      <c r="P559" s="9">
        <f t="shared" ca="1" si="173"/>
        <v>0</v>
      </c>
      <c r="Q559" s="9">
        <f t="shared" si="183"/>
        <v>0</v>
      </c>
      <c r="S559" s="7">
        <f t="shared" si="184"/>
        <v>800</v>
      </c>
      <c r="T559" s="7">
        <f t="shared" si="185"/>
        <v>800</v>
      </c>
      <c r="U559" s="8" t="str">
        <f t="shared" si="186"/>
        <v/>
      </c>
      <c r="V559" s="7" cm="1">
        <f t="array" aca="1" ref="V559" ca="1">IF(ISBLANK(I559),0,_xlfn.XLOOKUP(I559,INDIRECT(U559&amp;"Controls"),INDIRECT(U559&amp;"ControlsAddon")))</f>
        <v>0</v>
      </c>
      <c r="W559" s="7" t="str">
        <f t="shared" si="174"/>
        <v/>
      </c>
      <c r="X559" s="7" cm="1">
        <f t="array" aca="1" ref="X559" ca="1">IF(AND(K559="y",NOT(ISBLANK(H559))),_xlfn.XLOOKUP(S559,ralcassette,ralcassettecost),IF(K559="Y",_xlfn.XLOOKUP(S559,INDIRECT(U559&amp;"RALW"),_xlfn.XLOOKUP(T559,INDIRECT(U559&amp;"RALD"),INDIRECT(U559&amp;"RAL"))),0))</f>
        <v>0</v>
      </c>
      <c r="Y559" s="7">
        <f t="shared" si="187"/>
        <v>0</v>
      </c>
      <c r="Z559" s="7">
        <f t="shared" si="188"/>
        <v>0</v>
      </c>
      <c r="AA559" s="7" cm="1">
        <f t="array" ref="AA559">IF(ISNUMBER(SEARCH("cassette",H559)),_xlfn.XLOOKUP(S559,cassettewidth,_xlfn.XLOOKUP(H559,cassettetype,cassette)),IF(ISNUMBER(SEARCH("fascia",H559)),_xlfn.XLOOKUP(S559,fasciawidth,_xlfn.XLOOKUP(H559,fasciatype,fascia)),0))</f>
        <v>0</v>
      </c>
      <c r="AB559" s="7" t="str">
        <f t="shared" si="189"/>
        <v/>
      </c>
      <c r="AC559" s="7" t="str" cm="1">
        <f t="array" ref="AC559">IF(NOT(ISBLANK(H559)),_xlfn.XLOOKUP(S559,cassetterefwidth,_xlfn.XLOOKUP(T559,cassetterefdrop,cassetteref)),"")</f>
        <v/>
      </c>
      <c r="AD559" s="1" t="b">
        <f t="shared" si="190"/>
        <v>0</v>
      </c>
      <c r="AE559" s="1" t="b">
        <f t="shared" si="175"/>
        <v>0</v>
      </c>
      <c r="AF559" s="10" t="e" cm="1">
        <f t="array" aca="1" ref="AF559" ca="1">(_xlfn.XLOOKUP($S559,INDIRECT($U559&amp;$W559&amp;"W"),_xlfn.XLOOKUP($T559,INDIRECT($U559&amp;$W559&amp;"D"),INDIRECT($U559&amp;$W559))))</f>
        <v>#REF!</v>
      </c>
      <c r="AG559" s="9"/>
      <c r="AH559" s="9"/>
      <c r="AI559" s="9"/>
      <c r="AJ559" s="9"/>
      <c r="AK559" s="9"/>
      <c r="AL559" s="7">
        <f t="shared" si="176"/>
        <v>500</v>
      </c>
      <c r="AM559" s="7" t="str">
        <f t="shared" si="191"/>
        <v/>
      </c>
      <c r="AN559" s="7">
        <f t="shared" si="177"/>
        <v>0</v>
      </c>
      <c r="AO559" s="7">
        <f t="shared" si="178"/>
        <v>0</v>
      </c>
      <c r="AP559" s="9" cm="1">
        <f t="array" aca="1" ref="AP559" ca="1">IF(F559="Flow",_xlfn.XLOOKUP(AL559,INDIRECT(F559&amp;AM559&amp;"W"),_xlfn.XLOOKUP(AI559,INDIRECT(F559&amp;AM559&amp;"H"),INDIRECT(F559&amp;AM559))),0)</f>
        <v>0</v>
      </c>
      <c r="AQ559" s="9">
        <f>IF(F559="Cascade",_xlfn.XLOOKUP(S559,Cascade!$C$4:$S$4,Cascade!$C$5:$S$5),0)</f>
        <v>0</v>
      </c>
      <c r="AR559" s="9" t="b">
        <f t="shared" si="179"/>
        <v>0</v>
      </c>
      <c r="AS559" s="9" cm="1">
        <f t="array" aca="1" ref="AS559" ca="1">IF(OR(G559="Ellipse 43",G559="Luxury 46",G559="Type 2",G559="Type D",G559="Type Z",ISBLANK(G559)),0,_xlfn.XLOOKUP(S559,INDIRECT(U559&amp;AR559&amp;"w"),INDIRECT(U559&amp;AR559)))</f>
        <v>0</v>
      </c>
      <c r="AT559" s="9" cm="1">
        <f t="array" ref="AT559">IF(F559="ExtraLok 100",_xlfn.XLOOKUP(S559,'ExtraLok 100'!$C$6:$S$6,_xlfn.XLOOKUP('Pricing Tool'!T559,'ExtraLok 100'!$A$7:$A$21,'ExtraLok 100'!$C$7:$S$21)),IF(F559="ExtraLok 125",_xlfn.XLOOKUP('Pricing Tool'!S559,'ExtraLok 125'!$C$6:$S$6,_xlfn.XLOOKUP('Pricing Tool'!T559,'ExtraLok 125'!$A$7:$A$33,'ExtraLok 125'!$C$7:$S$33)),0))</f>
        <v>0</v>
      </c>
      <c r="AU559" s="9">
        <f t="shared" ca="1" si="192"/>
        <v>0</v>
      </c>
      <c r="AV559" s="9" t="str">
        <f t="shared" si="180"/>
        <v/>
      </c>
      <c r="AW559" s="85" t="e">
        <f>_xlfn.XLOOKUP($AV559,'Size capacities'!$A$2:$A$120,'Size capacities'!D$2:D$120)</f>
        <v>#N/A</v>
      </c>
      <c r="AX559" s="85" t="e">
        <f>_xlfn.XLOOKUP($AV559,'Size capacities'!$A$2:$A$120,'Size capacities'!E$2:E$120)</f>
        <v>#N/A</v>
      </c>
      <c r="AY559" s="85" t="e">
        <f>_xlfn.XLOOKUP($AV559,'Size capacities'!$A$2:$A$120,'Size capacities'!F$2:F$120)</f>
        <v>#N/A</v>
      </c>
      <c r="AZ559" s="85" t="e">
        <f>_xlfn.XLOOKUP($AV559,'Size capacities'!$A$2:$A$120,'Size capacities'!G$2:G$120)</f>
        <v>#N/A</v>
      </c>
      <c r="BA559" s="85">
        <f t="shared" si="181"/>
        <v>0</v>
      </c>
      <c r="BB559" s="85">
        <f t="shared" si="182"/>
        <v>0</v>
      </c>
    </row>
    <row r="560" spans="1:54" x14ac:dyDescent="0.3">
      <c r="A560" s="7">
        <v>557</v>
      </c>
      <c r="B560" s="91"/>
      <c r="C560" s="91"/>
      <c r="D560" s="91"/>
      <c r="E560" s="91"/>
      <c r="F560" s="91"/>
      <c r="G560" s="91"/>
      <c r="H560" s="91"/>
      <c r="I560" s="91"/>
      <c r="J560" s="91"/>
      <c r="K560" s="92"/>
      <c r="L560" s="92"/>
      <c r="M560" s="9">
        <f t="shared" ca="1" si="172"/>
        <v>0</v>
      </c>
      <c r="N560" s="10" cm="1">
        <f t="array" aca="1" ref="N560" ca="1">IF(ISBLANK(C560),0,IF(F560="Flow",AP560,IF(F560="Cascade",AQ560,IF(OR(ISBLANK(F560),ISBLANK(G560),ISBLANK(I560),ISBLANK(J560)),0,(_xlfn.XLOOKUP(S560,INDIRECT(U560&amp;W560&amp;"W"),_xlfn.XLOOKUP(T560,INDIRECT(U560&amp;W560&amp;"D"),INDIRECT(U560&amp;W560))))))))</f>
        <v>0</v>
      </c>
      <c r="O560" s="93"/>
      <c r="P560" s="9">
        <f t="shared" ca="1" si="173"/>
        <v>0</v>
      </c>
      <c r="Q560" s="9">
        <f t="shared" si="183"/>
        <v>0</v>
      </c>
      <c r="S560" s="7">
        <f t="shared" si="184"/>
        <v>800</v>
      </c>
      <c r="T560" s="7">
        <f t="shared" si="185"/>
        <v>800</v>
      </c>
      <c r="U560" s="8" t="str">
        <f t="shared" si="186"/>
        <v/>
      </c>
      <c r="V560" s="7" cm="1">
        <f t="array" aca="1" ref="V560" ca="1">IF(ISBLANK(I560),0,_xlfn.XLOOKUP(I560,INDIRECT(U560&amp;"Controls"),INDIRECT(U560&amp;"ControlsAddon")))</f>
        <v>0</v>
      </c>
      <c r="W560" s="7" t="str">
        <f t="shared" si="174"/>
        <v/>
      </c>
      <c r="X560" s="7" cm="1">
        <f t="array" aca="1" ref="X560" ca="1">IF(AND(K560="y",NOT(ISBLANK(H560))),_xlfn.XLOOKUP(S560,ralcassette,ralcassettecost),IF(K560="Y",_xlfn.XLOOKUP(S560,INDIRECT(U560&amp;"RALW"),_xlfn.XLOOKUP(T560,INDIRECT(U560&amp;"RALD"),INDIRECT(U560&amp;"RAL"))),0))</f>
        <v>0</v>
      </c>
      <c r="Y560" s="7">
        <f t="shared" si="187"/>
        <v>0</v>
      </c>
      <c r="Z560" s="7">
        <f t="shared" si="188"/>
        <v>0</v>
      </c>
      <c r="AA560" s="7" cm="1">
        <f t="array" ref="AA560">IF(ISNUMBER(SEARCH("cassette",H560)),_xlfn.XLOOKUP(S560,cassettewidth,_xlfn.XLOOKUP(H560,cassettetype,cassette)),IF(ISNUMBER(SEARCH("fascia",H560)),_xlfn.XLOOKUP(S560,fasciawidth,_xlfn.XLOOKUP(H560,fasciatype,fascia)),0))</f>
        <v>0</v>
      </c>
      <c r="AB560" s="7" t="str">
        <f t="shared" si="189"/>
        <v/>
      </c>
      <c r="AC560" s="7" t="str" cm="1">
        <f t="array" ref="AC560">IF(NOT(ISBLANK(H560)),_xlfn.XLOOKUP(S560,cassetterefwidth,_xlfn.XLOOKUP(T560,cassetterefdrop,cassetteref)),"")</f>
        <v/>
      </c>
      <c r="AD560" s="1" t="b">
        <f t="shared" si="190"/>
        <v>0</v>
      </c>
      <c r="AE560" s="1" t="b">
        <f t="shared" si="175"/>
        <v>0</v>
      </c>
      <c r="AF560" s="10" t="e" cm="1">
        <f t="array" aca="1" ref="AF560" ca="1">(_xlfn.XLOOKUP($S560,INDIRECT($U560&amp;$W560&amp;"W"),_xlfn.XLOOKUP($T560,INDIRECT($U560&amp;$W560&amp;"D"),INDIRECT($U560&amp;$W560))))</f>
        <v>#REF!</v>
      </c>
      <c r="AG560" s="9"/>
      <c r="AH560" s="9"/>
      <c r="AI560" s="9"/>
      <c r="AJ560" s="9"/>
      <c r="AK560" s="9"/>
      <c r="AL560" s="7">
        <f t="shared" si="176"/>
        <v>500</v>
      </c>
      <c r="AM560" s="7" t="str">
        <f t="shared" si="191"/>
        <v/>
      </c>
      <c r="AN560" s="7">
        <f t="shared" si="177"/>
        <v>0</v>
      </c>
      <c r="AO560" s="7">
        <f t="shared" si="178"/>
        <v>0</v>
      </c>
      <c r="AP560" s="9" cm="1">
        <f t="array" aca="1" ref="AP560" ca="1">IF(F560="Flow",_xlfn.XLOOKUP(AL560,INDIRECT(F560&amp;AM560&amp;"W"),_xlfn.XLOOKUP(AI560,INDIRECT(F560&amp;AM560&amp;"H"),INDIRECT(F560&amp;AM560))),0)</f>
        <v>0</v>
      </c>
      <c r="AQ560" s="9">
        <f>IF(F560="Cascade",_xlfn.XLOOKUP(S560,Cascade!$C$4:$S$4,Cascade!$C$5:$S$5),0)</f>
        <v>0</v>
      </c>
      <c r="AR560" s="9" t="b">
        <f t="shared" si="179"/>
        <v>0</v>
      </c>
      <c r="AS560" s="9" cm="1">
        <f t="array" aca="1" ref="AS560" ca="1">IF(OR(G560="Ellipse 43",G560="Luxury 46",G560="Type 2",G560="Type D",G560="Type Z",ISBLANK(G560)),0,_xlfn.XLOOKUP(S560,INDIRECT(U560&amp;AR560&amp;"w"),INDIRECT(U560&amp;AR560)))</f>
        <v>0</v>
      </c>
      <c r="AT560" s="9" cm="1">
        <f t="array" ref="AT560">IF(F560="ExtraLok 100",_xlfn.XLOOKUP(S560,'ExtraLok 100'!$C$6:$S$6,_xlfn.XLOOKUP('Pricing Tool'!T560,'ExtraLok 100'!$A$7:$A$21,'ExtraLok 100'!$C$7:$S$21)),IF(F560="ExtraLok 125",_xlfn.XLOOKUP('Pricing Tool'!S560,'ExtraLok 125'!$C$6:$S$6,_xlfn.XLOOKUP('Pricing Tool'!T560,'ExtraLok 125'!$A$7:$A$33,'ExtraLok 125'!$C$7:$S$33)),0))</f>
        <v>0</v>
      </c>
      <c r="AU560" s="9">
        <f t="shared" ca="1" si="192"/>
        <v>0</v>
      </c>
      <c r="AV560" s="9" t="str">
        <f t="shared" si="180"/>
        <v/>
      </c>
      <c r="AW560" s="85" t="e">
        <f>_xlfn.XLOOKUP($AV560,'Size capacities'!$A$2:$A$120,'Size capacities'!D$2:D$120)</f>
        <v>#N/A</v>
      </c>
      <c r="AX560" s="85" t="e">
        <f>_xlfn.XLOOKUP($AV560,'Size capacities'!$A$2:$A$120,'Size capacities'!E$2:E$120)</f>
        <v>#N/A</v>
      </c>
      <c r="AY560" s="85" t="e">
        <f>_xlfn.XLOOKUP($AV560,'Size capacities'!$A$2:$A$120,'Size capacities'!F$2:F$120)</f>
        <v>#N/A</v>
      </c>
      <c r="AZ560" s="85" t="e">
        <f>_xlfn.XLOOKUP($AV560,'Size capacities'!$A$2:$A$120,'Size capacities'!G$2:G$120)</f>
        <v>#N/A</v>
      </c>
      <c r="BA560" s="85">
        <f t="shared" si="181"/>
        <v>0</v>
      </c>
      <c r="BB560" s="85">
        <f t="shared" si="182"/>
        <v>0</v>
      </c>
    </row>
    <row r="561" spans="1:54" x14ac:dyDescent="0.3">
      <c r="A561" s="7">
        <v>558</v>
      </c>
      <c r="B561" s="91"/>
      <c r="C561" s="91"/>
      <c r="D561" s="91"/>
      <c r="E561" s="91"/>
      <c r="F561" s="91"/>
      <c r="G561" s="91"/>
      <c r="H561" s="91"/>
      <c r="I561" s="91"/>
      <c r="J561" s="91"/>
      <c r="K561" s="92"/>
      <c r="L561" s="92"/>
      <c r="M561" s="9">
        <f t="shared" ca="1" si="172"/>
        <v>0</v>
      </c>
      <c r="N561" s="10" cm="1">
        <f t="array" aca="1" ref="N561" ca="1">IF(ISBLANK(C561),0,IF(F561="Flow",AP561,IF(F561="Cascade",AQ561,IF(OR(ISBLANK(F561),ISBLANK(G561),ISBLANK(I561),ISBLANK(J561)),0,(_xlfn.XLOOKUP(S561,INDIRECT(U561&amp;W561&amp;"W"),_xlfn.XLOOKUP(T561,INDIRECT(U561&amp;W561&amp;"D"),INDIRECT(U561&amp;W561))))))))</f>
        <v>0</v>
      </c>
      <c r="O561" s="93"/>
      <c r="P561" s="9">
        <f t="shared" ca="1" si="173"/>
        <v>0</v>
      </c>
      <c r="Q561" s="9">
        <f t="shared" si="183"/>
        <v>0</v>
      </c>
      <c r="S561" s="7">
        <f t="shared" si="184"/>
        <v>800</v>
      </c>
      <c r="T561" s="7">
        <f t="shared" si="185"/>
        <v>800</v>
      </c>
      <c r="U561" s="8" t="str">
        <f t="shared" si="186"/>
        <v/>
      </c>
      <c r="V561" s="7" cm="1">
        <f t="array" aca="1" ref="V561" ca="1">IF(ISBLANK(I561),0,_xlfn.XLOOKUP(I561,INDIRECT(U561&amp;"Controls"),INDIRECT(U561&amp;"ControlsAddon")))</f>
        <v>0</v>
      </c>
      <c r="W561" s="7" t="str">
        <f t="shared" si="174"/>
        <v/>
      </c>
      <c r="X561" s="7" cm="1">
        <f t="array" aca="1" ref="X561" ca="1">IF(AND(K561="y",NOT(ISBLANK(H561))),_xlfn.XLOOKUP(S561,ralcassette,ralcassettecost),IF(K561="Y",_xlfn.XLOOKUP(S561,INDIRECT(U561&amp;"RALW"),_xlfn.XLOOKUP(T561,INDIRECT(U561&amp;"RALD"),INDIRECT(U561&amp;"RAL"))),0))</f>
        <v>0</v>
      </c>
      <c r="Y561" s="7">
        <f t="shared" si="187"/>
        <v>0</v>
      </c>
      <c r="Z561" s="7">
        <f t="shared" si="188"/>
        <v>0</v>
      </c>
      <c r="AA561" s="7" cm="1">
        <f t="array" ref="AA561">IF(ISNUMBER(SEARCH("cassette",H561)),_xlfn.XLOOKUP(S561,cassettewidth,_xlfn.XLOOKUP(H561,cassettetype,cassette)),IF(ISNUMBER(SEARCH("fascia",H561)),_xlfn.XLOOKUP(S561,fasciawidth,_xlfn.XLOOKUP(H561,fasciatype,fascia)),0))</f>
        <v>0</v>
      </c>
      <c r="AB561" s="7" t="str">
        <f t="shared" si="189"/>
        <v/>
      </c>
      <c r="AC561" s="7" t="str" cm="1">
        <f t="array" ref="AC561">IF(NOT(ISBLANK(H561)),_xlfn.XLOOKUP(S561,cassetterefwidth,_xlfn.XLOOKUP(T561,cassetterefdrop,cassetteref)),"")</f>
        <v/>
      </c>
      <c r="AD561" s="1" t="b">
        <f t="shared" si="190"/>
        <v>0</v>
      </c>
      <c r="AE561" s="1" t="b">
        <f t="shared" si="175"/>
        <v>0</v>
      </c>
      <c r="AF561" s="10" t="e" cm="1">
        <f t="array" aca="1" ref="AF561" ca="1">(_xlfn.XLOOKUP($S561,INDIRECT($U561&amp;$W561&amp;"W"),_xlfn.XLOOKUP($T561,INDIRECT($U561&amp;$W561&amp;"D"),INDIRECT($U561&amp;$W561))))</f>
        <v>#REF!</v>
      </c>
      <c r="AG561" s="9"/>
      <c r="AH561" s="9"/>
      <c r="AI561" s="9"/>
      <c r="AJ561" s="9"/>
      <c r="AK561" s="9"/>
      <c r="AL561" s="7">
        <f t="shared" si="176"/>
        <v>500</v>
      </c>
      <c r="AM561" s="7" t="str">
        <f t="shared" si="191"/>
        <v/>
      </c>
      <c r="AN561" s="7">
        <f t="shared" si="177"/>
        <v>0</v>
      </c>
      <c r="AO561" s="7">
        <f t="shared" si="178"/>
        <v>0</v>
      </c>
      <c r="AP561" s="9" cm="1">
        <f t="array" aca="1" ref="AP561" ca="1">IF(F561="Flow",_xlfn.XLOOKUP(AL561,INDIRECT(F561&amp;AM561&amp;"W"),_xlfn.XLOOKUP(AI561,INDIRECT(F561&amp;AM561&amp;"H"),INDIRECT(F561&amp;AM561))),0)</f>
        <v>0</v>
      </c>
      <c r="AQ561" s="9">
        <f>IF(F561="Cascade",_xlfn.XLOOKUP(S561,Cascade!$C$4:$S$4,Cascade!$C$5:$S$5),0)</f>
        <v>0</v>
      </c>
      <c r="AR561" s="9" t="b">
        <f t="shared" si="179"/>
        <v>0</v>
      </c>
      <c r="AS561" s="9" cm="1">
        <f t="array" aca="1" ref="AS561" ca="1">IF(OR(G561="Ellipse 43",G561="Luxury 46",G561="Type 2",G561="Type D",G561="Type Z",ISBLANK(G561)),0,_xlfn.XLOOKUP(S561,INDIRECT(U561&amp;AR561&amp;"w"),INDIRECT(U561&amp;AR561)))</f>
        <v>0</v>
      </c>
      <c r="AT561" s="9" cm="1">
        <f t="array" ref="AT561">IF(F561="ExtraLok 100",_xlfn.XLOOKUP(S561,'ExtraLok 100'!$C$6:$S$6,_xlfn.XLOOKUP('Pricing Tool'!T561,'ExtraLok 100'!$A$7:$A$21,'ExtraLok 100'!$C$7:$S$21)),IF(F561="ExtraLok 125",_xlfn.XLOOKUP('Pricing Tool'!S561,'ExtraLok 125'!$C$6:$S$6,_xlfn.XLOOKUP('Pricing Tool'!T561,'ExtraLok 125'!$A$7:$A$33,'ExtraLok 125'!$C$7:$S$33)),0))</f>
        <v>0</v>
      </c>
      <c r="AU561" s="9">
        <f t="shared" ca="1" si="192"/>
        <v>0</v>
      </c>
      <c r="AV561" s="9" t="str">
        <f t="shared" si="180"/>
        <v/>
      </c>
      <c r="AW561" s="85" t="e">
        <f>_xlfn.XLOOKUP($AV561,'Size capacities'!$A$2:$A$120,'Size capacities'!D$2:D$120)</f>
        <v>#N/A</v>
      </c>
      <c r="AX561" s="85" t="e">
        <f>_xlfn.XLOOKUP($AV561,'Size capacities'!$A$2:$A$120,'Size capacities'!E$2:E$120)</f>
        <v>#N/A</v>
      </c>
      <c r="AY561" s="85" t="e">
        <f>_xlfn.XLOOKUP($AV561,'Size capacities'!$A$2:$A$120,'Size capacities'!F$2:F$120)</f>
        <v>#N/A</v>
      </c>
      <c r="AZ561" s="85" t="e">
        <f>_xlfn.XLOOKUP($AV561,'Size capacities'!$A$2:$A$120,'Size capacities'!G$2:G$120)</f>
        <v>#N/A</v>
      </c>
      <c r="BA561" s="85">
        <f t="shared" si="181"/>
        <v>0</v>
      </c>
      <c r="BB561" s="85">
        <f t="shared" si="182"/>
        <v>0</v>
      </c>
    </row>
    <row r="562" spans="1:54" x14ac:dyDescent="0.3">
      <c r="A562" s="7">
        <v>559</v>
      </c>
      <c r="B562" s="91"/>
      <c r="C562" s="91"/>
      <c r="D562" s="91"/>
      <c r="E562" s="91"/>
      <c r="F562" s="91"/>
      <c r="G562" s="91"/>
      <c r="H562" s="91"/>
      <c r="I562" s="91"/>
      <c r="J562" s="91"/>
      <c r="K562" s="92"/>
      <c r="L562" s="92"/>
      <c r="M562" s="9">
        <f t="shared" ca="1" si="172"/>
        <v>0</v>
      </c>
      <c r="N562" s="10" cm="1">
        <f t="array" aca="1" ref="N562" ca="1">IF(ISBLANK(C562),0,IF(F562="Flow",AP562,IF(F562="Cascade",AQ562,IF(OR(ISBLANK(F562),ISBLANK(G562),ISBLANK(I562),ISBLANK(J562)),0,(_xlfn.XLOOKUP(S562,INDIRECT(U562&amp;W562&amp;"W"),_xlfn.XLOOKUP(T562,INDIRECT(U562&amp;W562&amp;"D"),INDIRECT(U562&amp;W562))))))))</f>
        <v>0</v>
      </c>
      <c r="O562" s="93"/>
      <c r="P562" s="9">
        <f t="shared" ca="1" si="173"/>
        <v>0</v>
      </c>
      <c r="Q562" s="9">
        <f t="shared" si="183"/>
        <v>0</v>
      </c>
      <c r="S562" s="7">
        <f t="shared" si="184"/>
        <v>800</v>
      </c>
      <c r="T562" s="7">
        <f t="shared" si="185"/>
        <v>800</v>
      </c>
      <c r="U562" s="8" t="str">
        <f t="shared" si="186"/>
        <v/>
      </c>
      <c r="V562" s="7" cm="1">
        <f t="array" aca="1" ref="V562" ca="1">IF(ISBLANK(I562),0,_xlfn.XLOOKUP(I562,INDIRECT(U562&amp;"Controls"),INDIRECT(U562&amp;"ControlsAddon")))</f>
        <v>0</v>
      </c>
      <c r="W562" s="7" t="str">
        <f t="shared" si="174"/>
        <v/>
      </c>
      <c r="X562" s="7" cm="1">
        <f t="array" aca="1" ref="X562" ca="1">IF(AND(K562="y",NOT(ISBLANK(H562))),_xlfn.XLOOKUP(S562,ralcassette,ralcassettecost),IF(K562="Y",_xlfn.XLOOKUP(S562,INDIRECT(U562&amp;"RALW"),_xlfn.XLOOKUP(T562,INDIRECT(U562&amp;"RALD"),INDIRECT(U562&amp;"RAL"))),0))</f>
        <v>0</v>
      </c>
      <c r="Y562" s="7">
        <f t="shared" si="187"/>
        <v>0</v>
      </c>
      <c r="Z562" s="7">
        <f t="shared" si="188"/>
        <v>0</v>
      </c>
      <c r="AA562" s="7" cm="1">
        <f t="array" ref="AA562">IF(ISNUMBER(SEARCH("cassette",H562)),_xlfn.XLOOKUP(S562,cassettewidth,_xlfn.XLOOKUP(H562,cassettetype,cassette)),IF(ISNUMBER(SEARCH("fascia",H562)),_xlfn.XLOOKUP(S562,fasciawidth,_xlfn.XLOOKUP(H562,fasciatype,fascia)),0))</f>
        <v>0</v>
      </c>
      <c r="AB562" s="7" t="str">
        <f t="shared" si="189"/>
        <v/>
      </c>
      <c r="AC562" s="7" t="str" cm="1">
        <f t="array" ref="AC562">IF(NOT(ISBLANK(H562)),_xlfn.XLOOKUP(S562,cassetterefwidth,_xlfn.XLOOKUP(T562,cassetterefdrop,cassetteref)),"")</f>
        <v/>
      </c>
      <c r="AD562" s="1" t="b">
        <f t="shared" si="190"/>
        <v>0</v>
      </c>
      <c r="AE562" s="1" t="b">
        <f t="shared" si="175"/>
        <v>0</v>
      </c>
      <c r="AF562" s="10" t="e" cm="1">
        <f t="array" aca="1" ref="AF562" ca="1">(_xlfn.XLOOKUP($S562,INDIRECT($U562&amp;$W562&amp;"W"),_xlfn.XLOOKUP($T562,INDIRECT($U562&amp;$W562&amp;"D"),INDIRECT($U562&amp;$W562))))</f>
        <v>#REF!</v>
      </c>
      <c r="AG562" s="9"/>
      <c r="AH562" s="9"/>
      <c r="AI562" s="9"/>
      <c r="AJ562" s="9"/>
      <c r="AK562" s="9"/>
      <c r="AL562" s="7">
        <f t="shared" si="176"/>
        <v>500</v>
      </c>
      <c r="AM562" s="7" t="str">
        <f t="shared" si="191"/>
        <v/>
      </c>
      <c r="AN562" s="7">
        <f t="shared" si="177"/>
        <v>0</v>
      </c>
      <c r="AO562" s="7">
        <f t="shared" si="178"/>
        <v>0</v>
      </c>
      <c r="AP562" s="9" cm="1">
        <f t="array" aca="1" ref="AP562" ca="1">IF(F562="Flow",_xlfn.XLOOKUP(AL562,INDIRECT(F562&amp;AM562&amp;"W"),_xlfn.XLOOKUP(AI562,INDIRECT(F562&amp;AM562&amp;"H"),INDIRECT(F562&amp;AM562))),0)</f>
        <v>0</v>
      </c>
      <c r="AQ562" s="9">
        <f>IF(F562="Cascade",_xlfn.XLOOKUP(S562,Cascade!$C$4:$S$4,Cascade!$C$5:$S$5),0)</f>
        <v>0</v>
      </c>
      <c r="AR562" s="9" t="b">
        <f t="shared" si="179"/>
        <v>0</v>
      </c>
      <c r="AS562" s="9" cm="1">
        <f t="array" aca="1" ref="AS562" ca="1">IF(OR(G562="Ellipse 43",G562="Luxury 46",G562="Type 2",G562="Type D",G562="Type Z",ISBLANK(G562)),0,_xlfn.XLOOKUP(S562,INDIRECT(U562&amp;AR562&amp;"w"),INDIRECT(U562&amp;AR562)))</f>
        <v>0</v>
      </c>
      <c r="AT562" s="9" cm="1">
        <f t="array" ref="AT562">IF(F562="ExtraLok 100",_xlfn.XLOOKUP(S562,'ExtraLok 100'!$C$6:$S$6,_xlfn.XLOOKUP('Pricing Tool'!T562,'ExtraLok 100'!$A$7:$A$21,'ExtraLok 100'!$C$7:$S$21)),IF(F562="ExtraLok 125",_xlfn.XLOOKUP('Pricing Tool'!S562,'ExtraLok 125'!$C$6:$S$6,_xlfn.XLOOKUP('Pricing Tool'!T562,'ExtraLok 125'!$A$7:$A$33,'ExtraLok 125'!$C$7:$S$33)),0))</f>
        <v>0</v>
      </c>
      <c r="AU562" s="9">
        <f t="shared" ca="1" si="192"/>
        <v>0</v>
      </c>
      <c r="AV562" s="9" t="str">
        <f t="shared" si="180"/>
        <v/>
      </c>
      <c r="AW562" s="85" t="e">
        <f>_xlfn.XLOOKUP($AV562,'Size capacities'!$A$2:$A$120,'Size capacities'!D$2:D$120)</f>
        <v>#N/A</v>
      </c>
      <c r="AX562" s="85" t="e">
        <f>_xlfn.XLOOKUP($AV562,'Size capacities'!$A$2:$A$120,'Size capacities'!E$2:E$120)</f>
        <v>#N/A</v>
      </c>
      <c r="AY562" s="85" t="e">
        <f>_xlfn.XLOOKUP($AV562,'Size capacities'!$A$2:$A$120,'Size capacities'!F$2:F$120)</f>
        <v>#N/A</v>
      </c>
      <c r="AZ562" s="85" t="e">
        <f>_xlfn.XLOOKUP($AV562,'Size capacities'!$A$2:$A$120,'Size capacities'!G$2:G$120)</f>
        <v>#N/A</v>
      </c>
      <c r="BA562" s="85">
        <f t="shared" si="181"/>
        <v>0</v>
      </c>
      <c r="BB562" s="85">
        <f t="shared" si="182"/>
        <v>0</v>
      </c>
    </row>
    <row r="563" spans="1:54" x14ac:dyDescent="0.3">
      <c r="A563" s="7">
        <v>560</v>
      </c>
      <c r="B563" s="91"/>
      <c r="C563" s="91"/>
      <c r="D563" s="91"/>
      <c r="E563" s="91"/>
      <c r="F563" s="91"/>
      <c r="G563" s="91"/>
      <c r="H563" s="91"/>
      <c r="I563" s="91"/>
      <c r="J563" s="91"/>
      <c r="K563" s="92"/>
      <c r="L563" s="92"/>
      <c r="M563" s="9">
        <f t="shared" ca="1" si="172"/>
        <v>0</v>
      </c>
      <c r="N563" s="10" cm="1">
        <f t="array" aca="1" ref="N563" ca="1">IF(ISBLANK(C563),0,IF(F563="Flow",AP563,IF(F563="Cascade",AQ563,IF(OR(ISBLANK(F563),ISBLANK(G563),ISBLANK(I563),ISBLANK(J563)),0,(_xlfn.XLOOKUP(S563,INDIRECT(U563&amp;W563&amp;"W"),_xlfn.XLOOKUP(T563,INDIRECT(U563&amp;W563&amp;"D"),INDIRECT(U563&amp;W563))))))))</f>
        <v>0</v>
      </c>
      <c r="O563" s="93"/>
      <c r="P563" s="9">
        <f t="shared" ca="1" si="173"/>
        <v>0</v>
      </c>
      <c r="Q563" s="9">
        <f t="shared" si="183"/>
        <v>0</v>
      </c>
      <c r="S563" s="7">
        <f t="shared" si="184"/>
        <v>800</v>
      </c>
      <c r="T563" s="7">
        <f t="shared" si="185"/>
        <v>800</v>
      </c>
      <c r="U563" s="8" t="str">
        <f t="shared" si="186"/>
        <v/>
      </c>
      <c r="V563" s="7" cm="1">
        <f t="array" aca="1" ref="V563" ca="1">IF(ISBLANK(I563),0,_xlfn.XLOOKUP(I563,INDIRECT(U563&amp;"Controls"),INDIRECT(U563&amp;"ControlsAddon")))</f>
        <v>0</v>
      </c>
      <c r="W563" s="7" t="str">
        <f t="shared" si="174"/>
        <v/>
      </c>
      <c r="X563" s="7" cm="1">
        <f t="array" aca="1" ref="X563" ca="1">IF(AND(K563="y",NOT(ISBLANK(H563))),_xlfn.XLOOKUP(S563,ralcassette,ralcassettecost),IF(K563="Y",_xlfn.XLOOKUP(S563,INDIRECT(U563&amp;"RALW"),_xlfn.XLOOKUP(T563,INDIRECT(U563&amp;"RALD"),INDIRECT(U563&amp;"RAL"))),0))</f>
        <v>0</v>
      </c>
      <c r="Y563" s="7">
        <f t="shared" si="187"/>
        <v>0</v>
      </c>
      <c r="Z563" s="7">
        <f t="shared" si="188"/>
        <v>0</v>
      </c>
      <c r="AA563" s="7" cm="1">
        <f t="array" ref="AA563">IF(ISNUMBER(SEARCH("cassette",H563)),_xlfn.XLOOKUP(S563,cassettewidth,_xlfn.XLOOKUP(H563,cassettetype,cassette)),IF(ISNUMBER(SEARCH("fascia",H563)),_xlfn.XLOOKUP(S563,fasciawidth,_xlfn.XLOOKUP(H563,fasciatype,fascia)),0))</f>
        <v>0</v>
      </c>
      <c r="AB563" s="7" t="str">
        <f t="shared" si="189"/>
        <v/>
      </c>
      <c r="AC563" s="7" t="str" cm="1">
        <f t="array" ref="AC563">IF(NOT(ISBLANK(H563)),_xlfn.XLOOKUP(S563,cassetterefwidth,_xlfn.XLOOKUP(T563,cassetterefdrop,cassetteref)),"")</f>
        <v/>
      </c>
      <c r="AD563" s="1" t="b">
        <f t="shared" si="190"/>
        <v>0</v>
      </c>
      <c r="AE563" s="1" t="b">
        <f t="shared" si="175"/>
        <v>0</v>
      </c>
      <c r="AF563" s="10" t="e" cm="1">
        <f t="array" aca="1" ref="AF563" ca="1">(_xlfn.XLOOKUP($S563,INDIRECT($U563&amp;$W563&amp;"W"),_xlfn.XLOOKUP($T563,INDIRECT($U563&amp;$W563&amp;"D"),INDIRECT($U563&amp;$W563))))</f>
        <v>#REF!</v>
      </c>
      <c r="AG563" s="9"/>
      <c r="AH563" s="9"/>
      <c r="AI563" s="9"/>
      <c r="AJ563" s="9"/>
      <c r="AK563" s="9"/>
      <c r="AL563" s="7">
        <f t="shared" si="176"/>
        <v>500</v>
      </c>
      <c r="AM563" s="7" t="str">
        <f t="shared" si="191"/>
        <v/>
      </c>
      <c r="AN563" s="7">
        <f t="shared" si="177"/>
        <v>0</v>
      </c>
      <c r="AO563" s="7">
        <f t="shared" si="178"/>
        <v>0</v>
      </c>
      <c r="AP563" s="9" cm="1">
        <f t="array" aca="1" ref="AP563" ca="1">IF(F563="Flow",_xlfn.XLOOKUP(AL563,INDIRECT(F563&amp;AM563&amp;"W"),_xlfn.XLOOKUP(AI563,INDIRECT(F563&amp;AM563&amp;"H"),INDIRECT(F563&amp;AM563))),0)</f>
        <v>0</v>
      </c>
      <c r="AQ563" s="9">
        <f>IF(F563="Cascade",_xlfn.XLOOKUP(S563,Cascade!$C$4:$S$4,Cascade!$C$5:$S$5),0)</f>
        <v>0</v>
      </c>
      <c r="AR563" s="9" t="b">
        <f t="shared" si="179"/>
        <v>0</v>
      </c>
      <c r="AS563" s="9" cm="1">
        <f t="array" aca="1" ref="AS563" ca="1">IF(OR(G563="Ellipse 43",G563="Luxury 46",G563="Type 2",G563="Type D",G563="Type Z",ISBLANK(G563)),0,_xlfn.XLOOKUP(S563,INDIRECT(U563&amp;AR563&amp;"w"),INDIRECT(U563&amp;AR563)))</f>
        <v>0</v>
      </c>
      <c r="AT563" s="9" cm="1">
        <f t="array" ref="AT563">IF(F563="ExtraLok 100",_xlfn.XLOOKUP(S563,'ExtraLok 100'!$C$6:$S$6,_xlfn.XLOOKUP('Pricing Tool'!T563,'ExtraLok 100'!$A$7:$A$21,'ExtraLok 100'!$C$7:$S$21)),IF(F563="ExtraLok 125",_xlfn.XLOOKUP('Pricing Tool'!S563,'ExtraLok 125'!$C$6:$S$6,_xlfn.XLOOKUP('Pricing Tool'!T563,'ExtraLok 125'!$A$7:$A$33,'ExtraLok 125'!$C$7:$S$33)),0))</f>
        <v>0</v>
      </c>
      <c r="AU563" s="9">
        <f t="shared" ca="1" si="192"/>
        <v>0</v>
      </c>
      <c r="AV563" s="9" t="str">
        <f t="shared" si="180"/>
        <v/>
      </c>
      <c r="AW563" s="85" t="e">
        <f>_xlfn.XLOOKUP($AV563,'Size capacities'!$A$2:$A$120,'Size capacities'!D$2:D$120)</f>
        <v>#N/A</v>
      </c>
      <c r="AX563" s="85" t="e">
        <f>_xlfn.XLOOKUP($AV563,'Size capacities'!$A$2:$A$120,'Size capacities'!E$2:E$120)</f>
        <v>#N/A</v>
      </c>
      <c r="AY563" s="85" t="e">
        <f>_xlfn.XLOOKUP($AV563,'Size capacities'!$A$2:$A$120,'Size capacities'!F$2:F$120)</f>
        <v>#N/A</v>
      </c>
      <c r="AZ563" s="85" t="e">
        <f>_xlfn.XLOOKUP($AV563,'Size capacities'!$A$2:$A$120,'Size capacities'!G$2:G$120)</f>
        <v>#N/A</v>
      </c>
      <c r="BA563" s="85">
        <f t="shared" si="181"/>
        <v>0</v>
      </c>
      <c r="BB563" s="85">
        <f t="shared" si="182"/>
        <v>0</v>
      </c>
    </row>
    <row r="564" spans="1:54" x14ac:dyDescent="0.3">
      <c r="A564" s="7">
        <v>561</v>
      </c>
      <c r="B564" s="91"/>
      <c r="C564" s="91"/>
      <c r="D564" s="91"/>
      <c r="E564" s="91"/>
      <c r="F564" s="91"/>
      <c r="G564" s="91"/>
      <c r="H564" s="91"/>
      <c r="I564" s="91"/>
      <c r="J564" s="91"/>
      <c r="K564" s="92"/>
      <c r="L564" s="92"/>
      <c r="M564" s="9">
        <f t="shared" ca="1" si="172"/>
        <v>0</v>
      </c>
      <c r="N564" s="10" cm="1">
        <f t="array" aca="1" ref="N564" ca="1">IF(ISBLANK(C564),0,IF(F564="Flow",AP564,IF(F564="Cascade",AQ564,IF(OR(ISBLANK(F564),ISBLANK(G564),ISBLANK(I564),ISBLANK(J564)),0,(_xlfn.XLOOKUP(S564,INDIRECT(U564&amp;W564&amp;"W"),_xlfn.XLOOKUP(T564,INDIRECT(U564&amp;W564&amp;"D"),INDIRECT(U564&amp;W564))))))))</f>
        <v>0</v>
      </c>
      <c r="O564" s="93"/>
      <c r="P564" s="9">
        <f t="shared" ca="1" si="173"/>
        <v>0</v>
      </c>
      <c r="Q564" s="9">
        <f t="shared" si="183"/>
        <v>0</v>
      </c>
      <c r="S564" s="7">
        <f t="shared" si="184"/>
        <v>800</v>
      </c>
      <c r="T564" s="7">
        <f t="shared" si="185"/>
        <v>800</v>
      </c>
      <c r="U564" s="8" t="str">
        <f t="shared" si="186"/>
        <v/>
      </c>
      <c r="V564" s="7" cm="1">
        <f t="array" aca="1" ref="V564" ca="1">IF(ISBLANK(I564),0,_xlfn.XLOOKUP(I564,INDIRECT(U564&amp;"Controls"),INDIRECT(U564&amp;"ControlsAddon")))</f>
        <v>0</v>
      </c>
      <c r="W564" s="7" t="str">
        <f t="shared" si="174"/>
        <v/>
      </c>
      <c r="X564" s="7" cm="1">
        <f t="array" aca="1" ref="X564" ca="1">IF(AND(K564="y",NOT(ISBLANK(H564))),_xlfn.XLOOKUP(S564,ralcassette,ralcassettecost),IF(K564="Y",_xlfn.XLOOKUP(S564,INDIRECT(U564&amp;"RALW"),_xlfn.XLOOKUP(T564,INDIRECT(U564&amp;"RALD"),INDIRECT(U564&amp;"RAL"))),0))</f>
        <v>0</v>
      </c>
      <c r="Y564" s="7">
        <f t="shared" si="187"/>
        <v>0</v>
      </c>
      <c r="Z564" s="7">
        <f t="shared" si="188"/>
        <v>0</v>
      </c>
      <c r="AA564" s="7" cm="1">
        <f t="array" ref="AA564">IF(ISNUMBER(SEARCH("cassette",H564)),_xlfn.XLOOKUP(S564,cassettewidth,_xlfn.XLOOKUP(H564,cassettetype,cassette)),IF(ISNUMBER(SEARCH("fascia",H564)),_xlfn.XLOOKUP(S564,fasciawidth,_xlfn.XLOOKUP(H564,fasciatype,fascia)),0))</f>
        <v>0</v>
      </c>
      <c r="AB564" s="7" t="str">
        <f t="shared" si="189"/>
        <v/>
      </c>
      <c r="AC564" s="7" t="str" cm="1">
        <f t="array" ref="AC564">IF(NOT(ISBLANK(H564)),_xlfn.XLOOKUP(S564,cassetterefwidth,_xlfn.XLOOKUP(T564,cassetterefdrop,cassetteref)),"")</f>
        <v/>
      </c>
      <c r="AD564" s="1" t="b">
        <f t="shared" si="190"/>
        <v>0</v>
      </c>
      <c r="AE564" s="1" t="b">
        <f t="shared" si="175"/>
        <v>0</v>
      </c>
      <c r="AF564" s="10" t="e" cm="1">
        <f t="array" aca="1" ref="AF564" ca="1">(_xlfn.XLOOKUP($S564,INDIRECT($U564&amp;$W564&amp;"W"),_xlfn.XLOOKUP($T564,INDIRECT($U564&amp;$W564&amp;"D"),INDIRECT($U564&amp;$W564))))</f>
        <v>#REF!</v>
      </c>
      <c r="AG564" s="9"/>
      <c r="AH564" s="9"/>
      <c r="AI564" s="9"/>
      <c r="AJ564" s="9"/>
      <c r="AK564" s="9"/>
      <c r="AL564" s="7">
        <f t="shared" si="176"/>
        <v>500</v>
      </c>
      <c r="AM564" s="7" t="str">
        <f t="shared" si="191"/>
        <v/>
      </c>
      <c r="AN564" s="7">
        <f t="shared" si="177"/>
        <v>0</v>
      </c>
      <c r="AO564" s="7">
        <f t="shared" si="178"/>
        <v>0</v>
      </c>
      <c r="AP564" s="9" cm="1">
        <f t="array" aca="1" ref="AP564" ca="1">IF(F564="Flow",_xlfn.XLOOKUP(AL564,INDIRECT(F564&amp;AM564&amp;"W"),_xlfn.XLOOKUP(AI564,INDIRECT(F564&amp;AM564&amp;"H"),INDIRECT(F564&amp;AM564))),0)</f>
        <v>0</v>
      </c>
      <c r="AQ564" s="9">
        <f>IF(F564="Cascade",_xlfn.XLOOKUP(S564,Cascade!$C$4:$S$4,Cascade!$C$5:$S$5),0)</f>
        <v>0</v>
      </c>
      <c r="AR564" s="9" t="b">
        <f t="shared" si="179"/>
        <v>0</v>
      </c>
      <c r="AS564" s="9" cm="1">
        <f t="array" aca="1" ref="AS564" ca="1">IF(OR(G564="Ellipse 43",G564="Luxury 46",G564="Type 2",G564="Type D",G564="Type Z",ISBLANK(G564)),0,_xlfn.XLOOKUP(S564,INDIRECT(U564&amp;AR564&amp;"w"),INDIRECT(U564&amp;AR564)))</f>
        <v>0</v>
      </c>
      <c r="AT564" s="9" cm="1">
        <f t="array" ref="AT564">IF(F564="ExtraLok 100",_xlfn.XLOOKUP(S564,'ExtraLok 100'!$C$6:$S$6,_xlfn.XLOOKUP('Pricing Tool'!T564,'ExtraLok 100'!$A$7:$A$21,'ExtraLok 100'!$C$7:$S$21)),IF(F564="ExtraLok 125",_xlfn.XLOOKUP('Pricing Tool'!S564,'ExtraLok 125'!$C$6:$S$6,_xlfn.XLOOKUP('Pricing Tool'!T564,'ExtraLok 125'!$A$7:$A$33,'ExtraLok 125'!$C$7:$S$33)),0))</f>
        <v>0</v>
      </c>
      <c r="AU564" s="9">
        <f t="shared" ca="1" si="192"/>
        <v>0</v>
      </c>
      <c r="AV564" s="9" t="str">
        <f t="shared" si="180"/>
        <v/>
      </c>
      <c r="AW564" s="85" t="e">
        <f>_xlfn.XLOOKUP($AV564,'Size capacities'!$A$2:$A$120,'Size capacities'!D$2:D$120)</f>
        <v>#N/A</v>
      </c>
      <c r="AX564" s="85" t="e">
        <f>_xlfn.XLOOKUP($AV564,'Size capacities'!$A$2:$A$120,'Size capacities'!E$2:E$120)</f>
        <v>#N/A</v>
      </c>
      <c r="AY564" s="85" t="e">
        <f>_xlfn.XLOOKUP($AV564,'Size capacities'!$A$2:$A$120,'Size capacities'!F$2:F$120)</f>
        <v>#N/A</v>
      </c>
      <c r="AZ564" s="85" t="e">
        <f>_xlfn.XLOOKUP($AV564,'Size capacities'!$A$2:$A$120,'Size capacities'!G$2:G$120)</f>
        <v>#N/A</v>
      </c>
      <c r="BA564" s="85">
        <f t="shared" si="181"/>
        <v>0</v>
      </c>
      <c r="BB564" s="85">
        <f t="shared" si="182"/>
        <v>0</v>
      </c>
    </row>
    <row r="565" spans="1:54" x14ac:dyDescent="0.3">
      <c r="A565" s="7">
        <v>562</v>
      </c>
      <c r="B565" s="91"/>
      <c r="C565" s="91"/>
      <c r="D565" s="91"/>
      <c r="E565" s="91"/>
      <c r="F565" s="91"/>
      <c r="G565" s="91"/>
      <c r="H565" s="91"/>
      <c r="I565" s="91"/>
      <c r="J565" s="91"/>
      <c r="K565" s="92"/>
      <c r="L565" s="92"/>
      <c r="M565" s="9">
        <f t="shared" ca="1" si="172"/>
        <v>0</v>
      </c>
      <c r="N565" s="10" cm="1">
        <f t="array" aca="1" ref="N565" ca="1">IF(ISBLANK(C565),0,IF(F565="Flow",AP565,IF(F565="Cascade",AQ565,IF(OR(ISBLANK(F565),ISBLANK(G565),ISBLANK(I565),ISBLANK(J565)),0,(_xlfn.XLOOKUP(S565,INDIRECT(U565&amp;W565&amp;"W"),_xlfn.XLOOKUP(T565,INDIRECT(U565&amp;W565&amp;"D"),INDIRECT(U565&amp;W565))))))))</f>
        <v>0</v>
      </c>
      <c r="O565" s="93"/>
      <c r="P565" s="9">
        <f t="shared" ca="1" si="173"/>
        <v>0</v>
      </c>
      <c r="Q565" s="9">
        <f t="shared" si="183"/>
        <v>0</v>
      </c>
      <c r="S565" s="7">
        <f t="shared" si="184"/>
        <v>800</v>
      </c>
      <c r="T565" s="7">
        <f t="shared" si="185"/>
        <v>800</v>
      </c>
      <c r="U565" s="8" t="str">
        <f t="shared" si="186"/>
        <v/>
      </c>
      <c r="V565" s="7" cm="1">
        <f t="array" aca="1" ref="V565" ca="1">IF(ISBLANK(I565),0,_xlfn.XLOOKUP(I565,INDIRECT(U565&amp;"Controls"),INDIRECT(U565&amp;"ControlsAddon")))</f>
        <v>0</v>
      </c>
      <c r="W565" s="7" t="str">
        <f t="shared" si="174"/>
        <v/>
      </c>
      <c r="X565" s="7" cm="1">
        <f t="array" aca="1" ref="X565" ca="1">IF(AND(K565="y",NOT(ISBLANK(H565))),_xlfn.XLOOKUP(S565,ralcassette,ralcassettecost),IF(K565="Y",_xlfn.XLOOKUP(S565,INDIRECT(U565&amp;"RALW"),_xlfn.XLOOKUP(T565,INDIRECT(U565&amp;"RALD"),INDIRECT(U565&amp;"RAL"))),0))</f>
        <v>0</v>
      </c>
      <c r="Y565" s="7">
        <f t="shared" si="187"/>
        <v>0</v>
      </c>
      <c r="Z565" s="7">
        <f t="shared" si="188"/>
        <v>0</v>
      </c>
      <c r="AA565" s="7" cm="1">
        <f t="array" ref="AA565">IF(ISNUMBER(SEARCH("cassette",H565)),_xlfn.XLOOKUP(S565,cassettewidth,_xlfn.XLOOKUP(H565,cassettetype,cassette)),IF(ISNUMBER(SEARCH("fascia",H565)),_xlfn.XLOOKUP(S565,fasciawidth,_xlfn.XLOOKUP(H565,fasciatype,fascia)),0))</f>
        <v>0</v>
      </c>
      <c r="AB565" s="7" t="str">
        <f t="shared" si="189"/>
        <v/>
      </c>
      <c r="AC565" s="7" t="str" cm="1">
        <f t="array" ref="AC565">IF(NOT(ISBLANK(H565)),_xlfn.XLOOKUP(S565,cassetterefwidth,_xlfn.XLOOKUP(T565,cassetterefdrop,cassetteref)),"")</f>
        <v/>
      </c>
      <c r="AD565" s="1" t="b">
        <f t="shared" si="190"/>
        <v>0</v>
      </c>
      <c r="AE565" s="1" t="b">
        <f t="shared" si="175"/>
        <v>0</v>
      </c>
      <c r="AF565" s="10" t="e" cm="1">
        <f t="array" aca="1" ref="AF565" ca="1">(_xlfn.XLOOKUP($S565,INDIRECT($U565&amp;$W565&amp;"W"),_xlfn.XLOOKUP($T565,INDIRECT($U565&amp;$W565&amp;"D"),INDIRECT($U565&amp;$W565))))</f>
        <v>#REF!</v>
      </c>
      <c r="AG565" s="9"/>
      <c r="AH565" s="9"/>
      <c r="AI565" s="9"/>
      <c r="AJ565" s="9"/>
      <c r="AK565" s="9"/>
      <c r="AL565" s="7">
        <f t="shared" si="176"/>
        <v>500</v>
      </c>
      <c r="AM565" s="7" t="str">
        <f t="shared" si="191"/>
        <v/>
      </c>
      <c r="AN565" s="7">
        <f t="shared" si="177"/>
        <v>0</v>
      </c>
      <c r="AO565" s="7">
        <f t="shared" si="178"/>
        <v>0</v>
      </c>
      <c r="AP565" s="9" cm="1">
        <f t="array" aca="1" ref="AP565" ca="1">IF(F565="Flow",_xlfn.XLOOKUP(AL565,INDIRECT(F565&amp;AM565&amp;"W"),_xlfn.XLOOKUP(AI565,INDIRECT(F565&amp;AM565&amp;"H"),INDIRECT(F565&amp;AM565))),0)</f>
        <v>0</v>
      </c>
      <c r="AQ565" s="9">
        <f>IF(F565="Cascade",_xlfn.XLOOKUP(S565,Cascade!$C$4:$S$4,Cascade!$C$5:$S$5),0)</f>
        <v>0</v>
      </c>
      <c r="AR565" s="9" t="b">
        <f t="shared" si="179"/>
        <v>0</v>
      </c>
      <c r="AS565" s="9" cm="1">
        <f t="array" aca="1" ref="AS565" ca="1">IF(OR(G565="Ellipse 43",G565="Luxury 46",G565="Type 2",G565="Type D",G565="Type Z",ISBLANK(G565)),0,_xlfn.XLOOKUP(S565,INDIRECT(U565&amp;AR565&amp;"w"),INDIRECT(U565&amp;AR565)))</f>
        <v>0</v>
      </c>
      <c r="AT565" s="9" cm="1">
        <f t="array" ref="AT565">IF(F565="ExtraLok 100",_xlfn.XLOOKUP(S565,'ExtraLok 100'!$C$6:$S$6,_xlfn.XLOOKUP('Pricing Tool'!T565,'ExtraLok 100'!$A$7:$A$21,'ExtraLok 100'!$C$7:$S$21)),IF(F565="ExtraLok 125",_xlfn.XLOOKUP('Pricing Tool'!S565,'ExtraLok 125'!$C$6:$S$6,_xlfn.XLOOKUP('Pricing Tool'!T565,'ExtraLok 125'!$A$7:$A$33,'ExtraLok 125'!$C$7:$S$33)),0))</f>
        <v>0</v>
      </c>
      <c r="AU565" s="9">
        <f t="shared" ca="1" si="192"/>
        <v>0</v>
      </c>
      <c r="AV565" s="9" t="str">
        <f t="shared" si="180"/>
        <v/>
      </c>
      <c r="AW565" s="85" t="e">
        <f>_xlfn.XLOOKUP($AV565,'Size capacities'!$A$2:$A$120,'Size capacities'!D$2:D$120)</f>
        <v>#N/A</v>
      </c>
      <c r="AX565" s="85" t="e">
        <f>_xlfn.XLOOKUP($AV565,'Size capacities'!$A$2:$A$120,'Size capacities'!E$2:E$120)</f>
        <v>#N/A</v>
      </c>
      <c r="AY565" s="85" t="e">
        <f>_xlfn.XLOOKUP($AV565,'Size capacities'!$A$2:$A$120,'Size capacities'!F$2:F$120)</f>
        <v>#N/A</v>
      </c>
      <c r="AZ565" s="85" t="e">
        <f>_xlfn.XLOOKUP($AV565,'Size capacities'!$A$2:$A$120,'Size capacities'!G$2:G$120)</f>
        <v>#N/A</v>
      </c>
      <c r="BA565" s="85">
        <f t="shared" si="181"/>
        <v>0</v>
      </c>
      <c r="BB565" s="85">
        <f t="shared" si="182"/>
        <v>0</v>
      </c>
    </row>
    <row r="566" spans="1:54" x14ac:dyDescent="0.3">
      <c r="A566" s="7">
        <v>563</v>
      </c>
      <c r="B566" s="91"/>
      <c r="C566" s="91"/>
      <c r="D566" s="91"/>
      <c r="E566" s="91"/>
      <c r="F566" s="91"/>
      <c r="G566" s="91"/>
      <c r="H566" s="91"/>
      <c r="I566" s="91"/>
      <c r="J566" s="91"/>
      <c r="K566" s="92"/>
      <c r="L566" s="92"/>
      <c r="M566" s="9">
        <f t="shared" ca="1" si="172"/>
        <v>0</v>
      </c>
      <c r="N566" s="10" cm="1">
        <f t="array" aca="1" ref="N566" ca="1">IF(ISBLANK(C566),0,IF(F566="Flow",AP566,IF(F566="Cascade",AQ566,IF(OR(ISBLANK(F566),ISBLANK(G566),ISBLANK(I566),ISBLANK(J566)),0,(_xlfn.XLOOKUP(S566,INDIRECT(U566&amp;W566&amp;"W"),_xlfn.XLOOKUP(T566,INDIRECT(U566&amp;W566&amp;"D"),INDIRECT(U566&amp;W566))))))))</f>
        <v>0</v>
      </c>
      <c r="O566" s="93"/>
      <c r="P566" s="9">
        <f t="shared" ca="1" si="173"/>
        <v>0</v>
      </c>
      <c r="Q566" s="9">
        <f t="shared" si="183"/>
        <v>0</v>
      </c>
      <c r="S566" s="7">
        <f t="shared" si="184"/>
        <v>800</v>
      </c>
      <c r="T566" s="7">
        <f t="shared" si="185"/>
        <v>800</v>
      </c>
      <c r="U566" s="8" t="str">
        <f t="shared" si="186"/>
        <v/>
      </c>
      <c r="V566" s="7" cm="1">
        <f t="array" aca="1" ref="V566" ca="1">IF(ISBLANK(I566),0,_xlfn.XLOOKUP(I566,INDIRECT(U566&amp;"Controls"),INDIRECT(U566&amp;"ControlsAddon")))</f>
        <v>0</v>
      </c>
      <c r="W566" s="7" t="str">
        <f t="shared" si="174"/>
        <v/>
      </c>
      <c r="X566" s="7" cm="1">
        <f t="array" aca="1" ref="X566" ca="1">IF(AND(K566="y",NOT(ISBLANK(H566))),_xlfn.XLOOKUP(S566,ralcassette,ralcassettecost),IF(K566="Y",_xlfn.XLOOKUP(S566,INDIRECT(U566&amp;"RALW"),_xlfn.XLOOKUP(T566,INDIRECT(U566&amp;"RALD"),INDIRECT(U566&amp;"RAL"))),0))</f>
        <v>0</v>
      </c>
      <c r="Y566" s="7">
        <f t="shared" si="187"/>
        <v>0</v>
      </c>
      <c r="Z566" s="7">
        <f t="shared" si="188"/>
        <v>0</v>
      </c>
      <c r="AA566" s="7" cm="1">
        <f t="array" ref="AA566">IF(ISNUMBER(SEARCH("cassette",H566)),_xlfn.XLOOKUP(S566,cassettewidth,_xlfn.XLOOKUP(H566,cassettetype,cassette)),IF(ISNUMBER(SEARCH("fascia",H566)),_xlfn.XLOOKUP(S566,fasciawidth,_xlfn.XLOOKUP(H566,fasciatype,fascia)),0))</f>
        <v>0</v>
      </c>
      <c r="AB566" s="7" t="str">
        <f t="shared" si="189"/>
        <v/>
      </c>
      <c r="AC566" s="7" t="str" cm="1">
        <f t="array" ref="AC566">IF(NOT(ISBLANK(H566)),_xlfn.XLOOKUP(S566,cassetterefwidth,_xlfn.XLOOKUP(T566,cassetterefdrop,cassetteref)),"")</f>
        <v/>
      </c>
      <c r="AD566" s="1" t="b">
        <f t="shared" si="190"/>
        <v>0</v>
      </c>
      <c r="AE566" s="1" t="b">
        <f t="shared" si="175"/>
        <v>0</v>
      </c>
      <c r="AF566" s="10" t="e" cm="1">
        <f t="array" aca="1" ref="AF566" ca="1">(_xlfn.XLOOKUP($S566,INDIRECT($U566&amp;$W566&amp;"W"),_xlfn.XLOOKUP($T566,INDIRECT($U566&amp;$W566&amp;"D"),INDIRECT($U566&amp;$W566))))</f>
        <v>#REF!</v>
      </c>
      <c r="AG566" s="9"/>
      <c r="AH566" s="9"/>
      <c r="AI566" s="9"/>
      <c r="AJ566" s="9"/>
      <c r="AK566" s="9"/>
      <c r="AL566" s="7">
        <f t="shared" si="176"/>
        <v>500</v>
      </c>
      <c r="AM566" s="7" t="str">
        <f t="shared" si="191"/>
        <v/>
      </c>
      <c r="AN566" s="7">
        <f t="shared" si="177"/>
        <v>0</v>
      </c>
      <c r="AO566" s="7">
        <f t="shared" si="178"/>
        <v>0</v>
      </c>
      <c r="AP566" s="9" cm="1">
        <f t="array" aca="1" ref="AP566" ca="1">IF(F566="Flow",_xlfn.XLOOKUP(AL566,INDIRECT(F566&amp;AM566&amp;"W"),_xlfn.XLOOKUP(AI566,INDIRECT(F566&amp;AM566&amp;"H"),INDIRECT(F566&amp;AM566))),0)</f>
        <v>0</v>
      </c>
      <c r="AQ566" s="9">
        <f>IF(F566="Cascade",_xlfn.XLOOKUP(S566,Cascade!$C$4:$S$4,Cascade!$C$5:$S$5),0)</f>
        <v>0</v>
      </c>
      <c r="AR566" s="9" t="b">
        <f t="shared" si="179"/>
        <v>0</v>
      </c>
      <c r="AS566" s="9" cm="1">
        <f t="array" aca="1" ref="AS566" ca="1">IF(OR(G566="Ellipse 43",G566="Luxury 46",G566="Type 2",G566="Type D",G566="Type Z",ISBLANK(G566)),0,_xlfn.XLOOKUP(S566,INDIRECT(U566&amp;AR566&amp;"w"),INDIRECT(U566&amp;AR566)))</f>
        <v>0</v>
      </c>
      <c r="AT566" s="9" cm="1">
        <f t="array" ref="AT566">IF(F566="ExtraLok 100",_xlfn.XLOOKUP(S566,'ExtraLok 100'!$C$6:$S$6,_xlfn.XLOOKUP('Pricing Tool'!T566,'ExtraLok 100'!$A$7:$A$21,'ExtraLok 100'!$C$7:$S$21)),IF(F566="ExtraLok 125",_xlfn.XLOOKUP('Pricing Tool'!S566,'ExtraLok 125'!$C$6:$S$6,_xlfn.XLOOKUP('Pricing Tool'!T566,'ExtraLok 125'!$A$7:$A$33,'ExtraLok 125'!$C$7:$S$33)),0))</f>
        <v>0</v>
      </c>
      <c r="AU566" s="9">
        <f t="shared" ca="1" si="192"/>
        <v>0</v>
      </c>
      <c r="AV566" s="9" t="str">
        <f t="shared" si="180"/>
        <v/>
      </c>
      <c r="AW566" s="85" t="e">
        <f>_xlfn.XLOOKUP($AV566,'Size capacities'!$A$2:$A$120,'Size capacities'!D$2:D$120)</f>
        <v>#N/A</v>
      </c>
      <c r="AX566" s="85" t="e">
        <f>_xlfn.XLOOKUP($AV566,'Size capacities'!$A$2:$A$120,'Size capacities'!E$2:E$120)</f>
        <v>#N/A</v>
      </c>
      <c r="AY566" s="85" t="e">
        <f>_xlfn.XLOOKUP($AV566,'Size capacities'!$A$2:$A$120,'Size capacities'!F$2:F$120)</f>
        <v>#N/A</v>
      </c>
      <c r="AZ566" s="85" t="e">
        <f>_xlfn.XLOOKUP($AV566,'Size capacities'!$A$2:$A$120,'Size capacities'!G$2:G$120)</f>
        <v>#N/A</v>
      </c>
      <c r="BA566" s="85">
        <f t="shared" si="181"/>
        <v>0</v>
      </c>
      <c r="BB566" s="85">
        <f t="shared" si="182"/>
        <v>0</v>
      </c>
    </row>
    <row r="567" spans="1:54" x14ac:dyDescent="0.3">
      <c r="A567" s="7">
        <v>564</v>
      </c>
      <c r="B567" s="91"/>
      <c r="C567" s="91"/>
      <c r="D567" s="91"/>
      <c r="E567" s="91"/>
      <c r="F567" s="91"/>
      <c r="G567" s="91"/>
      <c r="H567" s="91"/>
      <c r="I567" s="91"/>
      <c r="J567" s="91"/>
      <c r="K567" s="92"/>
      <c r="L567" s="92"/>
      <c r="M567" s="9">
        <f t="shared" ca="1" si="172"/>
        <v>0</v>
      </c>
      <c r="N567" s="10" cm="1">
        <f t="array" aca="1" ref="N567" ca="1">IF(ISBLANK(C567),0,IF(F567="Flow",AP567,IF(F567="Cascade",AQ567,IF(OR(ISBLANK(F567),ISBLANK(G567),ISBLANK(I567),ISBLANK(J567)),0,(_xlfn.XLOOKUP(S567,INDIRECT(U567&amp;W567&amp;"W"),_xlfn.XLOOKUP(T567,INDIRECT(U567&amp;W567&amp;"D"),INDIRECT(U567&amp;W567))))))))</f>
        <v>0</v>
      </c>
      <c r="O567" s="93"/>
      <c r="P567" s="9">
        <f t="shared" ca="1" si="173"/>
        <v>0</v>
      </c>
      <c r="Q567" s="9">
        <f t="shared" si="183"/>
        <v>0</v>
      </c>
      <c r="S567" s="7">
        <f t="shared" si="184"/>
        <v>800</v>
      </c>
      <c r="T567" s="7">
        <f t="shared" si="185"/>
        <v>800</v>
      </c>
      <c r="U567" s="8" t="str">
        <f t="shared" si="186"/>
        <v/>
      </c>
      <c r="V567" s="7" cm="1">
        <f t="array" aca="1" ref="V567" ca="1">IF(ISBLANK(I567),0,_xlfn.XLOOKUP(I567,INDIRECT(U567&amp;"Controls"),INDIRECT(U567&amp;"ControlsAddon")))</f>
        <v>0</v>
      </c>
      <c r="W567" s="7" t="str">
        <f t="shared" si="174"/>
        <v/>
      </c>
      <c r="X567" s="7" cm="1">
        <f t="array" aca="1" ref="X567" ca="1">IF(AND(K567="y",NOT(ISBLANK(H567))),_xlfn.XLOOKUP(S567,ralcassette,ralcassettecost),IF(K567="Y",_xlfn.XLOOKUP(S567,INDIRECT(U567&amp;"RALW"),_xlfn.XLOOKUP(T567,INDIRECT(U567&amp;"RALD"),INDIRECT(U567&amp;"RAL"))),0))</f>
        <v>0</v>
      </c>
      <c r="Y567" s="7">
        <f t="shared" si="187"/>
        <v>0</v>
      </c>
      <c r="Z567" s="7">
        <f t="shared" si="188"/>
        <v>0</v>
      </c>
      <c r="AA567" s="7" cm="1">
        <f t="array" ref="AA567">IF(ISNUMBER(SEARCH("cassette",H567)),_xlfn.XLOOKUP(S567,cassettewidth,_xlfn.XLOOKUP(H567,cassettetype,cassette)),IF(ISNUMBER(SEARCH("fascia",H567)),_xlfn.XLOOKUP(S567,fasciawidth,_xlfn.XLOOKUP(H567,fasciatype,fascia)),0))</f>
        <v>0</v>
      </c>
      <c r="AB567" s="7" t="str">
        <f t="shared" si="189"/>
        <v/>
      </c>
      <c r="AC567" s="7" t="str" cm="1">
        <f t="array" ref="AC567">IF(NOT(ISBLANK(H567)),_xlfn.XLOOKUP(S567,cassetterefwidth,_xlfn.XLOOKUP(T567,cassetterefdrop,cassetteref)),"")</f>
        <v/>
      </c>
      <c r="AD567" s="1" t="b">
        <f t="shared" si="190"/>
        <v>0</v>
      </c>
      <c r="AE567" s="1" t="b">
        <f t="shared" si="175"/>
        <v>0</v>
      </c>
      <c r="AF567" s="10" t="e" cm="1">
        <f t="array" aca="1" ref="AF567" ca="1">(_xlfn.XLOOKUP($S567,INDIRECT($U567&amp;$W567&amp;"W"),_xlfn.XLOOKUP($T567,INDIRECT($U567&amp;$W567&amp;"D"),INDIRECT($U567&amp;$W567))))</f>
        <v>#REF!</v>
      </c>
      <c r="AG567" s="9"/>
      <c r="AH567" s="9"/>
      <c r="AI567" s="9"/>
      <c r="AJ567" s="9"/>
      <c r="AK567" s="9"/>
      <c r="AL567" s="7">
        <f t="shared" si="176"/>
        <v>500</v>
      </c>
      <c r="AM567" s="7" t="str">
        <f t="shared" si="191"/>
        <v/>
      </c>
      <c r="AN567" s="7">
        <f t="shared" si="177"/>
        <v>0</v>
      </c>
      <c r="AO567" s="7">
        <f t="shared" si="178"/>
        <v>0</v>
      </c>
      <c r="AP567" s="9" cm="1">
        <f t="array" aca="1" ref="AP567" ca="1">IF(F567="Flow",_xlfn.XLOOKUP(AL567,INDIRECT(F567&amp;AM567&amp;"W"),_xlfn.XLOOKUP(AI567,INDIRECT(F567&amp;AM567&amp;"H"),INDIRECT(F567&amp;AM567))),0)</f>
        <v>0</v>
      </c>
      <c r="AQ567" s="9">
        <f>IF(F567="Cascade",_xlfn.XLOOKUP(S567,Cascade!$C$4:$S$4,Cascade!$C$5:$S$5),0)</f>
        <v>0</v>
      </c>
      <c r="AR567" s="9" t="b">
        <f t="shared" si="179"/>
        <v>0</v>
      </c>
      <c r="AS567" s="9" cm="1">
        <f t="array" aca="1" ref="AS567" ca="1">IF(OR(G567="Ellipse 43",G567="Luxury 46",G567="Type 2",G567="Type D",G567="Type Z",ISBLANK(G567)),0,_xlfn.XLOOKUP(S567,INDIRECT(U567&amp;AR567&amp;"w"),INDIRECT(U567&amp;AR567)))</f>
        <v>0</v>
      </c>
      <c r="AT567" s="9" cm="1">
        <f t="array" ref="AT567">IF(F567="ExtraLok 100",_xlfn.XLOOKUP(S567,'ExtraLok 100'!$C$6:$S$6,_xlfn.XLOOKUP('Pricing Tool'!T567,'ExtraLok 100'!$A$7:$A$21,'ExtraLok 100'!$C$7:$S$21)),IF(F567="ExtraLok 125",_xlfn.XLOOKUP('Pricing Tool'!S567,'ExtraLok 125'!$C$6:$S$6,_xlfn.XLOOKUP('Pricing Tool'!T567,'ExtraLok 125'!$A$7:$A$33,'ExtraLok 125'!$C$7:$S$33)),0))</f>
        <v>0</v>
      </c>
      <c r="AU567" s="9">
        <f t="shared" ca="1" si="192"/>
        <v>0</v>
      </c>
      <c r="AV567" s="9" t="str">
        <f t="shared" si="180"/>
        <v/>
      </c>
      <c r="AW567" s="85" t="e">
        <f>_xlfn.XLOOKUP($AV567,'Size capacities'!$A$2:$A$120,'Size capacities'!D$2:D$120)</f>
        <v>#N/A</v>
      </c>
      <c r="AX567" s="85" t="e">
        <f>_xlfn.XLOOKUP($AV567,'Size capacities'!$A$2:$A$120,'Size capacities'!E$2:E$120)</f>
        <v>#N/A</v>
      </c>
      <c r="AY567" s="85" t="e">
        <f>_xlfn.XLOOKUP($AV567,'Size capacities'!$A$2:$A$120,'Size capacities'!F$2:F$120)</f>
        <v>#N/A</v>
      </c>
      <c r="AZ567" s="85" t="e">
        <f>_xlfn.XLOOKUP($AV567,'Size capacities'!$A$2:$A$120,'Size capacities'!G$2:G$120)</f>
        <v>#N/A</v>
      </c>
      <c r="BA567" s="85">
        <f t="shared" si="181"/>
        <v>0</v>
      </c>
      <c r="BB567" s="85">
        <f t="shared" si="182"/>
        <v>0</v>
      </c>
    </row>
    <row r="568" spans="1:54" x14ac:dyDescent="0.3">
      <c r="A568" s="7">
        <v>565</v>
      </c>
      <c r="B568" s="91"/>
      <c r="C568" s="91"/>
      <c r="D568" s="91"/>
      <c r="E568" s="91"/>
      <c r="F568" s="91"/>
      <c r="G568" s="91"/>
      <c r="H568" s="91"/>
      <c r="I568" s="91"/>
      <c r="J568" s="91"/>
      <c r="K568" s="92"/>
      <c r="L568" s="92"/>
      <c r="M568" s="9">
        <f t="shared" ca="1" si="172"/>
        <v>0</v>
      </c>
      <c r="N568" s="10" cm="1">
        <f t="array" aca="1" ref="N568" ca="1">IF(ISBLANK(C568),0,IF(F568="Flow",AP568,IF(F568="Cascade",AQ568,IF(OR(ISBLANK(F568),ISBLANK(G568),ISBLANK(I568),ISBLANK(J568)),0,(_xlfn.XLOOKUP(S568,INDIRECT(U568&amp;W568&amp;"W"),_xlfn.XLOOKUP(T568,INDIRECT(U568&amp;W568&amp;"D"),INDIRECT(U568&amp;W568))))))))</f>
        <v>0</v>
      </c>
      <c r="O568" s="93"/>
      <c r="P568" s="9">
        <f t="shared" ca="1" si="173"/>
        <v>0</v>
      </c>
      <c r="Q568" s="9">
        <f t="shared" si="183"/>
        <v>0</v>
      </c>
      <c r="S568" s="7">
        <f t="shared" si="184"/>
        <v>800</v>
      </c>
      <c r="T568" s="7">
        <f t="shared" si="185"/>
        <v>800</v>
      </c>
      <c r="U568" s="8" t="str">
        <f t="shared" si="186"/>
        <v/>
      </c>
      <c r="V568" s="7" cm="1">
        <f t="array" aca="1" ref="V568" ca="1">IF(ISBLANK(I568),0,_xlfn.XLOOKUP(I568,INDIRECT(U568&amp;"Controls"),INDIRECT(U568&amp;"ControlsAddon")))</f>
        <v>0</v>
      </c>
      <c r="W568" s="7" t="str">
        <f t="shared" si="174"/>
        <v/>
      </c>
      <c r="X568" s="7" cm="1">
        <f t="array" aca="1" ref="X568" ca="1">IF(AND(K568="y",NOT(ISBLANK(H568))),_xlfn.XLOOKUP(S568,ralcassette,ralcassettecost),IF(K568="Y",_xlfn.XLOOKUP(S568,INDIRECT(U568&amp;"RALW"),_xlfn.XLOOKUP(T568,INDIRECT(U568&amp;"RALD"),INDIRECT(U568&amp;"RAL"))),0))</f>
        <v>0</v>
      </c>
      <c r="Y568" s="7">
        <f t="shared" si="187"/>
        <v>0</v>
      </c>
      <c r="Z568" s="7">
        <f t="shared" si="188"/>
        <v>0</v>
      </c>
      <c r="AA568" s="7" cm="1">
        <f t="array" ref="AA568">IF(ISNUMBER(SEARCH("cassette",H568)),_xlfn.XLOOKUP(S568,cassettewidth,_xlfn.XLOOKUP(H568,cassettetype,cassette)),IF(ISNUMBER(SEARCH("fascia",H568)),_xlfn.XLOOKUP(S568,fasciawidth,_xlfn.XLOOKUP(H568,fasciatype,fascia)),0))</f>
        <v>0</v>
      </c>
      <c r="AB568" s="7" t="str">
        <f t="shared" si="189"/>
        <v/>
      </c>
      <c r="AC568" s="7" t="str" cm="1">
        <f t="array" ref="AC568">IF(NOT(ISBLANK(H568)),_xlfn.XLOOKUP(S568,cassetterefwidth,_xlfn.XLOOKUP(T568,cassetterefdrop,cassetteref)),"")</f>
        <v/>
      </c>
      <c r="AD568" s="1" t="b">
        <f t="shared" si="190"/>
        <v>0</v>
      </c>
      <c r="AE568" s="1" t="b">
        <f t="shared" si="175"/>
        <v>0</v>
      </c>
      <c r="AF568" s="10" t="e" cm="1">
        <f t="array" aca="1" ref="AF568" ca="1">(_xlfn.XLOOKUP($S568,INDIRECT($U568&amp;$W568&amp;"W"),_xlfn.XLOOKUP($T568,INDIRECT($U568&amp;$W568&amp;"D"),INDIRECT($U568&amp;$W568))))</f>
        <v>#REF!</v>
      </c>
      <c r="AG568" s="9"/>
      <c r="AH568" s="9"/>
      <c r="AI568" s="9"/>
      <c r="AJ568" s="9"/>
      <c r="AK568" s="9"/>
      <c r="AL568" s="7">
        <f t="shared" si="176"/>
        <v>500</v>
      </c>
      <c r="AM568" s="7" t="str">
        <f t="shared" si="191"/>
        <v/>
      </c>
      <c r="AN568" s="7">
        <f t="shared" si="177"/>
        <v>0</v>
      </c>
      <c r="AO568" s="7">
        <f t="shared" si="178"/>
        <v>0</v>
      </c>
      <c r="AP568" s="9" cm="1">
        <f t="array" aca="1" ref="AP568" ca="1">IF(F568="Flow",_xlfn.XLOOKUP(AL568,INDIRECT(F568&amp;AM568&amp;"W"),_xlfn.XLOOKUP(AI568,INDIRECT(F568&amp;AM568&amp;"H"),INDIRECT(F568&amp;AM568))),0)</f>
        <v>0</v>
      </c>
      <c r="AQ568" s="9">
        <f>IF(F568="Cascade",_xlfn.XLOOKUP(S568,Cascade!$C$4:$S$4,Cascade!$C$5:$S$5),0)</f>
        <v>0</v>
      </c>
      <c r="AR568" s="9" t="b">
        <f t="shared" si="179"/>
        <v>0</v>
      </c>
      <c r="AS568" s="9" cm="1">
        <f t="array" aca="1" ref="AS568" ca="1">IF(OR(G568="Ellipse 43",G568="Luxury 46",G568="Type 2",G568="Type D",G568="Type Z",ISBLANK(G568)),0,_xlfn.XLOOKUP(S568,INDIRECT(U568&amp;AR568&amp;"w"),INDIRECT(U568&amp;AR568)))</f>
        <v>0</v>
      </c>
      <c r="AT568" s="9" cm="1">
        <f t="array" ref="AT568">IF(F568="ExtraLok 100",_xlfn.XLOOKUP(S568,'ExtraLok 100'!$C$6:$S$6,_xlfn.XLOOKUP('Pricing Tool'!T568,'ExtraLok 100'!$A$7:$A$21,'ExtraLok 100'!$C$7:$S$21)),IF(F568="ExtraLok 125",_xlfn.XLOOKUP('Pricing Tool'!S568,'ExtraLok 125'!$C$6:$S$6,_xlfn.XLOOKUP('Pricing Tool'!T568,'ExtraLok 125'!$A$7:$A$33,'ExtraLok 125'!$C$7:$S$33)),0))</f>
        <v>0</v>
      </c>
      <c r="AU568" s="9">
        <f t="shared" ca="1" si="192"/>
        <v>0</v>
      </c>
      <c r="AV568" s="9" t="str">
        <f t="shared" si="180"/>
        <v/>
      </c>
      <c r="AW568" s="85" t="e">
        <f>_xlfn.XLOOKUP($AV568,'Size capacities'!$A$2:$A$120,'Size capacities'!D$2:D$120)</f>
        <v>#N/A</v>
      </c>
      <c r="AX568" s="85" t="e">
        <f>_xlfn.XLOOKUP($AV568,'Size capacities'!$A$2:$A$120,'Size capacities'!E$2:E$120)</f>
        <v>#N/A</v>
      </c>
      <c r="AY568" s="85" t="e">
        <f>_xlfn.XLOOKUP($AV568,'Size capacities'!$A$2:$A$120,'Size capacities'!F$2:F$120)</f>
        <v>#N/A</v>
      </c>
      <c r="AZ568" s="85" t="e">
        <f>_xlfn.XLOOKUP($AV568,'Size capacities'!$A$2:$A$120,'Size capacities'!G$2:G$120)</f>
        <v>#N/A</v>
      </c>
      <c r="BA568" s="85">
        <f t="shared" si="181"/>
        <v>0</v>
      </c>
      <c r="BB568" s="85">
        <f t="shared" si="182"/>
        <v>0</v>
      </c>
    </row>
    <row r="569" spans="1:54" x14ac:dyDescent="0.3">
      <c r="A569" s="7">
        <v>566</v>
      </c>
      <c r="B569" s="91"/>
      <c r="C569" s="91"/>
      <c r="D569" s="91"/>
      <c r="E569" s="91"/>
      <c r="F569" s="91"/>
      <c r="G569" s="91"/>
      <c r="H569" s="91"/>
      <c r="I569" s="91"/>
      <c r="J569" s="91"/>
      <c r="K569" s="92"/>
      <c r="L569" s="92"/>
      <c r="M569" s="9">
        <f t="shared" ca="1" si="172"/>
        <v>0</v>
      </c>
      <c r="N569" s="10" cm="1">
        <f t="array" aca="1" ref="N569" ca="1">IF(ISBLANK(C569),0,IF(F569="Flow",AP569,IF(F569="Cascade",AQ569,IF(OR(ISBLANK(F569),ISBLANK(G569),ISBLANK(I569),ISBLANK(J569)),0,(_xlfn.XLOOKUP(S569,INDIRECT(U569&amp;W569&amp;"W"),_xlfn.XLOOKUP(T569,INDIRECT(U569&amp;W569&amp;"D"),INDIRECT(U569&amp;W569))))))))</f>
        <v>0</v>
      </c>
      <c r="O569" s="93"/>
      <c r="P569" s="9">
        <f t="shared" ca="1" si="173"/>
        <v>0</v>
      </c>
      <c r="Q569" s="9">
        <f t="shared" si="183"/>
        <v>0</v>
      </c>
      <c r="S569" s="7">
        <f t="shared" si="184"/>
        <v>800</v>
      </c>
      <c r="T569" s="7">
        <f t="shared" si="185"/>
        <v>800</v>
      </c>
      <c r="U569" s="8" t="str">
        <f t="shared" si="186"/>
        <v/>
      </c>
      <c r="V569" s="7" cm="1">
        <f t="array" aca="1" ref="V569" ca="1">IF(ISBLANK(I569),0,_xlfn.XLOOKUP(I569,INDIRECT(U569&amp;"Controls"),INDIRECT(U569&amp;"ControlsAddon")))</f>
        <v>0</v>
      </c>
      <c r="W569" s="7" t="str">
        <f t="shared" si="174"/>
        <v/>
      </c>
      <c r="X569" s="7" cm="1">
        <f t="array" aca="1" ref="X569" ca="1">IF(AND(K569="y",NOT(ISBLANK(H569))),_xlfn.XLOOKUP(S569,ralcassette,ralcassettecost),IF(K569="Y",_xlfn.XLOOKUP(S569,INDIRECT(U569&amp;"RALW"),_xlfn.XLOOKUP(T569,INDIRECT(U569&amp;"RALD"),INDIRECT(U569&amp;"RAL"))),0))</f>
        <v>0</v>
      </c>
      <c r="Y569" s="7">
        <f t="shared" si="187"/>
        <v>0</v>
      </c>
      <c r="Z569" s="7">
        <f t="shared" si="188"/>
        <v>0</v>
      </c>
      <c r="AA569" s="7" cm="1">
        <f t="array" ref="AA569">IF(ISNUMBER(SEARCH("cassette",H569)),_xlfn.XLOOKUP(S569,cassettewidth,_xlfn.XLOOKUP(H569,cassettetype,cassette)),IF(ISNUMBER(SEARCH("fascia",H569)),_xlfn.XLOOKUP(S569,fasciawidth,_xlfn.XLOOKUP(H569,fasciatype,fascia)),0))</f>
        <v>0</v>
      </c>
      <c r="AB569" s="7" t="str">
        <f t="shared" si="189"/>
        <v/>
      </c>
      <c r="AC569" s="7" t="str" cm="1">
        <f t="array" ref="AC569">IF(NOT(ISBLANK(H569)),_xlfn.XLOOKUP(S569,cassetterefwidth,_xlfn.XLOOKUP(T569,cassetterefdrop,cassetteref)),"")</f>
        <v/>
      </c>
      <c r="AD569" s="1" t="b">
        <f t="shared" si="190"/>
        <v>0</v>
      </c>
      <c r="AE569" s="1" t="b">
        <f t="shared" si="175"/>
        <v>0</v>
      </c>
      <c r="AF569" s="10" t="e" cm="1">
        <f t="array" aca="1" ref="AF569" ca="1">(_xlfn.XLOOKUP($S569,INDIRECT($U569&amp;$W569&amp;"W"),_xlfn.XLOOKUP($T569,INDIRECT($U569&amp;$W569&amp;"D"),INDIRECT($U569&amp;$W569))))</f>
        <v>#REF!</v>
      </c>
      <c r="AG569" s="9"/>
      <c r="AH569" s="9"/>
      <c r="AI569" s="9"/>
      <c r="AJ569" s="9"/>
      <c r="AK569" s="9"/>
      <c r="AL569" s="7">
        <f t="shared" si="176"/>
        <v>500</v>
      </c>
      <c r="AM569" s="7" t="str">
        <f t="shared" si="191"/>
        <v/>
      </c>
      <c r="AN569" s="7">
        <f t="shared" si="177"/>
        <v>0</v>
      </c>
      <c r="AO569" s="7">
        <f t="shared" si="178"/>
        <v>0</v>
      </c>
      <c r="AP569" s="9" cm="1">
        <f t="array" aca="1" ref="AP569" ca="1">IF(F569="Flow",_xlfn.XLOOKUP(AL569,INDIRECT(F569&amp;AM569&amp;"W"),_xlfn.XLOOKUP(AI569,INDIRECT(F569&amp;AM569&amp;"H"),INDIRECT(F569&amp;AM569))),0)</f>
        <v>0</v>
      </c>
      <c r="AQ569" s="9">
        <f>IF(F569="Cascade",_xlfn.XLOOKUP(S569,Cascade!$C$4:$S$4,Cascade!$C$5:$S$5),0)</f>
        <v>0</v>
      </c>
      <c r="AR569" s="9" t="b">
        <f t="shared" si="179"/>
        <v>0</v>
      </c>
      <c r="AS569" s="9" cm="1">
        <f t="array" aca="1" ref="AS569" ca="1">IF(OR(G569="Ellipse 43",G569="Luxury 46",G569="Type 2",G569="Type D",G569="Type Z",ISBLANK(G569)),0,_xlfn.XLOOKUP(S569,INDIRECT(U569&amp;AR569&amp;"w"),INDIRECT(U569&amp;AR569)))</f>
        <v>0</v>
      </c>
      <c r="AT569" s="9" cm="1">
        <f t="array" ref="AT569">IF(F569="ExtraLok 100",_xlfn.XLOOKUP(S569,'ExtraLok 100'!$C$6:$S$6,_xlfn.XLOOKUP('Pricing Tool'!T569,'ExtraLok 100'!$A$7:$A$21,'ExtraLok 100'!$C$7:$S$21)),IF(F569="ExtraLok 125",_xlfn.XLOOKUP('Pricing Tool'!S569,'ExtraLok 125'!$C$6:$S$6,_xlfn.XLOOKUP('Pricing Tool'!T569,'ExtraLok 125'!$A$7:$A$33,'ExtraLok 125'!$C$7:$S$33)),0))</f>
        <v>0</v>
      </c>
      <c r="AU569" s="9">
        <f t="shared" ca="1" si="192"/>
        <v>0</v>
      </c>
      <c r="AV569" s="9" t="str">
        <f t="shared" si="180"/>
        <v/>
      </c>
      <c r="AW569" s="85" t="e">
        <f>_xlfn.XLOOKUP($AV569,'Size capacities'!$A$2:$A$120,'Size capacities'!D$2:D$120)</f>
        <v>#N/A</v>
      </c>
      <c r="AX569" s="85" t="e">
        <f>_xlfn.XLOOKUP($AV569,'Size capacities'!$A$2:$A$120,'Size capacities'!E$2:E$120)</f>
        <v>#N/A</v>
      </c>
      <c r="AY569" s="85" t="e">
        <f>_xlfn.XLOOKUP($AV569,'Size capacities'!$A$2:$A$120,'Size capacities'!F$2:F$120)</f>
        <v>#N/A</v>
      </c>
      <c r="AZ569" s="85" t="e">
        <f>_xlfn.XLOOKUP($AV569,'Size capacities'!$A$2:$A$120,'Size capacities'!G$2:G$120)</f>
        <v>#N/A</v>
      </c>
      <c r="BA569" s="85">
        <f t="shared" si="181"/>
        <v>0</v>
      </c>
      <c r="BB569" s="85">
        <f t="shared" si="182"/>
        <v>0</v>
      </c>
    </row>
    <row r="570" spans="1:54" x14ac:dyDescent="0.3">
      <c r="A570" s="7">
        <v>567</v>
      </c>
      <c r="B570" s="91"/>
      <c r="C570" s="91"/>
      <c r="D570" s="91"/>
      <c r="E570" s="91"/>
      <c r="F570" s="91"/>
      <c r="G570" s="91"/>
      <c r="H570" s="91"/>
      <c r="I570" s="91"/>
      <c r="J570" s="91"/>
      <c r="K570" s="92"/>
      <c r="L570" s="92"/>
      <c r="M570" s="9">
        <f t="shared" ca="1" si="172"/>
        <v>0</v>
      </c>
      <c r="N570" s="10" cm="1">
        <f t="array" aca="1" ref="N570" ca="1">IF(ISBLANK(C570),0,IF(F570="Flow",AP570,IF(F570="Cascade",AQ570,IF(OR(ISBLANK(F570),ISBLANK(G570),ISBLANK(I570),ISBLANK(J570)),0,(_xlfn.XLOOKUP(S570,INDIRECT(U570&amp;W570&amp;"W"),_xlfn.XLOOKUP(T570,INDIRECT(U570&amp;W570&amp;"D"),INDIRECT(U570&amp;W570))))))))</f>
        <v>0</v>
      </c>
      <c r="O570" s="93"/>
      <c r="P570" s="9">
        <f t="shared" ca="1" si="173"/>
        <v>0</v>
      </c>
      <c r="Q570" s="9">
        <f t="shared" si="183"/>
        <v>0</v>
      </c>
      <c r="S570" s="7">
        <f t="shared" si="184"/>
        <v>800</v>
      </c>
      <c r="T570" s="7">
        <f t="shared" si="185"/>
        <v>800</v>
      </c>
      <c r="U570" s="8" t="str">
        <f t="shared" si="186"/>
        <v/>
      </c>
      <c r="V570" s="7" cm="1">
        <f t="array" aca="1" ref="V570" ca="1">IF(ISBLANK(I570),0,_xlfn.XLOOKUP(I570,INDIRECT(U570&amp;"Controls"),INDIRECT(U570&amp;"ControlsAddon")))</f>
        <v>0</v>
      </c>
      <c r="W570" s="7" t="str">
        <f t="shared" si="174"/>
        <v/>
      </c>
      <c r="X570" s="7" cm="1">
        <f t="array" aca="1" ref="X570" ca="1">IF(AND(K570="y",NOT(ISBLANK(H570))),_xlfn.XLOOKUP(S570,ralcassette,ralcassettecost),IF(K570="Y",_xlfn.XLOOKUP(S570,INDIRECT(U570&amp;"RALW"),_xlfn.XLOOKUP(T570,INDIRECT(U570&amp;"RALD"),INDIRECT(U570&amp;"RAL"))),0))</f>
        <v>0</v>
      </c>
      <c r="Y570" s="7">
        <f t="shared" si="187"/>
        <v>0</v>
      </c>
      <c r="Z570" s="7">
        <f t="shared" si="188"/>
        <v>0</v>
      </c>
      <c r="AA570" s="7" cm="1">
        <f t="array" ref="AA570">IF(ISNUMBER(SEARCH("cassette",H570)),_xlfn.XLOOKUP(S570,cassettewidth,_xlfn.XLOOKUP(H570,cassettetype,cassette)),IF(ISNUMBER(SEARCH("fascia",H570)),_xlfn.XLOOKUP(S570,fasciawidth,_xlfn.XLOOKUP(H570,fasciatype,fascia)),0))</f>
        <v>0</v>
      </c>
      <c r="AB570" s="7" t="str">
        <f t="shared" si="189"/>
        <v/>
      </c>
      <c r="AC570" s="7" t="str" cm="1">
        <f t="array" ref="AC570">IF(NOT(ISBLANK(H570)),_xlfn.XLOOKUP(S570,cassetterefwidth,_xlfn.XLOOKUP(T570,cassetterefdrop,cassetteref)),"")</f>
        <v/>
      </c>
      <c r="AD570" s="1" t="b">
        <f t="shared" si="190"/>
        <v>0</v>
      </c>
      <c r="AE570" s="1" t="b">
        <f t="shared" si="175"/>
        <v>0</v>
      </c>
      <c r="AF570" s="10" t="e" cm="1">
        <f t="array" aca="1" ref="AF570" ca="1">(_xlfn.XLOOKUP($S570,INDIRECT($U570&amp;$W570&amp;"W"),_xlfn.XLOOKUP($T570,INDIRECT($U570&amp;$W570&amp;"D"),INDIRECT($U570&amp;$W570))))</f>
        <v>#REF!</v>
      </c>
      <c r="AG570" s="9"/>
      <c r="AH570" s="9"/>
      <c r="AI570" s="9"/>
      <c r="AJ570" s="9"/>
      <c r="AK570" s="9"/>
      <c r="AL570" s="7">
        <f t="shared" si="176"/>
        <v>500</v>
      </c>
      <c r="AM570" s="7" t="str">
        <f t="shared" si="191"/>
        <v/>
      </c>
      <c r="AN570" s="7">
        <f t="shared" si="177"/>
        <v>0</v>
      </c>
      <c r="AO570" s="7">
        <f t="shared" si="178"/>
        <v>0</v>
      </c>
      <c r="AP570" s="9" cm="1">
        <f t="array" aca="1" ref="AP570" ca="1">IF(F570="Flow",_xlfn.XLOOKUP(AL570,INDIRECT(F570&amp;AM570&amp;"W"),_xlfn.XLOOKUP(AI570,INDIRECT(F570&amp;AM570&amp;"H"),INDIRECT(F570&amp;AM570))),0)</f>
        <v>0</v>
      </c>
      <c r="AQ570" s="9">
        <f>IF(F570="Cascade",_xlfn.XLOOKUP(S570,Cascade!$C$4:$S$4,Cascade!$C$5:$S$5),0)</f>
        <v>0</v>
      </c>
      <c r="AR570" s="9" t="b">
        <f t="shared" si="179"/>
        <v>0</v>
      </c>
      <c r="AS570" s="9" cm="1">
        <f t="array" aca="1" ref="AS570" ca="1">IF(OR(G570="Ellipse 43",G570="Luxury 46",G570="Type 2",G570="Type D",G570="Type Z",ISBLANK(G570)),0,_xlfn.XLOOKUP(S570,INDIRECT(U570&amp;AR570&amp;"w"),INDIRECT(U570&amp;AR570)))</f>
        <v>0</v>
      </c>
      <c r="AT570" s="9" cm="1">
        <f t="array" ref="AT570">IF(F570="ExtraLok 100",_xlfn.XLOOKUP(S570,'ExtraLok 100'!$C$6:$S$6,_xlfn.XLOOKUP('Pricing Tool'!T570,'ExtraLok 100'!$A$7:$A$21,'ExtraLok 100'!$C$7:$S$21)),IF(F570="ExtraLok 125",_xlfn.XLOOKUP('Pricing Tool'!S570,'ExtraLok 125'!$C$6:$S$6,_xlfn.XLOOKUP('Pricing Tool'!T570,'ExtraLok 125'!$A$7:$A$33,'ExtraLok 125'!$C$7:$S$33)),0))</f>
        <v>0</v>
      </c>
      <c r="AU570" s="9">
        <f t="shared" ca="1" si="192"/>
        <v>0</v>
      </c>
      <c r="AV570" s="9" t="str">
        <f t="shared" si="180"/>
        <v/>
      </c>
      <c r="AW570" s="85" t="e">
        <f>_xlfn.XLOOKUP($AV570,'Size capacities'!$A$2:$A$120,'Size capacities'!D$2:D$120)</f>
        <v>#N/A</v>
      </c>
      <c r="AX570" s="85" t="e">
        <f>_xlfn.XLOOKUP($AV570,'Size capacities'!$A$2:$A$120,'Size capacities'!E$2:E$120)</f>
        <v>#N/A</v>
      </c>
      <c r="AY570" s="85" t="e">
        <f>_xlfn.XLOOKUP($AV570,'Size capacities'!$A$2:$A$120,'Size capacities'!F$2:F$120)</f>
        <v>#N/A</v>
      </c>
      <c r="AZ570" s="85" t="e">
        <f>_xlfn.XLOOKUP($AV570,'Size capacities'!$A$2:$A$120,'Size capacities'!G$2:G$120)</f>
        <v>#N/A</v>
      </c>
      <c r="BA570" s="85">
        <f t="shared" si="181"/>
        <v>0</v>
      </c>
      <c r="BB570" s="85">
        <f t="shared" si="182"/>
        <v>0</v>
      </c>
    </row>
    <row r="571" spans="1:54" x14ac:dyDescent="0.3">
      <c r="A571" s="7">
        <v>568</v>
      </c>
      <c r="B571" s="91"/>
      <c r="C571" s="91"/>
      <c r="D571" s="91"/>
      <c r="E571" s="91"/>
      <c r="F571" s="91"/>
      <c r="G571" s="91"/>
      <c r="H571" s="91"/>
      <c r="I571" s="91"/>
      <c r="J571" s="91"/>
      <c r="K571" s="92"/>
      <c r="L571" s="92"/>
      <c r="M571" s="9">
        <f t="shared" ca="1" si="172"/>
        <v>0</v>
      </c>
      <c r="N571" s="10" cm="1">
        <f t="array" aca="1" ref="N571" ca="1">IF(ISBLANK(C571),0,IF(F571="Flow",AP571,IF(F571="Cascade",AQ571,IF(OR(ISBLANK(F571),ISBLANK(G571),ISBLANK(I571),ISBLANK(J571)),0,(_xlfn.XLOOKUP(S571,INDIRECT(U571&amp;W571&amp;"W"),_xlfn.XLOOKUP(T571,INDIRECT(U571&amp;W571&amp;"D"),INDIRECT(U571&amp;W571))))))))</f>
        <v>0</v>
      </c>
      <c r="O571" s="93"/>
      <c r="P571" s="9">
        <f t="shared" ca="1" si="173"/>
        <v>0</v>
      </c>
      <c r="Q571" s="9">
        <f t="shared" si="183"/>
        <v>0</v>
      </c>
      <c r="S571" s="7">
        <f t="shared" si="184"/>
        <v>800</v>
      </c>
      <c r="T571" s="7">
        <f t="shared" si="185"/>
        <v>800</v>
      </c>
      <c r="U571" s="8" t="str">
        <f t="shared" si="186"/>
        <v/>
      </c>
      <c r="V571" s="7" cm="1">
        <f t="array" aca="1" ref="V571" ca="1">IF(ISBLANK(I571),0,_xlfn.XLOOKUP(I571,INDIRECT(U571&amp;"Controls"),INDIRECT(U571&amp;"ControlsAddon")))</f>
        <v>0</v>
      </c>
      <c r="W571" s="7" t="str">
        <f t="shared" si="174"/>
        <v/>
      </c>
      <c r="X571" s="7" cm="1">
        <f t="array" aca="1" ref="X571" ca="1">IF(AND(K571="y",NOT(ISBLANK(H571))),_xlfn.XLOOKUP(S571,ralcassette,ralcassettecost),IF(K571="Y",_xlfn.XLOOKUP(S571,INDIRECT(U571&amp;"RALW"),_xlfn.XLOOKUP(T571,INDIRECT(U571&amp;"RALD"),INDIRECT(U571&amp;"RAL"))),0))</f>
        <v>0</v>
      </c>
      <c r="Y571" s="7">
        <f t="shared" si="187"/>
        <v>0</v>
      </c>
      <c r="Z571" s="7">
        <f t="shared" si="188"/>
        <v>0</v>
      </c>
      <c r="AA571" s="7" cm="1">
        <f t="array" ref="AA571">IF(ISNUMBER(SEARCH("cassette",H571)),_xlfn.XLOOKUP(S571,cassettewidth,_xlfn.XLOOKUP(H571,cassettetype,cassette)),IF(ISNUMBER(SEARCH("fascia",H571)),_xlfn.XLOOKUP(S571,fasciawidth,_xlfn.XLOOKUP(H571,fasciatype,fascia)),0))</f>
        <v>0</v>
      </c>
      <c r="AB571" s="7" t="str">
        <f t="shared" si="189"/>
        <v/>
      </c>
      <c r="AC571" s="7" t="str" cm="1">
        <f t="array" ref="AC571">IF(NOT(ISBLANK(H571)),_xlfn.XLOOKUP(S571,cassetterefwidth,_xlfn.XLOOKUP(T571,cassetterefdrop,cassetteref)),"")</f>
        <v/>
      </c>
      <c r="AD571" s="1" t="b">
        <f t="shared" si="190"/>
        <v>0</v>
      </c>
      <c r="AE571" s="1" t="b">
        <f t="shared" si="175"/>
        <v>0</v>
      </c>
      <c r="AF571" s="10" t="e" cm="1">
        <f t="array" aca="1" ref="AF571" ca="1">(_xlfn.XLOOKUP($S571,INDIRECT($U571&amp;$W571&amp;"W"),_xlfn.XLOOKUP($T571,INDIRECT($U571&amp;$W571&amp;"D"),INDIRECT($U571&amp;$W571))))</f>
        <v>#REF!</v>
      </c>
      <c r="AG571" s="9"/>
      <c r="AH571" s="9"/>
      <c r="AI571" s="9"/>
      <c r="AJ571" s="9"/>
      <c r="AK571" s="9"/>
      <c r="AL571" s="7">
        <f t="shared" si="176"/>
        <v>500</v>
      </c>
      <c r="AM571" s="7" t="str">
        <f t="shared" si="191"/>
        <v/>
      </c>
      <c r="AN571" s="7">
        <f t="shared" si="177"/>
        <v>0</v>
      </c>
      <c r="AO571" s="7">
        <f t="shared" si="178"/>
        <v>0</v>
      </c>
      <c r="AP571" s="9" cm="1">
        <f t="array" aca="1" ref="AP571" ca="1">IF(F571="Flow",_xlfn.XLOOKUP(AL571,INDIRECT(F571&amp;AM571&amp;"W"),_xlfn.XLOOKUP(AI571,INDIRECT(F571&amp;AM571&amp;"H"),INDIRECT(F571&amp;AM571))),0)</f>
        <v>0</v>
      </c>
      <c r="AQ571" s="9">
        <f>IF(F571="Cascade",_xlfn.XLOOKUP(S571,Cascade!$C$4:$S$4,Cascade!$C$5:$S$5),0)</f>
        <v>0</v>
      </c>
      <c r="AR571" s="9" t="b">
        <f t="shared" si="179"/>
        <v>0</v>
      </c>
      <c r="AS571" s="9" cm="1">
        <f t="array" aca="1" ref="AS571" ca="1">IF(OR(G571="Ellipse 43",G571="Luxury 46",G571="Type 2",G571="Type D",G571="Type Z",ISBLANK(G571)),0,_xlfn.XLOOKUP(S571,INDIRECT(U571&amp;AR571&amp;"w"),INDIRECT(U571&amp;AR571)))</f>
        <v>0</v>
      </c>
      <c r="AT571" s="9" cm="1">
        <f t="array" ref="AT571">IF(F571="ExtraLok 100",_xlfn.XLOOKUP(S571,'ExtraLok 100'!$C$6:$S$6,_xlfn.XLOOKUP('Pricing Tool'!T571,'ExtraLok 100'!$A$7:$A$21,'ExtraLok 100'!$C$7:$S$21)),IF(F571="ExtraLok 125",_xlfn.XLOOKUP('Pricing Tool'!S571,'ExtraLok 125'!$C$6:$S$6,_xlfn.XLOOKUP('Pricing Tool'!T571,'ExtraLok 125'!$A$7:$A$33,'ExtraLok 125'!$C$7:$S$33)),0))</f>
        <v>0</v>
      </c>
      <c r="AU571" s="9">
        <f t="shared" ca="1" si="192"/>
        <v>0</v>
      </c>
      <c r="AV571" s="9" t="str">
        <f t="shared" si="180"/>
        <v/>
      </c>
      <c r="AW571" s="85" t="e">
        <f>_xlfn.XLOOKUP($AV571,'Size capacities'!$A$2:$A$120,'Size capacities'!D$2:D$120)</f>
        <v>#N/A</v>
      </c>
      <c r="AX571" s="85" t="e">
        <f>_xlfn.XLOOKUP($AV571,'Size capacities'!$A$2:$A$120,'Size capacities'!E$2:E$120)</f>
        <v>#N/A</v>
      </c>
      <c r="AY571" s="85" t="e">
        <f>_xlfn.XLOOKUP($AV571,'Size capacities'!$A$2:$A$120,'Size capacities'!F$2:F$120)</f>
        <v>#N/A</v>
      </c>
      <c r="AZ571" s="85" t="e">
        <f>_xlfn.XLOOKUP($AV571,'Size capacities'!$A$2:$A$120,'Size capacities'!G$2:G$120)</f>
        <v>#N/A</v>
      </c>
      <c r="BA571" s="85">
        <f t="shared" si="181"/>
        <v>0</v>
      </c>
      <c r="BB571" s="85">
        <f t="shared" si="182"/>
        <v>0</v>
      </c>
    </row>
    <row r="572" spans="1:54" x14ac:dyDescent="0.3">
      <c r="A572" s="7">
        <v>569</v>
      </c>
      <c r="B572" s="91"/>
      <c r="C572" s="91"/>
      <c r="D572" s="91"/>
      <c r="E572" s="91"/>
      <c r="F572" s="91"/>
      <c r="G572" s="91"/>
      <c r="H572" s="91"/>
      <c r="I572" s="91"/>
      <c r="J572" s="91"/>
      <c r="K572" s="92"/>
      <c r="L572" s="92"/>
      <c r="M572" s="9">
        <f t="shared" ca="1" si="172"/>
        <v>0</v>
      </c>
      <c r="N572" s="10" cm="1">
        <f t="array" aca="1" ref="N572" ca="1">IF(ISBLANK(C572),0,IF(F572="Flow",AP572,IF(F572="Cascade",AQ572,IF(OR(ISBLANK(F572),ISBLANK(G572),ISBLANK(I572),ISBLANK(J572)),0,(_xlfn.XLOOKUP(S572,INDIRECT(U572&amp;W572&amp;"W"),_xlfn.XLOOKUP(T572,INDIRECT(U572&amp;W572&amp;"D"),INDIRECT(U572&amp;W572))))))))</f>
        <v>0</v>
      </c>
      <c r="O572" s="93"/>
      <c r="P572" s="9">
        <f t="shared" ca="1" si="173"/>
        <v>0</v>
      </c>
      <c r="Q572" s="9">
        <f t="shared" si="183"/>
        <v>0</v>
      </c>
      <c r="S572" s="7">
        <f t="shared" si="184"/>
        <v>800</v>
      </c>
      <c r="T572" s="7">
        <f t="shared" si="185"/>
        <v>800</v>
      </c>
      <c r="U572" s="8" t="str">
        <f t="shared" si="186"/>
        <v/>
      </c>
      <c r="V572" s="7" cm="1">
        <f t="array" aca="1" ref="V572" ca="1">IF(ISBLANK(I572),0,_xlfn.XLOOKUP(I572,INDIRECT(U572&amp;"Controls"),INDIRECT(U572&amp;"ControlsAddon")))</f>
        <v>0</v>
      </c>
      <c r="W572" s="7" t="str">
        <f t="shared" si="174"/>
        <v/>
      </c>
      <c r="X572" s="7" cm="1">
        <f t="array" aca="1" ref="X572" ca="1">IF(AND(K572="y",NOT(ISBLANK(H572))),_xlfn.XLOOKUP(S572,ralcassette,ralcassettecost),IF(K572="Y",_xlfn.XLOOKUP(S572,INDIRECT(U572&amp;"RALW"),_xlfn.XLOOKUP(T572,INDIRECT(U572&amp;"RALD"),INDIRECT(U572&amp;"RAL"))),0))</f>
        <v>0</v>
      </c>
      <c r="Y572" s="7">
        <f t="shared" si="187"/>
        <v>0</v>
      </c>
      <c r="Z572" s="7">
        <f t="shared" si="188"/>
        <v>0</v>
      </c>
      <c r="AA572" s="7" cm="1">
        <f t="array" ref="AA572">IF(ISNUMBER(SEARCH("cassette",H572)),_xlfn.XLOOKUP(S572,cassettewidth,_xlfn.XLOOKUP(H572,cassettetype,cassette)),IF(ISNUMBER(SEARCH("fascia",H572)),_xlfn.XLOOKUP(S572,fasciawidth,_xlfn.XLOOKUP(H572,fasciatype,fascia)),0))</f>
        <v>0</v>
      </c>
      <c r="AB572" s="7" t="str">
        <f t="shared" si="189"/>
        <v/>
      </c>
      <c r="AC572" s="7" t="str" cm="1">
        <f t="array" ref="AC572">IF(NOT(ISBLANK(H572)),_xlfn.XLOOKUP(S572,cassetterefwidth,_xlfn.XLOOKUP(T572,cassetterefdrop,cassetteref)),"")</f>
        <v/>
      </c>
      <c r="AD572" s="1" t="b">
        <f t="shared" si="190"/>
        <v>0</v>
      </c>
      <c r="AE572" s="1" t="b">
        <f t="shared" si="175"/>
        <v>0</v>
      </c>
      <c r="AF572" s="10" t="e" cm="1">
        <f t="array" aca="1" ref="AF572" ca="1">(_xlfn.XLOOKUP($S572,INDIRECT($U572&amp;$W572&amp;"W"),_xlfn.XLOOKUP($T572,INDIRECT($U572&amp;$W572&amp;"D"),INDIRECT($U572&amp;$W572))))</f>
        <v>#REF!</v>
      </c>
      <c r="AG572" s="9"/>
      <c r="AH572" s="9"/>
      <c r="AI572" s="9"/>
      <c r="AJ572" s="9"/>
      <c r="AK572" s="9"/>
      <c r="AL572" s="7">
        <f t="shared" si="176"/>
        <v>500</v>
      </c>
      <c r="AM572" s="7" t="str">
        <f t="shared" si="191"/>
        <v/>
      </c>
      <c r="AN572" s="7">
        <f t="shared" si="177"/>
        <v>0</v>
      </c>
      <c r="AO572" s="7">
        <f t="shared" si="178"/>
        <v>0</v>
      </c>
      <c r="AP572" s="9" cm="1">
        <f t="array" aca="1" ref="AP572" ca="1">IF(F572="Flow",_xlfn.XLOOKUP(AL572,INDIRECT(F572&amp;AM572&amp;"W"),_xlfn.XLOOKUP(AI572,INDIRECT(F572&amp;AM572&amp;"H"),INDIRECT(F572&amp;AM572))),0)</f>
        <v>0</v>
      </c>
      <c r="AQ572" s="9">
        <f>IF(F572="Cascade",_xlfn.XLOOKUP(S572,Cascade!$C$4:$S$4,Cascade!$C$5:$S$5),0)</f>
        <v>0</v>
      </c>
      <c r="AR572" s="9" t="b">
        <f t="shared" si="179"/>
        <v>0</v>
      </c>
      <c r="AS572" s="9" cm="1">
        <f t="array" aca="1" ref="AS572" ca="1">IF(OR(G572="Ellipse 43",G572="Luxury 46",G572="Type 2",G572="Type D",G572="Type Z",ISBLANK(G572)),0,_xlfn.XLOOKUP(S572,INDIRECT(U572&amp;AR572&amp;"w"),INDIRECT(U572&amp;AR572)))</f>
        <v>0</v>
      </c>
      <c r="AT572" s="9" cm="1">
        <f t="array" ref="AT572">IF(F572="ExtraLok 100",_xlfn.XLOOKUP(S572,'ExtraLok 100'!$C$6:$S$6,_xlfn.XLOOKUP('Pricing Tool'!T572,'ExtraLok 100'!$A$7:$A$21,'ExtraLok 100'!$C$7:$S$21)),IF(F572="ExtraLok 125",_xlfn.XLOOKUP('Pricing Tool'!S572,'ExtraLok 125'!$C$6:$S$6,_xlfn.XLOOKUP('Pricing Tool'!T572,'ExtraLok 125'!$A$7:$A$33,'ExtraLok 125'!$C$7:$S$33)),0))</f>
        <v>0</v>
      </c>
      <c r="AU572" s="9">
        <f t="shared" ca="1" si="192"/>
        <v>0</v>
      </c>
      <c r="AV572" s="9" t="str">
        <f t="shared" si="180"/>
        <v/>
      </c>
      <c r="AW572" s="85" t="e">
        <f>_xlfn.XLOOKUP($AV572,'Size capacities'!$A$2:$A$120,'Size capacities'!D$2:D$120)</f>
        <v>#N/A</v>
      </c>
      <c r="AX572" s="85" t="e">
        <f>_xlfn.XLOOKUP($AV572,'Size capacities'!$A$2:$A$120,'Size capacities'!E$2:E$120)</f>
        <v>#N/A</v>
      </c>
      <c r="AY572" s="85" t="e">
        <f>_xlfn.XLOOKUP($AV572,'Size capacities'!$A$2:$A$120,'Size capacities'!F$2:F$120)</f>
        <v>#N/A</v>
      </c>
      <c r="AZ572" s="85" t="e">
        <f>_xlfn.XLOOKUP($AV572,'Size capacities'!$A$2:$A$120,'Size capacities'!G$2:G$120)</f>
        <v>#N/A</v>
      </c>
      <c r="BA572" s="85">
        <f t="shared" si="181"/>
        <v>0</v>
      </c>
      <c r="BB572" s="85">
        <f t="shared" si="182"/>
        <v>0</v>
      </c>
    </row>
    <row r="573" spans="1:54" x14ac:dyDescent="0.3">
      <c r="A573" s="7">
        <v>570</v>
      </c>
      <c r="B573" s="91"/>
      <c r="C573" s="91"/>
      <c r="D573" s="91"/>
      <c r="E573" s="91"/>
      <c r="F573" s="91"/>
      <c r="G573" s="91"/>
      <c r="H573" s="91"/>
      <c r="I573" s="91"/>
      <c r="J573" s="91"/>
      <c r="K573" s="92"/>
      <c r="L573" s="92"/>
      <c r="M573" s="9">
        <f t="shared" ca="1" si="172"/>
        <v>0</v>
      </c>
      <c r="N573" s="10" cm="1">
        <f t="array" aca="1" ref="N573" ca="1">IF(ISBLANK(C573),0,IF(F573="Flow",AP573,IF(F573="Cascade",AQ573,IF(OR(ISBLANK(F573),ISBLANK(G573),ISBLANK(I573),ISBLANK(J573)),0,(_xlfn.XLOOKUP(S573,INDIRECT(U573&amp;W573&amp;"W"),_xlfn.XLOOKUP(T573,INDIRECT(U573&amp;W573&amp;"D"),INDIRECT(U573&amp;W573))))))))</f>
        <v>0</v>
      </c>
      <c r="O573" s="93"/>
      <c r="P573" s="9">
        <f t="shared" ca="1" si="173"/>
        <v>0</v>
      </c>
      <c r="Q573" s="9">
        <f t="shared" si="183"/>
        <v>0</v>
      </c>
      <c r="S573" s="7">
        <f t="shared" si="184"/>
        <v>800</v>
      </c>
      <c r="T573" s="7">
        <f t="shared" si="185"/>
        <v>800</v>
      </c>
      <c r="U573" s="8" t="str">
        <f t="shared" si="186"/>
        <v/>
      </c>
      <c r="V573" s="7" cm="1">
        <f t="array" aca="1" ref="V573" ca="1">IF(ISBLANK(I573),0,_xlfn.XLOOKUP(I573,INDIRECT(U573&amp;"Controls"),INDIRECT(U573&amp;"ControlsAddon")))</f>
        <v>0</v>
      </c>
      <c r="W573" s="7" t="str">
        <f t="shared" si="174"/>
        <v/>
      </c>
      <c r="X573" s="7" cm="1">
        <f t="array" aca="1" ref="X573" ca="1">IF(AND(K573="y",NOT(ISBLANK(H573))),_xlfn.XLOOKUP(S573,ralcassette,ralcassettecost),IF(K573="Y",_xlfn.XLOOKUP(S573,INDIRECT(U573&amp;"RALW"),_xlfn.XLOOKUP(T573,INDIRECT(U573&amp;"RALD"),INDIRECT(U573&amp;"RAL"))),0))</f>
        <v>0</v>
      </c>
      <c r="Y573" s="7">
        <f t="shared" si="187"/>
        <v>0</v>
      </c>
      <c r="Z573" s="7">
        <f t="shared" si="188"/>
        <v>0</v>
      </c>
      <c r="AA573" s="7" cm="1">
        <f t="array" ref="AA573">IF(ISNUMBER(SEARCH("cassette",H573)),_xlfn.XLOOKUP(S573,cassettewidth,_xlfn.XLOOKUP(H573,cassettetype,cassette)),IF(ISNUMBER(SEARCH("fascia",H573)),_xlfn.XLOOKUP(S573,fasciawidth,_xlfn.XLOOKUP(H573,fasciatype,fascia)),0))</f>
        <v>0</v>
      </c>
      <c r="AB573" s="7" t="str">
        <f t="shared" si="189"/>
        <v/>
      </c>
      <c r="AC573" s="7" t="str" cm="1">
        <f t="array" ref="AC573">IF(NOT(ISBLANK(H573)),_xlfn.XLOOKUP(S573,cassetterefwidth,_xlfn.XLOOKUP(T573,cassetterefdrop,cassetteref)),"")</f>
        <v/>
      </c>
      <c r="AD573" s="1" t="b">
        <f t="shared" si="190"/>
        <v>0</v>
      </c>
      <c r="AE573" s="1" t="b">
        <f t="shared" si="175"/>
        <v>0</v>
      </c>
      <c r="AF573" s="10" t="e" cm="1">
        <f t="array" aca="1" ref="AF573" ca="1">(_xlfn.XLOOKUP($S573,INDIRECT($U573&amp;$W573&amp;"W"),_xlfn.XLOOKUP($T573,INDIRECT($U573&amp;$W573&amp;"D"),INDIRECT($U573&amp;$W573))))</f>
        <v>#REF!</v>
      </c>
      <c r="AG573" s="9"/>
      <c r="AH573" s="9"/>
      <c r="AI573" s="9"/>
      <c r="AJ573" s="9"/>
      <c r="AK573" s="9"/>
      <c r="AL573" s="7">
        <f t="shared" si="176"/>
        <v>500</v>
      </c>
      <c r="AM573" s="7" t="str">
        <f t="shared" si="191"/>
        <v/>
      </c>
      <c r="AN573" s="7">
        <f t="shared" si="177"/>
        <v>0</v>
      </c>
      <c r="AO573" s="7">
        <f t="shared" si="178"/>
        <v>0</v>
      </c>
      <c r="AP573" s="9" cm="1">
        <f t="array" aca="1" ref="AP573" ca="1">IF(F573="Flow",_xlfn.XLOOKUP(AL573,INDIRECT(F573&amp;AM573&amp;"W"),_xlfn.XLOOKUP(AI573,INDIRECT(F573&amp;AM573&amp;"H"),INDIRECT(F573&amp;AM573))),0)</f>
        <v>0</v>
      </c>
      <c r="AQ573" s="9">
        <f>IF(F573="Cascade",_xlfn.XLOOKUP(S573,Cascade!$C$4:$S$4,Cascade!$C$5:$S$5),0)</f>
        <v>0</v>
      </c>
      <c r="AR573" s="9" t="b">
        <f t="shared" si="179"/>
        <v>0</v>
      </c>
      <c r="AS573" s="9" cm="1">
        <f t="array" aca="1" ref="AS573" ca="1">IF(OR(G573="Ellipse 43",G573="Luxury 46",G573="Type 2",G573="Type D",G573="Type Z",ISBLANK(G573)),0,_xlfn.XLOOKUP(S573,INDIRECT(U573&amp;AR573&amp;"w"),INDIRECT(U573&amp;AR573)))</f>
        <v>0</v>
      </c>
      <c r="AT573" s="9" cm="1">
        <f t="array" ref="AT573">IF(F573="ExtraLok 100",_xlfn.XLOOKUP(S573,'ExtraLok 100'!$C$6:$S$6,_xlfn.XLOOKUP('Pricing Tool'!T573,'ExtraLok 100'!$A$7:$A$21,'ExtraLok 100'!$C$7:$S$21)),IF(F573="ExtraLok 125",_xlfn.XLOOKUP('Pricing Tool'!S573,'ExtraLok 125'!$C$6:$S$6,_xlfn.XLOOKUP('Pricing Tool'!T573,'ExtraLok 125'!$A$7:$A$33,'ExtraLok 125'!$C$7:$S$33)),0))</f>
        <v>0</v>
      </c>
      <c r="AU573" s="9">
        <f t="shared" ca="1" si="192"/>
        <v>0</v>
      </c>
      <c r="AV573" s="9" t="str">
        <f t="shared" si="180"/>
        <v/>
      </c>
      <c r="AW573" s="85" t="e">
        <f>_xlfn.XLOOKUP($AV573,'Size capacities'!$A$2:$A$120,'Size capacities'!D$2:D$120)</f>
        <v>#N/A</v>
      </c>
      <c r="AX573" s="85" t="e">
        <f>_xlfn.XLOOKUP($AV573,'Size capacities'!$A$2:$A$120,'Size capacities'!E$2:E$120)</f>
        <v>#N/A</v>
      </c>
      <c r="AY573" s="85" t="e">
        <f>_xlfn.XLOOKUP($AV573,'Size capacities'!$A$2:$A$120,'Size capacities'!F$2:F$120)</f>
        <v>#N/A</v>
      </c>
      <c r="AZ573" s="85" t="e">
        <f>_xlfn.XLOOKUP($AV573,'Size capacities'!$A$2:$A$120,'Size capacities'!G$2:G$120)</f>
        <v>#N/A</v>
      </c>
      <c r="BA573" s="85">
        <f t="shared" si="181"/>
        <v>0</v>
      </c>
      <c r="BB573" s="85">
        <f t="shared" si="182"/>
        <v>0</v>
      </c>
    </row>
    <row r="574" spans="1:54" x14ac:dyDescent="0.3">
      <c r="A574" s="7">
        <v>571</v>
      </c>
      <c r="B574" s="91"/>
      <c r="C574" s="91"/>
      <c r="D574" s="91"/>
      <c r="E574" s="91"/>
      <c r="F574" s="91"/>
      <c r="G574" s="91"/>
      <c r="H574" s="91"/>
      <c r="I574" s="91"/>
      <c r="J574" s="91"/>
      <c r="K574" s="92"/>
      <c r="L574" s="92"/>
      <c r="M574" s="9">
        <f t="shared" ca="1" si="172"/>
        <v>0</v>
      </c>
      <c r="N574" s="10" cm="1">
        <f t="array" aca="1" ref="N574" ca="1">IF(ISBLANK(C574),0,IF(F574="Flow",AP574,IF(F574="Cascade",AQ574,IF(OR(ISBLANK(F574),ISBLANK(G574),ISBLANK(I574),ISBLANK(J574)),0,(_xlfn.XLOOKUP(S574,INDIRECT(U574&amp;W574&amp;"W"),_xlfn.XLOOKUP(T574,INDIRECT(U574&amp;W574&amp;"D"),INDIRECT(U574&amp;W574))))))))</f>
        <v>0</v>
      </c>
      <c r="O574" s="93"/>
      <c r="P574" s="9">
        <f t="shared" ca="1" si="173"/>
        <v>0</v>
      </c>
      <c r="Q574" s="9">
        <f t="shared" si="183"/>
        <v>0</v>
      </c>
      <c r="S574" s="7">
        <f t="shared" si="184"/>
        <v>800</v>
      </c>
      <c r="T574" s="7">
        <f t="shared" si="185"/>
        <v>800</v>
      </c>
      <c r="U574" s="8" t="str">
        <f t="shared" si="186"/>
        <v/>
      </c>
      <c r="V574" s="7" cm="1">
        <f t="array" aca="1" ref="V574" ca="1">IF(ISBLANK(I574),0,_xlfn.XLOOKUP(I574,INDIRECT(U574&amp;"Controls"),INDIRECT(U574&amp;"ControlsAddon")))</f>
        <v>0</v>
      </c>
      <c r="W574" s="7" t="str">
        <f t="shared" si="174"/>
        <v/>
      </c>
      <c r="X574" s="7" cm="1">
        <f t="array" aca="1" ref="X574" ca="1">IF(AND(K574="y",NOT(ISBLANK(H574))),_xlfn.XLOOKUP(S574,ralcassette,ralcassettecost),IF(K574="Y",_xlfn.XLOOKUP(S574,INDIRECT(U574&amp;"RALW"),_xlfn.XLOOKUP(T574,INDIRECT(U574&amp;"RALD"),INDIRECT(U574&amp;"RAL"))),0))</f>
        <v>0</v>
      </c>
      <c r="Y574" s="7">
        <f t="shared" si="187"/>
        <v>0</v>
      </c>
      <c r="Z574" s="7">
        <f t="shared" si="188"/>
        <v>0</v>
      </c>
      <c r="AA574" s="7" cm="1">
        <f t="array" ref="AA574">IF(ISNUMBER(SEARCH("cassette",H574)),_xlfn.XLOOKUP(S574,cassettewidth,_xlfn.XLOOKUP(H574,cassettetype,cassette)),IF(ISNUMBER(SEARCH("fascia",H574)),_xlfn.XLOOKUP(S574,fasciawidth,_xlfn.XLOOKUP(H574,fasciatype,fascia)),0))</f>
        <v>0</v>
      </c>
      <c r="AB574" s="7" t="str">
        <f t="shared" si="189"/>
        <v/>
      </c>
      <c r="AC574" s="7" t="str" cm="1">
        <f t="array" ref="AC574">IF(NOT(ISBLANK(H574)),_xlfn.XLOOKUP(S574,cassetterefwidth,_xlfn.XLOOKUP(T574,cassetterefdrop,cassetteref)),"")</f>
        <v/>
      </c>
      <c r="AD574" s="1" t="b">
        <f t="shared" si="190"/>
        <v>0</v>
      </c>
      <c r="AE574" s="1" t="b">
        <f t="shared" si="175"/>
        <v>0</v>
      </c>
      <c r="AF574" s="10" t="e" cm="1">
        <f t="array" aca="1" ref="AF574" ca="1">(_xlfn.XLOOKUP($S574,INDIRECT($U574&amp;$W574&amp;"W"),_xlfn.XLOOKUP($T574,INDIRECT($U574&amp;$W574&amp;"D"),INDIRECT($U574&amp;$W574))))</f>
        <v>#REF!</v>
      </c>
      <c r="AG574" s="9"/>
      <c r="AH574" s="9"/>
      <c r="AI574" s="9"/>
      <c r="AJ574" s="9"/>
      <c r="AK574" s="9"/>
      <c r="AL574" s="7">
        <f t="shared" si="176"/>
        <v>500</v>
      </c>
      <c r="AM574" s="7" t="str">
        <f t="shared" si="191"/>
        <v/>
      </c>
      <c r="AN574" s="7">
        <f t="shared" si="177"/>
        <v>0</v>
      </c>
      <c r="AO574" s="7">
        <f t="shared" si="178"/>
        <v>0</v>
      </c>
      <c r="AP574" s="9" cm="1">
        <f t="array" aca="1" ref="AP574" ca="1">IF(F574="Flow",_xlfn.XLOOKUP(AL574,INDIRECT(F574&amp;AM574&amp;"W"),_xlfn.XLOOKUP(AI574,INDIRECT(F574&amp;AM574&amp;"H"),INDIRECT(F574&amp;AM574))),0)</f>
        <v>0</v>
      </c>
      <c r="AQ574" s="9">
        <f>IF(F574="Cascade",_xlfn.XLOOKUP(S574,Cascade!$C$4:$S$4,Cascade!$C$5:$S$5),0)</f>
        <v>0</v>
      </c>
      <c r="AR574" s="9" t="b">
        <f t="shared" si="179"/>
        <v>0</v>
      </c>
      <c r="AS574" s="9" cm="1">
        <f t="array" aca="1" ref="AS574" ca="1">IF(OR(G574="Ellipse 43",G574="Luxury 46",G574="Type 2",G574="Type D",G574="Type Z",ISBLANK(G574)),0,_xlfn.XLOOKUP(S574,INDIRECT(U574&amp;AR574&amp;"w"),INDIRECT(U574&amp;AR574)))</f>
        <v>0</v>
      </c>
      <c r="AT574" s="9" cm="1">
        <f t="array" ref="AT574">IF(F574="ExtraLok 100",_xlfn.XLOOKUP(S574,'ExtraLok 100'!$C$6:$S$6,_xlfn.XLOOKUP('Pricing Tool'!T574,'ExtraLok 100'!$A$7:$A$21,'ExtraLok 100'!$C$7:$S$21)),IF(F574="ExtraLok 125",_xlfn.XLOOKUP('Pricing Tool'!S574,'ExtraLok 125'!$C$6:$S$6,_xlfn.XLOOKUP('Pricing Tool'!T574,'ExtraLok 125'!$A$7:$A$33,'ExtraLok 125'!$C$7:$S$33)),0))</f>
        <v>0</v>
      </c>
      <c r="AU574" s="9">
        <f t="shared" ca="1" si="192"/>
        <v>0</v>
      </c>
      <c r="AV574" s="9" t="str">
        <f t="shared" si="180"/>
        <v/>
      </c>
      <c r="AW574" s="85" t="e">
        <f>_xlfn.XLOOKUP($AV574,'Size capacities'!$A$2:$A$120,'Size capacities'!D$2:D$120)</f>
        <v>#N/A</v>
      </c>
      <c r="AX574" s="85" t="e">
        <f>_xlfn.XLOOKUP($AV574,'Size capacities'!$A$2:$A$120,'Size capacities'!E$2:E$120)</f>
        <v>#N/A</v>
      </c>
      <c r="AY574" s="85" t="e">
        <f>_xlfn.XLOOKUP($AV574,'Size capacities'!$A$2:$A$120,'Size capacities'!F$2:F$120)</f>
        <v>#N/A</v>
      </c>
      <c r="AZ574" s="85" t="e">
        <f>_xlfn.XLOOKUP($AV574,'Size capacities'!$A$2:$A$120,'Size capacities'!G$2:G$120)</f>
        <v>#N/A</v>
      </c>
      <c r="BA574" s="85">
        <f t="shared" si="181"/>
        <v>0</v>
      </c>
      <c r="BB574" s="85">
        <f t="shared" si="182"/>
        <v>0</v>
      </c>
    </row>
    <row r="575" spans="1:54" x14ac:dyDescent="0.3">
      <c r="A575" s="7">
        <v>572</v>
      </c>
      <c r="B575" s="91"/>
      <c r="C575" s="91"/>
      <c r="D575" s="91"/>
      <c r="E575" s="91"/>
      <c r="F575" s="91"/>
      <c r="G575" s="91"/>
      <c r="H575" s="91"/>
      <c r="I575" s="91"/>
      <c r="J575" s="91"/>
      <c r="K575" s="92"/>
      <c r="L575" s="92"/>
      <c r="M575" s="9">
        <f t="shared" ca="1" si="172"/>
        <v>0</v>
      </c>
      <c r="N575" s="10" cm="1">
        <f t="array" aca="1" ref="N575" ca="1">IF(ISBLANK(C575),0,IF(F575="Flow",AP575,IF(F575="Cascade",AQ575,IF(OR(ISBLANK(F575),ISBLANK(G575),ISBLANK(I575),ISBLANK(J575)),0,(_xlfn.XLOOKUP(S575,INDIRECT(U575&amp;W575&amp;"W"),_xlfn.XLOOKUP(T575,INDIRECT(U575&amp;W575&amp;"D"),INDIRECT(U575&amp;W575))))))))</f>
        <v>0</v>
      </c>
      <c r="O575" s="93"/>
      <c r="P575" s="9">
        <f t="shared" ca="1" si="173"/>
        <v>0</v>
      </c>
      <c r="Q575" s="9">
        <f t="shared" si="183"/>
        <v>0</v>
      </c>
      <c r="S575" s="7">
        <f t="shared" si="184"/>
        <v>800</v>
      </c>
      <c r="T575" s="7">
        <f t="shared" si="185"/>
        <v>800</v>
      </c>
      <c r="U575" s="8" t="str">
        <f t="shared" si="186"/>
        <v/>
      </c>
      <c r="V575" s="7" cm="1">
        <f t="array" aca="1" ref="V575" ca="1">IF(ISBLANK(I575),0,_xlfn.XLOOKUP(I575,INDIRECT(U575&amp;"Controls"),INDIRECT(U575&amp;"ControlsAddon")))</f>
        <v>0</v>
      </c>
      <c r="W575" s="7" t="str">
        <f t="shared" si="174"/>
        <v/>
      </c>
      <c r="X575" s="7" cm="1">
        <f t="array" aca="1" ref="X575" ca="1">IF(AND(K575="y",NOT(ISBLANK(H575))),_xlfn.XLOOKUP(S575,ralcassette,ralcassettecost),IF(K575="Y",_xlfn.XLOOKUP(S575,INDIRECT(U575&amp;"RALW"),_xlfn.XLOOKUP(T575,INDIRECT(U575&amp;"RALD"),INDIRECT(U575&amp;"RAL"))),0))</f>
        <v>0</v>
      </c>
      <c r="Y575" s="7">
        <f t="shared" si="187"/>
        <v>0</v>
      </c>
      <c r="Z575" s="7">
        <f t="shared" si="188"/>
        <v>0</v>
      </c>
      <c r="AA575" s="7" cm="1">
        <f t="array" ref="AA575">IF(ISNUMBER(SEARCH("cassette",H575)),_xlfn.XLOOKUP(S575,cassettewidth,_xlfn.XLOOKUP(H575,cassettetype,cassette)),IF(ISNUMBER(SEARCH("fascia",H575)),_xlfn.XLOOKUP(S575,fasciawidth,_xlfn.XLOOKUP(H575,fasciatype,fascia)),0))</f>
        <v>0</v>
      </c>
      <c r="AB575" s="7" t="str">
        <f t="shared" si="189"/>
        <v/>
      </c>
      <c r="AC575" s="7" t="str" cm="1">
        <f t="array" ref="AC575">IF(NOT(ISBLANK(H575)),_xlfn.XLOOKUP(S575,cassetterefwidth,_xlfn.XLOOKUP(T575,cassetterefdrop,cassetteref)),"")</f>
        <v/>
      </c>
      <c r="AD575" s="1" t="b">
        <f t="shared" si="190"/>
        <v>0</v>
      </c>
      <c r="AE575" s="1" t="b">
        <f t="shared" si="175"/>
        <v>0</v>
      </c>
      <c r="AF575" s="10" t="e" cm="1">
        <f t="array" aca="1" ref="AF575" ca="1">(_xlfn.XLOOKUP($S575,INDIRECT($U575&amp;$W575&amp;"W"),_xlfn.XLOOKUP($T575,INDIRECT($U575&amp;$W575&amp;"D"),INDIRECT($U575&amp;$W575))))</f>
        <v>#REF!</v>
      </c>
      <c r="AG575" s="9"/>
      <c r="AH575" s="9"/>
      <c r="AI575" s="9"/>
      <c r="AJ575" s="9"/>
      <c r="AK575" s="9"/>
      <c r="AL575" s="7">
        <f t="shared" si="176"/>
        <v>500</v>
      </c>
      <c r="AM575" s="7" t="str">
        <f t="shared" si="191"/>
        <v/>
      </c>
      <c r="AN575" s="7">
        <f t="shared" si="177"/>
        <v>0</v>
      </c>
      <c r="AO575" s="7">
        <f t="shared" si="178"/>
        <v>0</v>
      </c>
      <c r="AP575" s="9" cm="1">
        <f t="array" aca="1" ref="AP575" ca="1">IF(F575="Flow",_xlfn.XLOOKUP(AL575,INDIRECT(F575&amp;AM575&amp;"W"),_xlfn.XLOOKUP(AI575,INDIRECT(F575&amp;AM575&amp;"H"),INDIRECT(F575&amp;AM575))),0)</f>
        <v>0</v>
      </c>
      <c r="AQ575" s="9">
        <f>IF(F575="Cascade",_xlfn.XLOOKUP(S575,Cascade!$C$4:$S$4,Cascade!$C$5:$S$5),0)</f>
        <v>0</v>
      </c>
      <c r="AR575" s="9" t="b">
        <f t="shared" si="179"/>
        <v>0</v>
      </c>
      <c r="AS575" s="9" cm="1">
        <f t="array" aca="1" ref="AS575" ca="1">IF(OR(G575="Ellipse 43",G575="Luxury 46",G575="Type 2",G575="Type D",G575="Type Z",ISBLANK(G575)),0,_xlfn.XLOOKUP(S575,INDIRECT(U575&amp;AR575&amp;"w"),INDIRECT(U575&amp;AR575)))</f>
        <v>0</v>
      </c>
      <c r="AT575" s="9" cm="1">
        <f t="array" ref="AT575">IF(F575="ExtraLok 100",_xlfn.XLOOKUP(S575,'ExtraLok 100'!$C$6:$S$6,_xlfn.XLOOKUP('Pricing Tool'!T575,'ExtraLok 100'!$A$7:$A$21,'ExtraLok 100'!$C$7:$S$21)),IF(F575="ExtraLok 125",_xlfn.XLOOKUP('Pricing Tool'!S575,'ExtraLok 125'!$C$6:$S$6,_xlfn.XLOOKUP('Pricing Tool'!T575,'ExtraLok 125'!$A$7:$A$33,'ExtraLok 125'!$C$7:$S$33)),0))</f>
        <v>0</v>
      </c>
      <c r="AU575" s="9">
        <f t="shared" ca="1" si="192"/>
        <v>0</v>
      </c>
      <c r="AV575" s="9" t="str">
        <f t="shared" si="180"/>
        <v/>
      </c>
      <c r="AW575" s="85" t="e">
        <f>_xlfn.XLOOKUP($AV575,'Size capacities'!$A$2:$A$120,'Size capacities'!D$2:D$120)</f>
        <v>#N/A</v>
      </c>
      <c r="AX575" s="85" t="e">
        <f>_xlfn.XLOOKUP($AV575,'Size capacities'!$A$2:$A$120,'Size capacities'!E$2:E$120)</f>
        <v>#N/A</v>
      </c>
      <c r="AY575" s="85" t="e">
        <f>_xlfn.XLOOKUP($AV575,'Size capacities'!$A$2:$A$120,'Size capacities'!F$2:F$120)</f>
        <v>#N/A</v>
      </c>
      <c r="AZ575" s="85" t="e">
        <f>_xlfn.XLOOKUP($AV575,'Size capacities'!$A$2:$A$120,'Size capacities'!G$2:G$120)</f>
        <v>#N/A</v>
      </c>
      <c r="BA575" s="85">
        <f t="shared" si="181"/>
        <v>0</v>
      </c>
      <c r="BB575" s="85">
        <f t="shared" si="182"/>
        <v>0</v>
      </c>
    </row>
    <row r="576" spans="1:54" x14ac:dyDescent="0.3">
      <c r="A576" s="7">
        <v>573</v>
      </c>
      <c r="B576" s="91"/>
      <c r="C576" s="91"/>
      <c r="D576" s="91"/>
      <c r="E576" s="91"/>
      <c r="F576" s="91"/>
      <c r="G576" s="91"/>
      <c r="H576" s="91"/>
      <c r="I576" s="91"/>
      <c r="J576" s="91"/>
      <c r="K576" s="92"/>
      <c r="L576" s="92"/>
      <c r="M576" s="9">
        <f t="shared" ca="1" si="172"/>
        <v>0</v>
      </c>
      <c r="N576" s="10" cm="1">
        <f t="array" aca="1" ref="N576" ca="1">IF(ISBLANK(C576),0,IF(F576="Flow",AP576,IF(F576="Cascade",AQ576,IF(OR(ISBLANK(F576),ISBLANK(G576),ISBLANK(I576),ISBLANK(J576)),0,(_xlfn.XLOOKUP(S576,INDIRECT(U576&amp;W576&amp;"W"),_xlfn.XLOOKUP(T576,INDIRECT(U576&amp;W576&amp;"D"),INDIRECT(U576&amp;W576))))))))</f>
        <v>0</v>
      </c>
      <c r="O576" s="93"/>
      <c r="P576" s="9">
        <f t="shared" ca="1" si="173"/>
        <v>0</v>
      </c>
      <c r="Q576" s="9">
        <f t="shared" si="183"/>
        <v>0</v>
      </c>
      <c r="S576" s="7">
        <f t="shared" si="184"/>
        <v>800</v>
      </c>
      <c r="T576" s="7">
        <f t="shared" si="185"/>
        <v>800</v>
      </c>
      <c r="U576" s="8" t="str">
        <f t="shared" si="186"/>
        <v/>
      </c>
      <c r="V576" s="7" cm="1">
        <f t="array" aca="1" ref="V576" ca="1">IF(ISBLANK(I576),0,_xlfn.XLOOKUP(I576,INDIRECT(U576&amp;"Controls"),INDIRECT(U576&amp;"ControlsAddon")))</f>
        <v>0</v>
      </c>
      <c r="W576" s="7" t="str">
        <f t="shared" si="174"/>
        <v/>
      </c>
      <c r="X576" s="7" cm="1">
        <f t="array" aca="1" ref="X576" ca="1">IF(AND(K576="y",NOT(ISBLANK(H576))),_xlfn.XLOOKUP(S576,ralcassette,ralcassettecost),IF(K576="Y",_xlfn.XLOOKUP(S576,INDIRECT(U576&amp;"RALW"),_xlfn.XLOOKUP(T576,INDIRECT(U576&amp;"RALD"),INDIRECT(U576&amp;"RAL"))),0))</f>
        <v>0</v>
      </c>
      <c r="Y576" s="7">
        <f t="shared" si="187"/>
        <v>0</v>
      </c>
      <c r="Z576" s="7">
        <f t="shared" si="188"/>
        <v>0</v>
      </c>
      <c r="AA576" s="7" cm="1">
        <f t="array" ref="AA576">IF(ISNUMBER(SEARCH("cassette",H576)),_xlfn.XLOOKUP(S576,cassettewidth,_xlfn.XLOOKUP(H576,cassettetype,cassette)),IF(ISNUMBER(SEARCH("fascia",H576)),_xlfn.XLOOKUP(S576,fasciawidth,_xlfn.XLOOKUP(H576,fasciatype,fascia)),0))</f>
        <v>0</v>
      </c>
      <c r="AB576" s="7" t="str">
        <f t="shared" si="189"/>
        <v/>
      </c>
      <c r="AC576" s="7" t="str" cm="1">
        <f t="array" ref="AC576">IF(NOT(ISBLANK(H576)),_xlfn.XLOOKUP(S576,cassetterefwidth,_xlfn.XLOOKUP(T576,cassetterefdrop,cassetteref)),"")</f>
        <v/>
      </c>
      <c r="AD576" s="1" t="b">
        <f t="shared" si="190"/>
        <v>0</v>
      </c>
      <c r="AE576" s="1" t="b">
        <f t="shared" si="175"/>
        <v>0</v>
      </c>
      <c r="AF576" s="10" t="e" cm="1">
        <f t="array" aca="1" ref="AF576" ca="1">(_xlfn.XLOOKUP($S576,INDIRECT($U576&amp;$W576&amp;"W"),_xlfn.XLOOKUP($T576,INDIRECT($U576&amp;$W576&amp;"D"),INDIRECT($U576&amp;$W576))))</f>
        <v>#REF!</v>
      </c>
      <c r="AG576" s="9"/>
      <c r="AH576" s="9"/>
      <c r="AI576" s="9"/>
      <c r="AJ576" s="9"/>
      <c r="AK576" s="9"/>
      <c r="AL576" s="7">
        <f t="shared" si="176"/>
        <v>500</v>
      </c>
      <c r="AM576" s="7" t="str">
        <f t="shared" si="191"/>
        <v/>
      </c>
      <c r="AN576" s="7">
        <f t="shared" si="177"/>
        <v>0</v>
      </c>
      <c r="AO576" s="7">
        <f t="shared" si="178"/>
        <v>0</v>
      </c>
      <c r="AP576" s="9" cm="1">
        <f t="array" aca="1" ref="AP576" ca="1">IF(F576="Flow",_xlfn.XLOOKUP(AL576,INDIRECT(F576&amp;AM576&amp;"W"),_xlfn.XLOOKUP(AI576,INDIRECT(F576&amp;AM576&amp;"H"),INDIRECT(F576&amp;AM576))),0)</f>
        <v>0</v>
      </c>
      <c r="AQ576" s="9">
        <f>IF(F576="Cascade",_xlfn.XLOOKUP(S576,Cascade!$C$4:$S$4,Cascade!$C$5:$S$5),0)</f>
        <v>0</v>
      </c>
      <c r="AR576" s="9" t="b">
        <f t="shared" si="179"/>
        <v>0</v>
      </c>
      <c r="AS576" s="9" cm="1">
        <f t="array" aca="1" ref="AS576" ca="1">IF(OR(G576="Ellipse 43",G576="Luxury 46",G576="Type 2",G576="Type D",G576="Type Z",ISBLANK(G576)),0,_xlfn.XLOOKUP(S576,INDIRECT(U576&amp;AR576&amp;"w"),INDIRECT(U576&amp;AR576)))</f>
        <v>0</v>
      </c>
      <c r="AT576" s="9" cm="1">
        <f t="array" ref="AT576">IF(F576="ExtraLok 100",_xlfn.XLOOKUP(S576,'ExtraLok 100'!$C$6:$S$6,_xlfn.XLOOKUP('Pricing Tool'!T576,'ExtraLok 100'!$A$7:$A$21,'ExtraLok 100'!$C$7:$S$21)),IF(F576="ExtraLok 125",_xlfn.XLOOKUP('Pricing Tool'!S576,'ExtraLok 125'!$C$6:$S$6,_xlfn.XLOOKUP('Pricing Tool'!T576,'ExtraLok 125'!$A$7:$A$33,'ExtraLok 125'!$C$7:$S$33)),0))</f>
        <v>0</v>
      </c>
      <c r="AU576" s="9">
        <f t="shared" ca="1" si="192"/>
        <v>0</v>
      </c>
      <c r="AV576" s="9" t="str">
        <f t="shared" si="180"/>
        <v/>
      </c>
      <c r="AW576" s="85" t="e">
        <f>_xlfn.XLOOKUP($AV576,'Size capacities'!$A$2:$A$120,'Size capacities'!D$2:D$120)</f>
        <v>#N/A</v>
      </c>
      <c r="AX576" s="85" t="e">
        <f>_xlfn.XLOOKUP($AV576,'Size capacities'!$A$2:$A$120,'Size capacities'!E$2:E$120)</f>
        <v>#N/A</v>
      </c>
      <c r="AY576" s="85" t="e">
        <f>_xlfn.XLOOKUP($AV576,'Size capacities'!$A$2:$A$120,'Size capacities'!F$2:F$120)</f>
        <v>#N/A</v>
      </c>
      <c r="AZ576" s="85" t="e">
        <f>_xlfn.XLOOKUP($AV576,'Size capacities'!$A$2:$A$120,'Size capacities'!G$2:G$120)</f>
        <v>#N/A</v>
      </c>
      <c r="BA576" s="85">
        <f t="shared" si="181"/>
        <v>0</v>
      </c>
      <c r="BB576" s="85">
        <f t="shared" si="182"/>
        <v>0</v>
      </c>
    </row>
    <row r="577" spans="1:54" x14ac:dyDescent="0.3">
      <c r="A577" s="7">
        <v>574</v>
      </c>
      <c r="B577" s="91"/>
      <c r="C577" s="91"/>
      <c r="D577" s="91"/>
      <c r="E577" s="91"/>
      <c r="F577" s="91"/>
      <c r="G577" s="91"/>
      <c r="H577" s="91"/>
      <c r="I577" s="91"/>
      <c r="J577" s="91"/>
      <c r="K577" s="92"/>
      <c r="L577" s="92"/>
      <c r="M577" s="9">
        <f t="shared" ca="1" si="172"/>
        <v>0</v>
      </c>
      <c r="N577" s="10" cm="1">
        <f t="array" aca="1" ref="N577" ca="1">IF(ISBLANK(C577),0,IF(F577="Flow",AP577,IF(F577="Cascade",AQ577,IF(OR(ISBLANK(F577),ISBLANK(G577),ISBLANK(I577),ISBLANK(J577)),0,(_xlfn.XLOOKUP(S577,INDIRECT(U577&amp;W577&amp;"W"),_xlfn.XLOOKUP(T577,INDIRECT(U577&amp;W577&amp;"D"),INDIRECT(U577&amp;W577))))))))</f>
        <v>0</v>
      </c>
      <c r="O577" s="93"/>
      <c r="P577" s="9">
        <f t="shared" ca="1" si="173"/>
        <v>0</v>
      </c>
      <c r="Q577" s="9">
        <f t="shared" si="183"/>
        <v>0</v>
      </c>
      <c r="S577" s="7">
        <f t="shared" si="184"/>
        <v>800</v>
      </c>
      <c r="T577" s="7">
        <f t="shared" si="185"/>
        <v>800</v>
      </c>
      <c r="U577" s="8" t="str">
        <f t="shared" si="186"/>
        <v/>
      </c>
      <c r="V577" s="7" cm="1">
        <f t="array" aca="1" ref="V577" ca="1">IF(ISBLANK(I577),0,_xlfn.XLOOKUP(I577,INDIRECT(U577&amp;"Controls"),INDIRECT(U577&amp;"ControlsAddon")))</f>
        <v>0</v>
      </c>
      <c r="W577" s="7" t="str">
        <f t="shared" si="174"/>
        <v/>
      </c>
      <c r="X577" s="7" cm="1">
        <f t="array" aca="1" ref="X577" ca="1">IF(AND(K577="y",NOT(ISBLANK(H577))),_xlfn.XLOOKUP(S577,ralcassette,ralcassettecost),IF(K577="Y",_xlfn.XLOOKUP(S577,INDIRECT(U577&amp;"RALW"),_xlfn.XLOOKUP(T577,INDIRECT(U577&amp;"RALD"),INDIRECT(U577&amp;"RAL"))),0))</f>
        <v>0</v>
      </c>
      <c r="Y577" s="7">
        <f t="shared" si="187"/>
        <v>0</v>
      </c>
      <c r="Z577" s="7">
        <f t="shared" si="188"/>
        <v>0</v>
      </c>
      <c r="AA577" s="7" cm="1">
        <f t="array" ref="AA577">IF(ISNUMBER(SEARCH("cassette",H577)),_xlfn.XLOOKUP(S577,cassettewidth,_xlfn.XLOOKUP(H577,cassettetype,cassette)),IF(ISNUMBER(SEARCH("fascia",H577)),_xlfn.XLOOKUP(S577,fasciawidth,_xlfn.XLOOKUP(H577,fasciatype,fascia)),0))</f>
        <v>0</v>
      </c>
      <c r="AB577" s="7" t="str">
        <f t="shared" si="189"/>
        <v/>
      </c>
      <c r="AC577" s="7" t="str" cm="1">
        <f t="array" ref="AC577">IF(NOT(ISBLANK(H577)),_xlfn.XLOOKUP(S577,cassetterefwidth,_xlfn.XLOOKUP(T577,cassetterefdrop,cassetteref)),"")</f>
        <v/>
      </c>
      <c r="AD577" s="1" t="b">
        <f t="shared" si="190"/>
        <v>0</v>
      </c>
      <c r="AE577" s="1" t="b">
        <f t="shared" si="175"/>
        <v>0</v>
      </c>
      <c r="AF577" s="10" t="e" cm="1">
        <f t="array" aca="1" ref="AF577" ca="1">(_xlfn.XLOOKUP($S577,INDIRECT($U577&amp;$W577&amp;"W"),_xlfn.XLOOKUP($T577,INDIRECT($U577&amp;$W577&amp;"D"),INDIRECT($U577&amp;$W577))))</f>
        <v>#REF!</v>
      </c>
      <c r="AG577" s="9"/>
      <c r="AH577" s="9"/>
      <c r="AI577" s="9"/>
      <c r="AJ577" s="9"/>
      <c r="AK577" s="9"/>
      <c r="AL577" s="7">
        <f t="shared" si="176"/>
        <v>500</v>
      </c>
      <c r="AM577" s="7" t="str">
        <f t="shared" si="191"/>
        <v/>
      </c>
      <c r="AN577" s="7">
        <f t="shared" si="177"/>
        <v>0</v>
      </c>
      <c r="AO577" s="7">
        <f t="shared" si="178"/>
        <v>0</v>
      </c>
      <c r="AP577" s="9" cm="1">
        <f t="array" aca="1" ref="AP577" ca="1">IF(F577="Flow",_xlfn.XLOOKUP(AL577,INDIRECT(F577&amp;AM577&amp;"W"),_xlfn.XLOOKUP(AI577,INDIRECT(F577&amp;AM577&amp;"H"),INDIRECT(F577&amp;AM577))),0)</f>
        <v>0</v>
      </c>
      <c r="AQ577" s="9">
        <f>IF(F577="Cascade",_xlfn.XLOOKUP(S577,Cascade!$C$4:$S$4,Cascade!$C$5:$S$5),0)</f>
        <v>0</v>
      </c>
      <c r="AR577" s="9" t="b">
        <f t="shared" si="179"/>
        <v>0</v>
      </c>
      <c r="AS577" s="9" cm="1">
        <f t="array" aca="1" ref="AS577" ca="1">IF(OR(G577="Ellipse 43",G577="Luxury 46",G577="Type 2",G577="Type D",G577="Type Z",ISBLANK(G577)),0,_xlfn.XLOOKUP(S577,INDIRECT(U577&amp;AR577&amp;"w"),INDIRECT(U577&amp;AR577)))</f>
        <v>0</v>
      </c>
      <c r="AT577" s="9" cm="1">
        <f t="array" ref="AT577">IF(F577="ExtraLok 100",_xlfn.XLOOKUP(S577,'ExtraLok 100'!$C$6:$S$6,_xlfn.XLOOKUP('Pricing Tool'!T577,'ExtraLok 100'!$A$7:$A$21,'ExtraLok 100'!$C$7:$S$21)),IF(F577="ExtraLok 125",_xlfn.XLOOKUP('Pricing Tool'!S577,'ExtraLok 125'!$C$6:$S$6,_xlfn.XLOOKUP('Pricing Tool'!T577,'ExtraLok 125'!$A$7:$A$33,'ExtraLok 125'!$C$7:$S$33)),0))</f>
        <v>0</v>
      </c>
      <c r="AU577" s="9">
        <f t="shared" ca="1" si="192"/>
        <v>0</v>
      </c>
      <c r="AV577" s="9" t="str">
        <f t="shared" si="180"/>
        <v/>
      </c>
      <c r="AW577" s="85" t="e">
        <f>_xlfn.XLOOKUP($AV577,'Size capacities'!$A$2:$A$120,'Size capacities'!D$2:D$120)</f>
        <v>#N/A</v>
      </c>
      <c r="AX577" s="85" t="e">
        <f>_xlfn.XLOOKUP($AV577,'Size capacities'!$A$2:$A$120,'Size capacities'!E$2:E$120)</f>
        <v>#N/A</v>
      </c>
      <c r="AY577" s="85" t="e">
        <f>_xlfn.XLOOKUP($AV577,'Size capacities'!$A$2:$A$120,'Size capacities'!F$2:F$120)</f>
        <v>#N/A</v>
      </c>
      <c r="AZ577" s="85" t="e">
        <f>_xlfn.XLOOKUP($AV577,'Size capacities'!$A$2:$A$120,'Size capacities'!G$2:G$120)</f>
        <v>#N/A</v>
      </c>
      <c r="BA577" s="85">
        <f t="shared" si="181"/>
        <v>0</v>
      </c>
      <c r="BB577" s="85">
        <f t="shared" si="182"/>
        <v>0</v>
      </c>
    </row>
    <row r="578" spans="1:54" x14ac:dyDescent="0.3">
      <c r="A578" s="7">
        <v>575</v>
      </c>
      <c r="B578" s="91"/>
      <c r="C578" s="91"/>
      <c r="D578" s="91"/>
      <c r="E578" s="91"/>
      <c r="F578" s="91"/>
      <c r="G578" s="91"/>
      <c r="H578" s="91"/>
      <c r="I578" s="91"/>
      <c r="J578" s="91"/>
      <c r="K578" s="92"/>
      <c r="L578" s="92"/>
      <c r="M578" s="9">
        <f t="shared" ca="1" si="172"/>
        <v>0</v>
      </c>
      <c r="N578" s="10" cm="1">
        <f t="array" aca="1" ref="N578" ca="1">IF(ISBLANK(C578),0,IF(F578="Flow",AP578,IF(F578="Cascade",AQ578,IF(OR(ISBLANK(F578),ISBLANK(G578),ISBLANK(I578),ISBLANK(J578)),0,(_xlfn.XLOOKUP(S578,INDIRECT(U578&amp;W578&amp;"W"),_xlfn.XLOOKUP(T578,INDIRECT(U578&amp;W578&amp;"D"),INDIRECT(U578&amp;W578))))))))</f>
        <v>0</v>
      </c>
      <c r="O578" s="93"/>
      <c r="P578" s="9">
        <f t="shared" ca="1" si="173"/>
        <v>0</v>
      </c>
      <c r="Q578" s="9">
        <f t="shared" si="183"/>
        <v>0</v>
      </c>
      <c r="S578" s="7">
        <f t="shared" si="184"/>
        <v>800</v>
      </c>
      <c r="T578" s="7">
        <f t="shared" si="185"/>
        <v>800</v>
      </c>
      <c r="U578" s="8" t="str">
        <f t="shared" si="186"/>
        <v/>
      </c>
      <c r="V578" s="7" cm="1">
        <f t="array" aca="1" ref="V578" ca="1">IF(ISBLANK(I578),0,_xlfn.XLOOKUP(I578,INDIRECT(U578&amp;"Controls"),INDIRECT(U578&amp;"ControlsAddon")))</f>
        <v>0</v>
      </c>
      <c r="W578" s="7" t="str">
        <f t="shared" si="174"/>
        <v/>
      </c>
      <c r="X578" s="7" cm="1">
        <f t="array" aca="1" ref="X578" ca="1">IF(AND(K578="y",NOT(ISBLANK(H578))),_xlfn.XLOOKUP(S578,ralcassette,ralcassettecost),IF(K578="Y",_xlfn.XLOOKUP(S578,INDIRECT(U578&amp;"RALW"),_xlfn.XLOOKUP(T578,INDIRECT(U578&amp;"RALD"),INDIRECT(U578&amp;"RAL"))),0))</f>
        <v>0</v>
      </c>
      <c r="Y578" s="7">
        <f t="shared" si="187"/>
        <v>0</v>
      </c>
      <c r="Z578" s="7">
        <f t="shared" si="188"/>
        <v>0</v>
      </c>
      <c r="AA578" s="7" cm="1">
        <f t="array" ref="AA578">IF(ISNUMBER(SEARCH("cassette",H578)),_xlfn.XLOOKUP(S578,cassettewidth,_xlfn.XLOOKUP(H578,cassettetype,cassette)),IF(ISNUMBER(SEARCH("fascia",H578)),_xlfn.XLOOKUP(S578,fasciawidth,_xlfn.XLOOKUP(H578,fasciatype,fascia)),0))</f>
        <v>0</v>
      </c>
      <c r="AB578" s="7" t="str">
        <f t="shared" si="189"/>
        <v/>
      </c>
      <c r="AC578" s="7" t="str" cm="1">
        <f t="array" ref="AC578">IF(NOT(ISBLANK(H578)),_xlfn.XLOOKUP(S578,cassetterefwidth,_xlfn.XLOOKUP(T578,cassetterefdrop,cassetteref)),"")</f>
        <v/>
      </c>
      <c r="AD578" s="1" t="b">
        <f t="shared" si="190"/>
        <v>0</v>
      </c>
      <c r="AE578" s="1" t="b">
        <f t="shared" si="175"/>
        <v>0</v>
      </c>
      <c r="AF578" s="10" t="e" cm="1">
        <f t="array" aca="1" ref="AF578" ca="1">(_xlfn.XLOOKUP($S578,INDIRECT($U578&amp;$W578&amp;"W"),_xlfn.XLOOKUP($T578,INDIRECT($U578&amp;$W578&amp;"D"),INDIRECT($U578&amp;$W578))))</f>
        <v>#REF!</v>
      </c>
      <c r="AG578" s="9"/>
      <c r="AH578" s="9"/>
      <c r="AI578" s="9"/>
      <c r="AJ578" s="9"/>
      <c r="AK578" s="9"/>
      <c r="AL578" s="7">
        <f t="shared" si="176"/>
        <v>500</v>
      </c>
      <c r="AM578" s="7" t="str">
        <f t="shared" si="191"/>
        <v/>
      </c>
      <c r="AN578" s="7">
        <f t="shared" si="177"/>
        <v>0</v>
      </c>
      <c r="AO578" s="7">
        <f t="shared" si="178"/>
        <v>0</v>
      </c>
      <c r="AP578" s="9" cm="1">
        <f t="array" aca="1" ref="AP578" ca="1">IF(F578="Flow",_xlfn.XLOOKUP(AL578,INDIRECT(F578&amp;AM578&amp;"W"),_xlfn.XLOOKUP(AI578,INDIRECT(F578&amp;AM578&amp;"H"),INDIRECT(F578&amp;AM578))),0)</f>
        <v>0</v>
      </c>
      <c r="AQ578" s="9">
        <f>IF(F578="Cascade",_xlfn.XLOOKUP(S578,Cascade!$C$4:$S$4,Cascade!$C$5:$S$5),0)</f>
        <v>0</v>
      </c>
      <c r="AR578" s="9" t="b">
        <f t="shared" si="179"/>
        <v>0</v>
      </c>
      <c r="AS578" s="9" cm="1">
        <f t="array" aca="1" ref="AS578" ca="1">IF(OR(G578="Ellipse 43",G578="Luxury 46",G578="Type 2",G578="Type D",G578="Type Z",ISBLANK(G578)),0,_xlfn.XLOOKUP(S578,INDIRECT(U578&amp;AR578&amp;"w"),INDIRECT(U578&amp;AR578)))</f>
        <v>0</v>
      </c>
      <c r="AT578" s="9" cm="1">
        <f t="array" ref="AT578">IF(F578="ExtraLok 100",_xlfn.XLOOKUP(S578,'ExtraLok 100'!$C$6:$S$6,_xlfn.XLOOKUP('Pricing Tool'!T578,'ExtraLok 100'!$A$7:$A$21,'ExtraLok 100'!$C$7:$S$21)),IF(F578="ExtraLok 125",_xlfn.XLOOKUP('Pricing Tool'!S578,'ExtraLok 125'!$C$6:$S$6,_xlfn.XLOOKUP('Pricing Tool'!T578,'ExtraLok 125'!$A$7:$A$33,'ExtraLok 125'!$C$7:$S$33)),0))</f>
        <v>0</v>
      </c>
      <c r="AU578" s="9">
        <f t="shared" ca="1" si="192"/>
        <v>0</v>
      </c>
      <c r="AV578" s="9" t="str">
        <f t="shared" si="180"/>
        <v/>
      </c>
      <c r="AW578" s="85" t="e">
        <f>_xlfn.XLOOKUP($AV578,'Size capacities'!$A$2:$A$120,'Size capacities'!D$2:D$120)</f>
        <v>#N/A</v>
      </c>
      <c r="AX578" s="85" t="e">
        <f>_xlfn.XLOOKUP($AV578,'Size capacities'!$A$2:$A$120,'Size capacities'!E$2:E$120)</f>
        <v>#N/A</v>
      </c>
      <c r="AY578" s="85" t="e">
        <f>_xlfn.XLOOKUP($AV578,'Size capacities'!$A$2:$A$120,'Size capacities'!F$2:F$120)</f>
        <v>#N/A</v>
      </c>
      <c r="AZ578" s="85" t="e">
        <f>_xlfn.XLOOKUP($AV578,'Size capacities'!$A$2:$A$120,'Size capacities'!G$2:G$120)</f>
        <v>#N/A</v>
      </c>
      <c r="BA578" s="85">
        <f t="shared" si="181"/>
        <v>0</v>
      </c>
      <c r="BB578" s="85">
        <f t="shared" si="182"/>
        <v>0</v>
      </c>
    </row>
    <row r="579" spans="1:54" x14ac:dyDescent="0.3">
      <c r="A579" s="7">
        <v>576</v>
      </c>
      <c r="B579" s="91"/>
      <c r="C579" s="91"/>
      <c r="D579" s="91"/>
      <c r="E579" s="91"/>
      <c r="F579" s="91"/>
      <c r="G579" s="91"/>
      <c r="H579" s="91"/>
      <c r="I579" s="91"/>
      <c r="J579" s="91"/>
      <c r="K579" s="92"/>
      <c r="L579" s="92"/>
      <c r="M579" s="9">
        <f t="shared" ca="1" si="172"/>
        <v>0</v>
      </c>
      <c r="N579" s="10" cm="1">
        <f t="array" aca="1" ref="N579" ca="1">IF(ISBLANK(C579),0,IF(F579="Flow",AP579,IF(F579="Cascade",AQ579,IF(OR(ISBLANK(F579),ISBLANK(G579),ISBLANK(I579),ISBLANK(J579)),0,(_xlfn.XLOOKUP(S579,INDIRECT(U579&amp;W579&amp;"W"),_xlfn.XLOOKUP(T579,INDIRECT(U579&amp;W579&amp;"D"),INDIRECT(U579&amp;W579))))))))</f>
        <v>0</v>
      </c>
      <c r="O579" s="93"/>
      <c r="P579" s="9">
        <f t="shared" ca="1" si="173"/>
        <v>0</v>
      </c>
      <c r="Q579" s="9">
        <f t="shared" si="183"/>
        <v>0</v>
      </c>
      <c r="S579" s="7">
        <f t="shared" si="184"/>
        <v>800</v>
      </c>
      <c r="T579" s="7">
        <f t="shared" si="185"/>
        <v>800</v>
      </c>
      <c r="U579" s="8" t="str">
        <f t="shared" si="186"/>
        <v/>
      </c>
      <c r="V579" s="7" cm="1">
        <f t="array" aca="1" ref="V579" ca="1">IF(ISBLANK(I579),0,_xlfn.XLOOKUP(I579,INDIRECT(U579&amp;"Controls"),INDIRECT(U579&amp;"ControlsAddon")))</f>
        <v>0</v>
      </c>
      <c r="W579" s="7" t="str">
        <f t="shared" si="174"/>
        <v/>
      </c>
      <c r="X579" s="7" cm="1">
        <f t="array" aca="1" ref="X579" ca="1">IF(AND(K579="y",NOT(ISBLANK(H579))),_xlfn.XLOOKUP(S579,ralcassette,ralcassettecost),IF(K579="Y",_xlfn.XLOOKUP(S579,INDIRECT(U579&amp;"RALW"),_xlfn.XLOOKUP(T579,INDIRECT(U579&amp;"RALD"),INDIRECT(U579&amp;"RAL"))),0))</f>
        <v>0</v>
      </c>
      <c r="Y579" s="7">
        <f t="shared" si="187"/>
        <v>0</v>
      </c>
      <c r="Z579" s="7">
        <f t="shared" si="188"/>
        <v>0</v>
      </c>
      <c r="AA579" s="7" cm="1">
        <f t="array" ref="AA579">IF(ISNUMBER(SEARCH("cassette",H579)),_xlfn.XLOOKUP(S579,cassettewidth,_xlfn.XLOOKUP(H579,cassettetype,cassette)),IF(ISNUMBER(SEARCH("fascia",H579)),_xlfn.XLOOKUP(S579,fasciawidth,_xlfn.XLOOKUP(H579,fasciatype,fascia)),0))</f>
        <v>0</v>
      </c>
      <c r="AB579" s="7" t="str">
        <f t="shared" si="189"/>
        <v/>
      </c>
      <c r="AC579" s="7" t="str" cm="1">
        <f t="array" ref="AC579">IF(NOT(ISBLANK(H579)),_xlfn.XLOOKUP(S579,cassetterefwidth,_xlfn.XLOOKUP(T579,cassetterefdrop,cassetteref)),"")</f>
        <v/>
      </c>
      <c r="AD579" s="1" t="b">
        <f t="shared" si="190"/>
        <v>0</v>
      </c>
      <c r="AE579" s="1" t="b">
        <f t="shared" si="175"/>
        <v>0</v>
      </c>
      <c r="AF579" s="10" t="e" cm="1">
        <f t="array" aca="1" ref="AF579" ca="1">(_xlfn.XLOOKUP($S579,INDIRECT($U579&amp;$W579&amp;"W"),_xlfn.XLOOKUP($T579,INDIRECT($U579&amp;$W579&amp;"D"),INDIRECT($U579&amp;$W579))))</f>
        <v>#REF!</v>
      </c>
      <c r="AG579" s="9"/>
      <c r="AH579" s="9"/>
      <c r="AI579" s="9"/>
      <c r="AJ579" s="9"/>
      <c r="AK579" s="9"/>
      <c r="AL579" s="7">
        <f t="shared" si="176"/>
        <v>500</v>
      </c>
      <c r="AM579" s="7" t="str">
        <f t="shared" si="191"/>
        <v/>
      </c>
      <c r="AN579" s="7">
        <f t="shared" si="177"/>
        <v>0</v>
      </c>
      <c r="AO579" s="7">
        <f t="shared" si="178"/>
        <v>0</v>
      </c>
      <c r="AP579" s="9" cm="1">
        <f t="array" aca="1" ref="AP579" ca="1">IF(F579="Flow",_xlfn.XLOOKUP(AL579,INDIRECT(F579&amp;AM579&amp;"W"),_xlfn.XLOOKUP(AI579,INDIRECT(F579&amp;AM579&amp;"H"),INDIRECT(F579&amp;AM579))),0)</f>
        <v>0</v>
      </c>
      <c r="AQ579" s="9">
        <f>IF(F579="Cascade",_xlfn.XLOOKUP(S579,Cascade!$C$4:$S$4,Cascade!$C$5:$S$5),0)</f>
        <v>0</v>
      </c>
      <c r="AR579" s="9" t="b">
        <f t="shared" si="179"/>
        <v>0</v>
      </c>
      <c r="AS579" s="9" cm="1">
        <f t="array" aca="1" ref="AS579" ca="1">IF(OR(G579="Ellipse 43",G579="Luxury 46",G579="Type 2",G579="Type D",G579="Type Z",ISBLANK(G579)),0,_xlfn.XLOOKUP(S579,INDIRECT(U579&amp;AR579&amp;"w"),INDIRECT(U579&amp;AR579)))</f>
        <v>0</v>
      </c>
      <c r="AT579" s="9" cm="1">
        <f t="array" ref="AT579">IF(F579="ExtraLok 100",_xlfn.XLOOKUP(S579,'ExtraLok 100'!$C$6:$S$6,_xlfn.XLOOKUP('Pricing Tool'!T579,'ExtraLok 100'!$A$7:$A$21,'ExtraLok 100'!$C$7:$S$21)),IF(F579="ExtraLok 125",_xlfn.XLOOKUP('Pricing Tool'!S579,'ExtraLok 125'!$C$6:$S$6,_xlfn.XLOOKUP('Pricing Tool'!T579,'ExtraLok 125'!$A$7:$A$33,'ExtraLok 125'!$C$7:$S$33)),0))</f>
        <v>0</v>
      </c>
      <c r="AU579" s="9">
        <f t="shared" ca="1" si="192"/>
        <v>0</v>
      </c>
      <c r="AV579" s="9" t="str">
        <f t="shared" si="180"/>
        <v/>
      </c>
      <c r="AW579" s="85" t="e">
        <f>_xlfn.XLOOKUP($AV579,'Size capacities'!$A$2:$A$120,'Size capacities'!D$2:D$120)</f>
        <v>#N/A</v>
      </c>
      <c r="AX579" s="85" t="e">
        <f>_xlfn.XLOOKUP($AV579,'Size capacities'!$A$2:$A$120,'Size capacities'!E$2:E$120)</f>
        <v>#N/A</v>
      </c>
      <c r="AY579" s="85" t="e">
        <f>_xlfn.XLOOKUP($AV579,'Size capacities'!$A$2:$A$120,'Size capacities'!F$2:F$120)</f>
        <v>#N/A</v>
      </c>
      <c r="AZ579" s="85" t="e">
        <f>_xlfn.XLOOKUP($AV579,'Size capacities'!$A$2:$A$120,'Size capacities'!G$2:G$120)</f>
        <v>#N/A</v>
      </c>
      <c r="BA579" s="85">
        <f t="shared" si="181"/>
        <v>0</v>
      </c>
      <c r="BB579" s="85">
        <f t="shared" si="182"/>
        <v>0</v>
      </c>
    </row>
    <row r="580" spans="1:54" x14ac:dyDescent="0.3">
      <c r="A580" s="7">
        <v>577</v>
      </c>
      <c r="B580" s="91"/>
      <c r="C580" s="91"/>
      <c r="D580" s="91"/>
      <c r="E580" s="91"/>
      <c r="F580" s="91"/>
      <c r="G580" s="91"/>
      <c r="H580" s="91"/>
      <c r="I580" s="91"/>
      <c r="J580" s="91"/>
      <c r="K580" s="92"/>
      <c r="L580" s="92"/>
      <c r="M580" s="9">
        <f t="shared" ref="M580:M643" ca="1" si="193">IF($N580=0,0,$N580+$V580+$X580+$Y580+$AA580+$AS580+$AT580+$Z580)</f>
        <v>0</v>
      </c>
      <c r="N580" s="10" cm="1">
        <f t="array" aca="1" ref="N580" ca="1">IF(ISBLANK(C580),0,IF(F580="Flow",AP580,IF(F580="Cascade",AQ580,IF(OR(ISBLANK(F580),ISBLANK(G580),ISBLANK(I580),ISBLANK(J580)),0,(_xlfn.XLOOKUP(S580,INDIRECT(U580&amp;W580&amp;"W"),_xlfn.XLOOKUP(T580,INDIRECT(U580&amp;W580&amp;"D"),INDIRECT(U580&amp;W580))))))))</f>
        <v>0</v>
      </c>
      <c r="O580" s="93"/>
      <c r="P580" s="9">
        <f t="shared" ref="P580:P643" ca="1" si="194">AU580-(AU580*O580)</f>
        <v>0</v>
      </c>
      <c r="Q580" s="9">
        <f t="shared" si="183"/>
        <v>0</v>
      </c>
      <c r="S580" s="7">
        <f t="shared" si="184"/>
        <v>800</v>
      </c>
      <c r="T580" s="7">
        <f t="shared" si="185"/>
        <v>800</v>
      </c>
      <c r="U580" s="8" t="str">
        <f t="shared" si="186"/>
        <v/>
      </c>
      <c r="V580" s="7" cm="1">
        <f t="array" aca="1" ref="V580" ca="1">IF(ISBLANK(I580),0,_xlfn.XLOOKUP(I580,INDIRECT(U580&amp;"Controls"),INDIRECT(U580&amp;"ControlsAddon")))</f>
        <v>0</v>
      </c>
      <c r="W580" s="7" t="str">
        <f t="shared" ref="W580:W643" si="195">SUBSTITUTE(J580," ","")</f>
        <v/>
      </c>
      <c r="X580" s="7" cm="1">
        <f t="array" aca="1" ref="X580" ca="1">IF(AND(K580="y",NOT(ISBLANK(H580))),_xlfn.XLOOKUP(S580,ralcassette,ralcassettecost),IF(K580="Y",_xlfn.XLOOKUP(S580,INDIRECT(U580&amp;"RALW"),_xlfn.XLOOKUP(T580,INDIRECT(U580&amp;"RALD"),INDIRECT(U580&amp;"RAL"))),0))</f>
        <v>0</v>
      </c>
      <c r="Y580" s="7">
        <f t="shared" si="187"/>
        <v>0</v>
      </c>
      <c r="Z580" s="7">
        <f t="shared" si="188"/>
        <v>0</v>
      </c>
      <c r="AA580" s="7" cm="1">
        <f t="array" ref="AA580">IF(ISNUMBER(SEARCH("cassette",H580)),_xlfn.XLOOKUP(S580,cassettewidth,_xlfn.XLOOKUP(H580,cassettetype,cassette)),IF(ISNUMBER(SEARCH("fascia",H580)),_xlfn.XLOOKUP(S580,fasciawidth,_xlfn.XLOOKUP(H580,fasciatype,fascia)),0))</f>
        <v>0</v>
      </c>
      <c r="AB580" s="7" t="str">
        <f t="shared" si="189"/>
        <v/>
      </c>
      <c r="AC580" s="7" t="str" cm="1">
        <f t="array" ref="AC580">IF(NOT(ISBLANK(H580)),_xlfn.XLOOKUP(S580,cassetterefwidth,_xlfn.XLOOKUP(T580,cassetterefdrop,cassetteref)),"")</f>
        <v/>
      </c>
      <c r="AD580" s="1" t="b">
        <f t="shared" si="190"/>
        <v>0</v>
      </c>
      <c r="AE580" s="1" t="b">
        <f t="shared" ref="AE580:AE643" si="196">IF(OR(AND(F580="KuroLok 80",E580&gt;800),AND(OR(F580="KuroLok 100",F580="KuroLok 100 RL"),E580&gt;2400),AND(OR(F580="KuroLok 125",F580="KuroLok 125 RL"),E580&gt;5200)),"Warn")</f>
        <v>0</v>
      </c>
      <c r="AF580" s="10" t="e" cm="1">
        <f t="array" aca="1" ref="AF580" ca="1">(_xlfn.XLOOKUP($S580,INDIRECT($U580&amp;$W580&amp;"W"),_xlfn.XLOOKUP($T580,INDIRECT($U580&amp;$W580&amp;"D"),INDIRECT($U580&amp;$W580))))</f>
        <v>#REF!</v>
      </c>
      <c r="AG580" s="9"/>
      <c r="AH580" s="9"/>
      <c r="AI580" s="9"/>
      <c r="AJ580" s="9"/>
      <c r="AK580" s="9"/>
      <c r="AL580" s="7">
        <f t="shared" ref="AL580:AL643" si="197">IF(D580&lt;500,500,CEILING(D580,500))</f>
        <v>500</v>
      </c>
      <c r="AM580" s="7" t="str">
        <f t="shared" si="191"/>
        <v/>
      </c>
      <c r="AN580" s="7">
        <f t="shared" ref="AN580:AN643" si="198">IF(F580="Flow",AJ580*385,0)</f>
        <v>0</v>
      </c>
      <c r="AO580" s="7">
        <f t="shared" ref="AO580:AO643" si="199">IF(AND(F580="Flow",AK580="Y"),641,0)</f>
        <v>0</v>
      </c>
      <c r="AP580" s="9" cm="1">
        <f t="array" aca="1" ref="AP580" ca="1">IF(F580="Flow",_xlfn.XLOOKUP(AL580,INDIRECT(F580&amp;AM580&amp;"W"),_xlfn.XLOOKUP(AI580,INDIRECT(F580&amp;AM580&amp;"H"),INDIRECT(F580&amp;AM580))),0)</f>
        <v>0</v>
      </c>
      <c r="AQ580" s="9">
        <f>IF(F580="Cascade",_xlfn.XLOOKUP(S580,Cascade!$C$4:$S$4,Cascade!$C$5:$S$5),0)</f>
        <v>0</v>
      </c>
      <c r="AR580" s="9" t="b">
        <f t="shared" ref="AR580:AR643" si="200">IF(G580="Linear 25","lin",IF(G580="Luxury 39","lux"))</f>
        <v>0</v>
      </c>
      <c r="AS580" s="9" cm="1">
        <f t="array" aca="1" ref="AS580" ca="1">IF(OR(G580="Ellipse 43",G580="Luxury 46",G580="Type 2",G580="Type D",G580="Type Z",ISBLANK(G580)),0,_xlfn.XLOOKUP(S580,INDIRECT(U580&amp;AR580&amp;"w"),INDIRECT(U580&amp;AR580)))</f>
        <v>0</v>
      </c>
      <c r="AT580" s="9" cm="1">
        <f t="array" ref="AT580">IF(F580="ExtraLok 100",_xlfn.XLOOKUP(S580,'ExtraLok 100'!$C$6:$S$6,_xlfn.XLOOKUP('Pricing Tool'!T580,'ExtraLok 100'!$A$7:$A$21,'ExtraLok 100'!$C$7:$S$21)),IF(F580="ExtraLok 125",_xlfn.XLOOKUP('Pricing Tool'!S580,'ExtraLok 125'!$C$6:$S$6,_xlfn.XLOOKUP('Pricing Tool'!T580,'ExtraLok 125'!$A$7:$A$33,'ExtraLok 125'!$C$7:$S$33)),0))</f>
        <v>0</v>
      </c>
      <c r="AU580" s="9">
        <f t="shared" ca="1" si="192"/>
        <v>0</v>
      </c>
      <c r="AV580" s="9" t="str">
        <f t="shared" ref="AV580:AV643" si="201">F580&amp;I580</f>
        <v/>
      </c>
      <c r="AW580" s="85" t="e">
        <f>_xlfn.XLOOKUP($AV580,'Size capacities'!$A$2:$A$120,'Size capacities'!D$2:D$120)</f>
        <v>#N/A</v>
      </c>
      <c r="AX580" s="85" t="e">
        <f>_xlfn.XLOOKUP($AV580,'Size capacities'!$A$2:$A$120,'Size capacities'!E$2:E$120)</f>
        <v>#N/A</v>
      </c>
      <c r="AY580" s="85" t="e">
        <f>_xlfn.XLOOKUP($AV580,'Size capacities'!$A$2:$A$120,'Size capacities'!F$2:F$120)</f>
        <v>#N/A</v>
      </c>
      <c r="AZ580" s="85" t="e">
        <f>_xlfn.XLOOKUP($AV580,'Size capacities'!$A$2:$A$120,'Size capacities'!G$2:G$120)</f>
        <v>#N/A</v>
      </c>
      <c r="BA580" s="85">
        <f t="shared" ref="BA580:BA643" si="202">IF(OR(ISBLANK(D580),ISBLANK(F580),ISBLANK(I580)),0,IF(D580&lt;AW580,"min",IF(OR(D580&gt;AX580,E580&gt;AY580,(((D580/1000)*(E580/1000))*1000)&gt;AZ580),"max",0)))</f>
        <v>0</v>
      </c>
      <c r="BB580" s="85">
        <f t="shared" ref="BB580:BB643" si="203">IF(OR(ISBLANK(D580),ISBLANK(G580)),0,IF(AND(D580&gt;3000,G580="Linear 25"),"max",0))</f>
        <v>0</v>
      </c>
    </row>
    <row r="581" spans="1:54" x14ac:dyDescent="0.3">
      <c r="A581" s="7">
        <v>578</v>
      </c>
      <c r="B581" s="91"/>
      <c r="C581" s="91"/>
      <c r="D581" s="91"/>
      <c r="E581" s="91"/>
      <c r="F581" s="91"/>
      <c r="G581" s="91"/>
      <c r="H581" s="91"/>
      <c r="I581" s="91"/>
      <c r="J581" s="91"/>
      <c r="K581" s="92"/>
      <c r="L581" s="92"/>
      <c r="M581" s="9">
        <f t="shared" ca="1" si="193"/>
        <v>0</v>
      </c>
      <c r="N581" s="10" cm="1">
        <f t="array" aca="1" ref="N581" ca="1">IF(ISBLANK(C581),0,IF(F581="Flow",AP581,IF(F581="Cascade",AQ581,IF(OR(ISBLANK(F581),ISBLANK(G581),ISBLANK(I581),ISBLANK(J581)),0,(_xlfn.XLOOKUP(S581,INDIRECT(U581&amp;W581&amp;"W"),_xlfn.XLOOKUP(T581,INDIRECT(U581&amp;W581&amp;"D"),INDIRECT(U581&amp;W581))))))))</f>
        <v>0</v>
      </c>
      <c r="O581" s="93"/>
      <c r="P581" s="9">
        <f t="shared" ca="1" si="194"/>
        <v>0</v>
      </c>
      <c r="Q581" s="9">
        <f t="shared" ref="Q581:Q644" si="204">IF(C581*(NOT(ISBLANK(C581))),P581*C581,0)</f>
        <v>0</v>
      </c>
      <c r="S581" s="7">
        <f t="shared" ref="S581:S644" si="205">IF(D581&lt;800,800,CEILING(D581,200))</f>
        <v>800</v>
      </c>
      <c r="T581" s="7">
        <f t="shared" ref="T581:T644" si="206">IF(E581&lt;800,800,CEILING(E581,200))</f>
        <v>800</v>
      </c>
      <c r="U581" s="8" t="str">
        <f t="shared" ref="U581:U644" si="207">IF(ISNUMBER(SEARCH("Evolve Cassette",F581)),SUBSTITUTE(SUBSTITUTE(SUBSTITUTE(F581," Cassette 80","")," Cassette 100","")," Cassette 125",""),IF(F581="ExtraLok 100","KuroLok100",IF(F581="ExtraLok 125","KuroLok125",SUBSTITUTE(SUBSTITUTE(F581," ",""),"&amp;",""))))</f>
        <v/>
      </c>
      <c r="V581" s="7" cm="1">
        <f t="array" aca="1" ref="V581" ca="1">IF(ISBLANK(I581),0,_xlfn.XLOOKUP(I581,INDIRECT(U581&amp;"Controls"),INDIRECT(U581&amp;"ControlsAddon")))</f>
        <v>0</v>
      </c>
      <c r="W581" s="7" t="str">
        <f t="shared" si="195"/>
        <v/>
      </c>
      <c r="X581" s="7" cm="1">
        <f t="array" aca="1" ref="X581" ca="1">IF(AND(K581="y",NOT(ISBLANK(H581))),_xlfn.XLOOKUP(S581,ralcassette,ralcassettecost),IF(K581="Y",_xlfn.XLOOKUP(S581,INDIRECT(U581&amp;"RALW"),_xlfn.XLOOKUP(T581,INDIRECT(U581&amp;"RALD"),INDIRECT(U581&amp;"RAL"))),0))</f>
        <v>0</v>
      </c>
      <c r="Y581" s="7">
        <f t="shared" ref="Y581:Y644" si="208">IF(L581="Y",((D581/1000*2)*69.97)+(((E581*2-230)/1000)*34.28),0)</f>
        <v>0</v>
      </c>
      <c r="Z581" s="7">
        <f t="shared" ref="Z581:Z644" si="209">IF(AND(K581="Y",L581="Y"),33+(D581*14.3),0)</f>
        <v>0</v>
      </c>
      <c r="AA581" s="7" cm="1">
        <f t="array" ref="AA581">IF(ISNUMBER(SEARCH("cassette",H581)),_xlfn.XLOOKUP(S581,cassettewidth,_xlfn.XLOOKUP(H581,cassettetype,cassette)),IF(ISNUMBER(SEARCH("fascia",H581)),_xlfn.XLOOKUP(S581,fasciawidth,_xlfn.XLOOKUP(H581,fasciatype,fascia)),0))</f>
        <v>0</v>
      </c>
      <c r="AB581" s="7" t="str">
        <f t="shared" ref="AB581:AB644" si="210">SUBSTITUTE(SUBSTITUTE(H581,"Fascia ",""),"Cassette ","")</f>
        <v/>
      </c>
      <c r="AC581" s="7" t="str" cm="1">
        <f t="array" ref="AC581">IF(NOT(ISBLANK(H581)),_xlfn.XLOOKUP(S581,cassetterefwidth,_xlfn.XLOOKUP(T581,cassetterefdrop,cassetteref)),"")</f>
        <v/>
      </c>
      <c r="AD581" s="1" t="b">
        <f t="shared" ref="AD581:AD644" si="211">_xlfn.NUMBERVALUE(AB581)&lt;_xlfn.NUMBERVALUE(AC581)</f>
        <v>0</v>
      </c>
      <c r="AE581" s="1" t="b">
        <f t="shared" si="196"/>
        <v>0</v>
      </c>
      <c r="AF581" s="10" t="e" cm="1">
        <f t="array" aca="1" ref="AF581" ca="1">(_xlfn.XLOOKUP($S581,INDIRECT($U581&amp;$W581&amp;"W"),_xlfn.XLOOKUP($T581,INDIRECT($U581&amp;$W581&amp;"D"),INDIRECT($U581&amp;$W581))))</f>
        <v>#REF!</v>
      </c>
      <c r="AG581" s="9"/>
      <c r="AH581" s="9"/>
      <c r="AI581" s="9"/>
      <c r="AJ581" s="9"/>
      <c r="AK581" s="9"/>
      <c r="AL581" s="7">
        <f t="shared" si="197"/>
        <v>500</v>
      </c>
      <c r="AM581" s="7" t="str">
        <f t="shared" ref="AM581:AM644" si="212">SUBSTITUTE(SUBSTITUTE(AH581," way","")," draw","")</f>
        <v/>
      </c>
      <c r="AN581" s="7">
        <f t="shared" si="198"/>
        <v>0</v>
      </c>
      <c r="AO581" s="7">
        <f t="shared" si="199"/>
        <v>0</v>
      </c>
      <c r="AP581" s="9" cm="1">
        <f t="array" aca="1" ref="AP581" ca="1">IF(F581="Flow",_xlfn.XLOOKUP(AL581,INDIRECT(F581&amp;AM581&amp;"W"),_xlfn.XLOOKUP(AI581,INDIRECT(F581&amp;AM581&amp;"H"),INDIRECT(F581&amp;AM581))),0)</f>
        <v>0</v>
      </c>
      <c r="AQ581" s="9">
        <f>IF(F581="Cascade",_xlfn.XLOOKUP(S581,Cascade!$C$4:$S$4,Cascade!$C$5:$S$5),0)</f>
        <v>0</v>
      </c>
      <c r="AR581" s="9" t="b">
        <f t="shared" si="200"/>
        <v>0</v>
      </c>
      <c r="AS581" s="9" cm="1">
        <f t="array" aca="1" ref="AS581" ca="1">IF(OR(G581="Ellipse 43",G581="Luxury 46",G581="Type 2",G581="Type D",G581="Type Z",ISBLANK(G581)),0,_xlfn.XLOOKUP(S581,INDIRECT(U581&amp;AR581&amp;"w"),INDIRECT(U581&amp;AR581)))</f>
        <v>0</v>
      </c>
      <c r="AT581" s="9" cm="1">
        <f t="array" ref="AT581">IF(F581="ExtraLok 100",_xlfn.XLOOKUP(S581,'ExtraLok 100'!$C$6:$S$6,_xlfn.XLOOKUP('Pricing Tool'!T581,'ExtraLok 100'!$A$7:$A$21,'ExtraLok 100'!$C$7:$S$21)),IF(F581="ExtraLok 125",_xlfn.XLOOKUP('Pricing Tool'!S581,'ExtraLok 125'!$C$6:$S$6,_xlfn.XLOOKUP('Pricing Tool'!T581,'ExtraLok 125'!$A$7:$A$33,'ExtraLok 125'!$C$7:$S$33)),0))</f>
        <v>0</v>
      </c>
      <c r="AU581" s="9">
        <f t="shared" ref="AU581:AU644" ca="1" si="213">IF(N581=0,0,N581+V581+X581+Y581+AA581+AS581+AT581)</f>
        <v>0</v>
      </c>
      <c r="AV581" s="9" t="str">
        <f t="shared" si="201"/>
        <v/>
      </c>
      <c r="AW581" s="85" t="e">
        <f>_xlfn.XLOOKUP($AV581,'Size capacities'!$A$2:$A$120,'Size capacities'!D$2:D$120)</f>
        <v>#N/A</v>
      </c>
      <c r="AX581" s="85" t="e">
        <f>_xlfn.XLOOKUP($AV581,'Size capacities'!$A$2:$A$120,'Size capacities'!E$2:E$120)</f>
        <v>#N/A</v>
      </c>
      <c r="AY581" s="85" t="e">
        <f>_xlfn.XLOOKUP($AV581,'Size capacities'!$A$2:$A$120,'Size capacities'!F$2:F$120)</f>
        <v>#N/A</v>
      </c>
      <c r="AZ581" s="85" t="e">
        <f>_xlfn.XLOOKUP($AV581,'Size capacities'!$A$2:$A$120,'Size capacities'!G$2:G$120)</f>
        <v>#N/A</v>
      </c>
      <c r="BA581" s="85">
        <f t="shared" si="202"/>
        <v>0</v>
      </c>
      <c r="BB581" s="85">
        <f t="shared" si="203"/>
        <v>0</v>
      </c>
    </row>
    <row r="582" spans="1:54" x14ac:dyDescent="0.3">
      <c r="A582" s="7">
        <v>579</v>
      </c>
      <c r="B582" s="91"/>
      <c r="C582" s="91"/>
      <c r="D582" s="91"/>
      <c r="E582" s="91"/>
      <c r="F582" s="91"/>
      <c r="G582" s="91"/>
      <c r="H582" s="91"/>
      <c r="I582" s="91"/>
      <c r="J582" s="91"/>
      <c r="K582" s="92"/>
      <c r="L582" s="92"/>
      <c r="M582" s="9">
        <f t="shared" ca="1" si="193"/>
        <v>0</v>
      </c>
      <c r="N582" s="10" cm="1">
        <f t="array" aca="1" ref="N582" ca="1">IF(ISBLANK(C582),0,IF(F582="Flow",AP582,IF(F582="Cascade",AQ582,IF(OR(ISBLANK(F582),ISBLANK(G582),ISBLANK(I582),ISBLANK(J582)),0,(_xlfn.XLOOKUP(S582,INDIRECT(U582&amp;W582&amp;"W"),_xlfn.XLOOKUP(T582,INDIRECT(U582&amp;W582&amp;"D"),INDIRECT(U582&amp;W582))))))))</f>
        <v>0</v>
      </c>
      <c r="O582" s="93"/>
      <c r="P582" s="9">
        <f t="shared" ca="1" si="194"/>
        <v>0</v>
      </c>
      <c r="Q582" s="9">
        <f t="shared" si="204"/>
        <v>0</v>
      </c>
      <c r="S582" s="7">
        <f t="shared" si="205"/>
        <v>800</v>
      </c>
      <c r="T582" s="7">
        <f t="shared" si="206"/>
        <v>800</v>
      </c>
      <c r="U582" s="8" t="str">
        <f t="shared" si="207"/>
        <v/>
      </c>
      <c r="V582" s="7" cm="1">
        <f t="array" aca="1" ref="V582" ca="1">IF(ISBLANK(I582),0,_xlfn.XLOOKUP(I582,INDIRECT(U582&amp;"Controls"),INDIRECT(U582&amp;"ControlsAddon")))</f>
        <v>0</v>
      </c>
      <c r="W582" s="7" t="str">
        <f t="shared" si="195"/>
        <v/>
      </c>
      <c r="X582" s="7" cm="1">
        <f t="array" aca="1" ref="X582" ca="1">IF(AND(K582="y",NOT(ISBLANK(H582))),_xlfn.XLOOKUP(S582,ralcassette,ralcassettecost),IF(K582="Y",_xlfn.XLOOKUP(S582,INDIRECT(U582&amp;"RALW"),_xlfn.XLOOKUP(T582,INDIRECT(U582&amp;"RALD"),INDIRECT(U582&amp;"RAL"))),0))</f>
        <v>0</v>
      </c>
      <c r="Y582" s="7">
        <f t="shared" si="208"/>
        <v>0</v>
      </c>
      <c r="Z582" s="7">
        <f t="shared" si="209"/>
        <v>0</v>
      </c>
      <c r="AA582" s="7" cm="1">
        <f t="array" ref="AA582">IF(ISNUMBER(SEARCH("cassette",H582)),_xlfn.XLOOKUP(S582,cassettewidth,_xlfn.XLOOKUP(H582,cassettetype,cassette)),IF(ISNUMBER(SEARCH("fascia",H582)),_xlfn.XLOOKUP(S582,fasciawidth,_xlfn.XLOOKUP(H582,fasciatype,fascia)),0))</f>
        <v>0</v>
      </c>
      <c r="AB582" s="7" t="str">
        <f t="shared" si="210"/>
        <v/>
      </c>
      <c r="AC582" s="7" t="str" cm="1">
        <f t="array" ref="AC582">IF(NOT(ISBLANK(H582)),_xlfn.XLOOKUP(S582,cassetterefwidth,_xlfn.XLOOKUP(T582,cassetterefdrop,cassetteref)),"")</f>
        <v/>
      </c>
      <c r="AD582" s="1" t="b">
        <f t="shared" si="211"/>
        <v>0</v>
      </c>
      <c r="AE582" s="1" t="b">
        <f t="shared" si="196"/>
        <v>0</v>
      </c>
      <c r="AF582" s="10" t="e" cm="1">
        <f t="array" aca="1" ref="AF582" ca="1">(_xlfn.XLOOKUP($S582,INDIRECT($U582&amp;$W582&amp;"W"),_xlfn.XLOOKUP($T582,INDIRECT($U582&amp;$W582&amp;"D"),INDIRECT($U582&amp;$W582))))</f>
        <v>#REF!</v>
      </c>
      <c r="AG582" s="9"/>
      <c r="AH582" s="9"/>
      <c r="AI582" s="9"/>
      <c r="AJ582" s="9"/>
      <c r="AK582" s="9"/>
      <c r="AL582" s="7">
        <f t="shared" si="197"/>
        <v>500</v>
      </c>
      <c r="AM582" s="7" t="str">
        <f t="shared" si="212"/>
        <v/>
      </c>
      <c r="AN582" s="7">
        <f t="shared" si="198"/>
        <v>0</v>
      </c>
      <c r="AO582" s="7">
        <f t="shared" si="199"/>
        <v>0</v>
      </c>
      <c r="AP582" s="9" cm="1">
        <f t="array" aca="1" ref="AP582" ca="1">IF(F582="Flow",_xlfn.XLOOKUP(AL582,INDIRECT(F582&amp;AM582&amp;"W"),_xlfn.XLOOKUP(AI582,INDIRECT(F582&amp;AM582&amp;"H"),INDIRECT(F582&amp;AM582))),0)</f>
        <v>0</v>
      </c>
      <c r="AQ582" s="9">
        <f>IF(F582="Cascade",_xlfn.XLOOKUP(S582,Cascade!$C$4:$S$4,Cascade!$C$5:$S$5),0)</f>
        <v>0</v>
      </c>
      <c r="AR582" s="9" t="b">
        <f t="shared" si="200"/>
        <v>0</v>
      </c>
      <c r="AS582" s="9" cm="1">
        <f t="array" aca="1" ref="AS582" ca="1">IF(OR(G582="Ellipse 43",G582="Luxury 46",G582="Type 2",G582="Type D",G582="Type Z",ISBLANK(G582)),0,_xlfn.XLOOKUP(S582,INDIRECT(U582&amp;AR582&amp;"w"),INDIRECT(U582&amp;AR582)))</f>
        <v>0</v>
      </c>
      <c r="AT582" s="9" cm="1">
        <f t="array" ref="AT582">IF(F582="ExtraLok 100",_xlfn.XLOOKUP(S582,'ExtraLok 100'!$C$6:$S$6,_xlfn.XLOOKUP('Pricing Tool'!T582,'ExtraLok 100'!$A$7:$A$21,'ExtraLok 100'!$C$7:$S$21)),IF(F582="ExtraLok 125",_xlfn.XLOOKUP('Pricing Tool'!S582,'ExtraLok 125'!$C$6:$S$6,_xlfn.XLOOKUP('Pricing Tool'!T582,'ExtraLok 125'!$A$7:$A$33,'ExtraLok 125'!$C$7:$S$33)),0))</f>
        <v>0</v>
      </c>
      <c r="AU582" s="9">
        <f t="shared" ca="1" si="213"/>
        <v>0</v>
      </c>
      <c r="AV582" s="9" t="str">
        <f t="shared" si="201"/>
        <v/>
      </c>
      <c r="AW582" s="85" t="e">
        <f>_xlfn.XLOOKUP($AV582,'Size capacities'!$A$2:$A$120,'Size capacities'!D$2:D$120)</f>
        <v>#N/A</v>
      </c>
      <c r="AX582" s="85" t="e">
        <f>_xlfn.XLOOKUP($AV582,'Size capacities'!$A$2:$A$120,'Size capacities'!E$2:E$120)</f>
        <v>#N/A</v>
      </c>
      <c r="AY582" s="85" t="e">
        <f>_xlfn.XLOOKUP($AV582,'Size capacities'!$A$2:$A$120,'Size capacities'!F$2:F$120)</f>
        <v>#N/A</v>
      </c>
      <c r="AZ582" s="85" t="e">
        <f>_xlfn.XLOOKUP($AV582,'Size capacities'!$A$2:$A$120,'Size capacities'!G$2:G$120)</f>
        <v>#N/A</v>
      </c>
      <c r="BA582" s="85">
        <f t="shared" si="202"/>
        <v>0</v>
      </c>
      <c r="BB582" s="85">
        <f t="shared" si="203"/>
        <v>0</v>
      </c>
    </row>
    <row r="583" spans="1:54" x14ac:dyDescent="0.3">
      <c r="A583" s="7">
        <v>580</v>
      </c>
      <c r="B583" s="91"/>
      <c r="C583" s="91"/>
      <c r="D583" s="91"/>
      <c r="E583" s="91"/>
      <c r="F583" s="91"/>
      <c r="G583" s="91"/>
      <c r="H583" s="91"/>
      <c r="I583" s="91"/>
      <c r="J583" s="91"/>
      <c r="K583" s="92"/>
      <c r="L583" s="92"/>
      <c r="M583" s="9">
        <f t="shared" ca="1" si="193"/>
        <v>0</v>
      </c>
      <c r="N583" s="10" cm="1">
        <f t="array" aca="1" ref="N583" ca="1">IF(ISBLANK(C583),0,IF(F583="Flow",AP583,IF(F583="Cascade",AQ583,IF(OR(ISBLANK(F583),ISBLANK(G583),ISBLANK(I583),ISBLANK(J583)),0,(_xlfn.XLOOKUP(S583,INDIRECT(U583&amp;W583&amp;"W"),_xlfn.XLOOKUP(T583,INDIRECT(U583&amp;W583&amp;"D"),INDIRECT(U583&amp;W583))))))))</f>
        <v>0</v>
      </c>
      <c r="O583" s="93"/>
      <c r="P583" s="9">
        <f t="shared" ca="1" si="194"/>
        <v>0</v>
      </c>
      <c r="Q583" s="9">
        <f t="shared" si="204"/>
        <v>0</v>
      </c>
      <c r="S583" s="7">
        <f t="shared" si="205"/>
        <v>800</v>
      </c>
      <c r="T583" s="7">
        <f t="shared" si="206"/>
        <v>800</v>
      </c>
      <c r="U583" s="8" t="str">
        <f t="shared" si="207"/>
        <v/>
      </c>
      <c r="V583" s="7" cm="1">
        <f t="array" aca="1" ref="V583" ca="1">IF(ISBLANK(I583),0,_xlfn.XLOOKUP(I583,INDIRECT(U583&amp;"Controls"),INDIRECT(U583&amp;"ControlsAddon")))</f>
        <v>0</v>
      </c>
      <c r="W583" s="7" t="str">
        <f t="shared" si="195"/>
        <v/>
      </c>
      <c r="X583" s="7" cm="1">
        <f t="array" aca="1" ref="X583" ca="1">IF(AND(K583="y",NOT(ISBLANK(H583))),_xlfn.XLOOKUP(S583,ralcassette,ralcassettecost),IF(K583="Y",_xlfn.XLOOKUP(S583,INDIRECT(U583&amp;"RALW"),_xlfn.XLOOKUP(T583,INDIRECT(U583&amp;"RALD"),INDIRECT(U583&amp;"RAL"))),0))</f>
        <v>0</v>
      </c>
      <c r="Y583" s="7">
        <f t="shared" si="208"/>
        <v>0</v>
      </c>
      <c r="Z583" s="7">
        <f t="shared" si="209"/>
        <v>0</v>
      </c>
      <c r="AA583" s="7" cm="1">
        <f t="array" ref="AA583">IF(ISNUMBER(SEARCH("cassette",H583)),_xlfn.XLOOKUP(S583,cassettewidth,_xlfn.XLOOKUP(H583,cassettetype,cassette)),IF(ISNUMBER(SEARCH("fascia",H583)),_xlfn.XLOOKUP(S583,fasciawidth,_xlfn.XLOOKUP(H583,fasciatype,fascia)),0))</f>
        <v>0</v>
      </c>
      <c r="AB583" s="7" t="str">
        <f t="shared" si="210"/>
        <v/>
      </c>
      <c r="AC583" s="7" t="str" cm="1">
        <f t="array" ref="AC583">IF(NOT(ISBLANK(H583)),_xlfn.XLOOKUP(S583,cassetterefwidth,_xlfn.XLOOKUP(T583,cassetterefdrop,cassetteref)),"")</f>
        <v/>
      </c>
      <c r="AD583" s="1" t="b">
        <f t="shared" si="211"/>
        <v>0</v>
      </c>
      <c r="AE583" s="1" t="b">
        <f t="shared" si="196"/>
        <v>0</v>
      </c>
      <c r="AF583" s="10" t="e" cm="1">
        <f t="array" aca="1" ref="AF583" ca="1">(_xlfn.XLOOKUP($S583,INDIRECT($U583&amp;$W583&amp;"W"),_xlfn.XLOOKUP($T583,INDIRECT($U583&amp;$W583&amp;"D"),INDIRECT($U583&amp;$W583))))</f>
        <v>#REF!</v>
      </c>
      <c r="AG583" s="9"/>
      <c r="AH583" s="9"/>
      <c r="AI583" s="9"/>
      <c r="AJ583" s="9"/>
      <c r="AK583" s="9"/>
      <c r="AL583" s="7">
        <f t="shared" si="197"/>
        <v>500</v>
      </c>
      <c r="AM583" s="7" t="str">
        <f t="shared" si="212"/>
        <v/>
      </c>
      <c r="AN583" s="7">
        <f t="shared" si="198"/>
        <v>0</v>
      </c>
      <c r="AO583" s="7">
        <f t="shared" si="199"/>
        <v>0</v>
      </c>
      <c r="AP583" s="9" cm="1">
        <f t="array" aca="1" ref="AP583" ca="1">IF(F583="Flow",_xlfn.XLOOKUP(AL583,INDIRECT(F583&amp;AM583&amp;"W"),_xlfn.XLOOKUP(AI583,INDIRECT(F583&amp;AM583&amp;"H"),INDIRECT(F583&amp;AM583))),0)</f>
        <v>0</v>
      </c>
      <c r="AQ583" s="9">
        <f>IF(F583="Cascade",_xlfn.XLOOKUP(S583,Cascade!$C$4:$S$4,Cascade!$C$5:$S$5),0)</f>
        <v>0</v>
      </c>
      <c r="AR583" s="9" t="b">
        <f t="shared" si="200"/>
        <v>0</v>
      </c>
      <c r="AS583" s="9" cm="1">
        <f t="array" aca="1" ref="AS583" ca="1">IF(OR(G583="Ellipse 43",G583="Luxury 46",G583="Type 2",G583="Type D",G583="Type Z",ISBLANK(G583)),0,_xlfn.XLOOKUP(S583,INDIRECT(U583&amp;AR583&amp;"w"),INDIRECT(U583&amp;AR583)))</f>
        <v>0</v>
      </c>
      <c r="AT583" s="9" cm="1">
        <f t="array" ref="AT583">IF(F583="ExtraLok 100",_xlfn.XLOOKUP(S583,'ExtraLok 100'!$C$6:$S$6,_xlfn.XLOOKUP('Pricing Tool'!T583,'ExtraLok 100'!$A$7:$A$21,'ExtraLok 100'!$C$7:$S$21)),IF(F583="ExtraLok 125",_xlfn.XLOOKUP('Pricing Tool'!S583,'ExtraLok 125'!$C$6:$S$6,_xlfn.XLOOKUP('Pricing Tool'!T583,'ExtraLok 125'!$A$7:$A$33,'ExtraLok 125'!$C$7:$S$33)),0))</f>
        <v>0</v>
      </c>
      <c r="AU583" s="9">
        <f t="shared" ca="1" si="213"/>
        <v>0</v>
      </c>
      <c r="AV583" s="9" t="str">
        <f t="shared" si="201"/>
        <v/>
      </c>
      <c r="AW583" s="85" t="e">
        <f>_xlfn.XLOOKUP($AV583,'Size capacities'!$A$2:$A$120,'Size capacities'!D$2:D$120)</f>
        <v>#N/A</v>
      </c>
      <c r="AX583" s="85" t="e">
        <f>_xlfn.XLOOKUP($AV583,'Size capacities'!$A$2:$A$120,'Size capacities'!E$2:E$120)</f>
        <v>#N/A</v>
      </c>
      <c r="AY583" s="85" t="e">
        <f>_xlfn.XLOOKUP($AV583,'Size capacities'!$A$2:$A$120,'Size capacities'!F$2:F$120)</f>
        <v>#N/A</v>
      </c>
      <c r="AZ583" s="85" t="e">
        <f>_xlfn.XLOOKUP($AV583,'Size capacities'!$A$2:$A$120,'Size capacities'!G$2:G$120)</f>
        <v>#N/A</v>
      </c>
      <c r="BA583" s="85">
        <f t="shared" si="202"/>
        <v>0</v>
      </c>
      <c r="BB583" s="85">
        <f t="shared" si="203"/>
        <v>0</v>
      </c>
    </row>
    <row r="584" spans="1:54" x14ac:dyDescent="0.3">
      <c r="A584" s="7">
        <v>581</v>
      </c>
      <c r="B584" s="91"/>
      <c r="C584" s="91"/>
      <c r="D584" s="91"/>
      <c r="E584" s="91"/>
      <c r="F584" s="91"/>
      <c r="G584" s="91"/>
      <c r="H584" s="91"/>
      <c r="I584" s="91"/>
      <c r="J584" s="91"/>
      <c r="K584" s="92"/>
      <c r="L584" s="92"/>
      <c r="M584" s="9">
        <f t="shared" ca="1" si="193"/>
        <v>0</v>
      </c>
      <c r="N584" s="10" cm="1">
        <f t="array" aca="1" ref="N584" ca="1">IF(ISBLANK(C584),0,IF(F584="Flow",AP584,IF(F584="Cascade",AQ584,IF(OR(ISBLANK(F584),ISBLANK(G584),ISBLANK(I584),ISBLANK(J584)),0,(_xlfn.XLOOKUP(S584,INDIRECT(U584&amp;W584&amp;"W"),_xlfn.XLOOKUP(T584,INDIRECT(U584&amp;W584&amp;"D"),INDIRECT(U584&amp;W584))))))))</f>
        <v>0</v>
      </c>
      <c r="O584" s="93"/>
      <c r="P584" s="9">
        <f t="shared" ca="1" si="194"/>
        <v>0</v>
      </c>
      <c r="Q584" s="9">
        <f t="shared" si="204"/>
        <v>0</v>
      </c>
      <c r="S584" s="7">
        <f t="shared" si="205"/>
        <v>800</v>
      </c>
      <c r="T584" s="7">
        <f t="shared" si="206"/>
        <v>800</v>
      </c>
      <c r="U584" s="8" t="str">
        <f t="shared" si="207"/>
        <v/>
      </c>
      <c r="V584" s="7" cm="1">
        <f t="array" aca="1" ref="V584" ca="1">IF(ISBLANK(I584),0,_xlfn.XLOOKUP(I584,INDIRECT(U584&amp;"Controls"),INDIRECT(U584&amp;"ControlsAddon")))</f>
        <v>0</v>
      </c>
      <c r="W584" s="7" t="str">
        <f t="shared" si="195"/>
        <v/>
      </c>
      <c r="X584" s="7" cm="1">
        <f t="array" aca="1" ref="X584" ca="1">IF(AND(K584="y",NOT(ISBLANK(H584))),_xlfn.XLOOKUP(S584,ralcassette,ralcassettecost),IF(K584="Y",_xlfn.XLOOKUP(S584,INDIRECT(U584&amp;"RALW"),_xlfn.XLOOKUP(T584,INDIRECT(U584&amp;"RALD"),INDIRECT(U584&amp;"RAL"))),0))</f>
        <v>0</v>
      </c>
      <c r="Y584" s="7">
        <f t="shared" si="208"/>
        <v>0</v>
      </c>
      <c r="Z584" s="7">
        <f t="shared" si="209"/>
        <v>0</v>
      </c>
      <c r="AA584" s="7" cm="1">
        <f t="array" ref="AA584">IF(ISNUMBER(SEARCH("cassette",H584)),_xlfn.XLOOKUP(S584,cassettewidth,_xlfn.XLOOKUP(H584,cassettetype,cassette)),IF(ISNUMBER(SEARCH("fascia",H584)),_xlfn.XLOOKUP(S584,fasciawidth,_xlfn.XLOOKUP(H584,fasciatype,fascia)),0))</f>
        <v>0</v>
      </c>
      <c r="AB584" s="7" t="str">
        <f t="shared" si="210"/>
        <v/>
      </c>
      <c r="AC584" s="7" t="str" cm="1">
        <f t="array" ref="AC584">IF(NOT(ISBLANK(H584)),_xlfn.XLOOKUP(S584,cassetterefwidth,_xlfn.XLOOKUP(T584,cassetterefdrop,cassetteref)),"")</f>
        <v/>
      </c>
      <c r="AD584" s="1" t="b">
        <f t="shared" si="211"/>
        <v>0</v>
      </c>
      <c r="AE584" s="1" t="b">
        <f t="shared" si="196"/>
        <v>0</v>
      </c>
      <c r="AF584" s="10" t="e" cm="1">
        <f t="array" aca="1" ref="AF584" ca="1">(_xlfn.XLOOKUP($S584,INDIRECT($U584&amp;$W584&amp;"W"),_xlfn.XLOOKUP($T584,INDIRECT($U584&amp;$W584&amp;"D"),INDIRECT($U584&amp;$W584))))</f>
        <v>#REF!</v>
      </c>
      <c r="AG584" s="9"/>
      <c r="AH584" s="9"/>
      <c r="AI584" s="9"/>
      <c r="AJ584" s="9"/>
      <c r="AK584" s="9"/>
      <c r="AL584" s="7">
        <f t="shared" si="197"/>
        <v>500</v>
      </c>
      <c r="AM584" s="7" t="str">
        <f t="shared" si="212"/>
        <v/>
      </c>
      <c r="AN584" s="7">
        <f t="shared" si="198"/>
        <v>0</v>
      </c>
      <c r="AO584" s="7">
        <f t="shared" si="199"/>
        <v>0</v>
      </c>
      <c r="AP584" s="9" cm="1">
        <f t="array" aca="1" ref="AP584" ca="1">IF(F584="Flow",_xlfn.XLOOKUP(AL584,INDIRECT(F584&amp;AM584&amp;"W"),_xlfn.XLOOKUP(AI584,INDIRECT(F584&amp;AM584&amp;"H"),INDIRECT(F584&amp;AM584))),0)</f>
        <v>0</v>
      </c>
      <c r="AQ584" s="9">
        <f>IF(F584="Cascade",_xlfn.XLOOKUP(S584,Cascade!$C$4:$S$4,Cascade!$C$5:$S$5),0)</f>
        <v>0</v>
      </c>
      <c r="AR584" s="9" t="b">
        <f t="shared" si="200"/>
        <v>0</v>
      </c>
      <c r="AS584" s="9" cm="1">
        <f t="array" aca="1" ref="AS584" ca="1">IF(OR(G584="Ellipse 43",G584="Luxury 46",G584="Type 2",G584="Type D",G584="Type Z",ISBLANK(G584)),0,_xlfn.XLOOKUP(S584,INDIRECT(U584&amp;AR584&amp;"w"),INDIRECT(U584&amp;AR584)))</f>
        <v>0</v>
      </c>
      <c r="AT584" s="9" cm="1">
        <f t="array" ref="AT584">IF(F584="ExtraLok 100",_xlfn.XLOOKUP(S584,'ExtraLok 100'!$C$6:$S$6,_xlfn.XLOOKUP('Pricing Tool'!T584,'ExtraLok 100'!$A$7:$A$21,'ExtraLok 100'!$C$7:$S$21)),IF(F584="ExtraLok 125",_xlfn.XLOOKUP('Pricing Tool'!S584,'ExtraLok 125'!$C$6:$S$6,_xlfn.XLOOKUP('Pricing Tool'!T584,'ExtraLok 125'!$A$7:$A$33,'ExtraLok 125'!$C$7:$S$33)),0))</f>
        <v>0</v>
      </c>
      <c r="AU584" s="9">
        <f t="shared" ca="1" si="213"/>
        <v>0</v>
      </c>
      <c r="AV584" s="9" t="str">
        <f t="shared" si="201"/>
        <v/>
      </c>
      <c r="AW584" s="85" t="e">
        <f>_xlfn.XLOOKUP($AV584,'Size capacities'!$A$2:$A$120,'Size capacities'!D$2:D$120)</f>
        <v>#N/A</v>
      </c>
      <c r="AX584" s="85" t="e">
        <f>_xlfn.XLOOKUP($AV584,'Size capacities'!$A$2:$A$120,'Size capacities'!E$2:E$120)</f>
        <v>#N/A</v>
      </c>
      <c r="AY584" s="85" t="e">
        <f>_xlfn.XLOOKUP($AV584,'Size capacities'!$A$2:$A$120,'Size capacities'!F$2:F$120)</f>
        <v>#N/A</v>
      </c>
      <c r="AZ584" s="85" t="e">
        <f>_xlfn.XLOOKUP($AV584,'Size capacities'!$A$2:$A$120,'Size capacities'!G$2:G$120)</f>
        <v>#N/A</v>
      </c>
      <c r="BA584" s="85">
        <f t="shared" si="202"/>
        <v>0</v>
      </c>
      <c r="BB584" s="85">
        <f t="shared" si="203"/>
        <v>0</v>
      </c>
    </row>
    <row r="585" spans="1:54" x14ac:dyDescent="0.3">
      <c r="A585" s="7">
        <v>582</v>
      </c>
      <c r="B585" s="91"/>
      <c r="C585" s="91"/>
      <c r="D585" s="91"/>
      <c r="E585" s="91"/>
      <c r="F585" s="91"/>
      <c r="G585" s="91"/>
      <c r="H585" s="91"/>
      <c r="I585" s="91"/>
      <c r="J585" s="91"/>
      <c r="K585" s="92"/>
      <c r="L585" s="92"/>
      <c r="M585" s="9">
        <f t="shared" ca="1" si="193"/>
        <v>0</v>
      </c>
      <c r="N585" s="10" cm="1">
        <f t="array" aca="1" ref="N585" ca="1">IF(ISBLANK(C585),0,IF(F585="Flow",AP585,IF(F585="Cascade",AQ585,IF(OR(ISBLANK(F585),ISBLANK(G585),ISBLANK(I585),ISBLANK(J585)),0,(_xlfn.XLOOKUP(S585,INDIRECT(U585&amp;W585&amp;"W"),_xlfn.XLOOKUP(T585,INDIRECT(U585&amp;W585&amp;"D"),INDIRECT(U585&amp;W585))))))))</f>
        <v>0</v>
      </c>
      <c r="O585" s="93"/>
      <c r="P585" s="9">
        <f t="shared" ca="1" si="194"/>
        <v>0</v>
      </c>
      <c r="Q585" s="9">
        <f t="shared" si="204"/>
        <v>0</v>
      </c>
      <c r="S585" s="7">
        <f t="shared" si="205"/>
        <v>800</v>
      </c>
      <c r="T585" s="7">
        <f t="shared" si="206"/>
        <v>800</v>
      </c>
      <c r="U585" s="8" t="str">
        <f t="shared" si="207"/>
        <v/>
      </c>
      <c r="V585" s="7" cm="1">
        <f t="array" aca="1" ref="V585" ca="1">IF(ISBLANK(I585),0,_xlfn.XLOOKUP(I585,INDIRECT(U585&amp;"Controls"),INDIRECT(U585&amp;"ControlsAddon")))</f>
        <v>0</v>
      </c>
      <c r="W585" s="7" t="str">
        <f t="shared" si="195"/>
        <v/>
      </c>
      <c r="X585" s="7" cm="1">
        <f t="array" aca="1" ref="X585" ca="1">IF(AND(K585="y",NOT(ISBLANK(H585))),_xlfn.XLOOKUP(S585,ralcassette,ralcassettecost),IF(K585="Y",_xlfn.XLOOKUP(S585,INDIRECT(U585&amp;"RALW"),_xlfn.XLOOKUP(T585,INDIRECT(U585&amp;"RALD"),INDIRECT(U585&amp;"RAL"))),0))</f>
        <v>0</v>
      </c>
      <c r="Y585" s="7">
        <f t="shared" si="208"/>
        <v>0</v>
      </c>
      <c r="Z585" s="7">
        <f t="shared" si="209"/>
        <v>0</v>
      </c>
      <c r="AA585" s="7" cm="1">
        <f t="array" ref="AA585">IF(ISNUMBER(SEARCH("cassette",H585)),_xlfn.XLOOKUP(S585,cassettewidth,_xlfn.XLOOKUP(H585,cassettetype,cassette)),IF(ISNUMBER(SEARCH("fascia",H585)),_xlfn.XLOOKUP(S585,fasciawidth,_xlfn.XLOOKUP(H585,fasciatype,fascia)),0))</f>
        <v>0</v>
      </c>
      <c r="AB585" s="7" t="str">
        <f t="shared" si="210"/>
        <v/>
      </c>
      <c r="AC585" s="7" t="str" cm="1">
        <f t="array" ref="AC585">IF(NOT(ISBLANK(H585)),_xlfn.XLOOKUP(S585,cassetterefwidth,_xlfn.XLOOKUP(T585,cassetterefdrop,cassetteref)),"")</f>
        <v/>
      </c>
      <c r="AD585" s="1" t="b">
        <f t="shared" si="211"/>
        <v>0</v>
      </c>
      <c r="AE585" s="1" t="b">
        <f t="shared" si="196"/>
        <v>0</v>
      </c>
      <c r="AF585" s="10" t="e" cm="1">
        <f t="array" aca="1" ref="AF585" ca="1">(_xlfn.XLOOKUP($S585,INDIRECT($U585&amp;$W585&amp;"W"),_xlfn.XLOOKUP($T585,INDIRECT($U585&amp;$W585&amp;"D"),INDIRECT($U585&amp;$W585))))</f>
        <v>#REF!</v>
      </c>
      <c r="AG585" s="9"/>
      <c r="AH585" s="9"/>
      <c r="AI585" s="9"/>
      <c r="AJ585" s="9"/>
      <c r="AK585" s="9"/>
      <c r="AL585" s="7">
        <f t="shared" si="197"/>
        <v>500</v>
      </c>
      <c r="AM585" s="7" t="str">
        <f t="shared" si="212"/>
        <v/>
      </c>
      <c r="AN585" s="7">
        <f t="shared" si="198"/>
        <v>0</v>
      </c>
      <c r="AO585" s="7">
        <f t="shared" si="199"/>
        <v>0</v>
      </c>
      <c r="AP585" s="9" cm="1">
        <f t="array" aca="1" ref="AP585" ca="1">IF(F585="Flow",_xlfn.XLOOKUP(AL585,INDIRECT(F585&amp;AM585&amp;"W"),_xlfn.XLOOKUP(AI585,INDIRECT(F585&amp;AM585&amp;"H"),INDIRECT(F585&amp;AM585))),0)</f>
        <v>0</v>
      </c>
      <c r="AQ585" s="9">
        <f>IF(F585="Cascade",_xlfn.XLOOKUP(S585,Cascade!$C$4:$S$4,Cascade!$C$5:$S$5),0)</f>
        <v>0</v>
      </c>
      <c r="AR585" s="9" t="b">
        <f t="shared" si="200"/>
        <v>0</v>
      </c>
      <c r="AS585" s="9" cm="1">
        <f t="array" aca="1" ref="AS585" ca="1">IF(OR(G585="Ellipse 43",G585="Luxury 46",G585="Type 2",G585="Type D",G585="Type Z",ISBLANK(G585)),0,_xlfn.XLOOKUP(S585,INDIRECT(U585&amp;AR585&amp;"w"),INDIRECT(U585&amp;AR585)))</f>
        <v>0</v>
      </c>
      <c r="AT585" s="9" cm="1">
        <f t="array" ref="AT585">IF(F585="ExtraLok 100",_xlfn.XLOOKUP(S585,'ExtraLok 100'!$C$6:$S$6,_xlfn.XLOOKUP('Pricing Tool'!T585,'ExtraLok 100'!$A$7:$A$21,'ExtraLok 100'!$C$7:$S$21)),IF(F585="ExtraLok 125",_xlfn.XLOOKUP('Pricing Tool'!S585,'ExtraLok 125'!$C$6:$S$6,_xlfn.XLOOKUP('Pricing Tool'!T585,'ExtraLok 125'!$A$7:$A$33,'ExtraLok 125'!$C$7:$S$33)),0))</f>
        <v>0</v>
      </c>
      <c r="AU585" s="9">
        <f t="shared" ca="1" si="213"/>
        <v>0</v>
      </c>
      <c r="AV585" s="9" t="str">
        <f t="shared" si="201"/>
        <v/>
      </c>
      <c r="AW585" s="85" t="e">
        <f>_xlfn.XLOOKUP($AV585,'Size capacities'!$A$2:$A$120,'Size capacities'!D$2:D$120)</f>
        <v>#N/A</v>
      </c>
      <c r="AX585" s="85" t="e">
        <f>_xlfn.XLOOKUP($AV585,'Size capacities'!$A$2:$A$120,'Size capacities'!E$2:E$120)</f>
        <v>#N/A</v>
      </c>
      <c r="AY585" s="85" t="e">
        <f>_xlfn.XLOOKUP($AV585,'Size capacities'!$A$2:$A$120,'Size capacities'!F$2:F$120)</f>
        <v>#N/A</v>
      </c>
      <c r="AZ585" s="85" t="e">
        <f>_xlfn.XLOOKUP($AV585,'Size capacities'!$A$2:$A$120,'Size capacities'!G$2:G$120)</f>
        <v>#N/A</v>
      </c>
      <c r="BA585" s="85">
        <f t="shared" si="202"/>
        <v>0</v>
      </c>
      <c r="BB585" s="85">
        <f t="shared" si="203"/>
        <v>0</v>
      </c>
    </row>
    <row r="586" spans="1:54" x14ac:dyDescent="0.3">
      <c r="A586" s="7">
        <v>583</v>
      </c>
      <c r="B586" s="91"/>
      <c r="C586" s="91"/>
      <c r="D586" s="91"/>
      <c r="E586" s="91"/>
      <c r="F586" s="91"/>
      <c r="G586" s="91"/>
      <c r="H586" s="91"/>
      <c r="I586" s="91"/>
      <c r="J586" s="91"/>
      <c r="K586" s="92"/>
      <c r="L586" s="92"/>
      <c r="M586" s="9">
        <f t="shared" ca="1" si="193"/>
        <v>0</v>
      </c>
      <c r="N586" s="10" cm="1">
        <f t="array" aca="1" ref="N586" ca="1">IF(ISBLANK(C586),0,IF(F586="Flow",AP586,IF(F586="Cascade",AQ586,IF(OR(ISBLANK(F586),ISBLANK(G586),ISBLANK(I586),ISBLANK(J586)),0,(_xlfn.XLOOKUP(S586,INDIRECT(U586&amp;W586&amp;"W"),_xlfn.XLOOKUP(T586,INDIRECT(U586&amp;W586&amp;"D"),INDIRECT(U586&amp;W586))))))))</f>
        <v>0</v>
      </c>
      <c r="O586" s="93"/>
      <c r="P586" s="9">
        <f t="shared" ca="1" si="194"/>
        <v>0</v>
      </c>
      <c r="Q586" s="9">
        <f t="shared" si="204"/>
        <v>0</v>
      </c>
      <c r="S586" s="7">
        <f t="shared" si="205"/>
        <v>800</v>
      </c>
      <c r="T586" s="7">
        <f t="shared" si="206"/>
        <v>800</v>
      </c>
      <c r="U586" s="8" t="str">
        <f t="shared" si="207"/>
        <v/>
      </c>
      <c r="V586" s="7" cm="1">
        <f t="array" aca="1" ref="V586" ca="1">IF(ISBLANK(I586),0,_xlfn.XLOOKUP(I586,INDIRECT(U586&amp;"Controls"),INDIRECT(U586&amp;"ControlsAddon")))</f>
        <v>0</v>
      </c>
      <c r="W586" s="7" t="str">
        <f t="shared" si="195"/>
        <v/>
      </c>
      <c r="X586" s="7" cm="1">
        <f t="array" aca="1" ref="X586" ca="1">IF(AND(K586="y",NOT(ISBLANK(H586))),_xlfn.XLOOKUP(S586,ralcassette,ralcassettecost),IF(K586="Y",_xlfn.XLOOKUP(S586,INDIRECT(U586&amp;"RALW"),_xlfn.XLOOKUP(T586,INDIRECT(U586&amp;"RALD"),INDIRECT(U586&amp;"RAL"))),0))</f>
        <v>0</v>
      </c>
      <c r="Y586" s="7">
        <f t="shared" si="208"/>
        <v>0</v>
      </c>
      <c r="Z586" s="7">
        <f t="shared" si="209"/>
        <v>0</v>
      </c>
      <c r="AA586" s="7" cm="1">
        <f t="array" ref="AA586">IF(ISNUMBER(SEARCH("cassette",H586)),_xlfn.XLOOKUP(S586,cassettewidth,_xlfn.XLOOKUP(H586,cassettetype,cassette)),IF(ISNUMBER(SEARCH("fascia",H586)),_xlfn.XLOOKUP(S586,fasciawidth,_xlfn.XLOOKUP(H586,fasciatype,fascia)),0))</f>
        <v>0</v>
      </c>
      <c r="AB586" s="7" t="str">
        <f t="shared" si="210"/>
        <v/>
      </c>
      <c r="AC586" s="7" t="str" cm="1">
        <f t="array" ref="AC586">IF(NOT(ISBLANK(H586)),_xlfn.XLOOKUP(S586,cassetterefwidth,_xlfn.XLOOKUP(T586,cassetterefdrop,cassetteref)),"")</f>
        <v/>
      </c>
      <c r="AD586" s="1" t="b">
        <f t="shared" si="211"/>
        <v>0</v>
      </c>
      <c r="AE586" s="1" t="b">
        <f t="shared" si="196"/>
        <v>0</v>
      </c>
      <c r="AF586" s="10" t="e" cm="1">
        <f t="array" aca="1" ref="AF586" ca="1">(_xlfn.XLOOKUP($S586,INDIRECT($U586&amp;$W586&amp;"W"),_xlfn.XLOOKUP($T586,INDIRECT($U586&amp;$W586&amp;"D"),INDIRECT($U586&amp;$W586))))</f>
        <v>#REF!</v>
      </c>
      <c r="AG586" s="9"/>
      <c r="AH586" s="9"/>
      <c r="AI586" s="9"/>
      <c r="AJ586" s="9"/>
      <c r="AK586" s="9"/>
      <c r="AL586" s="7">
        <f t="shared" si="197"/>
        <v>500</v>
      </c>
      <c r="AM586" s="7" t="str">
        <f t="shared" si="212"/>
        <v/>
      </c>
      <c r="AN586" s="7">
        <f t="shared" si="198"/>
        <v>0</v>
      </c>
      <c r="AO586" s="7">
        <f t="shared" si="199"/>
        <v>0</v>
      </c>
      <c r="AP586" s="9" cm="1">
        <f t="array" aca="1" ref="AP586" ca="1">IF(F586="Flow",_xlfn.XLOOKUP(AL586,INDIRECT(F586&amp;AM586&amp;"W"),_xlfn.XLOOKUP(AI586,INDIRECT(F586&amp;AM586&amp;"H"),INDIRECT(F586&amp;AM586))),0)</f>
        <v>0</v>
      </c>
      <c r="AQ586" s="9">
        <f>IF(F586="Cascade",_xlfn.XLOOKUP(S586,Cascade!$C$4:$S$4,Cascade!$C$5:$S$5),0)</f>
        <v>0</v>
      </c>
      <c r="AR586" s="9" t="b">
        <f t="shared" si="200"/>
        <v>0</v>
      </c>
      <c r="AS586" s="9" cm="1">
        <f t="array" aca="1" ref="AS586" ca="1">IF(OR(G586="Ellipse 43",G586="Luxury 46",G586="Type 2",G586="Type D",G586="Type Z",ISBLANK(G586)),0,_xlfn.XLOOKUP(S586,INDIRECT(U586&amp;AR586&amp;"w"),INDIRECT(U586&amp;AR586)))</f>
        <v>0</v>
      </c>
      <c r="AT586" s="9" cm="1">
        <f t="array" ref="AT586">IF(F586="ExtraLok 100",_xlfn.XLOOKUP(S586,'ExtraLok 100'!$C$6:$S$6,_xlfn.XLOOKUP('Pricing Tool'!T586,'ExtraLok 100'!$A$7:$A$21,'ExtraLok 100'!$C$7:$S$21)),IF(F586="ExtraLok 125",_xlfn.XLOOKUP('Pricing Tool'!S586,'ExtraLok 125'!$C$6:$S$6,_xlfn.XLOOKUP('Pricing Tool'!T586,'ExtraLok 125'!$A$7:$A$33,'ExtraLok 125'!$C$7:$S$33)),0))</f>
        <v>0</v>
      </c>
      <c r="AU586" s="9">
        <f t="shared" ca="1" si="213"/>
        <v>0</v>
      </c>
      <c r="AV586" s="9" t="str">
        <f t="shared" si="201"/>
        <v/>
      </c>
      <c r="AW586" s="85" t="e">
        <f>_xlfn.XLOOKUP($AV586,'Size capacities'!$A$2:$A$120,'Size capacities'!D$2:D$120)</f>
        <v>#N/A</v>
      </c>
      <c r="AX586" s="85" t="e">
        <f>_xlfn.XLOOKUP($AV586,'Size capacities'!$A$2:$A$120,'Size capacities'!E$2:E$120)</f>
        <v>#N/A</v>
      </c>
      <c r="AY586" s="85" t="e">
        <f>_xlfn.XLOOKUP($AV586,'Size capacities'!$A$2:$A$120,'Size capacities'!F$2:F$120)</f>
        <v>#N/A</v>
      </c>
      <c r="AZ586" s="85" t="e">
        <f>_xlfn.XLOOKUP($AV586,'Size capacities'!$A$2:$A$120,'Size capacities'!G$2:G$120)</f>
        <v>#N/A</v>
      </c>
      <c r="BA586" s="85">
        <f t="shared" si="202"/>
        <v>0</v>
      </c>
      <c r="BB586" s="85">
        <f t="shared" si="203"/>
        <v>0</v>
      </c>
    </row>
    <row r="587" spans="1:54" x14ac:dyDescent="0.3">
      <c r="A587" s="7">
        <v>584</v>
      </c>
      <c r="B587" s="91"/>
      <c r="C587" s="91"/>
      <c r="D587" s="91"/>
      <c r="E587" s="91"/>
      <c r="F587" s="91"/>
      <c r="G587" s="91"/>
      <c r="H587" s="91"/>
      <c r="I587" s="91"/>
      <c r="J587" s="91"/>
      <c r="K587" s="92"/>
      <c r="L587" s="92"/>
      <c r="M587" s="9">
        <f t="shared" ca="1" si="193"/>
        <v>0</v>
      </c>
      <c r="N587" s="10" cm="1">
        <f t="array" aca="1" ref="N587" ca="1">IF(ISBLANK(C587),0,IF(F587="Flow",AP587,IF(F587="Cascade",AQ587,IF(OR(ISBLANK(F587),ISBLANK(G587),ISBLANK(I587),ISBLANK(J587)),0,(_xlfn.XLOOKUP(S587,INDIRECT(U587&amp;W587&amp;"W"),_xlfn.XLOOKUP(T587,INDIRECT(U587&amp;W587&amp;"D"),INDIRECT(U587&amp;W587))))))))</f>
        <v>0</v>
      </c>
      <c r="O587" s="93"/>
      <c r="P587" s="9">
        <f t="shared" ca="1" si="194"/>
        <v>0</v>
      </c>
      <c r="Q587" s="9">
        <f t="shared" si="204"/>
        <v>0</v>
      </c>
      <c r="S587" s="7">
        <f t="shared" si="205"/>
        <v>800</v>
      </c>
      <c r="T587" s="7">
        <f t="shared" si="206"/>
        <v>800</v>
      </c>
      <c r="U587" s="8" t="str">
        <f t="shared" si="207"/>
        <v/>
      </c>
      <c r="V587" s="7" cm="1">
        <f t="array" aca="1" ref="V587" ca="1">IF(ISBLANK(I587),0,_xlfn.XLOOKUP(I587,INDIRECT(U587&amp;"Controls"),INDIRECT(U587&amp;"ControlsAddon")))</f>
        <v>0</v>
      </c>
      <c r="W587" s="7" t="str">
        <f t="shared" si="195"/>
        <v/>
      </c>
      <c r="X587" s="7" cm="1">
        <f t="array" aca="1" ref="X587" ca="1">IF(AND(K587="y",NOT(ISBLANK(H587))),_xlfn.XLOOKUP(S587,ralcassette,ralcassettecost),IF(K587="Y",_xlfn.XLOOKUP(S587,INDIRECT(U587&amp;"RALW"),_xlfn.XLOOKUP(T587,INDIRECT(U587&amp;"RALD"),INDIRECT(U587&amp;"RAL"))),0))</f>
        <v>0</v>
      </c>
      <c r="Y587" s="7">
        <f t="shared" si="208"/>
        <v>0</v>
      </c>
      <c r="Z587" s="7">
        <f t="shared" si="209"/>
        <v>0</v>
      </c>
      <c r="AA587" s="7" cm="1">
        <f t="array" ref="AA587">IF(ISNUMBER(SEARCH("cassette",H587)),_xlfn.XLOOKUP(S587,cassettewidth,_xlfn.XLOOKUP(H587,cassettetype,cassette)),IF(ISNUMBER(SEARCH("fascia",H587)),_xlfn.XLOOKUP(S587,fasciawidth,_xlfn.XLOOKUP(H587,fasciatype,fascia)),0))</f>
        <v>0</v>
      </c>
      <c r="AB587" s="7" t="str">
        <f t="shared" si="210"/>
        <v/>
      </c>
      <c r="AC587" s="7" t="str" cm="1">
        <f t="array" ref="AC587">IF(NOT(ISBLANK(H587)),_xlfn.XLOOKUP(S587,cassetterefwidth,_xlfn.XLOOKUP(T587,cassetterefdrop,cassetteref)),"")</f>
        <v/>
      </c>
      <c r="AD587" s="1" t="b">
        <f t="shared" si="211"/>
        <v>0</v>
      </c>
      <c r="AE587" s="1" t="b">
        <f t="shared" si="196"/>
        <v>0</v>
      </c>
      <c r="AF587" s="10" t="e" cm="1">
        <f t="array" aca="1" ref="AF587" ca="1">(_xlfn.XLOOKUP($S587,INDIRECT($U587&amp;$W587&amp;"W"),_xlfn.XLOOKUP($T587,INDIRECT($U587&amp;$W587&amp;"D"),INDIRECT($U587&amp;$W587))))</f>
        <v>#REF!</v>
      </c>
      <c r="AG587" s="9"/>
      <c r="AH587" s="9"/>
      <c r="AI587" s="9"/>
      <c r="AJ587" s="9"/>
      <c r="AK587" s="9"/>
      <c r="AL587" s="7">
        <f t="shared" si="197"/>
        <v>500</v>
      </c>
      <c r="AM587" s="7" t="str">
        <f t="shared" si="212"/>
        <v/>
      </c>
      <c r="AN587" s="7">
        <f t="shared" si="198"/>
        <v>0</v>
      </c>
      <c r="AO587" s="7">
        <f t="shared" si="199"/>
        <v>0</v>
      </c>
      <c r="AP587" s="9" cm="1">
        <f t="array" aca="1" ref="AP587" ca="1">IF(F587="Flow",_xlfn.XLOOKUP(AL587,INDIRECT(F587&amp;AM587&amp;"W"),_xlfn.XLOOKUP(AI587,INDIRECT(F587&amp;AM587&amp;"H"),INDIRECT(F587&amp;AM587))),0)</f>
        <v>0</v>
      </c>
      <c r="AQ587" s="9">
        <f>IF(F587="Cascade",_xlfn.XLOOKUP(S587,Cascade!$C$4:$S$4,Cascade!$C$5:$S$5),0)</f>
        <v>0</v>
      </c>
      <c r="AR587" s="9" t="b">
        <f t="shared" si="200"/>
        <v>0</v>
      </c>
      <c r="AS587" s="9" cm="1">
        <f t="array" aca="1" ref="AS587" ca="1">IF(OR(G587="Ellipse 43",G587="Luxury 46",G587="Type 2",G587="Type D",G587="Type Z",ISBLANK(G587)),0,_xlfn.XLOOKUP(S587,INDIRECT(U587&amp;AR587&amp;"w"),INDIRECT(U587&amp;AR587)))</f>
        <v>0</v>
      </c>
      <c r="AT587" s="9" cm="1">
        <f t="array" ref="AT587">IF(F587="ExtraLok 100",_xlfn.XLOOKUP(S587,'ExtraLok 100'!$C$6:$S$6,_xlfn.XLOOKUP('Pricing Tool'!T587,'ExtraLok 100'!$A$7:$A$21,'ExtraLok 100'!$C$7:$S$21)),IF(F587="ExtraLok 125",_xlfn.XLOOKUP('Pricing Tool'!S587,'ExtraLok 125'!$C$6:$S$6,_xlfn.XLOOKUP('Pricing Tool'!T587,'ExtraLok 125'!$A$7:$A$33,'ExtraLok 125'!$C$7:$S$33)),0))</f>
        <v>0</v>
      </c>
      <c r="AU587" s="9">
        <f t="shared" ca="1" si="213"/>
        <v>0</v>
      </c>
      <c r="AV587" s="9" t="str">
        <f t="shared" si="201"/>
        <v/>
      </c>
      <c r="AW587" s="85" t="e">
        <f>_xlfn.XLOOKUP($AV587,'Size capacities'!$A$2:$A$120,'Size capacities'!D$2:D$120)</f>
        <v>#N/A</v>
      </c>
      <c r="AX587" s="85" t="e">
        <f>_xlfn.XLOOKUP($AV587,'Size capacities'!$A$2:$A$120,'Size capacities'!E$2:E$120)</f>
        <v>#N/A</v>
      </c>
      <c r="AY587" s="85" t="e">
        <f>_xlfn.XLOOKUP($AV587,'Size capacities'!$A$2:$A$120,'Size capacities'!F$2:F$120)</f>
        <v>#N/A</v>
      </c>
      <c r="AZ587" s="85" t="e">
        <f>_xlfn.XLOOKUP($AV587,'Size capacities'!$A$2:$A$120,'Size capacities'!G$2:G$120)</f>
        <v>#N/A</v>
      </c>
      <c r="BA587" s="85">
        <f t="shared" si="202"/>
        <v>0</v>
      </c>
      <c r="BB587" s="85">
        <f t="shared" si="203"/>
        <v>0</v>
      </c>
    </row>
    <row r="588" spans="1:54" x14ac:dyDescent="0.3">
      <c r="A588" s="7">
        <v>585</v>
      </c>
      <c r="B588" s="91"/>
      <c r="C588" s="91"/>
      <c r="D588" s="91"/>
      <c r="E588" s="91"/>
      <c r="F588" s="91"/>
      <c r="G588" s="91"/>
      <c r="H588" s="91"/>
      <c r="I588" s="91"/>
      <c r="J588" s="91"/>
      <c r="K588" s="92"/>
      <c r="L588" s="92"/>
      <c r="M588" s="9">
        <f t="shared" ca="1" si="193"/>
        <v>0</v>
      </c>
      <c r="N588" s="10" cm="1">
        <f t="array" aca="1" ref="N588" ca="1">IF(ISBLANK(C588),0,IF(F588="Flow",AP588,IF(F588="Cascade",AQ588,IF(OR(ISBLANK(F588),ISBLANK(G588),ISBLANK(I588),ISBLANK(J588)),0,(_xlfn.XLOOKUP(S588,INDIRECT(U588&amp;W588&amp;"W"),_xlfn.XLOOKUP(T588,INDIRECT(U588&amp;W588&amp;"D"),INDIRECT(U588&amp;W588))))))))</f>
        <v>0</v>
      </c>
      <c r="O588" s="93"/>
      <c r="P588" s="9">
        <f t="shared" ca="1" si="194"/>
        <v>0</v>
      </c>
      <c r="Q588" s="9">
        <f t="shared" si="204"/>
        <v>0</v>
      </c>
      <c r="S588" s="7">
        <f t="shared" si="205"/>
        <v>800</v>
      </c>
      <c r="T588" s="7">
        <f t="shared" si="206"/>
        <v>800</v>
      </c>
      <c r="U588" s="8" t="str">
        <f t="shared" si="207"/>
        <v/>
      </c>
      <c r="V588" s="7" cm="1">
        <f t="array" aca="1" ref="V588" ca="1">IF(ISBLANK(I588),0,_xlfn.XLOOKUP(I588,INDIRECT(U588&amp;"Controls"),INDIRECT(U588&amp;"ControlsAddon")))</f>
        <v>0</v>
      </c>
      <c r="W588" s="7" t="str">
        <f t="shared" si="195"/>
        <v/>
      </c>
      <c r="X588" s="7" cm="1">
        <f t="array" aca="1" ref="X588" ca="1">IF(AND(K588="y",NOT(ISBLANK(H588))),_xlfn.XLOOKUP(S588,ralcassette,ralcassettecost),IF(K588="Y",_xlfn.XLOOKUP(S588,INDIRECT(U588&amp;"RALW"),_xlfn.XLOOKUP(T588,INDIRECT(U588&amp;"RALD"),INDIRECT(U588&amp;"RAL"))),0))</f>
        <v>0</v>
      </c>
      <c r="Y588" s="7">
        <f t="shared" si="208"/>
        <v>0</v>
      </c>
      <c r="Z588" s="7">
        <f t="shared" si="209"/>
        <v>0</v>
      </c>
      <c r="AA588" s="7" cm="1">
        <f t="array" ref="AA588">IF(ISNUMBER(SEARCH("cassette",H588)),_xlfn.XLOOKUP(S588,cassettewidth,_xlfn.XLOOKUP(H588,cassettetype,cassette)),IF(ISNUMBER(SEARCH("fascia",H588)),_xlfn.XLOOKUP(S588,fasciawidth,_xlfn.XLOOKUP(H588,fasciatype,fascia)),0))</f>
        <v>0</v>
      </c>
      <c r="AB588" s="7" t="str">
        <f t="shared" si="210"/>
        <v/>
      </c>
      <c r="AC588" s="7" t="str" cm="1">
        <f t="array" ref="AC588">IF(NOT(ISBLANK(H588)),_xlfn.XLOOKUP(S588,cassetterefwidth,_xlfn.XLOOKUP(T588,cassetterefdrop,cassetteref)),"")</f>
        <v/>
      </c>
      <c r="AD588" s="1" t="b">
        <f t="shared" si="211"/>
        <v>0</v>
      </c>
      <c r="AE588" s="1" t="b">
        <f t="shared" si="196"/>
        <v>0</v>
      </c>
      <c r="AF588" s="10" t="e" cm="1">
        <f t="array" aca="1" ref="AF588" ca="1">(_xlfn.XLOOKUP($S588,INDIRECT($U588&amp;$W588&amp;"W"),_xlfn.XLOOKUP($T588,INDIRECT($U588&amp;$W588&amp;"D"),INDIRECT($U588&amp;$W588))))</f>
        <v>#REF!</v>
      </c>
      <c r="AG588" s="9"/>
      <c r="AH588" s="9"/>
      <c r="AI588" s="9"/>
      <c r="AJ588" s="9"/>
      <c r="AK588" s="9"/>
      <c r="AL588" s="7">
        <f t="shared" si="197"/>
        <v>500</v>
      </c>
      <c r="AM588" s="7" t="str">
        <f t="shared" si="212"/>
        <v/>
      </c>
      <c r="AN588" s="7">
        <f t="shared" si="198"/>
        <v>0</v>
      </c>
      <c r="AO588" s="7">
        <f t="shared" si="199"/>
        <v>0</v>
      </c>
      <c r="AP588" s="9" cm="1">
        <f t="array" aca="1" ref="AP588" ca="1">IF(F588="Flow",_xlfn.XLOOKUP(AL588,INDIRECT(F588&amp;AM588&amp;"W"),_xlfn.XLOOKUP(AI588,INDIRECT(F588&amp;AM588&amp;"H"),INDIRECT(F588&amp;AM588))),0)</f>
        <v>0</v>
      </c>
      <c r="AQ588" s="9">
        <f>IF(F588="Cascade",_xlfn.XLOOKUP(S588,Cascade!$C$4:$S$4,Cascade!$C$5:$S$5),0)</f>
        <v>0</v>
      </c>
      <c r="AR588" s="9" t="b">
        <f t="shared" si="200"/>
        <v>0</v>
      </c>
      <c r="AS588" s="9" cm="1">
        <f t="array" aca="1" ref="AS588" ca="1">IF(OR(G588="Ellipse 43",G588="Luxury 46",G588="Type 2",G588="Type D",G588="Type Z",ISBLANK(G588)),0,_xlfn.XLOOKUP(S588,INDIRECT(U588&amp;AR588&amp;"w"),INDIRECT(U588&amp;AR588)))</f>
        <v>0</v>
      </c>
      <c r="AT588" s="9" cm="1">
        <f t="array" ref="AT588">IF(F588="ExtraLok 100",_xlfn.XLOOKUP(S588,'ExtraLok 100'!$C$6:$S$6,_xlfn.XLOOKUP('Pricing Tool'!T588,'ExtraLok 100'!$A$7:$A$21,'ExtraLok 100'!$C$7:$S$21)),IF(F588="ExtraLok 125",_xlfn.XLOOKUP('Pricing Tool'!S588,'ExtraLok 125'!$C$6:$S$6,_xlfn.XLOOKUP('Pricing Tool'!T588,'ExtraLok 125'!$A$7:$A$33,'ExtraLok 125'!$C$7:$S$33)),0))</f>
        <v>0</v>
      </c>
      <c r="AU588" s="9">
        <f t="shared" ca="1" si="213"/>
        <v>0</v>
      </c>
      <c r="AV588" s="9" t="str">
        <f t="shared" si="201"/>
        <v/>
      </c>
      <c r="AW588" s="85" t="e">
        <f>_xlfn.XLOOKUP($AV588,'Size capacities'!$A$2:$A$120,'Size capacities'!D$2:D$120)</f>
        <v>#N/A</v>
      </c>
      <c r="AX588" s="85" t="e">
        <f>_xlfn.XLOOKUP($AV588,'Size capacities'!$A$2:$A$120,'Size capacities'!E$2:E$120)</f>
        <v>#N/A</v>
      </c>
      <c r="AY588" s="85" t="e">
        <f>_xlfn.XLOOKUP($AV588,'Size capacities'!$A$2:$A$120,'Size capacities'!F$2:F$120)</f>
        <v>#N/A</v>
      </c>
      <c r="AZ588" s="85" t="e">
        <f>_xlfn.XLOOKUP($AV588,'Size capacities'!$A$2:$A$120,'Size capacities'!G$2:G$120)</f>
        <v>#N/A</v>
      </c>
      <c r="BA588" s="85">
        <f t="shared" si="202"/>
        <v>0</v>
      </c>
      <c r="BB588" s="85">
        <f t="shared" si="203"/>
        <v>0</v>
      </c>
    </row>
    <row r="589" spans="1:54" x14ac:dyDescent="0.3">
      <c r="A589" s="7">
        <v>586</v>
      </c>
      <c r="B589" s="91"/>
      <c r="C589" s="91"/>
      <c r="D589" s="91"/>
      <c r="E589" s="91"/>
      <c r="F589" s="91"/>
      <c r="G589" s="91"/>
      <c r="H589" s="91"/>
      <c r="I589" s="91"/>
      <c r="J589" s="91"/>
      <c r="K589" s="92"/>
      <c r="L589" s="92"/>
      <c r="M589" s="9">
        <f t="shared" ca="1" si="193"/>
        <v>0</v>
      </c>
      <c r="N589" s="10" cm="1">
        <f t="array" aca="1" ref="N589" ca="1">IF(ISBLANK(C589),0,IF(F589="Flow",AP589,IF(F589="Cascade",AQ589,IF(OR(ISBLANK(F589),ISBLANK(G589),ISBLANK(I589),ISBLANK(J589)),0,(_xlfn.XLOOKUP(S589,INDIRECT(U589&amp;W589&amp;"W"),_xlfn.XLOOKUP(T589,INDIRECT(U589&amp;W589&amp;"D"),INDIRECT(U589&amp;W589))))))))</f>
        <v>0</v>
      </c>
      <c r="O589" s="93"/>
      <c r="P589" s="9">
        <f t="shared" ca="1" si="194"/>
        <v>0</v>
      </c>
      <c r="Q589" s="9">
        <f t="shared" si="204"/>
        <v>0</v>
      </c>
      <c r="S589" s="7">
        <f t="shared" si="205"/>
        <v>800</v>
      </c>
      <c r="T589" s="7">
        <f t="shared" si="206"/>
        <v>800</v>
      </c>
      <c r="U589" s="8" t="str">
        <f t="shared" si="207"/>
        <v/>
      </c>
      <c r="V589" s="7" cm="1">
        <f t="array" aca="1" ref="V589" ca="1">IF(ISBLANK(I589),0,_xlfn.XLOOKUP(I589,INDIRECT(U589&amp;"Controls"),INDIRECT(U589&amp;"ControlsAddon")))</f>
        <v>0</v>
      </c>
      <c r="W589" s="7" t="str">
        <f t="shared" si="195"/>
        <v/>
      </c>
      <c r="X589" s="7" cm="1">
        <f t="array" aca="1" ref="X589" ca="1">IF(AND(K589="y",NOT(ISBLANK(H589))),_xlfn.XLOOKUP(S589,ralcassette,ralcassettecost),IF(K589="Y",_xlfn.XLOOKUP(S589,INDIRECT(U589&amp;"RALW"),_xlfn.XLOOKUP(T589,INDIRECT(U589&amp;"RALD"),INDIRECT(U589&amp;"RAL"))),0))</f>
        <v>0</v>
      </c>
      <c r="Y589" s="7">
        <f t="shared" si="208"/>
        <v>0</v>
      </c>
      <c r="Z589" s="7">
        <f t="shared" si="209"/>
        <v>0</v>
      </c>
      <c r="AA589" s="7" cm="1">
        <f t="array" ref="AA589">IF(ISNUMBER(SEARCH("cassette",H589)),_xlfn.XLOOKUP(S589,cassettewidth,_xlfn.XLOOKUP(H589,cassettetype,cassette)),IF(ISNUMBER(SEARCH("fascia",H589)),_xlfn.XLOOKUP(S589,fasciawidth,_xlfn.XLOOKUP(H589,fasciatype,fascia)),0))</f>
        <v>0</v>
      </c>
      <c r="AB589" s="7" t="str">
        <f t="shared" si="210"/>
        <v/>
      </c>
      <c r="AC589" s="7" t="str" cm="1">
        <f t="array" ref="AC589">IF(NOT(ISBLANK(H589)),_xlfn.XLOOKUP(S589,cassetterefwidth,_xlfn.XLOOKUP(T589,cassetterefdrop,cassetteref)),"")</f>
        <v/>
      </c>
      <c r="AD589" s="1" t="b">
        <f t="shared" si="211"/>
        <v>0</v>
      </c>
      <c r="AE589" s="1" t="b">
        <f t="shared" si="196"/>
        <v>0</v>
      </c>
      <c r="AF589" s="10" t="e" cm="1">
        <f t="array" aca="1" ref="AF589" ca="1">(_xlfn.XLOOKUP($S589,INDIRECT($U589&amp;$W589&amp;"W"),_xlfn.XLOOKUP($T589,INDIRECT($U589&amp;$W589&amp;"D"),INDIRECT($U589&amp;$W589))))</f>
        <v>#REF!</v>
      </c>
      <c r="AG589" s="9"/>
      <c r="AH589" s="9"/>
      <c r="AI589" s="9"/>
      <c r="AJ589" s="9"/>
      <c r="AK589" s="9"/>
      <c r="AL589" s="7">
        <f t="shared" si="197"/>
        <v>500</v>
      </c>
      <c r="AM589" s="7" t="str">
        <f t="shared" si="212"/>
        <v/>
      </c>
      <c r="AN589" s="7">
        <f t="shared" si="198"/>
        <v>0</v>
      </c>
      <c r="AO589" s="7">
        <f t="shared" si="199"/>
        <v>0</v>
      </c>
      <c r="AP589" s="9" cm="1">
        <f t="array" aca="1" ref="AP589" ca="1">IF(F589="Flow",_xlfn.XLOOKUP(AL589,INDIRECT(F589&amp;AM589&amp;"W"),_xlfn.XLOOKUP(AI589,INDIRECT(F589&amp;AM589&amp;"H"),INDIRECT(F589&amp;AM589))),0)</f>
        <v>0</v>
      </c>
      <c r="AQ589" s="9">
        <f>IF(F589="Cascade",_xlfn.XLOOKUP(S589,Cascade!$C$4:$S$4,Cascade!$C$5:$S$5),0)</f>
        <v>0</v>
      </c>
      <c r="AR589" s="9" t="b">
        <f t="shared" si="200"/>
        <v>0</v>
      </c>
      <c r="AS589" s="9" cm="1">
        <f t="array" aca="1" ref="AS589" ca="1">IF(OR(G589="Ellipse 43",G589="Luxury 46",G589="Type 2",G589="Type D",G589="Type Z",ISBLANK(G589)),0,_xlfn.XLOOKUP(S589,INDIRECT(U589&amp;AR589&amp;"w"),INDIRECT(U589&amp;AR589)))</f>
        <v>0</v>
      </c>
      <c r="AT589" s="9" cm="1">
        <f t="array" ref="AT589">IF(F589="ExtraLok 100",_xlfn.XLOOKUP(S589,'ExtraLok 100'!$C$6:$S$6,_xlfn.XLOOKUP('Pricing Tool'!T589,'ExtraLok 100'!$A$7:$A$21,'ExtraLok 100'!$C$7:$S$21)),IF(F589="ExtraLok 125",_xlfn.XLOOKUP('Pricing Tool'!S589,'ExtraLok 125'!$C$6:$S$6,_xlfn.XLOOKUP('Pricing Tool'!T589,'ExtraLok 125'!$A$7:$A$33,'ExtraLok 125'!$C$7:$S$33)),0))</f>
        <v>0</v>
      </c>
      <c r="AU589" s="9">
        <f t="shared" ca="1" si="213"/>
        <v>0</v>
      </c>
      <c r="AV589" s="9" t="str">
        <f t="shared" si="201"/>
        <v/>
      </c>
      <c r="AW589" s="85" t="e">
        <f>_xlfn.XLOOKUP($AV589,'Size capacities'!$A$2:$A$120,'Size capacities'!D$2:D$120)</f>
        <v>#N/A</v>
      </c>
      <c r="AX589" s="85" t="e">
        <f>_xlfn.XLOOKUP($AV589,'Size capacities'!$A$2:$A$120,'Size capacities'!E$2:E$120)</f>
        <v>#N/A</v>
      </c>
      <c r="AY589" s="85" t="e">
        <f>_xlfn.XLOOKUP($AV589,'Size capacities'!$A$2:$A$120,'Size capacities'!F$2:F$120)</f>
        <v>#N/A</v>
      </c>
      <c r="AZ589" s="85" t="e">
        <f>_xlfn.XLOOKUP($AV589,'Size capacities'!$A$2:$A$120,'Size capacities'!G$2:G$120)</f>
        <v>#N/A</v>
      </c>
      <c r="BA589" s="85">
        <f t="shared" si="202"/>
        <v>0</v>
      </c>
      <c r="BB589" s="85">
        <f t="shared" si="203"/>
        <v>0</v>
      </c>
    </row>
    <row r="590" spans="1:54" x14ac:dyDescent="0.3">
      <c r="A590" s="7">
        <v>587</v>
      </c>
      <c r="B590" s="91"/>
      <c r="C590" s="91"/>
      <c r="D590" s="91"/>
      <c r="E590" s="91"/>
      <c r="F590" s="91"/>
      <c r="G590" s="91"/>
      <c r="H590" s="91"/>
      <c r="I590" s="91"/>
      <c r="J590" s="91"/>
      <c r="K590" s="92"/>
      <c r="L590" s="92"/>
      <c r="M590" s="9">
        <f t="shared" ca="1" si="193"/>
        <v>0</v>
      </c>
      <c r="N590" s="10" cm="1">
        <f t="array" aca="1" ref="N590" ca="1">IF(ISBLANK(C590),0,IF(F590="Flow",AP590,IF(F590="Cascade",AQ590,IF(OR(ISBLANK(F590),ISBLANK(G590),ISBLANK(I590),ISBLANK(J590)),0,(_xlfn.XLOOKUP(S590,INDIRECT(U590&amp;W590&amp;"W"),_xlfn.XLOOKUP(T590,INDIRECT(U590&amp;W590&amp;"D"),INDIRECT(U590&amp;W590))))))))</f>
        <v>0</v>
      </c>
      <c r="O590" s="93"/>
      <c r="P590" s="9">
        <f t="shared" ca="1" si="194"/>
        <v>0</v>
      </c>
      <c r="Q590" s="9">
        <f t="shared" si="204"/>
        <v>0</v>
      </c>
      <c r="S590" s="7">
        <f t="shared" si="205"/>
        <v>800</v>
      </c>
      <c r="T590" s="7">
        <f t="shared" si="206"/>
        <v>800</v>
      </c>
      <c r="U590" s="8" t="str">
        <f t="shared" si="207"/>
        <v/>
      </c>
      <c r="V590" s="7" cm="1">
        <f t="array" aca="1" ref="V590" ca="1">IF(ISBLANK(I590),0,_xlfn.XLOOKUP(I590,INDIRECT(U590&amp;"Controls"),INDIRECT(U590&amp;"ControlsAddon")))</f>
        <v>0</v>
      </c>
      <c r="W590" s="7" t="str">
        <f t="shared" si="195"/>
        <v/>
      </c>
      <c r="X590" s="7" cm="1">
        <f t="array" aca="1" ref="X590" ca="1">IF(AND(K590="y",NOT(ISBLANK(H590))),_xlfn.XLOOKUP(S590,ralcassette,ralcassettecost),IF(K590="Y",_xlfn.XLOOKUP(S590,INDIRECT(U590&amp;"RALW"),_xlfn.XLOOKUP(T590,INDIRECT(U590&amp;"RALD"),INDIRECT(U590&amp;"RAL"))),0))</f>
        <v>0</v>
      </c>
      <c r="Y590" s="7">
        <f t="shared" si="208"/>
        <v>0</v>
      </c>
      <c r="Z590" s="7">
        <f t="shared" si="209"/>
        <v>0</v>
      </c>
      <c r="AA590" s="7" cm="1">
        <f t="array" ref="AA590">IF(ISNUMBER(SEARCH("cassette",H590)),_xlfn.XLOOKUP(S590,cassettewidth,_xlfn.XLOOKUP(H590,cassettetype,cassette)),IF(ISNUMBER(SEARCH("fascia",H590)),_xlfn.XLOOKUP(S590,fasciawidth,_xlfn.XLOOKUP(H590,fasciatype,fascia)),0))</f>
        <v>0</v>
      </c>
      <c r="AB590" s="7" t="str">
        <f t="shared" si="210"/>
        <v/>
      </c>
      <c r="AC590" s="7" t="str" cm="1">
        <f t="array" ref="AC590">IF(NOT(ISBLANK(H590)),_xlfn.XLOOKUP(S590,cassetterefwidth,_xlfn.XLOOKUP(T590,cassetterefdrop,cassetteref)),"")</f>
        <v/>
      </c>
      <c r="AD590" s="1" t="b">
        <f t="shared" si="211"/>
        <v>0</v>
      </c>
      <c r="AE590" s="1" t="b">
        <f t="shared" si="196"/>
        <v>0</v>
      </c>
      <c r="AF590" s="10" t="e" cm="1">
        <f t="array" aca="1" ref="AF590" ca="1">(_xlfn.XLOOKUP($S590,INDIRECT($U590&amp;$W590&amp;"W"),_xlfn.XLOOKUP($T590,INDIRECT($U590&amp;$W590&amp;"D"),INDIRECT($U590&amp;$W590))))</f>
        <v>#REF!</v>
      </c>
      <c r="AG590" s="9"/>
      <c r="AH590" s="9"/>
      <c r="AI590" s="9"/>
      <c r="AJ590" s="9"/>
      <c r="AK590" s="9"/>
      <c r="AL590" s="7">
        <f t="shared" si="197"/>
        <v>500</v>
      </c>
      <c r="AM590" s="7" t="str">
        <f t="shared" si="212"/>
        <v/>
      </c>
      <c r="AN590" s="7">
        <f t="shared" si="198"/>
        <v>0</v>
      </c>
      <c r="AO590" s="7">
        <f t="shared" si="199"/>
        <v>0</v>
      </c>
      <c r="AP590" s="9" cm="1">
        <f t="array" aca="1" ref="AP590" ca="1">IF(F590="Flow",_xlfn.XLOOKUP(AL590,INDIRECT(F590&amp;AM590&amp;"W"),_xlfn.XLOOKUP(AI590,INDIRECT(F590&amp;AM590&amp;"H"),INDIRECT(F590&amp;AM590))),0)</f>
        <v>0</v>
      </c>
      <c r="AQ590" s="9">
        <f>IF(F590="Cascade",_xlfn.XLOOKUP(S590,Cascade!$C$4:$S$4,Cascade!$C$5:$S$5),0)</f>
        <v>0</v>
      </c>
      <c r="AR590" s="9" t="b">
        <f t="shared" si="200"/>
        <v>0</v>
      </c>
      <c r="AS590" s="9" cm="1">
        <f t="array" aca="1" ref="AS590" ca="1">IF(OR(G590="Ellipse 43",G590="Luxury 46",G590="Type 2",G590="Type D",G590="Type Z",ISBLANK(G590)),0,_xlfn.XLOOKUP(S590,INDIRECT(U590&amp;AR590&amp;"w"),INDIRECT(U590&amp;AR590)))</f>
        <v>0</v>
      </c>
      <c r="AT590" s="9" cm="1">
        <f t="array" ref="AT590">IF(F590="ExtraLok 100",_xlfn.XLOOKUP(S590,'ExtraLok 100'!$C$6:$S$6,_xlfn.XLOOKUP('Pricing Tool'!T590,'ExtraLok 100'!$A$7:$A$21,'ExtraLok 100'!$C$7:$S$21)),IF(F590="ExtraLok 125",_xlfn.XLOOKUP('Pricing Tool'!S590,'ExtraLok 125'!$C$6:$S$6,_xlfn.XLOOKUP('Pricing Tool'!T590,'ExtraLok 125'!$A$7:$A$33,'ExtraLok 125'!$C$7:$S$33)),0))</f>
        <v>0</v>
      </c>
      <c r="AU590" s="9">
        <f t="shared" ca="1" si="213"/>
        <v>0</v>
      </c>
      <c r="AV590" s="9" t="str">
        <f t="shared" si="201"/>
        <v/>
      </c>
      <c r="AW590" s="85" t="e">
        <f>_xlfn.XLOOKUP($AV590,'Size capacities'!$A$2:$A$120,'Size capacities'!D$2:D$120)</f>
        <v>#N/A</v>
      </c>
      <c r="AX590" s="85" t="e">
        <f>_xlfn.XLOOKUP($AV590,'Size capacities'!$A$2:$A$120,'Size capacities'!E$2:E$120)</f>
        <v>#N/A</v>
      </c>
      <c r="AY590" s="85" t="e">
        <f>_xlfn.XLOOKUP($AV590,'Size capacities'!$A$2:$A$120,'Size capacities'!F$2:F$120)</f>
        <v>#N/A</v>
      </c>
      <c r="AZ590" s="85" t="e">
        <f>_xlfn.XLOOKUP($AV590,'Size capacities'!$A$2:$A$120,'Size capacities'!G$2:G$120)</f>
        <v>#N/A</v>
      </c>
      <c r="BA590" s="85">
        <f t="shared" si="202"/>
        <v>0</v>
      </c>
      <c r="BB590" s="85">
        <f t="shared" si="203"/>
        <v>0</v>
      </c>
    </row>
    <row r="591" spans="1:54" x14ac:dyDescent="0.3">
      <c r="A591" s="7">
        <v>588</v>
      </c>
      <c r="B591" s="91"/>
      <c r="C591" s="91"/>
      <c r="D591" s="91"/>
      <c r="E591" s="91"/>
      <c r="F591" s="91"/>
      <c r="G591" s="91"/>
      <c r="H591" s="91"/>
      <c r="I591" s="91"/>
      <c r="J591" s="91"/>
      <c r="K591" s="92"/>
      <c r="L591" s="92"/>
      <c r="M591" s="9">
        <f t="shared" ca="1" si="193"/>
        <v>0</v>
      </c>
      <c r="N591" s="10" cm="1">
        <f t="array" aca="1" ref="N591" ca="1">IF(ISBLANK(C591),0,IF(F591="Flow",AP591,IF(F591="Cascade",AQ591,IF(OR(ISBLANK(F591),ISBLANK(G591),ISBLANK(I591),ISBLANK(J591)),0,(_xlfn.XLOOKUP(S591,INDIRECT(U591&amp;W591&amp;"W"),_xlfn.XLOOKUP(T591,INDIRECT(U591&amp;W591&amp;"D"),INDIRECT(U591&amp;W591))))))))</f>
        <v>0</v>
      </c>
      <c r="O591" s="93"/>
      <c r="P591" s="9">
        <f t="shared" ca="1" si="194"/>
        <v>0</v>
      </c>
      <c r="Q591" s="9">
        <f t="shared" si="204"/>
        <v>0</v>
      </c>
      <c r="S591" s="7">
        <f t="shared" si="205"/>
        <v>800</v>
      </c>
      <c r="T591" s="7">
        <f t="shared" si="206"/>
        <v>800</v>
      </c>
      <c r="U591" s="8" t="str">
        <f t="shared" si="207"/>
        <v/>
      </c>
      <c r="V591" s="7" cm="1">
        <f t="array" aca="1" ref="V591" ca="1">IF(ISBLANK(I591),0,_xlfn.XLOOKUP(I591,INDIRECT(U591&amp;"Controls"),INDIRECT(U591&amp;"ControlsAddon")))</f>
        <v>0</v>
      </c>
      <c r="W591" s="7" t="str">
        <f t="shared" si="195"/>
        <v/>
      </c>
      <c r="X591" s="7" cm="1">
        <f t="array" aca="1" ref="X591" ca="1">IF(AND(K591="y",NOT(ISBLANK(H591))),_xlfn.XLOOKUP(S591,ralcassette,ralcassettecost),IF(K591="Y",_xlfn.XLOOKUP(S591,INDIRECT(U591&amp;"RALW"),_xlfn.XLOOKUP(T591,INDIRECT(U591&amp;"RALD"),INDIRECT(U591&amp;"RAL"))),0))</f>
        <v>0</v>
      </c>
      <c r="Y591" s="7">
        <f t="shared" si="208"/>
        <v>0</v>
      </c>
      <c r="Z591" s="7">
        <f t="shared" si="209"/>
        <v>0</v>
      </c>
      <c r="AA591" s="7" cm="1">
        <f t="array" ref="AA591">IF(ISNUMBER(SEARCH("cassette",H591)),_xlfn.XLOOKUP(S591,cassettewidth,_xlfn.XLOOKUP(H591,cassettetype,cassette)),IF(ISNUMBER(SEARCH("fascia",H591)),_xlfn.XLOOKUP(S591,fasciawidth,_xlfn.XLOOKUP(H591,fasciatype,fascia)),0))</f>
        <v>0</v>
      </c>
      <c r="AB591" s="7" t="str">
        <f t="shared" si="210"/>
        <v/>
      </c>
      <c r="AC591" s="7" t="str" cm="1">
        <f t="array" ref="AC591">IF(NOT(ISBLANK(H591)),_xlfn.XLOOKUP(S591,cassetterefwidth,_xlfn.XLOOKUP(T591,cassetterefdrop,cassetteref)),"")</f>
        <v/>
      </c>
      <c r="AD591" s="1" t="b">
        <f t="shared" si="211"/>
        <v>0</v>
      </c>
      <c r="AE591" s="1" t="b">
        <f t="shared" si="196"/>
        <v>0</v>
      </c>
      <c r="AF591" s="10" t="e" cm="1">
        <f t="array" aca="1" ref="AF591" ca="1">(_xlfn.XLOOKUP($S591,INDIRECT($U591&amp;$W591&amp;"W"),_xlfn.XLOOKUP($T591,INDIRECT($U591&amp;$W591&amp;"D"),INDIRECT($U591&amp;$W591))))</f>
        <v>#REF!</v>
      </c>
      <c r="AG591" s="9"/>
      <c r="AH591" s="9"/>
      <c r="AI591" s="9"/>
      <c r="AJ591" s="9"/>
      <c r="AK591" s="9"/>
      <c r="AL591" s="7">
        <f t="shared" si="197"/>
        <v>500</v>
      </c>
      <c r="AM591" s="7" t="str">
        <f t="shared" si="212"/>
        <v/>
      </c>
      <c r="AN591" s="7">
        <f t="shared" si="198"/>
        <v>0</v>
      </c>
      <c r="AO591" s="7">
        <f t="shared" si="199"/>
        <v>0</v>
      </c>
      <c r="AP591" s="9" cm="1">
        <f t="array" aca="1" ref="AP591" ca="1">IF(F591="Flow",_xlfn.XLOOKUP(AL591,INDIRECT(F591&amp;AM591&amp;"W"),_xlfn.XLOOKUP(AI591,INDIRECT(F591&amp;AM591&amp;"H"),INDIRECT(F591&amp;AM591))),0)</f>
        <v>0</v>
      </c>
      <c r="AQ591" s="9">
        <f>IF(F591="Cascade",_xlfn.XLOOKUP(S591,Cascade!$C$4:$S$4,Cascade!$C$5:$S$5),0)</f>
        <v>0</v>
      </c>
      <c r="AR591" s="9" t="b">
        <f t="shared" si="200"/>
        <v>0</v>
      </c>
      <c r="AS591" s="9" cm="1">
        <f t="array" aca="1" ref="AS591" ca="1">IF(OR(G591="Ellipse 43",G591="Luxury 46",G591="Type 2",G591="Type D",G591="Type Z",ISBLANK(G591)),0,_xlfn.XLOOKUP(S591,INDIRECT(U591&amp;AR591&amp;"w"),INDIRECT(U591&amp;AR591)))</f>
        <v>0</v>
      </c>
      <c r="AT591" s="9" cm="1">
        <f t="array" ref="AT591">IF(F591="ExtraLok 100",_xlfn.XLOOKUP(S591,'ExtraLok 100'!$C$6:$S$6,_xlfn.XLOOKUP('Pricing Tool'!T591,'ExtraLok 100'!$A$7:$A$21,'ExtraLok 100'!$C$7:$S$21)),IF(F591="ExtraLok 125",_xlfn.XLOOKUP('Pricing Tool'!S591,'ExtraLok 125'!$C$6:$S$6,_xlfn.XLOOKUP('Pricing Tool'!T591,'ExtraLok 125'!$A$7:$A$33,'ExtraLok 125'!$C$7:$S$33)),0))</f>
        <v>0</v>
      </c>
      <c r="AU591" s="9">
        <f t="shared" ca="1" si="213"/>
        <v>0</v>
      </c>
      <c r="AV591" s="9" t="str">
        <f t="shared" si="201"/>
        <v/>
      </c>
      <c r="AW591" s="85" t="e">
        <f>_xlfn.XLOOKUP($AV591,'Size capacities'!$A$2:$A$120,'Size capacities'!D$2:D$120)</f>
        <v>#N/A</v>
      </c>
      <c r="AX591" s="85" t="e">
        <f>_xlfn.XLOOKUP($AV591,'Size capacities'!$A$2:$A$120,'Size capacities'!E$2:E$120)</f>
        <v>#N/A</v>
      </c>
      <c r="AY591" s="85" t="e">
        <f>_xlfn.XLOOKUP($AV591,'Size capacities'!$A$2:$A$120,'Size capacities'!F$2:F$120)</f>
        <v>#N/A</v>
      </c>
      <c r="AZ591" s="85" t="e">
        <f>_xlfn.XLOOKUP($AV591,'Size capacities'!$A$2:$A$120,'Size capacities'!G$2:G$120)</f>
        <v>#N/A</v>
      </c>
      <c r="BA591" s="85">
        <f t="shared" si="202"/>
        <v>0</v>
      </c>
      <c r="BB591" s="85">
        <f t="shared" si="203"/>
        <v>0</v>
      </c>
    </row>
    <row r="592" spans="1:54" x14ac:dyDescent="0.3">
      <c r="A592" s="7">
        <v>589</v>
      </c>
      <c r="B592" s="91"/>
      <c r="C592" s="91"/>
      <c r="D592" s="91"/>
      <c r="E592" s="91"/>
      <c r="F592" s="91"/>
      <c r="G592" s="91"/>
      <c r="H592" s="91"/>
      <c r="I592" s="91"/>
      <c r="J592" s="91"/>
      <c r="K592" s="92"/>
      <c r="L592" s="92"/>
      <c r="M592" s="9">
        <f t="shared" ca="1" si="193"/>
        <v>0</v>
      </c>
      <c r="N592" s="10" cm="1">
        <f t="array" aca="1" ref="N592" ca="1">IF(ISBLANK(C592),0,IF(F592="Flow",AP592,IF(F592="Cascade",AQ592,IF(OR(ISBLANK(F592),ISBLANK(G592),ISBLANK(I592),ISBLANK(J592)),0,(_xlfn.XLOOKUP(S592,INDIRECT(U592&amp;W592&amp;"W"),_xlfn.XLOOKUP(T592,INDIRECT(U592&amp;W592&amp;"D"),INDIRECT(U592&amp;W592))))))))</f>
        <v>0</v>
      </c>
      <c r="O592" s="93"/>
      <c r="P592" s="9">
        <f t="shared" ca="1" si="194"/>
        <v>0</v>
      </c>
      <c r="Q592" s="9">
        <f t="shared" si="204"/>
        <v>0</v>
      </c>
      <c r="S592" s="7">
        <f t="shared" si="205"/>
        <v>800</v>
      </c>
      <c r="T592" s="7">
        <f t="shared" si="206"/>
        <v>800</v>
      </c>
      <c r="U592" s="8" t="str">
        <f t="shared" si="207"/>
        <v/>
      </c>
      <c r="V592" s="7" cm="1">
        <f t="array" aca="1" ref="V592" ca="1">IF(ISBLANK(I592),0,_xlfn.XLOOKUP(I592,INDIRECT(U592&amp;"Controls"),INDIRECT(U592&amp;"ControlsAddon")))</f>
        <v>0</v>
      </c>
      <c r="W592" s="7" t="str">
        <f t="shared" si="195"/>
        <v/>
      </c>
      <c r="X592" s="7" cm="1">
        <f t="array" aca="1" ref="X592" ca="1">IF(AND(K592="y",NOT(ISBLANK(H592))),_xlfn.XLOOKUP(S592,ralcassette,ralcassettecost),IF(K592="Y",_xlfn.XLOOKUP(S592,INDIRECT(U592&amp;"RALW"),_xlfn.XLOOKUP(T592,INDIRECT(U592&amp;"RALD"),INDIRECT(U592&amp;"RAL"))),0))</f>
        <v>0</v>
      </c>
      <c r="Y592" s="7">
        <f t="shared" si="208"/>
        <v>0</v>
      </c>
      <c r="Z592" s="7">
        <f t="shared" si="209"/>
        <v>0</v>
      </c>
      <c r="AA592" s="7" cm="1">
        <f t="array" ref="AA592">IF(ISNUMBER(SEARCH("cassette",H592)),_xlfn.XLOOKUP(S592,cassettewidth,_xlfn.XLOOKUP(H592,cassettetype,cassette)),IF(ISNUMBER(SEARCH("fascia",H592)),_xlfn.XLOOKUP(S592,fasciawidth,_xlfn.XLOOKUP(H592,fasciatype,fascia)),0))</f>
        <v>0</v>
      </c>
      <c r="AB592" s="7" t="str">
        <f t="shared" si="210"/>
        <v/>
      </c>
      <c r="AC592" s="7" t="str" cm="1">
        <f t="array" ref="AC592">IF(NOT(ISBLANK(H592)),_xlfn.XLOOKUP(S592,cassetterefwidth,_xlfn.XLOOKUP(T592,cassetterefdrop,cassetteref)),"")</f>
        <v/>
      </c>
      <c r="AD592" s="1" t="b">
        <f t="shared" si="211"/>
        <v>0</v>
      </c>
      <c r="AE592" s="1" t="b">
        <f t="shared" si="196"/>
        <v>0</v>
      </c>
      <c r="AF592" s="10" t="e" cm="1">
        <f t="array" aca="1" ref="AF592" ca="1">(_xlfn.XLOOKUP($S592,INDIRECT($U592&amp;$W592&amp;"W"),_xlfn.XLOOKUP($T592,INDIRECT($U592&amp;$W592&amp;"D"),INDIRECT($U592&amp;$W592))))</f>
        <v>#REF!</v>
      </c>
      <c r="AG592" s="9"/>
      <c r="AH592" s="9"/>
      <c r="AI592" s="9"/>
      <c r="AJ592" s="9"/>
      <c r="AK592" s="9"/>
      <c r="AL592" s="7">
        <f t="shared" si="197"/>
        <v>500</v>
      </c>
      <c r="AM592" s="7" t="str">
        <f t="shared" si="212"/>
        <v/>
      </c>
      <c r="AN592" s="7">
        <f t="shared" si="198"/>
        <v>0</v>
      </c>
      <c r="AO592" s="7">
        <f t="shared" si="199"/>
        <v>0</v>
      </c>
      <c r="AP592" s="9" cm="1">
        <f t="array" aca="1" ref="AP592" ca="1">IF(F592="Flow",_xlfn.XLOOKUP(AL592,INDIRECT(F592&amp;AM592&amp;"W"),_xlfn.XLOOKUP(AI592,INDIRECT(F592&amp;AM592&amp;"H"),INDIRECT(F592&amp;AM592))),0)</f>
        <v>0</v>
      </c>
      <c r="AQ592" s="9">
        <f>IF(F592="Cascade",_xlfn.XLOOKUP(S592,Cascade!$C$4:$S$4,Cascade!$C$5:$S$5),0)</f>
        <v>0</v>
      </c>
      <c r="AR592" s="9" t="b">
        <f t="shared" si="200"/>
        <v>0</v>
      </c>
      <c r="AS592" s="9" cm="1">
        <f t="array" aca="1" ref="AS592" ca="1">IF(OR(G592="Ellipse 43",G592="Luxury 46",G592="Type 2",G592="Type D",G592="Type Z",ISBLANK(G592)),0,_xlfn.XLOOKUP(S592,INDIRECT(U592&amp;AR592&amp;"w"),INDIRECT(U592&amp;AR592)))</f>
        <v>0</v>
      </c>
      <c r="AT592" s="9" cm="1">
        <f t="array" ref="AT592">IF(F592="ExtraLok 100",_xlfn.XLOOKUP(S592,'ExtraLok 100'!$C$6:$S$6,_xlfn.XLOOKUP('Pricing Tool'!T592,'ExtraLok 100'!$A$7:$A$21,'ExtraLok 100'!$C$7:$S$21)),IF(F592="ExtraLok 125",_xlfn.XLOOKUP('Pricing Tool'!S592,'ExtraLok 125'!$C$6:$S$6,_xlfn.XLOOKUP('Pricing Tool'!T592,'ExtraLok 125'!$A$7:$A$33,'ExtraLok 125'!$C$7:$S$33)),0))</f>
        <v>0</v>
      </c>
      <c r="AU592" s="9">
        <f t="shared" ca="1" si="213"/>
        <v>0</v>
      </c>
      <c r="AV592" s="9" t="str">
        <f t="shared" si="201"/>
        <v/>
      </c>
      <c r="AW592" s="85" t="e">
        <f>_xlfn.XLOOKUP($AV592,'Size capacities'!$A$2:$A$120,'Size capacities'!D$2:D$120)</f>
        <v>#N/A</v>
      </c>
      <c r="AX592" s="85" t="e">
        <f>_xlfn.XLOOKUP($AV592,'Size capacities'!$A$2:$A$120,'Size capacities'!E$2:E$120)</f>
        <v>#N/A</v>
      </c>
      <c r="AY592" s="85" t="e">
        <f>_xlfn.XLOOKUP($AV592,'Size capacities'!$A$2:$A$120,'Size capacities'!F$2:F$120)</f>
        <v>#N/A</v>
      </c>
      <c r="AZ592" s="85" t="e">
        <f>_xlfn.XLOOKUP($AV592,'Size capacities'!$A$2:$A$120,'Size capacities'!G$2:G$120)</f>
        <v>#N/A</v>
      </c>
      <c r="BA592" s="85">
        <f t="shared" si="202"/>
        <v>0</v>
      </c>
      <c r="BB592" s="85">
        <f t="shared" si="203"/>
        <v>0</v>
      </c>
    </row>
    <row r="593" spans="1:54" x14ac:dyDescent="0.3">
      <c r="A593" s="7">
        <v>590</v>
      </c>
      <c r="B593" s="91"/>
      <c r="C593" s="91"/>
      <c r="D593" s="91"/>
      <c r="E593" s="91"/>
      <c r="F593" s="91"/>
      <c r="G593" s="91"/>
      <c r="H593" s="91"/>
      <c r="I593" s="91"/>
      <c r="J593" s="91"/>
      <c r="K593" s="92"/>
      <c r="L593" s="92"/>
      <c r="M593" s="9">
        <f t="shared" ca="1" si="193"/>
        <v>0</v>
      </c>
      <c r="N593" s="10" cm="1">
        <f t="array" aca="1" ref="N593" ca="1">IF(ISBLANK(C593),0,IF(F593="Flow",AP593,IF(F593="Cascade",AQ593,IF(OR(ISBLANK(F593),ISBLANK(G593),ISBLANK(I593),ISBLANK(J593)),0,(_xlfn.XLOOKUP(S593,INDIRECT(U593&amp;W593&amp;"W"),_xlfn.XLOOKUP(T593,INDIRECT(U593&amp;W593&amp;"D"),INDIRECT(U593&amp;W593))))))))</f>
        <v>0</v>
      </c>
      <c r="O593" s="93"/>
      <c r="P593" s="9">
        <f t="shared" ca="1" si="194"/>
        <v>0</v>
      </c>
      <c r="Q593" s="9">
        <f t="shared" si="204"/>
        <v>0</v>
      </c>
      <c r="S593" s="7">
        <f t="shared" si="205"/>
        <v>800</v>
      </c>
      <c r="T593" s="7">
        <f t="shared" si="206"/>
        <v>800</v>
      </c>
      <c r="U593" s="8" t="str">
        <f t="shared" si="207"/>
        <v/>
      </c>
      <c r="V593" s="7" cm="1">
        <f t="array" aca="1" ref="V593" ca="1">IF(ISBLANK(I593),0,_xlfn.XLOOKUP(I593,INDIRECT(U593&amp;"Controls"),INDIRECT(U593&amp;"ControlsAddon")))</f>
        <v>0</v>
      </c>
      <c r="W593" s="7" t="str">
        <f t="shared" si="195"/>
        <v/>
      </c>
      <c r="X593" s="7" cm="1">
        <f t="array" aca="1" ref="X593" ca="1">IF(AND(K593="y",NOT(ISBLANK(H593))),_xlfn.XLOOKUP(S593,ralcassette,ralcassettecost),IF(K593="Y",_xlfn.XLOOKUP(S593,INDIRECT(U593&amp;"RALW"),_xlfn.XLOOKUP(T593,INDIRECT(U593&amp;"RALD"),INDIRECT(U593&amp;"RAL"))),0))</f>
        <v>0</v>
      </c>
      <c r="Y593" s="7">
        <f t="shared" si="208"/>
        <v>0</v>
      </c>
      <c r="Z593" s="7">
        <f t="shared" si="209"/>
        <v>0</v>
      </c>
      <c r="AA593" s="7" cm="1">
        <f t="array" ref="AA593">IF(ISNUMBER(SEARCH("cassette",H593)),_xlfn.XLOOKUP(S593,cassettewidth,_xlfn.XLOOKUP(H593,cassettetype,cassette)),IF(ISNUMBER(SEARCH("fascia",H593)),_xlfn.XLOOKUP(S593,fasciawidth,_xlfn.XLOOKUP(H593,fasciatype,fascia)),0))</f>
        <v>0</v>
      </c>
      <c r="AB593" s="7" t="str">
        <f t="shared" si="210"/>
        <v/>
      </c>
      <c r="AC593" s="7" t="str" cm="1">
        <f t="array" ref="AC593">IF(NOT(ISBLANK(H593)),_xlfn.XLOOKUP(S593,cassetterefwidth,_xlfn.XLOOKUP(T593,cassetterefdrop,cassetteref)),"")</f>
        <v/>
      </c>
      <c r="AD593" s="1" t="b">
        <f t="shared" si="211"/>
        <v>0</v>
      </c>
      <c r="AE593" s="1" t="b">
        <f t="shared" si="196"/>
        <v>0</v>
      </c>
      <c r="AF593" s="10" t="e" cm="1">
        <f t="array" aca="1" ref="AF593" ca="1">(_xlfn.XLOOKUP($S593,INDIRECT($U593&amp;$W593&amp;"W"),_xlfn.XLOOKUP($T593,INDIRECT($U593&amp;$W593&amp;"D"),INDIRECT($U593&amp;$W593))))</f>
        <v>#REF!</v>
      </c>
      <c r="AG593" s="9"/>
      <c r="AH593" s="9"/>
      <c r="AI593" s="9"/>
      <c r="AJ593" s="9"/>
      <c r="AK593" s="9"/>
      <c r="AL593" s="7">
        <f t="shared" si="197"/>
        <v>500</v>
      </c>
      <c r="AM593" s="7" t="str">
        <f t="shared" si="212"/>
        <v/>
      </c>
      <c r="AN593" s="7">
        <f t="shared" si="198"/>
        <v>0</v>
      </c>
      <c r="AO593" s="7">
        <f t="shared" si="199"/>
        <v>0</v>
      </c>
      <c r="AP593" s="9" cm="1">
        <f t="array" aca="1" ref="AP593" ca="1">IF(F593="Flow",_xlfn.XLOOKUP(AL593,INDIRECT(F593&amp;AM593&amp;"W"),_xlfn.XLOOKUP(AI593,INDIRECT(F593&amp;AM593&amp;"H"),INDIRECT(F593&amp;AM593))),0)</f>
        <v>0</v>
      </c>
      <c r="AQ593" s="9">
        <f>IF(F593="Cascade",_xlfn.XLOOKUP(S593,Cascade!$C$4:$S$4,Cascade!$C$5:$S$5),0)</f>
        <v>0</v>
      </c>
      <c r="AR593" s="9" t="b">
        <f t="shared" si="200"/>
        <v>0</v>
      </c>
      <c r="AS593" s="9" cm="1">
        <f t="array" aca="1" ref="AS593" ca="1">IF(OR(G593="Ellipse 43",G593="Luxury 46",G593="Type 2",G593="Type D",G593="Type Z",ISBLANK(G593)),0,_xlfn.XLOOKUP(S593,INDIRECT(U593&amp;AR593&amp;"w"),INDIRECT(U593&amp;AR593)))</f>
        <v>0</v>
      </c>
      <c r="AT593" s="9" cm="1">
        <f t="array" ref="AT593">IF(F593="ExtraLok 100",_xlfn.XLOOKUP(S593,'ExtraLok 100'!$C$6:$S$6,_xlfn.XLOOKUP('Pricing Tool'!T593,'ExtraLok 100'!$A$7:$A$21,'ExtraLok 100'!$C$7:$S$21)),IF(F593="ExtraLok 125",_xlfn.XLOOKUP('Pricing Tool'!S593,'ExtraLok 125'!$C$6:$S$6,_xlfn.XLOOKUP('Pricing Tool'!T593,'ExtraLok 125'!$A$7:$A$33,'ExtraLok 125'!$C$7:$S$33)),0))</f>
        <v>0</v>
      </c>
      <c r="AU593" s="9">
        <f t="shared" ca="1" si="213"/>
        <v>0</v>
      </c>
      <c r="AV593" s="9" t="str">
        <f t="shared" si="201"/>
        <v/>
      </c>
      <c r="AW593" s="85" t="e">
        <f>_xlfn.XLOOKUP($AV593,'Size capacities'!$A$2:$A$120,'Size capacities'!D$2:D$120)</f>
        <v>#N/A</v>
      </c>
      <c r="AX593" s="85" t="e">
        <f>_xlfn.XLOOKUP($AV593,'Size capacities'!$A$2:$A$120,'Size capacities'!E$2:E$120)</f>
        <v>#N/A</v>
      </c>
      <c r="AY593" s="85" t="e">
        <f>_xlfn.XLOOKUP($AV593,'Size capacities'!$A$2:$A$120,'Size capacities'!F$2:F$120)</f>
        <v>#N/A</v>
      </c>
      <c r="AZ593" s="85" t="e">
        <f>_xlfn.XLOOKUP($AV593,'Size capacities'!$A$2:$A$120,'Size capacities'!G$2:G$120)</f>
        <v>#N/A</v>
      </c>
      <c r="BA593" s="85">
        <f t="shared" si="202"/>
        <v>0</v>
      </c>
      <c r="BB593" s="85">
        <f t="shared" si="203"/>
        <v>0</v>
      </c>
    </row>
    <row r="594" spans="1:54" x14ac:dyDescent="0.3">
      <c r="A594" s="7">
        <v>591</v>
      </c>
      <c r="B594" s="91"/>
      <c r="C594" s="91"/>
      <c r="D594" s="91"/>
      <c r="E594" s="91"/>
      <c r="F594" s="91"/>
      <c r="G594" s="91"/>
      <c r="H594" s="91"/>
      <c r="I594" s="91"/>
      <c r="J594" s="91"/>
      <c r="K594" s="92"/>
      <c r="L594" s="92"/>
      <c r="M594" s="9">
        <f t="shared" ca="1" si="193"/>
        <v>0</v>
      </c>
      <c r="N594" s="10" cm="1">
        <f t="array" aca="1" ref="N594" ca="1">IF(ISBLANK(C594),0,IF(F594="Flow",AP594,IF(F594="Cascade",AQ594,IF(OR(ISBLANK(F594),ISBLANK(G594),ISBLANK(I594),ISBLANK(J594)),0,(_xlfn.XLOOKUP(S594,INDIRECT(U594&amp;W594&amp;"W"),_xlfn.XLOOKUP(T594,INDIRECT(U594&amp;W594&amp;"D"),INDIRECT(U594&amp;W594))))))))</f>
        <v>0</v>
      </c>
      <c r="O594" s="93"/>
      <c r="P594" s="9">
        <f t="shared" ca="1" si="194"/>
        <v>0</v>
      </c>
      <c r="Q594" s="9">
        <f t="shared" si="204"/>
        <v>0</v>
      </c>
      <c r="S594" s="7">
        <f t="shared" si="205"/>
        <v>800</v>
      </c>
      <c r="T594" s="7">
        <f t="shared" si="206"/>
        <v>800</v>
      </c>
      <c r="U594" s="8" t="str">
        <f t="shared" si="207"/>
        <v/>
      </c>
      <c r="V594" s="7" cm="1">
        <f t="array" aca="1" ref="V594" ca="1">IF(ISBLANK(I594),0,_xlfn.XLOOKUP(I594,INDIRECT(U594&amp;"Controls"),INDIRECT(U594&amp;"ControlsAddon")))</f>
        <v>0</v>
      </c>
      <c r="W594" s="7" t="str">
        <f t="shared" si="195"/>
        <v/>
      </c>
      <c r="X594" s="7" cm="1">
        <f t="array" aca="1" ref="X594" ca="1">IF(AND(K594="y",NOT(ISBLANK(H594))),_xlfn.XLOOKUP(S594,ralcassette,ralcassettecost),IF(K594="Y",_xlfn.XLOOKUP(S594,INDIRECT(U594&amp;"RALW"),_xlfn.XLOOKUP(T594,INDIRECT(U594&amp;"RALD"),INDIRECT(U594&amp;"RAL"))),0))</f>
        <v>0</v>
      </c>
      <c r="Y594" s="7">
        <f t="shared" si="208"/>
        <v>0</v>
      </c>
      <c r="Z594" s="7">
        <f t="shared" si="209"/>
        <v>0</v>
      </c>
      <c r="AA594" s="7" cm="1">
        <f t="array" ref="AA594">IF(ISNUMBER(SEARCH("cassette",H594)),_xlfn.XLOOKUP(S594,cassettewidth,_xlfn.XLOOKUP(H594,cassettetype,cassette)),IF(ISNUMBER(SEARCH("fascia",H594)),_xlfn.XLOOKUP(S594,fasciawidth,_xlfn.XLOOKUP(H594,fasciatype,fascia)),0))</f>
        <v>0</v>
      </c>
      <c r="AB594" s="7" t="str">
        <f t="shared" si="210"/>
        <v/>
      </c>
      <c r="AC594" s="7" t="str" cm="1">
        <f t="array" ref="AC594">IF(NOT(ISBLANK(H594)),_xlfn.XLOOKUP(S594,cassetterefwidth,_xlfn.XLOOKUP(T594,cassetterefdrop,cassetteref)),"")</f>
        <v/>
      </c>
      <c r="AD594" s="1" t="b">
        <f t="shared" si="211"/>
        <v>0</v>
      </c>
      <c r="AE594" s="1" t="b">
        <f t="shared" si="196"/>
        <v>0</v>
      </c>
      <c r="AF594" s="10" t="e" cm="1">
        <f t="array" aca="1" ref="AF594" ca="1">(_xlfn.XLOOKUP($S594,INDIRECT($U594&amp;$W594&amp;"W"),_xlfn.XLOOKUP($T594,INDIRECT($U594&amp;$W594&amp;"D"),INDIRECT($U594&amp;$W594))))</f>
        <v>#REF!</v>
      </c>
      <c r="AG594" s="9"/>
      <c r="AH594" s="9"/>
      <c r="AI594" s="9"/>
      <c r="AJ594" s="9"/>
      <c r="AK594" s="9"/>
      <c r="AL594" s="7">
        <f t="shared" si="197"/>
        <v>500</v>
      </c>
      <c r="AM594" s="7" t="str">
        <f t="shared" si="212"/>
        <v/>
      </c>
      <c r="AN594" s="7">
        <f t="shared" si="198"/>
        <v>0</v>
      </c>
      <c r="AO594" s="7">
        <f t="shared" si="199"/>
        <v>0</v>
      </c>
      <c r="AP594" s="9" cm="1">
        <f t="array" aca="1" ref="AP594" ca="1">IF(F594="Flow",_xlfn.XLOOKUP(AL594,INDIRECT(F594&amp;AM594&amp;"W"),_xlfn.XLOOKUP(AI594,INDIRECT(F594&amp;AM594&amp;"H"),INDIRECT(F594&amp;AM594))),0)</f>
        <v>0</v>
      </c>
      <c r="AQ594" s="9">
        <f>IF(F594="Cascade",_xlfn.XLOOKUP(S594,Cascade!$C$4:$S$4,Cascade!$C$5:$S$5),0)</f>
        <v>0</v>
      </c>
      <c r="AR594" s="9" t="b">
        <f t="shared" si="200"/>
        <v>0</v>
      </c>
      <c r="AS594" s="9" cm="1">
        <f t="array" aca="1" ref="AS594" ca="1">IF(OR(G594="Ellipse 43",G594="Luxury 46",G594="Type 2",G594="Type D",G594="Type Z",ISBLANK(G594)),0,_xlfn.XLOOKUP(S594,INDIRECT(U594&amp;AR594&amp;"w"),INDIRECT(U594&amp;AR594)))</f>
        <v>0</v>
      </c>
      <c r="AT594" s="9" cm="1">
        <f t="array" ref="AT594">IF(F594="ExtraLok 100",_xlfn.XLOOKUP(S594,'ExtraLok 100'!$C$6:$S$6,_xlfn.XLOOKUP('Pricing Tool'!T594,'ExtraLok 100'!$A$7:$A$21,'ExtraLok 100'!$C$7:$S$21)),IF(F594="ExtraLok 125",_xlfn.XLOOKUP('Pricing Tool'!S594,'ExtraLok 125'!$C$6:$S$6,_xlfn.XLOOKUP('Pricing Tool'!T594,'ExtraLok 125'!$A$7:$A$33,'ExtraLok 125'!$C$7:$S$33)),0))</f>
        <v>0</v>
      </c>
      <c r="AU594" s="9">
        <f t="shared" ca="1" si="213"/>
        <v>0</v>
      </c>
      <c r="AV594" s="9" t="str">
        <f t="shared" si="201"/>
        <v/>
      </c>
      <c r="AW594" s="85" t="e">
        <f>_xlfn.XLOOKUP($AV594,'Size capacities'!$A$2:$A$120,'Size capacities'!D$2:D$120)</f>
        <v>#N/A</v>
      </c>
      <c r="AX594" s="85" t="e">
        <f>_xlfn.XLOOKUP($AV594,'Size capacities'!$A$2:$A$120,'Size capacities'!E$2:E$120)</f>
        <v>#N/A</v>
      </c>
      <c r="AY594" s="85" t="e">
        <f>_xlfn.XLOOKUP($AV594,'Size capacities'!$A$2:$A$120,'Size capacities'!F$2:F$120)</f>
        <v>#N/A</v>
      </c>
      <c r="AZ594" s="85" t="e">
        <f>_xlfn.XLOOKUP($AV594,'Size capacities'!$A$2:$A$120,'Size capacities'!G$2:G$120)</f>
        <v>#N/A</v>
      </c>
      <c r="BA594" s="85">
        <f t="shared" si="202"/>
        <v>0</v>
      </c>
      <c r="BB594" s="85">
        <f t="shared" si="203"/>
        <v>0</v>
      </c>
    </row>
    <row r="595" spans="1:54" x14ac:dyDescent="0.3">
      <c r="A595" s="7">
        <v>592</v>
      </c>
      <c r="B595" s="91"/>
      <c r="C595" s="91"/>
      <c r="D595" s="91"/>
      <c r="E595" s="91"/>
      <c r="F595" s="91"/>
      <c r="G595" s="91"/>
      <c r="H595" s="91"/>
      <c r="I595" s="91"/>
      <c r="J595" s="91"/>
      <c r="K595" s="92"/>
      <c r="L595" s="92"/>
      <c r="M595" s="9">
        <f t="shared" ca="1" si="193"/>
        <v>0</v>
      </c>
      <c r="N595" s="10" cm="1">
        <f t="array" aca="1" ref="N595" ca="1">IF(ISBLANK(C595),0,IF(F595="Flow",AP595,IF(F595="Cascade",AQ595,IF(OR(ISBLANK(F595),ISBLANK(G595),ISBLANK(I595),ISBLANK(J595)),0,(_xlfn.XLOOKUP(S595,INDIRECT(U595&amp;W595&amp;"W"),_xlfn.XLOOKUP(T595,INDIRECT(U595&amp;W595&amp;"D"),INDIRECT(U595&amp;W595))))))))</f>
        <v>0</v>
      </c>
      <c r="O595" s="93"/>
      <c r="P595" s="9">
        <f t="shared" ca="1" si="194"/>
        <v>0</v>
      </c>
      <c r="Q595" s="9">
        <f t="shared" si="204"/>
        <v>0</v>
      </c>
      <c r="S595" s="7">
        <f t="shared" si="205"/>
        <v>800</v>
      </c>
      <c r="T595" s="7">
        <f t="shared" si="206"/>
        <v>800</v>
      </c>
      <c r="U595" s="8" t="str">
        <f t="shared" si="207"/>
        <v/>
      </c>
      <c r="V595" s="7" cm="1">
        <f t="array" aca="1" ref="V595" ca="1">IF(ISBLANK(I595),0,_xlfn.XLOOKUP(I595,INDIRECT(U595&amp;"Controls"),INDIRECT(U595&amp;"ControlsAddon")))</f>
        <v>0</v>
      </c>
      <c r="W595" s="7" t="str">
        <f t="shared" si="195"/>
        <v/>
      </c>
      <c r="X595" s="7" cm="1">
        <f t="array" aca="1" ref="X595" ca="1">IF(AND(K595="y",NOT(ISBLANK(H595))),_xlfn.XLOOKUP(S595,ralcassette,ralcassettecost),IF(K595="Y",_xlfn.XLOOKUP(S595,INDIRECT(U595&amp;"RALW"),_xlfn.XLOOKUP(T595,INDIRECT(U595&amp;"RALD"),INDIRECT(U595&amp;"RAL"))),0))</f>
        <v>0</v>
      </c>
      <c r="Y595" s="7">
        <f t="shared" si="208"/>
        <v>0</v>
      </c>
      <c r="Z595" s="7">
        <f t="shared" si="209"/>
        <v>0</v>
      </c>
      <c r="AA595" s="7" cm="1">
        <f t="array" ref="AA595">IF(ISNUMBER(SEARCH("cassette",H595)),_xlfn.XLOOKUP(S595,cassettewidth,_xlfn.XLOOKUP(H595,cassettetype,cassette)),IF(ISNUMBER(SEARCH("fascia",H595)),_xlfn.XLOOKUP(S595,fasciawidth,_xlfn.XLOOKUP(H595,fasciatype,fascia)),0))</f>
        <v>0</v>
      </c>
      <c r="AB595" s="7" t="str">
        <f t="shared" si="210"/>
        <v/>
      </c>
      <c r="AC595" s="7" t="str" cm="1">
        <f t="array" ref="AC595">IF(NOT(ISBLANK(H595)),_xlfn.XLOOKUP(S595,cassetterefwidth,_xlfn.XLOOKUP(T595,cassetterefdrop,cassetteref)),"")</f>
        <v/>
      </c>
      <c r="AD595" s="1" t="b">
        <f t="shared" si="211"/>
        <v>0</v>
      </c>
      <c r="AE595" s="1" t="b">
        <f t="shared" si="196"/>
        <v>0</v>
      </c>
      <c r="AF595" s="10" t="e" cm="1">
        <f t="array" aca="1" ref="AF595" ca="1">(_xlfn.XLOOKUP($S595,INDIRECT($U595&amp;$W595&amp;"W"),_xlfn.XLOOKUP($T595,INDIRECT($U595&amp;$W595&amp;"D"),INDIRECT($U595&amp;$W595))))</f>
        <v>#REF!</v>
      </c>
      <c r="AG595" s="9"/>
      <c r="AH595" s="9"/>
      <c r="AI595" s="9"/>
      <c r="AJ595" s="9"/>
      <c r="AK595" s="9"/>
      <c r="AL595" s="7">
        <f t="shared" si="197"/>
        <v>500</v>
      </c>
      <c r="AM595" s="7" t="str">
        <f t="shared" si="212"/>
        <v/>
      </c>
      <c r="AN595" s="7">
        <f t="shared" si="198"/>
        <v>0</v>
      </c>
      <c r="AO595" s="7">
        <f t="shared" si="199"/>
        <v>0</v>
      </c>
      <c r="AP595" s="9" cm="1">
        <f t="array" aca="1" ref="AP595" ca="1">IF(F595="Flow",_xlfn.XLOOKUP(AL595,INDIRECT(F595&amp;AM595&amp;"W"),_xlfn.XLOOKUP(AI595,INDIRECT(F595&amp;AM595&amp;"H"),INDIRECT(F595&amp;AM595))),0)</f>
        <v>0</v>
      </c>
      <c r="AQ595" s="9">
        <f>IF(F595="Cascade",_xlfn.XLOOKUP(S595,Cascade!$C$4:$S$4,Cascade!$C$5:$S$5),0)</f>
        <v>0</v>
      </c>
      <c r="AR595" s="9" t="b">
        <f t="shared" si="200"/>
        <v>0</v>
      </c>
      <c r="AS595" s="9" cm="1">
        <f t="array" aca="1" ref="AS595" ca="1">IF(OR(G595="Ellipse 43",G595="Luxury 46",G595="Type 2",G595="Type D",G595="Type Z",ISBLANK(G595)),0,_xlfn.XLOOKUP(S595,INDIRECT(U595&amp;AR595&amp;"w"),INDIRECT(U595&amp;AR595)))</f>
        <v>0</v>
      </c>
      <c r="AT595" s="9" cm="1">
        <f t="array" ref="AT595">IF(F595="ExtraLok 100",_xlfn.XLOOKUP(S595,'ExtraLok 100'!$C$6:$S$6,_xlfn.XLOOKUP('Pricing Tool'!T595,'ExtraLok 100'!$A$7:$A$21,'ExtraLok 100'!$C$7:$S$21)),IF(F595="ExtraLok 125",_xlfn.XLOOKUP('Pricing Tool'!S595,'ExtraLok 125'!$C$6:$S$6,_xlfn.XLOOKUP('Pricing Tool'!T595,'ExtraLok 125'!$A$7:$A$33,'ExtraLok 125'!$C$7:$S$33)),0))</f>
        <v>0</v>
      </c>
      <c r="AU595" s="9">
        <f t="shared" ca="1" si="213"/>
        <v>0</v>
      </c>
      <c r="AV595" s="9" t="str">
        <f t="shared" si="201"/>
        <v/>
      </c>
      <c r="AW595" s="85" t="e">
        <f>_xlfn.XLOOKUP($AV595,'Size capacities'!$A$2:$A$120,'Size capacities'!D$2:D$120)</f>
        <v>#N/A</v>
      </c>
      <c r="AX595" s="85" t="e">
        <f>_xlfn.XLOOKUP($AV595,'Size capacities'!$A$2:$A$120,'Size capacities'!E$2:E$120)</f>
        <v>#N/A</v>
      </c>
      <c r="AY595" s="85" t="e">
        <f>_xlfn.XLOOKUP($AV595,'Size capacities'!$A$2:$A$120,'Size capacities'!F$2:F$120)</f>
        <v>#N/A</v>
      </c>
      <c r="AZ595" s="85" t="e">
        <f>_xlfn.XLOOKUP($AV595,'Size capacities'!$A$2:$A$120,'Size capacities'!G$2:G$120)</f>
        <v>#N/A</v>
      </c>
      <c r="BA595" s="85">
        <f t="shared" si="202"/>
        <v>0</v>
      </c>
      <c r="BB595" s="85">
        <f t="shared" si="203"/>
        <v>0</v>
      </c>
    </row>
    <row r="596" spans="1:54" x14ac:dyDescent="0.3">
      <c r="A596" s="7">
        <v>593</v>
      </c>
      <c r="B596" s="91"/>
      <c r="C596" s="91"/>
      <c r="D596" s="91"/>
      <c r="E596" s="91"/>
      <c r="F596" s="91"/>
      <c r="G596" s="91"/>
      <c r="H596" s="91"/>
      <c r="I596" s="91"/>
      <c r="J596" s="91"/>
      <c r="K596" s="92"/>
      <c r="L596" s="92"/>
      <c r="M596" s="9">
        <f t="shared" ca="1" si="193"/>
        <v>0</v>
      </c>
      <c r="N596" s="10" cm="1">
        <f t="array" aca="1" ref="N596" ca="1">IF(ISBLANK(C596),0,IF(F596="Flow",AP596,IF(F596="Cascade",AQ596,IF(OR(ISBLANK(F596),ISBLANK(G596),ISBLANK(I596),ISBLANK(J596)),0,(_xlfn.XLOOKUP(S596,INDIRECT(U596&amp;W596&amp;"W"),_xlfn.XLOOKUP(T596,INDIRECT(U596&amp;W596&amp;"D"),INDIRECT(U596&amp;W596))))))))</f>
        <v>0</v>
      </c>
      <c r="O596" s="93"/>
      <c r="P596" s="9">
        <f t="shared" ca="1" si="194"/>
        <v>0</v>
      </c>
      <c r="Q596" s="9">
        <f t="shared" si="204"/>
        <v>0</v>
      </c>
      <c r="S596" s="7">
        <f t="shared" si="205"/>
        <v>800</v>
      </c>
      <c r="T596" s="7">
        <f t="shared" si="206"/>
        <v>800</v>
      </c>
      <c r="U596" s="8" t="str">
        <f t="shared" si="207"/>
        <v/>
      </c>
      <c r="V596" s="7" cm="1">
        <f t="array" aca="1" ref="V596" ca="1">IF(ISBLANK(I596),0,_xlfn.XLOOKUP(I596,INDIRECT(U596&amp;"Controls"),INDIRECT(U596&amp;"ControlsAddon")))</f>
        <v>0</v>
      </c>
      <c r="W596" s="7" t="str">
        <f t="shared" si="195"/>
        <v/>
      </c>
      <c r="X596" s="7" cm="1">
        <f t="array" aca="1" ref="X596" ca="1">IF(AND(K596="y",NOT(ISBLANK(H596))),_xlfn.XLOOKUP(S596,ralcassette,ralcassettecost),IF(K596="Y",_xlfn.XLOOKUP(S596,INDIRECT(U596&amp;"RALW"),_xlfn.XLOOKUP(T596,INDIRECT(U596&amp;"RALD"),INDIRECT(U596&amp;"RAL"))),0))</f>
        <v>0</v>
      </c>
      <c r="Y596" s="7">
        <f t="shared" si="208"/>
        <v>0</v>
      </c>
      <c r="Z596" s="7">
        <f t="shared" si="209"/>
        <v>0</v>
      </c>
      <c r="AA596" s="7" cm="1">
        <f t="array" ref="AA596">IF(ISNUMBER(SEARCH("cassette",H596)),_xlfn.XLOOKUP(S596,cassettewidth,_xlfn.XLOOKUP(H596,cassettetype,cassette)),IF(ISNUMBER(SEARCH("fascia",H596)),_xlfn.XLOOKUP(S596,fasciawidth,_xlfn.XLOOKUP(H596,fasciatype,fascia)),0))</f>
        <v>0</v>
      </c>
      <c r="AB596" s="7" t="str">
        <f t="shared" si="210"/>
        <v/>
      </c>
      <c r="AC596" s="7" t="str" cm="1">
        <f t="array" ref="AC596">IF(NOT(ISBLANK(H596)),_xlfn.XLOOKUP(S596,cassetterefwidth,_xlfn.XLOOKUP(T596,cassetterefdrop,cassetteref)),"")</f>
        <v/>
      </c>
      <c r="AD596" s="1" t="b">
        <f t="shared" si="211"/>
        <v>0</v>
      </c>
      <c r="AE596" s="1" t="b">
        <f t="shared" si="196"/>
        <v>0</v>
      </c>
      <c r="AF596" s="10" t="e" cm="1">
        <f t="array" aca="1" ref="AF596" ca="1">(_xlfn.XLOOKUP($S596,INDIRECT($U596&amp;$W596&amp;"W"),_xlfn.XLOOKUP($T596,INDIRECT($U596&amp;$W596&amp;"D"),INDIRECT($U596&amp;$W596))))</f>
        <v>#REF!</v>
      </c>
      <c r="AG596" s="9"/>
      <c r="AH596" s="9"/>
      <c r="AI596" s="9"/>
      <c r="AJ596" s="9"/>
      <c r="AK596" s="9"/>
      <c r="AL596" s="7">
        <f t="shared" si="197"/>
        <v>500</v>
      </c>
      <c r="AM596" s="7" t="str">
        <f t="shared" si="212"/>
        <v/>
      </c>
      <c r="AN596" s="7">
        <f t="shared" si="198"/>
        <v>0</v>
      </c>
      <c r="AO596" s="7">
        <f t="shared" si="199"/>
        <v>0</v>
      </c>
      <c r="AP596" s="9" cm="1">
        <f t="array" aca="1" ref="AP596" ca="1">IF(F596="Flow",_xlfn.XLOOKUP(AL596,INDIRECT(F596&amp;AM596&amp;"W"),_xlfn.XLOOKUP(AI596,INDIRECT(F596&amp;AM596&amp;"H"),INDIRECT(F596&amp;AM596))),0)</f>
        <v>0</v>
      </c>
      <c r="AQ596" s="9">
        <f>IF(F596="Cascade",_xlfn.XLOOKUP(S596,Cascade!$C$4:$S$4,Cascade!$C$5:$S$5),0)</f>
        <v>0</v>
      </c>
      <c r="AR596" s="9" t="b">
        <f t="shared" si="200"/>
        <v>0</v>
      </c>
      <c r="AS596" s="9" cm="1">
        <f t="array" aca="1" ref="AS596" ca="1">IF(OR(G596="Ellipse 43",G596="Luxury 46",G596="Type 2",G596="Type D",G596="Type Z",ISBLANK(G596)),0,_xlfn.XLOOKUP(S596,INDIRECT(U596&amp;AR596&amp;"w"),INDIRECT(U596&amp;AR596)))</f>
        <v>0</v>
      </c>
      <c r="AT596" s="9" cm="1">
        <f t="array" ref="AT596">IF(F596="ExtraLok 100",_xlfn.XLOOKUP(S596,'ExtraLok 100'!$C$6:$S$6,_xlfn.XLOOKUP('Pricing Tool'!T596,'ExtraLok 100'!$A$7:$A$21,'ExtraLok 100'!$C$7:$S$21)),IF(F596="ExtraLok 125",_xlfn.XLOOKUP('Pricing Tool'!S596,'ExtraLok 125'!$C$6:$S$6,_xlfn.XLOOKUP('Pricing Tool'!T596,'ExtraLok 125'!$A$7:$A$33,'ExtraLok 125'!$C$7:$S$33)),0))</f>
        <v>0</v>
      </c>
      <c r="AU596" s="9">
        <f t="shared" ca="1" si="213"/>
        <v>0</v>
      </c>
      <c r="AV596" s="9" t="str">
        <f t="shared" si="201"/>
        <v/>
      </c>
      <c r="AW596" s="85" t="e">
        <f>_xlfn.XLOOKUP($AV596,'Size capacities'!$A$2:$A$120,'Size capacities'!D$2:D$120)</f>
        <v>#N/A</v>
      </c>
      <c r="AX596" s="85" t="e">
        <f>_xlfn.XLOOKUP($AV596,'Size capacities'!$A$2:$A$120,'Size capacities'!E$2:E$120)</f>
        <v>#N/A</v>
      </c>
      <c r="AY596" s="85" t="e">
        <f>_xlfn.XLOOKUP($AV596,'Size capacities'!$A$2:$A$120,'Size capacities'!F$2:F$120)</f>
        <v>#N/A</v>
      </c>
      <c r="AZ596" s="85" t="e">
        <f>_xlfn.XLOOKUP($AV596,'Size capacities'!$A$2:$A$120,'Size capacities'!G$2:G$120)</f>
        <v>#N/A</v>
      </c>
      <c r="BA596" s="85">
        <f t="shared" si="202"/>
        <v>0</v>
      </c>
      <c r="BB596" s="85">
        <f t="shared" si="203"/>
        <v>0</v>
      </c>
    </row>
    <row r="597" spans="1:54" x14ac:dyDescent="0.3">
      <c r="A597" s="7">
        <v>594</v>
      </c>
      <c r="B597" s="91"/>
      <c r="C597" s="91"/>
      <c r="D597" s="91"/>
      <c r="E597" s="91"/>
      <c r="F597" s="91"/>
      <c r="G597" s="91"/>
      <c r="H597" s="91"/>
      <c r="I597" s="91"/>
      <c r="J597" s="91"/>
      <c r="K597" s="92"/>
      <c r="L597" s="92"/>
      <c r="M597" s="9">
        <f t="shared" ca="1" si="193"/>
        <v>0</v>
      </c>
      <c r="N597" s="10" cm="1">
        <f t="array" aca="1" ref="N597" ca="1">IF(ISBLANK(C597),0,IF(F597="Flow",AP597,IF(F597="Cascade",AQ597,IF(OR(ISBLANK(F597),ISBLANK(G597),ISBLANK(I597),ISBLANK(J597)),0,(_xlfn.XLOOKUP(S597,INDIRECT(U597&amp;W597&amp;"W"),_xlfn.XLOOKUP(T597,INDIRECT(U597&amp;W597&amp;"D"),INDIRECT(U597&amp;W597))))))))</f>
        <v>0</v>
      </c>
      <c r="O597" s="93"/>
      <c r="P597" s="9">
        <f t="shared" ca="1" si="194"/>
        <v>0</v>
      </c>
      <c r="Q597" s="9">
        <f t="shared" si="204"/>
        <v>0</v>
      </c>
      <c r="S597" s="7">
        <f t="shared" si="205"/>
        <v>800</v>
      </c>
      <c r="T597" s="7">
        <f t="shared" si="206"/>
        <v>800</v>
      </c>
      <c r="U597" s="8" t="str">
        <f t="shared" si="207"/>
        <v/>
      </c>
      <c r="V597" s="7" cm="1">
        <f t="array" aca="1" ref="V597" ca="1">IF(ISBLANK(I597),0,_xlfn.XLOOKUP(I597,INDIRECT(U597&amp;"Controls"),INDIRECT(U597&amp;"ControlsAddon")))</f>
        <v>0</v>
      </c>
      <c r="W597" s="7" t="str">
        <f t="shared" si="195"/>
        <v/>
      </c>
      <c r="X597" s="7" cm="1">
        <f t="array" aca="1" ref="X597" ca="1">IF(AND(K597="y",NOT(ISBLANK(H597))),_xlfn.XLOOKUP(S597,ralcassette,ralcassettecost),IF(K597="Y",_xlfn.XLOOKUP(S597,INDIRECT(U597&amp;"RALW"),_xlfn.XLOOKUP(T597,INDIRECT(U597&amp;"RALD"),INDIRECT(U597&amp;"RAL"))),0))</f>
        <v>0</v>
      </c>
      <c r="Y597" s="7">
        <f t="shared" si="208"/>
        <v>0</v>
      </c>
      <c r="Z597" s="7">
        <f t="shared" si="209"/>
        <v>0</v>
      </c>
      <c r="AA597" s="7" cm="1">
        <f t="array" ref="AA597">IF(ISNUMBER(SEARCH("cassette",H597)),_xlfn.XLOOKUP(S597,cassettewidth,_xlfn.XLOOKUP(H597,cassettetype,cassette)),IF(ISNUMBER(SEARCH("fascia",H597)),_xlfn.XLOOKUP(S597,fasciawidth,_xlfn.XLOOKUP(H597,fasciatype,fascia)),0))</f>
        <v>0</v>
      </c>
      <c r="AB597" s="7" t="str">
        <f t="shared" si="210"/>
        <v/>
      </c>
      <c r="AC597" s="7" t="str" cm="1">
        <f t="array" ref="AC597">IF(NOT(ISBLANK(H597)),_xlfn.XLOOKUP(S597,cassetterefwidth,_xlfn.XLOOKUP(T597,cassetterefdrop,cassetteref)),"")</f>
        <v/>
      </c>
      <c r="AD597" s="1" t="b">
        <f t="shared" si="211"/>
        <v>0</v>
      </c>
      <c r="AE597" s="1" t="b">
        <f t="shared" si="196"/>
        <v>0</v>
      </c>
      <c r="AF597" s="10" t="e" cm="1">
        <f t="array" aca="1" ref="AF597" ca="1">(_xlfn.XLOOKUP($S597,INDIRECT($U597&amp;$W597&amp;"W"),_xlfn.XLOOKUP($T597,INDIRECT($U597&amp;$W597&amp;"D"),INDIRECT($U597&amp;$W597))))</f>
        <v>#REF!</v>
      </c>
      <c r="AG597" s="9"/>
      <c r="AH597" s="9"/>
      <c r="AI597" s="9"/>
      <c r="AJ597" s="9"/>
      <c r="AK597" s="9"/>
      <c r="AL597" s="7">
        <f t="shared" si="197"/>
        <v>500</v>
      </c>
      <c r="AM597" s="7" t="str">
        <f t="shared" si="212"/>
        <v/>
      </c>
      <c r="AN597" s="7">
        <f t="shared" si="198"/>
        <v>0</v>
      </c>
      <c r="AO597" s="7">
        <f t="shared" si="199"/>
        <v>0</v>
      </c>
      <c r="AP597" s="9" cm="1">
        <f t="array" aca="1" ref="AP597" ca="1">IF(F597="Flow",_xlfn.XLOOKUP(AL597,INDIRECT(F597&amp;AM597&amp;"W"),_xlfn.XLOOKUP(AI597,INDIRECT(F597&amp;AM597&amp;"H"),INDIRECT(F597&amp;AM597))),0)</f>
        <v>0</v>
      </c>
      <c r="AQ597" s="9">
        <f>IF(F597="Cascade",_xlfn.XLOOKUP(S597,Cascade!$C$4:$S$4,Cascade!$C$5:$S$5),0)</f>
        <v>0</v>
      </c>
      <c r="AR597" s="9" t="b">
        <f t="shared" si="200"/>
        <v>0</v>
      </c>
      <c r="AS597" s="9" cm="1">
        <f t="array" aca="1" ref="AS597" ca="1">IF(OR(G597="Ellipse 43",G597="Luxury 46",G597="Type 2",G597="Type D",G597="Type Z",ISBLANK(G597)),0,_xlfn.XLOOKUP(S597,INDIRECT(U597&amp;AR597&amp;"w"),INDIRECT(U597&amp;AR597)))</f>
        <v>0</v>
      </c>
      <c r="AT597" s="9" cm="1">
        <f t="array" ref="AT597">IF(F597="ExtraLok 100",_xlfn.XLOOKUP(S597,'ExtraLok 100'!$C$6:$S$6,_xlfn.XLOOKUP('Pricing Tool'!T597,'ExtraLok 100'!$A$7:$A$21,'ExtraLok 100'!$C$7:$S$21)),IF(F597="ExtraLok 125",_xlfn.XLOOKUP('Pricing Tool'!S597,'ExtraLok 125'!$C$6:$S$6,_xlfn.XLOOKUP('Pricing Tool'!T597,'ExtraLok 125'!$A$7:$A$33,'ExtraLok 125'!$C$7:$S$33)),0))</f>
        <v>0</v>
      </c>
      <c r="AU597" s="9">
        <f t="shared" ca="1" si="213"/>
        <v>0</v>
      </c>
      <c r="AV597" s="9" t="str">
        <f t="shared" si="201"/>
        <v/>
      </c>
      <c r="AW597" s="85" t="e">
        <f>_xlfn.XLOOKUP($AV597,'Size capacities'!$A$2:$A$120,'Size capacities'!D$2:D$120)</f>
        <v>#N/A</v>
      </c>
      <c r="AX597" s="85" t="e">
        <f>_xlfn.XLOOKUP($AV597,'Size capacities'!$A$2:$A$120,'Size capacities'!E$2:E$120)</f>
        <v>#N/A</v>
      </c>
      <c r="AY597" s="85" t="e">
        <f>_xlfn.XLOOKUP($AV597,'Size capacities'!$A$2:$A$120,'Size capacities'!F$2:F$120)</f>
        <v>#N/A</v>
      </c>
      <c r="AZ597" s="85" t="e">
        <f>_xlfn.XLOOKUP($AV597,'Size capacities'!$A$2:$A$120,'Size capacities'!G$2:G$120)</f>
        <v>#N/A</v>
      </c>
      <c r="BA597" s="85">
        <f t="shared" si="202"/>
        <v>0</v>
      </c>
      <c r="BB597" s="85">
        <f t="shared" si="203"/>
        <v>0</v>
      </c>
    </row>
    <row r="598" spans="1:54" x14ac:dyDescent="0.3">
      <c r="A598" s="7">
        <v>595</v>
      </c>
      <c r="B598" s="91"/>
      <c r="C598" s="91"/>
      <c r="D598" s="91"/>
      <c r="E598" s="91"/>
      <c r="F598" s="91"/>
      <c r="G598" s="91"/>
      <c r="H598" s="91"/>
      <c r="I598" s="91"/>
      <c r="J598" s="91"/>
      <c r="K598" s="92"/>
      <c r="L598" s="92"/>
      <c r="M598" s="9">
        <f t="shared" ca="1" si="193"/>
        <v>0</v>
      </c>
      <c r="N598" s="10" cm="1">
        <f t="array" aca="1" ref="N598" ca="1">IF(ISBLANK(C598),0,IF(F598="Flow",AP598,IF(F598="Cascade",AQ598,IF(OR(ISBLANK(F598),ISBLANK(G598),ISBLANK(I598),ISBLANK(J598)),0,(_xlfn.XLOOKUP(S598,INDIRECT(U598&amp;W598&amp;"W"),_xlfn.XLOOKUP(T598,INDIRECT(U598&amp;W598&amp;"D"),INDIRECT(U598&amp;W598))))))))</f>
        <v>0</v>
      </c>
      <c r="O598" s="93"/>
      <c r="P598" s="9">
        <f t="shared" ca="1" si="194"/>
        <v>0</v>
      </c>
      <c r="Q598" s="9">
        <f t="shared" si="204"/>
        <v>0</v>
      </c>
      <c r="S598" s="7">
        <f t="shared" si="205"/>
        <v>800</v>
      </c>
      <c r="T598" s="7">
        <f t="shared" si="206"/>
        <v>800</v>
      </c>
      <c r="U598" s="8" t="str">
        <f t="shared" si="207"/>
        <v/>
      </c>
      <c r="V598" s="7" cm="1">
        <f t="array" aca="1" ref="V598" ca="1">IF(ISBLANK(I598),0,_xlfn.XLOOKUP(I598,INDIRECT(U598&amp;"Controls"),INDIRECT(U598&amp;"ControlsAddon")))</f>
        <v>0</v>
      </c>
      <c r="W598" s="7" t="str">
        <f t="shared" si="195"/>
        <v/>
      </c>
      <c r="X598" s="7" cm="1">
        <f t="array" aca="1" ref="X598" ca="1">IF(AND(K598="y",NOT(ISBLANK(H598))),_xlfn.XLOOKUP(S598,ralcassette,ralcassettecost),IF(K598="Y",_xlfn.XLOOKUP(S598,INDIRECT(U598&amp;"RALW"),_xlfn.XLOOKUP(T598,INDIRECT(U598&amp;"RALD"),INDIRECT(U598&amp;"RAL"))),0))</f>
        <v>0</v>
      </c>
      <c r="Y598" s="7">
        <f t="shared" si="208"/>
        <v>0</v>
      </c>
      <c r="Z598" s="7">
        <f t="shared" si="209"/>
        <v>0</v>
      </c>
      <c r="AA598" s="7" cm="1">
        <f t="array" ref="AA598">IF(ISNUMBER(SEARCH("cassette",H598)),_xlfn.XLOOKUP(S598,cassettewidth,_xlfn.XLOOKUP(H598,cassettetype,cassette)),IF(ISNUMBER(SEARCH("fascia",H598)),_xlfn.XLOOKUP(S598,fasciawidth,_xlfn.XLOOKUP(H598,fasciatype,fascia)),0))</f>
        <v>0</v>
      </c>
      <c r="AB598" s="7" t="str">
        <f t="shared" si="210"/>
        <v/>
      </c>
      <c r="AC598" s="7" t="str" cm="1">
        <f t="array" ref="AC598">IF(NOT(ISBLANK(H598)),_xlfn.XLOOKUP(S598,cassetterefwidth,_xlfn.XLOOKUP(T598,cassetterefdrop,cassetteref)),"")</f>
        <v/>
      </c>
      <c r="AD598" s="1" t="b">
        <f t="shared" si="211"/>
        <v>0</v>
      </c>
      <c r="AE598" s="1" t="b">
        <f t="shared" si="196"/>
        <v>0</v>
      </c>
      <c r="AF598" s="10" t="e" cm="1">
        <f t="array" aca="1" ref="AF598" ca="1">(_xlfn.XLOOKUP($S598,INDIRECT($U598&amp;$W598&amp;"W"),_xlfn.XLOOKUP($T598,INDIRECT($U598&amp;$W598&amp;"D"),INDIRECT($U598&amp;$W598))))</f>
        <v>#REF!</v>
      </c>
      <c r="AG598" s="9"/>
      <c r="AH598" s="9"/>
      <c r="AI598" s="9"/>
      <c r="AJ598" s="9"/>
      <c r="AK598" s="9"/>
      <c r="AL598" s="7">
        <f t="shared" si="197"/>
        <v>500</v>
      </c>
      <c r="AM598" s="7" t="str">
        <f t="shared" si="212"/>
        <v/>
      </c>
      <c r="AN598" s="7">
        <f t="shared" si="198"/>
        <v>0</v>
      </c>
      <c r="AO598" s="7">
        <f t="shared" si="199"/>
        <v>0</v>
      </c>
      <c r="AP598" s="9" cm="1">
        <f t="array" aca="1" ref="AP598" ca="1">IF(F598="Flow",_xlfn.XLOOKUP(AL598,INDIRECT(F598&amp;AM598&amp;"W"),_xlfn.XLOOKUP(AI598,INDIRECT(F598&amp;AM598&amp;"H"),INDIRECT(F598&amp;AM598))),0)</f>
        <v>0</v>
      </c>
      <c r="AQ598" s="9">
        <f>IF(F598="Cascade",_xlfn.XLOOKUP(S598,Cascade!$C$4:$S$4,Cascade!$C$5:$S$5),0)</f>
        <v>0</v>
      </c>
      <c r="AR598" s="9" t="b">
        <f t="shared" si="200"/>
        <v>0</v>
      </c>
      <c r="AS598" s="9" cm="1">
        <f t="array" aca="1" ref="AS598" ca="1">IF(OR(G598="Ellipse 43",G598="Luxury 46",G598="Type 2",G598="Type D",G598="Type Z",ISBLANK(G598)),0,_xlfn.XLOOKUP(S598,INDIRECT(U598&amp;AR598&amp;"w"),INDIRECT(U598&amp;AR598)))</f>
        <v>0</v>
      </c>
      <c r="AT598" s="9" cm="1">
        <f t="array" ref="AT598">IF(F598="ExtraLok 100",_xlfn.XLOOKUP(S598,'ExtraLok 100'!$C$6:$S$6,_xlfn.XLOOKUP('Pricing Tool'!T598,'ExtraLok 100'!$A$7:$A$21,'ExtraLok 100'!$C$7:$S$21)),IF(F598="ExtraLok 125",_xlfn.XLOOKUP('Pricing Tool'!S598,'ExtraLok 125'!$C$6:$S$6,_xlfn.XLOOKUP('Pricing Tool'!T598,'ExtraLok 125'!$A$7:$A$33,'ExtraLok 125'!$C$7:$S$33)),0))</f>
        <v>0</v>
      </c>
      <c r="AU598" s="9">
        <f t="shared" ca="1" si="213"/>
        <v>0</v>
      </c>
      <c r="AV598" s="9" t="str">
        <f t="shared" si="201"/>
        <v/>
      </c>
      <c r="AW598" s="85" t="e">
        <f>_xlfn.XLOOKUP($AV598,'Size capacities'!$A$2:$A$120,'Size capacities'!D$2:D$120)</f>
        <v>#N/A</v>
      </c>
      <c r="AX598" s="85" t="e">
        <f>_xlfn.XLOOKUP($AV598,'Size capacities'!$A$2:$A$120,'Size capacities'!E$2:E$120)</f>
        <v>#N/A</v>
      </c>
      <c r="AY598" s="85" t="e">
        <f>_xlfn.XLOOKUP($AV598,'Size capacities'!$A$2:$A$120,'Size capacities'!F$2:F$120)</f>
        <v>#N/A</v>
      </c>
      <c r="AZ598" s="85" t="e">
        <f>_xlfn.XLOOKUP($AV598,'Size capacities'!$A$2:$A$120,'Size capacities'!G$2:G$120)</f>
        <v>#N/A</v>
      </c>
      <c r="BA598" s="85">
        <f t="shared" si="202"/>
        <v>0</v>
      </c>
      <c r="BB598" s="85">
        <f t="shared" si="203"/>
        <v>0</v>
      </c>
    </row>
    <row r="599" spans="1:54" x14ac:dyDescent="0.3">
      <c r="A599" s="7">
        <v>596</v>
      </c>
      <c r="B599" s="91"/>
      <c r="C599" s="91"/>
      <c r="D599" s="91"/>
      <c r="E599" s="91"/>
      <c r="F599" s="91"/>
      <c r="G599" s="91"/>
      <c r="H599" s="91"/>
      <c r="I599" s="91"/>
      <c r="J599" s="91"/>
      <c r="K599" s="92"/>
      <c r="L599" s="92"/>
      <c r="M599" s="9">
        <f t="shared" ca="1" si="193"/>
        <v>0</v>
      </c>
      <c r="N599" s="10" cm="1">
        <f t="array" aca="1" ref="N599" ca="1">IF(ISBLANK(C599),0,IF(F599="Flow",AP599,IF(F599="Cascade",AQ599,IF(OR(ISBLANK(F599),ISBLANK(G599),ISBLANK(I599),ISBLANK(J599)),0,(_xlfn.XLOOKUP(S599,INDIRECT(U599&amp;W599&amp;"W"),_xlfn.XLOOKUP(T599,INDIRECT(U599&amp;W599&amp;"D"),INDIRECT(U599&amp;W599))))))))</f>
        <v>0</v>
      </c>
      <c r="O599" s="93"/>
      <c r="P599" s="9">
        <f t="shared" ca="1" si="194"/>
        <v>0</v>
      </c>
      <c r="Q599" s="9">
        <f t="shared" si="204"/>
        <v>0</v>
      </c>
      <c r="S599" s="7">
        <f t="shared" si="205"/>
        <v>800</v>
      </c>
      <c r="T599" s="7">
        <f t="shared" si="206"/>
        <v>800</v>
      </c>
      <c r="U599" s="8" t="str">
        <f t="shared" si="207"/>
        <v/>
      </c>
      <c r="V599" s="7" cm="1">
        <f t="array" aca="1" ref="V599" ca="1">IF(ISBLANK(I599),0,_xlfn.XLOOKUP(I599,INDIRECT(U599&amp;"Controls"),INDIRECT(U599&amp;"ControlsAddon")))</f>
        <v>0</v>
      </c>
      <c r="W599" s="7" t="str">
        <f t="shared" si="195"/>
        <v/>
      </c>
      <c r="X599" s="7" cm="1">
        <f t="array" aca="1" ref="X599" ca="1">IF(AND(K599="y",NOT(ISBLANK(H599))),_xlfn.XLOOKUP(S599,ralcassette,ralcassettecost),IF(K599="Y",_xlfn.XLOOKUP(S599,INDIRECT(U599&amp;"RALW"),_xlfn.XLOOKUP(T599,INDIRECT(U599&amp;"RALD"),INDIRECT(U599&amp;"RAL"))),0))</f>
        <v>0</v>
      </c>
      <c r="Y599" s="7">
        <f t="shared" si="208"/>
        <v>0</v>
      </c>
      <c r="Z599" s="7">
        <f t="shared" si="209"/>
        <v>0</v>
      </c>
      <c r="AA599" s="7" cm="1">
        <f t="array" ref="AA599">IF(ISNUMBER(SEARCH("cassette",H599)),_xlfn.XLOOKUP(S599,cassettewidth,_xlfn.XLOOKUP(H599,cassettetype,cassette)),IF(ISNUMBER(SEARCH("fascia",H599)),_xlfn.XLOOKUP(S599,fasciawidth,_xlfn.XLOOKUP(H599,fasciatype,fascia)),0))</f>
        <v>0</v>
      </c>
      <c r="AB599" s="7" t="str">
        <f t="shared" si="210"/>
        <v/>
      </c>
      <c r="AC599" s="7" t="str" cm="1">
        <f t="array" ref="AC599">IF(NOT(ISBLANK(H599)),_xlfn.XLOOKUP(S599,cassetterefwidth,_xlfn.XLOOKUP(T599,cassetterefdrop,cassetteref)),"")</f>
        <v/>
      </c>
      <c r="AD599" s="1" t="b">
        <f t="shared" si="211"/>
        <v>0</v>
      </c>
      <c r="AE599" s="1" t="b">
        <f t="shared" si="196"/>
        <v>0</v>
      </c>
      <c r="AF599" s="10" t="e" cm="1">
        <f t="array" aca="1" ref="AF599" ca="1">(_xlfn.XLOOKUP($S599,INDIRECT($U599&amp;$W599&amp;"W"),_xlfn.XLOOKUP($T599,INDIRECT($U599&amp;$W599&amp;"D"),INDIRECT($U599&amp;$W599))))</f>
        <v>#REF!</v>
      </c>
      <c r="AG599" s="9"/>
      <c r="AH599" s="9"/>
      <c r="AI599" s="9"/>
      <c r="AJ599" s="9"/>
      <c r="AK599" s="9"/>
      <c r="AL599" s="7">
        <f t="shared" si="197"/>
        <v>500</v>
      </c>
      <c r="AM599" s="7" t="str">
        <f t="shared" si="212"/>
        <v/>
      </c>
      <c r="AN599" s="7">
        <f t="shared" si="198"/>
        <v>0</v>
      </c>
      <c r="AO599" s="7">
        <f t="shared" si="199"/>
        <v>0</v>
      </c>
      <c r="AP599" s="9" cm="1">
        <f t="array" aca="1" ref="AP599" ca="1">IF(F599="Flow",_xlfn.XLOOKUP(AL599,INDIRECT(F599&amp;AM599&amp;"W"),_xlfn.XLOOKUP(AI599,INDIRECT(F599&amp;AM599&amp;"H"),INDIRECT(F599&amp;AM599))),0)</f>
        <v>0</v>
      </c>
      <c r="AQ599" s="9">
        <f>IF(F599="Cascade",_xlfn.XLOOKUP(S599,Cascade!$C$4:$S$4,Cascade!$C$5:$S$5),0)</f>
        <v>0</v>
      </c>
      <c r="AR599" s="9" t="b">
        <f t="shared" si="200"/>
        <v>0</v>
      </c>
      <c r="AS599" s="9" cm="1">
        <f t="array" aca="1" ref="AS599" ca="1">IF(OR(G599="Ellipse 43",G599="Luxury 46",G599="Type 2",G599="Type D",G599="Type Z",ISBLANK(G599)),0,_xlfn.XLOOKUP(S599,INDIRECT(U599&amp;AR599&amp;"w"),INDIRECT(U599&amp;AR599)))</f>
        <v>0</v>
      </c>
      <c r="AT599" s="9" cm="1">
        <f t="array" ref="AT599">IF(F599="ExtraLok 100",_xlfn.XLOOKUP(S599,'ExtraLok 100'!$C$6:$S$6,_xlfn.XLOOKUP('Pricing Tool'!T599,'ExtraLok 100'!$A$7:$A$21,'ExtraLok 100'!$C$7:$S$21)),IF(F599="ExtraLok 125",_xlfn.XLOOKUP('Pricing Tool'!S599,'ExtraLok 125'!$C$6:$S$6,_xlfn.XLOOKUP('Pricing Tool'!T599,'ExtraLok 125'!$A$7:$A$33,'ExtraLok 125'!$C$7:$S$33)),0))</f>
        <v>0</v>
      </c>
      <c r="AU599" s="9">
        <f t="shared" ca="1" si="213"/>
        <v>0</v>
      </c>
      <c r="AV599" s="9" t="str">
        <f t="shared" si="201"/>
        <v/>
      </c>
      <c r="AW599" s="85" t="e">
        <f>_xlfn.XLOOKUP($AV599,'Size capacities'!$A$2:$A$120,'Size capacities'!D$2:D$120)</f>
        <v>#N/A</v>
      </c>
      <c r="AX599" s="85" t="e">
        <f>_xlfn.XLOOKUP($AV599,'Size capacities'!$A$2:$A$120,'Size capacities'!E$2:E$120)</f>
        <v>#N/A</v>
      </c>
      <c r="AY599" s="85" t="e">
        <f>_xlfn.XLOOKUP($AV599,'Size capacities'!$A$2:$A$120,'Size capacities'!F$2:F$120)</f>
        <v>#N/A</v>
      </c>
      <c r="AZ599" s="85" t="e">
        <f>_xlfn.XLOOKUP($AV599,'Size capacities'!$A$2:$A$120,'Size capacities'!G$2:G$120)</f>
        <v>#N/A</v>
      </c>
      <c r="BA599" s="85">
        <f t="shared" si="202"/>
        <v>0</v>
      </c>
      <c r="BB599" s="85">
        <f t="shared" si="203"/>
        <v>0</v>
      </c>
    </row>
    <row r="600" spans="1:54" x14ac:dyDescent="0.3">
      <c r="A600" s="7">
        <v>597</v>
      </c>
      <c r="B600" s="91"/>
      <c r="C600" s="91"/>
      <c r="D600" s="91"/>
      <c r="E600" s="91"/>
      <c r="F600" s="91"/>
      <c r="G600" s="91"/>
      <c r="H600" s="91"/>
      <c r="I600" s="91"/>
      <c r="J600" s="91"/>
      <c r="K600" s="92"/>
      <c r="L600" s="92"/>
      <c r="M600" s="9">
        <f t="shared" ca="1" si="193"/>
        <v>0</v>
      </c>
      <c r="N600" s="10" cm="1">
        <f t="array" aca="1" ref="N600" ca="1">IF(ISBLANK(C600),0,IF(F600="Flow",AP600,IF(F600="Cascade",AQ600,IF(OR(ISBLANK(F600),ISBLANK(G600),ISBLANK(I600),ISBLANK(J600)),0,(_xlfn.XLOOKUP(S600,INDIRECT(U600&amp;W600&amp;"W"),_xlfn.XLOOKUP(T600,INDIRECT(U600&amp;W600&amp;"D"),INDIRECT(U600&amp;W600))))))))</f>
        <v>0</v>
      </c>
      <c r="O600" s="93"/>
      <c r="P600" s="9">
        <f t="shared" ca="1" si="194"/>
        <v>0</v>
      </c>
      <c r="Q600" s="9">
        <f t="shared" si="204"/>
        <v>0</v>
      </c>
      <c r="S600" s="7">
        <f t="shared" si="205"/>
        <v>800</v>
      </c>
      <c r="T600" s="7">
        <f t="shared" si="206"/>
        <v>800</v>
      </c>
      <c r="U600" s="8" t="str">
        <f t="shared" si="207"/>
        <v/>
      </c>
      <c r="V600" s="7" cm="1">
        <f t="array" aca="1" ref="V600" ca="1">IF(ISBLANK(I600),0,_xlfn.XLOOKUP(I600,INDIRECT(U600&amp;"Controls"),INDIRECT(U600&amp;"ControlsAddon")))</f>
        <v>0</v>
      </c>
      <c r="W600" s="7" t="str">
        <f t="shared" si="195"/>
        <v/>
      </c>
      <c r="X600" s="7" cm="1">
        <f t="array" aca="1" ref="X600" ca="1">IF(AND(K600="y",NOT(ISBLANK(H600))),_xlfn.XLOOKUP(S600,ralcassette,ralcassettecost),IF(K600="Y",_xlfn.XLOOKUP(S600,INDIRECT(U600&amp;"RALW"),_xlfn.XLOOKUP(T600,INDIRECT(U600&amp;"RALD"),INDIRECT(U600&amp;"RAL"))),0))</f>
        <v>0</v>
      </c>
      <c r="Y600" s="7">
        <f t="shared" si="208"/>
        <v>0</v>
      </c>
      <c r="Z600" s="7">
        <f t="shared" si="209"/>
        <v>0</v>
      </c>
      <c r="AA600" s="7" cm="1">
        <f t="array" ref="AA600">IF(ISNUMBER(SEARCH("cassette",H600)),_xlfn.XLOOKUP(S600,cassettewidth,_xlfn.XLOOKUP(H600,cassettetype,cassette)),IF(ISNUMBER(SEARCH("fascia",H600)),_xlfn.XLOOKUP(S600,fasciawidth,_xlfn.XLOOKUP(H600,fasciatype,fascia)),0))</f>
        <v>0</v>
      </c>
      <c r="AB600" s="7" t="str">
        <f t="shared" si="210"/>
        <v/>
      </c>
      <c r="AC600" s="7" t="str" cm="1">
        <f t="array" ref="AC600">IF(NOT(ISBLANK(H600)),_xlfn.XLOOKUP(S600,cassetterefwidth,_xlfn.XLOOKUP(T600,cassetterefdrop,cassetteref)),"")</f>
        <v/>
      </c>
      <c r="AD600" s="1" t="b">
        <f t="shared" si="211"/>
        <v>0</v>
      </c>
      <c r="AE600" s="1" t="b">
        <f t="shared" si="196"/>
        <v>0</v>
      </c>
      <c r="AF600" s="10" t="e" cm="1">
        <f t="array" aca="1" ref="AF600" ca="1">(_xlfn.XLOOKUP($S600,INDIRECT($U600&amp;$W600&amp;"W"),_xlfn.XLOOKUP($T600,INDIRECT($U600&amp;$W600&amp;"D"),INDIRECT($U600&amp;$W600))))</f>
        <v>#REF!</v>
      </c>
      <c r="AG600" s="9"/>
      <c r="AH600" s="9"/>
      <c r="AI600" s="9"/>
      <c r="AJ600" s="9"/>
      <c r="AK600" s="9"/>
      <c r="AL600" s="7">
        <f t="shared" si="197"/>
        <v>500</v>
      </c>
      <c r="AM600" s="7" t="str">
        <f t="shared" si="212"/>
        <v/>
      </c>
      <c r="AN600" s="7">
        <f t="shared" si="198"/>
        <v>0</v>
      </c>
      <c r="AO600" s="7">
        <f t="shared" si="199"/>
        <v>0</v>
      </c>
      <c r="AP600" s="9" cm="1">
        <f t="array" aca="1" ref="AP600" ca="1">IF(F600="Flow",_xlfn.XLOOKUP(AL600,INDIRECT(F600&amp;AM600&amp;"W"),_xlfn.XLOOKUP(AI600,INDIRECT(F600&amp;AM600&amp;"H"),INDIRECT(F600&amp;AM600))),0)</f>
        <v>0</v>
      </c>
      <c r="AQ600" s="9">
        <f>IF(F600="Cascade",_xlfn.XLOOKUP(S600,Cascade!$C$4:$S$4,Cascade!$C$5:$S$5),0)</f>
        <v>0</v>
      </c>
      <c r="AR600" s="9" t="b">
        <f t="shared" si="200"/>
        <v>0</v>
      </c>
      <c r="AS600" s="9" cm="1">
        <f t="array" aca="1" ref="AS600" ca="1">IF(OR(G600="Ellipse 43",G600="Luxury 46",G600="Type 2",G600="Type D",G600="Type Z",ISBLANK(G600)),0,_xlfn.XLOOKUP(S600,INDIRECT(U600&amp;AR600&amp;"w"),INDIRECT(U600&amp;AR600)))</f>
        <v>0</v>
      </c>
      <c r="AT600" s="9" cm="1">
        <f t="array" ref="AT600">IF(F600="ExtraLok 100",_xlfn.XLOOKUP(S600,'ExtraLok 100'!$C$6:$S$6,_xlfn.XLOOKUP('Pricing Tool'!T600,'ExtraLok 100'!$A$7:$A$21,'ExtraLok 100'!$C$7:$S$21)),IF(F600="ExtraLok 125",_xlfn.XLOOKUP('Pricing Tool'!S600,'ExtraLok 125'!$C$6:$S$6,_xlfn.XLOOKUP('Pricing Tool'!T600,'ExtraLok 125'!$A$7:$A$33,'ExtraLok 125'!$C$7:$S$33)),0))</f>
        <v>0</v>
      </c>
      <c r="AU600" s="9">
        <f t="shared" ca="1" si="213"/>
        <v>0</v>
      </c>
      <c r="AV600" s="9" t="str">
        <f t="shared" si="201"/>
        <v/>
      </c>
      <c r="AW600" s="85" t="e">
        <f>_xlfn.XLOOKUP($AV600,'Size capacities'!$A$2:$A$120,'Size capacities'!D$2:D$120)</f>
        <v>#N/A</v>
      </c>
      <c r="AX600" s="85" t="e">
        <f>_xlfn.XLOOKUP($AV600,'Size capacities'!$A$2:$A$120,'Size capacities'!E$2:E$120)</f>
        <v>#N/A</v>
      </c>
      <c r="AY600" s="85" t="e">
        <f>_xlfn.XLOOKUP($AV600,'Size capacities'!$A$2:$A$120,'Size capacities'!F$2:F$120)</f>
        <v>#N/A</v>
      </c>
      <c r="AZ600" s="85" t="e">
        <f>_xlfn.XLOOKUP($AV600,'Size capacities'!$A$2:$A$120,'Size capacities'!G$2:G$120)</f>
        <v>#N/A</v>
      </c>
      <c r="BA600" s="85">
        <f t="shared" si="202"/>
        <v>0</v>
      </c>
      <c r="BB600" s="85">
        <f t="shared" si="203"/>
        <v>0</v>
      </c>
    </row>
    <row r="601" spans="1:54" x14ac:dyDescent="0.3">
      <c r="A601" s="7">
        <v>598</v>
      </c>
      <c r="B601" s="91"/>
      <c r="C601" s="91"/>
      <c r="D601" s="91"/>
      <c r="E601" s="91"/>
      <c r="F601" s="91"/>
      <c r="G601" s="91"/>
      <c r="H601" s="91"/>
      <c r="I601" s="91"/>
      <c r="J601" s="91"/>
      <c r="K601" s="92"/>
      <c r="L601" s="92"/>
      <c r="M601" s="9">
        <f t="shared" ca="1" si="193"/>
        <v>0</v>
      </c>
      <c r="N601" s="10" cm="1">
        <f t="array" aca="1" ref="N601" ca="1">IF(ISBLANK(C601),0,IF(F601="Flow",AP601,IF(F601="Cascade",AQ601,IF(OR(ISBLANK(F601),ISBLANK(G601),ISBLANK(I601),ISBLANK(J601)),0,(_xlfn.XLOOKUP(S601,INDIRECT(U601&amp;W601&amp;"W"),_xlfn.XLOOKUP(T601,INDIRECT(U601&amp;W601&amp;"D"),INDIRECT(U601&amp;W601))))))))</f>
        <v>0</v>
      </c>
      <c r="O601" s="93"/>
      <c r="P601" s="9">
        <f t="shared" ca="1" si="194"/>
        <v>0</v>
      </c>
      <c r="Q601" s="9">
        <f t="shared" si="204"/>
        <v>0</v>
      </c>
      <c r="S601" s="7">
        <f t="shared" si="205"/>
        <v>800</v>
      </c>
      <c r="T601" s="7">
        <f t="shared" si="206"/>
        <v>800</v>
      </c>
      <c r="U601" s="8" t="str">
        <f t="shared" si="207"/>
        <v/>
      </c>
      <c r="V601" s="7" cm="1">
        <f t="array" aca="1" ref="V601" ca="1">IF(ISBLANK(I601),0,_xlfn.XLOOKUP(I601,INDIRECT(U601&amp;"Controls"),INDIRECT(U601&amp;"ControlsAddon")))</f>
        <v>0</v>
      </c>
      <c r="W601" s="7" t="str">
        <f t="shared" si="195"/>
        <v/>
      </c>
      <c r="X601" s="7" cm="1">
        <f t="array" aca="1" ref="X601" ca="1">IF(AND(K601="y",NOT(ISBLANK(H601))),_xlfn.XLOOKUP(S601,ralcassette,ralcassettecost),IF(K601="Y",_xlfn.XLOOKUP(S601,INDIRECT(U601&amp;"RALW"),_xlfn.XLOOKUP(T601,INDIRECT(U601&amp;"RALD"),INDIRECT(U601&amp;"RAL"))),0))</f>
        <v>0</v>
      </c>
      <c r="Y601" s="7">
        <f t="shared" si="208"/>
        <v>0</v>
      </c>
      <c r="Z601" s="7">
        <f t="shared" si="209"/>
        <v>0</v>
      </c>
      <c r="AA601" s="7" cm="1">
        <f t="array" ref="AA601">IF(ISNUMBER(SEARCH("cassette",H601)),_xlfn.XLOOKUP(S601,cassettewidth,_xlfn.XLOOKUP(H601,cassettetype,cassette)),IF(ISNUMBER(SEARCH("fascia",H601)),_xlfn.XLOOKUP(S601,fasciawidth,_xlfn.XLOOKUP(H601,fasciatype,fascia)),0))</f>
        <v>0</v>
      </c>
      <c r="AB601" s="7" t="str">
        <f t="shared" si="210"/>
        <v/>
      </c>
      <c r="AC601" s="7" t="str" cm="1">
        <f t="array" ref="AC601">IF(NOT(ISBLANK(H601)),_xlfn.XLOOKUP(S601,cassetterefwidth,_xlfn.XLOOKUP(T601,cassetterefdrop,cassetteref)),"")</f>
        <v/>
      </c>
      <c r="AD601" s="1" t="b">
        <f t="shared" si="211"/>
        <v>0</v>
      </c>
      <c r="AE601" s="1" t="b">
        <f t="shared" si="196"/>
        <v>0</v>
      </c>
      <c r="AF601" s="10" t="e" cm="1">
        <f t="array" aca="1" ref="AF601" ca="1">(_xlfn.XLOOKUP($S601,INDIRECT($U601&amp;$W601&amp;"W"),_xlfn.XLOOKUP($T601,INDIRECT($U601&amp;$W601&amp;"D"),INDIRECT($U601&amp;$W601))))</f>
        <v>#REF!</v>
      </c>
      <c r="AG601" s="9"/>
      <c r="AH601" s="9"/>
      <c r="AI601" s="9"/>
      <c r="AJ601" s="9"/>
      <c r="AK601" s="9"/>
      <c r="AL601" s="7">
        <f t="shared" si="197"/>
        <v>500</v>
      </c>
      <c r="AM601" s="7" t="str">
        <f t="shared" si="212"/>
        <v/>
      </c>
      <c r="AN601" s="7">
        <f t="shared" si="198"/>
        <v>0</v>
      </c>
      <c r="AO601" s="7">
        <f t="shared" si="199"/>
        <v>0</v>
      </c>
      <c r="AP601" s="9" cm="1">
        <f t="array" aca="1" ref="AP601" ca="1">IF(F601="Flow",_xlfn.XLOOKUP(AL601,INDIRECT(F601&amp;AM601&amp;"W"),_xlfn.XLOOKUP(AI601,INDIRECT(F601&amp;AM601&amp;"H"),INDIRECT(F601&amp;AM601))),0)</f>
        <v>0</v>
      </c>
      <c r="AQ601" s="9">
        <f>IF(F601="Cascade",_xlfn.XLOOKUP(S601,Cascade!$C$4:$S$4,Cascade!$C$5:$S$5),0)</f>
        <v>0</v>
      </c>
      <c r="AR601" s="9" t="b">
        <f t="shared" si="200"/>
        <v>0</v>
      </c>
      <c r="AS601" s="9" cm="1">
        <f t="array" aca="1" ref="AS601" ca="1">IF(OR(G601="Ellipse 43",G601="Luxury 46",G601="Type 2",G601="Type D",G601="Type Z",ISBLANK(G601)),0,_xlfn.XLOOKUP(S601,INDIRECT(U601&amp;AR601&amp;"w"),INDIRECT(U601&amp;AR601)))</f>
        <v>0</v>
      </c>
      <c r="AT601" s="9" cm="1">
        <f t="array" ref="AT601">IF(F601="ExtraLok 100",_xlfn.XLOOKUP(S601,'ExtraLok 100'!$C$6:$S$6,_xlfn.XLOOKUP('Pricing Tool'!T601,'ExtraLok 100'!$A$7:$A$21,'ExtraLok 100'!$C$7:$S$21)),IF(F601="ExtraLok 125",_xlfn.XLOOKUP('Pricing Tool'!S601,'ExtraLok 125'!$C$6:$S$6,_xlfn.XLOOKUP('Pricing Tool'!T601,'ExtraLok 125'!$A$7:$A$33,'ExtraLok 125'!$C$7:$S$33)),0))</f>
        <v>0</v>
      </c>
      <c r="AU601" s="9">
        <f t="shared" ca="1" si="213"/>
        <v>0</v>
      </c>
      <c r="AV601" s="9" t="str">
        <f t="shared" si="201"/>
        <v/>
      </c>
      <c r="AW601" s="85" t="e">
        <f>_xlfn.XLOOKUP($AV601,'Size capacities'!$A$2:$A$120,'Size capacities'!D$2:D$120)</f>
        <v>#N/A</v>
      </c>
      <c r="AX601" s="85" t="e">
        <f>_xlfn.XLOOKUP($AV601,'Size capacities'!$A$2:$A$120,'Size capacities'!E$2:E$120)</f>
        <v>#N/A</v>
      </c>
      <c r="AY601" s="85" t="e">
        <f>_xlfn.XLOOKUP($AV601,'Size capacities'!$A$2:$A$120,'Size capacities'!F$2:F$120)</f>
        <v>#N/A</v>
      </c>
      <c r="AZ601" s="85" t="e">
        <f>_xlfn.XLOOKUP($AV601,'Size capacities'!$A$2:$A$120,'Size capacities'!G$2:G$120)</f>
        <v>#N/A</v>
      </c>
      <c r="BA601" s="85">
        <f t="shared" si="202"/>
        <v>0</v>
      </c>
      <c r="BB601" s="85">
        <f t="shared" si="203"/>
        <v>0</v>
      </c>
    </row>
    <row r="602" spans="1:54" x14ac:dyDescent="0.3">
      <c r="A602" s="7">
        <v>599</v>
      </c>
      <c r="B602" s="91"/>
      <c r="C602" s="91"/>
      <c r="D602" s="91"/>
      <c r="E602" s="91"/>
      <c r="F602" s="91"/>
      <c r="G602" s="91"/>
      <c r="H602" s="91"/>
      <c r="I602" s="91"/>
      <c r="J602" s="91"/>
      <c r="K602" s="92"/>
      <c r="L602" s="92"/>
      <c r="M602" s="9">
        <f t="shared" ca="1" si="193"/>
        <v>0</v>
      </c>
      <c r="N602" s="10" cm="1">
        <f t="array" aca="1" ref="N602" ca="1">IF(ISBLANK(C602),0,IF(F602="Flow",AP602,IF(F602="Cascade",AQ602,IF(OR(ISBLANK(F602),ISBLANK(G602),ISBLANK(I602),ISBLANK(J602)),0,(_xlfn.XLOOKUP(S602,INDIRECT(U602&amp;W602&amp;"W"),_xlfn.XLOOKUP(T602,INDIRECT(U602&amp;W602&amp;"D"),INDIRECT(U602&amp;W602))))))))</f>
        <v>0</v>
      </c>
      <c r="O602" s="93"/>
      <c r="P602" s="9">
        <f t="shared" ca="1" si="194"/>
        <v>0</v>
      </c>
      <c r="Q602" s="9">
        <f t="shared" si="204"/>
        <v>0</v>
      </c>
      <c r="S602" s="7">
        <f t="shared" si="205"/>
        <v>800</v>
      </c>
      <c r="T602" s="7">
        <f t="shared" si="206"/>
        <v>800</v>
      </c>
      <c r="U602" s="8" t="str">
        <f t="shared" si="207"/>
        <v/>
      </c>
      <c r="V602" s="7" cm="1">
        <f t="array" aca="1" ref="V602" ca="1">IF(ISBLANK(I602),0,_xlfn.XLOOKUP(I602,INDIRECT(U602&amp;"Controls"),INDIRECT(U602&amp;"ControlsAddon")))</f>
        <v>0</v>
      </c>
      <c r="W602" s="7" t="str">
        <f t="shared" si="195"/>
        <v/>
      </c>
      <c r="X602" s="7" cm="1">
        <f t="array" aca="1" ref="X602" ca="1">IF(AND(K602="y",NOT(ISBLANK(H602))),_xlfn.XLOOKUP(S602,ralcassette,ralcassettecost),IF(K602="Y",_xlfn.XLOOKUP(S602,INDIRECT(U602&amp;"RALW"),_xlfn.XLOOKUP(T602,INDIRECT(U602&amp;"RALD"),INDIRECT(U602&amp;"RAL"))),0))</f>
        <v>0</v>
      </c>
      <c r="Y602" s="7">
        <f t="shared" si="208"/>
        <v>0</v>
      </c>
      <c r="Z602" s="7">
        <f t="shared" si="209"/>
        <v>0</v>
      </c>
      <c r="AA602" s="7" cm="1">
        <f t="array" ref="AA602">IF(ISNUMBER(SEARCH("cassette",H602)),_xlfn.XLOOKUP(S602,cassettewidth,_xlfn.XLOOKUP(H602,cassettetype,cassette)),IF(ISNUMBER(SEARCH("fascia",H602)),_xlfn.XLOOKUP(S602,fasciawidth,_xlfn.XLOOKUP(H602,fasciatype,fascia)),0))</f>
        <v>0</v>
      </c>
      <c r="AB602" s="7" t="str">
        <f t="shared" si="210"/>
        <v/>
      </c>
      <c r="AC602" s="7" t="str" cm="1">
        <f t="array" ref="AC602">IF(NOT(ISBLANK(H602)),_xlfn.XLOOKUP(S602,cassetterefwidth,_xlfn.XLOOKUP(T602,cassetterefdrop,cassetteref)),"")</f>
        <v/>
      </c>
      <c r="AD602" s="1" t="b">
        <f t="shared" si="211"/>
        <v>0</v>
      </c>
      <c r="AE602" s="1" t="b">
        <f t="shared" si="196"/>
        <v>0</v>
      </c>
      <c r="AF602" s="10" t="e" cm="1">
        <f t="array" aca="1" ref="AF602" ca="1">(_xlfn.XLOOKUP($S602,INDIRECT($U602&amp;$W602&amp;"W"),_xlfn.XLOOKUP($T602,INDIRECT($U602&amp;$W602&amp;"D"),INDIRECT($U602&amp;$W602))))</f>
        <v>#REF!</v>
      </c>
      <c r="AG602" s="9"/>
      <c r="AH602" s="9"/>
      <c r="AI602" s="9"/>
      <c r="AJ602" s="9"/>
      <c r="AK602" s="9"/>
      <c r="AL602" s="7">
        <f t="shared" si="197"/>
        <v>500</v>
      </c>
      <c r="AM602" s="7" t="str">
        <f t="shared" si="212"/>
        <v/>
      </c>
      <c r="AN602" s="7">
        <f t="shared" si="198"/>
        <v>0</v>
      </c>
      <c r="AO602" s="7">
        <f t="shared" si="199"/>
        <v>0</v>
      </c>
      <c r="AP602" s="9" cm="1">
        <f t="array" aca="1" ref="AP602" ca="1">IF(F602="Flow",_xlfn.XLOOKUP(AL602,INDIRECT(F602&amp;AM602&amp;"W"),_xlfn.XLOOKUP(AI602,INDIRECT(F602&amp;AM602&amp;"H"),INDIRECT(F602&amp;AM602))),0)</f>
        <v>0</v>
      </c>
      <c r="AQ602" s="9">
        <f>IF(F602="Cascade",_xlfn.XLOOKUP(S602,Cascade!$C$4:$S$4,Cascade!$C$5:$S$5),0)</f>
        <v>0</v>
      </c>
      <c r="AR602" s="9" t="b">
        <f t="shared" si="200"/>
        <v>0</v>
      </c>
      <c r="AS602" s="9" cm="1">
        <f t="array" aca="1" ref="AS602" ca="1">IF(OR(G602="Ellipse 43",G602="Luxury 46",G602="Type 2",G602="Type D",G602="Type Z",ISBLANK(G602)),0,_xlfn.XLOOKUP(S602,INDIRECT(U602&amp;AR602&amp;"w"),INDIRECT(U602&amp;AR602)))</f>
        <v>0</v>
      </c>
      <c r="AT602" s="9" cm="1">
        <f t="array" ref="AT602">IF(F602="ExtraLok 100",_xlfn.XLOOKUP(S602,'ExtraLok 100'!$C$6:$S$6,_xlfn.XLOOKUP('Pricing Tool'!T602,'ExtraLok 100'!$A$7:$A$21,'ExtraLok 100'!$C$7:$S$21)),IF(F602="ExtraLok 125",_xlfn.XLOOKUP('Pricing Tool'!S602,'ExtraLok 125'!$C$6:$S$6,_xlfn.XLOOKUP('Pricing Tool'!T602,'ExtraLok 125'!$A$7:$A$33,'ExtraLok 125'!$C$7:$S$33)),0))</f>
        <v>0</v>
      </c>
      <c r="AU602" s="9">
        <f t="shared" ca="1" si="213"/>
        <v>0</v>
      </c>
      <c r="AV602" s="9" t="str">
        <f t="shared" si="201"/>
        <v/>
      </c>
      <c r="AW602" s="85" t="e">
        <f>_xlfn.XLOOKUP($AV602,'Size capacities'!$A$2:$A$120,'Size capacities'!D$2:D$120)</f>
        <v>#N/A</v>
      </c>
      <c r="AX602" s="85" t="e">
        <f>_xlfn.XLOOKUP($AV602,'Size capacities'!$A$2:$A$120,'Size capacities'!E$2:E$120)</f>
        <v>#N/A</v>
      </c>
      <c r="AY602" s="85" t="e">
        <f>_xlfn.XLOOKUP($AV602,'Size capacities'!$A$2:$A$120,'Size capacities'!F$2:F$120)</f>
        <v>#N/A</v>
      </c>
      <c r="AZ602" s="85" t="e">
        <f>_xlfn.XLOOKUP($AV602,'Size capacities'!$A$2:$A$120,'Size capacities'!G$2:G$120)</f>
        <v>#N/A</v>
      </c>
      <c r="BA602" s="85">
        <f t="shared" si="202"/>
        <v>0</v>
      </c>
      <c r="BB602" s="85">
        <f t="shared" si="203"/>
        <v>0</v>
      </c>
    </row>
    <row r="603" spans="1:54" x14ac:dyDescent="0.3">
      <c r="A603" s="7">
        <v>600</v>
      </c>
      <c r="B603" s="91"/>
      <c r="C603" s="91"/>
      <c r="D603" s="91"/>
      <c r="E603" s="91"/>
      <c r="F603" s="91"/>
      <c r="G603" s="91"/>
      <c r="H603" s="91"/>
      <c r="I603" s="91"/>
      <c r="J603" s="91"/>
      <c r="K603" s="92"/>
      <c r="L603" s="92"/>
      <c r="M603" s="9">
        <f t="shared" ca="1" si="193"/>
        <v>0</v>
      </c>
      <c r="N603" s="10" cm="1">
        <f t="array" aca="1" ref="N603" ca="1">IF(ISBLANK(C603),0,IF(F603="Flow",AP603,IF(F603="Cascade",AQ603,IF(OR(ISBLANK(F603),ISBLANK(G603),ISBLANK(I603),ISBLANK(J603)),0,(_xlfn.XLOOKUP(S603,INDIRECT(U603&amp;W603&amp;"W"),_xlfn.XLOOKUP(T603,INDIRECT(U603&amp;W603&amp;"D"),INDIRECT(U603&amp;W603))))))))</f>
        <v>0</v>
      </c>
      <c r="O603" s="93"/>
      <c r="P603" s="9">
        <f t="shared" ca="1" si="194"/>
        <v>0</v>
      </c>
      <c r="Q603" s="9">
        <f t="shared" si="204"/>
        <v>0</v>
      </c>
      <c r="S603" s="7">
        <f t="shared" si="205"/>
        <v>800</v>
      </c>
      <c r="T603" s="7">
        <f t="shared" si="206"/>
        <v>800</v>
      </c>
      <c r="U603" s="8" t="str">
        <f t="shared" si="207"/>
        <v/>
      </c>
      <c r="V603" s="7" cm="1">
        <f t="array" aca="1" ref="V603" ca="1">IF(ISBLANK(I603),0,_xlfn.XLOOKUP(I603,INDIRECT(U603&amp;"Controls"),INDIRECT(U603&amp;"ControlsAddon")))</f>
        <v>0</v>
      </c>
      <c r="W603" s="7" t="str">
        <f t="shared" si="195"/>
        <v/>
      </c>
      <c r="X603" s="7" cm="1">
        <f t="array" aca="1" ref="X603" ca="1">IF(AND(K603="y",NOT(ISBLANK(H603))),_xlfn.XLOOKUP(S603,ralcassette,ralcassettecost),IF(K603="Y",_xlfn.XLOOKUP(S603,INDIRECT(U603&amp;"RALW"),_xlfn.XLOOKUP(T603,INDIRECT(U603&amp;"RALD"),INDIRECT(U603&amp;"RAL"))),0))</f>
        <v>0</v>
      </c>
      <c r="Y603" s="7">
        <f t="shared" si="208"/>
        <v>0</v>
      </c>
      <c r="Z603" s="7">
        <f t="shared" si="209"/>
        <v>0</v>
      </c>
      <c r="AA603" s="7" cm="1">
        <f t="array" ref="AA603">IF(ISNUMBER(SEARCH("cassette",H603)),_xlfn.XLOOKUP(S603,cassettewidth,_xlfn.XLOOKUP(H603,cassettetype,cassette)),IF(ISNUMBER(SEARCH("fascia",H603)),_xlfn.XLOOKUP(S603,fasciawidth,_xlfn.XLOOKUP(H603,fasciatype,fascia)),0))</f>
        <v>0</v>
      </c>
      <c r="AB603" s="7" t="str">
        <f t="shared" si="210"/>
        <v/>
      </c>
      <c r="AC603" s="7" t="str" cm="1">
        <f t="array" ref="AC603">IF(NOT(ISBLANK(H603)),_xlfn.XLOOKUP(S603,cassetterefwidth,_xlfn.XLOOKUP(T603,cassetterefdrop,cassetteref)),"")</f>
        <v/>
      </c>
      <c r="AD603" s="1" t="b">
        <f t="shared" si="211"/>
        <v>0</v>
      </c>
      <c r="AE603" s="1" t="b">
        <f t="shared" si="196"/>
        <v>0</v>
      </c>
      <c r="AF603" s="10" t="e" cm="1">
        <f t="array" aca="1" ref="AF603" ca="1">(_xlfn.XLOOKUP($S603,INDIRECT($U603&amp;$W603&amp;"W"),_xlfn.XLOOKUP($T603,INDIRECT($U603&amp;$W603&amp;"D"),INDIRECT($U603&amp;$W603))))</f>
        <v>#REF!</v>
      </c>
      <c r="AG603" s="9"/>
      <c r="AH603" s="9"/>
      <c r="AI603" s="9"/>
      <c r="AJ603" s="9"/>
      <c r="AK603" s="9"/>
      <c r="AL603" s="7">
        <f t="shared" si="197"/>
        <v>500</v>
      </c>
      <c r="AM603" s="7" t="str">
        <f t="shared" si="212"/>
        <v/>
      </c>
      <c r="AN603" s="7">
        <f t="shared" si="198"/>
        <v>0</v>
      </c>
      <c r="AO603" s="7">
        <f t="shared" si="199"/>
        <v>0</v>
      </c>
      <c r="AP603" s="9" cm="1">
        <f t="array" aca="1" ref="AP603" ca="1">IF(F603="Flow",_xlfn.XLOOKUP(AL603,INDIRECT(F603&amp;AM603&amp;"W"),_xlfn.XLOOKUP(AI603,INDIRECT(F603&amp;AM603&amp;"H"),INDIRECT(F603&amp;AM603))),0)</f>
        <v>0</v>
      </c>
      <c r="AQ603" s="9">
        <f>IF(F603="Cascade",_xlfn.XLOOKUP(S603,Cascade!$C$4:$S$4,Cascade!$C$5:$S$5),0)</f>
        <v>0</v>
      </c>
      <c r="AR603" s="9" t="b">
        <f t="shared" si="200"/>
        <v>0</v>
      </c>
      <c r="AS603" s="9" cm="1">
        <f t="array" aca="1" ref="AS603" ca="1">IF(OR(G603="Ellipse 43",G603="Luxury 46",G603="Type 2",G603="Type D",G603="Type Z",ISBLANK(G603)),0,_xlfn.XLOOKUP(S603,INDIRECT(U603&amp;AR603&amp;"w"),INDIRECT(U603&amp;AR603)))</f>
        <v>0</v>
      </c>
      <c r="AT603" s="9" cm="1">
        <f t="array" ref="AT603">IF(F603="ExtraLok 100",_xlfn.XLOOKUP(S603,'ExtraLok 100'!$C$6:$S$6,_xlfn.XLOOKUP('Pricing Tool'!T603,'ExtraLok 100'!$A$7:$A$21,'ExtraLok 100'!$C$7:$S$21)),IF(F603="ExtraLok 125",_xlfn.XLOOKUP('Pricing Tool'!S603,'ExtraLok 125'!$C$6:$S$6,_xlfn.XLOOKUP('Pricing Tool'!T603,'ExtraLok 125'!$A$7:$A$33,'ExtraLok 125'!$C$7:$S$33)),0))</f>
        <v>0</v>
      </c>
      <c r="AU603" s="9">
        <f t="shared" ca="1" si="213"/>
        <v>0</v>
      </c>
      <c r="AV603" s="9" t="str">
        <f t="shared" si="201"/>
        <v/>
      </c>
      <c r="AW603" s="85" t="e">
        <f>_xlfn.XLOOKUP($AV603,'Size capacities'!$A$2:$A$120,'Size capacities'!D$2:D$120)</f>
        <v>#N/A</v>
      </c>
      <c r="AX603" s="85" t="e">
        <f>_xlfn.XLOOKUP($AV603,'Size capacities'!$A$2:$A$120,'Size capacities'!E$2:E$120)</f>
        <v>#N/A</v>
      </c>
      <c r="AY603" s="85" t="e">
        <f>_xlfn.XLOOKUP($AV603,'Size capacities'!$A$2:$A$120,'Size capacities'!F$2:F$120)</f>
        <v>#N/A</v>
      </c>
      <c r="AZ603" s="85" t="e">
        <f>_xlfn.XLOOKUP($AV603,'Size capacities'!$A$2:$A$120,'Size capacities'!G$2:G$120)</f>
        <v>#N/A</v>
      </c>
      <c r="BA603" s="85">
        <f t="shared" si="202"/>
        <v>0</v>
      </c>
      <c r="BB603" s="85">
        <f t="shared" si="203"/>
        <v>0</v>
      </c>
    </row>
    <row r="604" spans="1:54" x14ac:dyDescent="0.3">
      <c r="A604" s="7">
        <v>601</v>
      </c>
      <c r="B604" s="91"/>
      <c r="C604" s="91"/>
      <c r="D604" s="91"/>
      <c r="E604" s="91"/>
      <c r="F604" s="91"/>
      <c r="G604" s="91"/>
      <c r="H604" s="91"/>
      <c r="I604" s="91"/>
      <c r="J604" s="91"/>
      <c r="K604" s="92"/>
      <c r="L604" s="92"/>
      <c r="M604" s="9">
        <f t="shared" ca="1" si="193"/>
        <v>0</v>
      </c>
      <c r="N604" s="10" cm="1">
        <f t="array" aca="1" ref="N604" ca="1">IF(ISBLANK(C604),0,IF(F604="Flow",AP604,IF(F604="Cascade",AQ604,IF(OR(ISBLANK(F604),ISBLANK(G604),ISBLANK(I604),ISBLANK(J604)),0,(_xlfn.XLOOKUP(S604,INDIRECT(U604&amp;W604&amp;"W"),_xlfn.XLOOKUP(T604,INDIRECT(U604&amp;W604&amp;"D"),INDIRECT(U604&amp;W604))))))))</f>
        <v>0</v>
      </c>
      <c r="O604" s="93"/>
      <c r="P604" s="9">
        <f t="shared" ca="1" si="194"/>
        <v>0</v>
      </c>
      <c r="Q604" s="9">
        <f t="shared" si="204"/>
        <v>0</v>
      </c>
      <c r="S604" s="7">
        <f t="shared" si="205"/>
        <v>800</v>
      </c>
      <c r="T604" s="7">
        <f t="shared" si="206"/>
        <v>800</v>
      </c>
      <c r="U604" s="8" t="str">
        <f t="shared" si="207"/>
        <v/>
      </c>
      <c r="V604" s="7" cm="1">
        <f t="array" aca="1" ref="V604" ca="1">IF(ISBLANK(I604),0,_xlfn.XLOOKUP(I604,INDIRECT(U604&amp;"Controls"),INDIRECT(U604&amp;"ControlsAddon")))</f>
        <v>0</v>
      </c>
      <c r="W604" s="7" t="str">
        <f t="shared" si="195"/>
        <v/>
      </c>
      <c r="X604" s="7" cm="1">
        <f t="array" aca="1" ref="X604" ca="1">IF(AND(K604="y",NOT(ISBLANK(H604))),_xlfn.XLOOKUP(S604,ralcassette,ralcassettecost),IF(K604="Y",_xlfn.XLOOKUP(S604,INDIRECT(U604&amp;"RALW"),_xlfn.XLOOKUP(T604,INDIRECT(U604&amp;"RALD"),INDIRECT(U604&amp;"RAL"))),0))</f>
        <v>0</v>
      </c>
      <c r="Y604" s="7">
        <f t="shared" si="208"/>
        <v>0</v>
      </c>
      <c r="Z604" s="7">
        <f t="shared" si="209"/>
        <v>0</v>
      </c>
      <c r="AA604" s="7" cm="1">
        <f t="array" ref="AA604">IF(ISNUMBER(SEARCH("cassette",H604)),_xlfn.XLOOKUP(S604,cassettewidth,_xlfn.XLOOKUP(H604,cassettetype,cassette)),IF(ISNUMBER(SEARCH("fascia",H604)),_xlfn.XLOOKUP(S604,fasciawidth,_xlfn.XLOOKUP(H604,fasciatype,fascia)),0))</f>
        <v>0</v>
      </c>
      <c r="AB604" s="7" t="str">
        <f t="shared" si="210"/>
        <v/>
      </c>
      <c r="AC604" s="7" t="str" cm="1">
        <f t="array" ref="AC604">IF(NOT(ISBLANK(H604)),_xlfn.XLOOKUP(S604,cassetterefwidth,_xlfn.XLOOKUP(T604,cassetterefdrop,cassetteref)),"")</f>
        <v/>
      </c>
      <c r="AD604" s="1" t="b">
        <f t="shared" si="211"/>
        <v>0</v>
      </c>
      <c r="AE604" s="1" t="b">
        <f t="shared" si="196"/>
        <v>0</v>
      </c>
      <c r="AF604" s="10" t="e" cm="1">
        <f t="array" aca="1" ref="AF604" ca="1">(_xlfn.XLOOKUP($S604,INDIRECT($U604&amp;$W604&amp;"W"),_xlfn.XLOOKUP($T604,INDIRECT($U604&amp;$W604&amp;"D"),INDIRECT($U604&amp;$W604))))</f>
        <v>#REF!</v>
      </c>
      <c r="AG604" s="9"/>
      <c r="AH604" s="9"/>
      <c r="AI604" s="9"/>
      <c r="AJ604" s="9"/>
      <c r="AK604" s="9"/>
      <c r="AL604" s="7">
        <f t="shared" si="197"/>
        <v>500</v>
      </c>
      <c r="AM604" s="7" t="str">
        <f t="shared" si="212"/>
        <v/>
      </c>
      <c r="AN604" s="7">
        <f t="shared" si="198"/>
        <v>0</v>
      </c>
      <c r="AO604" s="7">
        <f t="shared" si="199"/>
        <v>0</v>
      </c>
      <c r="AP604" s="9" cm="1">
        <f t="array" aca="1" ref="AP604" ca="1">IF(F604="Flow",_xlfn.XLOOKUP(AL604,INDIRECT(F604&amp;AM604&amp;"W"),_xlfn.XLOOKUP(AI604,INDIRECT(F604&amp;AM604&amp;"H"),INDIRECT(F604&amp;AM604))),0)</f>
        <v>0</v>
      </c>
      <c r="AQ604" s="9">
        <f>IF(F604="Cascade",_xlfn.XLOOKUP(S604,Cascade!$C$4:$S$4,Cascade!$C$5:$S$5),0)</f>
        <v>0</v>
      </c>
      <c r="AR604" s="9" t="b">
        <f t="shared" si="200"/>
        <v>0</v>
      </c>
      <c r="AS604" s="9" cm="1">
        <f t="array" aca="1" ref="AS604" ca="1">IF(OR(G604="Ellipse 43",G604="Luxury 46",G604="Type 2",G604="Type D",G604="Type Z",ISBLANK(G604)),0,_xlfn.XLOOKUP(S604,INDIRECT(U604&amp;AR604&amp;"w"),INDIRECT(U604&amp;AR604)))</f>
        <v>0</v>
      </c>
      <c r="AT604" s="9" cm="1">
        <f t="array" ref="AT604">IF(F604="ExtraLok 100",_xlfn.XLOOKUP(S604,'ExtraLok 100'!$C$6:$S$6,_xlfn.XLOOKUP('Pricing Tool'!T604,'ExtraLok 100'!$A$7:$A$21,'ExtraLok 100'!$C$7:$S$21)),IF(F604="ExtraLok 125",_xlfn.XLOOKUP('Pricing Tool'!S604,'ExtraLok 125'!$C$6:$S$6,_xlfn.XLOOKUP('Pricing Tool'!T604,'ExtraLok 125'!$A$7:$A$33,'ExtraLok 125'!$C$7:$S$33)),0))</f>
        <v>0</v>
      </c>
      <c r="AU604" s="9">
        <f t="shared" ca="1" si="213"/>
        <v>0</v>
      </c>
      <c r="AV604" s="9" t="str">
        <f t="shared" si="201"/>
        <v/>
      </c>
      <c r="AW604" s="85" t="e">
        <f>_xlfn.XLOOKUP($AV604,'Size capacities'!$A$2:$A$120,'Size capacities'!D$2:D$120)</f>
        <v>#N/A</v>
      </c>
      <c r="AX604" s="85" t="e">
        <f>_xlfn.XLOOKUP($AV604,'Size capacities'!$A$2:$A$120,'Size capacities'!E$2:E$120)</f>
        <v>#N/A</v>
      </c>
      <c r="AY604" s="85" t="e">
        <f>_xlfn.XLOOKUP($AV604,'Size capacities'!$A$2:$A$120,'Size capacities'!F$2:F$120)</f>
        <v>#N/A</v>
      </c>
      <c r="AZ604" s="85" t="e">
        <f>_xlfn.XLOOKUP($AV604,'Size capacities'!$A$2:$A$120,'Size capacities'!G$2:G$120)</f>
        <v>#N/A</v>
      </c>
      <c r="BA604" s="85">
        <f t="shared" si="202"/>
        <v>0</v>
      </c>
      <c r="BB604" s="85">
        <f t="shared" si="203"/>
        <v>0</v>
      </c>
    </row>
    <row r="605" spans="1:54" x14ac:dyDescent="0.3">
      <c r="A605" s="7">
        <v>602</v>
      </c>
      <c r="B605" s="91"/>
      <c r="C605" s="91"/>
      <c r="D605" s="91"/>
      <c r="E605" s="91"/>
      <c r="F605" s="91"/>
      <c r="G605" s="91"/>
      <c r="H605" s="91"/>
      <c r="I605" s="91"/>
      <c r="J605" s="91"/>
      <c r="K605" s="92"/>
      <c r="L605" s="92"/>
      <c r="M605" s="9">
        <f t="shared" ca="1" si="193"/>
        <v>0</v>
      </c>
      <c r="N605" s="10" cm="1">
        <f t="array" aca="1" ref="N605" ca="1">IF(ISBLANK(C605),0,IF(F605="Flow",AP605,IF(F605="Cascade",AQ605,IF(OR(ISBLANK(F605),ISBLANK(G605),ISBLANK(I605),ISBLANK(J605)),0,(_xlfn.XLOOKUP(S605,INDIRECT(U605&amp;W605&amp;"W"),_xlfn.XLOOKUP(T605,INDIRECT(U605&amp;W605&amp;"D"),INDIRECT(U605&amp;W605))))))))</f>
        <v>0</v>
      </c>
      <c r="O605" s="93"/>
      <c r="P605" s="9">
        <f t="shared" ca="1" si="194"/>
        <v>0</v>
      </c>
      <c r="Q605" s="9">
        <f t="shared" si="204"/>
        <v>0</v>
      </c>
      <c r="S605" s="7">
        <f t="shared" si="205"/>
        <v>800</v>
      </c>
      <c r="T605" s="7">
        <f t="shared" si="206"/>
        <v>800</v>
      </c>
      <c r="U605" s="8" t="str">
        <f t="shared" si="207"/>
        <v/>
      </c>
      <c r="V605" s="7" cm="1">
        <f t="array" aca="1" ref="V605" ca="1">IF(ISBLANK(I605),0,_xlfn.XLOOKUP(I605,INDIRECT(U605&amp;"Controls"),INDIRECT(U605&amp;"ControlsAddon")))</f>
        <v>0</v>
      </c>
      <c r="W605" s="7" t="str">
        <f t="shared" si="195"/>
        <v/>
      </c>
      <c r="X605" s="7" cm="1">
        <f t="array" aca="1" ref="X605" ca="1">IF(AND(K605="y",NOT(ISBLANK(H605))),_xlfn.XLOOKUP(S605,ralcassette,ralcassettecost),IF(K605="Y",_xlfn.XLOOKUP(S605,INDIRECT(U605&amp;"RALW"),_xlfn.XLOOKUP(T605,INDIRECT(U605&amp;"RALD"),INDIRECT(U605&amp;"RAL"))),0))</f>
        <v>0</v>
      </c>
      <c r="Y605" s="7">
        <f t="shared" si="208"/>
        <v>0</v>
      </c>
      <c r="Z605" s="7">
        <f t="shared" si="209"/>
        <v>0</v>
      </c>
      <c r="AA605" s="7" cm="1">
        <f t="array" ref="AA605">IF(ISNUMBER(SEARCH("cassette",H605)),_xlfn.XLOOKUP(S605,cassettewidth,_xlfn.XLOOKUP(H605,cassettetype,cassette)),IF(ISNUMBER(SEARCH("fascia",H605)),_xlfn.XLOOKUP(S605,fasciawidth,_xlfn.XLOOKUP(H605,fasciatype,fascia)),0))</f>
        <v>0</v>
      </c>
      <c r="AB605" s="7" t="str">
        <f t="shared" si="210"/>
        <v/>
      </c>
      <c r="AC605" s="7" t="str" cm="1">
        <f t="array" ref="AC605">IF(NOT(ISBLANK(H605)),_xlfn.XLOOKUP(S605,cassetterefwidth,_xlfn.XLOOKUP(T605,cassetterefdrop,cassetteref)),"")</f>
        <v/>
      </c>
      <c r="AD605" s="1" t="b">
        <f t="shared" si="211"/>
        <v>0</v>
      </c>
      <c r="AE605" s="1" t="b">
        <f t="shared" si="196"/>
        <v>0</v>
      </c>
      <c r="AF605" s="10" t="e" cm="1">
        <f t="array" aca="1" ref="AF605" ca="1">(_xlfn.XLOOKUP($S605,INDIRECT($U605&amp;$W605&amp;"W"),_xlfn.XLOOKUP($T605,INDIRECT($U605&amp;$W605&amp;"D"),INDIRECT($U605&amp;$W605))))</f>
        <v>#REF!</v>
      </c>
      <c r="AG605" s="9"/>
      <c r="AH605" s="9"/>
      <c r="AI605" s="9"/>
      <c r="AJ605" s="9"/>
      <c r="AK605" s="9"/>
      <c r="AL605" s="7">
        <f t="shared" si="197"/>
        <v>500</v>
      </c>
      <c r="AM605" s="7" t="str">
        <f t="shared" si="212"/>
        <v/>
      </c>
      <c r="AN605" s="7">
        <f t="shared" si="198"/>
        <v>0</v>
      </c>
      <c r="AO605" s="7">
        <f t="shared" si="199"/>
        <v>0</v>
      </c>
      <c r="AP605" s="9" cm="1">
        <f t="array" aca="1" ref="AP605" ca="1">IF(F605="Flow",_xlfn.XLOOKUP(AL605,INDIRECT(F605&amp;AM605&amp;"W"),_xlfn.XLOOKUP(AI605,INDIRECT(F605&amp;AM605&amp;"H"),INDIRECT(F605&amp;AM605))),0)</f>
        <v>0</v>
      </c>
      <c r="AQ605" s="9">
        <f>IF(F605="Cascade",_xlfn.XLOOKUP(S605,Cascade!$C$4:$S$4,Cascade!$C$5:$S$5),0)</f>
        <v>0</v>
      </c>
      <c r="AR605" s="9" t="b">
        <f t="shared" si="200"/>
        <v>0</v>
      </c>
      <c r="AS605" s="9" cm="1">
        <f t="array" aca="1" ref="AS605" ca="1">IF(OR(G605="Ellipse 43",G605="Luxury 46",G605="Type 2",G605="Type D",G605="Type Z",ISBLANK(G605)),0,_xlfn.XLOOKUP(S605,INDIRECT(U605&amp;AR605&amp;"w"),INDIRECT(U605&amp;AR605)))</f>
        <v>0</v>
      </c>
      <c r="AT605" s="9" cm="1">
        <f t="array" ref="AT605">IF(F605="ExtraLok 100",_xlfn.XLOOKUP(S605,'ExtraLok 100'!$C$6:$S$6,_xlfn.XLOOKUP('Pricing Tool'!T605,'ExtraLok 100'!$A$7:$A$21,'ExtraLok 100'!$C$7:$S$21)),IF(F605="ExtraLok 125",_xlfn.XLOOKUP('Pricing Tool'!S605,'ExtraLok 125'!$C$6:$S$6,_xlfn.XLOOKUP('Pricing Tool'!T605,'ExtraLok 125'!$A$7:$A$33,'ExtraLok 125'!$C$7:$S$33)),0))</f>
        <v>0</v>
      </c>
      <c r="AU605" s="9">
        <f t="shared" ca="1" si="213"/>
        <v>0</v>
      </c>
      <c r="AV605" s="9" t="str">
        <f t="shared" si="201"/>
        <v/>
      </c>
      <c r="AW605" s="85" t="e">
        <f>_xlfn.XLOOKUP($AV605,'Size capacities'!$A$2:$A$120,'Size capacities'!D$2:D$120)</f>
        <v>#N/A</v>
      </c>
      <c r="AX605" s="85" t="e">
        <f>_xlfn.XLOOKUP($AV605,'Size capacities'!$A$2:$A$120,'Size capacities'!E$2:E$120)</f>
        <v>#N/A</v>
      </c>
      <c r="AY605" s="85" t="e">
        <f>_xlfn.XLOOKUP($AV605,'Size capacities'!$A$2:$A$120,'Size capacities'!F$2:F$120)</f>
        <v>#N/A</v>
      </c>
      <c r="AZ605" s="85" t="e">
        <f>_xlfn.XLOOKUP($AV605,'Size capacities'!$A$2:$A$120,'Size capacities'!G$2:G$120)</f>
        <v>#N/A</v>
      </c>
      <c r="BA605" s="85">
        <f t="shared" si="202"/>
        <v>0</v>
      </c>
      <c r="BB605" s="85">
        <f t="shared" si="203"/>
        <v>0</v>
      </c>
    </row>
    <row r="606" spans="1:54" x14ac:dyDescent="0.3">
      <c r="A606" s="7">
        <v>603</v>
      </c>
      <c r="B606" s="91"/>
      <c r="C606" s="91"/>
      <c r="D606" s="91"/>
      <c r="E606" s="91"/>
      <c r="F606" s="91"/>
      <c r="G606" s="91"/>
      <c r="H606" s="91"/>
      <c r="I606" s="91"/>
      <c r="J606" s="91"/>
      <c r="K606" s="92"/>
      <c r="L606" s="92"/>
      <c r="M606" s="9">
        <f t="shared" ca="1" si="193"/>
        <v>0</v>
      </c>
      <c r="N606" s="10" cm="1">
        <f t="array" aca="1" ref="N606" ca="1">IF(ISBLANK(C606),0,IF(F606="Flow",AP606,IF(F606="Cascade",AQ606,IF(OR(ISBLANK(F606),ISBLANK(G606),ISBLANK(I606),ISBLANK(J606)),0,(_xlfn.XLOOKUP(S606,INDIRECT(U606&amp;W606&amp;"W"),_xlfn.XLOOKUP(T606,INDIRECT(U606&amp;W606&amp;"D"),INDIRECT(U606&amp;W606))))))))</f>
        <v>0</v>
      </c>
      <c r="O606" s="93"/>
      <c r="P606" s="9">
        <f t="shared" ca="1" si="194"/>
        <v>0</v>
      </c>
      <c r="Q606" s="9">
        <f t="shared" si="204"/>
        <v>0</v>
      </c>
      <c r="S606" s="7">
        <f t="shared" si="205"/>
        <v>800</v>
      </c>
      <c r="T606" s="7">
        <f t="shared" si="206"/>
        <v>800</v>
      </c>
      <c r="U606" s="8" t="str">
        <f t="shared" si="207"/>
        <v/>
      </c>
      <c r="V606" s="7" cm="1">
        <f t="array" aca="1" ref="V606" ca="1">IF(ISBLANK(I606),0,_xlfn.XLOOKUP(I606,INDIRECT(U606&amp;"Controls"),INDIRECT(U606&amp;"ControlsAddon")))</f>
        <v>0</v>
      </c>
      <c r="W606" s="7" t="str">
        <f t="shared" si="195"/>
        <v/>
      </c>
      <c r="X606" s="7" cm="1">
        <f t="array" aca="1" ref="X606" ca="1">IF(AND(K606="y",NOT(ISBLANK(H606))),_xlfn.XLOOKUP(S606,ralcassette,ralcassettecost),IF(K606="Y",_xlfn.XLOOKUP(S606,INDIRECT(U606&amp;"RALW"),_xlfn.XLOOKUP(T606,INDIRECT(U606&amp;"RALD"),INDIRECT(U606&amp;"RAL"))),0))</f>
        <v>0</v>
      </c>
      <c r="Y606" s="7">
        <f t="shared" si="208"/>
        <v>0</v>
      </c>
      <c r="Z606" s="7">
        <f t="shared" si="209"/>
        <v>0</v>
      </c>
      <c r="AA606" s="7" cm="1">
        <f t="array" ref="AA606">IF(ISNUMBER(SEARCH("cassette",H606)),_xlfn.XLOOKUP(S606,cassettewidth,_xlfn.XLOOKUP(H606,cassettetype,cassette)),IF(ISNUMBER(SEARCH("fascia",H606)),_xlfn.XLOOKUP(S606,fasciawidth,_xlfn.XLOOKUP(H606,fasciatype,fascia)),0))</f>
        <v>0</v>
      </c>
      <c r="AB606" s="7" t="str">
        <f t="shared" si="210"/>
        <v/>
      </c>
      <c r="AC606" s="7" t="str" cm="1">
        <f t="array" ref="AC606">IF(NOT(ISBLANK(H606)),_xlfn.XLOOKUP(S606,cassetterefwidth,_xlfn.XLOOKUP(T606,cassetterefdrop,cassetteref)),"")</f>
        <v/>
      </c>
      <c r="AD606" s="1" t="b">
        <f t="shared" si="211"/>
        <v>0</v>
      </c>
      <c r="AE606" s="1" t="b">
        <f t="shared" si="196"/>
        <v>0</v>
      </c>
      <c r="AF606" s="10" t="e" cm="1">
        <f t="array" aca="1" ref="AF606" ca="1">(_xlfn.XLOOKUP($S606,INDIRECT($U606&amp;$W606&amp;"W"),_xlfn.XLOOKUP($T606,INDIRECT($U606&amp;$W606&amp;"D"),INDIRECT($U606&amp;$W606))))</f>
        <v>#REF!</v>
      </c>
      <c r="AG606" s="9"/>
      <c r="AH606" s="9"/>
      <c r="AI606" s="9"/>
      <c r="AJ606" s="9"/>
      <c r="AK606" s="9"/>
      <c r="AL606" s="7">
        <f t="shared" si="197"/>
        <v>500</v>
      </c>
      <c r="AM606" s="7" t="str">
        <f t="shared" si="212"/>
        <v/>
      </c>
      <c r="AN606" s="7">
        <f t="shared" si="198"/>
        <v>0</v>
      </c>
      <c r="AO606" s="7">
        <f t="shared" si="199"/>
        <v>0</v>
      </c>
      <c r="AP606" s="9" cm="1">
        <f t="array" aca="1" ref="AP606" ca="1">IF(F606="Flow",_xlfn.XLOOKUP(AL606,INDIRECT(F606&amp;AM606&amp;"W"),_xlfn.XLOOKUP(AI606,INDIRECT(F606&amp;AM606&amp;"H"),INDIRECT(F606&amp;AM606))),0)</f>
        <v>0</v>
      </c>
      <c r="AQ606" s="9">
        <f>IF(F606="Cascade",_xlfn.XLOOKUP(S606,Cascade!$C$4:$S$4,Cascade!$C$5:$S$5),0)</f>
        <v>0</v>
      </c>
      <c r="AR606" s="9" t="b">
        <f t="shared" si="200"/>
        <v>0</v>
      </c>
      <c r="AS606" s="9" cm="1">
        <f t="array" aca="1" ref="AS606" ca="1">IF(OR(G606="Ellipse 43",G606="Luxury 46",G606="Type 2",G606="Type D",G606="Type Z",ISBLANK(G606)),0,_xlfn.XLOOKUP(S606,INDIRECT(U606&amp;AR606&amp;"w"),INDIRECT(U606&amp;AR606)))</f>
        <v>0</v>
      </c>
      <c r="AT606" s="9" cm="1">
        <f t="array" ref="AT606">IF(F606="ExtraLok 100",_xlfn.XLOOKUP(S606,'ExtraLok 100'!$C$6:$S$6,_xlfn.XLOOKUP('Pricing Tool'!T606,'ExtraLok 100'!$A$7:$A$21,'ExtraLok 100'!$C$7:$S$21)),IF(F606="ExtraLok 125",_xlfn.XLOOKUP('Pricing Tool'!S606,'ExtraLok 125'!$C$6:$S$6,_xlfn.XLOOKUP('Pricing Tool'!T606,'ExtraLok 125'!$A$7:$A$33,'ExtraLok 125'!$C$7:$S$33)),0))</f>
        <v>0</v>
      </c>
      <c r="AU606" s="9">
        <f t="shared" ca="1" si="213"/>
        <v>0</v>
      </c>
      <c r="AV606" s="9" t="str">
        <f t="shared" si="201"/>
        <v/>
      </c>
      <c r="AW606" s="85" t="e">
        <f>_xlfn.XLOOKUP($AV606,'Size capacities'!$A$2:$A$120,'Size capacities'!D$2:D$120)</f>
        <v>#N/A</v>
      </c>
      <c r="AX606" s="85" t="e">
        <f>_xlfn.XLOOKUP($AV606,'Size capacities'!$A$2:$A$120,'Size capacities'!E$2:E$120)</f>
        <v>#N/A</v>
      </c>
      <c r="AY606" s="85" t="e">
        <f>_xlfn.XLOOKUP($AV606,'Size capacities'!$A$2:$A$120,'Size capacities'!F$2:F$120)</f>
        <v>#N/A</v>
      </c>
      <c r="AZ606" s="85" t="e">
        <f>_xlfn.XLOOKUP($AV606,'Size capacities'!$A$2:$A$120,'Size capacities'!G$2:G$120)</f>
        <v>#N/A</v>
      </c>
      <c r="BA606" s="85">
        <f t="shared" si="202"/>
        <v>0</v>
      </c>
      <c r="BB606" s="85">
        <f t="shared" si="203"/>
        <v>0</v>
      </c>
    </row>
    <row r="607" spans="1:54" x14ac:dyDescent="0.3">
      <c r="A607" s="7">
        <v>604</v>
      </c>
      <c r="B607" s="91"/>
      <c r="C607" s="91"/>
      <c r="D607" s="91"/>
      <c r="E607" s="91"/>
      <c r="F607" s="91"/>
      <c r="G607" s="91"/>
      <c r="H607" s="91"/>
      <c r="I607" s="91"/>
      <c r="J607" s="91"/>
      <c r="K607" s="92"/>
      <c r="L607" s="92"/>
      <c r="M607" s="9">
        <f t="shared" ca="1" si="193"/>
        <v>0</v>
      </c>
      <c r="N607" s="10" cm="1">
        <f t="array" aca="1" ref="N607" ca="1">IF(ISBLANK(C607),0,IF(F607="Flow",AP607,IF(F607="Cascade",AQ607,IF(OR(ISBLANK(F607),ISBLANK(G607),ISBLANK(I607),ISBLANK(J607)),0,(_xlfn.XLOOKUP(S607,INDIRECT(U607&amp;W607&amp;"W"),_xlfn.XLOOKUP(T607,INDIRECT(U607&amp;W607&amp;"D"),INDIRECT(U607&amp;W607))))))))</f>
        <v>0</v>
      </c>
      <c r="O607" s="93"/>
      <c r="P607" s="9">
        <f t="shared" ca="1" si="194"/>
        <v>0</v>
      </c>
      <c r="Q607" s="9">
        <f t="shared" si="204"/>
        <v>0</v>
      </c>
      <c r="S607" s="7">
        <f t="shared" si="205"/>
        <v>800</v>
      </c>
      <c r="T607" s="7">
        <f t="shared" si="206"/>
        <v>800</v>
      </c>
      <c r="U607" s="8" t="str">
        <f t="shared" si="207"/>
        <v/>
      </c>
      <c r="V607" s="7" cm="1">
        <f t="array" aca="1" ref="V607" ca="1">IF(ISBLANK(I607),0,_xlfn.XLOOKUP(I607,INDIRECT(U607&amp;"Controls"),INDIRECT(U607&amp;"ControlsAddon")))</f>
        <v>0</v>
      </c>
      <c r="W607" s="7" t="str">
        <f t="shared" si="195"/>
        <v/>
      </c>
      <c r="X607" s="7" cm="1">
        <f t="array" aca="1" ref="X607" ca="1">IF(AND(K607="y",NOT(ISBLANK(H607))),_xlfn.XLOOKUP(S607,ralcassette,ralcassettecost),IF(K607="Y",_xlfn.XLOOKUP(S607,INDIRECT(U607&amp;"RALW"),_xlfn.XLOOKUP(T607,INDIRECT(U607&amp;"RALD"),INDIRECT(U607&amp;"RAL"))),0))</f>
        <v>0</v>
      </c>
      <c r="Y607" s="7">
        <f t="shared" si="208"/>
        <v>0</v>
      </c>
      <c r="Z607" s="7">
        <f t="shared" si="209"/>
        <v>0</v>
      </c>
      <c r="AA607" s="7" cm="1">
        <f t="array" ref="AA607">IF(ISNUMBER(SEARCH("cassette",H607)),_xlfn.XLOOKUP(S607,cassettewidth,_xlfn.XLOOKUP(H607,cassettetype,cassette)),IF(ISNUMBER(SEARCH("fascia",H607)),_xlfn.XLOOKUP(S607,fasciawidth,_xlfn.XLOOKUP(H607,fasciatype,fascia)),0))</f>
        <v>0</v>
      </c>
      <c r="AB607" s="7" t="str">
        <f t="shared" si="210"/>
        <v/>
      </c>
      <c r="AC607" s="7" t="str" cm="1">
        <f t="array" ref="AC607">IF(NOT(ISBLANK(H607)),_xlfn.XLOOKUP(S607,cassetterefwidth,_xlfn.XLOOKUP(T607,cassetterefdrop,cassetteref)),"")</f>
        <v/>
      </c>
      <c r="AD607" s="1" t="b">
        <f t="shared" si="211"/>
        <v>0</v>
      </c>
      <c r="AE607" s="1" t="b">
        <f t="shared" si="196"/>
        <v>0</v>
      </c>
      <c r="AF607" s="10" t="e" cm="1">
        <f t="array" aca="1" ref="AF607" ca="1">(_xlfn.XLOOKUP($S607,INDIRECT($U607&amp;$W607&amp;"W"),_xlfn.XLOOKUP($T607,INDIRECT($U607&amp;$W607&amp;"D"),INDIRECT($U607&amp;$W607))))</f>
        <v>#REF!</v>
      </c>
      <c r="AG607" s="9"/>
      <c r="AH607" s="9"/>
      <c r="AI607" s="9"/>
      <c r="AJ607" s="9"/>
      <c r="AK607" s="9"/>
      <c r="AL607" s="7">
        <f t="shared" si="197"/>
        <v>500</v>
      </c>
      <c r="AM607" s="7" t="str">
        <f t="shared" si="212"/>
        <v/>
      </c>
      <c r="AN607" s="7">
        <f t="shared" si="198"/>
        <v>0</v>
      </c>
      <c r="AO607" s="7">
        <f t="shared" si="199"/>
        <v>0</v>
      </c>
      <c r="AP607" s="9" cm="1">
        <f t="array" aca="1" ref="AP607" ca="1">IF(F607="Flow",_xlfn.XLOOKUP(AL607,INDIRECT(F607&amp;AM607&amp;"W"),_xlfn.XLOOKUP(AI607,INDIRECT(F607&amp;AM607&amp;"H"),INDIRECT(F607&amp;AM607))),0)</f>
        <v>0</v>
      </c>
      <c r="AQ607" s="9">
        <f>IF(F607="Cascade",_xlfn.XLOOKUP(S607,Cascade!$C$4:$S$4,Cascade!$C$5:$S$5),0)</f>
        <v>0</v>
      </c>
      <c r="AR607" s="9" t="b">
        <f t="shared" si="200"/>
        <v>0</v>
      </c>
      <c r="AS607" s="9" cm="1">
        <f t="array" aca="1" ref="AS607" ca="1">IF(OR(G607="Ellipse 43",G607="Luxury 46",G607="Type 2",G607="Type D",G607="Type Z",ISBLANK(G607)),0,_xlfn.XLOOKUP(S607,INDIRECT(U607&amp;AR607&amp;"w"),INDIRECT(U607&amp;AR607)))</f>
        <v>0</v>
      </c>
      <c r="AT607" s="9" cm="1">
        <f t="array" ref="AT607">IF(F607="ExtraLok 100",_xlfn.XLOOKUP(S607,'ExtraLok 100'!$C$6:$S$6,_xlfn.XLOOKUP('Pricing Tool'!T607,'ExtraLok 100'!$A$7:$A$21,'ExtraLok 100'!$C$7:$S$21)),IF(F607="ExtraLok 125",_xlfn.XLOOKUP('Pricing Tool'!S607,'ExtraLok 125'!$C$6:$S$6,_xlfn.XLOOKUP('Pricing Tool'!T607,'ExtraLok 125'!$A$7:$A$33,'ExtraLok 125'!$C$7:$S$33)),0))</f>
        <v>0</v>
      </c>
      <c r="AU607" s="9">
        <f t="shared" ca="1" si="213"/>
        <v>0</v>
      </c>
      <c r="AV607" s="9" t="str">
        <f t="shared" si="201"/>
        <v/>
      </c>
      <c r="AW607" s="85" t="e">
        <f>_xlfn.XLOOKUP($AV607,'Size capacities'!$A$2:$A$120,'Size capacities'!D$2:D$120)</f>
        <v>#N/A</v>
      </c>
      <c r="AX607" s="85" t="e">
        <f>_xlfn.XLOOKUP($AV607,'Size capacities'!$A$2:$A$120,'Size capacities'!E$2:E$120)</f>
        <v>#N/A</v>
      </c>
      <c r="AY607" s="85" t="e">
        <f>_xlfn.XLOOKUP($AV607,'Size capacities'!$A$2:$A$120,'Size capacities'!F$2:F$120)</f>
        <v>#N/A</v>
      </c>
      <c r="AZ607" s="85" t="e">
        <f>_xlfn.XLOOKUP($AV607,'Size capacities'!$A$2:$A$120,'Size capacities'!G$2:G$120)</f>
        <v>#N/A</v>
      </c>
      <c r="BA607" s="85">
        <f t="shared" si="202"/>
        <v>0</v>
      </c>
      <c r="BB607" s="85">
        <f t="shared" si="203"/>
        <v>0</v>
      </c>
    </row>
    <row r="608" spans="1:54" x14ac:dyDescent="0.3">
      <c r="A608" s="7">
        <v>605</v>
      </c>
      <c r="B608" s="91"/>
      <c r="C608" s="91"/>
      <c r="D608" s="91"/>
      <c r="E608" s="91"/>
      <c r="F608" s="91"/>
      <c r="G608" s="91"/>
      <c r="H608" s="91"/>
      <c r="I608" s="91"/>
      <c r="J608" s="91"/>
      <c r="K608" s="92"/>
      <c r="L608" s="92"/>
      <c r="M608" s="9">
        <f t="shared" ca="1" si="193"/>
        <v>0</v>
      </c>
      <c r="N608" s="10" cm="1">
        <f t="array" aca="1" ref="N608" ca="1">IF(ISBLANK(C608),0,IF(F608="Flow",AP608,IF(F608="Cascade",AQ608,IF(OR(ISBLANK(F608),ISBLANK(G608),ISBLANK(I608),ISBLANK(J608)),0,(_xlfn.XLOOKUP(S608,INDIRECT(U608&amp;W608&amp;"W"),_xlfn.XLOOKUP(T608,INDIRECT(U608&amp;W608&amp;"D"),INDIRECT(U608&amp;W608))))))))</f>
        <v>0</v>
      </c>
      <c r="O608" s="93"/>
      <c r="P608" s="9">
        <f t="shared" ca="1" si="194"/>
        <v>0</v>
      </c>
      <c r="Q608" s="9">
        <f t="shared" si="204"/>
        <v>0</v>
      </c>
      <c r="S608" s="7">
        <f t="shared" si="205"/>
        <v>800</v>
      </c>
      <c r="T608" s="7">
        <f t="shared" si="206"/>
        <v>800</v>
      </c>
      <c r="U608" s="8" t="str">
        <f t="shared" si="207"/>
        <v/>
      </c>
      <c r="V608" s="7" cm="1">
        <f t="array" aca="1" ref="V608" ca="1">IF(ISBLANK(I608),0,_xlfn.XLOOKUP(I608,INDIRECT(U608&amp;"Controls"),INDIRECT(U608&amp;"ControlsAddon")))</f>
        <v>0</v>
      </c>
      <c r="W608" s="7" t="str">
        <f t="shared" si="195"/>
        <v/>
      </c>
      <c r="X608" s="7" cm="1">
        <f t="array" aca="1" ref="X608" ca="1">IF(AND(K608="y",NOT(ISBLANK(H608))),_xlfn.XLOOKUP(S608,ralcassette,ralcassettecost),IF(K608="Y",_xlfn.XLOOKUP(S608,INDIRECT(U608&amp;"RALW"),_xlfn.XLOOKUP(T608,INDIRECT(U608&amp;"RALD"),INDIRECT(U608&amp;"RAL"))),0))</f>
        <v>0</v>
      </c>
      <c r="Y608" s="7">
        <f t="shared" si="208"/>
        <v>0</v>
      </c>
      <c r="Z608" s="7">
        <f t="shared" si="209"/>
        <v>0</v>
      </c>
      <c r="AA608" s="7" cm="1">
        <f t="array" ref="AA608">IF(ISNUMBER(SEARCH("cassette",H608)),_xlfn.XLOOKUP(S608,cassettewidth,_xlfn.XLOOKUP(H608,cassettetype,cassette)),IF(ISNUMBER(SEARCH("fascia",H608)),_xlfn.XLOOKUP(S608,fasciawidth,_xlfn.XLOOKUP(H608,fasciatype,fascia)),0))</f>
        <v>0</v>
      </c>
      <c r="AB608" s="7" t="str">
        <f t="shared" si="210"/>
        <v/>
      </c>
      <c r="AC608" s="7" t="str" cm="1">
        <f t="array" ref="AC608">IF(NOT(ISBLANK(H608)),_xlfn.XLOOKUP(S608,cassetterefwidth,_xlfn.XLOOKUP(T608,cassetterefdrop,cassetteref)),"")</f>
        <v/>
      </c>
      <c r="AD608" s="1" t="b">
        <f t="shared" si="211"/>
        <v>0</v>
      </c>
      <c r="AE608" s="1" t="b">
        <f t="shared" si="196"/>
        <v>0</v>
      </c>
      <c r="AF608" s="10" t="e" cm="1">
        <f t="array" aca="1" ref="AF608" ca="1">(_xlfn.XLOOKUP($S608,INDIRECT($U608&amp;$W608&amp;"W"),_xlfn.XLOOKUP($T608,INDIRECT($U608&amp;$W608&amp;"D"),INDIRECT($U608&amp;$W608))))</f>
        <v>#REF!</v>
      </c>
      <c r="AG608" s="9"/>
      <c r="AH608" s="9"/>
      <c r="AI608" s="9"/>
      <c r="AJ608" s="9"/>
      <c r="AK608" s="9"/>
      <c r="AL608" s="7">
        <f t="shared" si="197"/>
        <v>500</v>
      </c>
      <c r="AM608" s="7" t="str">
        <f t="shared" si="212"/>
        <v/>
      </c>
      <c r="AN608" s="7">
        <f t="shared" si="198"/>
        <v>0</v>
      </c>
      <c r="AO608" s="7">
        <f t="shared" si="199"/>
        <v>0</v>
      </c>
      <c r="AP608" s="9" cm="1">
        <f t="array" aca="1" ref="AP608" ca="1">IF(F608="Flow",_xlfn.XLOOKUP(AL608,INDIRECT(F608&amp;AM608&amp;"W"),_xlfn.XLOOKUP(AI608,INDIRECT(F608&amp;AM608&amp;"H"),INDIRECT(F608&amp;AM608))),0)</f>
        <v>0</v>
      </c>
      <c r="AQ608" s="9">
        <f>IF(F608="Cascade",_xlfn.XLOOKUP(S608,Cascade!$C$4:$S$4,Cascade!$C$5:$S$5),0)</f>
        <v>0</v>
      </c>
      <c r="AR608" s="9" t="b">
        <f t="shared" si="200"/>
        <v>0</v>
      </c>
      <c r="AS608" s="9" cm="1">
        <f t="array" aca="1" ref="AS608" ca="1">IF(OR(G608="Ellipse 43",G608="Luxury 46",G608="Type 2",G608="Type D",G608="Type Z",ISBLANK(G608)),0,_xlfn.XLOOKUP(S608,INDIRECT(U608&amp;AR608&amp;"w"),INDIRECT(U608&amp;AR608)))</f>
        <v>0</v>
      </c>
      <c r="AT608" s="9" cm="1">
        <f t="array" ref="AT608">IF(F608="ExtraLok 100",_xlfn.XLOOKUP(S608,'ExtraLok 100'!$C$6:$S$6,_xlfn.XLOOKUP('Pricing Tool'!T608,'ExtraLok 100'!$A$7:$A$21,'ExtraLok 100'!$C$7:$S$21)),IF(F608="ExtraLok 125",_xlfn.XLOOKUP('Pricing Tool'!S608,'ExtraLok 125'!$C$6:$S$6,_xlfn.XLOOKUP('Pricing Tool'!T608,'ExtraLok 125'!$A$7:$A$33,'ExtraLok 125'!$C$7:$S$33)),0))</f>
        <v>0</v>
      </c>
      <c r="AU608" s="9">
        <f t="shared" ca="1" si="213"/>
        <v>0</v>
      </c>
      <c r="AV608" s="9" t="str">
        <f t="shared" si="201"/>
        <v/>
      </c>
      <c r="AW608" s="85" t="e">
        <f>_xlfn.XLOOKUP($AV608,'Size capacities'!$A$2:$A$120,'Size capacities'!D$2:D$120)</f>
        <v>#N/A</v>
      </c>
      <c r="AX608" s="85" t="e">
        <f>_xlfn.XLOOKUP($AV608,'Size capacities'!$A$2:$A$120,'Size capacities'!E$2:E$120)</f>
        <v>#N/A</v>
      </c>
      <c r="AY608" s="85" t="e">
        <f>_xlfn.XLOOKUP($AV608,'Size capacities'!$A$2:$A$120,'Size capacities'!F$2:F$120)</f>
        <v>#N/A</v>
      </c>
      <c r="AZ608" s="85" t="e">
        <f>_xlfn.XLOOKUP($AV608,'Size capacities'!$A$2:$A$120,'Size capacities'!G$2:G$120)</f>
        <v>#N/A</v>
      </c>
      <c r="BA608" s="85">
        <f t="shared" si="202"/>
        <v>0</v>
      </c>
      <c r="BB608" s="85">
        <f t="shared" si="203"/>
        <v>0</v>
      </c>
    </row>
    <row r="609" spans="1:54" x14ac:dyDescent="0.3">
      <c r="A609" s="7">
        <v>606</v>
      </c>
      <c r="B609" s="91"/>
      <c r="C609" s="91"/>
      <c r="D609" s="91"/>
      <c r="E609" s="91"/>
      <c r="F609" s="91"/>
      <c r="G609" s="91"/>
      <c r="H609" s="91"/>
      <c r="I609" s="91"/>
      <c r="J609" s="91"/>
      <c r="K609" s="92"/>
      <c r="L609" s="92"/>
      <c r="M609" s="9">
        <f t="shared" ca="1" si="193"/>
        <v>0</v>
      </c>
      <c r="N609" s="10" cm="1">
        <f t="array" aca="1" ref="N609" ca="1">IF(ISBLANK(C609),0,IF(F609="Flow",AP609,IF(F609="Cascade",AQ609,IF(OR(ISBLANK(F609),ISBLANK(G609),ISBLANK(I609),ISBLANK(J609)),0,(_xlfn.XLOOKUP(S609,INDIRECT(U609&amp;W609&amp;"W"),_xlfn.XLOOKUP(T609,INDIRECT(U609&amp;W609&amp;"D"),INDIRECT(U609&amp;W609))))))))</f>
        <v>0</v>
      </c>
      <c r="O609" s="93"/>
      <c r="P609" s="9">
        <f t="shared" ca="1" si="194"/>
        <v>0</v>
      </c>
      <c r="Q609" s="9">
        <f t="shared" si="204"/>
        <v>0</v>
      </c>
      <c r="S609" s="7">
        <f t="shared" si="205"/>
        <v>800</v>
      </c>
      <c r="T609" s="7">
        <f t="shared" si="206"/>
        <v>800</v>
      </c>
      <c r="U609" s="8" t="str">
        <f t="shared" si="207"/>
        <v/>
      </c>
      <c r="V609" s="7" cm="1">
        <f t="array" aca="1" ref="V609" ca="1">IF(ISBLANK(I609),0,_xlfn.XLOOKUP(I609,INDIRECT(U609&amp;"Controls"),INDIRECT(U609&amp;"ControlsAddon")))</f>
        <v>0</v>
      </c>
      <c r="W609" s="7" t="str">
        <f t="shared" si="195"/>
        <v/>
      </c>
      <c r="X609" s="7" cm="1">
        <f t="array" aca="1" ref="X609" ca="1">IF(AND(K609="y",NOT(ISBLANK(H609))),_xlfn.XLOOKUP(S609,ralcassette,ralcassettecost),IF(K609="Y",_xlfn.XLOOKUP(S609,INDIRECT(U609&amp;"RALW"),_xlfn.XLOOKUP(T609,INDIRECT(U609&amp;"RALD"),INDIRECT(U609&amp;"RAL"))),0))</f>
        <v>0</v>
      </c>
      <c r="Y609" s="7">
        <f t="shared" si="208"/>
        <v>0</v>
      </c>
      <c r="Z609" s="7">
        <f t="shared" si="209"/>
        <v>0</v>
      </c>
      <c r="AA609" s="7" cm="1">
        <f t="array" ref="AA609">IF(ISNUMBER(SEARCH("cassette",H609)),_xlfn.XLOOKUP(S609,cassettewidth,_xlfn.XLOOKUP(H609,cassettetype,cassette)),IF(ISNUMBER(SEARCH("fascia",H609)),_xlfn.XLOOKUP(S609,fasciawidth,_xlfn.XLOOKUP(H609,fasciatype,fascia)),0))</f>
        <v>0</v>
      </c>
      <c r="AB609" s="7" t="str">
        <f t="shared" si="210"/>
        <v/>
      </c>
      <c r="AC609" s="7" t="str" cm="1">
        <f t="array" ref="AC609">IF(NOT(ISBLANK(H609)),_xlfn.XLOOKUP(S609,cassetterefwidth,_xlfn.XLOOKUP(T609,cassetterefdrop,cassetteref)),"")</f>
        <v/>
      </c>
      <c r="AD609" s="1" t="b">
        <f t="shared" si="211"/>
        <v>0</v>
      </c>
      <c r="AE609" s="1" t="b">
        <f t="shared" si="196"/>
        <v>0</v>
      </c>
      <c r="AF609" s="10" t="e" cm="1">
        <f t="array" aca="1" ref="AF609" ca="1">(_xlfn.XLOOKUP($S609,INDIRECT($U609&amp;$W609&amp;"W"),_xlfn.XLOOKUP($T609,INDIRECT($U609&amp;$W609&amp;"D"),INDIRECT($U609&amp;$W609))))</f>
        <v>#REF!</v>
      </c>
      <c r="AG609" s="9"/>
      <c r="AH609" s="9"/>
      <c r="AI609" s="9"/>
      <c r="AJ609" s="9"/>
      <c r="AK609" s="9"/>
      <c r="AL609" s="7">
        <f t="shared" si="197"/>
        <v>500</v>
      </c>
      <c r="AM609" s="7" t="str">
        <f t="shared" si="212"/>
        <v/>
      </c>
      <c r="AN609" s="7">
        <f t="shared" si="198"/>
        <v>0</v>
      </c>
      <c r="AO609" s="7">
        <f t="shared" si="199"/>
        <v>0</v>
      </c>
      <c r="AP609" s="9" cm="1">
        <f t="array" aca="1" ref="AP609" ca="1">IF(F609="Flow",_xlfn.XLOOKUP(AL609,INDIRECT(F609&amp;AM609&amp;"W"),_xlfn.XLOOKUP(AI609,INDIRECT(F609&amp;AM609&amp;"H"),INDIRECT(F609&amp;AM609))),0)</f>
        <v>0</v>
      </c>
      <c r="AQ609" s="9">
        <f>IF(F609="Cascade",_xlfn.XLOOKUP(S609,Cascade!$C$4:$S$4,Cascade!$C$5:$S$5),0)</f>
        <v>0</v>
      </c>
      <c r="AR609" s="9" t="b">
        <f t="shared" si="200"/>
        <v>0</v>
      </c>
      <c r="AS609" s="9" cm="1">
        <f t="array" aca="1" ref="AS609" ca="1">IF(OR(G609="Ellipse 43",G609="Luxury 46",G609="Type 2",G609="Type D",G609="Type Z",ISBLANK(G609)),0,_xlfn.XLOOKUP(S609,INDIRECT(U609&amp;AR609&amp;"w"),INDIRECT(U609&amp;AR609)))</f>
        <v>0</v>
      </c>
      <c r="AT609" s="9" cm="1">
        <f t="array" ref="AT609">IF(F609="ExtraLok 100",_xlfn.XLOOKUP(S609,'ExtraLok 100'!$C$6:$S$6,_xlfn.XLOOKUP('Pricing Tool'!T609,'ExtraLok 100'!$A$7:$A$21,'ExtraLok 100'!$C$7:$S$21)),IF(F609="ExtraLok 125",_xlfn.XLOOKUP('Pricing Tool'!S609,'ExtraLok 125'!$C$6:$S$6,_xlfn.XLOOKUP('Pricing Tool'!T609,'ExtraLok 125'!$A$7:$A$33,'ExtraLok 125'!$C$7:$S$33)),0))</f>
        <v>0</v>
      </c>
      <c r="AU609" s="9">
        <f t="shared" ca="1" si="213"/>
        <v>0</v>
      </c>
      <c r="AV609" s="9" t="str">
        <f t="shared" si="201"/>
        <v/>
      </c>
      <c r="AW609" s="85" t="e">
        <f>_xlfn.XLOOKUP($AV609,'Size capacities'!$A$2:$A$120,'Size capacities'!D$2:D$120)</f>
        <v>#N/A</v>
      </c>
      <c r="AX609" s="85" t="e">
        <f>_xlfn.XLOOKUP($AV609,'Size capacities'!$A$2:$A$120,'Size capacities'!E$2:E$120)</f>
        <v>#N/A</v>
      </c>
      <c r="AY609" s="85" t="e">
        <f>_xlfn.XLOOKUP($AV609,'Size capacities'!$A$2:$A$120,'Size capacities'!F$2:F$120)</f>
        <v>#N/A</v>
      </c>
      <c r="AZ609" s="85" t="e">
        <f>_xlfn.XLOOKUP($AV609,'Size capacities'!$A$2:$A$120,'Size capacities'!G$2:G$120)</f>
        <v>#N/A</v>
      </c>
      <c r="BA609" s="85">
        <f t="shared" si="202"/>
        <v>0</v>
      </c>
      <c r="BB609" s="85">
        <f t="shared" si="203"/>
        <v>0</v>
      </c>
    </row>
    <row r="610" spans="1:54" x14ac:dyDescent="0.3">
      <c r="A610" s="7">
        <v>607</v>
      </c>
      <c r="B610" s="91"/>
      <c r="C610" s="91"/>
      <c r="D610" s="91"/>
      <c r="E610" s="91"/>
      <c r="F610" s="91"/>
      <c r="G610" s="91"/>
      <c r="H610" s="91"/>
      <c r="I610" s="91"/>
      <c r="J610" s="91"/>
      <c r="K610" s="92"/>
      <c r="L610" s="92"/>
      <c r="M610" s="9">
        <f t="shared" ca="1" si="193"/>
        <v>0</v>
      </c>
      <c r="N610" s="10" cm="1">
        <f t="array" aca="1" ref="N610" ca="1">IF(ISBLANK(C610),0,IF(F610="Flow",AP610,IF(F610="Cascade",AQ610,IF(OR(ISBLANK(F610),ISBLANK(G610),ISBLANK(I610),ISBLANK(J610)),0,(_xlfn.XLOOKUP(S610,INDIRECT(U610&amp;W610&amp;"W"),_xlfn.XLOOKUP(T610,INDIRECT(U610&amp;W610&amp;"D"),INDIRECT(U610&amp;W610))))))))</f>
        <v>0</v>
      </c>
      <c r="O610" s="93"/>
      <c r="P610" s="9">
        <f t="shared" ca="1" si="194"/>
        <v>0</v>
      </c>
      <c r="Q610" s="9">
        <f t="shared" si="204"/>
        <v>0</v>
      </c>
      <c r="S610" s="7">
        <f t="shared" si="205"/>
        <v>800</v>
      </c>
      <c r="T610" s="7">
        <f t="shared" si="206"/>
        <v>800</v>
      </c>
      <c r="U610" s="8" t="str">
        <f t="shared" si="207"/>
        <v/>
      </c>
      <c r="V610" s="7" cm="1">
        <f t="array" aca="1" ref="V610" ca="1">IF(ISBLANK(I610),0,_xlfn.XLOOKUP(I610,INDIRECT(U610&amp;"Controls"),INDIRECT(U610&amp;"ControlsAddon")))</f>
        <v>0</v>
      </c>
      <c r="W610" s="7" t="str">
        <f t="shared" si="195"/>
        <v/>
      </c>
      <c r="X610" s="7" cm="1">
        <f t="array" aca="1" ref="X610" ca="1">IF(AND(K610="y",NOT(ISBLANK(H610))),_xlfn.XLOOKUP(S610,ralcassette,ralcassettecost),IF(K610="Y",_xlfn.XLOOKUP(S610,INDIRECT(U610&amp;"RALW"),_xlfn.XLOOKUP(T610,INDIRECT(U610&amp;"RALD"),INDIRECT(U610&amp;"RAL"))),0))</f>
        <v>0</v>
      </c>
      <c r="Y610" s="7">
        <f t="shared" si="208"/>
        <v>0</v>
      </c>
      <c r="Z610" s="7">
        <f t="shared" si="209"/>
        <v>0</v>
      </c>
      <c r="AA610" s="7" cm="1">
        <f t="array" ref="AA610">IF(ISNUMBER(SEARCH("cassette",H610)),_xlfn.XLOOKUP(S610,cassettewidth,_xlfn.XLOOKUP(H610,cassettetype,cassette)),IF(ISNUMBER(SEARCH("fascia",H610)),_xlfn.XLOOKUP(S610,fasciawidth,_xlfn.XLOOKUP(H610,fasciatype,fascia)),0))</f>
        <v>0</v>
      </c>
      <c r="AB610" s="7" t="str">
        <f t="shared" si="210"/>
        <v/>
      </c>
      <c r="AC610" s="7" t="str" cm="1">
        <f t="array" ref="AC610">IF(NOT(ISBLANK(H610)),_xlfn.XLOOKUP(S610,cassetterefwidth,_xlfn.XLOOKUP(T610,cassetterefdrop,cassetteref)),"")</f>
        <v/>
      </c>
      <c r="AD610" s="1" t="b">
        <f t="shared" si="211"/>
        <v>0</v>
      </c>
      <c r="AE610" s="1" t="b">
        <f t="shared" si="196"/>
        <v>0</v>
      </c>
      <c r="AF610" s="10" t="e" cm="1">
        <f t="array" aca="1" ref="AF610" ca="1">(_xlfn.XLOOKUP($S610,INDIRECT($U610&amp;$W610&amp;"W"),_xlfn.XLOOKUP($T610,INDIRECT($U610&amp;$W610&amp;"D"),INDIRECT($U610&amp;$W610))))</f>
        <v>#REF!</v>
      </c>
      <c r="AG610" s="9"/>
      <c r="AH610" s="9"/>
      <c r="AI610" s="9"/>
      <c r="AJ610" s="9"/>
      <c r="AK610" s="9"/>
      <c r="AL610" s="7">
        <f t="shared" si="197"/>
        <v>500</v>
      </c>
      <c r="AM610" s="7" t="str">
        <f t="shared" si="212"/>
        <v/>
      </c>
      <c r="AN610" s="7">
        <f t="shared" si="198"/>
        <v>0</v>
      </c>
      <c r="AO610" s="7">
        <f t="shared" si="199"/>
        <v>0</v>
      </c>
      <c r="AP610" s="9" cm="1">
        <f t="array" aca="1" ref="AP610" ca="1">IF(F610="Flow",_xlfn.XLOOKUP(AL610,INDIRECT(F610&amp;AM610&amp;"W"),_xlfn.XLOOKUP(AI610,INDIRECT(F610&amp;AM610&amp;"H"),INDIRECT(F610&amp;AM610))),0)</f>
        <v>0</v>
      </c>
      <c r="AQ610" s="9">
        <f>IF(F610="Cascade",_xlfn.XLOOKUP(S610,Cascade!$C$4:$S$4,Cascade!$C$5:$S$5),0)</f>
        <v>0</v>
      </c>
      <c r="AR610" s="9" t="b">
        <f t="shared" si="200"/>
        <v>0</v>
      </c>
      <c r="AS610" s="9" cm="1">
        <f t="array" aca="1" ref="AS610" ca="1">IF(OR(G610="Ellipse 43",G610="Luxury 46",G610="Type 2",G610="Type D",G610="Type Z",ISBLANK(G610)),0,_xlfn.XLOOKUP(S610,INDIRECT(U610&amp;AR610&amp;"w"),INDIRECT(U610&amp;AR610)))</f>
        <v>0</v>
      </c>
      <c r="AT610" s="9" cm="1">
        <f t="array" ref="AT610">IF(F610="ExtraLok 100",_xlfn.XLOOKUP(S610,'ExtraLok 100'!$C$6:$S$6,_xlfn.XLOOKUP('Pricing Tool'!T610,'ExtraLok 100'!$A$7:$A$21,'ExtraLok 100'!$C$7:$S$21)),IF(F610="ExtraLok 125",_xlfn.XLOOKUP('Pricing Tool'!S610,'ExtraLok 125'!$C$6:$S$6,_xlfn.XLOOKUP('Pricing Tool'!T610,'ExtraLok 125'!$A$7:$A$33,'ExtraLok 125'!$C$7:$S$33)),0))</f>
        <v>0</v>
      </c>
      <c r="AU610" s="9">
        <f t="shared" ca="1" si="213"/>
        <v>0</v>
      </c>
      <c r="AV610" s="9" t="str">
        <f t="shared" si="201"/>
        <v/>
      </c>
      <c r="AW610" s="85" t="e">
        <f>_xlfn.XLOOKUP($AV610,'Size capacities'!$A$2:$A$120,'Size capacities'!D$2:D$120)</f>
        <v>#N/A</v>
      </c>
      <c r="AX610" s="85" t="e">
        <f>_xlfn.XLOOKUP($AV610,'Size capacities'!$A$2:$A$120,'Size capacities'!E$2:E$120)</f>
        <v>#N/A</v>
      </c>
      <c r="AY610" s="85" t="e">
        <f>_xlfn.XLOOKUP($AV610,'Size capacities'!$A$2:$A$120,'Size capacities'!F$2:F$120)</f>
        <v>#N/A</v>
      </c>
      <c r="AZ610" s="85" t="e">
        <f>_xlfn.XLOOKUP($AV610,'Size capacities'!$A$2:$A$120,'Size capacities'!G$2:G$120)</f>
        <v>#N/A</v>
      </c>
      <c r="BA610" s="85">
        <f t="shared" si="202"/>
        <v>0</v>
      </c>
      <c r="BB610" s="85">
        <f t="shared" si="203"/>
        <v>0</v>
      </c>
    </row>
    <row r="611" spans="1:54" x14ac:dyDescent="0.3">
      <c r="A611" s="7">
        <v>608</v>
      </c>
      <c r="B611" s="91"/>
      <c r="C611" s="91"/>
      <c r="D611" s="91"/>
      <c r="E611" s="91"/>
      <c r="F611" s="91"/>
      <c r="G611" s="91"/>
      <c r="H611" s="91"/>
      <c r="I611" s="91"/>
      <c r="J611" s="91"/>
      <c r="K611" s="92"/>
      <c r="L611" s="92"/>
      <c r="M611" s="9">
        <f t="shared" ca="1" si="193"/>
        <v>0</v>
      </c>
      <c r="N611" s="10" cm="1">
        <f t="array" aca="1" ref="N611" ca="1">IF(ISBLANK(C611),0,IF(F611="Flow",AP611,IF(F611="Cascade",AQ611,IF(OR(ISBLANK(F611),ISBLANK(G611),ISBLANK(I611),ISBLANK(J611)),0,(_xlfn.XLOOKUP(S611,INDIRECT(U611&amp;W611&amp;"W"),_xlfn.XLOOKUP(T611,INDIRECT(U611&amp;W611&amp;"D"),INDIRECT(U611&amp;W611))))))))</f>
        <v>0</v>
      </c>
      <c r="O611" s="93"/>
      <c r="P611" s="9">
        <f t="shared" ca="1" si="194"/>
        <v>0</v>
      </c>
      <c r="Q611" s="9">
        <f t="shared" si="204"/>
        <v>0</v>
      </c>
      <c r="S611" s="7">
        <f t="shared" si="205"/>
        <v>800</v>
      </c>
      <c r="T611" s="7">
        <f t="shared" si="206"/>
        <v>800</v>
      </c>
      <c r="U611" s="8" t="str">
        <f t="shared" si="207"/>
        <v/>
      </c>
      <c r="V611" s="7" cm="1">
        <f t="array" aca="1" ref="V611" ca="1">IF(ISBLANK(I611),0,_xlfn.XLOOKUP(I611,INDIRECT(U611&amp;"Controls"),INDIRECT(U611&amp;"ControlsAddon")))</f>
        <v>0</v>
      </c>
      <c r="W611" s="7" t="str">
        <f t="shared" si="195"/>
        <v/>
      </c>
      <c r="X611" s="7" cm="1">
        <f t="array" aca="1" ref="X611" ca="1">IF(AND(K611="y",NOT(ISBLANK(H611))),_xlfn.XLOOKUP(S611,ralcassette,ralcassettecost),IF(K611="Y",_xlfn.XLOOKUP(S611,INDIRECT(U611&amp;"RALW"),_xlfn.XLOOKUP(T611,INDIRECT(U611&amp;"RALD"),INDIRECT(U611&amp;"RAL"))),0))</f>
        <v>0</v>
      </c>
      <c r="Y611" s="7">
        <f t="shared" si="208"/>
        <v>0</v>
      </c>
      <c r="Z611" s="7">
        <f t="shared" si="209"/>
        <v>0</v>
      </c>
      <c r="AA611" s="7" cm="1">
        <f t="array" ref="AA611">IF(ISNUMBER(SEARCH("cassette",H611)),_xlfn.XLOOKUP(S611,cassettewidth,_xlfn.XLOOKUP(H611,cassettetype,cassette)),IF(ISNUMBER(SEARCH("fascia",H611)),_xlfn.XLOOKUP(S611,fasciawidth,_xlfn.XLOOKUP(H611,fasciatype,fascia)),0))</f>
        <v>0</v>
      </c>
      <c r="AB611" s="7" t="str">
        <f t="shared" si="210"/>
        <v/>
      </c>
      <c r="AC611" s="7" t="str" cm="1">
        <f t="array" ref="AC611">IF(NOT(ISBLANK(H611)),_xlfn.XLOOKUP(S611,cassetterefwidth,_xlfn.XLOOKUP(T611,cassetterefdrop,cassetteref)),"")</f>
        <v/>
      </c>
      <c r="AD611" s="1" t="b">
        <f t="shared" si="211"/>
        <v>0</v>
      </c>
      <c r="AE611" s="1" t="b">
        <f t="shared" si="196"/>
        <v>0</v>
      </c>
      <c r="AF611" s="10" t="e" cm="1">
        <f t="array" aca="1" ref="AF611" ca="1">(_xlfn.XLOOKUP($S611,INDIRECT($U611&amp;$W611&amp;"W"),_xlfn.XLOOKUP($T611,INDIRECT($U611&amp;$W611&amp;"D"),INDIRECT($U611&amp;$W611))))</f>
        <v>#REF!</v>
      </c>
      <c r="AG611" s="9"/>
      <c r="AH611" s="9"/>
      <c r="AI611" s="9"/>
      <c r="AJ611" s="9"/>
      <c r="AK611" s="9"/>
      <c r="AL611" s="7">
        <f t="shared" si="197"/>
        <v>500</v>
      </c>
      <c r="AM611" s="7" t="str">
        <f t="shared" si="212"/>
        <v/>
      </c>
      <c r="AN611" s="7">
        <f t="shared" si="198"/>
        <v>0</v>
      </c>
      <c r="AO611" s="7">
        <f t="shared" si="199"/>
        <v>0</v>
      </c>
      <c r="AP611" s="9" cm="1">
        <f t="array" aca="1" ref="AP611" ca="1">IF(F611="Flow",_xlfn.XLOOKUP(AL611,INDIRECT(F611&amp;AM611&amp;"W"),_xlfn.XLOOKUP(AI611,INDIRECT(F611&amp;AM611&amp;"H"),INDIRECT(F611&amp;AM611))),0)</f>
        <v>0</v>
      </c>
      <c r="AQ611" s="9">
        <f>IF(F611="Cascade",_xlfn.XLOOKUP(S611,Cascade!$C$4:$S$4,Cascade!$C$5:$S$5),0)</f>
        <v>0</v>
      </c>
      <c r="AR611" s="9" t="b">
        <f t="shared" si="200"/>
        <v>0</v>
      </c>
      <c r="AS611" s="9" cm="1">
        <f t="array" aca="1" ref="AS611" ca="1">IF(OR(G611="Ellipse 43",G611="Luxury 46",G611="Type 2",G611="Type D",G611="Type Z",ISBLANK(G611)),0,_xlfn.XLOOKUP(S611,INDIRECT(U611&amp;AR611&amp;"w"),INDIRECT(U611&amp;AR611)))</f>
        <v>0</v>
      </c>
      <c r="AT611" s="9" cm="1">
        <f t="array" ref="AT611">IF(F611="ExtraLok 100",_xlfn.XLOOKUP(S611,'ExtraLok 100'!$C$6:$S$6,_xlfn.XLOOKUP('Pricing Tool'!T611,'ExtraLok 100'!$A$7:$A$21,'ExtraLok 100'!$C$7:$S$21)),IF(F611="ExtraLok 125",_xlfn.XLOOKUP('Pricing Tool'!S611,'ExtraLok 125'!$C$6:$S$6,_xlfn.XLOOKUP('Pricing Tool'!T611,'ExtraLok 125'!$A$7:$A$33,'ExtraLok 125'!$C$7:$S$33)),0))</f>
        <v>0</v>
      </c>
      <c r="AU611" s="9">
        <f t="shared" ca="1" si="213"/>
        <v>0</v>
      </c>
      <c r="AV611" s="9" t="str">
        <f t="shared" si="201"/>
        <v/>
      </c>
      <c r="AW611" s="85" t="e">
        <f>_xlfn.XLOOKUP($AV611,'Size capacities'!$A$2:$A$120,'Size capacities'!D$2:D$120)</f>
        <v>#N/A</v>
      </c>
      <c r="AX611" s="85" t="e">
        <f>_xlfn.XLOOKUP($AV611,'Size capacities'!$A$2:$A$120,'Size capacities'!E$2:E$120)</f>
        <v>#N/A</v>
      </c>
      <c r="AY611" s="85" t="e">
        <f>_xlfn.XLOOKUP($AV611,'Size capacities'!$A$2:$A$120,'Size capacities'!F$2:F$120)</f>
        <v>#N/A</v>
      </c>
      <c r="AZ611" s="85" t="e">
        <f>_xlfn.XLOOKUP($AV611,'Size capacities'!$A$2:$A$120,'Size capacities'!G$2:G$120)</f>
        <v>#N/A</v>
      </c>
      <c r="BA611" s="85">
        <f t="shared" si="202"/>
        <v>0</v>
      </c>
      <c r="BB611" s="85">
        <f t="shared" si="203"/>
        <v>0</v>
      </c>
    </row>
    <row r="612" spans="1:54" x14ac:dyDescent="0.3">
      <c r="A612" s="7">
        <v>609</v>
      </c>
      <c r="B612" s="91"/>
      <c r="C612" s="91"/>
      <c r="D612" s="91"/>
      <c r="E612" s="91"/>
      <c r="F612" s="91"/>
      <c r="G612" s="91"/>
      <c r="H612" s="91"/>
      <c r="I612" s="91"/>
      <c r="J612" s="91"/>
      <c r="K612" s="92"/>
      <c r="L612" s="92"/>
      <c r="M612" s="9">
        <f t="shared" ca="1" si="193"/>
        <v>0</v>
      </c>
      <c r="N612" s="10" cm="1">
        <f t="array" aca="1" ref="N612" ca="1">IF(ISBLANK(C612),0,IF(F612="Flow",AP612,IF(F612="Cascade",AQ612,IF(OR(ISBLANK(F612),ISBLANK(G612),ISBLANK(I612),ISBLANK(J612)),0,(_xlfn.XLOOKUP(S612,INDIRECT(U612&amp;W612&amp;"W"),_xlfn.XLOOKUP(T612,INDIRECT(U612&amp;W612&amp;"D"),INDIRECT(U612&amp;W612))))))))</f>
        <v>0</v>
      </c>
      <c r="O612" s="93"/>
      <c r="P612" s="9">
        <f t="shared" ca="1" si="194"/>
        <v>0</v>
      </c>
      <c r="Q612" s="9">
        <f t="shared" si="204"/>
        <v>0</v>
      </c>
      <c r="S612" s="7">
        <f t="shared" si="205"/>
        <v>800</v>
      </c>
      <c r="T612" s="7">
        <f t="shared" si="206"/>
        <v>800</v>
      </c>
      <c r="U612" s="8" t="str">
        <f t="shared" si="207"/>
        <v/>
      </c>
      <c r="V612" s="7" cm="1">
        <f t="array" aca="1" ref="V612" ca="1">IF(ISBLANK(I612),0,_xlfn.XLOOKUP(I612,INDIRECT(U612&amp;"Controls"),INDIRECT(U612&amp;"ControlsAddon")))</f>
        <v>0</v>
      </c>
      <c r="W612" s="7" t="str">
        <f t="shared" si="195"/>
        <v/>
      </c>
      <c r="X612" s="7" cm="1">
        <f t="array" aca="1" ref="X612" ca="1">IF(AND(K612="y",NOT(ISBLANK(H612))),_xlfn.XLOOKUP(S612,ralcassette,ralcassettecost),IF(K612="Y",_xlfn.XLOOKUP(S612,INDIRECT(U612&amp;"RALW"),_xlfn.XLOOKUP(T612,INDIRECT(U612&amp;"RALD"),INDIRECT(U612&amp;"RAL"))),0))</f>
        <v>0</v>
      </c>
      <c r="Y612" s="7">
        <f t="shared" si="208"/>
        <v>0</v>
      </c>
      <c r="Z612" s="7">
        <f t="shared" si="209"/>
        <v>0</v>
      </c>
      <c r="AA612" s="7" cm="1">
        <f t="array" ref="AA612">IF(ISNUMBER(SEARCH("cassette",H612)),_xlfn.XLOOKUP(S612,cassettewidth,_xlfn.XLOOKUP(H612,cassettetype,cassette)),IF(ISNUMBER(SEARCH("fascia",H612)),_xlfn.XLOOKUP(S612,fasciawidth,_xlfn.XLOOKUP(H612,fasciatype,fascia)),0))</f>
        <v>0</v>
      </c>
      <c r="AB612" s="7" t="str">
        <f t="shared" si="210"/>
        <v/>
      </c>
      <c r="AC612" s="7" t="str" cm="1">
        <f t="array" ref="AC612">IF(NOT(ISBLANK(H612)),_xlfn.XLOOKUP(S612,cassetterefwidth,_xlfn.XLOOKUP(T612,cassetterefdrop,cassetteref)),"")</f>
        <v/>
      </c>
      <c r="AD612" s="1" t="b">
        <f t="shared" si="211"/>
        <v>0</v>
      </c>
      <c r="AE612" s="1" t="b">
        <f t="shared" si="196"/>
        <v>0</v>
      </c>
      <c r="AF612" s="10" t="e" cm="1">
        <f t="array" aca="1" ref="AF612" ca="1">(_xlfn.XLOOKUP($S612,INDIRECT($U612&amp;$W612&amp;"W"),_xlfn.XLOOKUP($T612,INDIRECT($U612&amp;$W612&amp;"D"),INDIRECT($U612&amp;$W612))))</f>
        <v>#REF!</v>
      </c>
      <c r="AG612" s="9"/>
      <c r="AH612" s="9"/>
      <c r="AI612" s="9"/>
      <c r="AJ612" s="9"/>
      <c r="AK612" s="9"/>
      <c r="AL612" s="7">
        <f t="shared" si="197"/>
        <v>500</v>
      </c>
      <c r="AM612" s="7" t="str">
        <f t="shared" si="212"/>
        <v/>
      </c>
      <c r="AN612" s="7">
        <f t="shared" si="198"/>
        <v>0</v>
      </c>
      <c r="AO612" s="7">
        <f t="shared" si="199"/>
        <v>0</v>
      </c>
      <c r="AP612" s="9" cm="1">
        <f t="array" aca="1" ref="AP612" ca="1">IF(F612="Flow",_xlfn.XLOOKUP(AL612,INDIRECT(F612&amp;AM612&amp;"W"),_xlfn.XLOOKUP(AI612,INDIRECT(F612&amp;AM612&amp;"H"),INDIRECT(F612&amp;AM612))),0)</f>
        <v>0</v>
      </c>
      <c r="AQ612" s="9">
        <f>IF(F612="Cascade",_xlfn.XLOOKUP(S612,Cascade!$C$4:$S$4,Cascade!$C$5:$S$5),0)</f>
        <v>0</v>
      </c>
      <c r="AR612" s="9" t="b">
        <f t="shared" si="200"/>
        <v>0</v>
      </c>
      <c r="AS612" s="9" cm="1">
        <f t="array" aca="1" ref="AS612" ca="1">IF(OR(G612="Ellipse 43",G612="Luxury 46",G612="Type 2",G612="Type D",G612="Type Z",ISBLANK(G612)),0,_xlfn.XLOOKUP(S612,INDIRECT(U612&amp;AR612&amp;"w"),INDIRECT(U612&amp;AR612)))</f>
        <v>0</v>
      </c>
      <c r="AT612" s="9" cm="1">
        <f t="array" ref="AT612">IF(F612="ExtraLok 100",_xlfn.XLOOKUP(S612,'ExtraLok 100'!$C$6:$S$6,_xlfn.XLOOKUP('Pricing Tool'!T612,'ExtraLok 100'!$A$7:$A$21,'ExtraLok 100'!$C$7:$S$21)),IF(F612="ExtraLok 125",_xlfn.XLOOKUP('Pricing Tool'!S612,'ExtraLok 125'!$C$6:$S$6,_xlfn.XLOOKUP('Pricing Tool'!T612,'ExtraLok 125'!$A$7:$A$33,'ExtraLok 125'!$C$7:$S$33)),0))</f>
        <v>0</v>
      </c>
      <c r="AU612" s="9">
        <f t="shared" ca="1" si="213"/>
        <v>0</v>
      </c>
      <c r="AV612" s="9" t="str">
        <f t="shared" si="201"/>
        <v/>
      </c>
      <c r="AW612" s="85" t="e">
        <f>_xlfn.XLOOKUP($AV612,'Size capacities'!$A$2:$A$120,'Size capacities'!D$2:D$120)</f>
        <v>#N/A</v>
      </c>
      <c r="AX612" s="85" t="e">
        <f>_xlfn.XLOOKUP($AV612,'Size capacities'!$A$2:$A$120,'Size capacities'!E$2:E$120)</f>
        <v>#N/A</v>
      </c>
      <c r="AY612" s="85" t="e">
        <f>_xlfn.XLOOKUP($AV612,'Size capacities'!$A$2:$A$120,'Size capacities'!F$2:F$120)</f>
        <v>#N/A</v>
      </c>
      <c r="AZ612" s="85" t="e">
        <f>_xlfn.XLOOKUP($AV612,'Size capacities'!$A$2:$A$120,'Size capacities'!G$2:G$120)</f>
        <v>#N/A</v>
      </c>
      <c r="BA612" s="85">
        <f t="shared" si="202"/>
        <v>0</v>
      </c>
      <c r="BB612" s="85">
        <f t="shared" si="203"/>
        <v>0</v>
      </c>
    </row>
    <row r="613" spans="1:54" x14ac:dyDescent="0.3">
      <c r="A613" s="7">
        <v>610</v>
      </c>
      <c r="B613" s="91"/>
      <c r="C613" s="91"/>
      <c r="D613" s="91"/>
      <c r="E613" s="91"/>
      <c r="F613" s="91"/>
      <c r="G613" s="91"/>
      <c r="H613" s="91"/>
      <c r="I613" s="91"/>
      <c r="J613" s="91"/>
      <c r="K613" s="92"/>
      <c r="L613" s="92"/>
      <c r="M613" s="9">
        <f t="shared" ca="1" si="193"/>
        <v>0</v>
      </c>
      <c r="N613" s="10" cm="1">
        <f t="array" aca="1" ref="N613" ca="1">IF(ISBLANK(C613),0,IF(F613="Flow",AP613,IF(F613="Cascade",AQ613,IF(OR(ISBLANK(F613),ISBLANK(G613),ISBLANK(I613),ISBLANK(J613)),0,(_xlfn.XLOOKUP(S613,INDIRECT(U613&amp;W613&amp;"W"),_xlfn.XLOOKUP(T613,INDIRECT(U613&amp;W613&amp;"D"),INDIRECT(U613&amp;W613))))))))</f>
        <v>0</v>
      </c>
      <c r="O613" s="93"/>
      <c r="P613" s="9">
        <f t="shared" ca="1" si="194"/>
        <v>0</v>
      </c>
      <c r="Q613" s="9">
        <f t="shared" si="204"/>
        <v>0</v>
      </c>
      <c r="S613" s="7">
        <f t="shared" si="205"/>
        <v>800</v>
      </c>
      <c r="T613" s="7">
        <f t="shared" si="206"/>
        <v>800</v>
      </c>
      <c r="U613" s="8" t="str">
        <f t="shared" si="207"/>
        <v/>
      </c>
      <c r="V613" s="7" cm="1">
        <f t="array" aca="1" ref="V613" ca="1">IF(ISBLANK(I613),0,_xlfn.XLOOKUP(I613,INDIRECT(U613&amp;"Controls"),INDIRECT(U613&amp;"ControlsAddon")))</f>
        <v>0</v>
      </c>
      <c r="W613" s="7" t="str">
        <f t="shared" si="195"/>
        <v/>
      </c>
      <c r="X613" s="7" cm="1">
        <f t="array" aca="1" ref="X613" ca="1">IF(AND(K613="y",NOT(ISBLANK(H613))),_xlfn.XLOOKUP(S613,ralcassette,ralcassettecost),IF(K613="Y",_xlfn.XLOOKUP(S613,INDIRECT(U613&amp;"RALW"),_xlfn.XLOOKUP(T613,INDIRECT(U613&amp;"RALD"),INDIRECT(U613&amp;"RAL"))),0))</f>
        <v>0</v>
      </c>
      <c r="Y613" s="7">
        <f t="shared" si="208"/>
        <v>0</v>
      </c>
      <c r="Z613" s="7">
        <f t="shared" si="209"/>
        <v>0</v>
      </c>
      <c r="AA613" s="7" cm="1">
        <f t="array" ref="AA613">IF(ISNUMBER(SEARCH("cassette",H613)),_xlfn.XLOOKUP(S613,cassettewidth,_xlfn.XLOOKUP(H613,cassettetype,cassette)),IF(ISNUMBER(SEARCH("fascia",H613)),_xlfn.XLOOKUP(S613,fasciawidth,_xlfn.XLOOKUP(H613,fasciatype,fascia)),0))</f>
        <v>0</v>
      </c>
      <c r="AB613" s="7" t="str">
        <f t="shared" si="210"/>
        <v/>
      </c>
      <c r="AC613" s="7" t="str" cm="1">
        <f t="array" ref="AC613">IF(NOT(ISBLANK(H613)),_xlfn.XLOOKUP(S613,cassetterefwidth,_xlfn.XLOOKUP(T613,cassetterefdrop,cassetteref)),"")</f>
        <v/>
      </c>
      <c r="AD613" s="1" t="b">
        <f t="shared" si="211"/>
        <v>0</v>
      </c>
      <c r="AE613" s="1" t="b">
        <f t="shared" si="196"/>
        <v>0</v>
      </c>
      <c r="AF613" s="10" t="e" cm="1">
        <f t="array" aca="1" ref="AF613" ca="1">(_xlfn.XLOOKUP($S613,INDIRECT($U613&amp;$W613&amp;"W"),_xlfn.XLOOKUP($T613,INDIRECT($U613&amp;$W613&amp;"D"),INDIRECT($U613&amp;$W613))))</f>
        <v>#REF!</v>
      </c>
      <c r="AG613" s="9"/>
      <c r="AH613" s="9"/>
      <c r="AI613" s="9"/>
      <c r="AJ613" s="9"/>
      <c r="AK613" s="9"/>
      <c r="AL613" s="7">
        <f t="shared" si="197"/>
        <v>500</v>
      </c>
      <c r="AM613" s="7" t="str">
        <f t="shared" si="212"/>
        <v/>
      </c>
      <c r="AN613" s="7">
        <f t="shared" si="198"/>
        <v>0</v>
      </c>
      <c r="AO613" s="7">
        <f t="shared" si="199"/>
        <v>0</v>
      </c>
      <c r="AP613" s="9" cm="1">
        <f t="array" aca="1" ref="AP613" ca="1">IF(F613="Flow",_xlfn.XLOOKUP(AL613,INDIRECT(F613&amp;AM613&amp;"W"),_xlfn.XLOOKUP(AI613,INDIRECT(F613&amp;AM613&amp;"H"),INDIRECT(F613&amp;AM613))),0)</f>
        <v>0</v>
      </c>
      <c r="AQ613" s="9">
        <f>IF(F613="Cascade",_xlfn.XLOOKUP(S613,Cascade!$C$4:$S$4,Cascade!$C$5:$S$5),0)</f>
        <v>0</v>
      </c>
      <c r="AR613" s="9" t="b">
        <f t="shared" si="200"/>
        <v>0</v>
      </c>
      <c r="AS613" s="9" cm="1">
        <f t="array" aca="1" ref="AS613" ca="1">IF(OR(G613="Ellipse 43",G613="Luxury 46",G613="Type 2",G613="Type D",G613="Type Z",ISBLANK(G613)),0,_xlfn.XLOOKUP(S613,INDIRECT(U613&amp;AR613&amp;"w"),INDIRECT(U613&amp;AR613)))</f>
        <v>0</v>
      </c>
      <c r="AT613" s="9" cm="1">
        <f t="array" ref="AT613">IF(F613="ExtraLok 100",_xlfn.XLOOKUP(S613,'ExtraLok 100'!$C$6:$S$6,_xlfn.XLOOKUP('Pricing Tool'!T613,'ExtraLok 100'!$A$7:$A$21,'ExtraLok 100'!$C$7:$S$21)),IF(F613="ExtraLok 125",_xlfn.XLOOKUP('Pricing Tool'!S613,'ExtraLok 125'!$C$6:$S$6,_xlfn.XLOOKUP('Pricing Tool'!T613,'ExtraLok 125'!$A$7:$A$33,'ExtraLok 125'!$C$7:$S$33)),0))</f>
        <v>0</v>
      </c>
      <c r="AU613" s="9">
        <f t="shared" ca="1" si="213"/>
        <v>0</v>
      </c>
      <c r="AV613" s="9" t="str">
        <f t="shared" si="201"/>
        <v/>
      </c>
      <c r="AW613" s="85" t="e">
        <f>_xlfn.XLOOKUP($AV613,'Size capacities'!$A$2:$A$120,'Size capacities'!D$2:D$120)</f>
        <v>#N/A</v>
      </c>
      <c r="AX613" s="85" t="e">
        <f>_xlfn.XLOOKUP($AV613,'Size capacities'!$A$2:$A$120,'Size capacities'!E$2:E$120)</f>
        <v>#N/A</v>
      </c>
      <c r="AY613" s="85" t="e">
        <f>_xlfn.XLOOKUP($AV613,'Size capacities'!$A$2:$A$120,'Size capacities'!F$2:F$120)</f>
        <v>#N/A</v>
      </c>
      <c r="AZ613" s="85" t="e">
        <f>_xlfn.XLOOKUP($AV613,'Size capacities'!$A$2:$A$120,'Size capacities'!G$2:G$120)</f>
        <v>#N/A</v>
      </c>
      <c r="BA613" s="85">
        <f t="shared" si="202"/>
        <v>0</v>
      </c>
      <c r="BB613" s="85">
        <f t="shared" si="203"/>
        <v>0</v>
      </c>
    </row>
    <row r="614" spans="1:54" x14ac:dyDescent="0.3">
      <c r="A614" s="7">
        <v>611</v>
      </c>
      <c r="B614" s="91"/>
      <c r="C614" s="91"/>
      <c r="D614" s="91"/>
      <c r="E614" s="91"/>
      <c r="F614" s="91"/>
      <c r="G614" s="91"/>
      <c r="H614" s="91"/>
      <c r="I614" s="91"/>
      <c r="J614" s="91"/>
      <c r="K614" s="92"/>
      <c r="L614" s="92"/>
      <c r="M614" s="9">
        <f t="shared" ca="1" si="193"/>
        <v>0</v>
      </c>
      <c r="N614" s="10" cm="1">
        <f t="array" aca="1" ref="N614" ca="1">IF(ISBLANK(C614),0,IF(F614="Flow",AP614,IF(F614="Cascade",AQ614,IF(OR(ISBLANK(F614),ISBLANK(G614),ISBLANK(I614),ISBLANK(J614)),0,(_xlfn.XLOOKUP(S614,INDIRECT(U614&amp;W614&amp;"W"),_xlfn.XLOOKUP(T614,INDIRECT(U614&amp;W614&amp;"D"),INDIRECT(U614&amp;W614))))))))</f>
        <v>0</v>
      </c>
      <c r="O614" s="93"/>
      <c r="P614" s="9">
        <f t="shared" ca="1" si="194"/>
        <v>0</v>
      </c>
      <c r="Q614" s="9">
        <f t="shared" si="204"/>
        <v>0</v>
      </c>
      <c r="S614" s="7">
        <f t="shared" si="205"/>
        <v>800</v>
      </c>
      <c r="T614" s="7">
        <f t="shared" si="206"/>
        <v>800</v>
      </c>
      <c r="U614" s="8" t="str">
        <f t="shared" si="207"/>
        <v/>
      </c>
      <c r="V614" s="7" cm="1">
        <f t="array" aca="1" ref="V614" ca="1">IF(ISBLANK(I614),0,_xlfn.XLOOKUP(I614,INDIRECT(U614&amp;"Controls"),INDIRECT(U614&amp;"ControlsAddon")))</f>
        <v>0</v>
      </c>
      <c r="W614" s="7" t="str">
        <f t="shared" si="195"/>
        <v/>
      </c>
      <c r="X614" s="7" cm="1">
        <f t="array" aca="1" ref="X614" ca="1">IF(AND(K614="y",NOT(ISBLANK(H614))),_xlfn.XLOOKUP(S614,ralcassette,ralcassettecost),IF(K614="Y",_xlfn.XLOOKUP(S614,INDIRECT(U614&amp;"RALW"),_xlfn.XLOOKUP(T614,INDIRECT(U614&amp;"RALD"),INDIRECT(U614&amp;"RAL"))),0))</f>
        <v>0</v>
      </c>
      <c r="Y614" s="7">
        <f t="shared" si="208"/>
        <v>0</v>
      </c>
      <c r="Z614" s="7">
        <f t="shared" si="209"/>
        <v>0</v>
      </c>
      <c r="AA614" s="7" cm="1">
        <f t="array" ref="AA614">IF(ISNUMBER(SEARCH("cassette",H614)),_xlfn.XLOOKUP(S614,cassettewidth,_xlfn.XLOOKUP(H614,cassettetype,cassette)),IF(ISNUMBER(SEARCH("fascia",H614)),_xlfn.XLOOKUP(S614,fasciawidth,_xlfn.XLOOKUP(H614,fasciatype,fascia)),0))</f>
        <v>0</v>
      </c>
      <c r="AB614" s="7" t="str">
        <f t="shared" si="210"/>
        <v/>
      </c>
      <c r="AC614" s="7" t="str" cm="1">
        <f t="array" ref="AC614">IF(NOT(ISBLANK(H614)),_xlfn.XLOOKUP(S614,cassetterefwidth,_xlfn.XLOOKUP(T614,cassetterefdrop,cassetteref)),"")</f>
        <v/>
      </c>
      <c r="AD614" s="1" t="b">
        <f t="shared" si="211"/>
        <v>0</v>
      </c>
      <c r="AE614" s="1" t="b">
        <f t="shared" si="196"/>
        <v>0</v>
      </c>
      <c r="AF614" s="10" t="e" cm="1">
        <f t="array" aca="1" ref="AF614" ca="1">(_xlfn.XLOOKUP($S614,INDIRECT($U614&amp;$W614&amp;"W"),_xlfn.XLOOKUP($T614,INDIRECT($U614&amp;$W614&amp;"D"),INDIRECT($U614&amp;$W614))))</f>
        <v>#REF!</v>
      </c>
      <c r="AG614" s="9"/>
      <c r="AH614" s="9"/>
      <c r="AI614" s="9"/>
      <c r="AJ614" s="9"/>
      <c r="AK614" s="9"/>
      <c r="AL614" s="7">
        <f t="shared" si="197"/>
        <v>500</v>
      </c>
      <c r="AM614" s="7" t="str">
        <f t="shared" si="212"/>
        <v/>
      </c>
      <c r="AN614" s="7">
        <f t="shared" si="198"/>
        <v>0</v>
      </c>
      <c r="AO614" s="7">
        <f t="shared" si="199"/>
        <v>0</v>
      </c>
      <c r="AP614" s="9" cm="1">
        <f t="array" aca="1" ref="AP614" ca="1">IF(F614="Flow",_xlfn.XLOOKUP(AL614,INDIRECT(F614&amp;AM614&amp;"W"),_xlfn.XLOOKUP(AI614,INDIRECT(F614&amp;AM614&amp;"H"),INDIRECT(F614&amp;AM614))),0)</f>
        <v>0</v>
      </c>
      <c r="AQ614" s="9">
        <f>IF(F614="Cascade",_xlfn.XLOOKUP(S614,Cascade!$C$4:$S$4,Cascade!$C$5:$S$5),0)</f>
        <v>0</v>
      </c>
      <c r="AR614" s="9" t="b">
        <f t="shared" si="200"/>
        <v>0</v>
      </c>
      <c r="AS614" s="9" cm="1">
        <f t="array" aca="1" ref="AS614" ca="1">IF(OR(G614="Ellipse 43",G614="Luxury 46",G614="Type 2",G614="Type D",G614="Type Z",ISBLANK(G614)),0,_xlfn.XLOOKUP(S614,INDIRECT(U614&amp;AR614&amp;"w"),INDIRECT(U614&amp;AR614)))</f>
        <v>0</v>
      </c>
      <c r="AT614" s="9" cm="1">
        <f t="array" ref="AT614">IF(F614="ExtraLok 100",_xlfn.XLOOKUP(S614,'ExtraLok 100'!$C$6:$S$6,_xlfn.XLOOKUP('Pricing Tool'!T614,'ExtraLok 100'!$A$7:$A$21,'ExtraLok 100'!$C$7:$S$21)),IF(F614="ExtraLok 125",_xlfn.XLOOKUP('Pricing Tool'!S614,'ExtraLok 125'!$C$6:$S$6,_xlfn.XLOOKUP('Pricing Tool'!T614,'ExtraLok 125'!$A$7:$A$33,'ExtraLok 125'!$C$7:$S$33)),0))</f>
        <v>0</v>
      </c>
      <c r="AU614" s="9">
        <f t="shared" ca="1" si="213"/>
        <v>0</v>
      </c>
      <c r="AV614" s="9" t="str">
        <f t="shared" si="201"/>
        <v/>
      </c>
      <c r="AW614" s="85" t="e">
        <f>_xlfn.XLOOKUP($AV614,'Size capacities'!$A$2:$A$120,'Size capacities'!D$2:D$120)</f>
        <v>#N/A</v>
      </c>
      <c r="AX614" s="85" t="e">
        <f>_xlfn.XLOOKUP($AV614,'Size capacities'!$A$2:$A$120,'Size capacities'!E$2:E$120)</f>
        <v>#N/A</v>
      </c>
      <c r="AY614" s="85" t="e">
        <f>_xlfn.XLOOKUP($AV614,'Size capacities'!$A$2:$A$120,'Size capacities'!F$2:F$120)</f>
        <v>#N/A</v>
      </c>
      <c r="AZ614" s="85" t="e">
        <f>_xlfn.XLOOKUP($AV614,'Size capacities'!$A$2:$A$120,'Size capacities'!G$2:G$120)</f>
        <v>#N/A</v>
      </c>
      <c r="BA614" s="85">
        <f t="shared" si="202"/>
        <v>0</v>
      </c>
      <c r="BB614" s="85">
        <f t="shared" si="203"/>
        <v>0</v>
      </c>
    </row>
    <row r="615" spans="1:54" x14ac:dyDescent="0.3">
      <c r="A615" s="7">
        <v>612</v>
      </c>
      <c r="B615" s="91"/>
      <c r="C615" s="91"/>
      <c r="D615" s="91"/>
      <c r="E615" s="91"/>
      <c r="F615" s="91"/>
      <c r="G615" s="91"/>
      <c r="H615" s="91"/>
      <c r="I615" s="91"/>
      <c r="J615" s="91"/>
      <c r="K615" s="92"/>
      <c r="L615" s="92"/>
      <c r="M615" s="9">
        <f t="shared" ca="1" si="193"/>
        <v>0</v>
      </c>
      <c r="N615" s="10" cm="1">
        <f t="array" aca="1" ref="N615" ca="1">IF(ISBLANK(C615),0,IF(F615="Flow",AP615,IF(F615="Cascade",AQ615,IF(OR(ISBLANK(F615),ISBLANK(G615),ISBLANK(I615),ISBLANK(J615)),0,(_xlfn.XLOOKUP(S615,INDIRECT(U615&amp;W615&amp;"W"),_xlfn.XLOOKUP(T615,INDIRECT(U615&amp;W615&amp;"D"),INDIRECT(U615&amp;W615))))))))</f>
        <v>0</v>
      </c>
      <c r="O615" s="93"/>
      <c r="P615" s="9">
        <f t="shared" ca="1" si="194"/>
        <v>0</v>
      </c>
      <c r="Q615" s="9">
        <f t="shared" si="204"/>
        <v>0</v>
      </c>
      <c r="S615" s="7">
        <f t="shared" si="205"/>
        <v>800</v>
      </c>
      <c r="T615" s="7">
        <f t="shared" si="206"/>
        <v>800</v>
      </c>
      <c r="U615" s="8" t="str">
        <f t="shared" si="207"/>
        <v/>
      </c>
      <c r="V615" s="7" cm="1">
        <f t="array" aca="1" ref="V615" ca="1">IF(ISBLANK(I615),0,_xlfn.XLOOKUP(I615,INDIRECT(U615&amp;"Controls"),INDIRECT(U615&amp;"ControlsAddon")))</f>
        <v>0</v>
      </c>
      <c r="W615" s="7" t="str">
        <f t="shared" si="195"/>
        <v/>
      </c>
      <c r="X615" s="7" cm="1">
        <f t="array" aca="1" ref="X615" ca="1">IF(AND(K615="y",NOT(ISBLANK(H615))),_xlfn.XLOOKUP(S615,ralcassette,ralcassettecost),IF(K615="Y",_xlfn.XLOOKUP(S615,INDIRECT(U615&amp;"RALW"),_xlfn.XLOOKUP(T615,INDIRECT(U615&amp;"RALD"),INDIRECT(U615&amp;"RAL"))),0))</f>
        <v>0</v>
      </c>
      <c r="Y615" s="7">
        <f t="shared" si="208"/>
        <v>0</v>
      </c>
      <c r="Z615" s="7">
        <f t="shared" si="209"/>
        <v>0</v>
      </c>
      <c r="AA615" s="7" cm="1">
        <f t="array" ref="AA615">IF(ISNUMBER(SEARCH("cassette",H615)),_xlfn.XLOOKUP(S615,cassettewidth,_xlfn.XLOOKUP(H615,cassettetype,cassette)),IF(ISNUMBER(SEARCH("fascia",H615)),_xlfn.XLOOKUP(S615,fasciawidth,_xlfn.XLOOKUP(H615,fasciatype,fascia)),0))</f>
        <v>0</v>
      </c>
      <c r="AB615" s="7" t="str">
        <f t="shared" si="210"/>
        <v/>
      </c>
      <c r="AC615" s="7" t="str" cm="1">
        <f t="array" ref="AC615">IF(NOT(ISBLANK(H615)),_xlfn.XLOOKUP(S615,cassetterefwidth,_xlfn.XLOOKUP(T615,cassetterefdrop,cassetteref)),"")</f>
        <v/>
      </c>
      <c r="AD615" s="1" t="b">
        <f t="shared" si="211"/>
        <v>0</v>
      </c>
      <c r="AE615" s="1" t="b">
        <f t="shared" si="196"/>
        <v>0</v>
      </c>
      <c r="AF615" s="10" t="e" cm="1">
        <f t="array" aca="1" ref="AF615" ca="1">(_xlfn.XLOOKUP($S615,INDIRECT($U615&amp;$W615&amp;"W"),_xlfn.XLOOKUP($T615,INDIRECT($U615&amp;$W615&amp;"D"),INDIRECT($U615&amp;$W615))))</f>
        <v>#REF!</v>
      </c>
      <c r="AG615" s="9"/>
      <c r="AH615" s="9"/>
      <c r="AI615" s="9"/>
      <c r="AJ615" s="9"/>
      <c r="AK615" s="9"/>
      <c r="AL615" s="7">
        <f t="shared" si="197"/>
        <v>500</v>
      </c>
      <c r="AM615" s="7" t="str">
        <f t="shared" si="212"/>
        <v/>
      </c>
      <c r="AN615" s="7">
        <f t="shared" si="198"/>
        <v>0</v>
      </c>
      <c r="AO615" s="7">
        <f t="shared" si="199"/>
        <v>0</v>
      </c>
      <c r="AP615" s="9" cm="1">
        <f t="array" aca="1" ref="AP615" ca="1">IF(F615="Flow",_xlfn.XLOOKUP(AL615,INDIRECT(F615&amp;AM615&amp;"W"),_xlfn.XLOOKUP(AI615,INDIRECT(F615&amp;AM615&amp;"H"),INDIRECT(F615&amp;AM615))),0)</f>
        <v>0</v>
      </c>
      <c r="AQ615" s="9">
        <f>IF(F615="Cascade",_xlfn.XLOOKUP(S615,Cascade!$C$4:$S$4,Cascade!$C$5:$S$5),0)</f>
        <v>0</v>
      </c>
      <c r="AR615" s="9" t="b">
        <f t="shared" si="200"/>
        <v>0</v>
      </c>
      <c r="AS615" s="9" cm="1">
        <f t="array" aca="1" ref="AS615" ca="1">IF(OR(G615="Ellipse 43",G615="Luxury 46",G615="Type 2",G615="Type D",G615="Type Z",ISBLANK(G615)),0,_xlfn.XLOOKUP(S615,INDIRECT(U615&amp;AR615&amp;"w"),INDIRECT(U615&amp;AR615)))</f>
        <v>0</v>
      </c>
      <c r="AT615" s="9" cm="1">
        <f t="array" ref="AT615">IF(F615="ExtraLok 100",_xlfn.XLOOKUP(S615,'ExtraLok 100'!$C$6:$S$6,_xlfn.XLOOKUP('Pricing Tool'!T615,'ExtraLok 100'!$A$7:$A$21,'ExtraLok 100'!$C$7:$S$21)),IF(F615="ExtraLok 125",_xlfn.XLOOKUP('Pricing Tool'!S615,'ExtraLok 125'!$C$6:$S$6,_xlfn.XLOOKUP('Pricing Tool'!T615,'ExtraLok 125'!$A$7:$A$33,'ExtraLok 125'!$C$7:$S$33)),0))</f>
        <v>0</v>
      </c>
      <c r="AU615" s="9">
        <f t="shared" ca="1" si="213"/>
        <v>0</v>
      </c>
      <c r="AV615" s="9" t="str">
        <f t="shared" si="201"/>
        <v/>
      </c>
      <c r="AW615" s="85" t="e">
        <f>_xlfn.XLOOKUP($AV615,'Size capacities'!$A$2:$A$120,'Size capacities'!D$2:D$120)</f>
        <v>#N/A</v>
      </c>
      <c r="AX615" s="85" t="e">
        <f>_xlfn.XLOOKUP($AV615,'Size capacities'!$A$2:$A$120,'Size capacities'!E$2:E$120)</f>
        <v>#N/A</v>
      </c>
      <c r="AY615" s="85" t="e">
        <f>_xlfn.XLOOKUP($AV615,'Size capacities'!$A$2:$A$120,'Size capacities'!F$2:F$120)</f>
        <v>#N/A</v>
      </c>
      <c r="AZ615" s="85" t="e">
        <f>_xlfn.XLOOKUP($AV615,'Size capacities'!$A$2:$A$120,'Size capacities'!G$2:G$120)</f>
        <v>#N/A</v>
      </c>
      <c r="BA615" s="85">
        <f t="shared" si="202"/>
        <v>0</v>
      </c>
      <c r="BB615" s="85">
        <f t="shared" si="203"/>
        <v>0</v>
      </c>
    </row>
    <row r="616" spans="1:54" x14ac:dyDescent="0.3">
      <c r="A616" s="7">
        <v>613</v>
      </c>
      <c r="B616" s="91"/>
      <c r="C616" s="91"/>
      <c r="D616" s="91"/>
      <c r="E616" s="91"/>
      <c r="F616" s="91"/>
      <c r="G616" s="91"/>
      <c r="H616" s="91"/>
      <c r="I616" s="91"/>
      <c r="J616" s="91"/>
      <c r="K616" s="92"/>
      <c r="L616" s="92"/>
      <c r="M616" s="9">
        <f t="shared" ca="1" si="193"/>
        <v>0</v>
      </c>
      <c r="N616" s="10" cm="1">
        <f t="array" aca="1" ref="N616" ca="1">IF(ISBLANK(C616),0,IF(F616="Flow",AP616,IF(F616="Cascade",AQ616,IF(OR(ISBLANK(F616),ISBLANK(G616),ISBLANK(I616),ISBLANK(J616)),0,(_xlfn.XLOOKUP(S616,INDIRECT(U616&amp;W616&amp;"W"),_xlfn.XLOOKUP(T616,INDIRECT(U616&amp;W616&amp;"D"),INDIRECT(U616&amp;W616))))))))</f>
        <v>0</v>
      </c>
      <c r="O616" s="93"/>
      <c r="P616" s="9">
        <f t="shared" ca="1" si="194"/>
        <v>0</v>
      </c>
      <c r="Q616" s="9">
        <f t="shared" si="204"/>
        <v>0</v>
      </c>
      <c r="S616" s="7">
        <f t="shared" si="205"/>
        <v>800</v>
      </c>
      <c r="T616" s="7">
        <f t="shared" si="206"/>
        <v>800</v>
      </c>
      <c r="U616" s="8" t="str">
        <f t="shared" si="207"/>
        <v/>
      </c>
      <c r="V616" s="7" cm="1">
        <f t="array" aca="1" ref="V616" ca="1">IF(ISBLANK(I616),0,_xlfn.XLOOKUP(I616,INDIRECT(U616&amp;"Controls"),INDIRECT(U616&amp;"ControlsAddon")))</f>
        <v>0</v>
      </c>
      <c r="W616" s="7" t="str">
        <f t="shared" si="195"/>
        <v/>
      </c>
      <c r="X616" s="7" cm="1">
        <f t="array" aca="1" ref="X616" ca="1">IF(AND(K616="y",NOT(ISBLANK(H616))),_xlfn.XLOOKUP(S616,ralcassette,ralcassettecost),IF(K616="Y",_xlfn.XLOOKUP(S616,INDIRECT(U616&amp;"RALW"),_xlfn.XLOOKUP(T616,INDIRECT(U616&amp;"RALD"),INDIRECT(U616&amp;"RAL"))),0))</f>
        <v>0</v>
      </c>
      <c r="Y616" s="7">
        <f t="shared" si="208"/>
        <v>0</v>
      </c>
      <c r="Z616" s="7">
        <f t="shared" si="209"/>
        <v>0</v>
      </c>
      <c r="AA616" s="7" cm="1">
        <f t="array" ref="AA616">IF(ISNUMBER(SEARCH("cassette",H616)),_xlfn.XLOOKUP(S616,cassettewidth,_xlfn.XLOOKUP(H616,cassettetype,cassette)),IF(ISNUMBER(SEARCH("fascia",H616)),_xlfn.XLOOKUP(S616,fasciawidth,_xlfn.XLOOKUP(H616,fasciatype,fascia)),0))</f>
        <v>0</v>
      </c>
      <c r="AB616" s="7" t="str">
        <f t="shared" si="210"/>
        <v/>
      </c>
      <c r="AC616" s="7" t="str" cm="1">
        <f t="array" ref="AC616">IF(NOT(ISBLANK(H616)),_xlfn.XLOOKUP(S616,cassetterefwidth,_xlfn.XLOOKUP(T616,cassetterefdrop,cassetteref)),"")</f>
        <v/>
      </c>
      <c r="AD616" s="1" t="b">
        <f t="shared" si="211"/>
        <v>0</v>
      </c>
      <c r="AE616" s="1" t="b">
        <f t="shared" si="196"/>
        <v>0</v>
      </c>
      <c r="AF616" s="10" t="e" cm="1">
        <f t="array" aca="1" ref="AF616" ca="1">(_xlfn.XLOOKUP($S616,INDIRECT($U616&amp;$W616&amp;"W"),_xlfn.XLOOKUP($T616,INDIRECT($U616&amp;$W616&amp;"D"),INDIRECT($U616&amp;$W616))))</f>
        <v>#REF!</v>
      </c>
      <c r="AG616" s="9"/>
      <c r="AH616" s="9"/>
      <c r="AI616" s="9"/>
      <c r="AJ616" s="9"/>
      <c r="AK616" s="9"/>
      <c r="AL616" s="7">
        <f t="shared" si="197"/>
        <v>500</v>
      </c>
      <c r="AM616" s="7" t="str">
        <f t="shared" si="212"/>
        <v/>
      </c>
      <c r="AN616" s="7">
        <f t="shared" si="198"/>
        <v>0</v>
      </c>
      <c r="AO616" s="7">
        <f t="shared" si="199"/>
        <v>0</v>
      </c>
      <c r="AP616" s="9" cm="1">
        <f t="array" aca="1" ref="AP616" ca="1">IF(F616="Flow",_xlfn.XLOOKUP(AL616,INDIRECT(F616&amp;AM616&amp;"W"),_xlfn.XLOOKUP(AI616,INDIRECT(F616&amp;AM616&amp;"H"),INDIRECT(F616&amp;AM616))),0)</f>
        <v>0</v>
      </c>
      <c r="AQ616" s="9">
        <f>IF(F616="Cascade",_xlfn.XLOOKUP(S616,Cascade!$C$4:$S$4,Cascade!$C$5:$S$5),0)</f>
        <v>0</v>
      </c>
      <c r="AR616" s="9" t="b">
        <f t="shared" si="200"/>
        <v>0</v>
      </c>
      <c r="AS616" s="9" cm="1">
        <f t="array" aca="1" ref="AS616" ca="1">IF(OR(G616="Ellipse 43",G616="Luxury 46",G616="Type 2",G616="Type D",G616="Type Z",ISBLANK(G616)),0,_xlfn.XLOOKUP(S616,INDIRECT(U616&amp;AR616&amp;"w"),INDIRECT(U616&amp;AR616)))</f>
        <v>0</v>
      </c>
      <c r="AT616" s="9" cm="1">
        <f t="array" ref="AT616">IF(F616="ExtraLok 100",_xlfn.XLOOKUP(S616,'ExtraLok 100'!$C$6:$S$6,_xlfn.XLOOKUP('Pricing Tool'!T616,'ExtraLok 100'!$A$7:$A$21,'ExtraLok 100'!$C$7:$S$21)),IF(F616="ExtraLok 125",_xlfn.XLOOKUP('Pricing Tool'!S616,'ExtraLok 125'!$C$6:$S$6,_xlfn.XLOOKUP('Pricing Tool'!T616,'ExtraLok 125'!$A$7:$A$33,'ExtraLok 125'!$C$7:$S$33)),0))</f>
        <v>0</v>
      </c>
      <c r="AU616" s="9">
        <f t="shared" ca="1" si="213"/>
        <v>0</v>
      </c>
      <c r="AV616" s="9" t="str">
        <f t="shared" si="201"/>
        <v/>
      </c>
      <c r="AW616" s="85" t="e">
        <f>_xlfn.XLOOKUP($AV616,'Size capacities'!$A$2:$A$120,'Size capacities'!D$2:D$120)</f>
        <v>#N/A</v>
      </c>
      <c r="AX616" s="85" t="e">
        <f>_xlfn.XLOOKUP($AV616,'Size capacities'!$A$2:$A$120,'Size capacities'!E$2:E$120)</f>
        <v>#N/A</v>
      </c>
      <c r="AY616" s="85" t="e">
        <f>_xlfn.XLOOKUP($AV616,'Size capacities'!$A$2:$A$120,'Size capacities'!F$2:F$120)</f>
        <v>#N/A</v>
      </c>
      <c r="AZ616" s="85" t="e">
        <f>_xlfn.XLOOKUP($AV616,'Size capacities'!$A$2:$A$120,'Size capacities'!G$2:G$120)</f>
        <v>#N/A</v>
      </c>
      <c r="BA616" s="85">
        <f t="shared" si="202"/>
        <v>0</v>
      </c>
      <c r="BB616" s="85">
        <f t="shared" si="203"/>
        <v>0</v>
      </c>
    </row>
    <row r="617" spans="1:54" x14ac:dyDescent="0.3">
      <c r="A617" s="7">
        <v>614</v>
      </c>
      <c r="B617" s="91"/>
      <c r="C617" s="91"/>
      <c r="D617" s="91"/>
      <c r="E617" s="91"/>
      <c r="F617" s="91"/>
      <c r="G617" s="91"/>
      <c r="H617" s="91"/>
      <c r="I617" s="91"/>
      <c r="J617" s="91"/>
      <c r="K617" s="92"/>
      <c r="L617" s="92"/>
      <c r="M617" s="9">
        <f t="shared" ca="1" si="193"/>
        <v>0</v>
      </c>
      <c r="N617" s="10" cm="1">
        <f t="array" aca="1" ref="N617" ca="1">IF(ISBLANK(C617),0,IF(F617="Flow",AP617,IF(F617="Cascade",AQ617,IF(OR(ISBLANK(F617),ISBLANK(G617),ISBLANK(I617),ISBLANK(J617)),0,(_xlfn.XLOOKUP(S617,INDIRECT(U617&amp;W617&amp;"W"),_xlfn.XLOOKUP(T617,INDIRECT(U617&amp;W617&amp;"D"),INDIRECT(U617&amp;W617))))))))</f>
        <v>0</v>
      </c>
      <c r="O617" s="93"/>
      <c r="P617" s="9">
        <f t="shared" ca="1" si="194"/>
        <v>0</v>
      </c>
      <c r="Q617" s="9">
        <f t="shared" si="204"/>
        <v>0</v>
      </c>
      <c r="S617" s="7">
        <f t="shared" si="205"/>
        <v>800</v>
      </c>
      <c r="T617" s="7">
        <f t="shared" si="206"/>
        <v>800</v>
      </c>
      <c r="U617" s="8" t="str">
        <f t="shared" si="207"/>
        <v/>
      </c>
      <c r="V617" s="7" cm="1">
        <f t="array" aca="1" ref="V617" ca="1">IF(ISBLANK(I617),0,_xlfn.XLOOKUP(I617,INDIRECT(U617&amp;"Controls"),INDIRECT(U617&amp;"ControlsAddon")))</f>
        <v>0</v>
      </c>
      <c r="W617" s="7" t="str">
        <f t="shared" si="195"/>
        <v/>
      </c>
      <c r="X617" s="7" cm="1">
        <f t="array" aca="1" ref="X617" ca="1">IF(AND(K617="y",NOT(ISBLANK(H617))),_xlfn.XLOOKUP(S617,ralcassette,ralcassettecost),IF(K617="Y",_xlfn.XLOOKUP(S617,INDIRECT(U617&amp;"RALW"),_xlfn.XLOOKUP(T617,INDIRECT(U617&amp;"RALD"),INDIRECT(U617&amp;"RAL"))),0))</f>
        <v>0</v>
      </c>
      <c r="Y617" s="7">
        <f t="shared" si="208"/>
        <v>0</v>
      </c>
      <c r="Z617" s="7">
        <f t="shared" si="209"/>
        <v>0</v>
      </c>
      <c r="AA617" s="7" cm="1">
        <f t="array" ref="AA617">IF(ISNUMBER(SEARCH("cassette",H617)),_xlfn.XLOOKUP(S617,cassettewidth,_xlfn.XLOOKUP(H617,cassettetype,cassette)),IF(ISNUMBER(SEARCH("fascia",H617)),_xlfn.XLOOKUP(S617,fasciawidth,_xlfn.XLOOKUP(H617,fasciatype,fascia)),0))</f>
        <v>0</v>
      </c>
      <c r="AB617" s="7" t="str">
        <f t="shared" si="210"/>
        <v/>
      </c>
      <c r="AC617" s="7" t="str" cm="1">
        <f t="array" ref="AC617">IF(NOT(ISBLANK(H617)),_xlfn.XLOOKUP(S617,cassetterefwidth,_xlfn.XLOOKUP(T617,cassetterefdrop,cassetteref)),"")</f>
        <v/>
      </c>
      <c r="AD617" s="1" t="b">
        <f t="shared" si="211"/>
        <v>0</v>
      </c>
      <c r="AE617" s="1" t="b">
        <f t="shared" si="196"/>
        <v>0</v>
      </c>
      <c r="AF617" s="10" t="e" cm="1">
        <f t="array" aca="1" ref="AF617" ca="1">(_xlfn.XLOOKUP($S617,INDIRECT($U617&amp;$W617&amp;"W"),_xlfn.XLOOKUP($T617,INDIRECT($U617&amp;$W617&amp;"D"),INDIRECT($U617&amp;$W617))))</f>
        <v>#REF!</v>
      </c>
      <c r="AG617" s="9"/>
      <c r="AH617" s="9"/>
      <c r="AI617" s="9"/>
      <c r="AJ617" s="9"/>
      <c r="AK617" s="9"/>
      <c r="AL617" s="7">
        <f t="shared" si="197"/>
        <v>500</v>
      </c>
      <c r="AM617" s="7" t="str">
        <f t="shared" si="212"/>
        <v/>
      </c>
      <c r="AN617" s="7">
        <f t="shared" si="198"/>
        <v>0</v>
      </c>
      <c r="AO617" s="7">
        <f t="shared" si="199"/>
        <v>0</v>
      </c>
      <c r="AP617" s="9" cm="1">
        <f t="array" aca="1" ref="AP617" ca="1">IF(F617="Flow",_xlfn.XLOOKUP(AL617,INDIRECT(F617&amp;AM617&amp;"W"),_xlfn.XLOOKUP(AI617,INDIRECT(F617&amp;AM617&amp;"H"),INDIRECT(F617&amp;AM617))),0)</f>
        <v>0</v>
      </c>
      <c r="AQ617" s="9">
        <f>IF(F617="Cascade",_xlfn.XLOOKUP(S617,Cascade!$C$4:$S$4,Cascade!$C$5:$S$5),0)</f>
        <v>0</v>
      </c>
      <c r="AR617" s="9" t="b">
        <f t="shared" si="200"/>
        <v>0</v>
      </c>
      <c r="AS617" s="9" cm="1">
        <f t="array" aca="1" ref="AS617" ca="1">IF(OR(G617="Ellipse 43",G617="Luxury 46",G617="Type 2",G617="Type D",G617="Type Z",ISBLANK(G617)),0,_xlfn.XLOOKUP(S617,INDIRECT(U617&amp;AR617&amp;"w"),INDIRECT(U617&amp;AR617)))</f>
        <v>0</v>
      </c>
      <c r="AT617" s="9" cm="1">
        <f t="array" ref="AT617">IF(F617="ExtraLok 100",_xlfn.XLOOKUP(S617,'ExtraLok 100'!$C$6:$S$6,_xlfn.XLOOKUP('Pricing Tool'!T617,'ExtraLok 100'!$A$7:$A$21,'ExtraLok 100'!$C$7:$S$21)),IF(F617="ExtraLok 125",_xlfn.XLOOKUP('Pricing Tool'!S617,'ExtraLok 125'!$C$6:$S$6,_xlfn.XLOOKUP('Pricing Tool'!T617,'ExtraLok 125'!$A$7:$A$33,'ExtraLok 125'!$C$7:$S$33)),0))</f>
        <v>0</v>
      </c>
      <c r="AU617" s="9">
        <f t="shared" ca="1" si="213"/>
        <v>0</v>
      </c>
      <c r="AV617" s="9" t="str">
        <f t="shared" si="201"/>
        <v/>
      </c>
      <c r="AW617" s="85" t="e">
        <f>_xlfn.XLOOKUP($AV617,'Size capacities'!$A$2:$A$120,'Size capacities'!D$2:D$120)</f>
        <v>#N/A</v>
      </c>
      <c r="AX617" s="85" t="e">
        <f>_xlfn.XLOOKUP($AV617,'Size capacities'!$A$2:$A$120,'Size capacities'!E$2:E$120)</f>
        <v>#N/A</v>
      </c>
      <c r="AY617" s="85" t="e">
        <f>_xlfn.XLOOKUP($AV617,'Size capacities'!$A$2:$A$120,'Size capacities'!F$2:F$120)</f>
        <v>#N/A</v>
      </c>
      <c r="AZ617" s="85" t="e">
        <f>_xlfn.XLOOKUP($AV617,'Size capacities'!$A$2:$A$120,'Size capacities'!G$2:G$120)</f>
        <v>#N/A</v>
      </c>
      <c r="BA617" s="85">
        <f t="shared" si="202"/>
        <v>0</v>
      </c>
      <c r="BB617" s="85">
        <f t="shared" si="203"/>
        <v>0</v>
      </c>
    </row>
    <row r="618" spans="1:54" x14ac:dyDescent="0.3">
      <c r="A618" s="7">
        <v>615</v>
      </c>
      <c r="B618" s="91"/>
      <c r="C618" s="91"/>
      <c r="D618" s="91"/>
      <c r="E618" s="91"/>
      <c r="F618" s="91"/>
      <c r="G618" s="91"/>
      <c r="H618" s="91"/>
      <c r="I618" s="91"/>
      <c r="J618" s="91"/>
      <c r="K618" s="92"/>
      <c r="L618" s="92"/>
      <c r="M618" s="9">
        <f t="shared" ca="1" si="193"/>
        <v>0</v>
      </c>
      <c r="N618" s="10" cm="1">
        <f t="array" aca="1" ref="N618" ca="1">IF(ISBLANK(C618),0,IF(F618="Flow",AP618,IF(F618="Cascade",AQ618,IF(OR(ISBLANK(F618),ISBLANK(G618),ISBLANK(I618),ISBLANK(J618)),0,(_xlfn.XLOOKUP(S618,INDIRECT(U618&amp;W618&amp;"W"),_xlfn.XLOOKUP(T618,INDIRECT(U618&amp;W618&amp;"D"),INDIRECT(U618&amp;W618))))))))</f>
        <v>0</v>
      </c>
      <c r="O618" s="93"/>
      <c r="P618" s="9">
        <f t="shared" ca="1" si="194"/>
        <v>0</v>
      </c>
      <c r="Q618" s="9">
        <f t="shared" si="204"/>
        <v>0</v>
      </c>
      <c r="S618" s="7">
        <f t="shared" si="205"/>
        <v>800</v>
      </c>
      <c r="T618" s="7">
        <f t="shared" si="206"/>
        <v>800</v>
      </c>
      <c r="U618" s="8" t="str">
        <f t="shared" si="207"/>
        <v/>
      </c>
      <c r="V618" s="7" cm="1">
        <f t="array" aca="1" ref="V618" ca="1">IF(ISBLANK(I618),0,_xlfn.XLOOKUP(I618,INDIRECT(U618&amp;"Controls"),INDIRECT(U618&amp;"ControlsAddon")))</f>
        <v>0</v>
      </c>
      <c r="W618" s="7" t="str">
        <f t="shared" si="195"/>
        <v/>
      </c>
      <c r="X618" s="7" cm="1">
        <f t="array" aca="1" ref="X618" ca="1">IF(AND(K618="y",NOT(ISBLANK(H618))),_xlfn.XLOOKUP(S618,ralcassette,ralcassettecost),IF(K618="Y",_xlfn.XLOOKUP(S618,INDIRECT(U618&amp;"RALW"),_xlfn.XLOOKUP(T618,INDIRECT(U618&amp;"RALD"),INDIRECT(U618&amp;"RAL"))),0))</f>
        <v>0</v>
      </c>
      <c r="Y618" s="7">
        <f t="shared" si="208"/>
        <v>0</v>
      </c>
      <c r="Z618" s="7">
        <f t="shared" si="209"/>
        <v>0</v>
      </c>
      <c r="AA618" s="7" cm="1">
        <f t="array" ref="AA618">IF(ISNUMBER(SEARCH("cassette",H618)),_xlfn.XLOOKUP(S618,cassettewidth,_xlfn.XLOOKUP(H618,cassettetype,cassette)),IF(ISNUMBER(SEARCH("fascia",H618)),_xlfn.XLOOKUP(S618,fasciawidth,_xlfn.XLOOKUP(H618,fasciatype,fascia)),0))</f>
        <v>0</v>
      </c>
      <c r="AB618" s="7" t="str">
        <f t="shared" si="210"/>
        <v/>
      </c>
      <c r="AC618" s="7" t="str" cm="1">
        <f t="array" ref="AC618">IF(NOT(ISBLANK(H618)),_xlfn.XLOOKUP(S618,cassetterefwidth,_xlfn.XLOOKUP(T618,cassetterefdrop,cassetteref)),"")</f>
        <v/>
      </c>
      <c r="AD618" s="1" t="b">
        <f t="shared" si="211"/>
        <v>0</v>
      </c>
      <c r="AE618" s="1" t="b">
        <f t="shared" si="196"/>
        <v>0</v>
      </c>
      <c r="AF618" s="10" t="e" cm="1">
        <f t="array" aca="1" ref="AF618" ca="1">(_xlfn.XLOOKUP($S618,INDIRECT($U618&amp;$W618&amp;"W"),_xlfn.XLOOKUP($T618,INDIRECT($U618&amp;$W618&amp;"D"),INDIRECT($U618&amp;$W618))))</f>
        <v>#REF!</v>
      </c>
      <c r="AG618" s="9"/>
      <c r="AH618" s="9"/>
      <c r="AI618" s="9"/>
      <c r="AJ618" s="9"/>
      <c r="AK618" s="9"/>
      <c r="AL618" s="7">
        <f t="shared" si="197"/>
        <v>500</v>
      </c>
      <c r="AM618" s="7" t="str">
        <f t="shared" si="212"/>
        <v/>
      </c>
      <c r="AN618" s="7">
        <f t="shared" si="198"/>
        <v>0</v>
      </c>
      <c r="AO618" s="7">
        <f t="shared" si="199"/>
        <v>0</v>
      </c>
      <c r="AP618" s="9" cm="1">
        <f t="array" aca="1" ref="AP618" ca="1">IF(F618="Flow",_xlfn.XLOOKUP(AL618,INDIRECT(F618&amp;AM618&amp;"W"),_xlfn.XLOOKUP(AI618,INDIRECT(F618&amp;AM618&amp;"H"),INDIRECT(F618&amp;AM618))),0)</f>
        <v>0</v>
      </c>
      <c r="AQ618" s="9">
        <f>IF(F618="Cascade",_xlfn.XLOOKUP(S618,Cascade!$C$4:$S$4,Cascade!$C$5:$S$5),0)</f>
        <v>0</v>
      </c>
      <c r="AR618" s="9" t="b">
        <f t="shared" si="200"/>
        <v>0</v>
      </c>
      <c r="AS618" s="9" cm="1">
        <f t="array" aca="1" ref="AS618" ca="1">IF(OR(G618="Ellipse 43",G618="Luxury 46",G618="Type 2",G618="Type D",G618="Type Z",ISBLANK(G618)),0,_xlfn.XLOOKUP(S618,INDIRECT(U618&amp;AR618&amp;"w"),INDIRECT(U618&amp;AR618)))</f>
        <v>0</v>
      </c>
      <c r="AT618" s="9" cm="1">
        <f t="array" ref="AT618">IF(F618="ExtraLok 100",_xlfn.XLOOKUP(S618,'ExtraLok 100'!$C$6:$S$6,_xlfn.XLOOKUP('Pricing Tool'!T618,'ExtraLok 100'!$A$7:$A$21,'ExtraLok 100'!$C$7:$S$21)),IF(F618="ExtraLok 125",_xlfn.XLOOKUP('Pricing Tool'!S618,'ExtraLok 125'!$C$6:$S$6,_xlfn.XLOOKUP('Pricing Tool'!T618,'ExtraLok 125'!$A$7:$A$33,'ExtraLok 125'!$C$7:$S$33)),0))</f>
        <v>0</v>
      </c>
      <c r="AU618" s="9">
        <f t="shared" ca="1" si="213"/>
        <v>0</v>
      </c>
      <c r="AV618" s="9" t="str">
        <f t="shared" si="201"/>
        <v/>
      </c>
      <c r="AW618" s="85" t="e">
        <f>_xlfn.XLOOKUP($AV618,'Size capacities'!$A$2:$A$120,'Size capacities'!D$2:D$120)</f>
        <v>#N/A</v>
      </c>
      <c r="AX618" s="85" t="e">
        <f>_xlfn.XLOOKUP($AV618,'Size capacities'!$A$2:$A$120,'Size capacities'!E$2:E$120)</f>
        <v>#N/A</v>
      </c>
      <c r="AY618" s="85" t="e">
        <f>_xlfn.XLOOKUP($AV618,'Size capacities'!$A$2:$A$120,'Size capacities'!F$2:F$120)</f>
        <v>#N/A</v>
      </c>
      <c r="AZ618" s="85" t="e">
        <f>_xlfn.XLOOKUP($AV618,'Size capacities'!$A$2:$A$120,'Size capacities'!G$2:G$120)</f>
        <v>#N/A</v>
      </c>
      <c r="BA618" s="85">
        <f t="shared" si="202"/>
        <v>0</v>
      </c>
      <c r="BB618" s="85">
        <f t="shared" si="203"/>
        <v>0</v>
      </c>
    </row>
    <row r="619" spans="1:54" x14ac:dyDescent="0.3">
      <c r="A619" s="7">
        <v>616</v>
      </c>
      <c r="B619" s="91"/>
      <c r="C619" s="91"/>
      <c r="D619" s="91"/>
      <c r="E619" s="91"/>
      <c r="F619" s="91"/>
      <c r="G619" s="91"/>
      <c r="H619" s="91"/>
      <c r="I619" s="91"/>
      <c r="J619" s="91"/>
      <c r="K619" s="92"/>
      <c r="L619" s="92"/>
      <c r="M619" s="9">
        <f t="shared" ca="1" si="193"/>
        <v>0</v>
      </c>
      <c r="N619" s="10" cm="1">
        <f t="array" aca="1" ref="N619" ca="1">IF(ISBLANK(C619),0,IF(F619="Flow",AP619,IF(F619="Cascade",AQ619,IF(OR(ISBLANK(F619),ISBLANK(G619),ISBLANK(I619),ISBLANK(J619)),0,(_xlfn.XLOOKUP(S619,INDIRECT(U619&amp;W619&amp;"W"),_xlfn.XLOOKUP(T619,INDIRECT(U619&amp;W619&amp;"D"),INDIRECT(U619&amp;W619))))))))</f>
        <v>0</v>
      </c>
      <c r="O619" s="93"/>
      <c r="P619" s="9">
        <f t="shared" ca="1" si="194"/>
        <v>0</v>
      </c>
      <c r="Q619" s="9">
        <f t="shared" si="204"/>
        <v>0</v>
      </c>
      <c r="S619" s="7">
        <f t="shared" si="205"/>
        <v>800</v>
      </c>
      <c r="T619" s="7">
        <f t="shared" si="206"/>
        <v>800</v>
      </c>
      <c r="U619" s="8" t="str">
        <f t="shared" si="207"/>
        <v/>
      </c>
      <c r="V619" s="7" cm="1">
        <f t="array" aca="1" ref="V619" ca="1">IF(ISBLANK(I619),0,_xlfn.XLOOKUP(I619,INDIRECT(U619&amp;"Controls"),INDIRECT(U619&amp;"ControlsAddon")))</f>
        <v>0</v>
      </c>
      <c r="W619" s="7" t="str">
        <f t="shared" si="195"/>
        <v/>
      </c>
      <c r="X619" s="7" cm="1">
        <f t="array" aca="1" ref="X619" ca="1">IF(AND(K619="y",NOT(ISBLANK(H619))),_xlfn.XLOOKUP(S619,ralcassette,ralcassettecost),IF(K619="Y",_xlfn.XLOOKUP(S619,INDIRECT(U619&amp;"RALW"),_xlfn.XLOOKUP(T619,INDIRECT(U619&amp;"RALD"),INDIRECT(U619&amp;"RAL"))),0))</f>
        <v>0</v>
      </c>
      <c r="Y619" s="7">
        <f t="shared" si="208"/>
        <v>0</v>
      </c>
      <c r="Z619" s="7">
        <f t="shared" si="209"/>
        <v>0</v>
      </c>
      <c r="AA619" s="7" cm="1">
        <f t="array" ref="AA619">IF(ISNUMBER(SEARCH("cassette",H619)),_xlfn.XLOOKUP(S619,cassettewidth,_xlfn.XLOOKUP(H619,cassettetype,cassette)),IF(ISNUMBER(SEARCH("fascia",H619)),_xlfn.XLOOKUP(S619,fasciawidth,_xlfn.XLOOKUP(H619,fasciatype,fascia)),0))</f>
        <v>0</v>
      </c>
      <c r="AB619" s="7" t="str">
        <f t="shared" si="210"/>
        <v/>
      </c>
      <c r="AC619" s="7" t="str" cm="1">
        <f t="array" ref="AC619">IF(NOT(ISBLANK(H619)),_xlfn.XLOOKUP(S619,cassetterefwidth,_xlfn.XLOOKUP(T619,cassetterefdrop,cassetteref)),"")</f>
        <v/>
      </c>
      <c r="AD619" s="1" t="b">
        <f t="shared" si="211"/>
        <v>0</v>
      </c>
      <c r="AE619" s="1" t="b">
        <f t="shared" si="196"/>
        <v>0</v>
      </c>
      <c r="AF619" s="10" t="e" cm="1">
        <f t="array" aca="1" ref="AF619" ca="1">(_xlfn.XLOOKUP($S619,INDIRECT($U619&amp;$W619&amp;"W"),_xlfn.XLOOKUP($T619,INDIRECT($U619&amp;$W619&amp;"D"),INDIRECT($U619&amp;$W619))))</f>
        <v>#REF!</v>
      </c>
      <c r="AG619" s="9"/>
      <c r="AH619" s="9"/>
      <c r="AI619" s="9"/>
      <c r="AJ619" s="9"/>
      <c r="AK619" s="9"/>
      <c r="AL619" s="7">
        <f t="shared" si="197"/>
        <v>500</v>
      </c>
      <c r="AM619" s="7" t="str">
        <f t="shared" si="212"/>
        <v/>
      </c>
      <c r="AN619" s="7">
        <f t="shared" si="198"/>
        <v>0</v>
      </c>
      <c r="AO619" s="7">
        <f t="shared" si="199"/>
        <v>0</v>
      </c>
      <c r="AP619" s="9" cm="1">
        <f t="array" aca="1" ref="AP619" ca="1">IF(F619="Flow",_xlfn.XLOOKUP(AL619,INDIRECT(F619&amp;AM619&amp;"W"),_xlfn.XLOOKUP(AI619,INDIRECT(F619&amp;AM619&amp;"H"),INDIRECT(F619&amp;AM619))),0)</f>
        <v>0</v>
      </c>
      <c r="AQ619" s="9">
        <f>IF(F619="Cascade",_xlfn.XLOOKUP(S619,Cascade!$C$4:$S$4,Cascade!$C$5:$S$5),0)</f>
        <v>0</v>
      </c>
      <c r="AR619" s="9" t="b">
        <f t="shared" si="200"/>
        <v>0</v>
      </c>
      <c r="AS619" s="9" cm="1">
        <f t="array" aca="1" ref="AS619" ca="1">IF(OR(G619="Ellipse 43",G619="Luxury 46",G619="Type 2",G619="Type D",G619="Type Z",ISBLANK(G619)),0,_xlfn.XLOOKUP(S619,INDIRECT(U619&amp;AR619&amp;"w"),INDIRECT(U619&amp;AR619)))</f>
        <v>0</v>
      </c>
      <c r="AT619" s="9" cm="1">
        <f t="array" ref="AT619">IF(F619="ExtraLok 100",_xlfn.XLOOKUP(S619,'ExtraLok 100'!$C$6:$S$6,_xlfn.XLOOKUP('Pricing Tool'!T619,'ExtraLok 100'!$A$7:$A$21,'ExtraLok 100'!$C$7:$S$21)),IF(F619="ExtraLok 125",_xlfn.XLOOKUP('Pricing Tool'!S619,'ExtraLok 125'!$C$6:$S$6,_xlfn.XLOOKUP('Pricing Tool'!T619,'ExtraLok 125'!$A$7:$A$33,'ExtraLok 125'!$C$7:$S$33)),0))</f>
        <v>0</v>
      </c>
      <c r="AU619" s="9">
        <f t="shared" ca="1" si="213"/>
        <v>0</v>
      </c>
      <c r="AV619" s="9" t="str">
        <f t="shared" si="201"/>
        <v/>
      </c>
      <c r="AW619" s="85" t="e">
        <f>_xlfn.XLOOKUP($AV619,'Size capacities'!$A$2:$A$120,'Size capacities'!D$2:D$120)</f>
        <v>#N/A</v>
      </c>
      <c r="AX619" s="85" t="e">
        <f>_xlfn.XLOOKUP($AV619,'Size capacities'!$A$2:$A$120,'Size capacities'!E$2:E$120)</f>
        <v>#N/A</v>
      </c>
      <c r="AY619" s="85" t="e">
        <f>_xlfn.XLOOKUP($AV619,'Size capacities'!$A$2:$A$120,'Size capacities'!F$2:F$120)</f>
        <v>#N/A</v>
      </c>
      <c r="AZ619" s="85" t="e">
        <f>_xlfn.XLOOKUP($AV619,'Size capacities'!$A$2:$A$120,'Size capacities'!G$2:G$120)</f>
        <v>#N/A</v>
      </c>
      <c r="BA619" s="85">
        <f t="shared" si="202"/>
        <v>0</v>
      </c>
      <c r="BB619" s="85">
        <f t="shared" si="203"/>
        <v>0</v>
      </c>
    </row>
    <row r="620" spans="1:54" x14ac:dyDescent="0.3">
      <c r="A620" s="7">
        <v>617</v>
      </c>
      <c r="B620" s="91"/>
      <c r="C620" s="91"/>
      <c r="D620" s="91"/>
      <c r="E620" s="91"/>
      <c r="F620" s="91"/>
      <c r="G620" s="91"/>
      <c r="H620" s="91"/>
      <c r="I620" s="91"/>
      <c r="J620" s="91"/>
      <c r="K620" s="92"/>
      <c r="L620" s="92"/>
      <c r="M620" s="9">
        <f t="shared" ca="1" si="193"/>
        <v>0</v>
      </c>
      <c r="N620" s="10" cm="1">
        <f t="array" aca="1" ref="N620" ca="1">IF(ISBLANK(C620),0,IF(F620="Flow",AP620,IF(F620="Cascade",AQ620,IF(OR(ISBLANK(F620),ISBLANK(G620),ISBLANK(I620),ISBLANK(J620)),0,(_xlfn.XLOOKUP(S620,INDIRECT(U620&amp;W620&amp;"W"),_xlfn.XLOOKUP(T620,INDIRECT(U620&amp;W620&amp;"D"),INDIRECT(U620&amp;W620))))))))</f>
        <v>0</v>
      </c>
      <c r="O620" s="93"/>
      <c r="P620" s="9">
        <f t="shared" ca="1" si="194"/>
        <v>0</v>
      </c>
      <c r="Q620" s="9">
        <f t="shared" si="204"/>
        <v>0</v>
      </c>
      <c r="S620" s="7">
        <f t="shared" si="205"/>
        <v>800</v>
      </c>
      <c r="T620" s="7">
        <f t="shared" si="206"/>
        <v>800</v>
      </c>
      <c r="U620" s="8" t="str">
        <f t="shared" si="207"/>
        <v/>
      </c>
      <c r="V620" s="7" cm="1">
        <f t="array" aca="1" ref="V620" ca="1">IF(ISBLANK(I620),0,_xlfn.XLOOKUP(I620,INDIRECT(U620&amp;"Controls"),INDIRECT(U620&amp;"ControlsAddon")))</f>
        <v>0</v>
      </c>
      <c r="W620" s="7" t="str">
        <f t="shared" si="195"/>
        <v/>
      </c>
      <c r="X620" s="7" cm="1">
        <f t="array" aca="1" ref="X620" ca="1">IF(AND(K620="y",NOT(ISBLANK(H620))),_xlfn.XLOOKUP(S620,ralcassette,ralcassettecost),IF(K620="Y",_xlfn.XLOOKUP(S620,INDIRECT(U620&amp;"RALW"),_xlfn.XLOOKUP(T620,INDIRECT(U620&amp;"RALD"),INDIRECT(U620&amp;"RAL"))),0))</f>
        <v>0</v>
      </c>
      <c r="Y620" s="7">
        <f t="shared" si="208"/>
        <v>0</v>
      </c>
      <c r="Z620" s="7">
        <f t="shared" si="209"/>
        <v>0</v>
      </c>
      <c r="AA620" s="7" cm="1">
        <f t="array" ref="AA620">IF(ISNUMBER(SEARCH("cassette",H620)),_xlfn.XLOOKUP(S620,cassettewidth,_xlfn.XLOOKUP(H620,cassettetype,cassette)),IF(ISNUMBER(SEARCH("fascia",H620)),_xlfn.XLOOKUP(S620,fasciawidth,_xlfn.XLOOKUP(H620,fasciatype,fascia)),0))</f>
        <v>0</v>
      </c>
      <c r="AB620" s="7" t="str">
        <f t="shared" si="210"/>
        <v/>
      </c>
      <c r="AC620" s="7" t="str" cm="1">
        <f t="array" ref="AC620">IF(NOT(ISBLANK(H620)),_xlfn.XLOOKUP(S620,cassetterefwidth,_xlfn.XLOOKUP(T620,cassetterefdrop,cassetteref)),"")</f>
        <v/>
      </c>
      <c r="AD620" s="1" t="b">
        <f t="shared" si="211"/>
        <v>0</v>
      </c>
      <c r="AE620" s="1" t="b">
        <f t="shared" si="196"/>
        <v>0</v>
      </c>
      <c r="AF620" s="10" t="e" cm="1">
        <f t="array" aca="1" ref="AF620" ca="1">(_xlfn.XLOOKUP($S620,INDIRECT($U620&amp;$W620&amp;"W"),_xlfn.XLOOKUP($T620,INDIRECT($U620&amp;$W620&amp;"D"),INDIRECT($U620&amp;$W620))))</f>
        <v>#REF!</v>
      </c>
      <c r="AG620" s="9"/>
      <c r="AH620" s="9"/>
      <c r="AI620" s="9"/>
      <c r="AJ620" s="9"/>
      <c r="AK620" s="9"/>
      <c r="AL620" s="7">
        <f t="shared" si="197"/>
        <v>500</v>
      </c>
      <c r="AM620" s="7" t="str">
        <f t="shared" si="212"/>
        <v/>
      </c>
      <c r="AN620" s="7">
        <f t="shared" si="198"/>
        <v>0</v>
      </c>
      <c r="AO620" s="7">
        <f t="shared" si="199"/>
        <v>0</v>
      </c>
      <c r="AP620" s="9" cm="1">
        <f t="array" aca="1" ref="AP620" ca="1">IF(F620="Flow",_xlfn.XLOOKUP(AL620,INDIRECT(F620&amp;AM620&amp;"W"),_xlfn.XLOOKUP(AI620,INDIRECT(F620&amp;AM620&amp;"H"),INDIRECT(F620&amp;AM620))),0)</f>
        <v>0</v>
      </c>
      <c r="AQ620" s="9">
        <f>IF(F620="Cascade",_xlfn.XLOOKUP(S620,Cascade!$C$4:$S$4,Cascade!$C$5:$S$5),0)</f>
        <v>0</v>
      </c>
      <c r="AR620" s="9" t="b">
        <f t="shared" si="200"/>
        <v>0</v>
      </c>
      <c r="AS620" s="9" cm="1">
        <f t="array" aca="1" ref="AS620" ca="1">IF(OR(G620="Ellipse 43",G620="Luxury 46",G620="Type 2",G620="Type D",G620="Type Z",ISBLANK(G620)),0,_xlfn.XLOOKUP(S620,INDIRECT(U620&amp;AR620&amp;"w"),INDIRECT(U620&amp;AR620)))</f>
        <v>0</v>
      </c>
      <c r="AT620" s="9" cm="1">
        <f t="array" ref="AT620">IF(F620="ExtraLok 100",_xlfn.XLOOKUP(S620,'ExtraLok 100'!$C$6:$S$6,_xlfn.XLOOKUP('Pricing Tool'!T620,'ExtraLok 100'!$A$7:$A$21,'ExtraLok 100'!$C$7:$S$21)),IF(F620="ExtraLok 125",_xlfn.XLOOKUP('Pricing Tool'!S620,'ExtraLok 125'!$C$6:$S$6,_xlfn.XLOOKUP('Pricing Tool'!T620,'ExtraLok 125'!$A$7:$A$33,'ExtraLok 125'!$C$7:$S$33)),0))</f>
        <v>0</v>
      </c>
      <c r="AU620" s="9">
        <f t="shared" ca="1" si="213"/>
        <v>0</v>
      </c>
      <c r="AV620" s="9" t="str">
        <f t="shared" si="201"/>
        <v/>
      </c>
      <c r="AW620" s="85" t="e">
        <f>_xlfn.XLOOKUP($AV620,'Size capacities'!$A$2:$A$120,'Size capacities'!D$2:D$120)</f>
        <v>#N/A</v>
      </c>
      <c r="AX620" s="85" t="e">
        <f>_xlfn.XLOOKUP($AV620,'Size capacities'!$A$2:$A$120,'Size capacities'!E$2:E$120)</f>
        <v>#N/A</v>
      </c>
      <c r="AY620" s="85" t="e">
        <f>_xlfn.XLOOKUP($AV620,'Size capacities'!$A$2:$A$120,'Size capacities'!F$2:F$120)</f>
        <v>#N/A</v>
      </c>
      <c r="AZ620" s="85" t="e">
        <f>_xlfn.XLOOKUP($AV620,'Size capacities'!$A$2:$A$120,'Size capacities'!G$2:G$120)</f>
        <v>#N/A</v>
      </c>
      <c r="BA620" s="85">
        <f t="shared" si="202"/>
        <v>0</v>
      </c>
      <c r="BB620" s="85">
        <f t="shared" si="203"/>
        <v>0</v>
      </c>
    </row>
    <row r="621" spans="1:54" x14ac:dyDescent="0.3">
      <c r="A621" s="7">
        <v>618</v>
      </c>
      <c r="B621" s="91"/>
      <c r="C621" s="91"/>
      <c r="D621" s="91"/>
      <c r="E621" s="91"/>
      <c r="F621" s="91"/>
      <c r="G621" s="91"/>
      <c r="H621" s="91"/>
      <c r="I621" s="91"/>
      <c r="J621" s="91"/>
      <c r="K621" s="92"/>
      <c r="L621" s="92"/>
      <c r="M621" s="9">
        <f t="shared" ca="1" si="193"/>
        <v>0</v>
      </c>
      <c r="N621" s="10" cm="1">
        <f t="array" aca="1" ref="N621" ca="1">IF(ISBLANK(C621),0,IF(F621="Flow",AP621,IF(F621="Cascade",AQ621,IF(OR(ISBLANK(F621),ISBLANK(G621),ISBLANK(I621),ISBLANK(J621)),0,(_xlfn.XLOOKUP(S621,INDIRECT(U621&amp;W621&amp;"W"),_xlfn.XLOOKUP(T621,INDIRECT(U621&amp;W621&amp;"D"),INDIRECT(U621&amp;W621))))))))</f>
        <v>0</v>
      </c>
      <c r="O621" s="93"/>
      <c r="P621" s="9">
        <f t="shared" ca="1" si="194"/>
        <v>0</v>
      </c>
      <c r="Q621" s="9">
        <f t="shared" si="204"/>
        <v>0</v>
      </c>
      <c r="S621" s="7">
        <f t="shared" si="205"/>
        <v>800</v>
      </c>
      <c r="T621" s="7">
        <f t="shared" si="206"/>
        <v>800</v>
      </c>
      <c r="U621" s="8" t="str">
        <f t="shared" si="207"/>
        <v/>
      </c>
      <c r="V621" s="7" cm="1">
        <f t="array" aca="1" ref="V621" ca="1">IF(ISBLANK(I621),0,_xlfn.XLOOKUP(I621,INDIRECT(U621&amp;"Controls"),INDIRECT(U621&amp;"ControlsAddon")))</f>
        <v>0</v>
      </c>
      <c r="W621" s="7" t="str">
        <f t="shared" si="195"/>
        <v/>
      </c>
      <c r="X621" s="7" cm="1">
        <f t="array" aca="1" ref="X621" ca="1">IF(AND(K621="y",NOT(ISBLANK(H621))),_xlfn.XLOOKUP(S621,ralcassette,ralcassettecost),IF(K621="Y",_xlfn.XLOOKUP(S621,INDIRECT(U621&amp;"RALW"),_xlfn.XLOOKUP(T621,INDIRECT(U621&amp;"RALD"),INDIRECT(U621&amp;"RAL"))),0))</f>
        <v>0</v>
      </c>
      <c r="Y621" s="7">
        <f t="shared" si="208"/>
        <v>0</v>
      </c>
      <c r="Z621" s="7">
        <f t="shared" si="209"/>
        <v>0</v>
      </c>
      <c r="AA621" s="7" cm="1">
        <f t="array" ref="AA621">IF(ISNUMBER(SEARCH("cassette",H621)),_xlfn.XLOOKUP(S621,cassettewidth,_xlfn.XLOOKUP(H621,cassettetype,cassette)),IF(ISNUMBER(SEARCH("fascia",H621)),_xlfn.XLOOKUP(S621,fasciawidth,_xlfn.XLOOKUP(H621,fasciatype,fascia)),0))</f>
        <v>0</v>
      </c>
      <c r="AB621" s="7" t="str">
        <f t="shared" si="210"/>
        <v/>
      </c>
      <c r="AC621" s="7" t="str" cm="1">
        <f t="array" ref="AC621">IF(NOT(ISBLANK(H621)),_xlfn.XLOOKUP(S621,cassetterefwidth,_xlfn.XLOOKUP(T621,cassetterefdrop,cassetteref)),"")</f>
        <v/>
      </c>
      <c r="AD621" s="1" t="b">
        <f t="shared" si="211"/>
        <v>0</v>
      </c>
      <c r="AE621" s="1" t="b">
        <f t="shared" si="196"/>
        <v>0</v>
      </c>
      <c r="AF621" s="10" t="e" cm="1">
        <f t="array" aca="1" ref="AF621" ca="1">(_xlfn.XLOOKUP($S621,INDIRECT($U621&amp;$W621&amp;"W"),_xlfn.XLOOKUP($T621,INDIRECT($U621&amp;$W621&amp;"D"),INDIRECT($U621&amp;$W621))))</f>
        <v>#REF!</v>
      </c>
      <c r="AG621" s="9"/>
      <c r="AH621" s="9"/>
      <c r="AI621" s="9"/>
      <c r="AJ621" s="9"/>
      <c r="AK621" s="9"/>
      <c r="AL621" s="7">
        <f t="shared" si="197"/>
        <v>500</v>
      </c>
      <c r="AM621" s="7" t="str">
        <f t="shared" si="212"/>
        <v/>
      </c>
      <c r="AN621" s="7">
        <f t="shared" si="198"/>
        <v>0</v>
      </c>
      <c r="AO621" s="7">
        <f t="shared" si="199"/>
        <v>0</v>
      </c>
      <c r="AP621" s="9" cm="1">
        <f t="array" aca="1" ref="AP621" ca="1">IF(F621="Flow",_xlfn.XLOOKUP(AL621,INDIRECT(F621&amp;AM621&amp;"W"),_xlfn.XLOOKUP(AI621,INDIRECT(F621&amp;AM621&amp;"H"),INDIRECT(F621&amp;AM621))),0)</f>
        <v>0</v>
      </c>
      <c r="AQ621" s="9">
        <f>IF(F621="Cascade",_xlfn.XLOOKUP(S621,Cascade!$C$4:$S$4,Cascade!$C$5:$S$5),0)</f>
        <v>0</v>
      </c>
      <c r="AR621" s="9" t="b">
        <f t="shared" si="200"/>
        <v>0</v>
      </c>
      <c r="AS621" s="9" cm="1">
        <f t="array" aca="1" ref="AS621" ca="1">IF(OR(G621="Ellipse 43",G621="Luxury 46",G621="Type 2",G621="Type D",G621="Type Z",ISBLANK(G621)),0,_xlfn.XLOOKUP(S621,INDIRECT(U621&amp;AR621&amp;"w"),INDIRECT(U621&amp;AR621)))</f>
        <v>0</v>
      </c>
      <c r="AT621" s="9" cm="1">
        <f t="array" ref="AT621">IF(F621="ExtraLok 100",_xlfn.XLOOKUP(S621,'ExtraLok 100'!$C$6:$S$6,_xlfn.XLOOKUP('Pricing Tool'!T621,'ExtraLok 100'!$A$7:$A$21,'ExtraLok 100'!$C$7:$S$21)),IF(F621="ExtraLok 125",_xlfn.XLOOKUP('Pricing Tool'!S621,'ExtraLok 125'!$C$6:$S$6,_xlfn.XLOOKUP('Pricing Tool'!T621,'ExtraLok 125'!$A$7:$A$33,'ExtraLok 125'!$C$7:$S$33)),0))</f>
        <v>0</v>
      </c>
      <c r="AU621" s="9">
        <f t="shared" ca="1" si="213"/>
        <v>0</v>
      </c>
      <c r="AV621" s="9" t="str">
        <f t="shared" si="201"/>
        <v/>
      </c>
      <c r="AW621" s="85" t="e">
        <f>_xlfn.XLOOKUP($AV621,'Size capacities'!$A$2:$A$120,'Size capacities'!D$2:D$120)</f>
        <v>#N/A</v>
      </c>
      <c r="AX621" s="85" t="e">
        <f>_xlfn.XLOOKUP($AV621,'Size capacities'!$A$2:$A$120,'Size capacities'!E$2:E$120)</f>
        <v>#N/A</v>
      </c>
      <c r="AY621" s="85" t="e">
        <f>_xlfn.XLOOKUP($AV621,'Size capacities'!$A$2:$A$120,'Size capacities'!F$2:F$120)</f>
        <v>#N/A</v>
      </c>
      <c r="AZ621" s="85" t="e">
        <f>_xlfn.XLOOKUP($AV621,'Size capacities'!$A$2:$A$120,'Size capacities'!G$2:G$120)</f>
        <v>#N/A</v>
      </c>
      <c r="BA621" s="85">
        <f t="shared" si="202"/>
        <v>0</v>
      </c>
      <c r="BB621" s="85">
        <f t="shared" si="203"/>
        <v>0</v>
      </c>
    </row>
    <row r="622" spans="1:54" x14ac:dyDescent="0.3">
      <c r="A622" s="7">
        <v>619</v>
      </c>
      <c r="B622" s="91"/>
      <c r="C622" s="91"/>
      <c r="D622" s="91"/>
      <c r="E622" s="91"/>
      <c r="F622" s="91"/>
      <c r="G622" s="91"/>
      <c r="H622" s="91"/>
      <c r="I622" s="91"/>
      <c r="J622" s="91"/>
      <c r="K622" s="92"/>
      <c r="L622" s="92"/>
      <c r="M622" s="9">
        <f t="shared" ca="1" si="193"/>
        <v>0</v>
      </c>
      <c r="N622" s="10" cm="1">
        <f t="array" aca="1" ref="N622" ca="1">IF(ISBLANK(C622),0,IF(F622="Flow",AP622,IF(F622="Cascade",AQ622,IF(OR(ISBLANK(F622),ISBLANK(G622),ISBLANK(I622),ISBLANK(J622)),0,(_xlfn.XLOOKUP(S622,INDIRECT(U622&amp;W622&amp;"W"),_xlfn.XLOOKUP(T622,INDIRECT(U622&amp;W622&amp;"D"),INDIRECT(U622&amp;W622))))))))</f>
        <v>0</v>
      </c>
      <c r="O622" s="93"/>
      <c r="P622" s="9">
        <f t="shared" ca="1" si="194"/>
        <v>0</v>
      </c>
      <c r="Q622" s="9">
        <f t="shared" si="204"/>
        <v>0</v>
      </c>
      <c r="S622" s="7">
        <f t="shared" si="205"/>
        <v>800</v>
      </c>
      <c r="T622" s="7">
        <f t="shared" si="206"/>
        <v>800</v>
      </c>
      <c r="U622" s="8" t="str">
        <f t="shared" si="207"/>
        <v/>
      </c>
      <c r="V622" s="7" cm="1">
        <f t="array" aca="1" ref="V622" ca="1">IF(ISBLANK(I622),0,_xlfn.XLOOKUP(I622,INDIRECT(U622&amp;"Controls"),INDIRECT(U622&amp;"ControlsAddon")))</f>
        <v>0</v>
      </c>
      <c r="W622" s="7" t="str">
        <f t="shared" si="195"/>
        <v/>
      </c>
      <c r="X622" s="7" cm="1">
        <f t="array" aca="1" ref="X622" ca="1">IF(AND(K622="y",NOT(ISBLANK(H622))),_xlfn.XLOOKUP(S622,ralcassette,ralcassettecost),IF(K622="Y",_xlfn.XLOOKUP(S622,INDIRECT(U622&amp;"RALW"),_xlfn.XLOOKUP(T622,INDIRECT(U622&amp;"RALD"),INDIRECT(U622&amp;"RAL"))),0))</f>
        <v>0</v>
      </c>
      <c r="Y622" s="7">
        <f t="shared" si="208"/>
        <v>0</v>
      </c>
      <c r="Z622" s="7">
        <f t="shared" si="209"/>
        <v>0</v>
      </c>
      <c r="AA622" s="7" cm="1">
        <f t="array" ref="AA622">IF(ISNUMBER(SEARCH("cassette",H622)),_xlfn.XLOOKUP(S622,cassettewidth,_xlfn.XLOOKUP(H622,cassettetype,cassette)),IF(ISNUMBER(SEARCH("fascia",H622)),_xlfn.XLOOKUP(S622,fasciawidth,_xlfn.XLOOKUP(H622,fasciatype,fascia)),0))</f>
        <v>0</v>
      </c>
      <c r="AB622" s="7" t="str">
        <f t="shared" si="210"/>
        <v/>
      </c>
      <c r="AC622" s="7" t="str" cm="1">
        <f t="array" ref="AC622">IF(NOT(ISBLANK(H622)),_xlfn.XLOOKUP(S622,cassetterefwidth,_xlfn.XLOOKUP(T622,cassetterefdrop,cassetteref)),"")</f>
        <v/>
      </c>
      <c r="AD622" s="1" t="b">
        <f t="shared" si="211"/>
        <v>0</v>
      </c>
      <c r="AE622" s="1" t="b">
        <f t="shared" si="196"/>
        <v>0</v>
      </c>
      <c r="AF622" s="10" t="e" cm="1">
        <f t="array" aca="1" ref="AF622" ca="1">(_xlfn.XLOOKUP($S622,INDIRECT($U622&amp;$W622&amp;"W"),_xlfn.XLOOKUP($T622,INDIRECT($U622&amp;$W622&amp;"D"),INDIRECT($U622&amp;$W622))))</f>
        <v>#REF!</v>
      </c>
      <c r="AG622" s="9"/>
      <c r="AH622" s="9"/>
      <c r="AI622" s="9"/>
      <c r="AJ622" s="9"/>
      <c r="AK622" s="9"/>
      <c r="AL622" s="7">
        <f t="shared" si="197"/>
        <v>500</v>
      </c>
      <c r="AM622" s="7" t="str">
        <f t="shared" si="212"/>
        <v/>
      </c>
      <c r="AN622" s="7">
        <f t="shared" si="198"/>
        <v>0</v>
      </c>
      <c r="AO622" s="7">
        <f t="shared" si="199"/>
        <v>0</v>
      </c>
      <c r="AP622" s="9" cm="1">
        <f t="array" aca="1" ref="AP622" ca="1">IF(F622="Flow",_xlfn.XLOOKUP(AL622,INDIRECT(F622&amp;AM622&amp;"W"),_xlfn.XLOOKUP(AI622,INDIRECT(F622&amp;AM622&amp;"H"),INDIRECT(F622&amp;AM622))),0)</f>
        <v>0</v>
      </c>
      <c r="AQ622" s="9">
        <f>IF(F622="Cascade",_xlfn.XLOOKUP(S622,Cascade!$C$4:$S$4,Cascade!$C$5:$S$5),0)</f>
        <v>0</v>
      </c>
      <c r="AR622" s="9" t="b">
        <f t="shared" si="200"/>
        <v>0</v>
      </c>
      <c r="AS622" s="9" cm="1">
        <f t="array" aca="1" ref="AS622" ca="1">IF(OR(G622="Ellipse 43",G622="Luxury 46",G622="Type 2",G622="Type D",G622="Type Z",ISBLANK(G622)),0,_xlfn.XLOOKUP(S622,INDIRECT(U622&amp;AR622&amp;"w"),INDIRECT(U622&amp;AR622)))</f>
        <v>0</v>
      </c>
      <c r="AT622" s="9" cm="1">
        <f t="array" ref="AT622">IF(F622="ExtraLok 100",_xlfn.XLOOKUP(S622,'ExtraLok 100'!$C$6:$S$6,_xlfn.XLOOKUP('Pricing Tool'!T622,'ExtraLok 100'!$A$7:$A$21,'ExtraLok 100'!$C$7:$S$21)),IF(F622="ExtraLok 125",_xlfn.XLOOKUP('Pricing Tool'!S622,'ExtraLok 125'!$C$6:$S$6,_xlfn.XLOOKUP('Pricing Tool'!T622,'ExtraLok 125'!$A$7:$A$33,'ExtraLok 125'!$C$7:$S$33)),0))</f>
        <v>0</v>
      </c>
      <c r="AU622" s="9">
        <f t="shared" ca="1" si="213"/>
        <v>0</v>
      </c>
      <c r="AV622" s="9" t="str">
        <f t="shared" si="201"/>
        <v/>
      </c>
      <c r="AW622" s="85" t="e">
        <f>_xlfn.XLOOKUP($AV622,'Size capacities'!$A$2:$A$120,'Size capacities'!D$2:D$120)</f>
        <v>#N/A</v>
      </c>
      <c r="AX622" s="85" t="e">
        <f>_xlfn.XLOOKUP($AV622,'Size capacities'!$A$2:$A$120,'Size capacities'!E$2:E$120)</f>
        <v>#N/A</v>
      </c>
      <c r="AY622" s="85" t="e">
        <f>_xlfn.XLOOKUP($AV622,'Size capacities'!$A$2:$A$120,'Size capacities'!F$2:F$120)</f>
        <v>#N/A</v>
      </c>
      <c r="AZ622" s="85" t="e">
        <f>_xlfn.XLOOKUP($AV622,'Size capacities'!$A$2:$A$120,'Size capacities'!G$2:G$120)</f>
        <v>#N/A</v>
      </c>
      <c r="BA622" s="85">
        <f t="shared" si="202"/>
        <v>0</v>
      </c>
      <c r="BB622" s="85">
        <f t="shared" si="203"/>
        <v>0</v>
      </c>
    </row>
    <row r="623" spans="1:54" x14ac:dyDescent="0.3">
      <c r="A623" s="7">
        <v>620</v>
      </c>
      <c r="B623" s="91"/>
      <c r="C623" s="91"/>
      <c r="D623" s="91"/>
      <c r="E623" s="91"/>
      <c r="F623" s="91"/>
      <c r="G623" s="91"/>
      <c r="H623" s="91"/>
      <c r="I623" s="91"/>
      <c r="J623" s="91"/>
      <c r="K623" s="92"/>
      <c r="L623" s="92"/>
      <c r="M623" s="9">
        <f t="shared" ca="1" si="193"/>
        <v>0</v>
      </c>
      <c r="N623" s="10" cm="1">
        <f t="array" aca="1" ref="N623" ca="1">IF(ISBLANK(C623),0,IF(F623="Flow",AP623,IF(F623="Cascade",AQ623,IF(OR(ISBLANK(F623),ISBLANK(G623),ISBLANK(I623),ISBLANK(J623)),0,(_xlfn.XLOOKUP(S623,INDIRECT(U623&amp;W623&amp;"W"),_xlfn.XLOOKUP(T623,INDIRECT(U623&amp;W623&amp;"D"),INDIRECT(U623&amp;W623))))))))</f>
        <v>0</v>
      </c>
      <c r="O623" s="93"/>
      <c r="P623" s="9">
        <f t="shared" ca="1" si="194"/>
        <v>0</v>
      </c>
      <c r="Q623" s="9">
        <f t="shared" si="204"/>
        <v>0</v>
      </c>
      <c r="S623" s="7">
        <f t="shared" si="205"/>
        <v>800</v>
      </c>
      <c r="T623" s="7">
        <f t="shared" si="206"/>
        <v>800</v>
      </c>
      <c r="U623" s="8" t="str">
        <f t="shared" si="207"/>
        <v/>
      </c>
      <c r="V623" s="7" cm="1">
        <f t="array" aca="1" ref="V623" ca="1">IF(ISBLANK(I623),0,_xlfn.XLOOKUP(I623,INDIRECT(U623&amp;"Controls"),INDIRECT(U623&amp;"ControlsAddon")))</f>
        <v>0</v>
      </c>
      <c r="W623" s="7" t="str">
        <f t="shared" si="195"/>
        <v/>
      </c>
      <c r="X623" s="7" cm="1">
        <f t="array" aca="1" ref="X623" ca="1">IF(AND(K623="y",NOT(ISBLANK(H623))),_xlfn.XLOOKUP(S623,ralcassette,ralcassettecost),IF(K623="Y",_xlfn.XLOOKUP(S623,INDIRECT(U623&amp;"RALW"),_xlfn.XLOOKUP(T623,INDIRECT(U623&amp;"RALD"),INDIRECT(U623&amp;"RAL"))),0))</f>
        <v>0</v>
      </c>
      <c r="Y623" s="7">
        <f t="shared" si="208"/>
        <v>0</v>
      </c>
      <c r="Z623" s="7">
        <f t="shared" si="209"/>
        <v>0</v>
      </c>
      <c r="AA623" s="7" cm="1">
        <f t="array" ref="AA623">IF(ISNUMBER(SEARCH("cassette",H623)),_xlfn.XLOOKUP(S623,cassettewidth,_xlfn.XLOOKUP(H623,cassettetype,cassette)),IF(ISNUMBER(SEARCH("fascia",H623)),_xlfn.XLOOKUP(S623,fasciawidth,_xlfn.XLOOKUP(H623,fasciatype,fascia)),0))</f>
        <v>0</v>
      </c>
      <c r="AB623" s="7" t="str">
        <f t="shared" si="210"/>
        <v/>
      </c>
      <c r="AC623" s="7" t="str" cm="1">
        <f t="array" ref="AC623">IF(NOT(ISBLANK(H623)),_xlfn.XLOOKUP(S623,cassetterefwidth,_xlfn.XLOOKUP(T623,cassetterefdrop,cassetteref)),"")</f>
        <v/>
      </c>
      <c r="AD623" s="1" t="b">
        <f t="shared" si="211"/>
        <v>0</v>
      </c>
      <c r="AE623" s="1" t="b">
        <f t="shared" si="196"/>
        <v>0</v>
      </c>
      <c r="AF623" s="10" t="e" cm="1">
        <f t="array" aca="1" ref="AF623" ca="1">(_xlfn.XLOOKUP($S623,INDIRECT($U623&amp;$W623&amp;"W"),_xlfn.XLOOKUP($T623,INDIRECT($U623&amp;$W623&amp;"D"),INDIRECT($U623&amp;$W623))))</f>
        <v>#REF!</v>
      </c>
      <c r="AG623" s="9"/>
      <c r="AH623" s="9"/>
      <c r="AI623" s="9"/>
      <c r="AJ623" s="9"/>
      <c r="AK623" s="9"/>
      <c r="AL623" s="7">
        <f t="shared" si="197"/>
        <v>500</v>
      </c>
      <c r="AM623" s="7" t="str">
        <f t="shared" si="212"/>
        <v/>
      </c>
      <c r="AN623" s="7">
        <f t="shared" si="198"/>
        <v>0</v>
      </c>
      <c r="AO623" s="7">
        <f t="shared" si="199"/>
        <v>0</v>
      </c>
      <c r="AP623" s="9" cm="1">
        <f t="array" aca="1" ref="AP623" ca="1">IF(F623="Flow",_xlfn.XLOOKUP(AL623,INDIRECT(F623&amp;AM623&amp;"W"),_xlfn.XLOOKUP(AI623,INDIRECT(F623&amp;AM623&amp;"H"),INDIRECT(F623&amp;AM623))),0)</f>
        <v>0</v>
      </c>
      <c r="AQ623" s="9">
        <f>IF(F623="Cascade",_xlfn.XLOOKUP(S623,Cascade!$C$4:$S$4,Cascade!$C$5:$S$5),0)</f>
        <v>0</v>
      </c>
      <c r="AR623" s="9" t="b">
        <f t="shared" si="200"/>
        <v>0</v>
      </c>
      <c r="AS623" s="9" cm="1">
        <f t="array" aca="1" ref="AS623" ca="1">IF(OR(G623="Ellipse 43",G623="Luxury 46",G623="Type 2",G623="Type D",G623="Type Z",ISBLANK(G623)),0,_xlfn.XLOOKUP(S623,INDIRECT(U623&amp;AR623&amp;"w"),INDIRECT(U623&amp;AR623)))</f>
        <v>0</v>
      </c>
      <c r="AT623" s="9" cm="1">
        <f t="array" ref="AT623">IF(F623="ExtraLok 100",_xlfn.XLOOKUP(S623,'ExtraLok 100'!$C$6:$S$6,_xlfn.XLOOKUP('Pricing Tool'!T623,'ExtraLok 100'!$A$7:$A$21,'ExtraLok 100'!$C$7:$S$21)),IF(F623="ExtraLok 125",_xlfn.XLOOKUP('Pricing Tool'!S623,'ExtraLok 125'!$C$6:$S$6,_xlfn.XLOOKUP('Pricing Tool'!T623,'ExtraLok 125'!$A$7:$A$33,'ExtraLok 125'!$C$7:$S$33)),0))</f>
        <v>0</v>
      </c>
      <c r="AU623" s="9">
        <f t="shared" ca="1" si="213"/>
        <v>0</v>
      </c>
      <c r="AV623" s="9" t="str">
        <f t="shared" si="201"/>
        <v/>
      </c>
      <c r="AW623" s="85" t="e">
        <f>_xlfn.XLOOKUP($AV623,'Size capacities'!$A$2:$A$120,'Size capacities'!D$2:D$120)</f>
        <v>#N/A</v>
      </c>
      <c r="AX623" s="85" t="e">
        <f>_xlfn.XLOOKUP($AV623,'Size capacities'!$A$2:$A$120,'Size capacities'!E$2:E$120)</f>
        <v>#N/A</v>
      </c>
      <c r="AY623" s="85" t="e">
        <f>_xlfn.XLOOKUP($AV623,'Size capacities'!$A$2:$A$120,'Size capacities'!F$2:F$120)</f>
        <v>#N/A</v>
      </c>
      <c r="AZ623" s="85" t="e">
        <f>_xlfn.XLOOKUP($AV623,'Size capacities'!$A$2:$A$120,'Size capacities'!G$2:G$120)</f>
        <v>#N/A</v>
      </c>
      <c r="BA623" s="85">
        <f t="shared" si="202"/>
        <v>0</v>
      </c>
      <c r="BB623" s="85">
        <f t="shared" si="203"/>
        <v>0</v>
      </c>
    </row>
    <row r="624" spans="1:54" x14ac:dyDescent="0.3">
      <c r="A624" s="7">
        <v>621</v>
      </c>
      <c r="B624" s="91"/>
      <c r="C624" s="91"/>
      <c r="D624" s="91"/>
      <c r="E624" s="91"/>
      <c r="F624" s="91"/>
      <c r="G624" s="91"/>
      <c r="H624" s="91"/>
      <c r="I624" s="91"/>
      <c r="J624" s="91"/>
      <c r="K624" s="92"/>
      <c r="L624" s="92"/>
      <c r="M624" s="9">
        <f t="shared" ca="1" si="193"/>
        <v>0</v>
      </c>
      <c r="N624" s="10" cm="1">
        <f t="array" aca="1" ref="N624" ca="1">IF(ISBLANK(C624),0,IF(F624="Flow",AP624,IF(F624="Cascade",AQ624,IF(OR(ISBLANK(F624),ISBLANK(G624),ISBLANK(I624),ISBLANK(J624)),0,(_xlfn.XLOOKUP(S624,INDIRECT(U624&amp;W624&amp;"W"),_xlfn.XLOOKUP(T624,INDIRECT(U624&amp;W624&amp;"D"),INDIRECT(U624&amp;W624))))))))</f>
        <v>0</v>
      </c>
      <c r="O624" s="93"/>
      <c r="P624" s="9">
        <f t="shared" ca="1" si="194"/>
        <v>0</v>
      </c>
      <c r="Q624" s="9">
        <f t="shared" si="204"/>
        <v>0</v>
      </c>
      <c r="S624" s="7">
        <f t="shared" si="205"/>
        <v>800</v>
      </c>
      <c r="T624" s="7">
        <f t="shared" si="206"/>
        <v>800</v>
      </c>
      <c r="U624" s="8" t="str">
        <f t="shared" si="207"/>
        <v/>
      </c>
      <c r="V624" s="7" cm="1">
        <f t="array" aca="1" ref="V624" ca="1">IF(ISBLANK(I624),0,_xlfn.XLOOKUP(I624,INDIRECT(U624&amp;"Controls"),INDIRECT(U624&amp;"ControlsAddon")))</f>
        <v>0</v>
      </c>
      <c r="W624" s="7" t="str">
        <f t="shared" si="195"/>
        <v/>
      </c>
      <c r="X624" s="7" cm="1">
        <f t="array" aca="1" ref="X624" ca="1">IF(AND(K624="y",NOT(ISBLANK(H624))),_xlfn.XLOOKUP(S624,ralcassette,ralcassettecost),IF(K624="Y",_xlfn.XLOOKUP(S624,INDIRECT(U624&amp;"RALW"),_xlfn.XLOOKUP(T624,INDIRECT(U624&amp;"RALD"),INDIRECT(U624&amp;"RAL"))),0))</f>
        <v>0</v>
      </c>
      <c r="Y624" s="7">
        <f t="shared" si="208"/>
        <v>0</v>
      </c>
      <c r="Z624" s="7">
        <f t="shared" si="209"/>
        <v>0</v>
      </c>
      <c r="AA624" s="7" cm="1">
        <f t="array" ref="AA624">IF(ISNUMBER(SEARCH("cassette",H624)),_xlfn.XLOOKUP(S624,cassettewidth,_xlfn.XLOOKUP(H624,cassettetype,cassette)),IF(ISNUMBER(SEARCH("fascia",H624)),_xlfn.XLOOKUP(S624,fasciawidth,_xlfn.XLOOKUP(H624,fasciatype,fascia)),0))</f>
        <v>0</v>
      </c>
      <c r="AB624" s="7" t="str">
        <f t="shared" si="210"/>
        <v/>
      </c>
      <c r="AC624" s="7" t="str" cm="1">
        <f t="array" ref="AC624">IF(NOT(ISBLANK(H624)),_xlfn.XLOOKUP(S624,cassetterefwidth,_xlfn.XLOOKUP(T624,cassetterefdrop,cassetteref)),"")</f>
        <v/>
      </c>
      <c r="AD624" s="1" t="b">
        <f t="shared" si="211"/>
        <v>0</v>
      </c>
      <c r="AE624" s="1" t="b">
        <f t="shared" si="196"/>
        <v>0</v>
      </c>
      <c r="AF624" s="10" t="e" cm="1">
        <f t="array" aca="1" ref="AF624" ca="1">(_xlfn.XLOOKUP($S624,INDIRECT($U624&amp;$W624&amp;"W"),_xlfn.XLOOKUP($T624,INDIRECT($U624&amp;$W624&amp;"D"),INDIRECT($U624&amp;$W624))))</f>
        <v>#REF!</v>
      </c>
      <c r="AG624" s="9"/>
      <c r="AH624" s="9"/>
      <c r="AI624" s="9"/>
      <c r="AJ624" s="9"/>
      <c r="AK624" s="9"/>
      <c r="AL624" s="7">
        <f t="shared" si="197"/>
        <v>500</v>
      </c>
      <c r="AM624" s="7" t="str">
        <f t="shared" si="212"/>
        <v/>
      </c>
      <c r="AN624" s="7">
        <f t="shared" si="198"/>
        <v>0</v>
      </c>
      <c r="AO624" s="7">
        <f t="shared" si="199"/>
        <v>0</v>
      </c>
      <c r="AP624" s="9" cm="1">
        <f t="array" aca="1" ref="AP624" ca="1">IF(F624="Flow",_xlfn.XLOOKUP(AL624,INDIRECT(F624&amp;AM624&amp;"W"),_xlfn.XLOOKUP(AI624,INDIRECT(F624&amp;AM624&amp;"H"),INDIRECT(F624&amp;AM624))),0)</f>
        <v>0</v>
      </c>
      <c r="AQ624" s="9">
        <f>IF(F624="Cascade",_xlfn.XLOOKUP(S624,Cascade!$C$4:$S$4,Cascade!$C$5:$S$5),0)</f>
        <v>0</v>
      </c>
      <c r="AR624" s="9" t="b">
        <f t="shared" si="200"/>
        <v>0</v>
      </c>
      <c r="AS624" s="9" cm="1">
        <f t="array" aca="1" ref="AS624" ca="1">IF(OR(G624="Ellipse 43",G624="Luxury 46",G624="Type 2",G624="Type D",G624="Type Z",ISBLANK(G624)),0,_xlfn.XLOOKUP(S624,INDIRECT(U624&amp;AR624&amp;"w"),INDIRECT(U624&amp;AR624)))</f>
        <v>0</v>
      </c>
      <c r="AT624" s="9" cm="1">
        <f t="array" ref="AT624">IF(F624="ExtraLok 100",_xlfn.XLOOKUP(S624,'ExtraLok 100'!$C$6:$S$6,_xlfn.XLOOKUP('Pricing Tool'!T624,'ExtraLok 100'!$A$7:$A$21,'ExtraLok 100'!$C$7:$S$21)),IF(F624="ExtraLok 125",_xlfn.XLOOKUP('Pricing Tool'!S624,'ExtraLok 125'!$C$6:$S$6,_xlfn.XLOOKUP('Pricing Tool'!T624,'ExtraLok 125'!$A$7:$A$33,'ExtraLok 125'!$C$7:$S$33)),0))</f>
        <v>0</v>
      </c>
      <c r="AU624" s="9">
        <f t="shared" ca="1" si="213"/>
        <v>0</v>
      </c>
      <c r="AV624" s="9" t="str">
        <f t="shared" si="201"/>
        <v/>
      </c>
      <c r="AW624" s="85" t="e">
        <f>_xlfn.XLOOKUP($AV624,'Size capacities'!$A$2:$A$120,'Size capacities'!D$2:D$120)</f>
        <v>#N/A</v>
      </c>
      <c r="AX624" s="85" t="e">
        <f>_xlfn.XLOOKUP($AV624,'Size capacities'!$A$2:$A$120,'Size capacities'!E$2:E$120)</f>
        <v>#N/A</v>
      </c>
      <c r="AY624" s="85" t="e">
        <f>_xlfn.XLOOKUP($AV624,'Size capacities'!$A$2:$A$120,'Size capacities'!F$2:F$120)</f>
        <v>#N/A</v>
      </c>
      <c r="AZ624" s="85" t="e">
        <f>_xlfn.XLOOKUP($AV624,'Size capacities'!$A$2:$A$120,'Size capacities'!G$2:G$120)</f>
        <v>#N/A</v>
      </c>
      <c r="BA624" s="85">
        <f t="shared" si="202"/>
        <v>0</v>
      </c>
      <c r="BB624" s="85">
        <f t="shared" si="203"/>
        <v>0</v>
      </c>
    </row>
    <row r="625" spans="1:54" x14ac:dyDescent="0.3">
      <c r="A625" s="7">
        <v>622</v>
      </c>
      <c r="B625" s="91"/>
      <c r="C625" s="91"/>
      <c r="D625" s="91"/>
      <c r="E625" s="91"/>
      <c r="F625" s="91"/>
      <c r="G625" s="91"/>
      <c r="H625" s="91"/>
      <c r="I625" s="91"/>
      <c r="J625" s="91"/>
      <c r="K625" s="92"/>
      <c r="L625" s="92"/>
      <c r="M625" s="9">
        <f t="shared" ca="1" si="193"/>
        <v>0</v>
      </c>
      <c r="N625" s="10" cm="1">
        <f t="array" aca="1" ref="N625" ca="1">IF(ISBLANK(C625),0,IF(F625="Flow",AP625,IF(F625="Cascade",AQ625,IF(OR(ISBLANK(F625),ISBLANK(G625),ISBLANK(I625),ISBLANK(J625)),0,(_xlfn.XLOOKUP(S625,INDIRECT(U625&amp;W625&amp;"W"),_xlfn.XLOOKUP(T625,INDIRECT(U625&amp;W625&amp;"D"),INDIRECT(U625&amp;W625))))))))</f>
        <v>0</v>
      </c>
      <c r="O625" s="93"/>
      <c r="P625" s="9">
        <f t="shared" ca="1" si="194"/>
        <v>0</v>
      </c>
      <c r="Q625" s="9">
        <f t="shared" si="204"/>
        <v>0</v>
      </c>
      <c r="S625" s="7">
        <f t="shared" si="205"/>
        <v>800</v>
      </c>
      <c r="T625" s="7">
        <f t="shared" si="206"/>
        <v>800</v>
      </c>
      <c r="U625" s="8" t="str">
        <f t="shared" si="207"/>
        <v/>
      </c>
      <c r="V625" s="7" cm="1">
        <f t="array" aca="1" ref="V625" ca="1">IF(ISBLANK(I625),0,_xlfn.XLOOKUP(I625,INDIRECT(U625&amp;"Controls"),INDIRECT(U625&amp;"ControlsAddon")))</f>
        <v>0</v>
      </c>
      <c r="W625" s="7" t="str">
        <f t="shared" si="195"/>
        <v/>
      </c>
      <c r="X625" s="7" cm="1">
        <f t="array" aca="1" ref="X625" ca="1">IF(AND(K625="y",NOT(ISBLANK(H625))),_xlfn.XLOOKUP(S625,ralcassette,ralcassettecost),IF(K625="Y",_xlfn.XLOOKUP(S625,INDIRECT(U625&amp;"RALW"),_xlfn.XLOOKUP(T625,INDIRECT(U625&amp;"RALD"),INDIRECT(U625&amp;"RAL"))),0))</f>
        <v>0</v>
      </c>
      <c r="Y625" s="7">
        <f t="shared" si="208"/>
        <v>0</v>
      </c>
      <c r="Z625" s="7">
        <f t="shared" si="209"/>
        <v>0</v>
      </c>
      <c r="AA625" s="7" cm="1">
        <f t="array" ref="AA625">IF(ISNUMBER(SEARCH("cassette",H625)),_xlfn.XLOOKUP(S625,cassettewidth,_xlfn.XLOOKUP(H625,cassettetype,cassette)),IF(ISNUMBER(SEARCH("fascia",H625)),_xlfn.XLOOKUP(S625,fasciawidth,_xlfn.XLOOKUP(H625,fasciatype,fascia)),0))</f>
        <v>0</v>
      </c>
      <c r="AB625" s="7" t="str">
        <f t="shared" si="210"/>
        <v/>
      </c>
      <c r="AC625" s="7" t="str" cm="1">
        <f t="array" ref="AC625">IF(NOT(ISBLANK(H625)),_xlfn.XLOOKUP(S625,cassetterefwidth,_xlfn.XLOOKUP(T625,cassetterefdrop,cassetteref)),"")</f>
        <v/>
      </c>
      <c r="AD625" s="1" t="b">
        <f t="shared" si="211"/>
        <v>0</v>
      </c>
      <c r="AE625" s="1" t="b">
        <f t="shared" si="196"/>
        <v>0</v>
      </c>
      <c r="AF625" s="10" t="e" cm="1">
        <f t="array" aca="1" ref="AF625" ca="1">(_xlfn.XLOOKUP($S625,INDIRECT($U625&amp;$W625&amp;"W"),_xlfn.XLOOKUP($T625,INDIRECT($U625&amp;$W625&amp;"D"),INDIRECT($U625&amp;$W625))))</f>
        <v>#REF!</v>
      </c>
      <c r="AG625" s="9"/>
      <c r="AH625" s="9"/>
      <c r="AI625" s="9"/>
      <c r="AJ625" s="9"/>
      <c r="AK625" s="9"/>
      <c r="AL625" s="7">
        <f t="shared" si="197"/>
        <v>500</v>
      </c>
      <c r="AM625" s="7" t="str">
        <f t="shared" si="212"/>
        <v/>
      </c>
      <c r="AN625" s="7">
        <f t="shared" si="198"/>
        <v>0</v>
      </c>
      <c r="AO625" s="7">
        <f t="shared" si="199"/>
        <v>0</v>
      </c>
      <c r="AP625" s="9" cm="1">
        <f t="array" aca="1" ref="AP625" ca="1">IF(F625="Flow",_xlfn.XLOOKUP(AL625,INDIRECT(F625&amp;AM625&amp;"W"),_xlfn.XLOOKUP(AI625,INDIRECT(F625&amp;AM625&amp;"H"),INDIRECT(F625&amp;AM625))),0)</f>
        <v>0</v>
      </c>
      <c r="AQ625" s="9">
        <f>IF(F625="Cascade",_xlfn.XLOOKUP(S625,Cascade!$C$4:$S$4,Cascade!$C$5:$S$5),0)</f>
        <v>0</v>
      </c>
      <c r="AR625" s="9" t="b">
        <f t="shared" si="200"/>
        <v>0</v>
      </c>
      <c r="AS625" s="9" cm="1">
        <f t="array" aca="1" ref="AS625" ca="1">IF(OR(G625="Ellipse 43",G625="Luxury 46",G625="Type 2",G625="Type D",G625="Type Z",ISBLANK(G625)),0,_xlfn.XLOOKUP(S625,INDIRECT(U625&amp;AR625&amp;"w"),INDIRECT(U625&amp;AR625)))</f>
        <v>0</v>
      </c>
      <c r="AT625" s="9" cm="1">
        <f t="array" ref="AT625">IF(F625="ExtraLok 100",_xlfn.XLOOKUP(S625,'ExtraLok 100'!$C$6:$S$6,_xlfn.XLOOKUP('Pricing Tool'!T625,'ExtraLok 100'!$A$7:$A$21,'ExtraLok 100'!$C$7:$S$21)),IF(F625="ExtraLok 125",_xlfn.XLOOKUP('Pricing Tool'!S625,'ExtraLok 125'!$C$6:$S$6,_xlfn.XLOOKUP('Pricing Tool'!T625,'ExtraLok 125'!$A$7:$A$33,'ExtraLok 125'!$C$7:$S$33)),0))</f>
        <v>0</v>
      </c>
      <c r="AU625" s="9">
        <f t="shared" ca="1" si="213"/>
        <v>0</v>
      </c>
      <c r="AV625" s="9" t="str">
        <f t="shared" si="201"/>
        <v/>
      </c>
      <c r="AW625" s="85" t="e">
        <f>_xlfn.XLOOKUP($AV625,'Size capacities'!$A$2:$A$120,'Size capacities'!D$2:D$120)</f>
        <v>#N/A</v>
      </c>
      <c r="AX625" s="85" t="e">
        <f>_xlfn.XLOOKUP($AV625,'Size capacities'!$A$2:$A$120,'Size capacities'!E$2:E$120)</f>
        <v>#N/A</v>
      </c>
      <c r="AY625" s="85" t="e">
        <f>_xlfn.XLOOKUP($AV625,'Size capacities'!$A$2:$A$120,'Size capacities'!F$2:F$120)</f>
        <v>#N/A</v>
      </c>
      <c r="AZ625" s="85" t="e">
        <f>_xlfn.XLOOKUP($AV625,'Size capacities'!$A$2:$A$120,'Size capacities'!G$2:G$120)</f>
        <v>#N/A</v>
      </c>
      <c r="BA625" s="85">
        <f t="shared" si="202"/>
        <v>0</v>
      </c>
      <c r="BB625" s="85">
        <f t="shared" si="203"/>
        <v>0</v>
      </c>
    </row>
    <row r="626" spans="1:54" x14ac:dyDescent="0.3">
      <c r="A626" s="7">
        <v>623</v>
      </c>
      <c r="B626" s="91"/>
      <c r="C626" s="91"/>
      <c r="D626" s="91"/>
      <c r="E626" s="91"/>
      <c r="F626" s="91"/>
      <c r="G626" s="91"/>
      <c r="H626" s="91"/>
      <c r="I626" s="91"/>
      <c r="J626" s="91"/>
      <c r="K626" s="92"/>
      <c r="L626" s="92"/>
      <c r="M626" s="9">
        <f t="shared" ca="1" si="193"/>
        <v>0</v>
      </c>
      <c r="N626" s="10" cm="1">
        <f t="array" aca="1" ref="N626" ca="1">IF(ISBLANK(C626),0,IF(F626="Flow",AP626,IF(F626="Cascade",AQ626,IF(OR(ISBLANK(F626),ISBLANK(G626),ISBLANK(I626),ISBLANK(J626)),0,(_xlfn.XLOOKUP(S626,INDIRECT(U626&amp;W626&amp;"W"),_xlfn.XLOOKUP(T626,INDIRECT(U626&amp;W626&amp;"D"),INDIRECT(U626&amp;W626))))))))</f>
        <v>0</v>
      </c>
      <c r="O626" s="93"/>
      <c r="P626" s="9">
        <f t="shared" ca="1" si="194"/>
        <v>0</v>
      </c>
      <c r="Q626" s="9">
        <f t="shared" si="204"/>
        <v>0</v>
      </c>
      <c r="S626" s="7">
        <f t="shared" si="205"/>
        <v>800</v>
      </c>
      <c r="T626" s="7">
        <f t="shared" si="206"/>
        <v>800</v>
      </c>
      <c r="U626" s="8" t="str">
        <f t="shared" si="207"/>
        <v/>
      </c>
      <c r="V626" s="7" cm="1">
        <f t="array" aca="1" ref="V626" ca="1">IF(ISBLANK(I626),0,_xlfn.XLOOKUP(I626,INDIRECT(U626&amp;"Controls"),INDIRECT(U626&amp;"ControlsAddon")))</f>
        <v>0</v>
      </c>
      <c r="W626" s="7" t="str">
        <f t="shared" si="195"/>
        <v/>
      </c>
      <c r="X626" s="7" cm="1">
        <f t="array" aca="1" ref="X626" ca="1">IF(AND(K626="y",NOT(ISBLANK(H626))),_xlfn.XLOOKUP(S626,ralcassette,ralcassettecost),IF(K626="Y",_xlfn.XLOOKUP(S626,INDIRECT(U626&amp;"RALW"),_xlfn.XLOOKUP(T626,INDIRECT(U626&amp;"RALD"),INDIRECT(U626&amp;"RAL"))),0))</f>
        <v>0</v>
      </c>
      <c r="Y626" s="7">
        <f t="shared" si="208"/>
        <v>0</v>
      </c>
      <c r="Z626" s="7">
        <f t="shared" si="209"/>
        <v>0</v>
      </c>
      <c r="AA626" s="7" cm="1">
        <f t="array" ref="AA626">IF(ISNUMBER(SEARCH("cassette",H626)),_xlfn.XLOOKUP(S626,cassettewidth,_xlfn.XLOOKUP(H626,cassettetype,cassette)),IF(ISNUMBER(SEARCH("fascia",H626)),_xlfn.XLOOKUP(S626,fasciawidth,_xlfn.XLOOKUP(H626,fasciatype,fascia)),0))</f>
        <v>0</v>
      </c>
      <c r="AB626" s="7" t="str">
        <f t="shared" si="210"/>
        <v/>
      </c>
      <c r="AC626" s="7" t="str" cm="1">
        <f t="array" ref="AC626">IF(NOT(ISBLANK(H626)),_xlfn.XLOOKUP(S626,cassetterefwidth,_xlfn.XLOOKUP(T626,cassetterefdrop,cassetteref)),"")</f>
        <v/>
      </c>
      <c r="AD626" s="1" t="b">
        <f t="shared" si="211"/>
        <v>0</v>
      </c>
      <c r="AE626" s="1" t="b">
        <f t="shared" si="196"/>
        <v>0</v>
      </c>
      <c r="AF626" s="10" t="e" cm="1">
        <f t="array" aca="1" ref="AF626" ca="1">(_xlfn.XLOOKUP($S626,INDIRECT($U626&amp;$W626&amp;"W"),_xlfn.XLOOKUP($T626,INDIRECT($U626&amp;$W626&amp;"D"),INDIRECT($U626&amp;$W626))))</f>
        <v>#REF!</v>
      </c>
      <c r="AG626" s="9"/>
      <c r="AH626" s="9"/>
      <c r="AI626" s="9"/>
      <c r="AJ626" s="9"/>
      <c r="AK626" s="9"/>
      <c r="AL626" s="7">
        <f t="shared" si="197"/>
        <v>500</v>
      </c>
      <c r="AM626" s="7" t="str">
        <f t="shared" si="212"/>
        <v/>
      </c>
      <c r="AN626" s="7">
        <f t="shared" si="198"/>
        <v>0</v>
      </c>
      <c r="AO626" s="7">
        <f t="shared" si="199"/>
        <v>0</v>
      </c>
      <c r="AP626" s="9" cm="1">
        <f t="array" aca="1" ref="AP626" ca="1">IF(F626="Flow",_xlfn.XLOOKUP(AL626,INDIRECT(F626&amp;AM626&amp;"W"),_xlfn.XLOOKUP(AI626,INDIRECT(F626&amp;AM626&amp;"H"),INDIRECT(F626&amp;AM626))),0)</f>
        <v>0</v>
      </c>
      <c r="AQ626" s="9">
        <f>IF(F626="Cascade",_xlfn.XLOOKUP(S626,Cascade!$C$4:$S$4,Cascade!$C$5:$S$5),0)</f>
        <v>0</v>
      </c>
      <c r="AR626" s="9" t="b">
        <f t="shared" si="200"/>
        <v>0</v>
      </c>
      <c r="AS626" s="9" cm="1">
        <f t="array" aca="1" ref="AS626" ca="1">IF(OR(G626="Ellipse 43",G626="Luxury 46",G626="Type 2",G626="Type D",G626="Type Z",ISBLANK(G626)),0,_xlfn.XLOOKUP(S626,INDIRECT(U626&amp;AR626&amp;"w"),INDIRECT(U626&amp;AR626)))</f>
        <v>0</v>
      </c>
      <c r="AT626" s="9" cm="1">
        <f t="array" ref="AT626">IF(F626="ExtraLok 100",_xlfn.XLOOKUP(S626,'ExtraLok 100'!$C$6:$S$6,_xlfn.XLOOKUP('Pricing Tool'!T626,'ExtraLok 100'!$A$7:$A$21,'ExtraLok 100'!$C$7:$S$21)),IF(F626="ExtraLok 125",_xlfn.XLOOKUP('Pricing Tool'!S626,'ExtraLok 125'!$C$6:$S$6,_xlfn.XLOOKUP('Pricing Tool'!T626,'ExtraLok 125'!$A$7:$A$33,'ExtraLok 125'!$C$7:$S$33)),0))</f>
        <v>0</v>
      </c>
      <c r="AU626" s="9">
        <f t="shared" ca="1" si="213"/>
        <v>0</v>
      </c>
      <c r="AV626" s="9" t="str">
        <f t="shared" si="201"/>
        <v/>
      </c>
      <c r="AW626" s="85" t="e">
        <f>_xlfn.XLOOKUP($AV626,'Size capacities'!$A$2:$A$120,'Size capacities'!D$2:D$120)</f>
        <v>#N/A</v>
      </c>
      <c r="AX626" s="85" t="e">
        <f>_xlfn.XLOOKUP($AV626,'Size capacities'!$A$2:$A$120,'Size capacities'!E$2:E$120)</f>
        <v>#N/A</v>
      </c>
      <c r="AY626" s="85" t="e">
        <f>_xlfn.XLOOKUP($AV626,'Size capacities'!$A$2:$A$120,'Size capacities'!F$2:F$120)</f>
        <v>#N/A</v>
      </c>
      <c r="AZ626" s="85" t="e">
        <f>_xlfn.XLOOKUP($AV626,'Size capacities'!$A$2:$A$120,'Size capacities'!G$2:G$120)</f>
        <v>#N/A</v>
      </c>
      <c r="BA626" s="85">
        <f t="shared" si="202"/>
        <v>0</v>
      </c>
      <c r="BB626" s="85">
        <f t="shared" si="203"/>
        <v>0</v>
      </c>
    </row>
    <row r="627" spans="1:54" x14ac:dyDescent="0.3">
      <c r="A627" s="7">
        <v>624</v>
      </c>
      <c r="B627" s="91"/>
      <c r="C627" s="91"/>
      <c r="D627" s="91"/>
      <c r="E627" s="91"/>
      <c r="F627" s="91"/>
      <c r="G627" s="91"/>
      <c r="H627" s="91"/>
      <c r="I627" s="91"/>
      <c r="J627" s="91"/>
      <c r="K627" s="92"/>
      <c r="L627" s="92"/>
      <c r="M627" s="9">
        <f t="shared" ca="1" si="193"/>
        <v>0</v>
      </c>
      <c r="N627" s="10" cm="1">
        <f t="array" aca="1" ref="N627" ca="1">IF(ISBLANK(C627),0,IF(F627="Flow",AP627,IF(F627="Cascade",AQ627,IF(OR(ISBLANK(F627),ISBLANK(G627),ISBLANK(I627),ISBLANK(J627)),0,(_xlfn.XLOOKUP(S627,INDIRECT(U627&amp;W627&amp;"W"),_xlfn.XLOOKUP(T627,INDIRECT(U627&amp;W627&amp;"D"),INDIRECT(U627&amp;W627))))))))</f>
        <v>0</v>
      </c>
      <c r="O627" s="93"/>
      <c r="P627" s="9">
        <f t="shared" ca="1" si="194"/>
        <v>0</v>
      </c>
      <c r="Q627" s="9">
        <f t="shared" si="204"/>
        <v>0</v>
      </c>
      <c r="S627" s="7">
        <f t="shared" si="205"/>
        <v>800</v>
      </c>
      <c r="T627" s="7">
        <f t="shared" si="206"/>
        <v>800</v>
      </c>
      <c r="U627" s="8" t="str">
        <f t="shared" si="207"/>
        <v/>
      </c>
      <c r="V627" s="7" cm="1">
        <f t="array" aca="1" ref="V627" ca="1">IF(ISBLANK(I627),0,_xlfn.XLOOKUP(I627,INDIRECT(U627&amp;"Controls"),INDIRECT(U627&amp;"ControlsAddon")))</f>
        <v>0</v>
      </c>
      <c r="W627" s="7" t="str">
        <f t="shared" si="195"/>
        <v/>
      </c>
      <c r="X627" s="7" cm="1">
        <f t="array" aca="1" ref="X627" ca="1">IF(AND(K627="y",NOT(ISBLANK(H627))),_xlfn.XLOOKUP(S627,ralcassette,ralcassettecost),IF(K627="Y",_xlfn.XLOOKUP(S627,INDIRECT(U627&amp;"RALW"),_xlfn.XLOOKUP(T627,INDIRECT(U627&amp;"RALD"),INDIRECT(U627&amp;"RAL"))),0))</f>
        <v>0</v>
      </c>
      <c r="Y627" s="7">
        <f t="shared" si="208"/>
        <v>0</v>
      </c>
      <c r="Z627" s="7">
        <f t="shared" si="209"/>
        <v>0</v>
      </c>
      <c r="AA627" s="7" cm="1">
        <f t="array" ref="AA627">IF(ISNUMBER(SEARCH("cassette",H627)),_xlfn.XLOOKUP(S627,cassettewidth,_xlfn.XLOOKUP(H627,cassettetype,cassette)),IF(ISNUMBER(SEARCH("fascia",H627)),_xlfn.XLOOKUP(S627,fasciawidth,_xlfn.XLOOKUP(H627,fasciatype,fascia)),0))</f>
        <v>0</v>
      </c>
      <c r="AB627" s="7" t="str">
        <f t="shared" si="210"/>
        <v/>
      </c>
      <c r="AC627" s="7" t="str" cm="1">
        <f t="array" ref="AC627">IF(NOT(ISBLANK(H627)),_xlfn.XLOOKUP(S627,cassetterefwidth,_xlfn.XLOOKUP(T627,cassetterefdrop,cassetteref)),"")</f>
        <v/>
      </c>
      <c r="AD627" s="1" t="b">
        <f t="shared" si="211"/>
        <v>0</v>
      </c>
      <c r="AE627" s="1" t="b">
        <f t="shared" si="196"/>
        <v>0</v>
      </c>
      <c r="AF627" s="10" t="e" cm="1">
        <f t="array" aca="1" ref="AF627" ca="1">(_xlfn.XLOOKUP($S627,INDIRECT($U627&amp;$W627&amp;"W"),_xlfn.XLOOKUP($T627,INDIRECT($U627&amp;$W627&amp;"D"),INDIRECT($U627&amp;$W627))))</f>
        <v>#REF!</v>
      </c>
      <c r="AG627" s="9"/>
      <c r="AH627" s="9"/>
      <c r="AI627" s="9"/>
      <c r="AJ627" s="9"/>
      <c r="AK627" s="9"/>
      <c r="AL627" s="7">
        <f t="shared" si="197"/>
        <v>500</v>
      </c>
      <c r="AM627" s="7" t="str">
        <f t="shared" si="212"/>
        <v/>
      </c>
      <c r="AN627" s="7">
        <f t="shared" si="198"/>
        <v>0</v>
      </c>
      <c r="AO627" s="7">
        <f t="shared" si="199"/>
        <v>0</v>
      </c>
      <c r="AP627" s="9" cm="1">
        <f t="array" aca="1" ref="AP627" ca="1">IF(F627="Flow",_xlfn.XLOOKUP(AL627,INDIRECT(F627&amp;AM627&amp;"W"),_xlfn.XLOOKUP(AI627,INDIRECT(F627&amp;AM627&amp;"H"),INDIRECT(F627&amp;AM627))),0)</f>
        <v>0</v>
      </c>
      <c r="AQ627" s="9">
        <f>IF(F627="Cascade",_xlfn.XLOOKUP(S627,Cascade!$C$4:$S$4,Cascade!$C$5:$S$5),0)</f>
        <v>0</v>
      </c>
      <c r="AR627" s="9" t="b">
        <f t="shared" si="200"/>
        <v>0</v>
      </c>
      <c r="AS627" s="9" cm="1">
        <f t="array" aca="1" ref="AS627" ca="1">IF(OR(G627="Ellipse 43",G627="Luxury 46",G627="Type 2",G627="Type D",G627="Type Z",ISBLANK(G627)),0,_xlfn.XLOOKUP(S627,INDIRECT(U627&amp;AR627&amp;"w"),INDIRECT(U627&amp;AR627)))</f>
        <v>0</v>
      </c>
      <c r="AT627" s="9" cm="1">
        <f t="array" ref="AT627">IF(F627="ExtraLok 100",_xlfn.XLOOKUP(S627,'ExtraLok 100'!$C$6:$S$6,_xlfn.XLOOKUP('Pricing Tool'!T627,'ExtraLok 100'!$A$7:$A$21,'ExtraLok 100'!$C$7:$S$21)),IF(F627="ExtraLok 125",_xlfn.XLOOKUP('Pricing Tool'!S627,'ExtraLok 125'!$C$6:$S$6,_xlfn.XLOOKUP('Pricing Tool'!T627,'ExtraLok 125'!$A$7:$A$33,'ExtraLok 125'!$C$7:$S$33)),0))</f>
        <v>0</v>
      </c>
      <c r="AU627" s="9">
        <f t="shared" ca="1" si="213"/>
        <v>0</v>
      </c>
      <c r="AV627" s="9" t="str">
        <f t="shared" si="201"/>
        <v/>
      </c>
      <c r="AW627" s="85" t="e">
        <f>_xlfn.XLOOKUP($AV627,'Size capacities'!$A$2:$A$120,'Size capacities'!D$2:D$120)</f>
        <v>#N/A</v>
      </c>
      <c r="AX627" s="85" t="e">
        <f>_xlfn.XLOOKUP($AV627,'Size capacities'!$A$2:$A$120,'Size capacities'!E$2:E$120)</f>
        <v>#N/A</v>
      </c>
      <c r="AY627" s="85" t="e">
        <f>_xlfn.XLOOKUP($AV627,'Size capacities'!$A$2:$A$120,'Size capacities'!F$2:F$120)</f>
        <v>#N/A</v>
      </c>
      <c r="AZ627" s="85" t="e">
        <f>_xlfn.XLOOKUP($AV627,'Size capacities'!$A$2:$A$120,'Size capacities'!G$2:G$120)</f>
        <v>#N/A</v>
      </c>
      <c r="BA627" s="85">
        <f t="shared" si="202"/>
        <v>0</v>
      </c>
      <c r="BB627" s="85">
        <f t="shared" si="203"/>
        <v>0</v>
      </c>
    </row>
    <row r="628" spans="1:54" x14ac:dyDescent="0.3">
      <c r="A628" s="7">
        <v>625</v>
      </c>
      <c r="B628" s="91"/>
      <c r="C628" s="91"/>
      <c r="D628" s="91"/>
      <c r="E628" s="91"/>
      <c r="F628" s="91"/>
      <c r="G628" s="91"/>
      <c r="H628" s="91"/>
      <c r="I628" s="91"/>
      <c r="J628" s="91"/>
      <c r="K628" s="92"/>
      <c r="L628" s="92"/>
      <c r="M628" s="9">
        <f t="shared" ca="1" si="193"/>
        <v>0</v>
      </c>
      <c r="N628" s="10" cm="1">
        <f t="array" aca="1" ref="N628" ca="1">IF(ISBLANK(C628),0,IF(F628="Flow",AP628,IF(F628="Cascade",AQ628,IF(OR(ISBLANK(F628),ISBLANK(G628),ISBLANK(I628),ISBLANK(J628)),0,(_xlfn.XLOOKUP(S628,INDIRECT(U628&amp;W628&amp;"W"),_xlfn.XLOOKUP(T628,INDIRECT(U628&amp;W628&amp;"D"),INDIRECT(U628&amp;W628))))))))</f>
        <v>0</v>
      </c>
      <c r="O628" s="93"/>
      <c r="P628" s="9">
        <f t="shared" ca="1" si="194"/>
        <v>0</v>
      </c>
      <c r="Q628" s="9">
        <f t="shared" si="204"/>
        <v>0</v>
      </c>
      <c r="S628" s="7">
        <f t="shared" si="205"/>
        <v>800</v>
      </c>
      <c r="T628" s="7">
        <f t="shared" si="206"/>
        <v>800</v>
      </c>
      <c r="U628" s="8" t="str">
        <f t="shared" si="207"/>
        <v/>
      </c>
      <c r="V628" s="7" cm="1">
        <f t="array" aca="1" ref="V628" ca="1">IF(ISBLANK(I628),0,_xlfn.XLOOKUP(I628,INDIRECT(U628&amp;"Controls"),INDIRECT(U628&amp;"ControlsAddon")))</f>
        <v>0</v>
      </c>
      <c r="W628" s="7" t="str">
        <f t="shared" si="195"/>
        <v/>
      </c>
      <c r="X628" s="7" cm="1">
        <f t="array" aca="1" ref="X628" ca="1">IF(AND(K628="y",NOT(ISBLANK(H628))),_xlfn.XLOOKUP(S628,ralcassette,ralcassettecost),IF(K628="Y",_xlfn.XLOOKUP(S628,INDIRECT(U628&amp;"RALW"),_xlfn.XLOOKUP(T628,INDIRECT(U628&amp;"RALD"),INDIRECT(U628&amp;"RAL"))),0))</f>
        <v>0</v>
      </c>
      <c r="Y628" s="7">
        <f t="shared" si="208"/>
        <v>0</v>
      </c>
      <c r="Z628" s="7">
        <f t="shared" si="209"/>
        <v>0</v>
      </c>
      <c r="AA628" s="7" cm="1">
        <f t="array" ref="AA628">IF(ISNUMBER(SEARCH("cassette",H628)),_xlfn.XLOOKUP(S628,cassettewidth,_xlfn.XLOOKUP(H628,cassettetype,cassette)),IF(ISNUMBER(SEARCH("fascia",H628)),_xlfn.XLOOKUP(S628,fasciawidth,_xlfn.XLOOKUP(H628,fasciatype,fascia)),0))</f>
        <v>0</v>
      </c>
      <c r="AB628" s="7" t="str">
        <f t="shared" si="210"/>
        <v/>
      </c>
      <c r="AC628" s="7" t="str" cm="1">
        <f t="array" ref="AC628">IF(NOT(ISBLANK(H628)),_xlfn.XLOOKUP(S628,cassetterefwidth,_xlfn.XLOOKUP(T628,cassetterefdrop,cassetteref)),"")</f>
        <v/>
      </c>
      <c r="AD628" s="1" t="b">
        <f t="shared" si="211"/>
        <v>0</v>
      </c>
      <c r="AE628" s="1" t="b">
        <f t="shared" si="196"/>
        <v>0</v>
      </c>
      <c r="AF628" s="10" t="e" cm="1">
        <f t="array" aca="1" ref="AF628" ca="1">(_xlfn.XLOOKUP($S628,INDIRECT($U628&amp;$W628&amp;"W"),_xlfn.XLOOKUP($T628,INDIRECT($U628&amp;$W628&amp;"D"),INDIRECT($U628&amp;$W628))))</f>
        <v>#REF!</v>
      </c>
      <c r="AG628" s="9"/>
      <c r="AH628" s="9"/>
      <c r="AI628" s="9"/>
      <c r="AJ628" s="9"/>
      <c r="AK628" s="9"/>
      <c r="AL628" s="7">
        <f t="shared" si="197"/>
        <v>500</v>
      </c>
      <c r="AM628" s="7" t="str">
        <f t="shared" si="212"/>
        <v/>
      </c>
      <c r="AN628" s="7">
        <f t="shared" si="198"/>
        <v>0</v>
      </c>
      <c r="AO628" s="7">
        <f t="shared" si="199"/>
        <v>0</v>
      </c>
      <c r="AP628" s="9" cm="1">
        <f t="array" aca="1" ref="AP628" ca="1">IF(F628="Flow",_xlfn.XLOOKUP(AL628,INDIRECT(F628&amp;AM628&amp;"W"),_xlfn.XLOOKUP(AI628,INDIRECT(F628&amp;AM628&amp;"H"),INDIRECT(F628&amp;AM628))),0)</f>
        <v>0</v>
      </c>
      <c r="AQ628" s="9">
        <f>IF(F628="Cascade",_xlfn.XLOOKUP(S628,Cascade!$C$4:$S$4,Cascade!$C$5:$S$5),0)</f>
        <v>0</v>
      </c>
      <c r="AR628" s="9" t="b">
        <f t="shared" si="200"/>
        <v>0</v>
      </c>
      <c r="AS628" s="9" cm="1">
        <f t="array" aca="1" ref="AS628" ca="1">IF(OR(G628="Ellipse 43",G628="Luxury 46",G628="Type 2",G628="Type D",G628="Type Z",ISBLANK(G628)),0,_xlfn.XLOOKUP(S628,INDIRECT(U628&amp;AR628&amp;"w"),INDIRECT(U628&amp;AR628)))</f>
        <v>0</v>
      </c>
      <c r="AT628" s="9" cm="1">
        <f t="array" ref="AT628">IF(F628="ExtraLok 100",_xlfn.XLOOKUP(S628,'ExtraLok 100'!$C$6:$S$6,_xlfn.XLOOKUP('Pricing Tool'!T628,'ExtraLok 100'!$A$7:$A$21,'ExtraLok 100'!$C$7:$S$21)),IF(F628="ExtraLok 125",_xlfn.XLOOKUP('Pricing Tool'!S628,'ExtraLok 125'!$C$6:$S$6,_xlfn.XLOOKUP('Pricing Tool'!T628,'ExtraLok 125'!$A$7:$A$33,'ExtraLok 125'!$C$7:$S$33)),0))</f>
        <v>0</v>
      </c>
      <c r="AU628" s="9">
        <f t="shared" ca="1" si="213"/>
        <v>0</v>
      </c>
      <c r="AV628" s="9" t="str">
        <f t="shared" si="201"/>
        <v/>
      </c>
      <c r="AW628" s="85" t="e">
        <f>_xlfn.XLOOKUP($AV628,'Size capacities'!$A$2:$A$120,'Size capacities'!D$2:D$120)</f>
        <v>#N/A</v>
      </c>
      <c r="AX628" s="85" t="e">
        <f>_xlfn.XLOOKUP($AV628,'Size capacities'!$A$2:$A$120,'Size capacities'!E$2:E$120)</f>
        <v>#N/A</v>
      </c>
      <c r="AY628" s="85" t="e">
        <f>_xlfn.XLOOKUP($AV628,'Size capacities'!$A$2:$A$120,'Size capacities'!F$2:F$120)</f>
        <v>#N/A</v>
      </c>
      <c r="AZ628" s="85" t="e">
        <f>_xlfn.XLOOKUP($AV628,'Size capacities'!$A$2:$A$120,'Size capacities'!G$2:G$120)</f>
        <v>#N/A</v>
      </c>
      <c r="BA628" s="85">
        <f t="shared" si="202"/>
        <v>0</v>
      </c>
      <c r="BB628" s="85">
        <f t="shared" si="203"/>
        <v>0</v>
      </c>
    </row>
    <row r="629" spans="1:54" x14ac:dyDescent="0.3">
      <c r="A629" s="7">
        <v>626</v>
      </c>
      <c r="B629" s="91"/>
      <c r="C629" s="91"/>
      <c r="D629" s="91"/>
      <c r="E629" s="91"/>
      <c r="F629" s="91"/>
      <c r="G629" s="91"/>
      <c r="H629" s="91"/>
      <c r="I629" s="91"/>
      <c r="J629" s="91"/>
      <c r="K629" s="92"/>
      <c r="L629" s="92"/>
      <c r="M629" s="9">
        <f t="shared" ca="1" si="193"/>
        <v>0</v>
      </c>
      <c r="N629" s="10" cm="1">
        <f t="array" aca="1" ref="N629" ca="1">IF(ISBLANK(C629),0,IF(F629="Flow",AP629,IF(F629="Cascade",AQ629,IF(OR(ISBLANK(F629),ISBLANK(G629),ISBLANK(I629),ISBLANK(J629)),0,(_xlfn.XLOOKUP(S629,INDIRECT(U629&amp;W629&amp;"W"),_xlfn.XLOOKUP(T629,INDIRECT(U629&amp;W629&amp;"D"),INDIRECT(U629&amp;W629))))))))</f>
        <v>0</v>
      </c>
      <c r="O629" s="93"/>
      <c r="P629" s="9">
        <f t="shared" ca="1" si="194"/>
        <v>0</v>
      </c>
      <c r="Q629" s="9">
        <f t="shared" si="204"/>
        <v>0</v>
      </c>
      <c r="S629" s="7">
        <f t="shared" si="205"/>
        <v>800</v>
      </c>
      <c r="T629" s="7">
        <f t="shared" si="206"/>
        <v>800</v>
      </c>
      <c r="U629" s="8" t="str">
        <f t="shared" si="207"/>
        <v/>
      </c>
      <c r="V629" s="7" cm="1">
        <f t="array" aca="1" ref="V629" ca="1">IF(ISBLANK(I629),0,_xlfn.XLOOKUP(I629,INDIRECT(U629&amp;"Controls"),INDIRECT(U629&amp;"ControlsAddon")))</f>
        <v>0</v>
      </c>
      <c r="W629" s="7" t="str">
        <f t="shared" si="195"/>
        <v/>
      </c>
      <c r="X629" s="7" cm="1">
        <f t="array" aca="1" ref="X629" ca="1">IF(AND(K629="y",NOT(ISBLANK(H629))),_xlfn.XLOOKUP(S629,ralcassette,ralcassettecost),IF(K629="Y",_xlfn.XLOOKUP(S629,INDIRECT(U629&amp;"RALW"),_xlfn.XLOOKUP(T629,INDIRECT(U629&amp;"RALD"),INDIRECT(U629&amp;"RAL"))),0))</f>
        <v>0</v>
      </c>
      <c r="Y629" s="7">
        <f t="shared" si="208"/>
        <v>0</v>
      </c>
      <c r="Z629" s="7">
        <f t="shared" si="209"/>
        <v>0</v>
      </c>
      <c r="AA629" s="7" cm="1">
        <f t="array" ref="AA629">IF(ISNUMBER(SEARCH("cassette",H629)),_xlfn.XLOOKUP(S629,cassettewidth,_xlfn.XLOOKUP(H629,cassettetype,cassette)),IF(ISNUMBER(SEARCH("fascia",H629)),_xlfn.XLOOKUP(S629,fasciawidth,_xlfn.XLOOKUP(H629,fasciatype,fascia)),0))</f>
        <v>0</v>
      </c>
      <c r="AB629" s="7" t="str">
        <f t="shared" si="210"/>
        <v/>
      </c>
      <c r="AC629" s="7" t="str" cm="1">
        <f t="array" ref="AC629">IF(NOT(ISBLANK(H629)),_xlfn.XLOOKUP(S629,cassetterefwidth,_xlfn.XLOOKUP(T629,cassetterefdrop,cassetteref)),"")</f>
        <v/>
      </c>
      <c r="AD629" s="1" t="b">
        <f t="shared" si="211"/>
        <v>0</v>
      </c>
      <c r="AE629" s="1" t="b">
        <f t="shared" si="196"/>
        <v>0</v>
      </c>
      <c r="AF629" s="10" t="e" cm="1">
        <f t="array" aca="1" ref="AF629" ca="1">(_xlfn.XLOOKUP($S629,INDIRECT($U629&amp;$W629&amp;"W"),_xlfn.XLOOKUP($T629,INDIRECT($U629&amp;$W629&amp;"D"),INDIRECT($U629&amp;$W629))))</f>
        <v>#REF!</v>
      </c>
      <c r="AG629" s="9"/>
      <c r="AH629" s="9"/>
      <c r="AI629" s="9"/>
      <c r="AJ629" s="9"/>
      <c r="AK629" s="9"/>
      <c r="AL629" s="7">
        <f t="shared" si="197"/>
        <v>500</v>
      </c>
      <c r="AM629" s="7" t="str">
        <f t="shared" si="212"/>
        <v/>
      </c>
      <c r="AN629" s="7">
        <f t="shared" si="198"/>
        <v>0</v>
      </c>
      <c r="AO629" s="7">
        <f t="shared" si="199"/>
        <v>0</v>
      </c>
      <c r="AP629" s="9" cm="1">
        <f t="array" aca="1" ref="AP629" ca="1">IF(F629="Flow",_xlfn.XLOOKUP(AL629,INDIRECT(F629&amp;AM629&amp;"W"),_xlfn.XLOOKUP(AI629,INDIRECT(F629&amp;AM629&amp;"H"),INDIRECT(F629&amp;AM629))),0)</f>
        <v>0</v>
      </c>
      <c r="AQ629" s="9">
        <f>IF(F629="Cascade",_xlfn.XLOOKUP(S629,Cascade!$C$4:$S$4,Cascade!$C$5:$S$5),0)</f>
        <v>0</v>
      </c>
      <c r="AR629" s="9" t="b">
        <f t="shared" si="200"/>
        <v>0</v>
      </c>
      <c r="AS629" s="9" cm="1">
        <f t="array" aca="1" ref="AS629" ca="1">IF(OR(G629="Ellipse 43",G629="Luxury 46",G629="Type 2",G629="Type D",G629="Type Z",ISBLANK(G629)),0,_xlfn.XLOOKUP(S629,INDIRECT(U629&amp;AR629&amp;"w"),INDIRECT(U629&amp;AR629)))</f>
        <v>0</v>
      </c>
      <c r="AT629" s="9" cm="1">
        <f t="array" ref="AT629">IF(F629="ExtraLok 100",_xlfn.XLOOKUP(S629,'ExtraLok 100'!$C$6:$S$6,_xlfn.XLOOKUP('Pricing Tool'!T629,'ExtraLok 100'!$A$7:$A$21,'ExtraLok 100'!$C$7:$S$21)),IF(F629="ExtraLok 125",_xlfn.XLOOKUP('Pricing Tool'!S629,'ExtraLok 125'!$C$6:$S$6,_xlfn.XLOOKUP('Pricing Tool'!T629,'ExtraLok 125'!$A$7:$A$33,'ExtraLok 125'!$C$7:$S$33)),0))</f>
        <v>0</v>
      </c>
      <c r="AU629" s="9">
        <f t="shared" ca="1" si="213"/>
        <v>0</v>
      </c>
      <c r="AV629" s="9" t="str">
        <f t="shared" si="201"/>
        <v/>
      </c>
      <c r="AW629" s="85" t="e">
        <f>_xlfn.XLOOKUP($AV629,'Size capacities'!$A$2:$A$120,'Size capacities'!D$2:D$120)</f>
        <v>#N/A</v>
      </c>
      <c r="AX629" s="85" t="e">
        <f>_xlfn.XLOOKUP($AV629,'Size capacities'!$A$2:$A$120,'Size capacities'!E$2:E$120)</f>
        <v>#N/A</v>
      </c>
      <c r="AY629" s="85" t="e">
        <f>_xlfn.XLOOKUP($AV629,'Size capacities'!$A$2:$A$120,'Size capacities'!F$2:F$120)</f>
        <v>#N/A</v>
      </c>
      <c r="AZ629" s="85" t="e">
        <f>_xlfn.XLOOKUP($AV629,'Size capacities'!$A$2:$A$120,'Size capacities'!G$2:G$120)</f>
        <v>#N/A</v>
      </c>
      <c r="BA629" s="85">
        <f t="shared" si="202"/>
        <v>0</v>
      </c>
      <c r="BB629" s="85">
        <f t="shared" si="203"/>
        <v>0</v>
      </c>
    </row>
    <row r="630" spans="1:54" x14ac:dyDescent="0.3">
      <c r="A630" s="7">
        <v>627</v>
      </c>
      <c r="B630" s="91"/>
      <c r="C630" s="91"/>
      <c r="D630" s="91"/>
      <c r="E630" s="91"/>
      <c r="F630" s="91"/>
      <c r="G630" s="91"/>
      <c r="H630" s="91"/>
      <c r="I630" s="91"/>
      <c r="J630" s="91"/>
      <c r="K630" s="92"/>
      <c r="L630" s="92"/>
      <c r="M630" s="9">
        <f t="shared" ca="1" si="193"/>
        <v>0</v>
      </c>
      <c r="N630" s="10" cm="1">
        <f t="array" aca="1" ref="N630" ca="1">IF(ISBLANK(C630),0,IF(F630="Flow",AP630,IF(F630="Cascade",AQ630,IF(OR(ISBLANK(F630),ISBLANK(G630),ISBLANK(I630),ISBLANK(J630)),0,(_xlfn.XLOOKUP(S630,INDIRECT(U630&amp;W630&amp;"W"),_xlfn.XLOOKUP(T630,INDIRECT(U630&amp;W630&amp;"D"),INDIRECT(U630&amp;W630))))))))</f>
        <v>0</v>
      </c>
      <c r="O630" s="93"/>
      <c r="P630" s="9">
        <f t="shared" ca="1" si="194"/>
        <v>0</v>
      </c>
      <c r="Q630" s="9">
        <f t="shared" si="204"/>
        <v>0</v>
      </c>
      <c r="S630" s="7">
        <f t="shared" si="205"/>
        <v>800</v>
      </c>
      <c r="T630" s="7">
        <f t="shared" si="206"/>
        <v>800</v>
      </c>
      <c r="U630" s="8" t="str">
        <f t="shared" si="207"/>
        <v/>
      </c>
      <c r="V630" s="7" cm="1">
        <f t="array" aca="1" ref="V630" ca="1">IF(ISBLANK(I630),0,_xlfn.XLOOKUP(I630,INDIRECT(U630&amp;"Controls"),INDIRECT(U630&amp;"ControlsAddon")))</f>
        <v>0</v>
      </c>
      <c r="W630" s="7" t="str">
        <f t="shared" si="195"/>
        <v/>
      </c>
      <c r="X630" s="7" cm="1">
        <f t="array" aca="1" ref="X630" ca="1">IF(AND(K630="y",NOT(ISBLANK(H630))),_xlfn.XLOOKUP(S630,ralcassette,ralcassettecost),IF(K630="Y",_xlfn.XLOOKUP(S630,INDIRECT(U630&amp;"RALW"),_xlfn.XLOOKUP(T630,INDIRECT(U630&amp;"RALD"),INDIRECT(U630&amp;"RAL"))),0))</f>
        <v>0</v>
      </c>
      <c r="Y630" s="7">
        <f t="shared" si="208"/>
        <v>0</v>
      </c>
      <c r="Z630" s="7">
        <f t="shared" si="209"/>
        <v>0</v>
      </c>
      <c r="AA630" s="7" cm="1">
        <f t="array" ref="AA630">IF(ISNUMBER(SEARCH("cassette",H630)),_xlfn.XLOOKUP(S630,cassettewidth,_xlfn.XLOOKUP(H630,cassettetype,cassette)),IF(ISNUMBER(SEARCH("fascia",H630)),_xlfn.XLOOKUP(S630,fasciawidth,_xlfn.XLOOKUP(H630,fasciatype,fascia)),0))</f>
        <v>0</v>
      </c>
      <c r="AB630" s="7" t="str">
        <f t="shared" si="210"/>
        <v/>
      </c>
      <c r="AC630" s="7" t="str" cm="1">
        <f t="array" ref="AC630">IF(NOT(ISBLANK(H630)),_xlfn.XLOOKUP(S630,cassetterefwidth,_xlfn.XLOOKUP(T630,cassetterefdrop,cassetteref)),"")</f>
        <v/>
      </c>
      <c r="AD630" s="1" t="b">
        <f t="shared" si="211"/>
        <v>0</v>
      </c>
      <c r="AE630" s="1" t="b">
        <f t="shared" si="196"/>
        <v>0</v>
      </c>
      <c r="AF630" s="10" t="e" cm="1">
        <f t="array" aca="1" ref="AF630" ca="1">(_xlfn.XLOOKUP($S630,INDIRECT($U630&amp;$W630&amp;"W"),_xlfn.XLOOKUP($T630,INDIRECT($U630&amp;$W630&amp;"D"),INDIRECT($U630&amp;$W630))))</f>
        <v>#REF!</v>
      </c>
      <c r="AG630" s="9"/>
      <c r="AH630" s="9"/>
      <c r="AI630" s="9"/>
      <c r="AJ630" s="9"/>
      <c r="AK630" s="9"/>
      <c r="AL630" s="7">
        <f t="shared" si="197"/>
        <v>500</v>
      </c>
      <c r="AM630" s="7" t="str">
        <f t="shared" si="212"/>
        <v/>
      </c>
      <c r="AN630" s="7">
        <f t="shared" si="198"/>
        <v>0</v>
      </c>
      <c r="AO630" s="7">
        <f t="shared" si="199"/>
        <v>0</v>
      </c>
      <c r="AP630" s="9" cm="1">
        <f t="array" aca="1" ref="AP630" ca="1">IF(F630="Flow",_xlfn.XLOOKUP(AL630,INDIRECT(F630&amp;AM630&amp;"W"),_xlfn.XLOOKUP(AI630,INDIRECT(F630&amp;AM630&amp;"H"),INDIRECT(F630&amp;AM630))),0)</f>
        <v>0</v>
      </c>
      <c r="AQ630" s="9">
        <f>IF(F630="Cascade",_xlfn.XLOOKUP(S630,Cascade!$C$4:$S$4,Cascade!$C$5:$S$5),0)</f>
        <v>0</v>
      </c>
      <c r="AR630" s="9" t="b">
        <f t="shared" si="200"/>
        <v>0</v>
      </c>
      <c r="AS630" s="9" cm="1">
        <f t="array" aca="1" ref="AS630" ca="1">IF(OR(G630="Ellipse 43",G630="Luxury 46",G630="Type 2",G630="Type D",G630="Type Z",ISBLANK(G630)),0,_xlfn.XLOOKUP(S630,INDIRECT(U630&amp;AR630&amp;"w"),INDIRECT(U630&amp;AR630)))</f>
        <v>0</v>
      </c>
      <c r="AT630" s="9" cm="1">
        <f t="array" ref="AT630">IF(F630="ExtraLok 100",_xlfn.XLOOKUP(S630,'ExtraLok 100'!$C$6:$S$6,_xlfn.XLOOKUP('Pricing Tool'!T630,'ExtraLok 100'!$A$7:$A$21,'ExtraLok 100'!$C$7:$S$21)),IF(F630="ExtraLok 125",_xlfn.XLOOKUP('Pricing Tool'!S630,'ExtraLok 125'!$C$6:$S$6,_xlfn.XLOOKUP('Pricing Tool'!T630,'ExtraLok 125'!$A$7:$A$33,'ExtraLok 125'!$C$7:$S$33)),0))</f>
        <v>0</v>
      </c>
      <c r="AU630" s="9">
        <f t="shared" ca="1" si="213"/>
        <v>0</v>
      </c>
      <c r="AV630" s="9" t="str">
        <f t="shared" si="201"/>
        <v/>
      </c>
      <c r="AW630" s="85" t="e">
        <f>_xlfn.XLOOKUP($AV630,'Size capacities'!$A$2:$A$120,'Size capacities'!D$2:D$120)</f>
        <v>#N/A</v>
      </c>
      <c r="AX630" s="85" t="e">
        <f>_xlfn.XLOOKUP($AV630,'Size capacities'!$A$2:$A$120,'Size capacities'!E$2:E$120)</f>
        <v>#N/A</v>
      </c>
      <c r="AY630" s="85" t="e">
        <f>_xlfn.XLOOKUP($AV630,'Size capacities'!$A$2:$A$120,'Size capacities'!F$2:F$120)</f>
        <v>#N/A</v>
      </c>
      <c r="AZ630" s="85" t="e">
        <f>_xlfn.XLOOKUP($AV630,'Size capacities'!$A$2:$A$120,'Size capacities'!G$2:G$120)</f>
        <v>#N/A</v>
      </c>
      <c r="BA630" s="85">
        <f t="shared" si="202"/>
        <v>0</v>
      </c>
      <c r="BB630" s="85">
        <f t="shared" si="203"/>
        <v>0</v>
      </c>
    </row>
    <row r="631" spans="1:54" x14ac:dyDescent="0.3">
      <c r="A631" s="7">
        <v>628</v>
      </c>
      <c r="B631" s="91"/>
      <c r="C631" s="91"/>
      <c r="D631" s="91"/>
      <c r="E631" s="91"/>
      <c r="F631" s="91"/>
      <c r="G631" s="91"/>
      <c r="H631" s="91"/>
      <c r="I631" s="91"/>
      <c r="J631" s="91"/>
      <c r="K631" s="92"/>
      <c r="L631" s="92"/>
      <c r="M631" s="9">
        <f t="shared" ca="1" si="193"/>
        <v>0</v>
      </c>
      <c r="N631" s="10" cm="1">
        <f t="array" aca="1" ref="N631" ca="1">IF(ISBLANK(C631),0,IF(F631="Flow",AP631,IF(F631="Cascade",AQ631,IF(OR(ISBLANK(F631),ISBLANK(G631),ISBLANK(I631),ISBLANK(J631)),0,(_xlfn.XLOOKUP(S631,INDIRECT(U631&amp;W631&amp;"W"),_xlfn.XLOOKUP(T631,INDIRECT(U631&amp;W631&amp;"D"),INDIRECT(U631&amp;W631))))))))</f>
        <v>0</v>
      </c>
      <c r="O631" s="93"/>
      <c r="P631" s="9">
        <f t="shared" ca="1" si="194"/>
        <v>0</v>
      </c>
      <c r="Q631" s="9">
        <f t="shared" si="204"/>
        <v>0</v>
      </c>
      <c r="S631" s="7">
        <f t="shared" si="205"/>
        <v>800</v>
      </c>
      <c r="T631" s="7">
        <f t="shared" si="206"/>
        <v>800</v>
      </c>
      <c r="U631" s="8" t="str">
        <f t="shared" si="207"/>
        <v/>
      </c>
      <c r="V631" s="7" cm="1">
        <f t="array" aca="1" ref="V631" ca="1">IF(ISBLANK(I631),0,_xlfn.XLOOKUP(I631,INDIRECT(U631&amp;"Controls"),INDIRECT(U631&amp;"ControlsAddon")))</f>
        <v>0</v>
      </c>
      <c r="W631" s="7" t="str">
        <f t="shared" si="195"/>
        <v/>
      </c>
      <c r="X631" s="7" cm="1">
        <f t="array" aca="1" ref="X631" ca="1">IF(AND(K631="y",NOT(ISBLANK(H631))),_xlfn.XLOOKUP(S631,ralcassette,ralcassettecost),IF(K631="Y",_xlfn.XLOOKUP(S631,INDIRECT(U631&amp;"RALW"),_xlfn.XLOOKUP(T631,INDIRECT(U631&amp;"RALD"),INDIRECT(U631&amp;"RAL"))),0))</f>
        <v>0</v>
      </c>
      <c r="Y631" s="7">
        <f t="shared" si="208"/>
        <v>0</v>
      </c>
      <c r="Z631" s="7">
        <f t="shared" si="209"/>
        <v>0</v>
      </c>
      <c r="AA631" s="7" cm="1">
        <f t="array" ref="AA631">IF(ISNUMBER(SEARCH("cassette",H631)),_xlfn.XLOOKUP(S631,cassettewidth,_xlfn.XLOOKUP(H631,cassettetype,cassette)),IF(ISNUMBER(SEARCH("fascia",H631)),_xlfn.XLOOKUP(S631,fasciawidth,_xlfn.XLOOKUP(H631,fasciatype,fascia)),0))</f>
        <v>0</v>
      </c>
      <c r="AB631" s="7" t="str">
        <f t="shared" si="210"/>
        <v/>
      </c>
      <c r="AC631" s="7" t="str" cm="1">
        <f t="array" ref="AC631">IF(NOT(ISBLANK(H631)),_xlfn.XLOOKUP(S631,cassetterefwidth,_xlfn.XLOOKUP(T631,cassetterefdrop,cassetteref)),"")</f>
        <v/>
      </c>
      <c r="AD631" s="1" t="b">
        <f t="shared" si="211"/>
        <v>0</v>
      </c>
      <c r="AE631" s="1" t="b">
        <f t="shared" si="196"/>
        <v>0</v>
      </c>
      <c r="AF631" s="10" t="e" cm="1">
        <f t="array" aca="1" ref="AF631" ca="1">(_xlfn.XLOOKUP($S631,INDIRECT($U631&amp;$W631&amp;"W"),_xlfn.XLOOKUP($T631,INDIRECT($U631&amp;$W631&amp;"D"),INDIRECT($U631&amp;$W631))))</f>
        <v>#REF!</v>
      </c>
      <c r="AG631" s="9"/>
      <c r="AH631" s="9"/>
      <c r="AI631" s="9"/>
      <c r="AJ631" s="9"/>
      <c r="AK631" s="9"/>
      <c r="AL631" s="7">
        <f t="shared" si="197"/>
        <v>500</v>
      </c>
      <c r="AM631" s="7" t="str">
        <f t="shared" si="212"/>
        <v/>
      </c>
      <c r="AN631" s="7">
        <f t="shared" si="198"/>
        <v>0</v>
      </c>
      <c r="AO631" s="7">
        <f t="shared" si="199"/>
        <v>0</v>
      </c>
      <c r="AP631" s="9" cm="1">
        <f t="array" aca="1" ref="AP631" ca="1">IF(F631="Flow",_xlfn.XLOOKUP(AL631,INDIRECT(F631&amp;AM631&amp;"W"),_xlfn.XLOOKUP(AI631,INDIRECT(F631&amp;AM631&amp;"H"),INDIRECT(F631&amp;AM631))),0)</f>
        <v>0</v>
      </c>
      <c r="AQ631" s="9">
        <f>IF(F631="Cascade",_xlfn.XLOOKUP(S631,Cascade!$C$4:$S$4,Cascade!$C$5:$S$5),0)</f>
        <v>0</v>
      </c>
      <c r="AR631" s="9" t="b">
        <f t="shared" si="200"/>
        <v>0</v>
      </c>
      <c r="AS631" s="9" cm="1">
        <f t="array" aca="1" ref="AS631" ca="1">IF(OR(G631="Ellipse 43",G631="Luxury 46",G631="Type 2",G631="Type D",G631="Type Z",ISBLANK(G631)),0,_xlfn.XLOOKUP(S631,INDIRECT(U631&amp;AR631&amp;"w"),INDIRECT(U631&amp;AR631)))</f>
        <v>0</v>
      </c>
      <c r="AT631" s="9" cm="1">
        <f t="array" ref="AT631">IF(F631="ExtraLok 100",_xlfn.XLOOKUP(S631,'ExtraLok 100'!$C$6:$S$6,_xlfn.XLOOKUP('Pricing Tool'!T631,'ExtraLok 100'!$A$7:$A$21,'ExtraLok 100'!$C$7:$S$21)),IF(F631="ExtraLok 125",_xlfn.XLOOKUP('Pricing Tool'!S631,'ExtraLok 125'!$C$6:$S$6,_xlfn.XLOOKUP('Pricing Tool'!T631,'ExtraLok 125'!$A$7:$A$33,'ExtraLok 125'!$C$7:$S$33)),0))</f>
        <v>0</v>
      </c>
      <c r="AU631" s="9">
        <f t="shared" ca="1" si="213"/>
        <v>0</v>
      </c>
      <c r="AV631" s="9" t="str">
        <f t="shared" si="201"/>
        <v/>
      </c>
      <c r="AW631" s="85" t="e">
        <f>_xlfn.XLOOKUP($AV631,'Size capacities'!$A$2:$A$120,'Size capacities'!D$2:D$120)</f>
        <v>#N/A</v>
      </c>
      <c r="AX631" s="85" t="e">
        <f>_xlfn.XLOOKUP($AV631,'Size capacities'!$A$2:$A$120,'Size capacities'!E$2:E$120)</f>
        <v>#N/A</v>
      </c>
      <c r="AY631" s="85" t="e">
        <f>_xlfn.XLOOKUP($AV631,'Size capacities'!$A$2:$A$120,'Size capacities'!F$2:F$120)</f>
        <v>#N/A</v>
      </c>
      <c r="AZ631" s="85" t="e">
        <f>_xlfn.XLOOKUP($AV631,'Size capacities'!$A$2:$A$120,'Size capacities'!G$2:G$120)</f>
        <v>#N/A</v>
      </c>
      <c r="BA631" s="85">
        <f t="shared" si="202"/>
        <v>0</v>
      </c>
      <c r="BB631" s="85">
        <f t="shared" si="203"/>
        <v>0</v>
      </c>
    </row>
    <row r="632" spans="1:54" x14ac:dyDescent="0.3">
      <c r="A632" s="7">
        <v>629</v>
      </c>
      <c r="B632" s="91"/>
      <c r="C632" s="91"/>
      <c r="D632" s="91"/>
      <c r="E632" s="91"/>
      <c r="F632" s="91"/>
      <c r="G632" s="91"/>
      <c r="H632" s="91"/>
      <c r="I632" s="91"/>
      <c r="J632" s="91"/>
      <c r="K632" s="92"/>
      <c r="L632" s="92"/>
      <c r="M632" s="9">
        <f t="shared" ca="1" si="193"/>
        <v>0</v>
      </c>
      <c r="N632" s="10" cm="1">
        <f t="array" aca="1" ref="N632" ca="1">IF(ISBLANK(C632),0,IF(F632="Flow",AP632,IF(F632="Cascade",AQ632,IF(OR(ISBLANK(F632),ISBLANK(G632),ISBLANK(I632),ISBLANK(J632)),0,(_xlfn.XLOOKUP(S632,INDIRECT(U632&amp;W632&amp;"W"),_xlfn.XLOOKUP(T632,INDIRECT(U632&amp;W632&amp;"D"),INDIRECT(U632&amp;W632))))))))</f>
        <v>0</v>
      </c>
      <c r="O632" s="93"/>
      <c r="P632" s="9">
        <f t="shared" ca="1" si="194"/>
        <v>0</v>
      </c>
      <c r="Q632" s="9">
        <f t="shared" si="204"/>
        <v>0</v>
      </c>
      <c r="S632" s="7">
        <f t="shared" si="205"/>
        <v>800</v>
      </c>
      <c r="T632" s="7">
        <f t="shared" si="206"/>
        <v>800</v>
      </c>
      <c r="U632" s="8" t="str">
        <f t="shared" si="207"/>
        <v/>
      </c>
      <c r="V632" s="7" cm="1">
        <f t="array" aca="1" ref="V632" ca="1">IF(ISBLANK(I632),0,_xlfn.XLOOKUP(I632,INDIRECT(U632&amp;"Controls"),INDIRECT(U632&amp;"ControlsAddon")))</f>
        <v>0</v>
      </c>
      <c r="W632" s="7" t="str">
        <f t="shared" si="195"/>
        <v/>
      </c>
      <c r="X632" s="7" cm="1">
        <f t="array" aca="1" ref="X632" ca="1">IF(AND(K632="y",NOT(ISBLANK(H632))),_xlfn.XLOOKUP(S632,ralcassette,ralcassettecost),IF(K632="Y",_xlfn.XLOOKUP(S632,INDIRECT(U632&amp;"RALW"),_xlfn.XLOOKUP(T632,INDIRECT(U632&amp;"RALD"),INDIRECT(U632&amp;"RAL"))),0))</f>
        <v>0</v>
      </c>
      <c r="Y632" s="7">
        <f t="shared" si="208"/>
        <v>0</v>
      </c>
      <c r="Z632" s="7">
        <f t="shared" si="209"/>
        <v>0</v>
      </c>
      <c r="AA632" s="7" cm="1">
        <f t="array" ref="AA632">IF(ISNUMBER(SEARCH("cassette",H632)),_xlfn.XLOOKUP(S632,cassettewidth,_xlfn.XLOOKUP(H632,cassettetype,cassette)),IF(ISNUMBER(SEARCH("fascia",H632)),_xlfn.XLOOKUP(S632,fasciawidth,_xlfn.XLOOKUP(H632,fasciatype,fascia)),0))</f>
        <v>0</v>
      </c>
      <c r="AB632" s="7" t="str">
        <f t="shared" si="210"/>
        <v/>
      </c>
      <c r="AC632" s="7" t="str" cm="1">
        <f t="array" ref="AC632">IF(NOT(ISBLANK(H632)),_xlfn.XLOOKUP(S632,cassetterefwidth,_xlfn.XLOOKUP(T632,cassetterefdrop,cassetteref)),"")</f>
        <v/>
      </c>
      <c r="AD632" s="1" t="b">
        <f t="shared" si="211"/>
        <v>0</v>
      </c>
      <c r="AE632" s="1" t="b">
        <f t="shared" si="196"/>
        <v>0</v>
      </c>
      <c r="AF632" s="10" t="e" cm="1">
        <f t="array" aca="1" ref="AF632" ca="1">(_xlfn.XLOOKUP($S632,INDIRECT($U632&amp;$W632&amp;"W"),_xlfn.XLOOKUP($T632,INDIRECT($U632&amp;$W632&amp;"D"),INDIRECT($U632&amp;$W632))))</f>
        <v>#REF!</v>
      </c>
      <c r="AG632" s="9"/>
      <c r="AH632" s="9"/>
      <c r="AI632" s="9"/>
      <c r="AJ632" s="9"/>
      <c r="AK632" s="9"/>
      <c r="AL632" s="7">
        <f t="shared" si="197"/>
        <v>500</v>
      </c>
      <c r="AM632" s="7" t="str">
        <f t="shared" si="212"/>
        <v/>
      </c>
      <c r="AN632" s="7">
        <f t="shared" si="198"/>
        <v>0</v>
      </c>
      <c r="AO632" s="7">
        <f t="shared" si="199"/>
        <v>0</v>
      </c>
      <c r="AP632" s="9" cm="1">
        <f t="array" aca="1" ref="AP632" ca="1">IF(F632="Flow",_xlfn.XLOOKUP(AL632,INDIRECT(F632&amp;AM632&amp;"W"),_xlfn.XLOOKUP(AI632,INDIRECT(F632&amp;AM632&amp;"H"),INDIRECT(F632&amp;AM632))),0)</f>
        <v>0</v>
      </c>
      <c r="AQ632" s="9">
        <f>IF(F632="Cascade",_xlfn.XLOOKUP(S632,Cascade!$C$4:$S$4,Cascade!$C$5:$S$5),0)</f>
        <v>0</v>
      </c>
      <c r="AR632" s="9" t="b">
        <f t="shared" si="200"/>
        <v>0</v>
      </c>
      <c r="AS632" s="9" cm="1">
        <f t="array" aca="1" ref="AS632" ca="1">IF(OR(G632="Ellipse 43",G632="Luxury 46",G632="Type 2",G632="Type D",G632="Type Z",ISBLANK(G632)),0,_xlfn.XLOOKUP(S632,INDIRECT(U632&amp;AR632&amp;"w"),INDIRECT(U632&amp;AR632)))</f>
        <v>0</v>
      </c>
      <c r="AT632" s="9" cm="1">
        <f t="array" ref="AT632">IF(F632="ExtraLok 100",_xlfn.XLOOKUP(S632,'ExtraLok 100'!$C$6:$S$6,_xlfn.XLOOKUP('Pricing Tool'!T632,'ExtraLok 100'!$A$7:$A$21,'ExtraLok 100'!$C$7:$S$21)),IF(F632="ExtraLok 125",_xlfn.XLOOKUP('Pricing Tool'!S632,'ExtraLok 125'!$C$6:$S$6,_xlfn.XLOOKUP('Pricing Tool'!T632,'ExtraLok 125'!$A$7:$A$33,'ExtraLok 125'!$C$7:$S$33)),0))</f>
        <v>0</v>
      </c>
      <c r="AU632" s="9">
        <f t="shared" ca="1" si="213"/>
        <v>0</v>
      </c>
      <c r="AV632" s="9" t="str">
        <f t="shared" si="201"/>
        <v/>
      </c>
      <c r="AW632" s="85" t="e">
        <f>_xlfn.XLOOKUP($AV632,'Size capacities'!$A$2:$A$120,'Size capacities'!D$2:D$120)</f>
        <v>#N/A</v>
      </c>
      <c r="AX632" s="85" t="e">
        <f>_xlfn.XLOOKUP($AV632,'Size capacities'!$A$2:$A$120,'Size capacities'!E$2:E$120)</f>
        <v>#N/A</v>
      </c>
      <c r="AY632" s="85" t="e">
        <f>_xlfn.XLOOKUP($AV632,'Size capacities'!$A$2:$A$120,'Size capacities'!F$2:F$120)</f>
        <v>#N/A</v>
      </c>
      <c r="AZ632" s="85" t="e">
        <f>_xlfn.XLOOKUP($AV632,'Size capacities'!$A$2:$A$120,'Size capacities'!G$2:G$120)</f>
        <v>#N/A</v>
      </c>
      <c r="BA632" s="85">
        <f t="shared" si="202"/>
        <v>0</v>
      </c>
      <c r="BB632" s="85">
        <f t="shared" si="203"/>
        <v>0</v>
      </c>
    </row>
    <row r="633" spans="1:54" x14ac:dyDescent="0.3">
      <c r="A633" s="7">
        <v>630</v>
      </c>
      <c r="B633" s="91"/>
      <c r="C633" s="91"/>
      <c r="D633" s="91"/>
      <c r="E633" s="91"/>
      <c r="F633" s="91"/>
      <c r="G633" s="91"/>
      <c r="H633" s="91"/>
      <c r="I633" s="91"/>
      <c r="J633" s="91"/>
      <c r="K633" s="92"/>
      <c r="L633" s="92"/>
      <c r="M633" s="9">
        <f t="shared" ca="1" si="193"/>
        <v>0</v>
      </c>
      <c r="N633" s="10" cm="1">
        <f t="array" aca="1" ref="N633" ca="1">IF(ISBLANK(C633),0,IF(F633="Flow",AP633,IF(F633="Cascade",AQ633,IF(OR(ISBLANK(F633),ISBLANK(G633),ISBLANK(I633),ISBLANK(J633)),0,(_xlfn.XLOOKUP(S633,INDIRECT(U633&amp;W633&amp;"W"),_xlfn.XLOOKUP(T633,INDIRECT(U633&amp;W633&amp;"D"),INDIRECT(U633&amp;W633))))))))</f>
        <v>0</v>
      </c>
      <c r="O633" s="93"/>
      <c r="P633" s="9">
        <f t="shared" ca="1" si="194"/>
        <v>0</v>
      </c>
      <c r="Q633" s="9">
        <f t="shared" si="204"/>
        <v>0</v>
      </c>
      <c r="S633" s="7">
        <f t="shared" si="205"/>
        <v>800</v>
      </c>
      <c r="T633" s="7">
        <f t="shared" si="206"/>
        <v>800</v>
      </c>
      <c r="U633" s="8" t="str">
        <f t="shared" si="207"/>
        <v/>
      </c>
      <c r="V633" s="7" cm="1">
        <f t="array" aca="1" ref="V633" ca="1">IF(ISBLANK(I633),0,_xlfn.XLOOKUP(I633,INDIRECT(U633&amp;"Controls"),INDIRECT(U633&amp;"ControlsAddon")))</f>
        <v>0</v>
      </c>
      <c r="W633" s="7" t="str">
        <f t="shared" si="195"/>
        <v/>
      </c>
      <c r="X633" s="7" cm="1">
        <f t="array" aca="1" ref="X633" ca="1">IF(AND(K633="y",NOT(ISBLANK(H633))),_xlfn.XLOOKUP(S633,ralcassette,ralcassettecost),IF(K633="Y",_xlfn.XLOOKUP(S633,INDIRECT(U633&amp;"RALW"),_xlfn.XLOOKUP(T633,INDIRECT(U633&amp;"RALD"),INDIRECT(U633&amp;"RAL"))),0))</f>
        <v>0</v>
      </c>
      <c r="Y633" s="7">
        <f t="shared" si="208"/>
        <v>0</v>
      </c>
      <c r="Z633" s="7">
        <f t="shared" si="209"/>
        <v>0</v>
      </c>
      <c r="AA633" s="7" cm="1">
        <f t="array" ref="AA633">IF(ISNUMBER(SEARCH("cassette",H633)),_xlfn.XLOOKUP(S633,cassettewidth,_xlfn.XLOOKUP(H633,cassettetype,cassette)),IF(ISNUMBER(SEARCH("fascia",H633)),_xlfn.XLOOKUP(S633,fasciawidth,_xlfn.XLOOKUP(H633,fasciatype,fascia)),0))</f>
        <v>0</v>
      </c>
      <c r="AB633" s="7" t="str">
        <f t="shared" si="210"/>
        <v/>
      </c>
      <c r="AC633" s="7" t="str" cm="1">
        <f t="array" ref="AC633">IF(NOT(ISBLANK(H633)),_xlfn.XLOOKUP(S633,cassetterefwidth,_xlfn.XLOOKUP(T633,cassetterefdrop,cassetteref)),"")</f>
        <v/>
      </c>
      <c r="AD633" s="1" t="b">
        <f t="shared" si="211"/>
        <v>0</v>
      </c>
      <c r="AE633" s="1" t="b">
        <f t="shared" si="196"/>
        <v>0</v>
      </c>
      <c r="AF633" s="10" t="e" cm="1">
        <f t="array" aca="1" ref="AF633" ca="1">(_xlfn.XLOOKUP($S633,INDIRECT($U633&amp;$W633&amp;"W"),_xlfn.XLOOKUP($T633,INDIRECT($U633&amp;$W633&amp;"D"),INDIRECT($U633&amp;$W633))))</f>
        <v>#REF!</v>
      </c>
      <c r="AG633" s="9"/>
      <c r="AH633" s="9"/>
      <c r="AI633" s="9"/>
      <c r="AJ633" s="9"/>
      <c r="AK633" s="9"/>
      <c r="AL633" s="7">
        <f t="shared" si="197"/>
        <v>500</v>
      </c>
      <c r="AM633" s="7" t="str">
        <f t="shared" si="212"/>
        <v/>
      </c>
      <c r="AN633" s="7">
        <f t="shared" si="198"/>
        <v>0</v>
      </c>
      <c r="AO633" s="7">
        <f t="shared" si="199"/>
        <v>0</v>
      </c>
      <c r="AP633" s="9" cm="1">
        <f t="array" aca="1" ref="AP633" ca="1">IF(F633="Flow",_xlfn.XLOOKUP(AL633,INDIRECT(F633&amp;AM633&amp;"W"),_xlfn.XLOOKUP(AI633,INDIRECT(F633&amp;AM633&amp;"H"),INDIRECT(F633&amp;AM633))),0)</f>
        <v>0</v>
      </c>
      <c r="AQ633" s="9">
        <f>IF(F633="Cascade",_xlfn.XLOOKUP(S633,Cascade!$C$4:$S$4,Cascade!$C$5:$S$5),0)</f>
        <v>0</v>
      </c>
      <c r="AR633" s="9" t="b">
        <f t="shared" si="200"/>
        <v>0</v>
      </c>
      <c r="AS633" s="9" cm="1">
        <f t="array" aca="1" ref="AS633" ca="1">IF(OR(G633="Ellipse 43",G633="Luxury 46",G633="Type 2",G633="Type D",G633="Type Z",ISBLANK(G633)),0,_xlfn.XLOOKUP(S633,INDIRECT(U633&amp;AR633&amp;"w"),INDIRECT(U633&amp;AR633)))</f>
        <v>0</v>
      </c>
      <c r="AT633" s="9" cm="1">
        <f t="array" ref="AT633">IF(F633="ExtraLok 100",_xlfn.XLOOKUP(S633,'ExtraLok 100'!$C$6:$S$6,_xlfn.XLOOKUP('Pricing Tool'!T633,'ExtraLok 100'!$A$7:$A$21,'ExtraLok 100'!$C$7:$S$21)),IF(F633="ExtraLok 125",_xlfn.XLOOKUP('Pricing Tool'!S633,'ExtraLok 125'!$C$6:$S$6,_xlfn.XLOOKUP('Pricing Tool'!T633,'ExtraLok 125'!$A$7:$A$33,'ExtraLok 125'!$C$7:$S$33)),0))</f>
        <v>0</v>
      </c>
      <c r="AU633" s="9">
        <f t="shared" ca="1" si="213"/>
        <v>0</v>
      </c>
      <c r="AV633" s="9" t="str">
        <f t="shared" si="201"/>
        <v/>
      </c>
      <c r="AW633" s="85" t="e">
        <f>_xlfn.XLOOKUP($AV633,'Size capacities'!$A$2:$A$120,'Size capacities'!D$2:D$120)</f>
        <v>#N/A</v>
      </c>
      <c r="AX633" s="85" t="e">
        <f>_xlfn.XLOOKUP($AV633,'Size capacities'!$A$2:$A$120,'Size capacities'!E$2:E$120)</f>
        <v>#N/A</v>
      </c>
      <c r="AY633" s="85" t="e">
        <f>_xlfn.XLOOKUP($AV633,'Size capacities'!$A$2:$A$120,'Size capacities'!F$2:F$120)</f>
        <v>#N/A</v>
      </c>
      <c r="AZ633" s="85" t="e">
        <f>_xlfn.XLOOKUP($AV633,'Size capacities'!$A$2:$A$120,'Size capacities'!G$2:G$120)</f>
        <v>#N/A</v>
      </c>
      <c r="BA633" s="85">
        <f t="shared" si="202"/>
        <v>0</v>
      </c>
      <c r="BB633" s="85">
        <f t="shared" si="203"/>
        <v>0</v>
      </c>
    </row>
    <row r="634" spans="1:54" x14ac:dyDescent="0.3">
      <c r="A634" s="7">
        <v>631</v>
      </c>
      <c r="B634" s="91"/>
      <c r="C634" s="91"/>
      <c r="D634" s="91"/>
      <c r="E634" s="91"/>
      <c r="F634" s="91"/>
      <c r="G634" s="91"/>
      <c r="H634" s="91"/>
      <c r="I634" s="91"/>
      <c r="J634" s="91"/>
      <c r="K634" s="92"/>
      <c r="L634" s="92"/>
      <c r="M634" s="9">
        <f t="shared" ca="1" si="193"/>
        <v>0</v>
      </c>
      <c r="N634" s="10" cm="1">
        <f t="array" aca="1" ref="N634" ca="1">IF(ISBLANK(C634),0,IF(F634="Flow",AP634,IF(F634="Cascade",AQ634,IF(OR(ISBLANK(F634),ISBLANK(G634),ISBLANK(I634),ISBLANK(J634)),0,(_xlfn.XLOOKUP(S634,INDIRECT(U634&amp;W634&amp;"W"),_xlfn.XLOOKUP(T634,INDIRECT(U634&amp;W634&amp;"D"),INDIRECT(U634&amp;W634))))))))</f>
        <v>0</v>
      </c>
      <c r="O634" s="93"/>
      <c r="P634" s="9">
        <f t="shared" ca="1" si="194"/>
        <v>0</v>
      </c>
      <c r="Q634" s="9">
        <f t="shared" si="204"/>
        <v>0</v>
      </c>
      <c r="S634" s="7">
        <f t="shared" si="205"/>
        <v>800</v>
      </c>
      <c r="T634" s="7">
        <f t="shared" si="206"/>
        <v>800</v>
      </c>
      <c r="U634" s="8" t="str">
        <f t="shared" si="207"/>
        <v/>
      </c>
      <c r="V634" s="7" cm="1">
        <f t="array" aca="1" ref="V634" ca="1">IF(ISBLANK(I634),0,_xlfn.XLOOKUP(I634,INDIRECT(U634&amp;"Controls"),INDIRECT(U634&amp;"ControlsAddon")))</f>
        <v>0</v>
      </c>
      <c r="W634" s="7" t="str">
        <f t="shared" si="195"/>
        <v/>
      </c>
      <c r="X634" s="7" cm="1">
        <f t="array" aca="1" ref="X634" ca="1">IF(AND(K634="y",NOT(ISBLANK(H634))),_xlfn.XLOOKUP(S634,ralcassette,ralcassettecost),IF(K634="Y",_xlfn.XLOOKUP(S634,INDIRECT(U634&amp;"RALW"),_xlfn.XLOOKUP(T634,INDIRECT(U634&amp;"RALD"),INDIRECT(U634&amp;"RAL"))),0))</f>
        <v>0</v>
      </c>
      <c r="Y634" s="7">
        <f t="shared" si="208"/>
        <v>0</v>
      </c>
      <c r="Z634" s="7">
        <f t="shared" si="209"/>
        <v>0</v>
      </c>
      <c r="AA634" s="7" cm="1">
        <f t="array" ref="AA634">IF(ISNUMBER(SEARCH("cassette",H634)),_xlfn.XLOOKUP(S634,cassettewidth,_xlfn.XLOOKUP(H634,cassettetype,cassette)),IF(ISNUMBER(SEARCH("fascia",H634)),_xlfn.XLOOKUP(S634,fasciawidth,_xlfn.XLOOKUP(H634,fasciatype,fascia)),0))</f>
        <v>0</v>
      </c>
      <c r="AB634" s="7" t="str">
        <f t="shared" si="210"/>
        <v/>
      </c>
      <c r="AC634" s="7" t="str" cm="1">
        <f t="array" ref="AC634">IF(NOT(ISBLANK(H634)),_xlfn.XLOOKUP(S634,cassetterefwidth,_xlfn.XLOOKUP(T634,cassetterefdrop,cassetteref)),"")</f>
        <v/>
      </c>
      <c r="AD634" s="1" t="b">
        <f t="shared" si="211"/>
        <v>0</v>
      </c>
      <c r="AE634" s="1" t="b">
        <f t="shared" si="196"/>
        <v>0</v>
      </c>
      <c r="AF634" s="10" t="e" cm="1">
        <f t="array" aca="1" ref="AF634" ca="1">(_xlfn.XLOOKUP($S634,INDIRECT($U634&amp;$W634&amp;"W"),_xlfn.XLOOKUP($T634,INDIRECT($U634&amp;$W634&amp;"D"),INDIRECT($U634&amp;$W634))))</f>
        <v>#REF!</v>
      </c>
      <c r="AG634" s="9"/>
      <c r="AH634" s="9"/>
      <c r="AI634" s="9"/>
      <c r="AJ634" s="9"/>
      <c r="AK634" s="9"/>
      <c r="AL634" s="7">
        <f t="shared" si="197"/>
        <v>500</v>
      </c>
      <c r="AM634" s="7" t="str">
        <f t="shared" si="212"/>
        <v/>
      </c>
      <c r="AN634" s="7">
        <f t="shared" si="198"/>
        <v>0</v>
      </c>
      <c r="AO634" s="7">
        <f t="shared" si="199"/>
        <v>0</v>
      </c>
      <c r="AP634" s="9" cm="1">
        <f t="array" aca="1" ref="AP634" ca="1">IF(F634="Flow",_xlfn.XLOOKUP(AL634,INDIRECT(F634&amp;AM634&amp;"W"),_xlfn.XLOOKUP(AI634,INDIRECT(F634&amp;AM634&amp;"H"),INDIRECT(F634&amp;AM634))),0)</f>
        <v>0</v>
      </c>
      <c r="AQ634" s="9">
        <f>IF(F634="Cascade",_xlfn.XLOOKUP(S634,Cascade!$C$4:$S$4,Cascade!$C$5:$S$5),0)</f>
        <v>0</v>
      </c>
      <c r="AR634" s="9" t="b">
        <f t="shared" si="200"/>
        <v>0</v>
      </c>
      <c r="AS634" s="9" cm="1">
        <f t="array" aca="1" ref="AS634" ca="1">IF(OR(G634="Ellipse 43",G634="Luxury 46",G634="Type 2",G634="Type D",G634="Type Z",ISBLANK(G634)),0,_xlfn.XLOOKUP(S634,INDIRECT(U634&amp;AR634&amp;"w"),INDIRECT(U634&amp;AR634)))</f>
        <v>0</v>
      </c>
      <c r="AT634" s="9" cm="1">
        <f t="array" ref="AT634">IF(F634="ExtraLok 100",_xlfn.XLOOKUP(S634,'ExtraLok 100'!$C$6:$S$6,_xlfn.XLOOKUP('Pricing Tool'!T634,'ExtraLok 100'!$A$7:$A$21,'ExtraLok 100'!$C$7:$S$21)),IF(F634="ExtraLok 125",_xlfn.XLOOKUP('Pricing Tool'!S634,'ExtraLok 125'!$C$6:$S$6,_xlfn.XLOOKUP('Pricing Tool'!T634,'ExtraLok 125'!$A$7:$A$33,'ExtraLok 125'!$C$7:$S$33)),0))</f>
        <v>0</v>
      </c>
      <c r="AU634" s="9">
        <f t="shared" ca="1" si="213"/>
        <v>0</v>
      </c>
      <c r="AV634" s="9" t="str">
        <f t="shared" si="201"/>
        <v/>
      </c>
      <c r="AW634" s="85" t="e">
        <f>_xlfn.XLOOKUP($AV634,'Size capacities'!$A$2:$A$120,'Size capacities'!D$2:D$120)</f>
        <v>#N/A</v>
      </c>
      <c r="AX634" s="85" t="e">
        <f>_xlfn.XLOOKUP($AV634,'Size capacities'!$A$2:$A$120,'Size capacities'!E$2:E$120)</f>
        <v>#N/A</v>
      </c>
      <c r="AY634" s="85" t="e">
        <f>_xlfn.XLOOKUP($AV634,'Size capacities'!$A$2:$A$120,'Size capacities'!F$2:F$120)</f>
        <v>#N/A</v>
      </c>
      <c r="AZ634" s="85" t="e">
        <f>_xlfn.XLOOKUP($AV634,'Size capacities'!$A$2:$A$120,'Size capacities'!G$2:G$120)</f>
        <v>#N/A</v>
      </c>
      <c r="BA634" s="85">
        <f t="shared" si="202"/>
        <v>0</v>
      </c>
      <c r="BB634" s="85">
        <f t="shared" si="203"/>
        <v>0</v>
      </c>
    </row>
    <row r="635" spans="1:54" x14ac:dyDescent="0.3">
      <c r="A635" s="7">
        <v>632</v>
      </c>
      <c r="B635" s="91"/>
      <c r="C635" s="91"/>
      <c r="D635" s="91"/>
      <c r="E635" s="91"/>
      <c r="F635" s="91"/>
      <c r="G635" s="91"/>
      <c r="H635" s="91"/>
      <c r="I635" s="91"/>
      <c r="J635" s="91"/>
      <c r="K635" s="92"/>
      <c r="L635" s="92"/>
      <c r="M635" s="9">
        <f t="shared" ca="1" si="193"/>
        <v>0</v>
      </c>
      <c r="N635" s="10" cm="1">
        <f t="array" aca="1" ref="N635" ca="1">IF(ISBLANK(C635),0,IF(F635="Flow",AP635,IF(F635="Cascade",AQ635,IF(OR(ISBLANK(F635),ISBLANK(G635),ISBLANK(I635),ISBLANK(J635)),0,(_xlfn.XLOOKUP(S635,INDIRECT(U635&amp;W635&amp;"W"),_xlfn.XLOOKUP(T635,INDIRECT(U635&amp;W635&amp;"D"),INDIRECT(U635&amp;W635))))))))</f>
        <v>0</v>
      </c>
      <c r="O635" s="93"/>
      <c r="P635" s="9">
        <f t="shared" ca="1" si="194"/>
        <v>0</v>
      </c>
      <c r="Q635" s="9">
        <f t="shared" si="204"/>
        <v>0</v>
      </c>
      <c r="S635" s="7">
        <f t="shared" si="205"/>
        <v>800</v>
      </c>
      <c r="T635" s="7">
        <f t="shared" si="206"/>
        <v>800</v>
      </c>
      <c r="U635" s="8" t="str">
        <f t="shared" si="207"/>
        <v/>
      </c>
      <c r="V635" s="7" cm="1">
        <f t="array" aca="1" ref="V635" ca="1">IF(ISBLANK(I635),0,_xlfn.XLOOKUP(I635,INDIRECT(U635&amp;"Controls"),INDIRECT(U635&amp;"ControlsAddon")))</f>
        <v>0</v>
      </c>
      <c r="W635" s="7" t="str">
        <f t="shared" si="195"/>
        <v/>
      </c>
      <c r="X635" s="7" cm="1">
        <f t="array" aca="1" ref="X635" ca="1">IF(AND(K635="y",NOT(ISBLANK(H635))),_xlfn.XLOOKUP(S635,ralcassette,ralcassettecost),IF(K635="Y",_xlfn.XLOOKUP(S635,INDIRECT(U635&amp;"RALW"),_xlfn.XLOOKUP(T635,INDIRECT(U635&amp;"RALD"),INDIRECT(U635&amp;"RAL"))),0))</f>
        <v>0</v>
      </c>
      <c r="Y635" s="7">
        <f t="shared" si="208"/>
        <v>0</v>
      </c>
      <c r="Z635" s="7">
        <f t="shared" si="209"/>
        <v>0</v>
      </c>
      <c r="AA635" s="7" cm="1">
        <f t="array" ref="AA635">IF(ISNUMBER(SEARCH("cassette",H635)),_xlfn.XLOOKUP(S635,cassettewidth,_xlfn.XLOOKUP(H635,cassettetype,cassette)),IF(ISNUMBER(SEARCH("fascia",H635)),_xlfn.XLOOKUP(S635,fasciawidth,_xlfn.XLOOKUP(H635,fasciatype,fascia)),0))</f>
        <v>0</v>
      </c>
      <c r="AB635" s="7" t="str">
        <f t="shared" si="210"/>
        <v/>
      </c>
      <c r="AC635" s="7" t="str" cm="1">
        <f t="array" ref="AC635">IF(NOT(ISBLANK(H635)),_xlfn.XLOOKUP(S635,cassetterefwidth,_xlfn.XLOOKUP(T635,cassetterefdrop,cassetteref)),"")</f>
        <v/>
      </c>
      <c r="AD635" s="1" t="b">
        <f t="shared" si="211"/>
        <v>0</v>
      </c>
      <c r="AE635" s="1" t="b">
        <f t="shared" si="196"/>
        <v>0</v>
      </c>
      <c r="AF635" s="10" t="e" cm="1">
        <f t="array" aca="1" ref="AF635" ca="1">(_xlfn.XLOOKUP($S635,INDIRECT($U635&amp;$W635&amp;"W"),_xlfn.XLOOKUP($T635,INDIRECT($U635&amp;$W635&amp;"D"),INDIRECT($U635&amp;$W635))))</f>
        <v>#REF!</v>
      </c>
      <c r="AG635" s="9"/>
      <c r="AH635" s="9"/>
      <c r="AI635" s="9"/>
      <c r="AJ635" s="9"/>
      <c r="AK635" s="9"/>
      <c r="AL635" s="7">
        <f t="shared" si="197"/>
        <v>500</v>
      </c>
      <c r="AM635" s="7" t="str">
        <f t="shared" si="212"/>
        <v/>
      </c>
      <c r="AN635" s="7">
        <f t="shared" si="198"/>
        <v>0</v>
      </c>
      <c r="AO635" s="7">
        <f t="shared" si="199"/>
        <v>0</v>
      </c>
      <c r="AP635" s="9" cm="1">
        <f t="array" aca="1" ref="AP635" ca="1">IF(F635="Flow",_xlfn.XLOOKUP(AL635,INDIRECT(F635&amp;AM635&amp;"W"),_xlfn.XLOOKUP(AI635,INDIRECT(F635&amp;AM635&amp;"H"),INDIRECT(F635&amp;AM635))),0)</f>
        <v>0</v>
      </c>
      <c r="AQ635" s="9">
        <f>IF(F635="Cascade",_xlfn.XLOOKUP(S635,Cascade!$C$4:$S$4,Cascade!$C$5:$S$5),0)</f>
        <v>0</v>
      </c>
      <c r="AR635" s="9" t="b">
        <f t="shared" si="200"/>
        <v>0</v>
      </c>
      <c r="AS635" s="9" cm="1">
        <f t="array" aca="1" ref="AS635" ca="1">IF(OR(G635="Ellipse 43",G635="Luxury 46",G635="Type 2",G635="Type D",G635="Type Z",ISBLANK(G635)),0,_xlfn.XLOOKUP(S635,INDIRECT(U635&amp;AR635&amp;"w"),INDIRECT(U635&amp;AR635)))</f>
        <v>0</v>
      </c>
      <c r="AT635" s="9" cm="1">
        <f t="array" ref="AT635">IF(F635="ExtraLok 100",_xlfn.XLOOKUP(S635,'ExtraLok 100'!$C$6:$S$6,_xlfn.XLOOKUP('Pricing Tool'!T635,'ExtraLok 100'!$A$7:$A$21,'ExtraLok 100'!$C$7:$S$21)),IF(F635="ExtraLok 125",_xlfn.XLOOKUP('Pricing Tool'!S635,'ExtraLok 125'!$C$6:$S$6,_xlfn.XLOOKUP('Pricing Tool'!T635,'ExtraLok 125'!$A$7:$A$33,'ExtraLok 125'!$C$7:$S$33)),0))</f>
        <v>0</v>
      </c>
      <c r="AU635" s="9">
        <f t="shared" ca="1" si="213"/>
        <v>0</v>
      </c>
      <c r="AV635" s="9" t="str">
        <f t="shared" si="201"/>
        <v/>
      </c>
      <c r="AW635" s="85" t="e">
        <f>_xlfn.XLOOKUP($AV635,'Size capacities'!$A$2:$A$120,'Size capacities'!D$2:D$120)</f>
        <v>#N/A</v>
      </c>
      <c r="AX635" s="85" t="e">
        <f>_xlfn.XLOOKUP($AV635,'Size capacities'!$A$2:$A$120,'Size capacities'!E$2:E$120)</f>
        <v>#N/A</v>
      </c>
      <c r="AY635" s="85" t="e">
        <f>_xlfn.XLOOKUP($AV635,'Size capacities'!$A$2:$A$120,'Size capacities'!F$2:F$120)</f>
        <v>#N/A</v>
      </c>
      <c r="AZ635" s="85" t="e">
        <f>_xlfn.XLOOKUP($AV635,'Size capacities'!$A$2:$A$120,'Size capacities'!G$2:G$120)</f>
        <v>#N/A</v>
      </c>
      <c r="BA635" s="85">
        <f t="shared" si="202"/>
        <v>0</v>
      </c>
      <c r="BB635" s="85">
        <f t="shared" si="203"/>
        <v>0</v>
      </c>
    </row>
    <row r="636" spans="1:54" x14ac:dyDescent="0.3">
      <c r="A636" s="7">
        <v>633</v>
      </c>
      <c r="B636" s="91"/>
      <c r="C636" s="91"/>
      <c r="D636" s="91"/>
      <c r="E636" s="91"/>
      <c r="F636" s="91"/>
      <c r="G636" s="91"/>
      <c r="H636" s="91"/>
      <c r="I636" s="91"/>
      <c r="J636" s="91"/>
      <c r="K636" s="92"/>
      <c r="L636" s="92"/>
      <c r="M636" s="9">
        <f t="shared" ca="1" si="193"/>
        <v>0</v>
      </c>
      <c r="N636" s="10" cm="1">
        <f t="array" aca="1" ref="N636" ca="1">IF(ISBLANK(C636),0,IF(F636="Flow",AP636,IF(F636="Cascade",AQ636,IF(OR(ISBLANK(F636),ISBLANK(G636),ISBLANK(I636),ISBLANK(J636)),0,(_xlfn.XLOOKUP(S636,INDIRECT(U636&amp;W636&amp;"W"),_xlfn.XLOOKUP(T636,INDIRECT(U636&amp;W636&amp;"D"),INDIRECT(U636&amp;W636))))))))</f>
        <v>0</v>
      </c>
      <c r="O636" s="93"/>
      <c r="P636" s="9">
        <f t="shared" ca="1" si="194"/>
        <v>0</v>
      </c>
      <c r="Q636" s="9">
        <f t="shared" si="204"/>
        <v>0</v>
      </c>
      <c r="S636" s="7">
        <f t="shared" si="205"/>
        <v>800</v>
      </c>
      <c r="T636" s="7">
        <f t="shared" si="206"/>
        <v>800</v>
      </c>
      <c r="U636" s="8" t="str">
        <f t="shared" si="207"/>
        <v/>
      </c>
      <c r="V636" s="7" cm="1">
        <f t="array" aca="1" ref="V636" ca="1">IF(ISBLANK(I636),0,_xlfn.XLOOKUP(I636,INDIRECT(U636&amp;"Controls"),INDIRECT(U636&amp;"ControlsAddon")))</f>
        <v>0</v>
      </c>
      <c r="W636" s="7" t="str">
        <f t="shared" si="195"/>
        <v/>
      </c>
      <c r="X636" s="7" cm="1">
        <f t="array" aca="1" ref="X636" ca="1">IF(AND(K636="y",NOT(ISBLANK(H636))),_xlfn.XLOOKUP(S636,ralcassette,ralcassettecost),IF(K636="Y",_xlfn.XLOOKUP(S636,INDIRECT(U636&amp;"RALW"),_xlfn.XLOOKUP(T636,INDIRECT(U636&amp;"RALD"),INDIRECT(U636&amp;"RAL"))),0))</f>
        <v>0</v>
      </c>
      <c r="Y636" s="7">
        <f t="shared" si="208"/>
        <v>0</v>
      </c>
      <c r="Z636" s="7">
        <f t="shared" si="209"/>
        <v>0</v>
      </c>
      <c r="AA636" s="7" cm="1">
        <f t="array" ref="AA636">IF(ISNUMBER(SEARCH("cassette",H636)),_xlfn.XLOOKUP(S636,cassettewidth,_xlfn.XLOOKUP(H636,cassettetype,cassette)),IF(ISNUMBER(SEARCH("fascia",H636)),_xlfn.XLOOKUP(S636,fasciawidth,_xlfn.XLOOKUP(H636,fasciatype,fascia)),0))</f>
        <v>0</v>
      </c>
      <c r="AB636" s="7" t="str">
        <f t="shared" si="210"/>
        <v/>
      </c>
      <c r="AC636" s="7" t="str" cm="1">
        <f t="array" ref="AC636">IF(NOT(ISBLANK(H636)),_xlfn.XLOOKUP(S636,cassetterefwidth,_xlfn.XLOOKUP(T636,cassetterefdrop,cassetteref)),"")</f>
        <v/>
      </c>
      <c r="AD636" s="1" t="b">
        <f t="shared" si="211"/>
        <v>0</v>
      </c>
      <c r="AE636" s="1" t="b">
        <f t="shared" si="196"/>
        <v>0</v>
      </c>
      <c r="AF636" s="10" t="e" cm="1">
        <f t="array" aca="1" ref="AF636" ca="1">(_xlfn.XLOOKUP($S636,INDIRECT($U636&amp;$W636&amp;"W"),_xlfn.XLOOKUP($T636,INDIRECT($U636&amp;$W636&amp;"D"),INDIRECT($U636&amp;$W636))))</f>
        <v>#REF!</v>
      </c>
      <c r="AG636" s="9"/>
      <c r="AH636" s="9"/>
      <c r="AI636" s="9"/>
      <c r="AJ636" s="9"/>
      <c r="AK636" s="9"/>
      <c r="AL636" s="7">
        <f t="shared" si="197"/>
        <v>500</v>
      </c>
      <c r="AM636" s="7" t="str">
        <f t="shared" si="212"/>
        <v/>
      </c>
      <c r="AN636" s="7">
        <f t="shared" si="198"/>
        <v>0</v>
      </c>
      <c r="AO636" s="7">
        <f t="shared" si="199"/>
        <v>0</v>
      </c>
      <c r="AP636" s="9" cm="1">
        <f t="array" aca="1" ref="AP636" ca="1">IF(F636="Flow",_xlfn.XLOOKUP(AL636,INDIRECT(F636&amp;AM636&amp;"W"),_xlfn.XLOOKUP(AI636,INDIRECT(F636&amp;AM636&amp;"H"),INDIRECT(F636&amp;AM636))),0)</f>
        <v>0</v>
      </c>
      <c r="AQ636" s="9">
        <f>IF(F636="Cascade",_xlfn.XLOOKUP(S636,Cascade!$C$4:$S$4,Cascade!$C$5:$S$5),0)</f>
        <v>0</v>
      </c>
      <c r="AR636" s="9" t="b">
        <f t="shared" si="200"/>
        <v>0</v>
      </c>
      <c r="AS636" s="9" cm="1">
        <f t="array" aca="1" ref="AS636" ca="1">IF(OR(G636="Ellipse 43",G636="Luxury 46",G636="Type 2",G636="Type D",G636="Type Z",ISBLANK(G636)),0,_xlfn.XLOOKUP(S636,INDIRECT(U636&amp;AR636&amp;"w"),INDIRECT(U636&amp;AR636)))</f>
        <v>0</v>
      </c>
      <c r="AT636" s="9" cm="1">
        <f t="array" ref="AT636">IF(F636="ExtraLok 100",_xlfn.XLOOKUP(S636,'ExtraLok 100'!$C$6:$S$6,_xlfn.XLOOKUP('Pricing Tool'!T636,'ExtraLok 100'!$A$7:$A$21,'ExtraLok 100'!$C$7:$S$21)),IF(F636="ExtraLok 125",_xlfn.XLOOKUP('Pricing Tool'!S636,'ExtraLok 125'!$C$6:$S$6,_xlfn.XLOOKUP('Pricing Tool'!T636,'ExtraLok 125'!$A$7:$A$33,'ExtraLok 125'!$C$7:$S$33)),0))</f>
        <v>0</v>
      </c>
      <c r="AU636" s="9">
        <f t="shared" ca="1" si="213"/>
        <v>0</v>
      </c>
      <c r="AV636" s="9" t="str">
        <f t="shared" si="201"/>
        <v/>
      </c>
      <c r="AW636" s="85" t="e">
        <f>_xlfn.XLOOKUP($AV636,'Size capacities'!$A$2:$A$120,'Size capacities'!D$2:D$120)</f>
        <v>#N/A</v>
      </c>
      <c r="AX636" s="85" t="e">
        <f>_xlfn.XLOOKUP($AV636,'Size capacities'!$A$2:$A$120,'Size capacities'!E$2:E$120)</f>
        <v>#N/A</v>
      </c>
      <c r="AY636" s="85" t="e">
        <f>_xlfn.XLOOKUP($AV636,'Size capacities'!$A$2:$A$120,'Size capacities'!F$2:F$120)</f>
        <v>#N/A</v>
      </c>
      <c r="AZ636" s="85" t="e">
        <f>_xlfn.XLOOKUP($AV636,'Size capacities'!$A$2:$A$120,'Size capacities'!G$2:G$120)</f>
        <v>#N/A</v>
      </c>
      <c r="BA636" s="85">
        <f t="shared" si="202"/>
        <v>0</v>
      </c>
      <c r="BB636" s="85">
        <f t="shared" si="203"/>
        <v>0</v>
      </c>
    </row>
    <row r="637" spans="1:54" x14ac:dyDescent="0.3">
      <c r="A637" s="7">
        <v>634</v>
      </c>
      <c r="B637" s="91"/>
      <c r="C637" s="91"/>
      <c r="D637" s="91"/>
      <c r="E637" s="91"/>
      <c r="F637" s="91"/>
      <c r="G637" s="91"/>
      <c r="H637" s="91"/>
      <c r="I637" s="91"/>
      <c r="J637" s="91"/>
      <c r="K637" s="92"/>
      <c r="L637" s="92"/>
      <c r="M637" s="9">
        <f t="shared" ca="1" si="193"/>
        <v>0</v>
      </c>
      <c r="N637" s="10" cm="1">
        <f t="array" aca="1" ref="N637" ca="1">IF(ISBLANK(C637),0,IF(F637="Flow",AP637,IF(F637="Cascade",AQ637,IF(OR(ISBLANK(F637),ISBLANK(G637),ISBLANK(I637),ISBLANK(J637)),0,(_xlfn.XLOOKUP(S637,INDIRECT(U637&amp;W637&amp;"W"),_xlfn.XLOOKUP(T637,INDIRECT(U637&amp;W637&amp;"D"),INDIRECT(U637&amp;W637))))))))</f>
        <v>0</v>
      </c>
      <c r="O637" s="93"/>
      <c r="P637" s="9">
        <f t="shared" ca="1" si="194"/>
        <v>0</v>
      </c>
      <c r="Q637" s="9">
        <f t="shared" si="204"/>
        <v>0</v>
      </c>
      <c r="S637" s="7">
        <f t="shared" si="205"/>
        <v>800</v>
      </c>
      <c r="T637" s="7">
        <f t="shared" si="206"/>
        <v>800</v>
      </c>
      <c r="U637" s="8" t="str">
        <f t="shared" si="207"/>
        <v/>
      </c>
      <c r="V637" s="7" cm="1">
        <f t="array" aca="1" ref="V637" ca="1">IF(ISBLANK(I637),0,_xlfn.XLOOKUP(I637,INDIRECT(U637&amp;"Controls"),INDIRECT(U637&amp;"ControlsAddon")))</f>
        <v>0</v>
      </c>
      <c r="W637" s="7" t="str">
        <f t="shared" si="195"/>
        <v/>
      </c>
      <c r="X637" s="7" cm="1">
        <f t="array" aca="1" ref="X637" ca="1">IF(AND(K637="y",NOT(ISBLANK(H637))),_xlfn.XLOOKUP(S637,ralcassette,ralcassettecost),IF(K637="Y",_xlfn.XLOOKUP(S637,INDIRECT(U637&amp;"RALW"),_xlfn.XLOOKUP(T637,INDIRECT(U637&amp;"RALD"),INDIRECT(U637&amp;"RAL"))),0))</f>
        <v>0</v>
      </c>
      <c r="Y637" s="7">
        <f t="shared" si="208"/>
        <v>0</v>
      </c>
      <c r="Z637" s="7">
        <f t="shared" si="209"/>
        <v>0</v>
      </c>
      <c r="AA637" s="7" cm="1">
        <f t="array" ref="AA637">IF(ISNUMBER(SEARCH("cassette",H637)),_xlfn.XLOOKUP(S637,cassettewidth,_xlfn.XLOOKUP(H637,cassettetype,cassette)),IF(ISNUMBER(SEARCH("fascia",H637)),_xlfn.XLOOKUP(S637,fasciawidth,_xlfn.XLOOKUP(H637,fasciatype,fascia)),0))</f>
        <v>0</v>
      </c>
      <c r="AB637" s="7" t="str">
        <f t="shared" si="210"/>
        <v/>
      </c>
      <c r="AC637" s="7" t="str" cm="1">
        <f t="array" ref="AC637">IF(NOT(ISBLANK(H637)),_xlfn.XLOOKUP(S637,cassetterefwidth,_xlfn.XLOOKUP(T637,cassetterefdrop,cassetteref)),"")</f>
        <v/>
      </c>
      <c r="AD637" s="1" t="b">
        <f t="shared" si="211"/>
        <v>0</v>
      </c>
      <c r="AE637" s="1" t="b">
        <f t="shared" si="196"/>
        <v>0</v>
      </c>
      <c r="AF637" s="10" t="e" cm="1">
        <f t="array" aca="1" ref="AF637" ca="1">(_xlfn.XLOOKUP($S637,INDIRECT($U637&amp;$W637&amp;"W"),_xlfn.XLOOKUP($T637,INDIRECT($U637&amp;$W637&amp;"D"),INDIRECT($U637&amp;$W637))))</f>
        <v>#REF!</v>
      </c>
      <c r="AG637" s="9"/>
      <c r="AH637" s="9"/>
      <c r="AI637" s="9"/>
      <c r="AJ637" s="9"/>
      <c r="AK637" s="9"/>
      <c r="AL637" s="7">
        <f t="shared" si="197"/>
        <v>500</v>
      </c>
      <c r="AM637" s="7" t="str">
        <f t="shared" si="212"/>
        <v/>
      </c>
      <c r="AN637" s="7">
        <f t="shared" si="198"/>
        <v>0</v>
      </c>
      <c r="AO637" s="7">
        <f t="shared" si="199"/>
        <v>0</v>
      </c>
      <c r="AP637" s="9" cm="1">
        <f t="array" aca="1" ref="AP637" ca="1">IF(F637="Flow",_xlfn.XLOOKUP(AL637,INDIRECT(F637&amp;AM637&amp;"W"),_xlfn.XLOOKUP(AI637,INDIRECT(F637&amp;AM637&amp;"H"),INDIRECT(F637&amp;AM637))),0)</f>
        <v>0</v>
      </c>
      <c r="AQ637" s="9">
        <f>IF(F637="Cascade",_xlfn.XLOOKUP(S637,Cascade!$C$4:$S$4,Cascade!$C$5:$S$5),0)</f>
        <v>0</v>
      </c>
      <c r="AR637" s="9" t="b">
        <f t="shared" si="200"/>
        <v>0</v>
      </c>
      <c r="AS637" s="9" cm="1">
        <f t="array" aca="1" ref="AS637" ca="1">IF(OR(G637="Ellipse 43",G637="Luxury 46",G637="Type 2",G637="Type D",G637="Type Z",ISBLANK(G637)),0,_xlfn.XLOOKUP(S637,INDIRECT(U637&amp;AR637&amp;"w"),INDIRECT(U637&amp;AR637)))</f>
        <v>0</v>
      </c>
      <c r="AT637" s="9" cm="1">
        <f t="array" ref="AT637">IF(F637="ExtraLok 100",_xlfn.XLOOKUP(S637,'ExtraLok 100'!$C$6:$S$6,_xlfn.XLOOKUP('Pricing Tool'!T637,'ExtraLok 100'!$A$7:$A$21,'ExtraLok 100'!$C$7:$S$21)),IF(F637="ExtraLok 125",_xlfn.XLOOKUP('Pricing Tool'!S637,'ExtraLok 125'!$C$6:$S$6,_xlfn.XLOOKUP('Pricing Tool'!T637,'ExtraLok 125'!$A$7:$A$33,'ExtraLok 125'!$C$7:$S$33)),0))</f>
        <v>0</v>
      </c>
      <c r="AU637" s="9">
        <f t="shared" ca="1" si="213"/>
        <v>0</v>
      </c>
      <c r="AV637" s="9" t="str">
        <f t="shared" si="201"/>
        <v/>
      </c>
      <c r="AW637" s="85" t="e">
        <f>_xlfn.XLOOKUP($AV637,'Size capacities'!$A$2:$A$120,'Size capacities'!D$2:D$120)</f>
        <v>#N/A</v>
      </c>
      <c r="AX637" s="85" t="e">
        <f>_xlfn.XLOOKUP($AV637,'Size capacities'!$A$2:$A$120,'Size capacities'!E$2:E$120)</f>
        <v>#N/A</v>
      </c>
      <c r="AY637" s="85" t="e">
        <f>_xlfn.XLOOKUP($AV637,'Size capacities'!$A$2:$A$120,'Size capacities'!F$2:F$120)</f>
        <v>#N/A</v>
      </c>
      <c r="AZ637" s="85" t="e">
        <f>_xlfn.XLOOKUP($AV637,'Size capacities'!$A$2:$A$120,'Size capacities'!G$2:G$120)</f>
        <v>#N/A</v>
      </c>
      <c r="BA637" s="85">
        <f t="shared" si="202"/>
        <v>0</v>
      </c>
      <c r="BB637" s="85">
        <f t="shared" si="203"/>
        <v>0</v>
      </c>
    </row>
    <row r="638" spans="1:54" x14ac:dyDescent="0.3">
      <c r="A638" s="7">
        <v>635</v>
      </c>
      <c r="B638" s="91"/>
      <c r="C638" s="91"/>
      <c r="D638" s="91"/>
      <c r="E638" s="91"/>
      <c r="F638" s="91"/>
      <c r="G638" s="91"/>
      <c r="H638" s="91"/>
      <c r="I638" s="91"/>
      <c r="J638" s="91"/>
      <c r="K638" s="92"/>
      <c r="L638" s="92"/>
      <c r="M638" s="9">
        <f t="shared" ca="1" si="193"/>
        <v>0</v>
      </c>
      <c r="N638" s="10" cm="1">
        <f t="array" aca="1" ref="N638" ca="1">IF(ISBLANK(C638),0,IF(F638="Flow",AP638,IF(F638="Cascade",AQ638,IF(OR(ISBLANK(F638),ISBLANK(G638),ISBLANK(I638),ISBLANK(J638)),0,(_xlfn.XLOOKUP(S638,INDIRECT(U638&amp;W638&amp;"W"),_xlfn.XLOOKUP(T638,INDIRECT(U638&amp;W638&amp;"D"),INDIRECT(U638&amp;W638))))))))</f>
        <v>0</v>
      </c>
      <c r="O638" s="93"/>
      <c r="P638" s="9">
        <f t="shared" ca="1" si="194"/>
        <v>0</v>
      </c>
      <c r="Q638" s="9">
        <f t="shared" si="204"/>
        <v>0</v>
      </c>
      <c r="S638" s="7">
        <f t="shared" si="205"/>
        <v>800</v>
      </c>
      <c r="T638" s="7">
        <f t="shared" si="206"/>
        <v>800</v>
      </c>
      <c r="U638" s="8" t="str">
        <f t="shared" si="207"/>
        <v/>
      </c>
      <c r="V638" s="7" cm="1">
        <f t="array" aca="1" ref="V638" ca="1">IF(ISBLANK(I638),0,_xlfn.XLOOKUP(I638,INDIRECT(U638&amp;"Controls"),INDIRECT(U638&amp;"ControlsAddon")))</f>
        <v>0</v>
      </c>
      <c r="W638" s="7" t="str">
        <f t="shared" si="195"/>
        <v/>
      </c>
      <c r="X638" s="7" cm="1">
        <f t="array" aca="1" ref="X638" ca="1">IF(AND(K638="y",NOT(ISBLANK(H638))),_xlfn.XLOOKUP(S638,ralcassette,ralcassettecost),IF(K638="Y",_xlfn.XLOOKUP(S638,INDIRECT(U638&amp;"RALW"),_xlfn.XLOOKUP(T638,INDIRECT(U638&amp;"RALD"),INDIRECT(U638&amp;"RAL"))),0))</f>
        <v>0</v>
      </c>
      <c r="Y638" s="7">
        <f t="shared" si="208"/>
        <v>0</v>
      </c>
      <c r="Z638" s="7">
        <f t="shared" si="209"/>
        <v>0</v>
      </c>
      <c r="AA638" s="7" cm="1">
        <f t="array" ref="AA638">IF(ISNUMBER(SEARCH("cassette",H638)),_xlfn.XLOOKUP(S638,cassettewidth,_xlfn.XLOOKUP(H638,cassettetype,cassette)),IF(ISNUMBER(SEARCH("fascia",H638)),_xlfn.XLOOKUP(S638,fasciawidth,_xlfn.XLOOKUP(H638,fasciatype,fascia)),0))</f>
        <v>0</v>
      </c>
      <c r="AB638" s="7" t="str">
        <f t="shared" si="210"/>
        <v/>
      </c>
      <c r="AC638" s="7" t="str" cm="1">
        <f t="array" ref="AC638">IF(NOT(ISBLANK(H638)),_xlfn.XLOOKUP(S638,cassetterefwidth,_xlfn.XLOOKUP(T638,cassetterefdrop,cassetteref)),"")</f>
        <v/>
      </c>
      <c r="AD638" s="1" t="b">
        <f t="shared" si="211"/>
        <v>0</v>
      </c>
      <c r="AE638" s="1" t="b">
        <f t="shared" si="196"/>
        <v>0</v>
      </c>
      <c r="AF638" s="10" t="e" cm="1">
        <f t="array" aca="1" ref="AF638" ca="1">(_xlfn.XLOOKUP($S638,INDIRECT($U638&amp;$W638&amp;"W"),_xlfn.XLOOKUP($T638,INDIRECT($U638&amp;$W638&amp;"D"),INDIRECT($U638&amp;$W638))))</f>
        <v>#REF!</v>
      </c>
      <c r="AG638" s="9"/>
      <c r="AH638" s="9"/>
      <c r="AI638" s="9"/>
      <c r="AJ638" s="9"/>
      <c r="AK638" s="9"/>
      <c r="AL638" s="7">
        <f t="shared" si="197"/>
        <v>500</v>
      </c>
      <c r="AM638" s="7" t="str">
        <f t="shared" si="212"/>
        <v/>
      </c>
      <c r="AN638" s="7">
        <f t="shared" si="198"/>
        <v>0</v>
      </c>
      <c r="AO638" s="7">
        <f t="shared" si="199"/>
        <v>0</v>
      </c>
      <c r="AP638" s="9" cm="1">
        <f t="array" aca="1" ref="AP638" ca="1">IF(F638="Flow",_xlfn.XLOOKUP(AL638,INDIRECT(F638&amp;AM638&amp;"W"),_xlfn.XLOOKUP(AI638,INDIRECT(F638&amp;AM638&amp;"H"),INDIRECT(F638&amp;AM638))),0)</f>
        <v>0</v>
      </c>
      <c r="AQ638" s="9">
        <f>IF(F638="Cascade",_xlfn.XLOOKUP(S638,Cascade!$C$4:$S$4,Cascade!$C$5:$S$5),0)</f>
        <v>0</v>
      </c>
      <c r="AR638" s="9" t="b">
        <f t="shared" si="200"/>
        <v>0</v>
      </c>
      <c r="AS638" s="9" cm="1">
        <f t="array" aca="1" ref="AS638" ca="1">IF(OR(G638="Ellipse 43",G638="Luxury 46",G638="Type 2",G638="Type D",G638="Type Z",ISBLANK(G638)),0,_xlfn.XLOOKUP(S638,INDIRECT(U638&amp;AR638&amp;"w"),INDIRECT(U638&amp;AR638)))</f>
        <v>0</v>
      </c>
      <c r="AT638" s="9" cm="1">
        <f t="array" ref="AT638">IF(F638="ExtraLok 100",_xlfn.XLOOKUP(S638,'ExtraLok 100'!$C$6:$S$6,_xlfn.XLOOKUP('Pricing Tool'!T638,'ExtraLok 100'!$A$7:$A$21,'ExtraLok 100'!$C$7:$S$21)),IF(F638="ExtraLok 125",_xlfn.XLOOKUP('Pricing Tool'!S638,'ExtraLok 125'!$C$6:$S$6,_xlfn.XLOOKUP('Pricing Tool'!T638,'ExtraLok 125'!$A$7:$A$33,'ExtraLok 125'!$C$7:$S$33)),0))</f>
        <v>0</v>
      </c>
      <c r="AU638" s="9">
        <f t="shared" ca="1" si="213"/>
        <v>0</v>
      </c>
      <c r="AV638" s="9" t="str">
        <f t="shared" si="201"/>
        <v/>
      </c>
      <c r="AW638" s="85" t="e">
        <f>_xlfn.XLOOKUP($AV638,'Size capacities'!$A$2:$A$120,'Size capacities'!D$2:D$120)</f>
        <v>#N/A</v>
      </c>
      <c r="AX638" s="85" t="e">
        <f>_xlfn.XLOOKUP($AV638,'Size capacities'!$A$2:$A$120,'Size capacities'!E$2:E$120)</f>
        <v>#N/A</v>
      </c>
      <c r="AY638" s="85" t="e">
        <f>_xlfn.XLOOKUP($AV638,'Size capacities'!$A$2:$A$120,'Size capacities'!F$2:F$120)</f>
        <v>#N/A</v>
      </c>
      <c r="AZ638" s="85" t="e">
        <f>_xlfn.XLOOKUP($AV638,'Size capacities'!$A$2:$A$120,'Size capacities'!G$2:G$120)</f>
        <v>#N/A</v>
      </c>
      <c r="BA638" s="85">
        <f t="shared" si="202"/>
        <v>0</v>
      </c>
      <c r="BB638" s="85">
        <f t="shared" si="203"/>
        <v>0</v>
      </c>
    </row>
    <row r="639" spans="1:54" x14ac:dyDescent="0.3">
      <c r="A639" s="7">
        <v>636</v>
      </c>
      <c r="B639" s="91"/>
      <c r="C639" s="91"/>
      <c r="D639" s="91"/>
      <c r="E639" s="91"/>
      <c r="F639" s="91"/>
      <c r="G639" s="91"/>
      <c r="H639" s="91"/>
      <c r="I639" s="91"/>
      <c r="J639" s="91"/>
      <c r="K639" s="92"/>
      <c r="L639" s="92"/>
      <c r="M639" s="9">
        <f t="shared" ca="1" si="193"/>
        <v>0</v>
      </c>
      <c r="N639" s="10" cm="1">
        <f t="array" aca="1" ref="N639" ca="1">IF(ISBLANK(C639),0,IF(F639="Flow",AP639,IF(F639="Cascade",AQ639,IF(OR(ISBLANK(F639),ISBLANK(G639),ISBLANK(I639),ISBLANK(J639)),0,(_xlfn.XLOOKUP(S639,INDIRECT(U639&amp;W639&amp;"W"),_xlfn.XLOOKUP(T639,INDIRECT(U639&amp;W639&amp;"D"),INDIRECT(U639&amp;W639))))))))</f>
        <v>0</v>
      </c>
      <c r="O639" s="93"/>
      <c r="P639" s="9">
        <f t="shared" ca="1" si="194"/>
        <v>0</v>
      </c>
      <c r="Q639" s="9">
        <f t="shared" si="204"/>
        <v>0</v>
      </c>
      <c r="S639" s="7">
        <f t="shared" si="205"/>
        <v>800</v>
      </c>
      <c r="T639" s="7">
        <f t="shared" si="206"/>
        <v>800</v>
      </c>
      <c r="U639" s="8" t="str">
        <f t="shared" si="207"/>
        <v/>
      </c>
      <c r="V639" s="7" cm="1">
        <f t="array" aca="1" ref="V639" ca="1">IF(ISBLANK(I639),0,_xlfn.XLOOKUP(I639,INDIRECT(U639&amp;"Controls"),INDIRECT(U639&amp;"ControlsAddon")))</f>
        <v>0</v>
      </c>
      <c r="W639" s="7" t="str">
        <f t="shared" si="195"/>
        <v/>
      </c>
      <c r="X639" s="7" cm="1">
        <f t="array" aca="1" ref="X639" ca="1">IF(AND(K639="y",NOT(ISBLANK(H639))),_xlfn.XLOOKUP(S639,ralcassette,ralcassettecost),IF(K639="Y",_xlfn.XLOOKUP(S639,INDIRECT(U639&amp;"RALW"),_xlfn.XLOOKUP(T639,INDIRECT(U639&amp;"RALD"),INDIRECT(U639&amp;"RAL"))),0))</f>
        <v>0</v>
      </c>
      <c r="Y639" s="7">
        <f t="shared" si="208"/>
        <v>0</v>
      </c>
      <c r="Z639" s="7">
        <f t="shared" si="209"/>
        <v>0</v>
      </c>
      <c r="AA639" s="7" cm="1">
        <f t="array" ref="AA639">IF(ISNUMBER(SEARCH("cassette",H639)),_xlfn.XLOOKUP(S639,cassettewidth,_xlfn.XLOOKUP(H639,cassettetype,cassette)),IF(ISNUMBER(SEARCH("fascia",H639)),_xlfn.XLOOKUP(S639,fasciawidth,_xlfn.XLOOKUP(H639,fasciatype,fascia)),0))</f>
        <v>0</v>
      </c>
      <c r="AB639" s="7" t="str">
        <f t="shared" si="210"/>
        <v/>
      </c>
      <c r="AC639" s="7" t="str" cm="1">
        <f t="array" ref="AC639">IF(NOT(ISBLANK(H639)),_xlfn.XLOOKUP(S639,cassetterefwidth,_xlfn.XLOOKUP(T639,cassetterefdrop,cassetteref)),"")</f>
        <v/>
      </c>
      <c r="AD639" s="1" t="b">
        <f t="shared" si="211"/>
        <v>0</v>
      </c>
      <c r="AE639" s="1" t="b">
        <f t="shared" si="196"/>
        <v>0</v>
      </c>
      <c r="AF639" s="10" t="e" cm="1">
        <f t="array" aca="1" ref="AF639" ca="1">(_xlfn.XLOOKUP($S639,INDIRECT($U639&amp;$W639&amp;"W"),_xlfn.XLOOKUP($T639,INDIRECT($U639&amp;$W639&amp;"D"),INDIRECT($U639&amp;$W639))))</f>
        <v>#REF!</v>
      </c>
      <c r="AG639" s="9"/>
      <c r="AH639" s="9"/>
      <c r="AI639" s="9"/>
      <c r="AJ639" s="9"/>
      <c r="AK639" s="9"/>
      <c r="AL639" s="7">
        <f t="shared" si="197"/>
        <v>500</v>
      </c>
      <c r="AM639" s="7" t="str">
        <f t="shared" si="212"/>
        <v/>
      </c>
      <c r="AN639" s="7">
        <f t="shared" si="198"/>
        <v>0</v>
      </c>
      <c r="AO639" s="7">
        <f t="shared" si="199"/>
        <v>0</v>
      </c>
      <c r="AP639" s="9" cm="1">
        <f t="array" aca="1" ref="AP639" ca="1">IF(F639="Flow",_xlfn.XLOOKUP(AL639,INDIRECT(F639&amp;AM639&amp;"W"),_xlfn.XLOOKUP(AI639,INDIRECT(F639&amp;AM639&amp;"H"),INDIRECT(F639&amp;AM639))),0)</f>
        <v>0</v>
      </c>
      <c r="AQ639" s="9">
        <f>IF(F639="Cascade",_xlfn.XLOOKUP(S639,Cascade!$C$4:$S$4,Cascade!$C$5:$S$5),0)</f>
        <v>0</v>
      </c>
      <c r="AR639" s="9" t="b">
        <f t="shared" si="200"/>
        <v>0</v>
      </c>
      <c r="AS639" s="9" cm="1">
        <f t="array" aca="1" ref="AS639" ca="1">IF(OR(G639="Ellipse 43",G639="Luxury 46",G639="Type 2",G639="Type D",G639="Type Z",ISBLANK(G639)),0,_xlfn.XLOOKUP(S639,INDIRECT(U639&amp;AR639&amp;"w"),INDIRECT(U639&amp;AR639)))</f>
        <v>0</v>
      </c>
      <c r="AT639" s="9" cm="1">
        <f t="array" ref="AT639">IF(F639="ExtraLok 100",_xlfn.XLOOKUP(S639,'ExtraLok 100'!$C$6:$S$6,_xlfn.XLOOKUP('Pricing Tool'!T639,'ExtraLok 100'!$A$7:$A$21,'ExtraLok 100'!$C$7:$S$21)),IF(F639="ExtraLok 125",_xlfn.XLOOKUP('Pricing Tool'!S639,'ExtraLok 125'!$C$6:$S$6,_xlfn.XLOOKUP('Pricing Tool'!T639,'ExtraLok 125'!$A$7:$A$33,'ExtraLok 125'!$C$7:$S$33)),0))</f>
        <v>0</v>
      </c>
      <c r="AU639" s="9">
        <f t="shared" ca="1" si="213"/>
        <v>0</v>
      </c>
      <c r="AV639" s="9" t="str">
        <f t="shared" si="201"/>
        <v/>
      </c>
      <c r="AW639" s="85" t="e">
        <f>_xlfn.XLOOKUP($AV639,'Size capacities'!$A$2:$A$120,'Size capacities'!D$2:D$120)</f>
        <v>#N/A</v>
      </c>
      <c r="AX639" s="85" t="e">
        <f>_xlfn.XLOOKUP($AV639,'Size capacities'!$A$2:$A$120,'Size capacities'!E$2:E$120)</f>
        <v>#N/A</v>
      </c>
      <c r="AY639" s="85" t="e">
        <f>_xlfn.XLOOKUP($AV639,'Size capacities'!$A$2:$A$120,'Size capacities'!F$2:F$120)</f>
        <v>#N/A</v>
      </c>
      <c r="AZ639" s="85" t="e">
        <f>_xlfn.XLOOKUP($AV639,'Size capacities'!$A$2:$A$120,'Size capacities'!G$2:G$120)</f>
        <v>#N/A</v>
      </c>
      <c r="BA639" s="85">
        <f t="shared" si="202"/>
        <v>0</v>
      </c>
      <c r="BB639" s="85">
        <f t="shared" si="203"/>
        <v>0</v>
      </c>
    </row>
    <row r="640" spans="1:54" x14ac:dyDescent="0.3">
      <c r="A640" s="7">
        <v>637</v>
      </c>
      <c r="B640" s="91"/>
      <c r="C640" s="91"/>
      <c r="D640" s="91"/>
      <c r="E640" s="91"/>
      <c r="F640" s="91"/>
      <c r="G640" s="91"/>
      <c r="H640" s="91"/>
      <c r="I640" s="91"/>
      <c r="J640" s="91"/>
      <c r="K640" s="92"/>
      <c r="L640" s="92"/>
      <c r="M640" s="9">
        <f t="shared" ca="1" si="193"/>
        <v>0</v>
      </c>
      <c r="N640" s="10" cm="1">
        <f t="array" aca="1" ref="N640" ca="1">IF(ISBLANK(C640),0,IF(F640="Flow",AP640,IF(F640="Cascade",AQ640,IF(OR(ISBLANK(F640),ISBLANK(G640),ISBLANK(I640),ISBLANK(J640)),0,(_xlfn.XLOOKUP(S640,INDIRECT(U640&amp;W640&amp;"W"),_xlfn.XLOOKUP(T640,INDIRECT(U640&amp;W640&amp;"D"),INDIRECT(U640&amp;W640))))))))</f>
        <v>0</v>
      </c>
      <c r="O640" s="93"/>
      <c r="P640" s="9">
        <f t="shared" ca="1" si="194"/>
        <v>0</v>
      </c>
      <c r="Q640" s="9">
        <f t="shared" si="204"/>
        <v>0</v>
      </c>
      <c r="S640" s="7">
        <f t="shared" si="205"/>
        <v>800</v>
      </c>
      <c r="T640" s="7">
        <f t="shared" si="206"/>
        <v>800</v>
      </c>
      <c r="U640" s="8" t="str">
        <f t="shared" si="207"/>
        <v/>
      </c>
      <c r="V640" s="7" cm="1">
        <f t="array" aca="1" ref="V640" ca="1">IF(ISBLANK(I640),0,_xlfn.XLOOKUP(I640,INDIRECT(U640&amp;"Controls"),INDIRECT(U640&amp;"ControlsAddon")))</f>
        <v>0</v>
      </c>
      <c r="W640" s="7" t="str">
        <f t="shared" si="195"/>
        <v/>
      </c>
      <c r="X640" s="7" cm="1">
        <f t="array" aca="1" ref="X640" ca="1">IF(AND(K640="y",NOT(ISBLANK(H640))),_xlfn.XLOOKUP(S640,ralcassette,ralcassettecost),IF(K640="Y",_xlfn.XLOOKUP(S640,INDIRECT(U640&amp;"RALW"),_xlfn.XLOOKUP(T640,INDIRECT(U640&amp;"RALD"),INDIRECT(U640&amp;"RAL"))),0))</f>
        <v>0</v>
      </c>
      <c r="Y640" s="7">
        <f t="shared" si="208"/>
        <v>0</v>
      </c>
      <c r="Z640" s="7">
        <f t="shared" si="209"/>
        <v>0</v>
      </c>
      <c r="AA640" s="7" cm="1">
        <f t="array" ref="AA640">IF(ISNUMBER(SEARCH("cassette",H640)),_xlfn.XLOOKUP(S640,cassettewidth,_xlfn.XLOOKUP(H640,cassettetype,cassette)),IF(ISNUMBER(SEARCH("fascia",H640)),_xlfn.XLOOKUP(S640,fasciawidth,_xlfn.XLOOKUP(H640,fasciatype,fascia)),0))</f>
        <v>0</v>
      </c>
      <c r="AB640" s="7" t="str">
        <f t="shared" si="210"/>
        <v/>
      </c>
      <c r="AC640" s="7" t="str" cm="1">
        <f t="array" ref="AC640">IF(NOT(ISBLANK(H640)),_xlfn.XLOOKUP(S640,cassetterefwidth,_xlfn.XLOOKUP(T640,cassetterefdrop,cassetteref)),"")</f>
        <v/>
      </c>
      <c r="AD640" s="1" t="b">
        <f t="shared" si="211"/>
        <v>0</v>
      </c>
      <c r="AE640" s="1" t="b">
        <f t="shared" si="196"/>
        <v>0</v>
      </c>
      <c r="AF640" s="10" t="e" cm="1">
        <f t="array" aca="1" ref="AF640" ca="1">(_xlfn.XLOOKUP($S640,INDIRECT($U640&amp;$W640&amp;"W"),_xlfn.XLOOKUP($T640,INDIRECT($U640&amp;$W640&amp;"D"),INDIRECT($U640&amp;$W640))))</f>
        <v>#REF!</v>
      </c>
      <c r="AG640" s="9"/>
      <c r="AH640" s="9"/>
      <c r="AI640" s="9"/>
      <c r="AJ640" s="9"/>
      <c r="AK640" s="9"/>
      <c r="AL640" s="7">
        <f t="shared" si="197"/>
        <v>500</v>
      </c>
      <c r="AM640" s="7" t="str">
        <f t="shared" si="212"/>
        <v/>
      </c>
      <c r="AN640" s="7">
        <f t="shared" si="198"/>
        <v>0</v>
      </c>
      <c r="AO640" s="7">
        <f t="shared" si="199"/>
        <v>0</v>
      </c>
      <c r="AP640" s="9" cm="1">
        <f t="array" aca="1" ref="AP640" ca="1">IF(F640="Flow",_xlfn.XLOOKUP(AL640,INDIRECT(F640&amp;AM640&amp;"W"),_xlfn.XLOOKUP(AI640,INDIRECT(F640&amp;AM640&amp;"H"),INDIRECT(F640&amp;AM640))),0)</f>
        <v>0</v>
      </c>
      <c r="AQ640" s="9">
        <f>IF(F640="Cascade",_xlfn.XLOOKUP(S640,Cascade!$C$4:$S$4,Cascade!$C$5:$S$5),0)</f>
        <v>0</v>
      </c>
      <c r="AR640" s="9" t="b">
        <f t="shared" si="200"/>
        <v>0</v>
      </c>
      <c r="AS640" s="9" cm="1">
        <f t="array" aca="1" ref="AS640" ca="1">IF(OR(G640="Ellipse 43",G640="Luxury 46",G640="Type 2",G640="Type D",G640="Type Z",ISBLANK(G640)),0,_xlfn.XLOOKUP(S640,INDIRECT(U640&amp;AR640&amp;"w"),INDIRECT(U640&amp;AR640)))</f>
        <v>0</v>
      </c>
      <c r="AT640" s="9" cm="1">
        <f t="array" ref="AT640">IF(F640="ExtraLok 100",_xlfn.XLOOKUP(S640,'ExtraLok 100'!$C$6:$S$6,_xlfn.XLOOKUP('Pricing Tool'!T640,'ExtraLok 100'!$A$7:$A$21,'ExtraLok 100'!$C$7:$S$21)),IF(F640="ExtraLok 125",_xlfn.XLOOKUP('Pricing Tool'!S640,'ExtraLok 125'!$C$6:$S$6,_xlfn.XLOOKUP('Pricing Tool'!T640,'ExtraLok 125'!$A$7:$A$33,'ExtraLok 125'!$C$7:$S$33)),0))</f>
        <v>0</v>
      </c>
      <c r="AU640" s="9">
        <f t="shared" ca="1" si="213"/>
        <v>0</v>
      </c>
      <c r="AV640" s="9" t="str">
        <f t="shared" si="201"/>
        <v/>
      </c>
      <c r="AW640" s="85" t="e">
        <f>_xlfn.XLOOKUP($AV640,'Size capacities'!$A$2:$A$120,'Size capacities'!D$2:D$120)</f>
        <v>#N/A</v>
      </c>
      <c r="AX640" s="85" t="e">
        <f>_xlfn.XLOOKUP($AV640,'Size capacities'!$A$2:$A$120,'Size capacities'!E$2:E$120)</f>
        <v>#N/A</v>
      </c>
      <c r="AY640" s="85" t="e">
        <f>_xlfn.XLOOKUP($AV640,'Size capacities'!$A$2:$A$120,'Size capacities'!F$2:F$120)</f>
        <v>#N/A</v>
      </c>
      <c r="AZ640" s="85" t="e">
        <f>_xlfn.XLOOKUP($AV640,'Size capacities'!$A$2:$A$120,'Size capacities'!G$2:G$120)</f>
        <v>#N/A</v>
      </c>
      <c r="BA640" s="85">
        <f t="shared" si="202"/>
        <v>0</v>
      </c>
      <c r="BB640" s="85">
        <f t="shared" si="203"/>
        <v>0</v>
      </c>
    </row>
    <row r="641" spans="1:54" x14ac:dyDescent="0.3">
      <c r="A641" s="7">
        <v>638</v>
      </c>
      <c r="B641" s="91"/>
      <c r="C641" s="91"/>
      <c r="D641" s="91"/>
      <c r="E641" s="91"/>
      <c r="F641" s="91"/>
      <c r="G641" s="91"/>
      <c r="H641" s="91"/>
      <c r="I641" s="91"/>
      <c r="J641" s="91"/>
      <c r="K641" s="92"/>
      <c r="L641" s="92"/>
      <c r="M641" s="9">
        <f t="shared" ca="1" si="193"/>
        <v>0</v>
      </c>
      <c r="N641" s="10" cm="1">
        <f t="array" aca="1" ref="N641" ca="1">IF(ISBLANK(C641),0,IF(F641="Flow",AP641,IF(F641="Cascade",AQ641,IF(OR(ISBLANK(F641),ISBLANK(G641),ISBLANK(I641),ISBLANK(J641)),0,(_xlfn.XLOOKUP(S641,INDIRECT(U641&amp;W641&amp;"W"),_xlfn.XLOOKUP(T641,INDIRECT(U641&amp;W641&amp;"D"),INDIRECT(U641&amp;W641))))))))</f>
        <v>0</v>
      </c>
      <c r="O641" s="93"/>
      <c r="P641" s="9">
        <f t="shared" ca="1" si="194"/>
        <v>0</v>
      </c>
      <c r="Q641" s="9">
        <f t="shared" si="204"/>
        <v>0</v>
      </c>
      <c r="S641" s="7">
        <f t="shared" si="205"/>
        <v>800</v>
      </c>
      <c r="T641" s="7">
        <f t="shared" si="206"/>
        <v>800</v>
      </c>
      <c r="U641" s="8" t="str">
        <f t="shared" si="207"/>
        <v/>
      </c>
      <c r="V641" s="7" cm="1">
        <f t="array" aca="1" ref="V641" ca="1">IF(ISBLANK(I641),0,_xlfn.XLOOKUP(I641,INDIRECT(U641&amp;"Controls"),INDIRECT(U641&amp;"ControlsAddon")))</f>
        <v>0</v>
      </c>
      <c r="W641" s="7" t="str">
        <f t="shared" si="195"/>
        <v/>
      </c>
      <c r="X641" s="7" cm="1">
        <f t="array" aca="1" ref="X641" ca="1">IF(AND(K641="y",NOT(ISBLANK(H641))),_xlfn.XLOOKUP(S641,ralcassette,ralcassettecost),IF(K641="Y",_xlfn.XLOOKUP(S641,INDIRECT(U641&amp;"RALW"),_xlfn.XLOOKUP(T641,INDIRECT(U641&amp;"RALD"),INDIRECT(U641&amp;"RAL"))),0))</f>
        <v>0</v>
      </c>
      <c r="Y641" s="7">
        <f t="shared" si="208"/>
        <v>0</v>
      </c>
      <c r="Z641" s="7">
        <f t="shared" si="209"/>
        <v>0</v>
      </c>
      <c r="AA641" s="7" cm="1">
        <f t="array" ref="AA641">IF(ISNUMBER(SEARCH("cassette",H641)),_xlfn.XLOOKUP(S641,cassettewidth,_xlfn.XLOOKUP(H641,cassettetype,cassette)),IF(ISNUMBER(SEARCH("fascia",H641)),_xlfn.XLOOKUP(S641,fasciawidth,_xlfn.XLOOKUP(H641,fasciatype,fascia)),0))</f>
        <v>0</v>
      </c>
      <c r="AB641" s="7" t="str">
        <f t="shared" si="210"/>
        <v/>
      </c>
      <c r="AC641" s="7" t="str" cm="1">
        <f t="array" ref="AC641">IF(NOT(ISBLANK(H641)),_xlfn.XLOOKUP(S641,cassetterefwidth,_xlfn.XLOOKUP(T641,cassetterefdrop,cassetteref)),"")</f>
        <v/>
      </c>
      <c r="AD641" s="1" t="b">
        <f t="shared" si="211"/>
        <v>0</v>
      </c>
      <c r="AE641" s="1" t="b">
        <f t="shared" si="196"/>
        <v>0</v>
      </c>
      <c r="AF641" s="10" t="e" cm="1">
        <f t="array" aca="1" ref="AF641" ca="1">(_xlfn.XLOOKUP($S641,INDIRECT($U641&amp;$W641&amp;"W"),_xlfn.XLOOKUP($T641,INDIRECT($U641&amp;$W641&amp;"D"),INDIRECT($U641&amp;$W641))))</f>
        <v>#REF!</v>
      </c>
      <c r="AG641" s="9"/>
      <c r="AH641" s="9"/>
      <c r="AI641" s="9"/>
      <c r="AJ641" s="9"/>
      <c r="AK641" s="9"/>
      <c r="AL641" s="7">
        <f t="shared" si="197"/>
        <v>500</v>
      </c>
      <c r="AM641" s="7" t="str">
        <f t="shared" si="212"/>
        <v/>
      </c>
      <c r="AN641" s="7">
        <f t="shared" si="198"/>
        <v>0</v>
      </c>
      <c r="AO641" s="7">
        <f t="shared" si="199"/>
        <v>0</v>
      </c>
      <c r="AP641" s="9" cm="1">
        <f t="array" aca="1" ref="AP641" ca="1">IF(F641="Flow",_xlfn.XLOOKUP(AL641,INDIRECT(F641&amp;AM641&amp;"W"),_xlfn.XLOOKUP(AI641,INDIRECT(F641&amp;AM641&amp;"H"),INDIRECT(F641&amp;AM641))),0)</f>
        <v>0</v>
      </c>
      <c r="AQ641" s="9">
        <f>IF(F641="Cascade",_xlfn.XLOOKUP(S641,Cascade!$C$4:$S$4,Cascade!$C$5:$S$5),0)</f>
        <v>0</v>
      </c>
      <c r="AR641" s="9" t="b">
        <f t="shared" si="200"/>
        <v>0</v>
      </c>
      <c r="AS641" s="9" cm="1">
        <f t="array" aca="1" ref="AS641" ca="1">IF(OR(G641="Ellipse 43",G641="Luxury 46",G641="Type 2",G641="Type D",G641="Type Z",ISBLANK(G641)),0,_xlfn.XLOOKUP(S641,INDIRECT(U641&amp;AR641&amp;"w"),INDIRECT(U641&amp;AR641)))</f>
        <v>0</v>
      </c>
      <c r="AT641" s="9" cm="1">
        <f t="array" ref="AT641">IF(F641="ExtraLok 100",_xlfn.XLOOKUP(S641,'ExtraLok 100'!$C$6:$S$6,_xlfn.XLOOKUP('Pricing Tool'!T641,'ExtraLok 100'!$A$7:$A$21,'ExtraLok 100'!$C$7:$S$21)),IF(F641="ExtraLok 125",_xlfn.XLOOKUP('Pricing Tool'!S641,'ExtraLok 125'!$C$6:$S$6,_xlfn.XLOOKUP('Pricing Tool'!T641,'ExtraLok 125'!$A$7:$A$33,'ExtraLok 125'!$C$7:$S$33)),0))</f>
        <v>0</v>
      </c>
      <c r="AU641" s="9">
        <f t="shared" ca="1" si="213"/>
        <v>0</v>
      </c>
      <c r="AV641" s="9" t="str">
        <f t="shared" si="201"/>
        <v/>
      </c>
      <c r="AW641" s="85" t="e">
        <f>_xlfn.XLOOKUP($AV641,'Size capacities'!$A$2:$A$120,'Size capacities'!D$2:D$120)</f>
        <v>#N/A</v>
      </c>
      <c r="AX641" s="85" t="e">
        <f>_xlfn.XLOOKUP($AV641,'Size capacities'!$A$2:$A$120,'Size capacities'!E$2:E$120)</f>
        <v>#N/A</v>
      </c>
      <c r="AY641" s="85" t="e">
        <f>_xlfn.XLOOKUP($AV641,'Size capacities'!$A$2:$A$120,'Size capacities'!F$2:F$120)</f>
        <v>#N/A</v>
      </c>
      <c r="AZ641" s="85" t="e">
        <f>_xlfn.XLOOKUP($AV641,'Size capacities'!$A$2:$A$120,'Size capacities'!G$2:G$120)</f>
        <v>#N/A</v>
      </c>
      <c r="BA641" s="85">
        <f t="shared" si="202"/>
        <v>0</v>
      </c>
      <c r="BB641" s="85">
        <f t="shared" si="203"/>
        <v>0</v>
      </c>
    </row>
    <row r="642" spans="1:54" x14ac:dyDescent="0.3">
      <c r="A642" s="7">
        <v>639</v>
      </c>
      <c r="B642" s="91"/>
      <c r="C642" s="91"/>
      <c r="D642" s="91"/>
      <c r="E642" s="91"/>
      <c r="F642" s="91"/>
      <c r="G642" s="91"/>
      <c r="H642" s="91"/>
      <c r="I642" s="91"/>
      <c r="J642" s="91"/>
      <c r="K642" s="92"/>
      <c r="L642" s="92"/>
      <c r="M642" s="9">
        <f t="shared" ca="1" si="193"/>
        <v>0</v>
      </c>
      <c r="N642" s="10" cm="1">
        <f t="array" aca="1" ref="N642" ca="1">IF(ISBLANK(C642),0,IF(F642="Flow",AP642,IF(F642="Cascade",AQ642,IF(OR(ISBLANK(F642),ISBLANK(G642),ISBLANK(I642),ISBLANK(J642)),0,(_xlfn.XLOOKUP(S642,INDIRECT(U642&amp;W642&amp;"W"),_xlfn.XLOOKUP(T642,INDIRECT(U642&amp;W642&amp;"D"),INDIRECT(U642&amp;W642))))))))</f>
        <v>0</v>
      </c>
      <c r="O642" s="93"/>
      <c r="P642" s="9">
        <f t="shared" ca="1" si="194"/>
        <v>0</v>
      </c>
      <c r="Q642" s="9">
        <f t="shared" si="204"/>
        <v>0</v>
      </c>
      <c r="S642" s="7">
        <f t="shared" si="205"/>
        <v>800</v>
      </c>
      <c r="T642" s="7">
        <f t="shared" si="206"/>
        <v>800</v>
      </c>
      <c r="U642" s="8" t="str">
        <f t="shared" si="207"/>
        <v/>
      </c>
      <c r="V642" s="7" cm="1">
        <f t="array" aca="1" ref="V642" ca="1">IF(ISBLANK(I642),0,_xlfn.XLOOKUP(I642,INDIRECT(U642&amp;"Controls"),INDIRECT(U642&amp;"ControlsAddon")))</f>
        <v>0</v>
      </c>
      <c r="W642" s="7" t="str">
        <f t="shared" si="195"/>
        <v/>
      </c>
      <c r="X642" s="7" cm="1">
        <f t="array" aca="1" ref="X642" ca="1">IF(AND(K642="y",NOT(ISBLANK(H642))),_xlfn.XLOOKUP(S642,ralcassette,ralcassettecost),IF(K642="Y",_xlfn.XLOOKUP(S642,INDIRECT(U642&amp;"RALW"),_xlfn.XLOOKUP(T642,INDIRECT(U642&amp;"RALD"),INDIRECT(U642&amp;"RAL"))),0))</f>
        <v>0</v>
      </c>
      <c r="Y642" s="7">
        <f t="shared" si="208"/>
        <v>0</v>
      </c>
      <c r="Z642" s="7">
        <f t="shared" si="209"/>
        <v>0</v>
      </c>
      <c r="AA642" s="7" cm="1">
        <f t="array" ref="AA642">IF(ISNUMBER(SEARCH("cassette",H642)),_xlfn.XLOOKUP(S642,cassettewidth,_xlfn.XLOOKUP(H642,cassettetype,cassette)),IF(ISNUMBER(SEARCH("fascia",H642)),_xlfn.XLOOKUP(S642,fasciawidth,_xlfn.XLOOKUP(H642,fasciatype,fascia)),0))</f>
        <v>0</v>
      </c>
      <c r="AB642" s="7" t="str">
        <f t="shared" si="210"/>
        <v/>
      </c>
      <c r="AC642" s="7" t="str" cm="1">
        <f t="array" ref="AC642">IF(NOT(ISBLANK(H642)),_xlfn.XLOOKUP(S642,cassetterefwidth,_xlfn.XLOOKUP(T642,cassetterefdrop,cassetteref)),"")</f>
        <v/>
      </c>
      <c r="AD642" s="1" t="b">
        <f t="shared" si="211"/>
        <v>0</v>
      </c>
      <c r="AE642" s="1" t="b">
        <f t="shared" si="196"/>
        <v>0</v>
      </c>
      <c r="AF642" s="10" t="e" cm="1">
        <f t="array" aca="1" ref="AF642" ca="1">(_xlfn.XLOOKUP($S642,INDIRECT($U642&amp;$W642&amp;"W"),_xlfn.XLOOKUP($T642,INDIRECT($U642&amp;$W642&amp;"D"),INDIRECT($U642&amp;$W642))))</f>
        <v>#REF!</v>
      </c>
      <c r="AG642" s="9"/>
      <c r="AH642" s="9"/>
      <c r="AI642" s="9"/>
      <c r="AJ642" s="9"/>
      <c r="AK642" s="9"/>
      <c r="AL642" s="7">
        <f t="shared" si="197"/>
        <v>500</v>
      </c>
      <c r="AM642" s="7" t="str">
        <f t="shared" si="212"/>
        <v/>
      </c>
      <c r="AN642" s="7">
        <f t="shared" si="198"/>
        <v>0</v>
      </c>
      <c r="AO642" s="7">
        <f t="shared" si="199"/>
        <v>0</v>
      </c>
      <c r="AP642" s="9" cm="1">
        <f t="array" aca="1" ref="AP642" ca="1">IF(F642="Flow",_xlfn.XLOOKUP(AL642,INDIRECT(F642&amp;AM642&amp;"W"),_xlfn.XLOOKUP(AI642,INDIRECT(F642&amp;AM642&amp;"H"),INDIRECT(F642&amp;AM642))),0)</f>
        <v>0</v>
      </c>
      <c r="AQ642" s="9">
        <f>IF(F642="Cascade",_xlfn.XLOOKUP(S642,Cascade!$C$4:$S$4,Cascade!$C$5:$S$5),0)</f>
        <v>0</v>
      </c>
      <c r="AR642" s="9" t="b">
        <f t="shared" si="200"/>
        <v>0</v>
      </c>
      <c r="AS642" s="9" cm="1">
        <f t="array" aca="1" ref="AS642" ca="1">IF(OR(G642="Ellipse 43",G642="Luxury 46",G642="Type 2",G642="Type D",G642="Type Z",ISBLANK(G642)),0,_xlfn.XLOOKUP(S642,INDIRECT(U642&amp;AR642&amp;"w"),INDIRECT(U642&amp;AR642)))</f>
        <v>0</v>
      </c>
      <c r="AT642" s="9" cm="1">
        <f t="array" ref="AT642">IF(F642="ExtraLok 100",_xlfn.XLOOKUP(S642,'ExtraLok 100'!$C$6:$S$6,_xlfn.XLOOKUP('Pricing Tool'!T642,'ExtraLok 100'!$A$7:$A$21,'ExtraLok 100'!$C$7:$S$21)),IF(F642="ExtraLok 125",_xlfn.XLOOKUP('Pricing Tool'!S642,'ExtraLok 125'!$C$6:$S$6,_xlfn.XLOOKUP('Pricing Tool'!T642,'ExtraLok 125'!$A$7:$A$33,'ExtraLok 125'!$C$7:$S$33)),0))</f>
        <v>0</v>
      </c>
      <c r="AU642" s="9">
        <f t="shared" ca="1" si="213"/>
        <v>0</v>
      </c>
      <c r="AV642" s="9" t="str">
        <f t="shared" si="201"/>
        <v/>
      </c>
      <c r="AW642" s="85" t="e">
        <f>_xlfn.XLOOKUP($AV642,'Size capacities'!$A$2:$A$120,'Size capacities'!D$2:D$120)</f>
        <v>#N/A</v>
      </c>
      <c r="AX642" s="85" t="e">
        <f>_xlfn.XLOOKUP($AV642,'Size capacities'!$A$2:$A$120,'Size capacities'!E$2:E$120)</f>
        <v>#N/A</v>
      </c>
      <c r="AY642" s="85" t="e">
        <f>_xlfn.XLOOKUP($AV642,'Size capacities'!$A$2:$A$120,'Size capacities'!F$2:F$120)</f>
        <v>#N/A</v>
      </c>
      <c r="AZ642" s="85" t="e">
        <f>_xlfn.XLOOKUP($AV642,'Size capacities'!$A$2:$A$120,'Size capacities'!G$2:G$120)</f>
        <v>#N/A</v>
      </c>
      <c r="BA642" s="85">
        <f t="shared" si="202"/>
        <v>0</v>
      </c>
      <c r="BB642" s="85">
        <f t="shared" si="203"/>
        <v>0</v>
      </c>
    </row>
    <row r="643" spans="1:54" x14ac:dyDescent="0.3">
      <c r="A643" s="7">
        <v>640</v>
      </c>
      <c r="B643" s="91"/>
      <c r="C643" s="91"/>
      <c r="D643" s="91"/>
      <c r="E643" s="91"/>
      <c r="F643" s="91"/>
      <c r="G643" s="91"/>
      <c r="H643" s="91"/>
      <c r="I643" s="91"/>
      <c r="J643" s="91"/>
      <c r="K643" s="92"/>
      <c r="L643" s="92"/>
      <c r="M643" s="9">
        <f t="shared" ca="1" si="193"/>
        <v>0</v>
      </c>
      <c r="N643" s="10" cm="1">
        <f t="array" aca="1" ref="N643" ca="1">IF(ISBLANK(C643),0,IF(F643="Flow",AP643,IF(F643="Cascade",AQ643,IF(OR(ISBLANK(F643),ISBLANK(G643),ISBLANK(I643),ISBLANK(J643)),0,(_xlfn.XLOOKUP(S643,INDIRECT(U643&amp;W643&amp;"W"),_xlfn.XLOOKUP(T643,INDIRECT(U643&amp;W643&amp;"D"),INDIRECT(U643&amp;W643))))))))</f>
        <v>0</v>
      </c>
      <c r="O643" s="93"/>
      <c r="P643" s="9">
        <f t="shared" ca="1" si="194"/>
        <v>0</v>
      </c>
      <c r="Q643" s="9">
        <f t="shared" si="204"/>
        <v>0</v>
      </c>
      <c r="S643" s="7">
        <f t="shared" si="205"/>
        <v>800</v>
      </c>
      <c r="T643" s="7">
        <f t="shared" si="206"/>
        <v>800</v>
      </c>
      <c r="U643" s="8" t="str">
        <f t="shared" si="207"/>
        <v/>
      </c>
      <c r="V643" s="7" cm="1">
        <f t="array" aca="1" ref="V643" ca="1">IF(ISBLANK(I643),0,_xlfn.XLOOKUP(I643,INDIRECT(U643&amp;"Controls"),INDIRECT(U643&amp;"ControlsAddon")))</f>
        <v>0</v>
      </c>
      <c r="W643" s="7" t="str">
        <f t="shared" si="195"/>
        <v/>
      </c>
      <c r="X643" s="7" cm="1">
        <f t="array" aca="1" ref="X643" ca="1">IF(AND(K643="y",NOT(ISBLANK(H643))),_xlfn.XLOOKUP(S643,ralcassette,ralcassettecost),IF(K643="Y",_xlfn.XLOOKUP(S643,INDIRECT(U643&amp;"RALW"),_xlfn.XLOOKUP(T643,INDIRECT(U643&amp;"RALD"),INDIRECT(U643&amp;"RAL"))),0))</f>
        <v>0</v>
      </c>
      <c r="Y643" s="7">
        <f t="shared" si="208"/>
        <v>0</v>
      </c>
      <c r="Z643" s="7">
        <f t="shared" si="209"/>
        <v>0</v>
      </c>
      <c r="AA643" s="7" cm="1">
        <f t="array" ref="AA643">IF(ISNUMBER(SEARCH("cassette",H643)),_xlfn.XLOOKUP(S643,cassettewidth,_xlfn.XLOOKUP(H643,cassettetype,cassette)),IF(ISNUMBER(SEARCH("fascia",H643)),_xlfn.XLOOKUP(S643,fasciawidth,_xlfn.XLOOKUP(H643,fasciatype,fascia)),0))</f>
        <v>0</v>
      </c>
      <c r="AB643" s="7" t="str">
        <f t="shared" si="210"/>
        <v/>
      </c>
      <c r="AC643" s="7" t="str" cm="1">
        <f t="array" ref="AC643">IF(NOT(ISBLANK(H643)),_xlfn.XLOOKUP(S643,cassetterefwidth,_xlfn.XLOOKUP(T643,cassetterefdrop,cassetteref)),"")</f>
        <v/>
      </c>
      <c r="AD643" s="1" t="b">
        <f t="shared" si="211"/>
        <v>0</v>
      </c>
      <c r="AE643" s="1" t="b">
        <f t="shared" si="196"/>
        <v>0</v>
      </c>
      <c r="AF643" s="10" t="e" cm="1">
        <f t="array" aca="1" ref="AF643" ca="1">(_xlfn.XLOOKUP($S643,INDIRECT($U643&amp;$W643&amp;"W"),_xlfn.XLOOKUP($T643,INDIRECT($U643&amp;$W643&amp;"D"),INDIRECT($U643&amp;$W643))))</f>
        <v>#REF!</v>
      </c>
      <c r="AG643" s="9"/>
      <c r="AH643" s="9"/>
      <c r="AI643" s="9"/>
      <c r="AJ643" s="9"/>
      <c r="AK643" s="9"/>
      <c r="AL643" s="7">
        <f t="shared" si="197"/>
        <v>500</v>
      </c>
      <c r="AM643" s="7" t="str">
        <f t="shared" si="212"/>
        <v/>
      </c>
      <c r="AN643" s="7">
        <f t="shared" si="198"/>
        <v>0</v>
      </c>
      <c r="AO643" s="7">
        <f t="shared" si="199"/>
        <v>0</v>
      </c>
      <c r="AP643" s="9" cm="1">
        <f t="array" aca="1" ref="AP643" ca="1">IF(F643="Flow",_xlfn.XLOOKUP(AL643,INDIRECT(F643&amp;AM643&amp;"W"),_xlfn.XLOOKUP(AI643,INDIRECT(F643&amp;AM643&amp;"H"),INDIRECT(F643&amp;AM643))),0)</f>
        <v>0</v>
      </c>
      <c r="AQ643" s="9">
        <f>IF(F643="Cascade",_xlfn.XLOOKUP(S643,Cascade!$C$4:$S$4,Cascade!$C$5:$S$5),0)</f>
        <v>0</v>
      </c>
      <c r="AR643" s="9" t="b">
        <f t="shared" si="200"/>
        <v>0</v>
      </c>
      <c r="AS643" s="9" cm="1">
        <f t="array" aca="1" ref="AS643" ca="1">IF(OR(G643="Ellipse 43",G643="Luxury 46",G643="Type 2",G643="Type D",G643="Type Z",ISBLANK(G643)),0,_xlfn.XLOOKUP(S643,INDIRECT(U643&amp;AR643&amp;"w"),INDIRECT(U643&amp;AR643)))</f>
        <v>0</v>
      </c>
      <c r="AT643" s="9" cm="1">
        <f t="array" ref="AT643">IF(F643="ExtraLok 100",_xlfn.XLOOKUP(S643,'ExtraLok 100'!$C$6:$S$6,_xlfn.XLOOKUP('Pricing Tool'!T643,'ExtraLok 100'!$A$7:$A$21,'ExtraLok 100'!$C$7:$S$21)),IF(F643="ExtraLok 125",_xlfn.XLOOKUP('Pricing Tool'!S643,'ExtraLok 125'!$C$6:$S$6,_xlfn.XLOOKUP('Pricing Tool'!T643,'ExtraLok 125'!$A$7:$A$33,'ExtraLok 125'!$C$7:$S$33)),0))</f>
        <v>0</v>
      </c>
      <c r="AU643" s="9">
        <f t="shared" ca="1" si="213"/>
        <v>0</v>
      </c>
      <c r="AV643" s="9" t="str">
        <f t="shared" si="201"/>
        <v/>
      </c>
      <c r="AW643" s="85" t="e">
        <f>_xlfn.XLOOKUP($AV643,'Size capacities'!$A$2:$A$120,'Size capacities'!D$2:D$120)</f>
        <v>#N/A</v>
      </c>
      <c r="AX643" s="85" t="e">
        <f>_xlfn.XLOOKUP($AV643,'Size capacities'!$A$2:$A$120,'Size capacities'!E$2:E$120)</f>
        <v>#N/A</v>
      </c>
      <c r="AY643" s="85" t="e">
        <f>_xlfn.XLOOKUP($AV643,'Size capacities'!$A$2:$A$120,'Size capacities'!F$2:F$120)</f>
        <v>#N/A</v>
      </c>
      <c r="AZ643" s="85" t="e">
        <f>_xlfn.XLOOKUP($AV643,'Size capacities'!$A$2:$A$120,'Size capacities'!G$2:G$120)</f>
        <v>#N/A</v>
      </c>
      <c r="BA643" s="85">
        <f t="shared" si="202"/>
        <v>0</v>
      </c>
      <c r="BB643" s="85">
        <f t="shared" si="203"/>
        <v>0</v>
      </c>
    </row>
    <row r="644" spans="1:54" x14ac:dyDescent="0.3">
      <c r="A644" s="7">
        <v>641</v>
      </c>
      <c r="B644" s="91"/>
      <c r="C644" s="91"/>
      <c r="D644" s="91"/>
      <c r="E644" s="91"/>
      <c r="F644" s="91"/>
      <c r="G644" s="91"/>
      <c r="H644" s="91"/>
      <c r="I644" s="91"/>
      <c r="J644" s="91"/>
      <c r="K644" s="92"/>
      <c r="L644" s="92"/>
      <c r="M644" s="9">
        <f t="shared" ref="M644:M707" ca="1" si="214">IF($N644=0,0,$N644+$V644+$X644+$Y644+$AA644+$AS644+$AT644+$Z644)</f>
        <v>0</v>
      </c>
      <c r="N644" s="10" cm="1">
        <f t="array" aca="1" ref="N644" ca="1">IF(ISBLANK(C644),0,IF(F644="Flow",AP644,IF(F644="Cascade",AQ644,IF(OR(ISBLANK(F644),ISBLANK(G644),ISBLANK(I644),ISBLANK(J644)),0,(_xlfn.XLOOKUP(S644,INDIRECT(U644&amp;W644&amp;"W"),_xlfn.XLOOKUP(T644,INDIRECT(U644&amp;W644&amp;"D"),INDIRECT(U644&amp;W644))))))))</f>
        <v>0</v>
      </c>
      <c r="O644" s="93"/>
      <c r="P644" s="9">
        <f t="shared" ref="P644:P707" ca="1" si="215">AU644-(AU644*O644)</f>
        <v>0</v>
      </c>
      <c r="Q644" s="9">
        <f t="shared" si="204"/>
        <v>0</v>
      </c>
      <c r="S644" s="7">
        <f t="shared" si="205"/>
        <v>800</v>
      </c>
      <c r="T644" s="7">
        <f t="shared" si="206"/>
        <v>800</v>
      </c>
      <c r="U644" s="8" t="str">
        <f t="shared" si="207"/>
        <v/>
      </c>
      <c r="V644" s="7" cm="1">
        <f t="array" aca="1" ref="V644" ca="1">IF(ISBLANK(I644),0,_xlfn.XLOOKUP(I644,INDIRECT(U644&amp;"Controls"),INDIRECT(U644&amp;"ControlsAddon")))</f>
        <v>0</v>
      </c>
      <c r="W644" s="7" t="str">
        <f t="shared" ref="W644:W707" si="216">SUBSTITUTE(J644," ","")</f>
        <v/>
      </c>
      <c r="X644" s="7" cm="1">
        <f t="array" aca="1" ref="X644" ca="1">IF(AND(K644="y",NOT(ISBLANK(H644))),_xlfn.XLOOKUP(S644,ralcassette,ralcassettecost),IF(K644="Y",_xlfn.XLOOKUP(S644,INDIRECT(U644&amp;"RALW"),_xlfn.XLOOKUP(T644,INDIRECT(U644&amp;"RALD"),INDIRECT(U644&amp;"RAL"))),0))</f>
        <v>0</v>
      </c>
      <c r="Y644" s="7">
        <f t="shared" si="208"/>
        <v>0</v>
      </c>
      <c r="Z644" s="7">
        <f t="shared" si="209"/>
        <v>0</v>
      </c>
      <c r="AA644" s="7" cm="1">
        <f t="array" ref="AA644">IF(ISNUMBER(SEARCH("cassette",H644)),_xlfn.XLOOKUP(S644,cassettewidth,_xlfn.XLOOKUP(H644,cassettetype,cassette)),IF(ISNUMBER(SEARCH("fascia",H644)),_xlfn.XLOOKUP(S644,fasciawidth,_xlfn.XLOOKUP(H644,fasciatype,fascia)),0))</f>
        <v>0</v>
      </c>
      <c r="AB644" s="7" t="str">
        <f t="shared" si="210"/>
        <v/>
      </c>
      <c r="AC644" s="7" t="str" cm="1">
        <f t="array" ref="AC644">IF(NOT(ISBLANK(H644)),_xlfn.XLOOKUP(S644,cassetterefwidth,_xlfn.XLOOKUP(T644,cassetterefdrop,cassetteref)),"")</f>
        <v/>
      </c>
      <c r="AD644" s="1" t="b">
        <f t="shared" si="211"/>
        <v>0</v>
      </c>
      <c r="AE644" s="1" t="b">
        <f t="shared" ref="AE644:AE707" si="217">IF(OR(AND(F644="KuroLok 80",E644&gt;800),AND(OR(F644="KuroLok 100",F644="KuroLok 100 RL"),E644&gt;2400),AND(OR(F644="KuroLok 125",F644="KuroLok 125 RL"),E644&gt;5200)),"Warn")</f>
        <v>0</v>
      </c>
      <c r="AF644" s="10" t="e" cm="1">
        <f t="array" aca="1" ref="AF644" ca="1">(_xlfn.XLOOKUP($S644,INDIRECT($U644&amp;$W644&amp;"W"),_xlfn.XLOOKUP($T644,INDIRECT($U644&amp;$W644&amp;"D"),INDIRECT($U644&amp;$W644))))</f>
        <v>#REF!</v>
      </c>
      <c r="AG644" s="9"/>
      <c r="AH644" s="9"/>
      <c r="AI644" s="9"/>
      <c r="AJ644" s="9"/>
      <c r="AK644" s="9"/>
      <c r="AL644" s="7">
        <f t="shared" ref="AL644:AL707" si="218">IF(D644&lt;500,500,CEILING(D644,500))</f>
        <v>500</v>
      </c>
      <c r="AM644" s="7" t="str">
        <f t="shared" si="212"/>
        <v/>
      </c>
      <c r="AN644" s="7">
        <f t="shared" ref="AN644:AN707" si="219">IF(F644="Flow",AJ644*385,0)</f>
        <v>0</v>
      </c>
      <c r="AO644" s="7">
        <f t="shared" ref="AO644:AO707" si="220">IF(AND(F644="Flow",AK644="Y"),641,0)</f>
        <v>0</v>
      </c>
      <c r="AP644" s="9" cm="1">
        <f t="array" aca="1" ref="AP644" ca="1">IF(F644="Flow",_xlfn.XLOOKUP(AL644,INDIRECT(F644&amp;AM644&amp;"W"),_xlfn.XLOOKUP(AI644,INDIRECT(F644&amp;AM644&amp;"H"),INDIRECT(F644&amp;AM644))),0)</f>
        <v>0</v>
      </c>
      <c r="AQ644" s="9">
        <f>IF(F644="Cascade",_xlfn.XLOOKUP(S644,Cascade!$C$4:$S$4,Cascade!$C$5:$S$5),0)</f>
        <v>0</v>
      </c>
      <c r="AR644" s="9" t="b">
        <f t="shared" ref="AR644:AR707" si="221">IF(G644="Linear 25","lin",IF(G644="Luxury 39","lux"))</f>
        <v>0</v>
      </c>
      <c r="AS644" s="9" cm="1">
        <f t="array" aca="1" ref="AS644" ca="1">IF(OR(G644="Ellipse 43",G644="Luxury 46",G644="Type 2",G644="Type D",G644="Type Z",ISBLANK(G644)),0,_xlfn.XLOOKUP(S644,INDIRECT(U644&amp;AR644&amp;"w"),INDIRECT(U644&amp;AR644)))</f>
        <v>0</v>
      </c>
      <c r="AT644" s="9" cm="1">
        <f t="array" ref="AT644">IF(F644="ExtraLok 100",_xlfn.XLOOKUP(S644,'ExtraLok 100'!$C$6:$S$6,_xlfn.XLOOKUP('Pricing Tool'!T644,'ExtraLok 100'!$A$7:$A$21,'ExtraLok 100'!$C$7:$S$21)),IF(F644="ExtraLok 125",_xlfn.XLOOKUP('Pricing Tool'!S644,'ExtraLok 125'!$C$6:$S$6,_xlfn.XLOOKUP('Pricing Tool'!T644,'ExtraLok 125'!$A$7:$A$33,'ExtraLok 125'!$C$7:$S$33)),0))</f>
        <v>0</v>
      </c>
      <c r="AU644" s="9">
        <f t="shared" ca="1" si="213"/>
        <v>0</v>
      </c>
      <c r="AV644" s="9" t="str">
        <f t="shared" ref="AV644:AV707" si="222">F644&amp;I644</f>
        <v/>
      </c>
      <c r="AW644" s="85" t="e">
        <f>_xlfn.XLOOKUP($AV644,'Size capacities'!$A$2:$A$120,'Size capacities'!D$2:D$120)</f>
        <v>#N/A</v>
      </c>
      <c r="AX644" s="85" t="e">
        <f>_xlfn.XLOOKUP($AV644,'Size capacities'!$A$2:$A$120,'Size capacities'!E$2:E$120)</f>
        <v>#N/A</v>
      </c>
      <c r="AY644" s="85" t="e">
        <f>_xlfn.XLOOKUP($AV644,'Size capacities'!$A$2:$A$120,'Size capacities'!F$2:F$120)</f>
        <v>#N/A</v>
      </c>
      <c r="AZ644" s="85" t="e">
        <f>_xlfn.XLOOKUP($AV644,'Size capacities'!$A$2:$A$120,'Size capacities'!G$2:G$120)</f>
        <v>#N/A</v>
      </c>
      <c r="BA644" s="85">
        <f t="shared" ref="BA644:BA707" si="223">IF(OR(ISBLANK(D644),ISBLANK(F644),ISBLANK(I644)),0,IF(D644&lt;AW644,"min",IF(OR(D644&gt;AX644,E644&gt;AY644,(((D644/1000)*(E644/1000))*1000)&gt;AZ644),"max",0)))</f>
        <v>0</v>
      </c>
      <c r="BB644" s="85">
        <f t="shared" ref="BB644:BB707" si="224">IF(OR(ISBLANK(D644),ISBLANK(G644)),0,IF(AND(D644&gt;3000,G644="Linear 25"),"max",0))</f>
        <v>0</v>
      </c>
    </row>
    <row r="645" spans="1:54" x14ac:dyDescent="0.3">
      <c r="A645" s="7">
        <v>642</v>
      </c>
      <c r="B645" s="91"/>
      <c r="C645" s="91"/>
      <c r="D645" s="91"/>
      <c r="E645" s="91"/>
      <c r="F645" s="91"/>
      <c r="G645" s="91"/>
      <c r="H645" s="91"/>
      <c r="I645" s="91"/>
      <c r="J645" s="91"/>
      <c r="K645" s="92"/>
      <c r="L645" s="92"/>
      <c r="M645" s="9">
        <f t="shared" ca="1" si="214"/>
        <v>0</v>
      </c>
      <c r="N645" s="10" cm="1">
        <f t="array" aca="1" ref="N645" ca="1">IF(ISBLANK(C645),0,IF(F645="Flow",AP645,IF(F645="Cascade",AQ645,IF(OR(ISBLANK(F645),ISBLANK(G645),ISBLANK(I645),ISBLANK(J645)),0,(_xlfn.XLOOKUP(S645,INDIRECT(U645&amp;W645&amp;"W"),_xlfn.XLOOKUP(T645,INDIRECT(U645&amp;W645&amp;"D"),INDIRECT(U645&amp;W645))))))))</f>
        <v>0</v>
      </c>
      <c r="O645" s="93"/>
      <c r="P645" s="9">
        <f t="shared" ca="1" si="215"/>
        <v>0</v>
      </c>
      <c r="Q645" s="9">
        <f t="shared" ref="Q645:Q708" si="225">IF(C645*(NOT(ISBLANK(C645))),P645*C645,0)</f>
        <v>0</v>
      </c>
      <c r="S645" s="7">
        <f t="shared" ref="S645:S708" si="226">IF(D645&lt;800,800,CEILING(D645,200))</f>
        <v>800</v>
      </c>
      <c r="T645" s="7">
        <f t="shared" ref="T645:T708" si="227">IF(E645&lt;800,800,CEILING(E645,200))</f>
        <v>800</v>
      </c>
      <c r="U645" s="8" t="str">
        <f t="shared" ref="U645:U708" si="228">IF(ISNUMBER(SEARCH("Evolve Cassette",F645)),SUBSTITUTE(SUBSTITUTE(SUBSTITUTE(F645," Cassette 80","")," Cassette 100","")," Cassette 125",""),IF(F645="ExtraLok 100","KuroLok100",IF(F645="ExtraLok 125","KuroLok125",SUBSTITUTE(SUBSTITUTE(F645," ",""),"&amp;",""))))</f>
        <v/>
      </c>
      <c r="V645" s="7" cm="1">
        <f t="array" aca="1" ref="V645" ca="1">IF(ISBLANK(I645),0,_xlfn.XLOOKUP(I645,INDIRECT(U645&amp;"Controls"),INDIRECT(U645&amp;"ControlsAddon")))</f>
        <v>0</v>
      </c>
      <c r="W645" s="7" t="str">
        <f t="shared" si="216"/>
        <v/>
      </c>
      <c r="X645" s="7" cm="1">
        <f t="array" aca="1" ref="X645" ca="1">IF(AND(K645="y",NOT(ISBLANK(H645))),_xlfn.XLOOKUP(S645,ralcassette,ralcassettecost),IF(K645="Y",_xlfn.XLOOKUP(S645,INDIRECT(U645&amp;"RALW"),_xlfn.XLOOKUP(T645,INDIRECT(U645&amp;"RALD"),INDIRECT(U645&amp;"RAL"))),0))</f>
        <v>0</v>
      </c>
      <c r="Y645" s="7">
        <f t="shared" ref="Y645:Y708" si="229">IF(L645="Y",((D645/1000*2)*69.97)+(((E645*2-230)/1000)*34.28),0)</f>
        <v>0</v>
      </c>
      <c r="Z645" s="7">
        <f t="shared" ref="Z645:Z708" si="230">IF(AND(K645="Y",L645="Y"),33+(D645*14.3),0)</f>
        <v>0</v>
      </c>
      <c r="AA645" s="7" cm="1">
        <f t="array" ref="AA645">IF(ISNUMBER(SEARCH("cassette",H645)),_xlfn.XLOOKUP(S645,cassettewidth,_xlfn.XLOOKUP(H645,cassettetype,cassette)),IF(ISNUMBER(SEARCH("fascia",H645)),_xlfn.XLOOKUP(S645,fasciawidth,_xlfn.XLOOKUP(H645,fasciatype,fascia)),0))</f>
        <v>0</v>
      </c>
      <c r="AB645" s="7" t="str">
        <f t="shared" ref="AB645:AB708" si="231">SUBSTITUTE(SUBSTITUTE(H645,"Fascia ",""),"Cassette ","")</f>
        <v/>
      </c>
      <c r="AC645" s="7" t="str" cm="1">
        <f t="array" ref="AC645">IF(NOT(ISBLANK(H645)),_xlfn.XLOOKUP(S645,cassetterefwidth,_xlfn.XLOOKUP(T645,cassetterefdrop,cassetteref)),"")</f>
        <v/>
      </c>
      <c r="AD645" s="1" t="b">
        <f t="shared" ref="AD645:AD708" si="232">_xlfn.NUMBERVALUE(AB645)&lt;_xlfn.NUMBERVALUE(AC645)</f>
        <v>0</v>
      </c>
      <c r="AE645" s="1" t="b">
        <f t="shared" si="217"/>
        <v>0</v>
      </c>
      <c r="AF645" s="10" t="e" cm="1">
        <f t="array" aca="1" ref="AF645" ca="1">(_xlfn.XLOOKUP($S645,INDIRECT($U645&amp;$W645&amp;"W"),_xlfn.XLOOKUP($T645,INDIRECT($U645&amp;$W645&amp;"D"),INDIRECT($U645&amp;$W645))))</f>
        <v>#REF!</v>
      </c>
      <c r="AG645" s="9"/>
      <c r="AH645" s="9"/>
      <c r="AI645" s="9"/>
      <c r="AJ645" s="9"/>
      <c r="AK645" s="9"/>
      <c r="AL645" s="7">
        <f t="shared" si="218"/>
        <v>500</v>
      </c>
      <c r="AM645" s="7" t="str">
        <f t="shared" ref="AM645:AM708" si="233">SUBSTITUTE(SUBSTITUTE(AH645," way","")," draw","")</f>
        <v/>
      </c>
      <c r="AN645" s="7">
        <f t="shared" si="219"/>
        <v>0</v>
      </c>
      <c r="AO645" s="7">
        <f t="shared" si="220"/>
        <v>0</v>
      </c>
      <c r="AP645" s="9" cm="1">
        <f t="array" aca="1" ref="AP645" ca="1">IF(F645="Flow",_xlfn.XLOOKUP(AL645,INDIRECT(F645&amp;AM645&amp;"W"),_xlfn.XLOOKUP(AI645,INDIRECT(F645&amp;AM645&amp;"H"),INDIRECT(F645&amp;AM645))),0)</f>
        <v>0</v>
      </c>
      <c r="AQ645" s="9">
        <f>IF(F645="Cascade",_xlfn.XLOOKUP(S645,Cascade!$C$4:$S$4,Cascade!$C$5:$S$5),0)</f>
        <v>0</v>
      </c>
      <c r="AR645" s="9" t="b">
        <f t="shared" si="221"/>
        <v>0</v>
      </c>
      <c r="AS645" s="9" cm="1">
        <f t="array" aca="1" ref="AS645" ca="1">IF(OR(G645="Ellipse 43",G645="Luxury 46",G645="Type 2",G645="Type D",G645="Type Z",ISBLANK(G645)),0,_xlfn.XLOOKUP(S645,INDIRECT(U645&amp;AR645&amp;"w"),INDIRECT(U645&amp;AR645)))</f>
        <v>0</v>
      </c>
      <c r="AT645" s="9" cm="1">
        <f t="array" ref="AT645">IF(F645="ExtraLok 100",_xlfn.XLOOKUP(S645,'ExtraLok 100'!$C$6:$S$6,_xlfn.XLOOKUP('Pricing Tool'!T645,'ExtraLok 100'!$A$7:$A$21,'ExtraLok 100'!$C$7:$S$21)),IF(F645="ExtraLok 125",_xlfn.XLOOKUP('Pricing Tool'!S645,'ExtraLok 125'!$C$6:$S$6,_xlfn.XLOOKUP('Pricing Tool'!T645,'ExtraLok 125'!$A$7:$A$33,'ExtraLok 125'!$C$7:$S$33)),0))</f>
        <v>0</v>
      </c>
      <c r="AU645" s="9">
        <f t="shared" ref="AU645:AU708" ca="1" si="234">IF(N645=0,0,N645+V645+X645+Y645+AA645+AS645+AT645)</f>
        <v>0</v>
      </c>
      <c r="AV645" s="9" t="str">
        <f t="shared" si="222"/>
        <v/>
      </c>
      <c r="AW645" s="85" t="e">
        <f>_xlfn.XLOOKUP($AV645,'Size capacities'!$A$2:$A$120,'Size capacities'!D$2:D$120)</f>
        <v>#N/A</v>
      </c>
      <c r="AX645" s="85" t="e">
        <f>_xlfn.XLOOKUP($AV645,'Size capacities'!$A$2:$A$120,'Size capacities'!E$2:E$120)</f>
        <v>#N/A</v>
      </c>
      <c r="AY645" s="85" t="e">
        <f>_xlfn.XLOOKUP($AV645,'Size capacities'!$A$2:$A$120,'Size capacities'!F$2:F$120)</f>
        <v>#N/A</v>
      </c>
      <c r="AZ645" s="85" t="e">
        <f>_xlfn.XLOOKUP($AV645,'Size capacities'!$A$2:$A$120,'Size capacities'!G$2:G$120)</f>
        <v>#N/A</v>
      </c>
      <c r="BA645" s="85">
        <f t="shared" si="223"/>
        <v>0</v>
      </c>
      <c r="BB645" s="85">
        <f t="shared" si="224"/>
        <v>0</v>
      </c>
    </row>
    <row r="646" spans="1:54" x14ac:dyDescent="0.3">
      <c r="A646" s="7">
        <v>643</v>
      </c>
      <c r="B646" s="91"/>
      <c r="C646" s="91"/>
      <c r="D646" s="91"/>
      <c r="E646" s="91"/>
      <c r="F646" s="91"/>
      <c r="G646" s="91"/>
      <c r="H646" s="91"/>
      <c r="I646" s="91"/>
      <c r="J646" s="91"/>
      <c r="K646" s="92"/>
      <c r="L646" s="92"/>
      <c r="M646" s="9">
        <f t="shared" ca="1" si="214"/>
        <v>0</v>
      </c>
      <c r="N646" s="10" cm="1">
        <f t="array" aca="1" ref="N646" ca="1">IF(ISBLANK(C646),0,IF(F646="Flow",AP646,IF(F646="Cascade",AQ646,IF(OR(ISBLANK(F646),ISBLANK(G646),ISBLANK(I646),ISBLANK(J646)),0,(_xlfn.XLOOKUP(S646,INDIRECT(U646&amp;W646&amp;"W"),_xlfn.XLOOKUP(T646,INDIRECT(U646&amp;W646&amp;"D"),INDIRECT(U646&amp;W646))))))))</f>
        <v>0</v>
      </c>
      <c r="O646" s="93"/>
      <c r="P646" s="9">
        <f t="shared" ca="1" si="215"/>
        <v>0</v>
      </c>
      <c r="Q646" s="9">
        <f t="shared" si="225"/>
        <v>0</v>
      </c>
      <c r="S646" s="7">
        <f t="shared" si="226"/>
        <v>800</v>
      </c>
      <c r="T646" s="7">
        <f t="shared" si="227"/>
        <v>800</v>
      </c>
      <c r="U646" s="8" t="str">
        <f t="shared" si="228"/>
        <v/>
      </c>
      <c r="V646" s="7" cm="1">
        <f t="array" aca="1" ref="V646" ca="1">IF(ISBLANK(I646),0,_xlfn.XLOOKUP(I646,INDIRECT(U646&amp;"Controls"),INDIRECT(U646&amp;"ControlsAddon")))</f>
        <v>0</v>
      </c>
      <c r="W646" s="7" t="str">
        <f t="shared" si="216"/>
        <v/>
      </c>
      <c r="X646" s="7" cm="1">
        <f t="array" aca="1" ref="X646" ca="1">IF(AND(K646="y",NOT(ISBLANK(H646))),_xlfn.XLOOKUP(S646,ralcassette,ralcassettecost),IF(K646="Y",_xlfn.XLOOKUP(S646,INDIRECT(U646&amp;"RALW"),_xlfn.XLOOKUP(T646,INDIRECT(U646&amp;"RALD"),INDIRECT(U646&amp;"RAL"))),0))</f>
        <v>0</v>
      </c>
      <c r="Y646" s="7">
        <f t="shared" si="229"/>
        <v>0</v>
      </c>
      <c r="Z646" s="7">
        <f t="shared" si="230"/>
        <v>0</v>
      </c>
      <c r="AA646" s="7" cm="1">
        <f t="array" ref="AA646">IF(ISNUMBER(SEARCH("cassette",H646)),_xlfn.XLOOKUP(S646,cassettewidth,_xlfn.XLOOKUP(H646,cassettetype,cassette)),IF(ISNUMBER(SEARCH("fascia",H646)),_xlfn.XLOOKUP(S646,fasciawidth,_xlfn.XLOOKUP(H646,fasciatype,fascia)),0))</f>
        <v>0</v>
      </c>
      <c r="AB646" s="7" t="str">
        <f t="shared" si="231"/>
        <v/>
      </c>
      <c r="AC646" s="7" t="str" cm="1">
        <f t="array" ref="AC646">IF(NOT(ISBLANK(H646)),_xlfn.XLOOKUP(S646,cassetterefwidth,_xlfn.XLOOKUP(T646,cassetterefdrop,cassetteref)),"")</f>
        <v/>
      </c>
      <c r="AD646" s="1" t="b">
        <f t="shared" si="232"/>
        <v>0</v>
      </c>
      <c r="AE646" s="1" t="b">
        <f t="shared" si="217"/>
        <v>0</v>
      </c>
      <c r="AF646" s="10" t="e" cm="1">
        <f t="array" aca="1" ref="AF646" ca="1">(_xlfn.XLOOKUP($S646,INDIRECT($U646&amp;$W646&amp;"W"),_xlfn.XLOOKUP($T646,INDIRECT($U646&amp;$W646&amp;"D"),INDIRECT($U646&amp;$W646))))</f>
        <v>#REF!</v>
      </c>
      <c r="AG646" s="9"/>
      <c r="AH646" s="9"/>
      <c r="AI646" s="9"/>
      <c r="AJ646" s="9"/>
      <c r="AK646" s="9"/>
      <c r="AL646" s="7">
        <f t="shared" si="218"/>
        <v>500</v>
      </c>
      <c r="AM646" s="7" t="str">
        <f t="shared" si="233"/>
        <v/>
      </c>
      <c r="AN646" s="7">
        <f t="shared" si="219"/>
        <v>0</v>
      </c>
      <c r="AO646" s="7">
        <f t="shared" si="220"/>
        <v>0</v>
      </c>
      <c r="AP646" s="9" cm="1">
        <f t="array" aca="1" ref="AP646" ca="1">IF(F646="Flow",_xlfn.XLOOKUP(AL646,INDIRECT(F646&amp;AM646&amp;"W"),_xlfn.XLOOKUP(AI646,INDIRECT(F646&amp;AM646&amp;"H"),INDIRECT(F646&amp;AM646))),0)</f>
        <v>0</v>
      </c>
      <c r="AQ646" s="9">
        <f>IF(F646="Cascade",_xlfn.XLOOKUP(S646,Cascade!$C$4:$S$4,Cascade!$C$5:$S$5),0)</f>
        <v>0</v>
      </c>
      <c r="AR646" s="9" t="b">
        <f t="shared" si="221"/>
        <v>0</v>
      </c>
      <c r="AS646" s="9" cm="1">
        <f t="array" aca="1" ref="AS646" ca="1">IF(OR(G646="Ellipse 43",G646="Luxury 46",G646="Type 2",G646="Type D",G646="Type Z",ISBLANK(G646)),0,_xlfn.XLOOKUP(S646,INDIRECT(U646&amp;AR646&amp;"w"),INDIRECT(U646&amp;AR646)))</f>
        <v>0</v>
      </c>
      <c r="AT646" s="9" cm="1">
        <f t="array" ref="AT646">IF(F646="ExtraLok 100",_xlfn.XLOOKUP(S646,'ExtraLok 100'!$C$6:$S$6,_xlfn.XLOOKUP('Pricing Tool'!T646,'ExtraLok 100'!$A$7:$A$21,'ExtraLok 100'!$C$7:$S$21)),IF(F646="ExtraLok 125",_xlfn.XLOOKUP('Pricing Tool'!S646,'ExtraLok 125'!$C$6:$S$6,_xlfn.XLOOKUP('Pricing Tool'!T646,'ExtraLok 125'!$A$7:$A$33,'ExtraLok 125'!$C$7:$S$33)),0))</f>
        <v>0</v>
      </c>
      <c r="AU646" s="9">
        <f t="shared" ca="1" si="234"/>
        <v>0</v>
      </c>
      <c r="AV646" s="9" t="str">
        <f t="shared" si="222"/>
        <v/>
      </c>
      <c r="AW646" s="85" t="e">
        <f>_xlfn.XLOOKUP($AV646,'Size capacities'!$A$2:$A$120,'Size capacities'!D$2:D$120)</f>
        <v>#N/A</v>
      </c>
      <c r="AX646" s="85" t="e">
        <f>_xlfn.XLOOKUP($AV646,'Size capacities'!$A$2:$A$120,'Size capacities'!E$2:E$120)</f>
        <v>#N/A</v>
      </c>
      <c r="AY646" s="85" t="e">
        <f>_xlfn.XLOOKUP($AV646,'Size capacities'!$A$2:$A$120,'Size capacities'!F$2:F$120)</f>
        <v>#N/A</v>
      </c>
      <c r="AZ646" s="85" t="e">
        <f>_xlfn.XLOOKUP($AV646,'Size capacities'!$A$2:$A$120,'Size capacities'!G$2:G$120)</f>
        <v>#N/A</v>
      </c>
      <c r="BA646" s="85">
        <f t="shared" si="223"/>
        <v>0</v>
      </c>
      <c r="BB646" s="85">
        <f t="shared" si="224"/>
        <v>0</v>
      </c>
    </row>
    <row r="647" spans="1:54" x14ac:dyDescent="0.3">
      <c r="A647" s="7">
        <v>644</v>
      </c>
      <c r="B647" s="91"/>
      <c r="C647" s="91"/>
      <c r="D647" s="91"/>
      <c r="E647" s="91"/>
      <c r="F647" s="91"/>
      <c r="G647" s="91"/>
      <c r="H647" s="91"/>
      <c r="I647" s="91"/>
      <c r="J647" s="91"/>
      <c r="K647" s="92"/>
      <c r="L647" s="92"/>
      <c r="M647" s="9">
        <f t="shared" ca="1" si="214"/>
        <v>0</v>
      </c>
      <c r="N647" s="10" cm="1">
        <f t="array" aca="1" ref="N647" ca="1">IF(ISBLANK(C647),0,IF(F647="Flow",AP647,IF(F647="Cascade",AQ647,IF(OR(ISBLANK(F647),ISBLANK(G647),ISBLANK(I647),ISBLANK(J647)),0,(_xlfn.XLOOKUP(S647,INDIRECT(U647&amp;W647&amp;"W"),_xlfn.XLOOKUP(T647,INDIRECT(U647&amp;W647&amp;"D"),INDIRECT(U647&amp;W647))))))))</f>
        <v>0</v>
      </c>
      <c r="O647" s="93"/>
      <c r="P647" s="9">
        <f t="shared" ca="1" si="215"/>
        <v>0</v>
      </c>
      <c r="Q647" s="9">
        <f t="shared" si="225"/>
        <v>0</v>
      </c>
      <c r="S647" s="7">
        <f t="shared" si="226"/>
        <v>800</v>
      </c>
      <c r="T647" s="7">
        <f t="shared" si="227"/>
        <v>800</v>
      </c>
      <c r="U647" s="8" t="str">
        <f t="shared" si="228"/>
        <v/>
      </c>
      <c r="V647" s="7" cm="1">
        <f t="array" aca="1" ref="V647" ca="1">IF(ISBLANK(I647),0,_xlfn.XLOOKUP(I647,INDIRECT(U647&amp;"Controls"),INDIRECT(U647&amp;"ControlsAddon")))</f>
        <v>0</v>
      </c>
      <c r="W647" s="7" t="str">
        <f t="shared" si="216"/>
        <v/>
      </c>
      <c r="X647" s="7" cm="1">
        <f t="array" aca="1" ref="X647" ca="1">IF(AND(K647="y",NOT(ISBLANK(H647))),_xlfn.XLOOKUP(S647,ralcassette,ralcassettecost),IF(K647="Y",_xlfn.XLOOKUP(S647,INDIRECT(U647&amp;"RALW"),_xlfn.XLOOKUP(T647,INDIRECT(U647&amp;"RALD"),INDIRECT(U647&amp;"RAL"))),0))</f>
        <v>0</v>
      </c>
      <c r="Y647" s="7">
        <f t="shared" si="229"/>
        <v>0</v>
      </c>
      <c r="Z647" s="7">
        <f t="shared" si="230"/>
        <v>0</v>
      </c>
      <c r="AA647" s="7" cm="1">
        <f t="array" ref="AA647">IF(ISNUMBER(SEARCH("cassette",H647)),_xlfn.XLOOKUP(S647,cassettewidth,_xlfn.XLOOKUP(H647,cassettetype,cassette)),IF(ISNUMBER(SEARCH("fascia",H647)),_xlfn.XLOOKUP(S647,fasciawidth,_xlfn.XLOOKUP(H647,fasciatype,fascia)),0))</f>
        <v>0</v>
      </c>
      <c r="AB647" s="7" t="str">
        <f t="shared" si="231"/>
        <v/>
      </c>
      <c r="AC647" s="7" t="str" cm="1">
        <f t="array" ref="AC647">IF(NOT(ISBLANK(H647)),_xlfn.XLOOKUP(S647,cassetterefwidth,_xlfn.XLOOKUP(T647,cassetterefdrop,cassetteref)),"")</f>
        <v/>
      </c>
      <c r="AD647" s="1" t="b">
        <f t="shared" si="232"/>
        <v>0</v>
      </c>
      <c r="AE647" s="1" t="b">
        <f t="shared" si="217"/>
        <v>0</v>
      </c>
      <c r="AF647" s="10" t="e" cm="1">
        <f t="array" aca="1" ref="AF647" ca="1">(_xlfn.XLOOKUP($S647,INDIRECT($U647&amp;$W647&amp;"W"),_xlfn.XLOOKUP($T647,INDIRECT($U647&amp;$W647&amp;"D"),INDIRECT($U647&amp;$W647))))</f>
        <v>#REF!</v>
      </c>
      <c r="AG647" s="9"/>
      <c r="AH647" s="9"/>
      <c r="AI647" s="9"/>
      <c r="AJ647" s="9"/>
      <c r="AK647" s="9"/>
      <c r="AL647" s="7">
        <f t="shared" si="218"/>
        <v>500</v>
      </c>
      <c r="AM647" s="7" t="str">
        <f t="shared" si="233"/>
        <v/>
      </c>
      <c r="AN647" s="7">
        <f t="shared" si="219"/>
        <v>0</v>
      </c>
      <c r="AO647" s="7">
        <f t="shared" si="220"/>
        <v>0</v>
      </c>
      <c r="AP647" s="9" cm="1">
        <f t="array" aca="1" ref="AP647" ca="1">IF(F647="Flow",_xlfn.XLOOKUP(AL647,INDIRECT(F647&amp;AM647&amp;"W"),_xlfn.XLOOKUP(AI647,INDIRECT(F647&amp;AM647&amp;"H"),INDIRECT(F647&amp;AM647))),0)</f>
        <v>0</v>
      </c>
      <c r="AQ647" s="9">
        <f>IF(F647="Cascade",_xlfn.XLOOKUP(S647,Cascade!$C$4:$S$4,Cascade!$C$5:$S$5),0)</f>
        <v>0</v>
      </c>
      <c r="AR647" s="9" t="b">
        <f t="shared" si="221"/>
        <v>0</v>
      </c>
      <c r="AS647" s="9" cm="1">
        <f t="array" aca="1" ref="AS647" ca="1">IF(OR(G647="Ellipse 43",G647="Luxury 46",G647="Type 2",G647="Type D",G647="Type Z",ISBLANK(G647)),0,_xlfn.XLOOKUP(S647,INDIRECT(U647&amp;AR647&amp;"w"),INDIRECT(U647&amp;AR647)))</f>
        <v>0</v>
      </c>
      <c r="AT647" s="9" cm="1">
        <f t="array" ref="AT647">IF(F647="ExtraLok 100",_xlfn.XLOOKUP(S647,'ExtraLok 100'!$C$6:$S$6,_xlfn.XLOOKUP('Pricing Tool'!T647,'ExtraLok 100'!$A$7:$A$21,'ExtraLok 100'!$C$7:$S$21)),IF(F647="ExtraLok 125",_xlfn.XLOOKUP('Pricing Tool'!S647,'ExtraLok 125'!$C$6:$S$6,_xlfn.XLOOKUP('Pricing Tool'!T647,'ExtraLok 125'!$A$7:$A$33,'ExtraLok 125'!$C$7:$S$33)),0))</f>
        <v>0</v>
      </c>
      <c r="AU647" s="9">
        <f t="shared" ca="1" si="234"/>
        <v>0</v>
      </c>
      <c r="AV647" s="9" t="str">
        <f t="shared" si="222"/>
        <v/>
      </c>
      <c r="AW647" s="85" t="e">
        <f>_xlfn.XLOOKUP($AV647,'Size capacities'!$A$2:$A$120,'Size capacities'!D$2:D$120)</f>
        <v>#N/A</v>
      </c>
      <c r="AX647" s="85" t="e">
        <f>_xlfn.XLOOKUP($AV647,'Size capacities'!$A$2:$A$120,'Size capacities'!E$2:E$120)</f>
        <v>#N/A</v>
      </c>
      <c r="AY647" s="85" t="e">
        <f>_xlfn.XLOOKUP($AV647,'Size capacities'!$A$2:$A$120,'Size capacities'!F$2:F$120)</f>
        <v>#N/A</v>
      </c>
      <c r="AZ647" s="85" t="e">
        <f>_xlfn.XLOOKUP($AV647,'Size capacities'!$A$2:$A$120,'Size capacities'!G$2:G$120)</f>
        <v>#N/A</v>
      </c>
      <c r="BA647" s="85">
        <f t="shared" si="223"/>
        <v>0</v>
      </c>
      <c r="BB647" s="85">
        <f t="shared" si="224"/>
        <v>0</v>
      </c>
    </row>
    <row r="648" spans="1:54" x14ac:dyDescent="0.3">
      <c r="A648" s="7">
        <v>645</v>
      </c>
      <c r="B648" s="91"/>
      <c r="C648" s="91"/>
      <c r="D648" s="91"/>
      <c r="E648" s="91"/>
      <c r="F648" s="91"/>
      <c r="G648" s="91"/>
      <c r="H648" s="91"/>
      <c r="I648" s="91"/>
      <c r="J648" s="91"/>
      <c r="K648" s="92"/>
      <c r="L648" s="92"/>
      <c r="M648" s="9">
        <f t="shared" ca="1" si="214"/>
        <v>0</v>
      </c>
      <c r="N648" s="10" cm="1">
        <f t="array" aca="1" ref="N648" ca="1">IF(ISBLANK(C648),0,IF(F648="Flow",AP648,IF(F648="Cascade",AQ648,IF(OR(ISBLANK(F648),ISBLANK(G648),ISBLANK(I648),ISBLANK(J648)),0,(_xlfn.XLOOKUP(S648,INDIRECT(U648&amp;W648&amp;"W"),_xlfn.XLOOKUP(T648,INDIRECT(U648&amp;W648&amp;"D"),INDIRECT(U648&amp;W648))))))))</f>
        <v>0</v>
      </c>
      <c r="O648" s="93"/>
      <c r="P648" s="9">
        <f t="shared" ca="1" si="215"/>
        <v>0</v>
      </c>
      <c r="Q648" s="9">
        <f t="shared" si="225"/>
        <v>0</v>
      </c>
      <c r="S648" s="7">
        <f t="shared" si="226"/>
        <v>800</v>
      </c>
      <c r="T648" s="7">
        <f t="shared" si="227"/>
        <v>800</v>
      </c>
      <c r="U648" s="8" t="str">
        <f t="shared" si="228"/>
        <v/>
      </c>
      <c r="V648" s="7" cm="1">
        <f t="array" aca="1" ref="V648" ca="1">IF(ISBLANK(I648),0,_xlfn.XLOOKUP(I648,INDIRECT(U648&amp;"Controls"),INDIRECT(U648&amp;"ControlsAddon")))</f>
        <v>0</v>
      </c>
      <c r="W648" s="7" t="str">
        <f t="shared" si="216"/>
        <v/>
      </c>
      <c r="X648" s="7" cm="1">
        <f t="array" aca="1" ref="X648" ca="1">IF(AND(K648="y",NOT(ISBLANK(H648))),_xlfn.XLOOKUP(S648,ralcassette,ralcassettecost),IF(K648="Y",_xlfn.XLOOKUP(S648,INDIRECT(U648&amp;"RALW"),_xlfn.XLOOKUP(T648,INDIRECT(U648&amp;"RALD"),INDIRECT(U648&amp;"RAL"))),0))</f>
        <v>0</v>
      </c>
      <c r="Y648" s="7">
        <f t="shared" si="229"/>
        <v>0</v>
      </c>
      <c r="Z648" s="7">
        <f t="shared" si="230"/>
        <v>0</v>
      </c>
      <c r="AA648" s="7" cm="1">
        <f t="array" ref="AA648">IF(ISNUMBER(SEARCH("cassette",H648)),_xlfn.XLOOKUP(S648,cassettewidth,_xlfn.XLOOKUP(H648,cassettetype,cassette)),IF(ISNUMBER(SEARCH("fascia",H648)),_xlfn.XLOOKUP(S648,fasciawidth,_xlfn.XLOOKUP(H648,fasciatype,fascia)),0))</f>
        <v>0</v>
      </c>
      <c r="AB648" s="7" t="str">
        <f t="shared" si="231"/>
        <v/>
      </c>
      <c r="AC648" s="7" t="str" cm="1">
        <f t="array" ref="AC648">IF(NOT(ISBLANK(H648)),_xlfn.XLOOKUP(S648,cassetterefwidth,_xlfn.XLOOKUP(T648,cassetterefdrop,cassetteref)),"")</f>
        <v/>
      </c>
      <c r="AD648" s="1" t="b">
        <f t="shared" si="232"/>
        <v>0</v>
      </c>
      <c r="AE648" s="1" t="b">
        <f t="shared" si="217"/>
        <v>0</v>
      </c>
      <c r="AF648" s="10" t="e" cm="1">
        <f t="array" aca="1" ref="AF648" ca="1">(_xlfn.XLOOKUP($S648,INDIRECT($U648&amp;$W648&amp;"W"),_xlfn.XLOOKUP($T648,INDIRECT($U648&amp;$W648&amp;"D"),INDIRECT($U648&amp;$W648))))</f>
        <v>#REF!</v>
      </c>
      <c r="AG648" s="9"/>
      <c r="AH648" s="9"/>
      <c r="AI648" s="9"/>
      <c r="AJ648" s="9"/>
      <c r="AK648" s="9"/>
      <c r="AL648" s="7">
        <f t="shared" si="218"/>
        <v>500</v>
      </c>
      <c r="AM648" s="7" t="str">
        <f t="shared" si="233"/>
        <v/>
      </c>
      <c r="AN648" s="7">
        <f t="shared" si="219"/>
        <v>0</v>
      </c>
      <c r="AO648" s="7">
        <f t="shared" si="220"/>
        <v>0</v>
      </c>
      <c r="AP648" s="9" cm="1">
        <f t="array" aca="1" ref="AP648" ca="1">IF(F648="Flow",_xlfn.XLOOKUP(AL648,INDIRECT(F648&amp;AM648&amp;"W"),_xlfn.XLOOKUP(AI648,INDIRECT(F648&amp;AM648&amp;"H"),INDIRECT(F648&amp;AM648))),0)</f>
        <v>0</v>
      </c>
      <c r="AQ648" s="9">
        <f>IF(F648="Cascade",_xlfn.XLOOKUP(S648,Cascade!$C$4:$S$4,Cascade!$C$5:$S$5),0)</f>
        <v>0</v>
      </c>
      <c r="AR648" s="9" t="b">
        <f t="shared" si="221"/>
        <v>0</v>
      </c>
      <c r="AS648" s="9" cm="1">
        <f t="array" aca="1" ref="AS648" ca="1">IF(OR(G648="Ellipse 43",G648="Luxury 46",G648="Type 2",G648="Type D",G648="Type Z",ISBLANK(G648)),0,_xlfn.XLOOKUP(S648,INDIRECT(U648&amp;AR648&amp;"w"),INDIRECT(U648&amp;AR648)))</f>
        <v>0</v>
      </c>
      <c r="AT648" s="9" cm="1">
        <f t="array" ref="AT648">IF(F648="ExtraLok 100",_xlfn.XLOOKUP(S648,'ExtraLok 100'!$C$6:$S$6,_xlfn.XLOOKUP('Pricing Tool'!T648,'ExtraLok 100'!$A$7:$A$21,'ExtraLok 100'!$C$7:$S$21)),IF(F648="ExtraLok 125",_xlfn.XLOOKUP('Pricing Tool'!S648,'ExtraLok 125'!$C$6:$S$6,_xlfn.XLOOKUP('Pricing Tool'!T648,'ExtraLok 125'!$A$7:$A$33,'ExtraLok 125'!$C$7:$S$33)),0))</f>
        <v>0</v>
      </c>
      <c r="AU648" s="9">
        <f t="shared" ca="1" si="234"/>
        <v>0</v>
      </c>
      <c r="AV648" s="9" t="str">
        <f t="shared" si="222"/>
        <v/>
      </c>
      <c r="AW648" s="85" t="e">
        <f>_xlfn.XLOOKUP($AV648,'Size capacities'!$A$2:$A$120,'Size capacities'!D$2:D$120)</f>
        <v>#N/A</v>
      </c>
      <c r="AX648" s="85" t="e">
        <f>_xlfn.XLOOKUP($AV648,'Size capacities'!$A$2:$A$120,'Size capacities'!E$2:E$120)</f>
        <v>#N/A</v>
      </c>
      <c r="AY648" s="85" t="e">
        <f>_xlfn.XLOOKUP($AV648,'Size capacities'!$A$2:$A$120,'Size capacities'!F$2:F$120)</f>
        <v>#N/A</v>
      </c>
      <c r="AZ648" s="85" t="e">
        <f>_xlfn.XLOOKUP($AV648,'Size capacities'!$A$2:$A$120,'Size capacities'!G$2:G$120)</f>
        <v>#N/A</v>
      </c>
      <c r="BA648" s="85">
        <f t="shared" si="223"/>
        <v>0</v>
      </c>
      <c r="BB648" s="85">
        <f t="shared" si="224"/>
        <v>0</v>
      </c>
    </row>
    <row r="649" spans="1:54" x14ac:dyDescent="0.3">
      <c r="A649" s="7">
        <v>646</v>
      </c>
      <c r="B649" s="91"/>
      <c r="C649" s="91"/>
      <c r="D649" s="91"/>
      <c r="E649" s="91"/>
      <c r="F649" s="91"/>
      <c r="G649" s="91"/>
      <c r="H649" s="91"/>
      <c r="I649" s="91"/>
      <c r="J649" s="91"/>
      <c r="K649" s="92"/>
      <c r="L649" s="92"/>
      <c r="M649" s="9">
        <f t="shared" ca="1" si="214"/>
        <v>0</v>
      </c>
      <c r="N649" s="10" cm="1">
        <f t="array" aca="1" ref="N649" ca="1">IF(ISBLANK(C649),0,IF(F649="Flow",AP649,IF(F649="Cascade",AQ649,IF(OR(ISBLANK(F649),ISBLANK(G649),ISBLANK(I649),ISBLANK(J649)),0,(_xlfn.XLOOKUP(S649,INDIRECT(U649&amp;W649&amp;"W"),_xlfn.XLOOKUP(T649,INDIRECT(U649&amp;W649&amp;"D"),INDIRECT(U649&amp;W649))))))))</f>
        <v>0</v>
      </c>
      <c r="O649" s="93"/>
      <c r="P649" s="9">
        <f t="shared" ca="1" si="215"/>
        <v>0</v>
      </c>
      <c r="Q649" s="9">
        <f t="shared" si="225"/>
        <v>0</v>
      </c>
      <c r="S649" s="7">
        <f t="shared" si="226"/>
        <v>800</v>
      </c>
      <c r="T649" s="7">
        <f t="shared" si="227"/>
        <v>800</v>
      </c>
      <c r="U649" s="8" t="str">
        <f t="shared" si="228"/>
        <v/>
      </c>
      <c r="V649" s="7" cm="1">
        <f t="array" aca="1" ref="V649" ca="1">IF(ISBLANK(I649),0,_xlfn.XLOOKUP(I649,INDIRECT(U649&amp;"Controls"),INDIRECT(U649&amp;"ControlsAddon")))</f>
        <v>0</v>
      </c>
      <c r="W649" s="7" t="str">
        <f t="shared" si="216"/>
        <v/>
      </c>
      <c r="X649" s="7" cm="1">
        <f t="array" aca="1" ref="X649" ca="1">IF(AND(K649="y",NOT(ISBLANK(H649))),_xlfn.XLOOKUP(S649,ralcassette,ralcassettecost),IF(K649="Y",_xlfn.XLOOKUP(S649,INDIRECT(U649&amp;"RALW"),_xlfn.XLOOKUP(T649,INDIRECT(U649&amp;"RALD"),INDIRECT(U649&amp;"RAL"))),0))</f>
        <v>0</v>
      </c>
      <c r="Y649" s="7">
        <f t="shared" si="229"/>
        <v>0</v>
      </c>
      <c r="Z649" s="7">
        <f t="shared" si="230"/>
        <v>0</v>
      </c>
      <c r="AA649" s="7" cm="1">
        <f t="array" ref="AA649">IF(ISNUMBER(SEARCH("cassette",H649)),_xlfn.XLOOKUP(S649,cassettewidth,_xlfn.XLOOKUP(H649,cassettetype,cassette)),IF(ISNUMBER(SEARCH("fascia",H649)),_xlfn.XLOOKUP(S649,fasciawidth,_xlfn.XLOOKUP(H649,fasciatype,fascia)),0))</f>
        <v>0</v>
      </c>
      <c r="AB649" s="7" t="str">
        <f t="shared" si="231"/>
        <v/>
      </c>
      <c r="AC649" s="7" t="str" cm="1">
        <f t="array" ref="AC649">IF(NOT(ISBLANK(H649)),_xlfn.XLOOKUP(S649,cassetterefwidth,_xlfn.XLOOKUP(T649,cassetterefdrop,cassetteref)),"")</f>
        <v/>
      </c>
      <c r="AD649" s="1" t="b">
        <f t="shared" si="232"/>
        <v>0</v>
      </c>
      <c r="AE649" s="1" t="b">
        <f t="shared" si="217"/>
        <v>0</v>
      </c>
      <c r="AF649" s="10" t="e" cm="1">
        <f t="array" aca="1" ref="AF649" ca="1">(_xlfn.XLOOKUP($S649,INDIRECT($U649&amp;$W649&amp;"W"),_xlfn.XLOOKUP($T649,INDIRECT($U649&amp;$W649&amp;"D"),INDIRECT($U649&amp;$W649))))</f>
        <v>#REF!</v>
      </c>
      <c r="AG649" s="9"/>
      <c r="AH649" s="9"/>
      <c r="AI649" s="9"/>
      <c r="AJ649" s="9"/>
      <c r="AK649" s="9"/>
      <c r="AL649" s="7">
        <f t="shared" si="218"/>
        <v>500</v>
      </c>
      <c r="AM649" s="7" t="str">
        <f t="shared" si="233"/>
        <v/>
      </c>
      <c r="AN649" s="7">
        <f t="shared" si="219"/>
        <v>0</v>
      </c>
      <c r="AO649" s="7">
        <f t="shared" si="220"/>
        <v>0</v>
      </c>
      <c r="AP649" s="9" cm="1">
        <f t="array" aca="1" ref="AP649" ca="1">IF(F649="Flow",_xlfn.XLOOKUP(AL649,INDIRECT(F649&amp;AM649&amp;"W"),_xlfn.XLOOKUP(AI649,INDIRECT(F649&amp;AM649&amp;"H"),INDIRECT(F649&amp;AM649))),0)</f>
        <v>0</v>
      </c>
      <c r="AQ649" s="9">
        <f>IF(F649="Cascade",_xlfn.XLOOKUP(S649,Cascade!$C$4:$S$4,Cascade!$C$5:$S$5),0)</f>
        <v>0</v>
      </c>
      <c r="AR649" s="9" t="b">
        <f t="shared" si="221"/>
        <v>0</v>
      </c>
      <c r="AS649" s="9" cm="1">
        <f t="array" aca="1" ref="AS649" ca="1">IF(OR(G649="Ellipse 43",G649="Luxury 46",G649="Type 2",G649="Type D",G649="Type Z",ISBLANK(G649)),0,_xlfn.XLOOKUP(S649,INDIRECT(U649&amp;AR649&amp;"w"),INDIRECT(U649&amp;AR649)))</f>
        <v>0</v>
      </c>
      <c r="AT649" s="9" cm="1">
        <f t="array" ref="AT649">IF(F649="ExtraLok 100",_xlfn.XLOOKUP(S649,'ExtraLok 100'!$C$6:$S$6,_xlfn.XLOOKUP('Pricing Tool'!T649,'ExtraLok 100'!$A$7:$A$21,'ExtraLok 100'!$C$7:$S$21)),IF(F649="ExtraLok 125",_xlfn.XLOOKUP('Pricing Tool'!S649,'ExtraLok 125'!$C$6:$S$6,_xlfn.XLOOKUP('Pricing Tool'!T649,'ExtraLok 125'!$A$7:$A$33,'ExtraLok 125'!$C$7:$S$33)),0))</f>
        <v>0</v>
      </c>
      <c r="AU649" s="9">
        <f t="shared" ca="1" si="234"/>
        <v>0</v>
      </c>
      <c r="AV649" s="9" t="str">
        <f t="shared" si="222"/>
        <v/>
      </c>
      <c r="AW649" s="85" t="e">
        <f>_xlfn.XLOOKUP($AV649,'Size capacities'!$A$2:$A$120,'Size capacities'!D$2:D$120)</f>
        <v>#N/A</v>
      </c>
      <c r="AX649" s="85" t="e">
        <f>_xlfn.XLOOKUP($AV649,'Size capacities'!$A$2:$A$120,'Size capacities'!E$2:E$120)</f>
        <v>#N/A</v>
      </c>
      <c r="AY649" s="85" t="e">
        <f>_xlfn.XLOOKUP($AV649,'Size capacities'!$A$2:$A$120,'Size capacities'!F$2:F$120)</f>
        <v>#N/A</v>
      </c>
      <c r="AZ649" s="85" t="e">
        <f>_xlfn.XLOOKUP($AV649,'Size capacities'!$A$2:$A$120,'Size capacities'!G$2:G$120)</f>
        <v>#N/A</v>
      </c>
      <c r="BA649" s="85">
        <f t="shared" si="223"/>
        <v>0</v>
      </c>
      <c r="BB649" s="85">
        <f t="shared" si="224"/>
        <v>0</v>
      </c>
    </row>
    <row r="650" spans="1:54" x14ac:dyDescent="0.3">
      <c r="A650" s="7">
        <v>647</v>
      </c>
      <c r="B650" s="91"/>
      <c r="C650" s="91"/>
      <c r="D650" s="91"/>
      <c r="E650" s="91"/>
      <c r="F650" s="91"/>
      <c r="G650" s="91"/>
      <c r="H650" s="91"/>
      <c r="I650" s="91"/>
      <c r="J650" s="91"/>
      <c r="K650" s="92"/>
      <c r="L650" s="92"/>
      <c r="M650" s="9">
        <f t="shared" ca="1" si="214"/>
        <v>0</v>
      </c>
      <c r="N650" s="10" cm="1">
        <f t="array" aca="1" ref="N650" ca="1">IF(ISBLANK(C650),0,IF(F650="Flow",AP650,IF(F650="Cascade",AQ650,IF(OR(ISBLANK(F650),ISBLANK(G650),ISBLANK(I650),ISBLANK(J650)),0,(_xlfn.XLOOKUP(S650,INDIRECT(U650&amp;W650&amp;"W"),_xlfn.XLOOKUP(T650,INDIRECT(U650&amp;W650&amp;"D"),INDIRECT(U650&amp;W650))))))))</f>
        <v>0</v>
      </c>
      <c r="O650" s="93"/>
      <c r="P650" s="9">
        <f t="shared" ca="1" si="215"/>
        <v>0</v>
      </c>
      <c r="Q650" s="9">
        <f t="shared" si="225"/>
        <v>0</v>
      </c>
      <c r="S650" s="7">
        <f t="shared" si="226"/>
        <v>800</v>
      </c>
      <c r="T650" s="7">
        <f t="shared" si="227"/>
        <v>800</v>
      </c>
      <c r="U650" s="8" t="str">
        <f t="shared" si="228"/>
        <v/>
      </c>
      <c r="V650" s="7" cm="1">
        <f t="array" aca="1" ref="V650" ca="1">IF(ISBLANK(I650),0,_xlfn.XLOOKUP(I650,INDIRECT(U650&amp;"Controls"),INDIRECT(U650&amp;"ControlsAddon")))</f>
        <v>0</v>
      </c>
      <c r="W650" s="7" t="str">
        <f t="shared" si="216"/>
        <v/>
      </c>
      <c r="X650" s="7" cm="1">
        <f t="array" aca="1" ref="X650" ca="1">IF(AND(K650="y",NOT(ISBLANK(H650))),_xlfn.XLOOKUP(S650,ralcassette,ralcassettecost),IF(K650="Y",_xlfn.XLOOKUP(S650,INDIRECT(U650&amp;"RALW"),_xlfn.XLOOKUP(T650,INDIRECT(U650&amp;"RALD"),INDIRECT(U650&amp;"RAL"))),0))</f>
        <v>0</v>
      </c>
      <c r="Y650" s="7">
        <f t="shared" si="229"/>
        <v>0</v>
      </c>
      <c r="Z650" s="7">
        <f t="shared" si="230"/>
        <v>0</v>
      </c>
      <c r="AA650" s="7" cm="1">
        <f t="array" ref="AA650">IF(ISNUMBER(SEARCH("cassette",H650)),_xlfn.XLOOKUP(S650,cassettewidth,_xlfn.XLOOKUP(H650,cassettetype,cassette)),IF(ISNUMBER(SEARCH("fascia",H650)),_xlfn.XLOOKUP(S650,fasciawidth,_xlfn.XLOOKUP(H650,fasciatype,fascia)),0))</f>
        <v>0</v>
      </c>
      <c r="AB650" s="7" t="str">
        <f t="shared" si="231"/>
        <v/>
      </c>
      <c r="AC650" s="7" t="str" cm="1">
        <f t="array" ref="AC650">IF(NOT(ISBLANK(H650)),_xlfn.XLOOKUP(S650,cassetterefwidth,_xlfn.XLOOKUP(T650,cassetterefdrop,cassetteref)),"")</f>
        <v/>
      </c>
      <c r="AD650" s="1" t="b">
        <f t="shared" si="232"/>
        <v>0</v>
      </c>
      <c r="AE650" s="1" t="b">
        <f t="shared" si="217"/>
        <v>0</v>
      </c>
      <c r="AF650" s="10" t="e" cm="1">
        <f t="array" aca="1" ref="AF650" ca="1">(_xlfn.XLOOKUP($S650,INDIRECT($U650&amp;$W650&amp;"W"),_xlfn.XLOOKUP($T650,INDIRECT($U650&amp;$W650&amp;"D"),INDIRECT($U650&amp;$W650))))</f>
        <v>#REF!</v>
      </c>
      <c r="AG650" s="9"/>
      <c r="AH650" s="9"/>
      <c r="AI650" s="9"/>
      <c r="AJ650" s="9"/>
      <c r="AK650" s="9"/>
      <c r="AL650" s="7">
        <f t="shared" si="218"/>
        <v>500</v>
      </c>
      <c r="AM650" s="7" t="str">
        <f t="shared" si="233"/>
        <v/>
      </c>
      <c r="AN650" s="7">
        <f t="shared" si="219"/>
        <v>0</v>
      </c>
      <c r="AO650" s="7">
        <f t="shared" si="220"/>
        <v>0</v>
      </c>
      <c r="AP650" s="9" cm="1">
        <f t="array" aca="1" ref="AP650" ca="1">IF(F650="Flow",_xlfn.XLOOKUP(AL650,INDIRECT(F650&amp;AM650&amp;"W"),_xlfn.XLOOKUP(AI650,INDIRECT(F650&amp;AM650&amp;"H"),INDIRECT(F650&amp;AM650))),0)</f>
        <v>0</v>
      </c>
      <c r="AQ650" s="9">
        <f>IF(F650="Cascade",_xlfn.XLOOKUP(S650,Cascade!$C$4:$S$4,Cascade!$C$5:$S$5),0)</f>
        <v>0</v>
      </c>
      <c r="AR650" s="9" t="b">
        <f t="shared" si="221"/>
        <v>0</v>
      </c>
      <c r="AS650" s="9" cm="1">
        <f t="array" aca="1" ref="AS650" ca="1">IF(OR(G650="Ellipse 43",G650="Luxury 46",G650="Type 2",G650="Type D",G650="Type Z",ISBLANK(G650)),0,_xlfn.XLOOKUP(S650,INDIRECT(U650&amp;AR650&amp;"w"),INDIRECT(U650&amp;AR650)))</f>
        <v>0</v>
      </c>
      <c r="AT650" s="9" cm="1">
        <f t="array" ref="AT650">IF(F650="ExtraLok 100",_xlfn.XLOOKUP(S650,'ExtraLok 100'!$C$6:$S$6,_xlfn.XLOOKUP('Pricing Tool'!T650,'ExtraLok 100'!$A$7:$A$21,'ExtraLok 100'!$C$7:$S$21)),IF(F650="ExtraLok 125",_xlfn.XLOOKUP('Pricing Tool'!S650,'ExtraLok 125'!$C$6:$S$6,_xlfn.XLOOKUP('Pricing Tool'!T650,'ExtraLok 125'!$A$7:$A$33,'ExtraLok 125'!$C$7:$S$33)),0))</f>
        <v>0</v>
      </c>
      <c r="AU650" s="9">
        <f t="shared" ca="1" si="234"/>
        <v>0</v>
      </c>
      <c r="AV650" s="9" t="str">
        <f t="shared" si="222"/>
        <v/>
      </c>
      <c r="AW650" s="85" t="e">
        <f>_xlfn.XLOOKUP($AV650,'Size capacities'!$A$2:$A$120,'Size capacities'!D$2:D$120)</f>
        <v>#N/A</v>
      </c>
      <c r="AX650" s="85" t="e">
        <f>_xlfn.XLOOKUP($AV650,'Size capacities'!$A$2:$A$120,'Size capacities'!E$2:E$120)</f>
        <v>#N/A</v>
      </c>
      <c r="AY650" s="85" t="e">
        <f>_xlfn.XLOOKUP($AV650,'Size capacities'!$A$2:$A$120,'Size capacities'!F$2:F$120)</f>
        <v>#N/A</v>
      </c>
      <c r="AZ650" s="85" t="e">
        <f>_xlfn.XLOOKUP($AV650,'Size capacities'!$A$2:$A$120,'Size capacities'!G$2:G$120)</f>
        <v>#N/A</v>
      </c>
      <c r="BA650" s="85">
        <f t="shared" si="223"/>
        <v>0</v>
      </c>
      <c r="BB650" s="85">
        <f t="shared" si="224"/>
        <v>0</v>
      </c>
    </row>
    <row r="651" spans="1:54" x14ac:dyDescent="0.3">
      <c r="A651" s="7">
        <v>648</v>
      </c>
      <c r="B651" s="91"/>
      <c r="C651" s="91"/>
      <c r="D651" s="91"/>
      <c r="E651" s="91"/>
      <c r="F651" s="91"/>
      <c r="G651" s="91"/>
      <c r="H651" s="91"/>
      <c r="I651" s="91"/>
      <c r="J651" s="91"/>
      <c r="K651" s="92"/>
      <c r="L651" s="92"/>
      <c r="M651" s="9">
        <f t="shared" ca="1" si="214"/>
        <v>0</v>
      </c>
      <c r="N651" s="10" cm="1">
        <f t="array" aca="1" ref="N651" ca="1">IF(ISBLANK(C651),0,IF(F651="Flow",AP651,IF(F651="Cascade",AQ651,IF(OR(ISBLANK(F651),ISBLANK(G651),ISBLANK(I651),ISBLANK(J651)),0,(_xlfn.XLOOKUP(S651,INDIRECT(U651&amp;W651&amp;"W"),_xlfn.XLOOKUP(T651,INDIRECT(U651&amp;W651&amp;"D"),INDIRECT(U651&amp;W651))))))))</f>
        <v>0</v>
      </c>
      <c r="O651" s="93"/>
      <c r="P651" s="9">
        <f t="shared" ca="1" si="215"/>
        <v>0</v>
      </c>
      <c r="Q651" s="9">
        <f t="shared" si="225"/>
        <v>0</v>
      </c>
      <c r="S651" s="7">
        <f t="shared" si="226"/>
        <v>800</v>
      </c>
      <c r="T651" s="7">
        <f t="shared" si="227"/>
        <v>800</v>
      </c>
      <c r="U651" s="8" t="str">
        <f t="shared" si="228"/>
        <v/>
      </c>
      <c r="V651" s="7" cm="1">
        <f t="array" aca="1" ref="V651" ca="1">IF(ISBLANK(I651),0,_xlfn.XLOOKUP(I651,INDIRECT(U651&amp;"Controls"),INDIRECT(U651&amp;"ControlsAddon")))</f>
        <v>0</v>
      </c>
      <c r="W651" s="7" t="str">
        <f t="shared" si="216"/>
        <v/>
      </c>
      <c r="X651" s="7" cm="1">
        <f t="array" aca="1" ref="X651" ca="1">IF(AND(K651="y",NOT(ISBLANK(H651))),_xlfn.XLOOKUP(S651,ralcassette,ralcassettecost),IF(K651="Y",_xlfn.XLOOKUP(S651,INDIRECT(U651&amp;"RALW"),_xlfn.XLOOKUP(T651,INDIRECT(U651&amp;"RALD"),INDIRECT(U651&amp;"RAL"))),0))</f>
        <v>0</v>
      </c>
      <c r="Y651" s="7">
        <f t="shared" si="229"/>
        <v>0</v>
      </c>
      <c r="Z651" s="7">
        <f t="shared" si="230"/>
        <v>0</v>
      </c>
      <c r="AA651" s="7" cm="1">
        <f t="array" ref="AA651">IF(ISNUMBER(SEARCH("cassette",H651)),_xlfn.XLOOKUP(S651,cassettewidth,_xlfn.XLOOKUP(H651,cassettetype,cassette)),IF(ISNUMBER(SEARCH("fascia",H651)),_xlfn.XLOOKUP(S651,fasciawidth,_xlfn.XLOOKUP(H651,fasciatype,fascia)),0))</f>
        <v>0</v>
      </c>
      <c r="AB651" s="7" t="str">
        <f t="shared" si="231"/>
        <v/>
      </c>
      <c r="AC651" s="7" t="str" cm="1">
        <f t="array" ref="AC651">IF(NOT(ISBLANK(H651)),_xlfn.XLOOKUP(S651,cassetterefwidth,_xlfn.XLOOKUP(T651,cassetterefdrop,cassetteref)),"")</f>
        <v/>
      </c>
      <c r="AD651" s="1" t="b">
        <f t="shared" si="232"/>
        <v>0</v>
      </c>
      <c r="AE651" s="1" t="b">
        <f t="shared" si="217"/>
        <v>0</v>
      </c>
      <c r="AF651" s="10" t="e" cm="1">
        <f t="array" aca="1" ref="AF651" ca="1">(_xlfn.XLOOKUP($S651,INDIRECT($U651&amp;$W651&amp;"W"),_xlfn.XLOOKUP($T651,INDIRECT($U651&amp;$W651&amp;"D"),INDIRECT($U651&amp;$W651))))</f>
        <v>#REF!</v>
      </c>
      <c r="AG651" s="9"/>
      <c r="AH651" s="9"/>
      <c r="AI651" s="9"/>
      <c r="AJ651" s="9"/>
      <c r="AK651" s="9"/>
      <c r="AL651" s="7">
        <f t="shared" si="218"/>
        <v>500</v>
      </c>
      <c r="AM651" s="7" t="str">
        <f t="shared" si="233"/>
        <v/>
      </c>
      <c r="AN651" s="7">
        <f t="shared" si="219"/>
        <v>0</v>
      </c>
      <c r="AO651" s="7">
        <f t="shared" si="220"/>
        <v>0</v>
      </c>
      <c r="AP651" s="9" cm="1">
        <f t="array" aca="1" ref="AP651" ca="1">IF(F651="Flow",_xlfn.XLOOKUP(AL651,INDIRECT(F651&amp;AM651&amp;"W"),_xlfn.XLOOKUP(AI651,INDIRECT(F651&amp;AM651&amp;"H"),INDIRECT(F651&amp;AM651))),0)</f>
        <v>0</v>
      </c>
      <c r="AQ651" s="9">
        <f>IF(F651="Cascade",_xlfn.XLOOKUP(S651,Cascade!$C$4:$S$4,Cascade!$C$5:$S$5),0)</f>
        <v>0</v>
      </c>
      <c r="AR651" s="9" t="b">
        <f t="shared" si="221"/>
        <v>0</v>
      </c>
      <c r="AS651" s="9" cm="1">
        <f t="array" aca="1" ref="AS651" ca="1">IF(OR(G651="Ellipse 43",G651="Luxury 46",G651="Type 2",G651="Type D",G651="Type Z",ISBLANK(G651)),0,_xlfn.XLOOKUP(S651,INDIRECT(U651&amp;AR651&amp;"w"),INDIRECT(U651&amp;AR651)))</f>
        <v>0</v>
      </c>
      <c r="AT651" s="9" cm="1">
        <f t="array" ref="AT651">IF(F651="ExtraLok 100",_xlfn.XLOOKUP(S651,'ExtraLok 100'!$C$6:$S$6,_xlfn.XLOOKUP('Pricing Tool'!T651,'ExtraLok 100'!$A$7:$A$21,'ExtraLok 100'!$C$7:$S$21)),IF(F651="ExtraLok 125",_xlfn.XLOOKUP('Pricing Tool'!S651,'ExtraLok 125'!$C$6:$S$6,_xlfn.XLOOKUP('Pricing Tool'!T651,'ExtraLok 125'!$A$7:$A$33,'ExtraLok 125'!$C$7:$S$33)),0))</f>
        <v>0</v>
      </c>
      <c r="AU651" s="9">
        <f t="shared" ca="1" si="234"/>
        <v>0</v>
      </c>
      <c r="AV651" s="9" t="str">
        <f t="shared" si="222"/>
        <v/>
      </c>
      <c r="AW651" s="85" t="e">
        <f>_xlfn.XLOOKUP($AV651,'Size capacities'!$A$2:$A$120,'Size capacities'!D$2:D$120)</f>
        <v>#N/A</v>
      </c>
      <c r="AX651" s="85" t="e">
        <f>_xlfn.XLOOKUP($AV651,'Size capacities'!$A$2:$A$120,'Size capacities'!E$2:E$120)</f>
        <v>#N/A</v>
      </c>
      <c r="AY651" s="85" t="e">
        <f>_xlfn.XLOOKUP($AV651,'Size capacities'!$A$2:$A$120,'Size capacities'!F$2:F$120)</f>
        <v>#N/A</v>
      </c>
      <c r="AZ651" s="85" t="e">
        <f>_xlfn.XLOOKUP($AV651,'Size capacities'!$A$2:$A$120,'Size capacities'!G$2:G$120)</f>
        <v>#N/A</v>
      </c>
      <c r="BA651" s="85">
        <f t="shared" si="223"/>
        <v>0</v>
      </c>
      <c r="BB651" s="85">
        <f t="shared" si="224"/>
        <v>0</v>
      </c>
    </row>
    <row r="652" spans="1:54" x14ac:dyDescent="0.3">
      <c r="A652" s="7">
        <v>649</v>
      </c>
      <c r="B652" s="91"/>
      <c r="C652" s="91"/>
      <c r="D652" s="91"/>
      <c r="E652" s="91"/>
      <c r="F652" s="91"/>
      <c r="G652" s="91"/>
      <c r="H652" s="91"/>
      <c r="I652" s="91"/>
      <c r="J652" s="91"/>
      <c r="K652" s="92"/>
      <c r="L652" s="92"/>
      <c r="M652" s="9">
        <f t="shared" ca="1" si="214"/>
        <v>0</v>
      </c>
      <c r="N652" s="10" cm="1">
        <f t="array" aca="1" ref="N652" ca="1">IF(ISBLANK(C652),0,IF(F652="Flow",AP652,IF(F652="Cascade",AQ652,IF(OR(ISBLANK(F652),ISBLANK(G652),ISBLANK(I652),ISBLANK(J652)),0,(_xlfn.XLOOKUP(S652,INDIRECT(U652&amp;W652&amp;"W"),_xlfn.XLOOKUP(T652,INDIRECT(U652&amp;W652&amp;"D"),INDIRECT(U652&amp;W652))))))))</f>
        <v>0</v>
      </c>
      <c r="O652" s="93"/>
      <c r="P652" s="9">
        <f t="shared" ca="1" si="215"/>
        <v>0</v>
      </c>
      <c r="Q652" s="9">
        <f t="shared" si="225"/>
        <v>0</v>
      </c>
      <c r="S652" s="7">
        <f t="shared" si="226"/>
        <v>800</v>
      </c>
      <c r="T652" s="7">
        <f t="shared" si="227"/>
        <v>800</v>
      </c>
      <c r="U652" s="8" t="str">
        <f t="shared" si="228"/>
        <v/>
      </c>
      <c r="V652" s="7" cm="1">
        <f t="array" aca="1" ref="V652" ca="1">IF(ISBLANK(I652),0,_xlfn.XLOOKUP(I652,INDIRECT(U652&amp;"Controls"),INDIRECT(U652&amp;"ControlsAddon")))</f>
        <v>0</v>
      </c>
      <c r="W652" s="7" t="str">
        <f t="shared" si="216"/>
        <v/>
      </c>
      <c r="X652" s="7" cm="1">
        <f t="array" aca="1" ref="X652" ca="1">IF(AND(K652="y",NOT(ISBLANK(H652))),_xlfn.XLOOKUP(S652,ralcassette,ralcassettecost),IF(K652="Y",_xlfn.XLOOKUP(S652,INDIRECT(U652&amp;"RALW"),_xlfn.XLOOKUP(T652,INDIRECT(U652&amp;"RALD"),INDIRECT(U652&amp;"RAL"))),0))</f>
        <v>0</v>
      </c>
      <c r="Y652" s="7">
        <f t="shared" si="229"/>
        <v>0</v>
      </c>
      <c r="Z652" s="7">
        <f t="shared" si="230"/>
        <v>0</v>
      </c>
      <c r="AA652" s="7" cm="1">
        <f t="array" ref="AA652">IF(ISNUMBER(SEARCH("cassette",H652)),_xlfn.XLOOKUP(S652,cassettewidth,_xlfn.XLOOKUP(H652,cassettetype,cassette)),IF(ISNUMBER(SEARCH("fascia",H652)),_xlfn.XLOOKUP(S652,fasciawidth,_xlfn.XLOOKUP(H652,fasciatype,fascia)),0))</f>
        <v>0</v>
      </c>
      <c r="AB652" s="7" t="str">
        <f t="shared" si="231"/>
        <v/>
      </c>
      <c r="AC652" s="7" t="str" cm="1">
        <f t="array" ref="AC652">IF(NOT(ISBLANK(H652)),_xlfn.XLOOKUP(S652,cassetterefwidth,_xlfn.XLOOKUP(T652,cassetterefdrop,cassetteref)),"")</f>
        <v/>
      </c>
      <c r="AD652" s="1" t="b">
        <f t="shared" si="232"/>
        <v>0</v>
      </c>
      <c r="AE652" s="1" t="b">
        <f t="shared" si="217"/>
        <v>0</v>
      </c>
      <c r="AF652" s="10" t="e" cm="1">
        <f t="array" aca="1" ref="AF652" ca="1">(_xlfn.XLOOKUP($S652,INDIRECT($U652&amp;$W652&amp;"W"),_xlfn.XLOOKUP($T652,INDIRECT($U652&amp;$W652&amp;"D"),INDIRECT($U652&amp;$W652))))</f>
        <v>#REF!</v>
      </c>
      <c r="AG652" s="9"/>
      <c r="AH652" s="9"/>
      <c r="AI652" s="9"/>
      <c r="AJ652" s="9"/>
      <c r="AK652" s="9"/>
      <c r="AL652" s="7">
        <f t="shared" si="218"/>
        <v>500</v>
      </c>
      <c r="AM652" s="7" t="str">
        <f t="shared" si="233"/>
        <v/>
      </c>
      <c r="AN652" s="7">
        <f t="shared" si="219"/>
        <v>0</v>
      </c>
      <c r="AO652" s="7">
        <f t="shared" si="220"/>
        <v>0</v>
      </c>
      <c r="AP652" s="9" cm="1">
        <f t="array" aca="1" ref="AP652" ca="1">IF(F652="Flow",_xlfn.XLOOKUP(AL652,INDIRECT(F652&amp;AM652&amp;"W"),_xlfn.XLOOKUP(AI652,INDIRECT(F652&amp;AM652&amp;"H"),INDIRECT(F652&amp;AM652))),0)</f>
        <v>0</v>
      </c>
      <c r="AQ652" s="9">
        <f>IF(F652="Cascade",_xlfn.XLOOKUP(S652,Cascade!$C$4:$S$4,Cascade!$C$5:$S$5),0)</f>
        <v>0</v>
      </c>
      <c r="AR652" s="9" t="b">
        <f t="shared" si="221"/>
        <v>0</v>
      </c>
      <c r="AS652" s="9" cm="1">
        <f t="array" aca="1" ref="AS652" ca="1">IF(OR(G652="Ellipse 43",G652="Luxury 46",G652="Type 2",G652="Type D",G652="Type Z",ISBLANK(G652)),0,_xlfn.XLOOKUP(S652,INDIRECT(U652&amp;AR652&amp;"w"),INDIRECT(U652&amp;AR652)))</f>
        <v>0</v>
      </c>
      <c r="AT652" s="9" cm="1">
        <f t="array" ref="AT652">IF(F652="ExtraLok 100",_xlfn.XLOOKUP(S652,'ExtraLok 100'!$C$6:$S$6,_xlfn.XLOOKUP('Pricing Tool'!T652,'ExtraLok 100'!$A$7:$A$21,'ExtraLok 100'!$C$7:$S$21)),IF(F652="ExtraLok 125",_xlfn.XLOOKUP('Pricing Tool'!S652,'ExtraLok 125'!$C$6:$S$6,_xlfn.XLOOKUP('Pricing Tool'!T652,'ExtraLok 125'!$A$7:$A$33,'ExtraLok 125'!$C$7:$S$33)),0))</f>
        <v>0</v>
      </c>
      <c r="AU652" s="9">
        <f t="shared" ca="1" si="234"/>
        <v>0</v>
      </c>
      <c r="AV652" s="9" t="str">
        <f t="shared" si="222"/>
        <v/>
      </c>
      <c r="AW652" s="85" t="e">
        <f>_xlfn.XLOOKUP($AV652,'Size capacities'!$A$2:$A$120,'Size capacities'!D$2:D$120)</f>
        <v>#N/A</v>
      </c>
      <c r="AX652" s="85" t="e">
        <f>_xlfn.XLOOKUP($AV652,'Size capacities'!$A$2:$A$120,'Size capacities'!E$2:E$120)</f>
        <v>#N/A</v>
      </c>
      <c r="AY652" s="85" t="e">
        <f>_xlfn.XLOOKUP($AV652,'Size capacities'!$A$2:$A$120,'Size capacities'!F$2:F$120)</f>
        <v>#N/A</v>
      </c>
      <c r="AZ652" s="85" t="e">
        <f>_xlfn.XLOOKUP($AV652,'Size capacities'!$A$2:$A$120,'Size capacities'!G$2:G$120)</f>
        <v>#N/A</v>
      </c>
      <c r="BA652" s="85">
        <f t="shared" si="223"/>
        <v>0</v>
      </c>
      <c r="BB652" s="85">
        <f t="shared" si="224"/>
        <v>0</v>
      </c>
    </row>
    <row r="653" spans="1:54" x14ac:dyDescent="0.3">
      <c r="A653" s="7">
        <v>650</v>
      </c>
      <c r="B653" s="91"/>
      <c r="C653" s="91"/>
      <c r="D653" s="91"/>
      <c r="E653" s="91"/>
      <c r="F653" s="91"/>
      <c r="G653" s="91"/>
      <c r="H653" s="91"/>
      <c r="I653" s="91"/>
      <c r="J653" s="91"/>
      <c r="K653" s="92"/>
      <c r="L653" s="92"/>
      <c r="M653" s="9">
        <f t="shared" ca="1" si="214"/>
        <v>0</v>
      </c>
      <c r="N653" s="10" cm="1">
        <f t="array" aca="1" ref="N653" ca="1">IF(ISBLANK(C653),0,IF(F653="Flow",AP653,IF(F653="Cascade",AQ653,IF(OR(ISBLANK(F653),ISBLANK(G653),ISBLANK(I653),ISBLANK(J653)),0,(_xlfn.XLOOKUP(S653,INDIRECT(U653&amp;W653&amp;"W"),_xlfn.XLOOKUP(T653,INDIRECT(U653&amp;W653&amp;"D"),INDIRECT(U653&amp;W653))))))))</f>
        <v>0</v>
      </c>
      <c r="O653" s="93"/>
      <c r="P653" s="9">
        <f t="shared" ca="1" si="215"/>
        <v>0</v>
      </c>
      <c r="Q653" s="9">
        <f t="shared" si="225"/>
        <v>0</v>
      </c>
      <c r="S653" s="7">
        <f t="shared" si="226"/>
        <v>800</v>
      </c>
      <c r="T653" s="7">
        <f t="shared" si="227"/>
        <v>800</v>
      </c>
      <c r="U653" s="8" t="str">
        <f t="shared" si="228"/>
        <v/>
      </c>
      <c r="V653" s="7" cm="1">
        <f t="array" aca="1" ref="V653" ca="1">IF(ISBLANK(I653),0,_xlfn.XLOOKUP(I653,INDIRECT(U653&amp;"Controls"),INDIRECT(U653&amp;"ControlsAddon")))</f>
        <v>0</v>
      </c>
      <c r="W653" s="7" t="str">
        <f t="shared" si="216"/>
        <v/>
      </c>
      <c r="X653" s="7" cm="1">
        <f t="array" aca="1" ref="X653" ca="1">IF(AND(K653="y",NOT(ISBLANK(H653))),_xlfn.XLOOKUP(S653,ralcassette,ralcassettecost),IF(K653="Y",_xlfn.XLOOKUP(S653,INDIRECT(U653&amp;"RALW"),_xlfn.XLOOKUP(T653,INDIRECT(U653&amp;"RALD"),INDIRECT(U653&amp;"RAL"))),0))</f>
        <v>0</v>
      </c>
      <c r="Y653" s="7">
        <f t="shared" si="229"/>
        <v>0</v>
      </c>
      <c r="Z653" s="7">
        <f t="shared" si="230"/>
        <v>0</v>
      </c>
      <c r="AA653" s="7" cm="1">
        <f t="array" ref="AA653">IF(ISNUMBER(SEARCH("cassette",H653)),_xlfn.XLOOKUP(S653,cassettewidth,_xlfn.XLOOKUP(H653,cassettetype,cassette)),IF(ISNUMBER(SEARCH("fascia",H653)),_xlfn.XLOOKUP(S653,fasciawidth,_xlfn.XLOOKUP(H653,fasciatype,fascia)),0))</f>
        <v>0</v>
      </c>
      <c r="AB653" s="7" t="str">
        <f t="shared" si="231"/>
        <v/>
      </c>
      <c r="AC653" s="7" t="str" cm="1">
        <f t="array" ref="AC653">IF(NOT(ISBLANK(H653)),_xlfn.XLOOKUP(S653,cassetterefwidth,_xlfn.XLOOKUP(T653,cassetterefdrop,cassetteref)),"")</f>
        <v/>
      </c>
      <c r="AD653" s="1" t="b">
        <f t="shared" si="232"/>
        <v>0</v>
      </c>
      <c r="AE653" s="1" t="b">
        <f t="shared" si="217"/>
        <v>0</v>
      </c>
      <c r="AF653" s="10" t="e" cm="1">
        <f t="array" aca="1" ref="AF653" ca="1">(_xlfn.XLOOKUP($S653,INDIRECT($U653&amp;$W653&amp;"W"),_xlfn.XLOOKUP($T653,INDIRECT($U653&amp;$W653&amp;"D"),INDIRECT($U653&amp;$W653))))</f>
        <v>#REF!</v>
      </c>
      <c r="AG653" s="9"/>
      <c r="AH653" s="9"/>
      <c r="AI653" s="9"/>
      <c r="AJ653" s="9"/>
      <c r="AK653" s="9"/>
      <c r="AL653" s="7">
        <f t="shared" si="218"/>
        <v>500</v>
      </c>
      <c r="AM653" s="7" t="str">
        <f t="shared" si="233"/>
        <v/>
      </c>
      <c r="AN653" s="7">
        <f t="shared" si="219"/>
        <v>0</v>
      </c>
      <c r="AO653" s="7">
        <f t="shared" si="220"/>
        <v>0</v>
      </c>
      <c r="AP653" s="9" cm="1">
        <f t="array" aca="1" ref="AP653" ca="1">IF(F653="Flow",_xlfn.XLOOKUP(AL653,INDIRECT(F653&amp;AM653&amp;"W"),_xlfn.XLOOKUP(AI653,INDIRECT(F653&amp;AM653&amp;"H"),INDIRECT(F653&amp;AM653))),0)</f>
        <v>0</v>
      </c>
      <c r="AQ653" s="9">
        <f>IF(F653="Cascade",_xlfn.XLOOKUP(S653,Cascade!$C$4:$S$4,Cascade!$C$5:$S$5),0)</f>
        <v>0</v>
      </c>
      <c r="AR653" s="9" t="b">
        <f t="shared" si="221"/>
        <v>0</v>
      </c>
      <c r="AS653" s="9" cm="1">
        <f t="array" aca="1" ref="AS653" ca="1">IF(OR(G653="Ellipse 43",G653="Luxury 46",G653="Type 2",G653="Type D",G653="Type Z",ISBLANK(G653)),0,_xlfn.XLOOKUP(S653,INDIRECT(U653&amp;AR653&amp;"w"),INDIRECT(U653&amp;AR653)))</f>
        <v>0</v>
      </c>
      <c r="AT653" s="9" cm="1">
        <f t="array" ref="AT653">IF(F653="ExtraLok 100",_xlfn.XLOOKUP(S653,'ExtraLok 100'!$C$6:$S$6,_xlfn.XLOOKUP('Pricing Tool'!T653,'ExtraLok 100'!$A$7:$A$21,'ExtraLok 100'!$C$7:$S$21)),IF(F653="ExtraLok 125",_xlfn.XLOOKUP('Pricing Tool'!S653,'ExtraLok 125'!$C$6:$S$6,_xlfn.XLOOKUP('Pricing Tool'!T653,'ExtraLok 125'!$A$7:$A$33,'ExtraLok 125'!$C$7:$S$33)),0))</f>
        <v>0</v>
      </c>
      <c r="AU653" s="9">
        <f t="shared" ca="1" si="234"/>
        <v>0</v>
      </c>
      <c r="AV653" s="9" t="str">
        <f t="shared" si="222"/>
        <v/>
      </c>
      <c r="AW653" s="85" t="e">
        <f>_xlfn.XLOOKUP($AV653,'Size capacities'!$A$2:$A$120,'Size capacities'!D$2:D$120)</f>
        <v>#N/A</v>
      </c>
      <c r="AX653" s="85" t="e">
        <f>_xlfn.XLOOKUP($AV653,'Size capacities'!$A$2:$A$120,'Size capacities'!E$2:E$120)</f>
        <v>#N/A</v>
      </c>
      <c r="AY653" s="85" t="e">
        <f>_xlfn.XLOOKUP($AV653,'Size capacities'!$A$2:$A$120,'Size capacities'!F$2:F$120)</f>
        <v>#N/A</v>
      </c>
      <c r="AZ653" s="85" t="e">
        <f>_xlfn.XLOOKUP($AV653,'Size capacities'!$A$2:$A$120,'Size capacities'!G$2:G$120)</f>
        <v>#N/A</v>
      </c>
      <c r="BA653" s="85">
        <f t="shared" si="223"/>
        <v>0</v>
      </c>
      <c r="BB653" s="85">
        <f t="shared" si="224"/>
        <v>0</v>
      </c>
    </row>
    <row r="654" spans="1:54" x14ac:dyDescent="0.3">
      <c r="A654" s="7">
        <v>651</v>
      </c>
      <c r="B654" s="91"/>
      <c r="C654" s="91"/>
      <c r="D654" s="91"/>
      <c r="E654" s="91"/>
      <c r="F654" s="91"/>
      <c r="G654" s="91"/>
      <c r="H654" s="91"/>
      <c r="I654" s="91"/>
      <c r="J654" s="91"/>
      <c r="K654" s="92"/>
      <c r="L654" s="92"/>
      <c r="M654" s="9">
        <f t="shared" ca="1" si="214"/>
        <v>0</v>
      </c>
      <c r="N654" s="10" cm="1">
        <f t="array" aca="1" ref="N654" ca="1">IF(ISBLANK(C654),0,IF(F654="Flow",AP654,IF(F654="Cascade",AQ654,IF(OR(ISBLANK(F654),ISBLANK(G654),ISBLANK(I654),ISBLANK(J654)),0,(_xlfn.XLOOKUP(S654,INDIRECT(U654&amp;W654&amp;"W"),_xlfn.XLOOKUP(T654,INDIRECT(U654&amp;W654&amp;"D"),INDIRECT(U654&amp;W654))))))))</f>
        <v>0</v>
      </c>
      <c r="O654" s="93"/>
      <c r="P654" s="9">
        <f t="shared" ca="1" si="215"/>
        <v>0</v>
      </c>
      <c r="Q654" s="9">
        <f t="shared" si="225"/>
        <v>0</v>
      </c>
      <c r="S654" s="7">
        <f t="shared" si="226"/>
        <v>800</v>
      </c>
      <c r="T654" s="7">
        <f t="shared" si="227"/>
        <v>800</v>
      </c>
      <c r="U654" s="8" t="str">
        <f t="shared" si="228"/>
        <v/>
      </c>
      <c r="V654" s="7" cm="1">
        <f t="array" aca="1" ref="V654" ca="1">IF(ISBLANK(I654),0,_xlfn.XLOOKUP(I654,INDIRECT(U654&amp;"Controls"),INDIRECT(U654&amp;"ControlsAddon")))</f>
        <v>0</v>
      </c>
      <c r="W654" s="7" t="str">
        <f t="shared" si="216"/>
        <v/>
      </c>
      <c r="X654" s="7" cm="1">
        <f t="array" aca="1" ref="X654" ca="1">IF(AND(K654="y",NOT(ISBLANK(H654))),_xlfn.XLOOKUP(S654,ralcassette,ralcassettecost),IF(K654="Y",_xlfn.XLOOKUP(S654,INDIRECT(U654&amp;"RALW"),_xlfn.XLOOKUP(T654,INDIRECT(U654&amp;"RALD"),INDIRECT(U654&amp;"RAL"))),0))</f>
        <v>0</v>
      </c>
      <c r="Y654" s="7">
        <f t="shared" si="229"/>
        <v>0</v>
      </c>
      <c r="Z654" s="7">
        <f t="shared" si="230"/>
        <v>0</v>
      </c>
      <c r="AA654" s="7" cm="1">
        <f t="array" ref="AA654">IF(ISNUMBER(SEARCH("cassette",H654)),_xlfn.XLOOKUP(S654,cassettewidth,_xlfn.XLOOKUP(H654,cassettetype,cassette)),IF(ISNUMBER(SEARCH("fascia",H654)),_xlfn.XLOOKUP(S654,fasciawidth,_xlfn.XLOOKUP(H654,fasciatype,fascia)),0))</f>
        <v>0</v>
      </c>
      <c r="AB654" s="7" t="str">
        <f t="shared" si="231"/>
        <v/>
      </c>
      <c r="AC654" s="7" t="str" cm="1">
        <f t="array" ref="AC654">IF(NOT(ISBLANK(H654)),_xlfn.XLOOKUP(S654,cassetterefwidth,_xlfn.XLOOKUP(T654,cassetterefdrop,cassetteref)),"")</f>
        <v/>
      </c>
      <c r="AD654" s="1" t="b">
        <f t="shared" si="232"/>
        <v>0</v>
      </c>
      <c r="AE654" s="1" t="b">
        <f t="shared" si="217"/>
        <v>0</v>
      </c>
      <c r="AF654" s="10" t="e" cm="1">
        <f t="array" aca="1" ref="AF654" ca="1">(_xlfn.XLOOKUP($S654,INDIRECT($U654&amp;$W654&amp;"W"),_xlfn.XLOOKUP($T654,INDIRECT($U654&amp;$W654&amp;"D"),INDIRECT($U654&amp;$W654))))</f>
        <v>#REF!</v>
      </c>
      <c r="AG654" s="9"/>
      <c r="AH654" s="9"/>
      <c r="AI654" s="9"/>
      <c r="AJ654" s="9"/>
      <c r="AK654" s="9"/>
      <c r="AL654" s="7">
        <f t="shared" si="218"/>
        <v>500</v>
      </c>
      <c r="AM654" s="7" t="str">
        <f t="shared" si="233"/>
        <v/>
      </c>
      <c r="AN654" s="7">
        <f t="shared" si="219"/>
        <v>0</v>
      </c>
      <c r="AO654" s="7">
        <f t="shared" si="220"/>
        <v>0</v>
      </c>
      <c r="AP654" s="9" cm="1">
        <f t="array" aca="1" ref="AP654" ca="1">IF(F654="Flow",_xlfn.XLOOKUP(AL654,INDIRECT(F654&amp;AM654&amp;"W"),_xlfn.XLOOKUP(AI654,INDIRECT(F654&amp;AM654&amp;"H"),INDIRECT(F654&amp;AM654))),0)</f>
        <v>0</v>
      </c>
      <c r="AQ654" s="9">
        <f>IF(F654="Cascade",_xlfn.XLOOKUP(S654,Cascade!$C$4:$S$4,Cascade!$C$5:$S$5),0)</f>
        <v>0</v>
      </c>
      <c r="AR654" s="9" t="b">
        <f t="shared" si="221"/>
        <v>0</v>
      </c>
      <c r="AS654" s="9" cm="1">
        <f t="array" aca="1" ref="AS654" ca="1">IF(OR(G654="Ellipse 43",G654="Luxury 46",G654="Type 2",G654="Type D",G654="Type Z",ISBLANK(G654)),0,_xlfn.XLOOKUP(S654,INDIRECT(U654&amp;AR654&amp;"w"),INDIRECT(U654&amp;AR654)))</f>
        <v>0</v>
      </c>
      <c r="AT654" s="9" cm="1">
        <f t="array" ref="AT654">IF(F654="ExtraLok 100",_xlfn.XLOOKUP(S654,'ExtraLok 100'!$C$6:$S$6,_xlfn.XLOOKUP('Pricing Tool'!T654,'ExtraLok 100'!$A$7:$A$21,'ExtraLok 100'!$C$7:$S$21)),IF(F654="ExtraLok 125",_xlfn.XLOOKUP('Pricing Tool'!S654,'ExtraLok 125'!$C$6:$S$6,_xlfn.XLOOKUP('Pricing Tool'!T654,'ExtraLok 125'!$A$7:$A$33,'ExtraLok 125'!$C$7:$S$33)),0))</f>
        <v>0</v>
      </c>
      <c r="AU654" s="9">
        <f t="shared" ca="1" si="234"/>
        <v>0</v>
      </c>
      <c r="AV654" s="9" t="str">
        <f t="shared" si="222"/>
        <v/>
      </c>
      <c r="AW654" s="85" t="e">
        <f>_xlfn.XLOOKUP($AV654,'Size capacities'!$A$2:$A$120,'Size capacities'!D$2:D$120)</f>
        <v>#N/A</v>
      </c>
      <c r="AX654" s="85" t="e">
        <f>_xlfn.XLOOKUP($AV654,'Size capacities'!$A$2:$A$120,'Size capacities'!E$2:E$120)</f>
        <v>#N/A</v>
      </c>
      <c r="AY654" s="85" t="e">
        <f>_xlfn.XLOOKUP($AV654,'Size capacities'!$A$2:$A$120,'Size capacities'!F$2:F$120)</f>
        <v>#N/A</v>
      </c>
      <c r="AZ654" s="85" t="e">
        <f>_xlfn.XLOOKUP($AV654,'Size capacities'!$A$2:$A$120,'Size capacities'!G$2:G$120)</f>
        <v>#N/A</v>
      </c>
      <c r="BA654" s="85">
        <f t="shared" si="223"/>
        <v>0</v>
      </c>
      <c r="BB654" s="85">
        <f t="shared" si="224"/>
        <v>0</v>
      </c>
    </row>
    <row r="655" spans="1:54" x14ac:dyDescent="0.3">
      <c r="A655" s="7">
        <v>652</v>
      </c>
      <c r="B655" s="91"/>
      <c r="C655" s="91"/>
      <c r="D655" s="91"/>
      <c r="E655" s="91"/>
      <c r="F655" s="91"/>
      <c r="G655" s="91"/>
      <c r="H655" s="91"/>
      <c r="I655" s="91"/>
      <c r="J655" s="91"/>
      <c r="K655" s="92"/>
      <c r="L655" s="92"/>
      <c r="M655" s="9">
        <f t="shared" ca="1" si="214"/>
        <v>0</v>
      </c>
      <c r="N655" s="10" cm="1">
        <f t="array" aca="1" ref="N655" ca="1">IF(ISBLANK(C655),0,IF(F655="Flow",AP655,IF(F655="Cascade",AQ655,IF(OR(ISBLANK(F655),ISBLANK(G655),ISBLANK(I655),ISBLANK(J655)),0,(_xlfn.XLOOKUP(S655,INDIRECT(U655&amp;W655&amp;"W"),_xlfn.XLOOKUP(T655,INDIRECT(U655&amp;W655&amp;"D"),INDIRECT(U655&amp;W655))))))))</f>
        <v>0</v>
      </c>
      <c r="O655" s="93"/>
      <c r="P655" s="9">
        <f t="shared" ca="1" si="215"/>
        <v>0</v>
      </c>
      <c r="Q655" s="9">
        <f t="shared" si="225"/>
        <v>0</v>
      </c>
      <c r="S655" s="7">
        <f t="shared" si="226"/>
        <v>800</v>
      </c>
      <c r="T655" s="7">
        <f t="shared" si="227"/>
        <v>800</v>
      </c>
      <c r="U655" s="8" t="str">
        <f t="shared" si="228"/>
        <v/>
      </c>
      <c r="V655" s="7" cm="1">
        <f t="array" aca="1" ref="V655" ca="1">IF(ISBLANK(I655),0,_xlfn.XLOOKUP(I655,INDIRECT(U655&amp;"Controls"),INDIRECT(U655&amp;"ControlsAddon")))</f>
        <v>0</v>
      </c>
      <c r="W655" s="7" t="str">
        <f t="shared" si="216"/>
        <v/>
      </c>
      <c r="X655" s="7" cm="1">
        <f t="array" aca="1" ref="X655" ca="1">IF(AND(K655="y",NOT(ISBLANK(H655))),_xlfn.XLOOKUP(S655,ralcassette,ralcassettecost),IF(K655="Y",_xlfn.XLOOKUP(S655,INDIRECT(U655&amp;"RALW"),_xlfn.XLOOKUP(T655,INDIRECT(U655&amp;"RALD"),INDIRECT(U655&amp;"RAL"))),0))</f>
        <v>0</v>
      </c>
      <c r="Y655" s="7">
        <f t="shared" si="229"/>
        <v>0</v>
      </c>
      <c r="Z655" s="7">
        <f t="shared" si="230"/>
        <v>0</v>
      </c>
      <c r="AA655" s="7" cm="1">
        <f t="array" ref="AA655">IF(ISNUMBER(SEARCH("cassette",H655)),_xlfn.XLOOKUP(S655,cassettewidth,_xlfn.XLOOKUP(H655,cassettetype,cassette)),IF(ISNUMBER(SEARCH("fascia",H655)),_xlfn.XLOOKUP(S655,fasciawidth,_xlfn.XLOOKUP(H655,fasciatype,fascia)),0))</f>
        <v>0</v>
      </c>
      <c r="AB655" s="7" t="str">
        <f t="shared" si="231"/>
        <v/>
      </c>
      <c r="AC655" s="7" t="str" cm="1">
        <f t="array" ref="AC655">IF(NOT(ISBLANK(H655)),_xlfn.XLOOKUP(S655,cassetterefwidth,_xlfn.XLOOKUP(T655,cassetterefdrop,cassetteref)),"")</f>
        <v/>
      </c>
      <c r="AD655" s="1" t="b">
        <f t="shared" si="232"/>
        <v>0</v>
      </c>
      <c r="AE655" s="1" t="b">
        <f t="shared" si="217"/>
        <v>0</v>
      </c>
      <c r="AF655" s="10" t="e" cm="1">
        <f t="array" aca="1" ref="AF655" ca="1">(_xlfn.XLOOKUP($S655,INDIRECT($U655&amp;$W655&amp;"W"),_xlfn.XLOOKUP($T655,INDIRECT($U655&amp;$W655&amp;"D"),INDIRECT($U655&amp;$W655))))</f>
        <v>#REF!</v>
      </c>
      <c r="AG655" s="9"/>
      <c r="AH655" s="9"/>
      <c r="AI655" s="9"/>
      <c r="AJ655" s="9"/>
      <c r="AK655" s="9"/>
      <c r="AL655" s="7">
        <f t="shared" si="218"/>
        <v>500</v>
      </c>
      <c r="AM655" s="7" t="str">
        <f t="shared" si="233"/>
        <v/>
      </c>
      <c r="AN655" s="7">
        <f t="shared" si="219"/>
        <v>0</v>
      </c>
      <c r="AO655" s="7">
        <f t="shared" si="220"/>
        <v>0</v>
      </c>
      <c r="AP655" s="9" cm="1">
        <f t="array" aca="1" ref="AP655" ca="1">IF(F655="Flow",_xlfn.XLOOKUP(AL655,INDIRECT(F655&amp;AM655&amp;"W"),_xlfn.XLOOKUP(AI655,INDIRECT(F655&amp;AM655&amp;"H"),INDIRECT(F655&amp;AM655))),0)</f>
        <v>0</v>
      </c>
      <c r="AQ655" s="9">
        <f>IF(F655="Cascade",_xlfn.XLOOKUP(S655,Cascade!$C$4:$S$4,Cascade!$C$5:$S$5),0)</f>
        <v>0</v>
      </c>
      <c r="AR655" s="9" t="b">
        <f t="shared" si="221"/>
        <v>0</v>
      </c>
      <c r="AS655" s="9" cm="1">
        <f t="array" aca="1" ref="AS655" ca="1">IF(OR(G655="Ellipse 43",G655="Luxury 46",G655="Type 2",G655="Type D",G655="Type Z",ISBLANK(G655)),0,_xlfn.XLOOKUP(S655,INDIRECT(U655&amp;AR655&amp;"w"),INDIRECT(U655&amp;AR655)))</f>
        <v>0</v>
      </c>
      <c r="AT655" s="9" cm="1">
        <f t="array" ref="AT655">IF(F655="ExtraLok 100",_xlfn.XLOOKUP(S655,'ExtraLok 100'!$C$6:$S$6,_xlfn.XLOOKUP('Pricing Tool'!T655,'ExtraLok 100'!$A$7:$A$21,'ExtraLok 100'!$C$7:$S$21)),IF(F655="ExtraLok 125",_xlfn.XLOOKUP('Pricing Tool'!S655,'ExtraLok 125'!$C$6:$S$6,_xlfn.XLOOKUP('Pricing Tool'!T655,'ExtraLok 125'!$A$7:$A$33,'ExtraLok 125'!$C$7:$S$33)),0))</f>
        <v>0</v>
      </c>
      <c r="AU655" s="9">
        <f t="shared" ca="1" si="234"/>
        <v>0</v>
      </c>
      <c r="AV655" s="9" t="str">
        <f t="shared" si="222"/>
        <v/>
      </c>
      <c r="AW655" s="85" t="e">
        <f>_xlfn.XLOOKUP($AV655,'Size capacities'!$A$2:$A$120,'Size capacities'!D$2:D$120)</f>
        <v>#N/A</v>
      </c>
      <c r="AX655" s="85" t="e">
        <f>_xlfn.XLOOKUP($AV655,'Size capacities'!$A$2:$A$120,'Size capacities'!E$2:E$120)</f>
        <v>#N/A</v>
      </c>
      <c r="AY655" s="85" t="e">
        <f>_xlfn.XLOOKUP($AV655,'Size capacities'!$A$2:$A$120,'Size capacities'!F$2:F$120)</f>
        <v>#N/A</v>
      </c>
      <c r="AZ655" s="85" t="e">
        <f>_xlfn.XLOOKUP($AV655,'Size capacities'!$A$2:$A$120,'Size capacities'!G$2:G$120)</f>
        <v>#N/A</v>
      </c>
      <c r="BA655" s="85">
        <f t="shared" si="223"/>
        <v>0</v>
      </c>
      <c r="BB655" s="85">
        <f t="shared" si="224"/>
        <v>0</v>
      </c>
    </row>
    <row r="656" spans="1:54" x14ac:dyDescent="0.3">
      <c r="A656" s="7">
        <v>653</v>
      </c>
      <c r="B656" s="91"/>
      <c r="C656" s="91"/>
      <c r="D656" s="91"/>
      <c r="E656" s="91"/>
      <c r="F656" s="91"/>
      <c r="G656" s="91"/>
      <c r="H656" s="91"/>
      <c r="I656" s="91"/>
      <c r="J656" s="91"/>
      <c r="K656" s="92"/>
      <c r="L656" s="92"/>
      <c r="M656" s="9">
        <f t="shared" ca="1" si="214"/>
        <v>0</v>
      </c>
      <c r="N656" s="10" cm="1">
        <f t="array" aca="1" ref="N656" ca="1">IF(ISBLANK(C656),0,IF(F656="Flow",AP656,IF(F656="Cascade",AQ656,IF(OR(ISBLANK(F656),ISBLANK(G656),ISBLANK(I656),ISBLANK(J656)),0,(_xlfn.XLOOKUP(S656,INDIRECT(U656&amp;W656&amp;"W"),_xlfn.XLOOKUP(T656,INDIRECT(U656&amp;W656&amp;"D"),INDIRECT(U656&amp;W656))))))))</f>
        <v>0</v>
      </c>
      <c r="O656" s="93"/>
      <c r="P656" s="9">
        <f t="shared" ca="1" si="215"/>
        <v>0</v>
      </c>
      <c r="Q656" s="9">
        <f t="shared" si="225"/>
        <v>0</v>
      </c>
      <c r="S656" s="7">
        <f t="shared" si="226"/>
        <v>800</v>
      </c>
      <c r="T656" s="7">
        <f t="shared" si="227"/>
        <v>800</v>
      </c>
      <c r="U656" s="8" t="str">
        <f t="shared" si="228"/>
        <v/>
      </c>
      <c r="V656" s="7" cm="1">
        <f t="array" aca="1" ref="V656" ca="1">IF(ISBLANK(I656),0,_xlfn.XLOOKUP(I656,INDIRECT(U656&amp;"Controls"),INDIRECT(U656&amp;"ControlsAddon")))</f>
        <v>0</v>
      </c>
      <c r="W656" s="7" t="str">
        <f t="shared" si="216"/>
        <v/>
      </c>
      <c r="X656" s="7" cm="1">
        <f t="array" aca="1" ref="X656" ca="1">IF(AND(K656="y",NOT(ISBLANK(H656))),_xlfn.XLOOKUP(S656,ralcassette,ralcassettecost),IF(K656="Y",_xlfn.XLOOKUP(S656,INDIRECT(U656&amp;"RALW"),_xlfn.XLOOKUP(T656,INDIRECT(U656&amp;"RALD"),INDIRECT(U656&amp;"RAL"))),0))</f>
        <v>0</v>
      </c>
      <c r="Y656" s="7">
        <f t="shared" si="229"/>
        <v>0</v>
      </c>
      <c r="Z656" s="7">
        <f t="shared" si="230"/>
        <v>0</v>
      </c>
      <c r="AA656" s="7" cm="1">
        <f t="array" ref="AA656">IF(ISNUMBER(SEARCH("cassette",H656)),_xlfn.XLOOKUP(S656,cassettewidth,_xlfn.XLOOKUP(H656,cassettetype,cassette)),IF(ISNUMBER(SEARCH("fascia",H656)),_xlfn.XLOOKUP(S656,fasciawidth,_xlfn.XLOOKUP(H656,fasciatype,fascia)),0))</f>
        <v>0</v>
      </c>
      <c r="AB656" s="7" t="str">
        <f t="shared" si="231"/>
        <v/>
      </c>
      <c r="AC656" s="7" t="str" cm="1">
        <f t="array" ref="AC656">IF(NOT(ISBLANK(H656)),_xlfn.XLOOKUP(S656,cassetterefwidth,_xlfn.XLOOKUP(T656,cassetterefdrop,cassetteref)),"")</f>
        <v/>
      </c>
      <c r="AD656" s="1" t="b">
        <f t="shared" si="232"/>
        <v>0</v>
      </c>
      <c r="AE656" s="1" t="b">
        <f t="shared" si="217"/>
        <v>0</v>
      </c>
      <c r="AF656" s="10" t="e" cm="1">
        <f t="array" aca="1" ref="AF656" ca="1">(_xlfn.XLOOKUP($S656,INDIRECT($U656&amp;$W656&amp;"W"),_xlfn.XLOOKUP($T656,INDIRECT($U656&amp;$W656&amp;"D"),INDIRECT($U656&amp;$W656))))</f>
        <v>#REF!</v>
      </c>
      <c r="AG656" s="9"/>
      <c r="AH656" s="9"/>
      <c r="AI656" s="9"/>
      <c r="AJ656" s="9"/>
      <c r="AK656" s="9"/>
      <c r="AL656" s="7">
        <f t="shared" si="218"/>
        <v>500</v>
      </c>
      <c r="AM656" s="7" t="str">
        <f t="shared" si="233"/>
        <v/>
      </c>
      <c r="AN656" s="7">
        <f t="shared" si="219"/>
        <v>0</v>
      </c>
      <c r="AO656" s="7">
        <f t="shared" si="220"/>
        <v>0</v>
      </c>
      <c r="AP656" s="9" cm="1">
        <f t="array" aca="1" ref="AP656" ca="1">IF(F656="Flow",_xlfn.XLOOKUP(AL656,INDIRECT(F656&amp;AM656&amp;"W"),_xlfn.XLOOKUP(AI656,INDIRECT(F656&amp;AM656&amp;"H"),INDIRECT(F656&amp;AM656))),0)</f>
        <v>0</v>
      </c>
      <c r="AQ656" s="9">
        <f>IF(F656="Cascade",_xlfn.XLOOKUP(S656,Cascade!$C$4:$S$4,Cascade!$C$5:$S$5),0)</f>
        <v>0</v>
      </c>
      <c r="AR656" s="9" t="b">
        <f t="shared" si="221"/>
        <v>0</v>
      </c>
      <c r="AS656" s="9" cm="1">
        <f t="array" aca="1" ref="AS656" ca="1">IF(OR(G656="Ellipse 43",G656="Luxury 46",G656="Type 2",G656="Type D",G656="Type Z",ISBLANK(G656)),0,_xlfn.XLOOKUP(S656,INDIRECT(U656&amp;AR656&amp;"w"),INDIRECT(U656&amp;AR656)))</f>
        <v>0</v>
      </c>
      <c r="AT656" s="9" cm="1">
        <f t="array" ref="AT656">IF(F656="ExtraLok 100",_xlfn.XLOOKUP(S656,'ExtraLok 100'!$C$6:$S$6,_xlfn.XLOOKUP('Pricing Tool'!T656,'ExtraLok 100'!$A$7:$A$21,'ExtraLok 100'!$C$7:$S$21)),IF(F656="ExtraLok 125",_xlfn.XLOOKUP('Pricing Tool'!S656,'ExtraLok 125'!$C$6:$S$6,_xlfn.XLOOKUP('Pricing Tool'!T656,'ExtraLok 125'!$A$7:$A$33,'ExtraLok 125'!$C$7:$S$33)),0))</f>
        <v>0</v>
      </c>
      <c r="AU656" s="9">
        <f t="shared" ca="1" si="234"/>
        <v>0</v>
      </c>
      <c r="AV656" s="9" t="str">
        <f t="shared" si="222"/>
        <v/>
      </c>
      <c r="AW656" s="85" t="e">
        <f>_xlfn.XLOOKUP($AV656,'Size capacities'!$A$2:$A$120,'Size capacities'!D$2:D$120)</f>
        <v>#N/A</v>
      </c>
      <c r="AX656" s="85" t="e">
        <f>_xlfn.XLOOKUP($AV656,'Size capacities'!$A$2:$A$120,'Size capacities'!E$2:E$120)</f>
        <v>#N/A</v>
      </c>
      <c r="AY656" s="85" t="e">
        <f>_xlfn.XLOOKUP($AV656,'Size capacities'!$A$2:$A$120,'Size capacities'!F$2:F$120)</f>
        <v>#N/A</v>
      </c>
      <c r="AZ656" s="85" t="e">
        <f>_xlfn.XLOOKUP($AV656,'Size capacities'!$A$2:$A$120,'Size capacities'!G$2:G$120)</f>
        <v>#N/A</v>
      </c>
      <c r="BA656" s="85">
        <f t="shared" si="223"/>
        <v>0</v>
      </c>
      <c r="BB656" s="85">
        <f t="shared" si="224"/>
        <v>0</v>
      </c>
    </row>
    <row r="657" spans="1:54" x14ac:dyDescent="0.3">
      <c r="A657" s="7">
        <v>654</v>
      </c>
      <c r="B657" s="91"/>
      <c r="C657" s="91"/>
      <c r="D657" s="91"/>
      <c r="E657" s="91"/>
      <c r="F657" s="91"/>
      <c r="G657" s="91"/>
      <c r="H657" s="91"/>
      <c r="I657" s="91"/>
      <c r="J657" s="91"/>
      <c r="K657" s="92"/>
      <c r="L657" s="92"/>
      <c r="M657" s="9">
        <f t="shared" ca="1" si="214"/>
        <v>0</v>
      </c>
      <c r="N657" s="10" cm="1">
        <f t="array" aca="1" ref="N657" ca="1">IF(ISBLANK(C657),0,IF(F657="Flow",AP657,IF(F657="Cascade",AQ657,IF(OR(ISBLANK(F657),ISBLANK(G657),ISBLANK(I657),ISBLANK(J657)),0,(_xlfn.XLOOKUP(S657,INDIRECT(U657&amp;W657&amp;"W"),_xlfn.XLOOKUP(T657,INDIRECT(U657&amp;W657&amp;"D"),INDIRECT(U657&amp;W657))))))))</f>
        <v>0</v>
      </c>
      <c r="O657" s="93"/>
      <c r="P657" s="9">
        <f t="shared" ca="1" si="215"/>
        <v>0</v>
      </c>
      <c r="Q657" s="9">
        <f t="shared" si="225"/>
        <v>0</v>
      </c>
      <c r="S657" s="7">
        <f t="shared" si="226"/>
        <v>800</v>
      </c>
      <c r="T657" s="7">
        <f t="shared" si="227"/>
        <v>800</v>
      </c>
      <c r="U657" s="8" t="str">
        <f t="shared" si="228"/>
        <v/>
      </c>
      <c r="V657" s="7" cm="1">
        <f t="array" aca="1" ref="V657" ca="1">IF(ISBLANK(I657),0,_xlfn.XLOOKUP(I657,INDIRECT(U657&amp;"Controls"),INDIRECT(U657&amp;"ControlsAddon")))</f>
        <v>0</v>
      </c>
      <c r="W657" s="7" t="str">
        <f t="shared" si="216"/>
        <v/>
      </c>
      <c r="X657" s="7" cm="1">
        <f t="array" aca="1" ref="X657" ca="1">IF(AND(K657="y",NOT(ISBLANK(H657))),_xlfn.XLOOKUP(S657,ralcassette,ralcassettecost),IF(K657="Y",_xlfn.XLOOKUP(S657,INDIRECT(U657&amp;"RALW"),_xlfn.XLOOKUP(T657,INDIRECT(U657&amp;"RALD"),INDIRECT(U657&amp;"RAL"))),0))</f>
        <v>0</v>
      </c>
      <c r="Y657" s="7">
        <f t="shared" si="229"/>
        <v>0</v>
      </c>
      <c r="Z657" s="7">
        <f t="shared" si="230"/>
        <v>0</v>
      </c>
      <c r="AA657" s="7" cm="1">
        <f t="array" ref="AA657">IF(ISNUMBER(SEARCH("cassette",H657)),_xlfn.XLOOKUP(S657,cassettewidth,_xlfn.XLOOKUP(H657,cassettetype,cassette)),IF(ISNUMBER(SEARCH("fascia",H657)),_xlfn.XLOOKUP(S657,fasciawidth,_xlfn.XLOOKUP(H657,fasciatype,fascia)),0))</f>
        <v>0</v>
      </c>
      <c r="AB657" s="7" t="str">
        <f t="shared" si="231"/>
        <v/>
      </c>
      <c r="AC657" s="7" t="str" cm="1">
        <f t="array" ref="AC657">IF(NOT(ISBLANK(H657)),_xlfn.XLOOKUP(S657,cassetterefwidth,_xlfn.XLOOKUP(T657,cassetterefdrop,cassetteref)),"")</f>
        <v/>
      </c>
      <c r="AD657" s="1" t="b">
        <f t="shared" si="232"/>
        <v>0</v>
      </c>
      <c r="AE657" s="1" t="b">
        <f t="shared" si="217"/>
        <v>0</v>
      </c>
      <c r="AF657" s="10" t="e" cm="1">
        <f t="array" aca="1" ref="AF657" ca="1">(_xlfn.XLOOKUP($S657,INDIRECT($U657&amp;$W657&amp;"W"),_xlfn.XLOOKUP($T657,INDIRECT($U657&amp;$W657&amp;"D"),INDIRECT($U657&amp;$W657))))</f>
        <v>#REF!</v>
      </c>
      <c r="AG657" s="9"/>
      <c r="AH657" s="9"/>
      <c r="AI657" s="9"/>
      <c r="AJ657" s="9"/>
      <c r="AK657" s="9"/>
      <c r="AL657" s="7">
        <f t="shared" si="218"/>
        <v>500</v>
      </c>
      <c r="AM657" s="7" t="str">
        <f t="shared" si="233"/>
        <v/>
      </c>
      <c r="AN657" s="7">
        <f t="shared" si="219"/>
        <v>0</v>
      </c>
      <c r="AO657" s="7">
        <f t="shared" si="220"/>
        <v>0</v>
      </c>
      <c r="AP657" s="9" cm="1">
        <f t="array" aca="1" ref="AP657" ca="1">IF(F657="Flow",_xlfn.XLOOKUP(AL657,INDIRECT(F657&amp;AM657&amp;"W"),_xlfn.XLOOKUP(AI657,INDIRECT(F657&amp;AM657&amp;"H"),INDIRECT(F657&amp;AM657))),0)</f>
        <v>0</v>
      </c>
      <c r="AQ657" s="9">
        <f>IF(F657="Cascade",_xlfn.XLOOKUP(S657,Cascade!$C$4:$S$4,Cascade!$C$5:$S$5),0)</f>
        <v>0</v>
      </c>
      <c r="AR657" s="9" t="b">
        <f t="shared" si="221"/>
        <v>0</v>
      </c>
      <c r="AS657" s="9" cm="1">
        <f t="array" aca="1" ref="AS657" ca="1">IF(OR(G657="Ellipse 43",G657="Luxury 46",G657="Type 2",G657="Type D",G657="Type Z",ISBLANK(G657)),0,_xlfn.XLOOKUP(S657,INDIRECT(U657&amp;AR657&amp;"w"),INDIRECT(U657&amp;AR657)))</f>
        <v>0</v>
      </c>
      <c r="AT657" s="9" cm="1">
        <f t="array" ref="AT657">IF(F657="ExtraLok 100",_xlfn.XLOOKUP(S657,'ExtraLok 100'!$C$6:$S$6,_xlfn.XLOOKUP('Pricing Tool'!T657,'ExtraLok 100'!$A$7:$A$21,'ExtraLok 100'!$C$7:$S$21)),IF(F657="ExtraLok 125",_xlfn.XLOOKUP('Pricing Tool'!S657,'ExtraLok 125'!$C$6:$S$6,_xlfn.XLOOKUP('Pricing Tool'!T657,'ExtraLok 125'!$A$7:$A$33,'ExtraLok 125'!$C$7:$S$33)),0))</f>
        <v>0</v>
      </c>
      <c r="AU657" s="9">
        <f t="shared" ca="1" si="234"/>
        <v>0</v>
      </c>
      <c r="AV657" s="9" t="str">
        <f t="shared" si="222"/>
        <v/>
      </c>
      <c r="AW657" s="85" t="e">
        <f>_xlfn.XLOOKUP($AV657,'Size capacities'!$A$2:$A$120,'Size capacities'!D$2:D$120)</f>
        <v>#N/A</v>
      </c>
      <c r="AX657" s="85" t="e">
        <f>_xlfn.XLOOKUP($AV657,'Size capacities'!$A$2:$A$120,'Size capacities'!E$2:E$120)</f>
        <v>#N/A</v>
      </c>
      <c r="AY657" s="85" t="e">
        <f>_xlfn.XLOOKUP($AV657,'Size capacities'!$A$2:$A$120,'Size capacities'!F$2:F$120)</f>
        <v>#N/A</v>
      </c>
      <c r="AZ657" s="85" t="e">
        <f>_xlfn.XLOOKUP($AV657,'Size capacities'!$A$2:$A$120,'Size capacities'!G$2:G$120)</f>
        <v>#N/A</v>
      </c>
      <c r="BA657" s="85">
        <f t="shared" si="223"/>
        <v>0</v>
      </c>
      <c r="BB657" s="85">
        <f t="shared" si="224"/>
        <v>0</v>
      </c>
    </row>
    <row r="658" spans="1:54" x14ac:dyDescent="0.3">
      <c r="A658" s="7">
        <v>655</v>
      </c>
      <c r="B658" s="91"/>
      <c r="C658" s="91"/>
      <c r="D658" s="91"/>
      <c r="E658" s="91"/>
      <c r="F658" s="91"/>
      <c r="G658" s="91"/>
      <c r="H658" s="91"/>
      <c r="I658" s="91"/>
      <c r="J658" s="91"/>
      <c r="K658" s="92"/>
      <c r="L658" s="92"/>
      <c r="M658" s="9">
        <f t="shared" ca="1" si="214"/>
        <v>0</v>
      </c>
      <c r="N658" s="10" cm="1">
        <f t="array" aca="1" ref="N658" ca="1">IF(ISBLANK(C658),0,IF(F658="Flow",AP658,IF(F658="Cascade",AQ658,IF(OR(ISBLANK(F658),ISBLANK(G658),ISBLANK(I658),ISBLANK(J658)),0,(_xlfn.XLOOKUP(S658,INDIRECT(U658&amp;W658&amp;"W"),_xlfn.XLOOKUP(T658,INDIRECT(U658&amp;W658&amp;"D"),INDIRECT(U658&amp;W658))))))))</f>
        <v>0</v>
      </c>
      <c r="O658" s="93"/>
      <c r="P658" s="9">
        <f t="shared" ca="1" si="215"/>
        <v>0</v>
      </c>
      <c r="Q658" s="9">
        <f t="shared" si="225"/>
        <v>0</v>
      </c>
      <c r="S658" s="7">
        <f t="shared" si="226"/>
        <v>800</v>
      </c>
      <c r="T658" s="7">
        <f t="shared" si="227"/>
        <v>800</v>
      </c>
      <c r="U658" s="8" t="str">
        <f t="shared" si="228"/>
        <v/>
      </c>
      <c r="V658" s="7" cm="1">
        <f t="array" aca="1" ref="V658" ca="1">IF(ISBLANK(I658),0,_xlfn.XLOOKUP(I658,INDIRECT(U658&amp;"Controls"),INDIRECT(U658&amp;"ControlsAddon")))</f>
        <v>0</v>
      </c>
      <c r="W658" s="7" t="str">
        <f t="shared" si="216"/>
        <v/>
      </c>
      <c r="X658" s="7" cm="1">
        <f t="array" aca="1" ref="X658" ca="1">IF(AND(K658="y",NOT(ISBLANK(H658))),_xlfn.XLOOKUP(S658,ralcassette,ralcassettecost),IF(K658="Y",_xlfn.XLOOKUP(S658,INDIRECT(U658&amp;"RALW"),_xlfn.XLOOKUP(T658,INDIRECT(U658&amp;"RALD"),INDIRECT(U658&amp;"RAL"))),0))</f>
        <v>0</v>
      </c>
      <c r="Y658" s="7">
        <f t="shared" si="229"/>
        <v>0</v>
      </c>
      <c r="Z658" s="7">
        <f t="shared" si="230"/>
        <v>0</v>
      </c>
      <c r="AA658" s="7" cm="1">
        <f t="array" ref="AA658">IF(ISNUMBER(SEARCH("cassette",H658)),_xlfn.XLOOKUP(S658,cassettewidth,_xlfn.XLOOKUP(H658,cassettetype,cassette)),IF(ISNUMBER(SEARCH("fascia",H658)),_xlfn.XLOOKUP(S658,fasciawidth,_xlfn.XLOOKUP(H658,fasciatype,fascia)),0))</f>
        <v>0</v>
      </c>
      <c r="AB658" s="7" t="str">
        <f t="shared" si="231"/>
        <v/>
      </c>
      <c r="AC658" s="7" t="str" cm="1">
        <f t="array" ref="AC658">IF(NOT(ISBLANK(H658)),_xlfn.XLOOKUP(S658,cassetterefwidth,_xlfn.XLOOKUP(T658,cassetterefdrop,cassetteref)),"")</f>
        <v/>
      </c>
      <c r="AD658" s="1" t="b">
        <f t="shared" si="232"/>
        <v>0</v>
      </c>
      <c r="AE658" s="1" t="b">
        <f t="shared" si="217"/>
        <v>0</v>
      </c>
      <c r="AF658" s="10" t="e" cm="1">
        <f t="array" aca="1" ref="AF658" ca="1">(_xlfn.XLOOKUP($S658,INDIRECT($U658&amp;$W658&amp;"W"),_xlfn.XLOOKUP($T658,INDIRECT($U658&amp;$W658&amp;"D"),INDIRECT($U658&amp;$W658))))</f>
        <v>#REF!</v>
      </c>
      <c r="AG658" s="9"/>
      <c r="AH658" s="9"/>
      <c r="AI658" s="9"/>
      <c r="AJ658" s="9"/>
      <c r="AK658" s="9"/>
      <c r="AL658" s="7">
        <f t="shared" si="218"/>
        <v>500</v>
      </c>
      <c r="AM658" s="7" t="str">
        <f t="shared" si="233"/>
        <v/>
      </c>
      <c r="AN658" s="7">
        <f t="shared" si="219"/>
        <v>0</v>
      </c>
      <c r="AO658" s="7">
        <f t="shared" si="220"/>
        <v>0</v>
      </c>
      <c r="AP658" s="9" cm="1">
        <f t="array" aca="1" ref="AP658" ca="1">IF(F658="Flow",_xlfn.XLOOKUP(AL658,INDIRECT(F658&amp;AM658&amp;"W"),_xlfn.XLOOKUP(AI658,INDIRECT(F658&amp;AM658&amp;"H"),INDIRECT(F658&amp;AM658))),0)</f>
        <v>0</v>
      </c>
      <c r="AQ658" s="9">
        <f>IF(F658="Cascade",_xlfn.XLOOKUP(S658,Cascade!$C$4:$S$4,Cascade!$C$5:$S$5),0)</f>
        <v>0</v>
      </c>
      <c r="AR658" s="9" t="b">
        <f t="shared" si="221"/>
        <v>0</v>
      </c>
      <c r="AS658" s="9" cm="1">
        <f t="array" aca="1" ref="AS658" ca="1">IF(OR(G658="Ellipse 43",G658="Luxury 46",G658="Type 2",G658="Type D",G658="Type Z",ISBLANK(G658)),0,_xlfn.XLOOKUP(S658,INDIRECT(U658&amp;AR658&amp;"w"),INDIRECT(U658&amp;AR658)))</f>
        <v>0</v>
      </c>
      <c r="AT658" s="9" cm="1">
        <f t="array" ref="AT658">IF(F658="ExtraLok 100",_xlfn.XLOOKUP(S658,'ExtraLok 100'!$C$6:$S$6,_xlfn.XLOOKUP('Pricing Tool'!T658,'ExtraLok 100'!$A$7:$A$21,'ExtraLok 100'!$C$7:$S$21)),IF(F658="ExtraLok 125",_xlfn.XLOOKUP('Pricing Tool'!S658,'ExtraLok 125'!$C$6:$S$6,_xlfn.XLOOKUP('Pricing Tool'!T658,'ExtraLok 125'!$A$7:$A$33,'ExtraLok 125'!$C$7:$S$33)),0))</f>
        <v>0</v>
      </c>
      <c r="AU658" s="9">
        <f t="shared" ca="1" si="234"/>
        <v>0</v>
      </c>
      <c r="AV658" s="9" t="str">
        <f t="shared" si="222"/>
        <v/>
      </c>
      <c r="AW658" s="85" t="e">
        <f>_xlfn.XLOOKUP($AV658,'Size capacities'!$A$2:$A$120,'Size capacities'!D$2:D$120)</f>
        <v>#N/A</v>
      </c>
      <c r="AX658" s="85" t="e">
        <f>_xlfn.XLOOKUP($AV658,'Size capacities'!$A$2:$A$120,'Size capacities'!E$2:E$120)</f>
        <v>#N/A</v>
      </c>
      <c r="AY658" s="85" t="e">
        <f>_xlfn.XLOOKUP($AV658,'Size capacities'!$A$2:$A$120,'Size capacities'!F$2:F$120)</f>
        <v>#N/A</v>
      </c>
      <c r="AZ658" s="85" t="e">
        <f>_xlfn.XLOOKUP($AV658,'Size capacities'!$A$2:$A$120,'Size capacities'!G$2:G$120)</f>
        <v>#N/A</v>
      </c>
      <c r="BA658" s="85">
        <f t="shared" si="223"/>
        <v>0</v>
      </c>
      <c r="BB658" s="85">
        <f t="shared" si="224"/>
        <v>0</v>
      </c>
    </row>
    <row r="659" spans="1:54" x14ac:dyDescent="0.3">
      <c r="A659" s="7">
        <v>656</v>
      </c>
      <c r="B659" s="91"/>
      <c r="C659" s="91"/>
      <c r="D659" s="91"/>
      <c r="E659" s="91"/>
      <c r="F659" s="91"/>
      <c r="G659" s="91"/>
      <c r="H659" s="91"/>
      <c r="I659" s="91"/>
      <c r="J659" s="91"/>
      <c r="K659" s="92"/>
      <c r="L659" s="92"/>
      <c r="M659" s="9">
        <f t="shared" ca="1" si="214"/>
        <v>0</v>
      </c>
      <c r="N659" s="10" cm="1">
        <f t="array" aca="1" ref="N659" ca="1">IF(ISBLANK(C659),0,IF(F659="Flow",AP659,IF(F659="Cascade",AQ659,IF(OR(ISBLANK(F659),ISBLANK(G659),ISBLANK(I659),ISBLANK(J659)),0,(_xlfn.XLOOKUP(S659,INDIRECT(U659&amp;W659&amp;"W"),_xlfn.XLOOKUP(T659,INDIRECT(U659&amp;W659&amp;"D"),INDIRECT(U659&amp;W659))))))))</f>
        <v>0</v>
      </c>
      <c r="O659" s="93"/>
      <c r="P659" s="9">
        <f t="shared" ca="1" si="215"/>
        <v>0</v>
      </c>
      <c r="Q659" s="9">
        <f t="shared" si="225"/>
        <v>0</v>
      </c>
      <c r="S659" s="7">
        <f t="shared" si="226"/>
        <v>800</v>
      </c>
      <c r="T659" s="7">
        <f t="shared" si="227"/>
        <v>800</v>
      </c>
      <c r="U659" s="8" t="str">
        <f t="shared" si="228"/>
        <v/>
      </c>
      <c r="V659" s="7" cm="1">
        <f t="array" aca="1" ref="V659" ca="1">IF(ISBLANK(I659),0,_xlfn.XLOOKUP(I659,INDIRECT(U659&amp;"Controls"),INDIRECT(U659&amp;"ControlsAddon")))</f>
        <v>0</v>
      </c>
      <c r="W659" s="7" t="str">
        <f t="shared" si="216"/>
        <v/>
      </c>
      <c r="X659" s="7" cm="1">
        <f t="array" aca="1" ref="X659" ca="1">IF(AND(K659="y",NOT(ISBLANK(H659))),_xlfn.XLOOKUP(S659,ralcassette,ralcassettecost),IF(K659="Y",_xlfn.XLOOKUP(S659,INDIRECT(U659&amp;"RALW"),_xlfn.XLOOKUP(T659,INDIRECT(U659&amp;"RALD"),INDIRECT(U659&amp;"RAL"))),0))</f>
        <v>0</v>
      </c>
      <c r="Y659" s="7">
        <f t="shared" si="229"/>
        <v>0</v>
      </c>
      <c r="Z659" s="7">
        <f t="shared" si="230"/>
        <v>0</v>
      </c>
      <c r="AA659" s="7" cm="1">
        <f t="array" ref="AA659">IF(ISNUMBER(SEARCH("cassette",H659)),_xlfn.XLOOKUP(S659,cassettewidth,_xlfn.XLOOKUP(H659,cassettetype,cassette)),IF(ISNUMBER(SEARCH("fascia",H659)),_xlfn.XLOOKUP(S659,fasciawidth,_xlfn.XLOOKUP(H659,fasciatype,fascia)),0))</f>
        <v>0</v>
      </c>
      <c r="AB659" s="7" t="str">
        <f t="shared" si="231"/>
        <v/>
      </c>
      <c r="AC659" s="7" t="str" cm="1">
        <f t="array" ref="AC659">IF(NOT(ISBLANK(H659)),_xlfn.XLOOKUP(S659,cassetterefwidth,_xlfn.XLOOKUP(T659,cassetterefdrop,cassetteref)),"")</f>
        <v/>
      </c>
      <c r="AD659" s="1" t="b">
        <f t="shared" si="232"/>
        <v>0</v>
      </c>
      <c r="AE659" s="1" t="b">
        <f t="shared" si="217"/>
        <v>0</v>
      </c>
      <c r="AF659" s="10" t="e" cm="1">
        <f t="array" aca="1" ref="AF659" ca="1">(_xlfn.XLOOKUP($S659,INDIRECT($U659&amp;$W659&amp;"W"),_xlfn.XLOOKUP($T659,INDIRECT($U659&amp;$W659&amp;"D"),INDIRECT($U659&amp;$W659))))</f>
        <v>#REF!</v>
      </c>
      <c r="AG659" s="9"/>
      <c r="AH659" s="9"/>
      <c r="AI659" s="9"/>
      <c r="AJ659" s="9"/>
      <c r="AK659" s="9"/>
      <c r="AL659" s="7">
        <f t="shared" si="218"/>
        <v>500</v>
      </c>
      <c r="AM659" s="7" t="str">
        <f t="shared" si="233"/>
        <v/>
      </c>
      <c r="AN659" s="7">
        <f t="shared" si="219"/>
        <v>0</v>
      </c>
      <c r="AO659" s="7">
        <f t="shared" si="220"/>
        <v>0</v>
      </c>
      <c r="AP659" s="9" cm="1">
        <f t="array" aca="1" ref="AP659" ca="1">IF(F659="Flow",_xlfn.XLOOKUP(AL659,INDIRECT(F659&amp;AM659&amp;"W"),_xlfn.XLOOKUP(AI659,INDIRECT(F659&amp;AM659&amp;"H"),INDIRECT(F659&amp;AM659))),0)</f>
        <v>0</v>
      </c>
      <c r="AQ659" s="9">
        <f>IF(F659="Cascade",_xlfn.XLOOKUP(S659,Cascade!$C$4:$S$4,Cascade!$C$5:$S$5),0)</f>
        <v>0</v>
      </c>
      <c r="AR659" s="9" t="b">
        <f t="shared" si="221"/>
        <v>0</v>
      </c>
      <c r="AS659" s="9" cm="1">
        <f t="array" aca="1" ref="AS659" ca="1">IF(OR(G659="Ellipse 43",G659="Luxury 46",G659="Type 2",G659="Type D",G659="Type Z",ISBLANK(G659)),0,_xlfn.XLOOKUP(S659,INDIRECT(U659&amp;AR659&amp;"w"),INDIRECT(U659&amp;AR659)))</f>
        <v>0</v>
      </c>
      <c r="AT659" s="9" cm="1">
        <f t="array" ref="AT659">IF(F659="ExtraLok 100",_xlfn.XLOOKUP(S659,'ExtraLok 100'!$C$6:$S$6,_xlfn.XLOOKUP('Pricing Tool'!T659,'ExtraLok 100'!$A$7:$A$21,'ExtraLok 100'!$C$7:$S$21)),IF(F659="ExtraLok 125",_xlfn.XLOOKUP('Pricing Tool'!S659,'ExtraLok 125'!$C$6:$S$6,_xlfn.XLOOKUP('Pricing Tool'!T659,'ExtraLok 125'!$A$7:$A$33,'ExtraLok 125'!$C$7:$S$33)),0))</f>
        <v>0</v>
      </c>
      <c r="AU659" s="9">
        <f t="shared" ca="1" si="234"/>
        <v>0</v>
      </c>
      <c r="AV659" s="9" t="str">
        <f t="shared" si="222"/>
        <v/>
      </c>
      <c r="AW659" s="85" t="e">
        <f>_xlfn.XLOOKUP($AV659,'Size capacities'!$A$2:$A$120,'Size capacities'!D$2:D$120)</f>
        <v>#N/A</v>
      </c>
      <c r="AX659" s="85" t="e">
        <f>_xlfn.XLOOKUP($AV659,'Size capacities'!$A$2:$A$120,'Size capacities'!E$2:E$120)</f>
        <v>#N/A</v>
      </c>
      <c r="AY659" s="85" t="e">
        <f>_xlfn.XLOOKUP($AV659,'Size capacities'!$A$2:$A$120,'Size capacities'!F$2:F$120)</f>
        <v>#N/A</v>
      </c>
      <c r="AZ659" s="85" t="e">
        <f>_xlfn.XLOOKUP($AV659,'Size capacities'!$A$2:$A$120,'Size capacities'!G$2:G$120)</f>
        <v>#N/A</v>
      </c>
      <c r="BA659" s="85">
        <f t="shared" si="223"/>
        <v>0</v>
      </c>
      <c r="BB659" s="85">
        <f t="shared" si="224"/>
        <v>0</v>
      </c>
    </row>
    <row r="660" spans="1:54" x14ac:dyDescent="0.3">
      <c r="A660" s="7">
        <v>657</v>
      </c>
      <c r="B660" s="91"/>
      <c r="C660" s="91"/>
      <c r="D660" s="91"/>
      <c r="E660" s="91"/>
      <c r="F660" s="91"/>
      <c r="G660" s="91"/>
      <c r="H660" s="91"/>
      <c r="I660" s="91"/>
      <c r="J660" s="91"/>
      <c r="K660" s="92"/>
      <c r="L660" s="92"/>
      <c r="M660" s="9">
        <f t="shared" ca="1" si="214"/>
        <v>0</v>
      </c>
      <c r="N660" s="10" cm="1">
        <f t="array" aca="1" ref="N660" ca="1">IF(ISBLANK(C660),0,IF(F660="Flow",AP660,IF(F660="Cascade",AQ660,IF(OR(ISBLANK(F660),ISBLANK(G660),ISBLANK(I660),ISBLANK(J660)),0,(_xlfn.XLOOKUP(S660,INDIRECT(U660&amp;W660&amp;"W"),_xlfn.XLOOKUP(T660,INDIRECT(U660&amp;W660&amp;"D"),INDIRECT(U660&amp;W660))))))))</f>
        <v>0</v>
      </c>
      <c r="O660" s="93"/>
      <c r="P660" s="9">
        <f t="shared" ca="1" si="215"/>
        <v>0</v>
      </c>
      <c r="Q660" s="9">
        <f t="shared" si="225"/>
        <v>0</v>
      </c>
      <c r="S660" s="7">
        <f t="shared" si="226"/>
        <v>800</v>
      </c>
      <c r="T660" s="7">
        <f t="shared" si="227"/>
        <v>800</v>
      </c>
      <c r="U660" s="8" t="str">
        <f t="shared" si="228"/>
        <v/>
      </c>
      <c r="V660" s="7" cm="1">
        <f t="array" aca="1" ref="V660" ca="1">IF(ISBLANK(I660),0,_xlfn.XLOOKUP(I660,INDIRECT(U660&amp;"Controls"),INDIRECT(U660&amp;"ControlsAddon")))</f>
        <v>0</v>
      </c>
      <c r="W660" s="7" t="str">
        <f t="shared" si="216"/>
        <v/>
      </c>
      <c r="X660" s="7" cm="1">
        <f t="array" aca="1" ref="X660" ca="1">IF(AND(K660="y",NOT(ISBLANK(H660))),_xlfn.XLOOKUP(S660,ralcassette,ralcassettecost),IF(K660="Y",_xlfn.XLOOKUP(S660,INDIRECT(U660&amp;"RALW"),_xlfn.XLOOKUP(T660,INDIRECT(U660&amp;"RALD"),INDIRECT(U660&amp;"RAL"))),0))</f>
        <v>0</v>
      </c>
      <c r="Y660" s="7">
        <f t="shared" si="229"/>
        <v>0</v>
      </c>
      <c r="Z660" s="7">
        <f t="shared" si="230"/>
        <v>0</v>
      </c>
      <c r="AA660" s="7" cm="1">
        <f t="array" ref="AA660">IF(ISNUMBER(SEARCH("cassette",H660)),_xlfn.XLOOKUP(S660,cassettewidth,_xlfn.XLOOKUP(H660,cassettetype,cassette)),IF(ISNUMBER(SEARCH("fascia",H660)),_xlfn.XLOOKUP(S660,fasciawidth,_xlfn.XLOOKUP(H660,fasciatype,fascia)),0))</f>
        <v>0</v>
      </c>
      <c r="AB660" s="7" t="str">
        <f t="shared" si="231"/>
        <v/>
      </c>
      <c r="AC660" s="7" t="str" cm="1">
        <f t="array" ref="AC660">IF(NOT(ISBLANK(H660)),_xlfn.XLOOKUP(S660,cassetterefwidth,_xlfn.XLOOKUP(T660,cassetterefdrop,cassetteref)),"")</f>
        <v/>
      </c>
      <c r="AD660" s="1" t="b">
        <f t="shared" si="232"/>
        <v>0</v>
      </c>
      <c r="AE660" s="1" t="b">
        <f t="shared" si="217"/>
        <v>0</v>
      </c>
      <c r="AF660" s="10" t="e" cm="1">
        <f t="array" aca="1" ref="AF660" ca="1">(_xlfn.XLOOKUP($S660,INDIRECT($U660&amp;$W660&amp;"W"),_xlfn.XLOOKUP($T660,INDIRECT($U660&amp;$W660&amp;"D"),INDIRECT($U660&amp;$W660))))</f>
        <v>#REF!</v>
      </c>
      <c r="AG660" s="9"/>
      <c r="AH660" s="9"/>
      <c r="AI660" s="9"/>
      <c r="AJ660" s="9"/>
      <c r="AK660" s="9"/>
      <c r="AL660" s="7">
        <f t="shared" si="218"/>
        <v>500</v>
      </c>
      <c r="AM660" s="7" t="str">
        <f t="shared" si="233"/>
        <v/>
      </c>
      <c r="AN660" s="7">
        <f t="shared" si="219"/>
        <v>0</v>
      </c>
      <c r="AO660" s="7">
        <f t="shared" si="220"/>
        <v>0</v>
      </c>
      <c r="AP660" s="9" cm="1">
        <f t="array" aca="1" ref="AP660" ca="1">IF(F660="Flow",_xlfn.XLOOKUP(AL660,INDIRECT(F660&amp;AM660&amp;"W"),_xlfn.XLOOKUP(AI660,INDIRECT(F660&amp;AM660&amp;"H"),INDIRECT(F660&amp;AM660))),0)</f>
        <v>0</v>
      </c>
      <c r="AQ660" s="9">
        <f>IF(F660="Cascade",_xlfn.XLOOKUP(S660,Cascade!$C$4:$S$4,Cascade!$C$5:$S$5),0)</f>
        <v>0</v>
      </c>
      <c r="AR660" s="9" t="b">
        <f t="shared" si="221"/>
        <v>0</v>
      </c>
      <c r="AS660" s="9" cm="1">
        <f t="array" aca="1" ref="AS660" ca="1">IF(OR(G660="Ellipse 43",G660="Luxury 46",G660="Type 2",G660="Type D",G660="Type Z",ISBLANK(G660)),0,_xlfn.XLOOKUP(S660,INDIRECT(U660&amp;AR660&amp;"w"),INDIRECT(U660&amp;AR660)))</f>
        <v>0</v>
      </c>
      <c r="AT660" s="9" cm="1">
        <f t="array" ref="AT660">IF(F660="ExtraLok 100",_xlfn.XLOOKUP(S660,'ExtraLok 100'!$C$6:$S$6,_xlfn.XLOOKUP('Pricing Tool'!T660,'ExtraLok 100'!$A$7:$A$21,'ExtraLok 100'!$C$7:$S$21)),IF(F660="ExtraLok 125",_xlfn.XLOOKUP('Pricing Tool'!S660,'ExtraLok 125'!$C$6:$S$6,_xlfn.XLOOKUP('Pricing Tool'!T660,'ExtraLok 125'!$A$7:$A$33,'ExtraLok 125'!$C$7:$S$33)),0))</f>
        <v>0</v>
      </c>
      <c r="AU660" s="9">
        <f t="shared" ca="1" si="234"/>
        <v>0</v>
      </c>
      <c r="AV660" s="9" t="str">
        <f t="shared" si="222"/>
        <v/>
      </c>
      <c r="AW660" s="85" t="e">
        <f>_xlfn.XLOOKUP($AV660,'Size capacities'!$A$2:$A$120,'Size capacities'!D$2:D$120)</f>
        <v>#N/A</v>
      </c>
      <c r="AX660" s="85" t="e">
        <f>_xlfn.XLOOKUP($AV660,'Size capacities'!$A$2:$A$120,'Size capacities'!E$2:E$120)</f>
        <v>#N/A</v>
      </c>
      <c r="AY660" s="85" t="e">
        <f>_xlfn.XLOOKUP($AV660,'Size capacities'!$A$2:$A$120,'Size capacities'!F$2:F$120)</f>
        <v>#N/A</v>
      </c>
      <c r="AZ660" s="85" t="e">
        <f>_xlfn.XLOOKUP($AV660,'Size capacities'!$A$2:$A$120,'Size capacities'!G$2:G$120)</f>
        <v>#N/A</v>
      </c>
      <c r="BA660" s="85">
        <f t="shared" si="223"/>
        <v>0</v>
      </c>
      <c r="BB660" s="85">
        <f t="shared" si="224"/>
        <v>0</v>
      </c>
    </row>
    <row r="661" spans="1:54" x14ac:dyDescent="0.3">
      <c r="A661" s="7">
        <v>658</v>
      </c>
      <c r="B661" s="91"/>
      <c r="C661" s="91"/>
      <c r="D661" s="91"/>
      <c r="E661" s="91"/>
      <c r="F661" s="91"/>
      <c r="G661" s="91"/>
      <c r="H661" s="91"/>
      <c r="I661" s="91"/>
      <c r="J661" s="91"/>
      <c r="K661" s="92"/>
      <c r="L661" s="92"/>
      <c r="M661" s="9">
        <f t="shared" ca="1" si="214"/>
        <v>0</v>
      </c>
      <c r="N661" s="10" cm="1">
        <f t="array" aca="1" ref="N661" ca="1">IF(ISBLANK(C661),0,IF(F661="Flow",AP661,IF(F661="Cascade",AQ661,IF(OR(ISBLANK(F661),ISBLANK(G661),ISBLANK(I661),ISBLANK(J661)),0,(_xlfn.XLOOKUP(S661,INDIRECT(U661&amp;W661&amp;"W"),_xlfn.XLOOKUP(T661,INDIRECT(U661&amp;W661&amp;"D"),INDIRECT(U661&amp;W661))))))))</f>
        <v>0</v>
      </c>
      <c r="O661" s="93"/>
      <c r="P661" s="9">
        <f t="shared" ca="1" si="215"/>
        <v>0</v>
      </c>
      <c r="Q661" s="9">
        <f t="shared" si="225"/>
        <v>0</v>
      </c>
      <c r="S661" s="7">
        <f t="shared" si="226"/>
        <v>800</v>
      </c>
      <c r="T661" s="7">
        <f t="shared" si="227"/>
        <v>800</v>
      </c>
      <c r="U661" s="8" t="str">
        <f t="shared" si="228"/>
        <v/>
      </c>
      <c r="V661" s="7" cm="1">
        <f t="array" aca="1" ref="V661" ca="1">IF(ISBLANK(I661),0,_xlfn.XLOOKUP(I661,INDIRECT(U661&amp;"Controls"),INDIRECT(U661&amp;"ControlsAddon")))</f>
        <v>0</v>
      </c>
      <c r="W661" s="7" t="str">
        <f t="shared" si="216"/>
        <v/>
      </c>
      <c r="X661" s="7" cm="1">
        <f t="array" aca="1" ref="X661" ca="1">IF(AND(K661="y",NOT(ISBLANK(H661))),_xlfn.XLOOKUP(S661,ralcassette,ralcassettecost),IF(K661="Y",_xlfn.XLOOKUP(S661,INDIRECT(U661&amp;"RALW"),_xlfn.XLOOKUP(T661,INDIRECT(U661&amp;"RALD"),INDIRECT(U661&amp;"RAL"))),0))</f>
        <v>0</v>
      </c>
      <c r="Y661" s="7">
        <f t="shared" si="229"/>
        <v>0</v>
      </c>
      <c r="Z661" s="7">
        <f t="shared" si="230"/>
        <v>0</v>
      </c>
      <c r="AA661" s="7" cm="1">
        <f t="array" ref="AA661">IF(ISNUMBER(SEARCH("cassette",H661)),_xlfn.XLOOKUP(S661,cassettewidth,_xlfn.XLOOKUP(H661,cassettetype,cassette)),IF(ISNUMBER(SEARCH("fascia",H661)),_xlfn.XLOOKUP(S661,fasciawidth,_xlfn.XLOOKUP(H661,fasciatype,fascia)),0))</f>
        <v>0</v>
      </c>
      <c r="AB661" s="7" t="str">
        <f t="shared" si="231"/>
        <v/>
      </c>
      <c r="AC661" s="7" t="str" cm="1">
        <f t="array" ref="AC661">IF(NOT(ISBLANK(H661)),_xlfn.XLOOKUP(S661,cassetterefwidth,_xlfn.XLOOKUP(T661,cassetterefdrop,cassetteref)),"")</f>
        <v/>
      </c>
      <c r="AD661" s="1" t="b">
        <f t="shared" si="232"/>
        <v>0</v>
      </c>
      <c r="AE661" s="1" t="b">
        <f t="shared" si="217"/>
        <v>0</v>
      </c>
      <c r="AF661" s="10" t="e" cm="1">
        <f t="array" aca="1" ref="AF661" ca="1">(_xlfn.XLOOKUP($S661,INDIRECT($U661&amp;$W661&amp;"W"),_xlfn.XLOOKUP($T661,INDIRECT($U661&amp;$W661&amp;"D"),INDIRECT($U661&amp;$W661))))</f>
        <v>#REF!</v>
      </c>
      <c r="AG661" s="9"/>
      <c r="AH661" s="9"/>
      <c r="AI661" s="9"/>
      <c r="AJ661" s="9"/>
      <c r="AK661" s="9"/>
      <c r="AL661" s="7">
        <f t="shared" si="218"/>
        <v>500</v>
      </c>
      <c r="AM661" s="7" t="str">
        <f t="shared" si="233"/>
        <v/>
      </c>
      <c r="AN661" s="7">
        <f t="shared" si="219"/>
        <v>0</v>
      </c>
      <c r="AO661" s="7">
        <f t="shared" si="220"/>
        <v>0</v>
      </c>
      <c r="AP661" s="9" cm="1">
        <f t="array" aca="1" ref="AP661" ca="1">IF(F661="Flow",_xlfn.XLOOKUP(AL661,INDIRECT(F661&amp;AM661&amp;"W"),_xlfn.XLOOKUP(AI661,INDIRECT(F661&amp;AM661&amp;"H"),INDIRECT(F661&amp;AM661))),0)</f>
        <v>0</v>
      </c>
      <c r="AQ661" s="9">
        <f>IF(F661="Cascade",_xlfn.XLOOKUP(S661,Cascade!$C$4:$S$4,Cascade!$C$5:$S$5),0)</f>
        <v>0</v>
      </c>
      <c r="AR661" s="9" t="b">
        <f t="shared" si="221"/>
        <v>0</v>
      </c>
      <c r="AS661" s="9" cm="1">
        <f t="array" aca="1" ref="AS661" ca="1">IF(OR(G661="Ellipse 43",G661="Luxury 46",G661="Type 2",G661="Type D",G661="Type Z",ISBLANK(G661)),0,_xlfn.XLOOKUP(S661,INDIRECT(U661&amp;AR661&amp;"w"),INDIRECT(U661&amp;AR661)))</f>
        <v>0</v>
      </c>
      <c r="AT661" s="9" cm="1">
        <f t="array" ref="AT661">IF(F661="ExtraLok 100",_xlfn.XLOOKUP(S661,'ExtraLok 100'!$C$6:$S$6,_xlfn.XLOOKUP('Pricing Tool'!T661,'ExtraLok 100'!$A$7:$A$21,'ExtraLok 100'!$C$7:$S$21)),IF(F661="ExtraLok 125",_xlfn.XLOOKUP('Pricing Tool'!S661,'ExtraLok 125'!$C$6:$S$6,_xlfn.XLOOKUP('Pricing Tool'!T661,'ExtraLok 125'!$A$7:$A$33,'ExtraLok 125'!$C$7:$S$33)),0))</f>
        <v>0</v>
      </c>
      <c r="AU661" s="9">
        <f t="shared" ca="1" si="234"/>
        <v>0</v>
      </c>
      <c r="AV661" s="9" t="str">
        <f t="shared" si="222"/>
        <v/>
      </c>
      <c r="AW661" s="85" t="e">
        <f>_xlfn.XLOOKUP($AV661,'Size capacities'!$A$2:$A$120,'Size capacities'!D$2:D$120)</f>
        <v>#N/A</v>
      </c>
      <c r="AX661" s="85" t="e">
        <f>_xlfn.XLOOKUP($AV661,'Size capacities'!$A$2:$A$120,'Size capacities'!E$2:E$120)</f>
        <v>#N/A</v>
      </c>
      <c r="AY661" s="85" t="e">
        <f>_xlfn.XLOOKUP($AV661,'Size capacities'!$A$2:$A$120,'Size capacities'!F$2:F$120)</f>
        <v>#N/A</v>
      </c>
      <c r="AZ661" s="85" t="e">
        <f>_xlfn.XLOOKUP($AV661,'Size capacities'!$A$2:$A$120,'Size capacities'!G$2:G$120)</f>
        <v>#N/A</v>
      </c>
      <c r="BA661" s="85">
        <f t="shared" si="223"/>
        <v>0</v>
      </c>
      <c r="BB661" s="85">
        <f t="shared" si="224"/>
        <v>0</v>
      </c>
    </row>
    <row r="662" spans="1:54" x14ac:dyDescent="0.3">
      <c r="A662" s="7">
        <v>659</v>
      </c>
      <c r="B662" s="91"/>
      <c r="C662" s="91"/>
      <c r="D662" s="91"/>
      <c r="E662" s="91"/>
      <c r="F662" s="91"/>
      <c r="G662" s="91"/>
      <c r="H662" s="91"/>
      <c r="I662" s="91"/>
      <c r="J662" s="91"/>
      <c r="K662" s="92"/>
      <c r="L662" s="92"/>
      <c r="M662" s="9">
        <f t="shared" ca="1" si="214"/>
        <v>0</v>
      </c>
      <c r="N662" s="10" cm="1">
        <f t="array" aca="1" ref="N662" ca="1">IF(ISBLANK(C662),0,IF(F662="Flow",AP662,IF(F662="Cascade",AQ662,IF(OR(ISBLANK(F662),ISBLANK(G662),ISBLANK(I662),ISBLANK(J662)),0,(_xlfn.XLOOKUP(S662,INDIRECT(U662&amp;W662&amp;"W"),_xlfn.XLOOKUP(T662,INDIRECT(U662&amp;W662&amp;"D"),INDIRECT(U662&amp;W662))))))))</f>
        <v>0</v>
      </c>
      <c r="O662" s="93"/>
      <c r="P662" s="9">
        <f t="shared" ca="1" si="215"/>
        <v>0</v>
      </c>
      <c r="Q662" s="9">
        <f t="shared" si="225"/>
        <v>0</v>
      </c>
      <c r="S662" s="7">
        <f t="shared" si="226"/>
        <v>800</v>
      </c>
      <c r="T662" s="7">
        <f t="shared" si="227"/>
        <v>800</v>
      </c>
      <c r="U662" s="8" t="str">
        <f t="shared" si="228"/>
        <v/>
      </c>
      <c r="V662" s="7" cm="1">
        <f t="array" aca="1" ref="V662" ca="1">IF(ISBLANK(I662),0,_xlfn.XLOOKUP(I662,INDIRECT(U662&amp;"Controls"),INDIRECT(U662&amp;"ControlsAddon")))</f>
        <v>0</v>
      </c>
      <c r="W662" s="7" t="str">
        <f t="shared" si="216"/>
        <v/>
      </c>
      <c r="X662" s="7" cm="1">
        <f t="array" aca="1" ref="X662" ca="1">IF(AND(K662="y",NOT(ISBLANK(H662))),_xlfn.XLOOKUP(S662,ralcassette,ralcassettecost),IF(K662="Y",_xlfn.XLOOKUP(S662,INDIRECT(U662&amp;"RALW"),_xlfn.XLOOKUP(T662,INDIRECT(U662&amp;"RALD"),INDIRECT(U662&amp;"RAL"))),0))</f>
        <v>0</v>
      </c>
      <c r="Y662" s="7">
        <f t="shared" si="229"/>
        <v>0</v>
      </c>
      <c r="Z662" s="7">
        <f t="shared" si="230"/>
        <v>0</v>
      </c>
      <c r="AA662" s="7" cm="1">
        <f t="array" ref="AA662">IF(ISNUMBER(SEARCH("cassette",H662)),_xlfn.XLOOKUP(S662,cassettewidth,_xlfn.XLOOKUP(H662,cassettetype,cassette)),IF(ISNUMBER(SEARCH("fascia",H662)),_xlfn.XLOOKUP(S662,fasciawidth,_xlfn.XLOOKUP(H662,fasciatype,fascia)),0))</f>
        <v>0</v>
      </c>
      <c r="AB662" s="7" t="str">
        <f t="shared" si="231"/>
        <v/>
      </c>
      <c r="AC662" s="7" t="str" cm="1">
        <f t="array" ref="AC662">IF(NOT(ISBLANK(H662)),_xlfn.XLOOKUP(S662,cassetterefwidth,_xlfn.XLOOKUP(T662,cassetterefdrop,cassetteref)),"")</f>
        <v/>
      </c>
      <c r="AD662" s="1" t="b">
        <f t="shared" si="232"/>
        <v>0</v>
      </c>
      <c r="AE662" s="1" t="b">
        <f t="shared" si="217"/>
        <v>0</v>
      </c>
      <c r="AF662" s="10" t="e" cm="1">
        <f t="array" aca="1" ref="AF662" ca="1">(_xlfn.XLOOKUP($S662,INDIRECT($U662&amp;$W662&amp;"W"),_xlfn.XLOOKUP($T662,INDIRECT($U662&amp;$W662&amp;"D"),INDIRECT($U662&amp;$W662))))</f>
        <v>#REF!</v>
      </c>
      <c r="AG662" s="9"/>
      <c r="AH662" s="9"/>
      <c r="AI662" s="9"/>
      <c r="AJ662" s="9"/>
      <c r="AK662" s="9"/>
      <c r="AL662" s="7">
        <f t="shared" si="218"/>
        <v>500</v>
      </c>
      <c r="AM662" s="7" t="str">
        <f t="shared" si="233"/>
        <v/>
      </c>
      <c r="AN662" s="7">
        <f t="shared" si="219"/>
        <v>0</v>
      </c>
      <c r="AO662" s="7">
        <f t="shared" si="220"/>
        <v>0</v>
      </c>
      <c r="AP662" s="9" cm="1">
        <f t="array" aca="1" ref="AP662" ca="1">IF(F662="Flow",_xlfn.XLOOKUP(AL662,INDIRECT(F662&amp;AM662&amp;"W"),_xlfn.XLOOKUP(AI662,INDIRECT(F662&amp;AM662&amp;"H"),INDIRECT(F662&amp;AM662))),0)</f>
        <v>0</v>
      </c>
      <c r="AQ662" s="9">
        <f>IF(F662="Cascade",_xlfn.XLOOKUP(S662,Cascade!$C$4:$S$4,Cascade!$C$5:$S$5),0)</f>
        <v>0</v>
      </c>
      <c r="AR662" s="9" t="b">
        <f t="shared" si="221"/>
        <v>0</v>
      </c>
      <c r="AS662" s="9" cm="1">
        <f t="array" aca="1" ref="AS662" ca="1">IF(OR(G662="Ellipse 43",G662="Luxury 46",G662="Type 2",G662="Type D",G662="Type Z",ISBLANK(G662)),0,_xlfn.XLOOKUP(S662,INDIRECT(U662&amp;AR662&amp;"w"),INDIRECT(U662&amp;AR662)))</f>
        <v>0</v>
      </c>
      <c r="AT662" s="9" cm="1">
        <f t="array" ref="AT662">IF(F662="ExtraLok 100",_xlfn.XLOOKUP(S662,'ExtraLok 100'!$C$6:$S$6,_xlfn.XLOOKUP('Pricing Tool'!T662,'ExtraLok 100'!$A$7:$A$21,'ExtraLok 100'!$C$7:$S$21)),IF(F662="ExtraLok 125",_xlfn.XLOOKUP('Pricing Tool'!S662,'ExtraLok 125'!$C$6:$S$6,_xlfn.XLOOKUP('Pricing Tool'!T662,'ExtraLok 125'!$A$7:$A$33,'ExtraLok 125'!$C$7:$S$33)),0))</f>
        <v>0</v>
      </c>
      <c r="AU662" s="9">
        <f t="shared" ca="1" si="234"/>
        <v>0</v>
      </c>
      <c r="AV662" s="9" t="str">
        <f t="shared" si="222"/>
        <v/>
      </c>
      <c r="AW662" s="85" t="e">
        <f>_xlfn.XLOOKUP($AV662,'Size capacities'!$A$2:$A$120,'Size capacities'!D$2:D$120)</f>
        <v>#N/A</v>
      </c>
      <c r="AX662" s="85" t="e">
        <f>_xlfn.XLOOKUP($AV662,'Size capacities'!$A$2:$A$120,'Size capacities'!E$2:E$120)</f>
        <v>#N/A</v>
      </c>
      <c r="AY662" s="85" t="e">
        <f>_xlfn.XLOOKUP($AV662,'Size capacities'!$A$2:$A$120,'Size capacities'!F$2:F$120)</f>
        <v>#N/A</v>
      </c>
      <c r="AZ662" s="85" t="e">
        <f>_xlfn.XLOOKUP($AV662,'Size capacities'!$A$2:$A$120,'Size capacities'!G$2:G$120)</f>
        <v>#N/A</v>
      </c>
      <c r="BA662" s="85">
        <f t="shared" si="223"/>
        <v>0</v>
      </c>
      <c r="BB662" s="85">
        <f t="shared" si="224"/>
        <v>0</v>
      </c>
    </row>
    <row r="663" spans="1:54" x14ac:dyDescent="0.3">
      <c r="A663" s="7">
        <v>660</v>
      </c>
      <c r="B663" s="91"/>
      <c r="C663" s="91"/>
      <c r="D663" s="91"/>
      <c r="E663" s="91"/>
      <c r="F663" s="91"/>
      <c r="G663" s="91"/>
      <c r="H663" s="91"/>
      <c r="I663" s="91"/>
      <c r="J663" s="91"/>
      <c r="K663" s="92"/>
      <c r="L663" s="92"/>
      <c r="M663" s="9">
        <f t="shared" ca="1" si="214"/>
        <v>0</v>
      </c>
      <c r="N663" s="10" cm="1">
        <f t="array" aca="1" ref="N663" ca="1">IF(ISBLANK(C663),0,IF(F663="Flow",AP663,IF(F663="Cascade",AQ663,IF(OR(ISBLANK(F663),ISBLANK(G663),ISBLANK(I663),ISBLANK(J663)),0,(_xlfn.XLOOKUP(S663,INDIRECT(U663&amp;W663&amp;"W"),_xlfn.XLOOKUP(T663,INDIRECT(U663&amp;W663&amp;"D"),INDIRECT(U663&amp;W663))))))))</f>
        <v>0</v>
      </c>
      <c r="O663" s="93"/>
      <c r="P663" s="9">
        <f t="shared" ca="1" si="215"/>
        <v>0</v>
      </c>
      <c r="Q663" s="9">
        <f t="shared" si="225"/>
        <v>0</v>
      </c>
      <c r="S663" s="7">
        <f t="shared" si="226"/>
        <v>800</v>
      </c>
      <c r="T663" s="7">
        <f t="shared" si="227"/>
        <v>800</v>
      </c>
      <c r="U663" s="8" t="str">
        <f t="shared" si="228"/>
        <v/>
      </c>
      <c r="V663" s="7" cm="1">
        <f t="array" aca="1" ref="V663" ca="1">IF(ISBLANK(I663),0,_xlfn.XLOOKUP(I663,INDIRECT(U663&amp;"Controls"),INDIRECT(U663&amp;"ControlsAddon")))</f>
        <v>0</v>
      </c>
      <c r="W663" s="7" t="str">
        <f t="shared" si="216"/>
        <v/>
      </c>
      <c r="X663" s="7" cm="1">
        <f t="array" aca="1" ref="X663" ca="1">IF(AND(K663="y",NOT(ISBLANK(H663))),_xlfn.XLOOKUP(S663,ralcassette,ralcassettecost),IF(K663="Y",_xlfn.XLOOKUP(S663,INDIRECT(U663&amp;"RALW"),_xlfn.XLOOKUP(T663,INDIRECT(U663&amp;"RALD"),INDIRECT(U663&amp;"RAL"))),0))</f>
        <v>0</v>
      </c>
      <c r="Y663" s="7">
        <f t="shared" si="229"/>
        <v>0</v>
      </c>
      <c r="Z663" s="7">
        <f t="shared" si="230"/>
        <v>0</v>
      </c>
      <c r="AA663" s="7" cm="1">
        <f t="array" ref="AA663">IF(ISNUMBER(SEARCH("cassette",H663)),_xlfn.XLOOKUP(S663,cassettewidth,_xlfn.XLOOKUP(H663,cassettetype,cassette)),IF(ISNUMBER(SEARCH("fascia",H663)),_xlfn.XLOOKUP(S663,fasciawidth,_xlfn.XLOOKUP(H663,fasciatype,fascia)),0))</f>
        <v>0</v>
      </c>
      <c r="AB663" s="7" t="str">
        <f t="shared" si="231"/>
        <v/>
      </c>
      <c r="AC663" s="7" t="str" cm="1">
        <f t="array" ref="AC663">IF(NOT(ISBLANK(H663)),_xlfn.XLOOKUP(S663,cassetterefwidth,_xlfn.XLOOKUP(T663,cassetterefdrop,cassetteref)),"")</f>
        <v/>
      </c>
      <c r="AD663" s="1" t="b">
        <f t="shared" si="232"/>
        <v>0</v>
      </c>
      <c r="AE663" s="1" t="b">
        <f t="shared" si="217"/>
        <v>0</v>
      </c>
      <c r="AF663" s="10" t="e" cm="1">
        <f t="array" aca="1" ref="AF663" ca="1">(_xlfn.XLOOKUP($S663,INDIRECT($U663&amp;$W663&amp;"W"),_xlfn.XLOOKUP($T663,INDIRECT($U663&amp;$W663&amp;"D"),INDIRECT($U663&amp;$W663))))</f>
        <v>#REF!</v>
      </c>
      <c r="AG663" s="9"/>
      <c r="AH663" s="9"/>
      <c r="AI663" s="9"/>
      <c r="AJ663" s="9"/>
      <c r="AK663" s="9"/>
      <c r="AL663" s="7">
        <f t="shared" si="218"/>
        <v>500</v>
      </c>
      <c r="AM663" s="7" t="str">
        <f t="shared" si="233"/>
        <v/>
      </c>
      <c r="AN663" s="7">
        <f t="shared" si="219"/>
        <v>0</v>
      </c>
      <c r="AO663" s="7">
        <f t="shared" si="220"/>
        <v>0</v>
      </c>
      <c r="AP663" s="9" cm="1">
        <f t="array" aca="1" ref="AP663" ca="1">IF(F663="Flow",_xlfn.XLOOKUP(AL663,INDIRECT(F663&amp;AM663&amp;"W"),_xlfn.XLOOKUP(AI663,INDIRECT(F663&amp;AM663&amp;"H"),INDIRECT(F663&amp;AM663))),0)</f>
        <v>0</v>
      </c>
      <c r="AQ663" s="9">
        <f>IF(F663="Cascade",_xlfn.XLOOKUP(S663,Cascade!$C$4:$S$4,Cascade!$C$5:$S$5),0)</f>
        <v>0</v>
      </c>
      <c r="AR663" s="9" t="b">
        <f t="shared" si="221"/>
        <v>0</v>
      </c>
      <c r="AS663" s="9" cm="1">
        <f t="array" aca="1" ref="AS663" ca="1">IF(OR(G663="Ellipse 43",G663="Luxury 46",G663="Type 2",G663="Type D",G663="Type Z",ISBLANK(G663)),0,_xlfn.XLOOKUP(S663,INDIRECT(U663&amp;AR663&amp;"w"),INDIRECT(U663&amp;AR663)))</f>
        <v>0</v>
      </c>
      <c r="AT663" s="9" cm="1">
        <f t="array" ref="AT663">IF(F663="ExtraLok 100",_xlfn.XLOOKUP(S663,'ExtraLok 100'!$C$6:$S$6,_xlfn.XLOOKUP('Pricing Tool'!T663,'ExtraLok 100'!$A$7:$A$21,'ExtraLok 100'!$C$7:$S$21)),IF(F663="ExtraLok 125",_xlfn.XLOOKUP('Pricing Tool'!S663,'ExtraLok 125'!$C$6:$S$6,_xlfn.XLOOKUP('Pricing Tool'!T663,'ExtraLok 125'!$A$7:$A$33,'ExtraLok 125'!$C$7:$S$33)),0))</f>
        <v>0</v>
      </c>
      <c r="AU663" s="9">
        <f t="shared" ca="1" si="234"/>
        <v>0</v>
      </c>
      <c r="AV663" s="9" t="str">
        <f t="shared" si="222"/>
        <v/>
      </c>
      <c r="AW663" s="85" t="e">
        <f>_xlfn.XLOOKUP($AV663,'Size capacities'!$A$2:$A$120,'Size capacities'!D$2:D$120)</f>
        <v>#N/A</v>
      </c>
      <c r="AX663" s="85" t="e">
        <f>_xlfn.XLOOKUP($AV663,'Size capacities'!$A$2:$A$120,'Size capacities'!E$2:E$120)</f>
        <v>#N/A</v>
      </c>
      <c r="AY663" s="85" t="e">
        <f>_xlfn.XLOOKUP($AV663,'Size capacities'!$A$2:$A$120,'Size capacities'!F$2:F$120)</f>
        <v>#N/A</v>
      </c>
      <c r="AZ663" s="85" t="e">
        <f>_xlfn.XLOOKUP($AV663,'Size capacities'!$A$2:$A$120,'Size capacities'!G$2:G$120)</f>
        <v>#N/A</v>
      </c>
      <c r="BA663" s="85">
        <f t="shared" si="223"/>
        <v>0</v>
      </c>
      <c r="BB663" s="85">
        <f t="shared" si="224"/>
        <v>0</v>
      </c>
    </row>
    <row r="664" spans="1:54" x14ac:dyDescent="0.3">
      <c r="A664" s="7">
        <v>661</v>
      </c>
      <c r="B664" s="91"/>
      <c r="C664" s="91"/>
      <c r="D664" s="91"/>
      <c r="E664" s="91"/>
      <c r="F664" s="91"/>
      <c r="G664" s="91"/>
      <c r="H664" s="91"/>
      <c r="I664" s="91"/>
      <c r="J664" s="91"/>
      <c r="K664" s="92"/>
      <c r="L664" s="92"/>
      <c r="M664" s="9">
        <f t="shared" ca="1" si="214"/>
        <v>0</v>
      </c>
      <c r="N664" s="10" cm="1">
        <f t="array" aca="1" ref="N664" ca="1">IF(ISBLANK(C664),0,IF(F664="Flow",AP664,IF(F664="Cascade",AQ664,IF(OR(ISBLANK(F664),ISBLANK(G664),ISBLANK(I664),ISBLANK(J664)),0,(_xlfn.XLOOKUP(S664,INDIRECT(U664&amp;W664&amp;"W"),_xlfn.XLOOKUP(T664,INDIRECT(U664&amp;W664&amp;"D"),INDIRECT(U664&amp;W664))))))))</f>
        <v>0</v>
      </c>
      <c r="O664" s="93"/>
      <c r="P664" s="9">
        <f t="shared" ca="1" si="215"/>
        <v>0</v>
      </c>
      <c r="Q664" s="9">
        <f t="shared" si="225"/>
        <v>0</v>
      </c>
      <c r="S664" s="7">
        <f t="shared" si="226"/>
        <v>800</v>
      </c>
      <c r="T664" s="7">
        <f t="shared" si="227"/>
        <v>800</v>
      </c>
      <c r="U664" s="8" t="str">
        <f t="shared" si="228"/>
        <v/>
      </c>
      <c r="V664" s="7" cm="1">
        <f t="array" aca="1" ref="V664" ca="1">IF(ISBLANK(I664),0,_xlfn.XLOOKUP(I664,INDIRECT(U664&amp;"Controls"),INDIRECT(U664&amp;"ControlsAddon")))</f>
        <v>0</v>
      </c>
      <c r="W664" s="7" t="str">
        <f t="shared" si="216"/>
        <v/>
      </c>
      <c r="X664" s="7" cm="1">
        <f t="array" aca="1" ref="X664" ca="1">IF(AND(K664="y",NOT(ISBLANK(H664))),_xlfn.XLOOKUP(S664,ralcassette,ralcassettecost),IF(K664="Y",_xlfn.XLOOKUP(S664,INDIRECT(U664&amp;"RALW"),_xlfn.XLOOKUP(T664,INDIRECT(U664&amp;"RALD"),INDIRECT(U664&amp;"RAL"))),0))</f>
        <v>0</v>
      </c>
      <c r="Y664" s="7">
        <f t="shared" si="229"/>
        <v>0</v>
      </c>
      <c r="Z664" s="7">
        <f t="shared" si="230"/>
        <v>0</v>
      </c>
      <c r="AA664" s="7" cm="1">
        <f t="array" ref="AA664">IF(ISNUMBER(SEARCH("cassette",H664)),_xlfn.XLOOKUP(S664,cassettewidth,_xlfn.XLOOKUP(H664,cassettetype,cassette)),IF(ISNUMBER(SEARCH("fascia",H664)),_xlfn.XLOOKUP(S664,fasciawidth,_xlfn.XLOOKUP(H664,fasciatype,fascia)),0))</f>
        <v>0</v>
      </c>
      <c r="AB664" s="7" t="str">
        <f t="shared" si="231"/>
        <v/>
      </c>
      <c r="AC664" s="7" t="str" cm="1">
        <f t="array" ref="AC664">IF(NOT(ISBLANK(H664)),_xlfn.XLOOKUP(S664,cassetterefwidth,_xlfn.XLOOKUP(T664,cassetterefdrop,cassetteref)),"")</f>
        <v/>
      </c>
      <c r="AD664" s="1" t="b">
        <f t="shared" si="232"/>
        <v>0</v>
      </c>
      <c r="AE664" s="1" t="b">
        <f t="shared" si="217"/>
        <v>0</v>
      </c>
      <c r="AF664" s="10" t="e" cm="1">
        <f t="array" aca="1" ref="AF664" ca="1">(_xlfn.XLOOKUP($S664,INDIRECT($U664&amp;$W664&amp;"W"),_xlfn.XLOOKUP($T664,INDIRECT($U664&amp;$W664&amp;"D"),INDIRECT($U664&amp;$W664))))</f>
        <v>#REF!</v>
      </c>
      <c r="AG664" s="9"/>
      <c r="AH664" s="9"/>
      <c r="AI664" s="9"/>
      <c r="AJ664" s="9"/>
      <c r="AK664" s="9"/>
      <c r="AL664" s="7">
        <f t="shared" si="218"/>
        <v>500</v>
      </c>
      <c r="AM664" s="7" t="str">
        <f t="shared" si="233"/>
        <v/>
      </c>
      <c r="AN664" s="7">
        <f t="shared" si="219"/>
        <v>0</v>
      </c>
      <c r="AO664" s="7">
        <f t="shared" si="220"/>
        <v>0</v>
      </c>
      <c r="AP664" s="9" cm="1">
        <f t="array" aca="1" ref="AP664" ca="1">IF(F664="Flow",_xlfn.XLOOKUP(AL664,INDIRECT(F664&amp;AM664&amp;"W"),_xlfn.XLOOKUP(AI664,INDIRECT(F664&amp;AM664&amp;"H"),INDIRECT(F664&amp;AM664))),0)</f>
        <v>0</v>
      </c>
      <c r="AQ664" s="9">
        <f>IF(F664="Cascade",_xlfn.XLOOKUP(S664,Cascade!$C$4:$S$4,Cascade!$C$5:$S$5),0)</f>
        <v>0</v>
      </c>
      <c r="AR664" s="9" t="b">
        <f t="shared" si="221"/>
        <v>0</v>
      </c>
      <c r="AS664" s="9" cm="1">
        <f t="array" aca="1" ref="AS664" ca="1">IF(OR(G664="Ellipse 43",G664="Luxury 46",G664="Type 2",G664="Type D",G664="Type Z",ISBLANK(G664)),0,_xlfn.XLOOKUP(S664,INDIRECT(U664&amp;AR664&amp;"w"),INDIRECT(U664&amp;AR664)))</f>
        <v>0</v>
      </c>
      <c r="AT664" s="9" cm="1">
        <f t="array" ref="AT664">IF(F664="ExtraLok 100",_xlfn.XLOOKUP(S664,'ExtraLok 100'!$C$6:$S$6,_xlfn.XLOOKUP('Pricing Tool'!T664,'ExtraLok 100'!$A$7:$A$21,'ExtraLok 100'!$C$7:$S$21)),IF(F664="ExtraLok 125",_xlfn.XLOOKUP('Pricing Tool'!S664,'ExtraLok 125'!$C$6:$S$6,_xlfn.XLOOKUP('Pricing Tool'!T664,'ExtraLok 125'!$A$7:$A$33,'ExtraLok 125'!$C$7:$S$33)),0))</f>
        <v>0</v>
      </c>
      <c r="AU664" s="9">
        <f t="shared" ca="1" si="234"/>
        <v>0</v>
      </c>
      <c r="AV664" s="9" t="str">
        <f t="shared" si="222"/>
        <v/>
      </c>
      <c r="AW664" s="85" t="e">
        <f>_xlfn.XLOOKUP($AV664,'Size capacities'!$A$2:$A$120,'Size capacities'!D$2:D$120)</f>
        <v>#N/A</v>
      </c>
      <c r="AX664" s="85" t="e">
        <f>_xlfn.XLOOKUP($AV664,'Size capacities'!$A$2:$A$120,'Size capacities'!E$2:E$120)</f>
        <v>#N/A</v>
      </c>
      <c r="AY664" s="85" t="e">
        <f>_xlfn.XLOOKUP($AV664,'Size capacities'!$A$2:$A$120,'Size capacities'!F$2:F$120)</f>
        <v>#N/A</v>
      </c>
      <c r="AZ664" s="85" t="e">
        <f>_xlfn.XLOOKUP($AV664,'Size capacities'!$A$2:$A$120,'Size capacities'!G$2:G$120)</f>
        <v>#N/A</v>
      </c>
      <c r="BA664" s="85">
        <f t="shared" si="223"/>
        <v>0</v>
      </c>
      <c r="BB664" s="85">
        <f t="shared" si="224"/>
        <v>0</v>
      </c>
    </row>
    <row r="665" spans="1:54" x14ac:dyDescent="0.3">
      <c r="A665" s="7">
        <v>662</v>
      </c>
      <c r="B665" s="91"/>
      <c r="C665" s="91"/>
      <c r="D665" s="91"/>
      <c r="E665" s="91"/>
      <c r="F665" s="91"/>
      <c r="G665" s="91"/>
      <c r="H665" s="91"/>
      <c r="I665" s="91"/>
      <c r="J665" s="91"/>
      <c r="K665" s="92"/>
      <c r="L665" s="92"/>
      <c r="M665" s="9">
        <f t="shared" ca="1" si="214"/>
        <v>0</v>
      </c>
      <c r="N665" s="10" cm="1">
        <f t="array" aca="1" ref="N665" ca="1">IF(ISBLANK(C665),0,IF(F665="Flow",AP665,IF(F665="Cascade",AQ665,IF(OR(ISBLANK(F665),ISBLANK(G665),ISBLANK(I665),ISBLANK(J665)),0,(_xlfn.XLOOKUP(S665,INDIRECT(U665&amp;W665&amp;"W"),_xlfn.XLOOKUP(T665,INDIRECT(U665&amp;W665&amp;"D"),INDIRECT(U665&amp;W665))))))))</f>
        <v>0</v>
      </c>
      <c r="O665" s="93"/>
      <c r="P665" s="9">
        <f t="shared" ca="1" si="215"/>
        <v>0</v>
      </c>
      <c r="Q665" s="9">
        <f t="shared" si="225"/>
        <v>0</v>
      </c>
      <c r="S665" s="7">
        <f t="shared" si="226"/>
        <v>800</v>
      </c>
      <c r="T665" s="7">
        <f t="shared" si="227"/>
        <v>800</v>
      </c>
      <c r="U665" s="8" t="str">
        <f t="shared" si="228"/>
        <v/>
      </c>
      <c r="V665" s="7" cm="1">
        <f t="array" aca="1" ref="V665" ca="1">IF(ISBLANK(I665),0,_xlfn.XLOOKUP(I665,INDIRECT(U665&amp;"Controls"),INDIRECT(U665&amp;"ControlsAddon")))</f>
        <v>0</v>
      </c>
      <c r="W665" s="7" t="str">
        <f t="shared" si="216"/>
        <v/>
      </c>
      <c r="X665" s="7" cm="1">
        <f t="array" aca="1" ref="X665" ca="1">IF(AND(K665="y",NOT(ISBLANK(H665))),_xlfn.XLOOKUP(S665,ralcassette,ralcassettecost),IF(K665="Y",_xlfn.XLOOKUP(S665,INDIRECT(U665&amp;"RALW"),_xlfn.XLOOKUP(T665,INDIRECT(U665&amp;"RALD"),INDIRECT(U665&amp;"RAL"))),0))</f>
        <v>0</v>
      </c>
      <c r="Y665" s="7">
        <f t="shared" si="229"/>
        <v>0</v>
      </c>
      <c r="Z665" s="7">
        <f t="shared" si="230"/>
        <v>0</v>
      </c>
      <c r="AA665" s="7" cm="1">
        <f t="array" ref="AA665">IF(ISNUMBER(SEARCH("cassette",H665)),_xlfn.XLOOKUP(S665,cassettewidth,_xlfn.XLOOKUP(H665,cassettetype,cassette)),IF(ISNUMBER(SEARCH("fascia",H665)),_xlfn.XLOOKUP(S665,fasciawidth,_xlfn.XLOOKUP(H665,fasciatype,fascia)),0))</f>
        <v>0</v>
      </c>
      <c r="AB665" s="7" t="str">
        <f t="shared" si="231"/>
        <v/>
      </c>
      <c r="AC665" s="7" t="str" cm="1">
        <f t="array" ref="AC665">IF(NOT(ISBLANK(H665)),_xlfn.XLOOKUP(S665,cassetterefwidth,_xlfn.XLOOKUP(T665,cassetterefdrop,cassetteref)),"")</f>
        <v/>
      </c>
      <c r="AD665" s="1" t="b">
        <f t="shared" si="232"/>
        <v>0</v>
      </c>
      <c r="AE665" s="1" t="b">
        <f t="shared" si="217"/>
        <v>0</v>
      </c>
      <c r="AF665" s="10" t="e" cm="1">
        <f t="array" aca="1" ref="AF665" ca="1">(_xlfn.XLOOKUP($S665,INDIRECT($U665&amp;$W665&amp;"W"),_xlfn.XLOOKUP($T665,INDIRECT($U665&amp;$W665&amp;"D"),INDIRECT($U665&amp;$W665))))</f>
        <v>#REF!</v>
      </c>
      <c r="AG665" s="9"/>
      <c r="AH665" s="9"/>
      <c r="AI665" s="9"/>
      <c r="AJ665" s="9"/>
      <c r="AK665" s="9"/>
      <c r="AL665" s="7">
        <f t="shared" si="218"/>
        <v>500</v>
      </c>
      <c r="AM665" s="7" t="str">
        <f t="shared" si="233"/>
        <v/>
      </c>
      <c r="AN665" s="7">
        <f t="shared" si="219"/>
        <v>0</v>
      </c>
      <c r="AO665" s="7">
        <f t="shared" si="220"/>
        <v>0</v>
      </c>
      <c r="AP665" s="9" cm="1">
        <f t="array" aca="1" ref="AP665" ca="1">IF(F665="Flow",_xlfn.XLOOKUP(AL665,INDIRECT(F665&amp;AM665&amp;"W"),_xlfn.XLOOKUP(AI665,INDIRECT(F665&amp;AM665&amp;"H"),INDIRECT(F665&amp;AM665))),0)</f>
        <v>0</v>
      </c>
      <c r="AQ665" s="9">
        <f>IF(F665="Cascade",_xlfn.XLOOKUP(S665,Cascade!$C$4:$S$4,Cascade!$C$5:$S$5),0)</f>
        <v>0</v>
      </c>
      <c r="AR665" s="9" t="b">
        <f t="shared" si="221"/>
        <v>0</v>
      </c>
      <c r="AS665" s="9" cm="1">
        <f t="array" aca="1" ref="AS665" ca="1">IF(OR(G665="Ellipse 43",G665="Luxury 46",G665="Type 2",G665="Type D",G665="Type Z",ISBLANK(G665)),0,_xlfn.XLOOKUP(S665,INDIRECT(U665&amp;AR665&amp;"w"),INDIRECT(U665&amp;AR665)))</f>
        <v>0</v>
      </c>
      <c r="AT665" s="9" cm="1">
        <f t="array" ref="AT665">IF(F665="ExtraLok 100",_xlfn.XLOOKUP(S665,'ExtraLok 100'!$C$6:$S$6,_xlfn.XLOOKUP('Pricing Tool'!T665,'ExtraLok 100'!$A$7:$A$21,'ExtraLok 100'!$C$7:$S$21)),IF(F665="ExtraLok 125",_xlfn.XLOOKUP('Pricing Tool'!S665,'ExtraLok 125'!$C$6:$S$6,_xlfn.XLOOKUP('Pricing Tool'!T665,'ExtraLok 125'!$A$7:$A$33,'ExtraLok 125'!$C$7:$S$33)),0))</f>
        <v>0</v>
      </c>
      <c r="AU665" s="9">
        <f t="shared" ca="1" si="234"/>
        <v>0</v>
      </c>
      <c r="AV665" s="9" t="str">
        <f t="shared" si="222"/>
        <v/>
      </c>
      <c r="AW665" s="85" t="e">
        <f>_xlfn.XLOOKUP($AV665,'Size capacities'!$A$2:$A$120,'Size capacities'!D$2:D$120)</f>
        <v>#N/A</v>
      </c>
      <c r="AX665" s="85" t="e">
        <f>_xlfn.XLOOKUP($AV665,'Size capacities'!$A$2:$A$120,'Size capacities'!E$2:E$120)</f>
        <v>#N/A</v>
      </c>
      <c r="AY665" s="85" t="e">
        <f>_xlfn.XLOOKUP($AV665,'Size capacities'!$A$2:$A$120,'Size capacities'!F$2:F$120)</f>
        <v>#N/A</v>
      </c>
      <c r="AZ665" s="85" t="e">
        <f>_xlfn.XLOOKUP($AV665,'Size capacities'!$A$2:$A$120,'Size capacities'!G$2:G$120)</f>
        <v>#N/A</v>
      </c>
      <c r="BA665" s="85">
        <f t="shared" si="223"/>
        <v>0</v>
      </c>
      <c r="BB665" s="85">
        <f t="shared" si="224"/>
        <v>0</v>
      </c>
    </row>
    <row r="666" spans="1:54" x14ac:dyDescent="0.3">
      <c r="A666" s="7">
        <v>663</v>
      </c>
      <c r="B666" s="91"/>
      <c r="C666" s="91"/>
      <c r="D666" s="91"/>
      <c r="E666" s="91"/>
      <c r="F666" s="91"/>
      <c r="G666" s="91"/>
      <c r="H666" s="91"/>
      <c r="I666" s="91"/>
      <c r="J666" s="91"/>
      <c r="K666" s="92"/>
      <c r="L666" s="92"/>
      <c r="M666" s="9">
        <f t="shared" ca="1" si="214"/>
        <v>0</v>
      </c>
      <c r="N666" s="10" cm="1">
        <f t="array" aca="1" ref="N666" ca="1">IF(ISBLANK(C666),0,IF(F666="Flow",AP666,IF(F666="Cascade",AQ666,IF(OR(ISBLANK(F666),ISBLANK(G666),ISBLANK(I666),ISBLANK(J666)),0,(_xlfn.XLOOKUP(S666,INDIRECT(U666&amp;W666&amp;"W"),_xlfn.XLOOKUP(T666,INDIRECT(U666&amp;W666&amp;"D"),INDIRECT(U666&amp;W666))))))))</f>
        <v>0</v>
      </c>
      <c r="O666" s="93"/>
      <c r="P666" s="9">
        <f t="shared" ca="1" si="215"/>
        <v>0</v>
      </c>
      <c r="Q666" s="9">
        <f t="shared" si="225"/>
        <v>0</v>
      </c>
      <c r="S666" s="7">
        <f t="shared" si="226"/>
        <v>800</v>
      </c>
      <c r="T666" s="7">
        <f t="shared" si="227"/>
        <v>800</v>
      </c>
      <c r="U666" s="8" t="str">
        <f t="shared" si="228"/>
        <v/>
      </c>
      <c r="V666" s="7" cm="1">
        <f t="array" aca="1" ref="V666" ca="1">IF(ISBLANK(I666),0,_xlfn.XLOOKUP(I666,INDIRECT(U666&amp;"Controls"),INDIRECT(U666&amp;"ControlsAddon")))</f>
        <v>0</v>
      </c>
      <c r="W666" s="7" t="str">
        <f t="shared" si="216"/>
        <v/>
      </c>
      <c r="X666" s="7" cm="1">
        <f t="array" aca="1" ref="X666" ca="1">IF(AND(K666="y",NOT(ISBLANK(H666))),_xlfn.XLOOKUP(S666,ralcassette,ralcassettecost),IF(K666="Y",_xlfn.XLOOKUP(S666,INDIRECT(U666&amp;"RALW"),_xlfn.XLOOKUP(T666,INDIRECT(U666&amp;"RALD"),INDIRECT(U666&amp;"RAL"))),0))</f>
        <v>0</v>
      </c>
      <c r="Y666" s="7">
        <f t="shared" si="229"/>
        <v>0</v>
      </c>
      <c r="Z666" s="7">
        <f t="shared" si="230"/>
        <v>0</v>
      </c>
      <c r="AA666" s="7" cm="1">
        <f t="array" ref="AA666">IF(ISNUMBER(SEARCH("cassette",H666)),_xlfn.XLOOKUP(S666,cassettewidth,_xlfn.XLOOKUP(H666,cassettetype,cassette)),IF(ISNUMBER(SEARCH("fascia",H666)),_xlfn.XLOOKUP(S666,fasciawidth,_xlfn.XLOOKUP(H666,fasciatype,fascia)),0))</f>
        <v>0</v>
      </c>
      <c r="AB666" s="7" t="str">
        <f t="shared" si="231"/>
        <v/>
      </c>
      <c r="AC666" s="7" t="str" cm="1">
        <f t="array" ref="AC666">IF(NOT(ISBLANK(H666)),_xlfn.XLOOKUP(S666,cassetterefwidth,_xlfn.XLOOKUP(T666,cassetterefdrop,cassetteref)),"")</f>
        <v/>
      </c>
      <c r="AD666" s="1" t="b">
        <f t="shared" si="232"/>
        <v>0</v>
      </c>
      <c r="AE666" s="1" t="b">
        <f t="shared" si="217"/>
        <v>0</v>
      </c>
      <c r="AF666" s="10" t="e" cm="1">
        <f t="array" aca="1" ref="AF666" ca="1">(_xlfn.XLOOKUP($S666,INDIRECT($U666&amp;$W666&amp;"W"),_xlfn.XLOOKUP($T666,INDIRECT($U666&amp;$W666&amp;"D"),INDIRECT($U666&amp;$W666))))</f>
        <v>#REF!</v>
      </c>
      <c r="AG666" s="9"/>
      <c r="AH666" s="9"/>
      <c r="AI666" s="9"/>
      <c r="AJ666" s="9"/>
      <c r="AK666" s="9"/>
      <c r="AL666" s="7">
        <f t="shared" si="218"/>
        <v>500</v>
      </c>
      <c r="AM666" s="7" t="str">
        <f t="shared" si="233"/>
        <v/>
      </c>
      <c r="AN666" s="7">
        <f t="shared" si="219"/>
        <v>0</v>
      </c>
      <c r="AO666" s="7">
        <f t="shared" si="220"/>
        <v>0</v>
      </c>
      <c r="AP666" s="9" cm="1">
        <f t="array" aca="1" ref="AP666" ca="1">IF(F666="Flow",_xlfn.XLOOKUP(AL666,INDIRECT(F666&amp;AM666&amp;"W"),_xlfn.XLOOKUP(AI666,INDIRECT(F666&amp;AM666&amp;"H"),INDIRECT(F666&amp;AM666))),0)</f>
        <v>0</v>
      </c>
      <c r="AQ666" s="9">
        <f>IF(F666="Cascade",_xlfn.XLOOKUP(S666,Cascade!$C$4:$S$4,Cascade!$C$5:$S$5),0)</f>
        <v>0</v>
      </c>
      <c r="AR666" s="9" t="b">
        <f t="shared" si="221"/>
        <v>0</v>
      </c>
      <c r="AS666" s="9" cm="1">
        <f t="array" aca="1" ref="AS666" ca="1">IF(OR(G666="Ellipse 43",G666="Luxury 46",G666="Type 2",G666="Type D",G666="Type Z",ISBLANK(G666)),0,_xlfn.XLOOKUP(S666,INDIRECT(U666&amp;AR666&amp;"w"),INDIRECT(U666&amp;AR666)))</f>
        <v>0</v>
      </c>
      <c r="AT666" s="9" cm="1">
        <f t="array" ref="AT666">IF(F666="ExtraLok 100",_xlfn.XLOOKUP(S666,'ExtraLok 100'!$C$6:$S$6,_xlfn.XLOOKUP('Pricing Tool'!T666,'ExtraLok 100'!$A$7:$A$21,'ExtraLok 100'!$C$7:$S$21)),IF(F666="ExtraLok 125",_xlfn.XLOOKUP('Pricing Tool'!S666,'ExtraLok 125'!$C$6:$S$6,_xlfn.XLOOKUP('Pricing Tool'!T666,'ExtraLok 125'!$A$7:$A$33,'ExtraLok 125'!$C$7:$S$33)),0))</f>
        <v>0</v>
      </c>
      <c r="AU666" s="9">
        <f t="shared" ca="1" si="234"/>
        <v>0</v>
      </c>
      <c r="AV666" s="9" t="str">
        <f t="shared" si="222"/>
        <v/>
      </c>
      <c r="AW666" s="85" t="e">
        <f>_xlfn.XLOOKUP($AV666,'Size capacities'!$A$2:$A$120,'Size capacities'!D$2:D$120)</f>
        <v>#N/A</v>
      </c>
      <c r="AX666" s="85" t="e">
        <f>_xlfn.XLOOKUP($AV666,'Size capacities'!$A$2:$A$120,'Size capacities'!E$2:E$120)</f>
        <v>#N/A</v>
      </c>
      <c r="AY666" s="85" t="e">
        <f>_xlfn.XLOOKUP($AV666,'Size capacities'!$A$2:$A$120,'Size capacities'!F$2:F$120)</f>
        <v>#N/A</v>
      </c>
      <c r="AZ666" s="85" t="e">
        <f>_xlfn.XLOOKUP($AV666,'Size capacities'!$A$2:$A$120,'Size capacities'!G$2:G$120)</f>
        <v>#N/A</v>
      </c>
      <c r="BA666" s="85">
        <f t="shared" si="223"/>
        <v>0</v>
      </c>
      <c r="BB666" s="85">
        <f t="shared" si="224"/>
        <v>0</v>
      </c>
    </row>
    <row r="667" spans="1:54" x14ac:dyDescent="0.3">
      <c r="A667" s="7">
        <v>664</v>
      </c>
      <c r="B667" s="91"/>
      <c r="C667" s="91"/>
      <c r="D667" s="91"/>
      <c r="E667" s="91"/>
      <c r="F667" s="91"/>
      <c r="G667" s="91"/>
      <c r="H667" s="91"/>
      <c r="I667" s="91"/>
      <c r="J667" s="91"/>
      <c r="K667" s="92"/>
      <c r="L667" s="92"/>
      <c r="M667" s="9">
        <f t="shared" ca="1" si="214"/>
        <v>0</v>
      </c>
      <c r="N667" s="10" cm="1">
        <f t="array" aca="1" ref="N667" ca="1">IF(ISBLANK(C667),0,IF(F667="Flow",AP667,IF(F667="Cascade",AQ667,IF(OR(ISBLANK(F667),ISBLANK(G667),ISBLANK(I667),ISBLANK(J667)),0,(_xlfn.XLOOKUP(S667,INDIRECT(U667&amp;W667&amp;"W"),_xlfn.XLOOKUP(T667,INDIRECT(U667&amp;W667&amp;"D"),INDIRECT(U667&amp;W667))))))))</f>
        <v>0</v>
      </c>
      <c r="O667" s="93"/>
      <c r="P667" s="9">
        <f t="shared" ca="1" si="215"/>
        <v>0</v>
      </c>
      <c r="Q667" s="9">
        <f t="shared" si="225"/>
        <v>0</v>
      </c>
      <c r="S667" s="7">
        <f t="shared" si="226"/>
        <v>800</v>
      </c>
      <c r="T667" s="7">
        <f t="shared" si="227"/>
        <v>800</v>
      </c>
      <c r="U667" s="8" t="str">
        <f t="shared" si="228"/>
        <v/>
      </c>
      <c r="V667" s="7" cm="1">
        <f t="array" aca="1" ref="V667" ca="1">IF(ISBLANK(I667),0,_xlfn.XLOOKUP(I667,INDIRECT(U667&amp;"Controls"),INDIRECT(U667&amp;"ControlsAddon")))</f>
        <v>0</v>
      </c>
      <c r="W667" s="7" t="str">
        <f t="shared" si="216"/>
        <v/>
      </c>
      <c r="X667" s="7" cm="1">
        <f t="array" aca="1" ref="X667" ca="1">IF(AND(K667="y",NOT(ISBLANK(H667))),_xlfn.XLOOKUP(S667,ralcassette,ralcassettecost),IF(K667="Y",_xlfn.XLOOKUP(S667,INDIRECT(U667&amp;"RALW"),_xlfn.XLOOKUP(T667,INDIRECT(U667&amp;"RALD"),INDIRECT(U667&amp;"RAL"))),0))</f>
        <v>0</v>
      </c>
      <c r="Y667" s="7">
        <f t="shared" si="229"/>
        <v>0</v>
      </c>
      <c r="Z667" s="7">
        <f t="shared" si="230"/>
        <v>0</v>
      </c>
      <c r="AA667" s="7" cm="1">
        <f t="array" ref="AA667">IF(ISNUMBER(SEARCH("cassette",H667)),_xlfn.XLOOKUP(S667,cassettewidth,_xlfn.XLOOKUP(H667,cassettetype,cassette)),IF(ISNUMBER(SEARCH("fascia",H667)),_xlfn.XLOOKUP(S667,fasciawidth,_xlfn.XLOOKUP(H667,fasciatype,fascia)),0))</f>
        <v>0</v>
      </c>
      <c r="AB667" s="7" t="str">
        <f t="shared" si="231"/>
        <v/>
      </c>
      <c r="AC667" s="7" t="str" cm="1">
        <f t="array" ref="AC667">IF(NOT(ISBLANK(H667)),_xlfn.XLOOKUP(S667,cassetterefwidth,_xlfn.XLOOKUP(T667,cassetterefdrop,cassetteref)),"")</f>
        <v/>
      </c>
      <c r="AD667" s="1" t="b">
        <f t="shared" si="232"/>
        <v>0</v>
      </c>
      <c r="AE667" s="1" t="b">
        <f t="shared" si="217"/>
        <v>0</v>
      </c>
      <c r="AF667" s="10" t="e" cm="1">
        <f t="array" aca="1" ref="AF667" ca="1">(_xlfn.XLOOKUP($S667,INDIRECT($U667&amp;$W667&amp;"W"),_xlfn.XLOOKUP($T667,INDIRECT($U667&amp;$W667&amp;"D"),INDIRECT($U667&amp;$W667))))</f>
        <v>#REF!</v>
      </c>
      <c r="AG667" s="9"/>
      <c r="AH667" s="9"/>
      <c r="AI667" s="9"/>
      <c r="AJ667" s="9"/>
      <c r="AK667" s="9"/>
      <c r="AL667" s="7">
        <f t="shared" si="218"/>
        <v>500</v>
      </c>
      <c r="AM667" s="7" t="str">
        <f t="shared" si="233"/>
        <v/>
      </c>
      <c r="AN667" s="7">
        <f t="shared" si="219"/>
        <v>0</v>
      </c>
      <c r="AO667" s="7">
        <f t="shared" si="220"/>
        <v>0</v>
      </c>
      <c r="AP667" s="9" cm="1">
        <f t="array" aca="1" ref="AP667" ca="1">IF(F667="Flow",_xlfn.XLOOKUP(AL667,INDIRECT(F667&amp;AM667&amp;"W"),_xlfn.XLOOKUP(AI667,INDIRECT(F667&amp;AM667&amp;"H"),INDIRECT(F667&amp;AM667))),0)</f>
        <v>0</v>
      </c>
      <c r="AQ667" s="9">
        <f>IF(F667="Cascade",_xlfn.XLOOKUP(S667,Cascade!$C$4:$S$4,Cascade!$C$5:$S$5),0)</f>
        <v>0</v>
      </c>
      <c r="AR667" s="9" t="b">
        <f t="shared" si="221"/>
        <v>0</v>
      </c>
      <c r="AS667" s="9" cm="1">
        <f t="array" aca="1" ref="AS667" ca="1">IF(OR(G667="Ellipse 43",G667="Luxury 46",G667="Type 2",G667="Type D",G667="Type Z",ISBLANK(G667)),0,_xlfn.XLOOKUP(S667,INDIRECT(U667&amp;AR667&amp;"w"),INDIRECT(U667&amp;AR667)))</f>
        <v>0</v>
      </c>
      <c r="AT667" s="9" cm="1">
        <f t="array" ref="AT667">IF(F667="ExtraLok 100",_xlfn.XLOOKUP(S667,'ExtraLok 100'!$C$6:$S$6,_xlfn.XLOOKUP('Pricing Tool'!T667,'ExtraLok 100'!$A$7:$A$21,'ExtraLok 100'!$C$7:$S$21)),IF(F667="ExtraLok 125",_xlfn.XLOOKUP('Pricing Tool'!S667,'ExtraLok 125'!$C$6:$S$6,_xlfn.XLOOKUP('Pricing Tool'!T667,'ExtraLok 125'!$A$7:$A$33,'ExtraLok 125'!$C$7:$S$33)),0))</f>
        <v>0</v>
      </c>
      <c r="AU667" s="9">
        <f t="shared" ca="1" si="234"/>
        <v>0</v>
      </c>
      <c r="AV667" s="9" t="str">
        <f t="shared" si="222"/>
        <v/>
      </c>
      <c r="AW667" s="85" t="e">
        <f>_xlfn.XLOOKUP($AV667,'Size capacities'!$A$2:$A$120,'Size capacities'!D$2:D$120)</f>
        <v>#N/A</v>
      </c>
      <c r="AX667" s="85" t="e">
        <f>_xlfn.XLOOKUP($AV667,'Size capacities'!$A$2:$A$120,'Size capacities'!E$2:E$120)</f>
        <v>#N/A</v>
      </c>
      <c r="AY667" s="85" t="e">
        <f>_xlfn.XLOOKUP($AV667,'Size capacities'!$A$2:$A$120,'Size capacities'!F$2:F$120)</f>
        <v>#N/A</v>
      </c>
      <c r="AZ667" s="85" t="e">
        <f>_xlfn.XLOOKUP($AV667,'Size capacities'!$A$2:$A$120,'Size capacities'!G$2:G$120)</f>
        <v>#N/A</v>
      </c>
      <c r="BA667" s="85">
        <f t="shared" si="223"/>
        <v>0</v>
      </c>
      <c r="BB667" s="85">
        <f t="shared" si="224"/>
        <v>0</v>
      </c>
    </row>
    <row r="668" spans="1:54" x14ac:dyDescent="0.3">
      <c r="A668" s="7">
        <v>665</v>
      </c>
      <c r="B668" s="91"/>
      <c r="C668" s="91"/>
      <c r="D668" s="91"/>
      <c r="E668" s="91"/>
      <c r="F668" s="91"/>
      <c r="G668" s="91"/>
      <c r="H668" s="91"/>
      <c r="I668" s="91"/>
      <c r="J668" s="91"/>
      <c r="K668" s="92"/>
      <c r="L668" s="92"/>
      <c r="M668" s="9">
        <f t="shared" ca="1" si="214"/>
        <v>0</v>
      </c>
      <c r="N668" s="10" cm="1">
        <f t="array" aca="1" ref="N668" ca="1">IF(ISBLANK(C668),0,IF(F668="Flow",AP668,IF(F668="Cascade",AQ668,IF(OR(ISBLANK(F668),ISBLANK(G668),ISBLANK(I668),ISBLANK(J668)),0,(_xlfn.XLOOKUP(S668,INDIRECT(U668&amp;W668&amp;"W"),_xlfn.XLOOKUP(T668,INDIRECT(U668&amp;W668&amp;"D"),INDIRECT(U668&amp;W668))))))))</f>
        <v>0</v>
      </c>
      <c r="O668" s="93"/>
      <c r="P668" s="9">
        <f t="shared" ca="1" si="215"/>
        <v>0</v>
      </c>
      <c r="Q668" s="9">
        <f t="shared" si="225"/>
        <v>0</v>
      </c>
      <c r="S668" s="7">
        <f t="shared" si="226"/>
        <v>800</v>
      </c>
      <c r="T668" s="7">
        <f t="shared" si="227"/>
        <v>800</v>
      </c>
      <c r="U668" s="8" t="str">
        <f t="shared" si="228"/>
        <v/>
      </c>
      <c r="V668" s="7" cm="1">
        <f t="array" aca="1" ref="V668" ca="1">IF(ISBLANK(I668),0,_xlfn.XLOOKUP(I668,INDIRECT(U668&amp;"Controls"),INDIRECT(U668&amp;"ControlsAddon")))</f>
        <v>0</v>
      </c>
      <c r="W668" s="7" t="str">
        <f t="shared" si="216"/>
        <v/>
      </c>
      <c r="X668" s="7" cm="1">
        <f t="array" aca="1" ref="X668" ca="1">IF(AND(K668="y",NOT(ISBLANK(H668))),_xlfn.XLOOKUP(S668,ralcassette,ralcassettecost),IF(K668="Y",_xlfn.XLOOKUP(S668,INDIRECT(U668&amp;"RALW"),_xlfn.XLOOKUP(T668,INDIRECT(U668&amp;"RALD"),INDIRECT(U668&amp;"RAL"))),0))</f>
        <v>0</v>
      </c>
      <c r="Y668" s="7">
        <f t="shared" si="229"/>
        <v>0</v>
      </c>
      <c r="Z668" s="7">
        <f t="shared" si="230"/>
        <v>0</v>
      </c>
      <c r="AA668" s="7" cm="1">
        <f t="array" ref="AA668">IF(ISNUMBER(SEARCH("cassette",H668)),_xlfn.XLOOKUP(S668,cassettewidth,_xlfn.XLOOKUP(H668,cassettetype,cassette)),IF(ISNUMBER(SEARCH("fascia",H668)),_xlfn.XLOOKUP(S668,fasciawidth,_xlfn.XLOOKUP(H668,fasciatype,fascia)),0))</f>
        <v>0</v>
      </c>
      <c r="AB668" s="7" t="str">
        <f t="shared" si="231"/>
        <v/>
      </c>
      <c r="AC668" s="7" t="str" cm="1">
        <f t="array" ref="AC668">IF(NOT(ISBLANK(H668)),_xlfn.XLOOKUP(S668,cassetterefwidth,_xlfn.XLOOKUP(T668,cassetterefdrop,cassetteref)),"")</f>
        <v/>
      </c>
      <c r="AD668" s="1" t="b">
        <f t="shared" si="232"/>
        <v>0</v>
      </c>
      <c r="AE668" s="1" t="b">
        <f t="shared" si="217"/>
        <v>0</v>
      </c>
      <c r="AF668" s="10" t="e" cm="1">
        <f t="array" aca="1" ref="AF668" ca="1">(_xlfn.XLOOKUP($S668,INDIRECT($U668&amp;$W668&amp;"W"),_xlfn.XLOOKUP($T668,INDIRECT($U668&amp;$W668&amp;"D"),INDIRECT($U668&amp;$W668))))</f>
        <v>#REF!</v>
      </c>
      <c r="AG668" s="9"/>
      <c r="AH668" s="9"/>
      <c r="AI668" s="9"/>
      <c r="AJ668" s="9"/>
      <c r="AK668" s="9"/>
      <c r="AL668" s="7">
        <f t="shared" si="218"/>
        <v>500</v>
      </c>
      <c r="AM668" s="7" t="str">
        <f t="shared" si="233"/>
        <v/>
      </c>
      <c r="AN668" s="7">
        <f t="shared" si="219"/>
        <v>0</v>
      </c>
      <c r="AO668" s="7">
        <f t="shared" si="220"/>
        <v>0</v>
      </c>
      <c r="AP668" s="9" cm="1">
        <f t="array" aca="1" ref="AP668" ca="1">IF(F668="Flow",_xlfn.XLOOKUP(AL668,INDIRECT(F668&amp;AM668&amp;"W"),_xlfn.XLOOKUP(AI668,INDIRECT(F668&amp;AM668&amp;"H"),INDIRECT(F668&amp;AM668))),0)</f>
        <v>0</v>
      </c>
      <c r="AQ668" s="9">
        <f>IF(F668="Cascade",_xlfn.XLOOKUP(S668,Cascade!$C$4:$S$4,Cascade!$C$5:$S$5),0)</f>
        <v>0</v>
      </c>
      <c r="AR668" s="9" t="b">
        <f t="shared" si="221"/>
        <v>0</v>
      </c>
      <c r="AS668" s="9" cm="1">
        <f t="array" aca="1" ref="AS668" ca="1">IF(OR(G668="Ellipse 43",G668="Luxury 46",G668="Type 2",G668="Type D",G668="Type Z",ISBLANK(G668)),0,_xlfn.XLOOKUP(S668,INDIRECT(U668&amp;AR668&amp;"w"),INDIRECT(U668&amp;AR668)))</f>
        <v>0</v>
      </c>
      <c r="AT668" s="9" cm="1">
        <f t="array" ref="AT668">IF(F668="ExtraLok 100",_xlfn.XLOOKUP(S668,'ExtraLok 100'!$C$6:$S$6,_xlfn.XLOOKUP('Pricing Tool'!T668,'ExtraLok 100'!$A$7:$A$21,'ExtraLok 100'!$C$7:$S$21)),IF(F668="ExtraLok 125",_xlfn.XLOOKUP('Pricing Tool'!S668,'ExtraLok 125'!$C$6:$S$6,_xlfn.XLOOKUP('Pricing Tool'!T668,'ExtraLok 125'!$A$7:$A$33,'ExtraLok 125'!$C$7:$S$33)),0))</f>
        <v>0</v>
      </c>
      <c r="AU668" s="9">
        <f t="shared" ca="1" si="234"/>
        <v>0</v>
      </c>
      <c r="AV668" s="9" t="str">
        <f t="shared" si="222"/>
        <v/>
      </c>
      <c r="AW668" s="85" t="e">
        <f>_xlfn.XLOOKUP($AV668,'Size capacities'!$A$2:$A$120,'Size capacities'!D$2:D$120)</f>
        <v>#N/A</v>
      </c>
      <c r="AX668" s="85" t="e">
        <f>_xlfn.XLOOKUP($AV668,'Size capacities'!$A$2:$A$120,'Size capacities'!E$2:E$120)</f>
        <v>#N/A</v>
      </c>
      <c r="AY668" s="85" t="e">
        <f>_xlfn.XLOOKUP($AV668,'Size capacities'!$A$2:$A$120,'Size capacities'!F$2:F$120)</f>
        <v>#N/A</v>
      </c>
      <c r="AZ668" s="85" t="e">
        <f>_xlfn.XLOOKUP($AV668,'Size capacities'!$A$2:$A$120,'Size capacities'!G$2:G$120)</f>
        <v>#N/A</v>
      </c>
      <c r="BA668" s="85">
        <f t="shared" si="223"/>
        <v>0</v>
      </c>
      <c r="BB668" s="85">
        <f t="shared" si="224"/>
        <v>0</v>
      </c>
    </row>
    <row r="669" spans="1:54" x14ac:dyDescent="0.3">
      <c r="A669" s="7">
        <v>666</v>
      </c>
      <c r="B669" s="91"/>
      <c r="C669" s="91"/>
      <c r="D669" s="91"/>
      <c r="E669" s="91"/>
      <c r="F669" s="91"/>
      <c r="G669" s="91"/>
      <c r="H669" s="91"/>
      <c r="I669" s="91"/>
      <c r="J669" s="91"/>
      <c r="K669" s="92"/>
      <c r="L669" s="92"/>
      <c r="M669" s="9">
        <f t="shared" ca="1" si="214"/>
        <v>0</v>
      </c>
      <c r="N669" s="10" cm="1">
        <f t="array" aca="1" ref="N669" ca="1">IF(ISBLANK(C669),0,IF(F669="Flow",AP669,IF(F669="Cascade",AQ669,IF(OR(ISBLANK(F669),ISBLANK(G669),ISBLANK(I669),ISBLANK(J669)),0,(_xlfn.XLOOKUP(S669,INDIRECT(U669&amp;W669&amp;"W"),_xlfn.XLOOKUP(T669,INDIRECT(U669&amp;W669&amp;"D"),INDIRECT(U669&amp;W669))))))))</f>
        <v>0</v>
      </c>
      <c r="O669" s="93"/>
      <c r="P669" s="9">
        <f t="shared" ca="1" si="215"/>
        <v>0</v>
      </c>
      <c r="Q669" s="9">
        <f t="shared" si="225"/>
        <v>0</v>
      </c>
      <c r="S669" s="7">
        <f t="shared" si="226"/>
        <v>800</v>
      </c>
      <c r="T669" s="7">
        <f t="shared" si="227"/>
        <v>800</v>
      </c>
      <c r="U669" s="8" t="str">
        <f t="shared" si="228"/>
        <v/>
      </c>
      <c r="V669" s="7" cm="1">
        <f t="array" aca="1" ref="V669" ca="1">IF(ISBLANK(I669),0,_xlfn.XLOOKUP(I669,INDIRECT(U669&amp;"Controls"),INDIRECT(U669&amp;"ControlsAddon")))</f>
        <v>0</v>
      </c>
      <c r="W669" s="7" t="str">
        <f t="shared" si="216"/>
        <v/>
      </c>
      <c r="X669" s="7" cm="1">
        <f t="array" aca="1" ref="X669" ca="1">IF(AND(K669="y",NOT(ISBLANK(H669))),_xlfn.XLOOKUP(S669,ralcassette,ralcassettecost),IF(K669="Y",_xlfn.XLOOKUP(S669,INDIRECT(U669&amp;"RALW"),_xlfn.XLOOKUP(T669,INDIRECT(U669&amp;"RALD"),INDIRECT(U669&amp;"RAL"))),0))</f>
        <v>0</v>
      </c>
      <c r="Y669" s="7">
        <f t="shared" si="229"/>
        <v>0</v>
      </c>
      <c r="Z669" s="7">
        <f t="shared" si="230"/>
        <v>0</v>
      </c>
      <c r="AA669" s="7" cm="1">
        <f t="array" ref="AA669">IF(ISNUMBER(SEARCH("cassette",H669)),_xlfn.XLOOKUP(S669,cassettewidth,_xlfn.XLOOKUP(H669,cassettetype,cassette)),IF(ISNUMBER(SEARCH("fascia",H669)),_xlfn.XLOOKUP(S669,fasciawidth,_xlfn.XLOOKUP(H669,fasciatype,fascia)),0))</f>
        <v>0</v>
      </c>
      <c r="AB669" s="7" t="str">
        <f t="shared" si="231"/>
        <v/>
      </c>
      <c r="AC669" s="7" t="str" cm="1">
        <f t="array" ref="AC669">IF(NOT(ISBLANK(H669)),_xlfn.XLOOKUP(S669,cassetterefwidth,_xlfn.XLOOKUP(T669,cassetterefdrop,cassetteref)),"")</f>
        <v/>
      </c>
      <c r="AD669" s="1" t="b">
        <f t="shared" si="232"/>
        <v>0</v>
      </c>
      <c r="AE669" s="1" t="b">
        <f t="shared" si="217"/>
        <v>0</v>
      </c>
      <c r="AF669" s="10" t="e" cm="1">
        <f t="array" aca="1" ref="AF669" ca="1">(_xlfn.XLOOKUP($S669,INDIRECT($U669&amp;$W669&amp;"W"),_xlfn.XLOOKUP($T669,INDIRECT($U669&amp;$W669&amp;"D"),INDIRECT($U669&amp;$W669))))</f>
        <v>#REF!</v>
      </c>
      <c r="AG669" s="9"/>
      <c r="AH669" s="9"/>
      <c r="AI669" s="9"/>
      <c r="AJ669" s="9"/>
      <c r="AK669" s="9"/>
      <c r="AL669" s="7">
        <f t="shared" si="218"/>
        <v>500</v>
      </c>
      <c r="AM669" s="7" t="str">
        <f t="shared" si="233"/>
        <v/>
      </c>
      <c r="AN669" s="7">
        <f t="shared" si="219"/>
        <v>0</v>
      </c>
      <c r="AO669" s="7">
        <f t="shared" si="220"/>
        <v>0</v>
      </c>
      <c r="AP669" s="9" cm="1">
        <f t="array" aca="1" ref="AP669" ca="1">IF(F669="Flow",_xlfn.XLOOKUP(AL669,INDIRECT(F669&amp;AM669&amp;"W"),_xlfn.XLOOKUP(AI669,INDIRECT(F669&amp;AM669&amp;"H"),INDIRECT(F669&amp;AM669))),0)</f>
        <v>0</v>
      </c>
      <c r="AQ669" s="9">
        <f>IF(F669="Cascade",_xlfn.XLOOKUP(S669,Cascade!$C$4:$S$4,Cascade!$C$5:$S$5),0)</f>
        <v>0</v>
      </c>
      <c r="AR669" s="9" t="b">
        <f t="shared" si="221"/>
        <v>0</v>
      </c>
      <c r="AS669" s="9" cm="1">
        <f t="array" aca="1" ref="AS669" ca="1">IF(OR(G669="Ellipse 43",G669="Luxury 46",G669="Type 2",G669="Type D",G669="Type Z",ISBLANK(G669)),0,_xlfn.XLOOKUP(S669,INDIRECT(U669&amp;AR669&amp;"w"),INDIRECT(U669&amp;AR669)))</f>
        <v>0</v>
      </c>
      <c r="AT669" s="9" cm="1">
        <f t="array" ref="AT669">IF(F669="ExtraLok 100",_xlfn.XLOOKUP(S669,'ExtraLok 100'!$C$6:$S$6,_xlfn.XLOOKUP('Pricing Tool'!T669,'ExtraLok 100'!$A$7:$A$21,'ExtraLok 100'!$C$7:$S$21)),IF(F669="ExtraLok 125",_xlfn.XLOOKUP('Pricing Tool'!S669,'ExtraLok 125'!$C$6:$S$6,_xlfn.XLOOKUP('Pricing Tool'!T669,'ExtraLok 125'!$A$7:$A$33,'ExtraLok 125'!$C$7:$S$33)),0))</f>
        <v>0</v>
      </c>
      <c r="AU669" s="9">
        <f t="shared" ca="1" si="234"/>
        <v>0</v>
      </c>
      <c r="AV669" s="9" t="str">
        <f t="shared" si="222"/>
        <v/>
      </c>
      <c r="AW669" s="85" t="e">
        <f>_xlfn.XLOOKUP($AV669,'Size capacities'!$A$2:$A$120,'Size capacities'!D$2:D$120)</f>
        <v>#N/A</v>
      </c>
      <c r="AX669" s="85" t="e">
        <f>_xlfn.XLOOKUP($AV669,'Size capacities'!$A$2:$A$120,'Size capacities'!E$2:E$120)</f>
        <v>#N/A</v>
      </c>
      <c r="AY669" s="85" t="e">
        <f>_xlfn.XLOOKUP($AV669,'Size capacities'!$A$2:$A$120,'Size capacities'!F$2:F$120)</f>
        <v>#N/A</v>
      </c>
      <c r="AZ669" s="85" t="e">
        <f>_xlfn.XLOOKUP($AV669,'Size capacities'!$A$2:$A$120,'Size capacities'!G$2:G$120)</f>
        <v>#N/A</v>
      </c>
      <c r="BA669" s="85">
        <f t="shared" si="223"/>
        <v>0</v>
      </c>
      <c r="BB669" s="85">
        <f t="shared" si="224"/>
        <v>0</v>
      </c>
    </row>
    <row r="670" spans="1:54" x14ac:dyDescent="0.3">
      <c r="A670" s="7">
        <v>667</v>
      </c>
      <c r="B670" s="91"/>
      <c r="C670" s="91"/>
      <c r="D670" s="91"/>
      <c r="E670" s="91"/>
      <c r="F670" s="91"/>
      <c r="G670" s="91"/>
      <c r="H670" s="91"/>
      <c r="I670" s="91"/>
      <c r="J670" s="91"/>
      <c r="K670" s="92"/>
      <c r="L670" s="92"/>
      <c r="M670" s="9">
        <f t="shared" ca="1" si="214"/>
        <v>0</v>
      </c>
      <c r="N670" s="10" cm="1">
        <f t="array" aca="1" ref="N670" ca="1">IF(ISBLANK(C670),0,IF(F670="Flow",AP670,IF(F670="Cascade",AQ670,IF(OR(ISBLANK(F670),ISBLANK(G670),ISBLANK(I670),ISBLANK(J670)),0,(_xlfn.XLOOKUP(S670,INDIRECT(U670&amp;W670&amp;"W"),_xlfn.XLOOKUP(T670,INDIRECT(U670&amp;W670&amp;"D"),INDIRECT(U670&amp;W670))))))))</f>
        <v>0</v>
      </c>
      <c r="O670" s="93"/>
      <c r="P670" s="9">
        <f t="shared" ca="1" si="215"/>
        <v>0</v>
      </c>
      <c r="Q670" s="9">
        <f t="shared" si="225"/>
        <v>0</v>
      </c>
      <c r="S670" s="7">
        <f t="shared" si="226"/>
        <v>800</v>
      </c>
      <c r="T670" s="7">
        <f t="shared" si="227"/>
        <v>800</v>
      </c>
      <c r="U670" s="8" t="str">
        <f t="shared" si="228"/>
        <v/>
      </c>
      <c r="V670" s="7" cm="1">
        <f t="array" aca="1" ref="V670" ca="1">IF(ISBLANK(I670),0,_xlfn.XLOOKUP(I670,INDIRECT(U670&amp;"Controls"),INDIRECT(U670&amp;"ControlsAddon")))</f>
        <v>0</v>
      </c>
      <c r="W670" s="7" t="str">
        <f t="shared" si="216"/>
        <v/>
      </c>
      <c r="X670" s="7" cm="1">
        <f t="array" aca="1" ref="X670" ca="1">IF(AND(K670="y",NOT(ISBLANK(H670))),_xlfn.XLOOKUP(S670,ralcassette,ralcassettecost),IF(K670="Y",_xlfn.XLOOKUP(S670,INDIRECT(U670&amp;"RALW"),_xlfn.XLOOKUP(T670,INDIRECT(U670&amp;"RALD"),INDIRECT(U670&amp;"RAL"))),0))</f>
        <v>0</v>
      </c>
      <c r="Y670" s="7">
        <f t="shared" si="229"/>
        <v>0</v>
      </c>
      <c r="Z670" s="7">
        <f t="shared" si="230"/>
        <v>0</v>
      </c>
      <c r="AA670" s="7" cm="1">
        <f t="array" ref="AA670">IF(ISNUMBER(SEARCH("cassette",H670)),_xlfn.XLOOKUP(S670,cassettewidth,_xlfn.XLOOKUP(H670,cassettetype,cassette)),IF(ISNUMBER(SEARCH("fascia",H670)),_xlfn.XLOOKUP(S670,fasciawidth,_xlfn.XLOOKUP(H670,fasciatype,fascia)),0))</f>
        <v>0</v>
      </c>
      <c r="AB670" s="7" t="str">
        <f t="shared" si="231"/>
        <v/>
      </c>
      <c r="AC670" s="7" t="str" cm="1">
        <f t="array" ref="AC670">IF(NOT(ISBLANK(H670)),_xlfn.XLOOKUP(S670,cassetterefwidth,_xlfn.XLOOKUP(T670,cassetterefdrop,cassetteref)),"")</f>
        <v/>
      </c>
      <c r="AD670" s="1" t="b">
        <f t="shared" si="232"/>
        <v>0</v>
      </c>
      <c r="AE670" s="1" t="b">
        <f t="shared" si="217"/>
        <v>0</v>
      </c>
      <c r="AF670" s="10" t="e" cm="1">
        <f t="array" aca="1" ref="AF670" ca="1">(_xlfn.XLOOKUP($S670,INDIRECT($U670&amp;$W670&amp;"W"),_xlfn.XLOOKUP($T670,INDIRECT($U670&amp;$W670&amp;"D"),INDIRECT($U670&amp;$W670))))</f>
        <v>#REF!</v>
      </c>
      <c r="AG670" s="9"/>
      <c r="AH670" s="9"/>
      <c r="AI670" s="9"/>
      <c r="AJ670" s="9"/>
      <c r="AK670" s="9"/>
      <c r="AL670" s="7">
        <f t="shared" si="218"/>
        <v>500</v>
      </c>
      <c r="AM670" s="7" t="str">
        <f t="shared" si="233"/>
        <v/>
      </c>
      <c r="AN670" s="7">
        <f t="shared" si="219"/>
        <v>0</v>
      </c>
      <c r="AO670" s="7">
        <f t="shared" si="220"/>
        <v>0</v>
      </c>
      <c r="AP670" s="9" cm="1">
        <f t="array" aca="1" ref="AP670" ca="1">IF(F670="Flow",_xlfn.XLOOKUP(AL670,INDIRECT(F670&amp;AM670&amp;"W"),_xlfn.XLOOKUP(AI670,INDIRECT(F670&amp;AM670&amp;"H"),INDIRECT(F670&amp;AM670))),0)</f>
        <v>0</v>
      </c>
      <c r="AQ670" s="9">
        <f>IF(F670="Cascade",_xlfn.XLOOKUP(S670,Cascade!$C$4:$S$4,Cascade!$C$5:$S$5),0)</f>
        <v>0</v>
      </c>
      <c r="AR670" s="9" t="b">
        <f t="shared" si="221"/>
        <v>0</v>
      </c>
      <c r="AS670" s="9" cm="1">
        <f t="array" aca="1" ref="AS670" ca="1">IF(OR(G670="Ellipse 43",G670="Luxury 46",G670="Type 2",G670="Type D",G670="Type Z",ISBLANK(G670)),0,_xlfn.XLOOKUP(S670,INDIRECT(U670&amp;AR670&amp;"w"),INDIRECT(U670&amp;AR670)))</f>
        <v>0</v>
      </c>
      <c r="AT670" s="9" cm="1">
        <f t="array" ref="AT670">IF(F670="ExtraLok 100",_xlfn.XLOOKUP(S670,'ExtraLok 100'!$C$6:$S$6,_xlfn.XLOOKUP('Pricing Tool'!T670,'ExtraLok 100'!$A$7:$A$21,'ExtraLok 100'!$C$7:$S$21)),IF(F670="ExtraLok 125",_xlfn.XLOOKUP('Pricing Tool'!S670,'ExtraLok 125'!$C$6:$S$6,_xlfn.XLOOKUP('Pricing Tool'!T670,'ExtraLok 125'!$A$7:$A$33,'ExtraLok 125'!$C$7:$S$33)),0))</f>
        <v>0</v>
      </c>
      <c r="AU670" s="9">
        <f t="shared" ca="1" si="234"/>
        <v>0</v>
      </c>
      <c r="AV670" s="9" t="str">
        <f t="shared" si="222"/>
        <v/>
      </c>
      <c r="AW670" s="85" t="e">
        <f>_xlfn.XLOOKUP($AV670,'Size capacities'!$A$2:$A$120,'Size capacities'!D$2:D$120)</f>
        <v>#N/A</v>
      </c>
      <c r="AX670" s="85" t="e">
        <f>_xlfn.XLOOKUP($AV670,'Size capacities'!$A$2:$A$120,'Size capacities'!E$2:E$120)</f>
        <v>#N/A</v>
      </c>
      <c r="AY670" s="85" t="e">
        <f>_xlfn.XLOOKUP($AV670,'Size capacities'!$A$2:$A$120,'Size capacities'!F$2:F$120)</f>
        <v>#N/A</v>
      </c>
      <c r="AZ670" s="85" t="e">
        <f>_xlfn.XLOOKUP($AV670,'Size capacities'!$A$2:$A$120,'Size capacities'!G$2:G$120)</f>
        <v>#N/A</v>
      </c>
      <c r="BA670" s="85">
        <f t="shared" si="223"/>
        <v>0</v>
      </c>
      <c r="BB670" s="85">
        <f t="shared" si="224"/>
        <v>0</v>
      </c>
    </row>
    <row r="671" spans="1:54" x14ac:dyDescent="0.3">
      <c r="A671" s="7">
        <v>668</v>
      </c>
      <c r="B671" s="91"/>
      <c r="C671" s="91"/>
      <c r="D671" s="91"/>
      <c r="E671" s="91"/>
      <c r="F671" s="91"/>
      <c r="G671" s="91"/>
      <c r="H671" s="91"/>
      <c r="I671" s="91"/>
      <c r="J671" s="91"/>
      <c r="K671" s="92"/>
      <c r="L671" s="92"/>
      <c r="M671" s="9">
        <f t="shared" ca="1" si="214"/>
        <v>0</v>
      </c>
      <c r="N671" s="10" cm="1">
        <f t="array" aca="1" ref="N671" ca="1">IF(ISBLANK(C671),0,IF(F671="Flow",AP671,IF(F671="Cascade",AQ671,IF(OR(ISBLANK(F671),ISBLANK(G671),ISBLANK(I671),ISBLANK(J671)),0,(_xlfn.XLOOKUP(S671,INDIRECT(U671&amp;W671&amp;"W"),_xlfn.XLOOKUP(T671,INDIRECT(U671&amp;W671&amp;"D"),INDIRECT(U671&amp;W671))))))))</f>
        <v>0</v>
      </c>
      <c r="O671" s="93"/>
      <c r="P671" s="9">
        <f t="shared" ca="1" si="215"/>
        <v>0</v>
      </c>
      <c r="Q671" s="9">
        <f t="shared" si="225"/>
        <v>0</v>
      </c>
      <c r="S671" s="7">
        <f t="shared" si="226"/>
        <v>800</v>
      </c>
      <c r="T671" s="7">
        <f t="shared" si="227"/>
        <v>800</v>
      </c>
      <c r="U671" s="8" t="str">
        <f t="shared" si="228"/>
        <v/>
      </c>
      <c r="V671" s="7" cm="1">
        <f t="array" aca="1" ref="V671" ca="1">IF(ISBLANK(I671),0,_xlfn.XLOOKUP(I671,INDIRECT(U671&amp;"Controls"),INDIRECT(U671&amp;"ControlsAddon")))</f>
        <v>0</v>
      </c>
      <c r="W671" s="7" t="str">
        <f t="shared" si="216"/>
        <v/>
      </c>
      <c r="X671" s="7" cm="1">
        <f t="array" aca="1" ref="X671" ca="1">IF(AND(K671="y",NOT(ISBLANK(H671))),_xlfn.XLOOKUP(S671,ralcassette,ralcassettecost),IF(K671="Y",_xlfn.XLOOKUP(S671,INDIRECT(U671&amp;"RALW"),_xlfn.XLOOKUP(T671,INDIRECT(U671&amp;"RALD"),INDIRECT(U671&amp;"RAL"))),0))</f>
        <v>0</v>
      </c>
      <c r="Y671" s="7">
        <f t="shared" si="229"/>
        <v>0</v>
      </c>
      <c r="Z671" s="7">
        <f t="shared" si="230"/>
        <v>0</v>
      </c>
      <c r="AA671" s="7" cm="1">
        <f t="array" ref="AA671">IF(ISNUMBER(SEARCH("cassette",H671)),_xlfn.XLOOKUP(S671,cassettewidth,_xlfn.XLOOKUP(H671,cassettetype,cassette)),IF(ISNUMBER(SEARCH("fascia",H671)),_xlfn.XLOOKUP(S671,fasciawidth,_xlfn.XLOOKUP(H671,fasciatype,fascia)),0))</f>
        <v>0</v>
      </c>
      <c r="AB671" s="7" t="str">
        <f t="shared" si="231"/>
        <v/>
      </c>
      <c r="AC671" s="7" t="str" cm="1">
        <f t="array" ref="AC671">IF(NOT(ISBLANK(H671)),_xlfn.XLOOKUP(S671,cassetterefwidth,_xlfn.XLOOKUP(T671,cassetterefdrop,cassetteref)),"")</f>
        <v/>
      </c>
      <c r="AD671" s="1" t="b">
        <f t="shared" si="232"/>
        <v>0</v>
      </c>
      <c r="AE671" s="1" t="b">
        <f t="shared" si="217"/>
        <v>0</v>
      </c>
      <c r="AF671" s="10" t="e" cm="1">
        <f t="array" aca="1" ref="AF671" ca="1">(_xlfn.XLOOKUP($S671,INDIRECT($U671&amp;$W671&amp;"W"),_xlfn.XLOOKUP($T671,INDIRECT($U671&amp;$W671&amp;"D"),INDIRECT($U671&amp;$W671))))</f>
        <v>#REF!</v>
      </c>
      <c r="AG671" s="9"/>
      <c r="AH671" s="9"/>
      <c r="AI671" s="9"/>
      <c r="AJ671" s="9"/>
      <c r="AK671" s="9"/>
      <c r="AL671" s="7">
        <f t="shared" si="218"/>
        <v>500</v>
      </c>
      <c r="AM671" s="7" t="str">
        <f t="shared" si="233"/>
        <v/>
      </c>
      <c r="AN671" s="7">
        <f t="shared" si="219"/>
        <v>0</v>
      </c>
      <c r="AO671" s="7">
        <f t="shared" si="220"/>
        <v>0</v>
      </c>
      <c r="AP671" s="9" cm="1">
        <f t="array" aca="1" ref="AP671" ca="1">IF(F671="Flow",_xlfn.XLOOKUP(AL671,INDIRECT(F671&amp;AM671&amp;"W"),_xlfn.XLOOKUP(AI671,INDIRECT(F671&amp;AM671&amp;"H"),INDIRECT(F671&amp;AM671))),0)</f>
        <v>0</v>
      </c>
      <c r="AQ671" s="9">
        <f>IF(F671="Cascade",_xlfn.XLOOKUP(S671,Cascade!$C$4:$S$4,Cascade!$C$5:$S$5),0)</f>
        <v>0</v>
      </c>
      <c r="AR671" s="9" t="b">
        <f t="shared" si="221"/>
        <v>0</v>
      </c>
      <c r="AS671" s="9" cm="1">
        <f t="array" aca="1" ref="AS671" ca="1">IF(OR(G671="Ellipse 43",G671="Luxury 46",G671="Type 2",G671="Type D",G671="Type Z",ISBLANK(G671)),0,_xlfn.XLOOKUP(S671,INDIRECT(U671&amp;AR671&amp;"w"),INDIRECT(U671&amp;AR671)))</f>
        <v>0</v>
      </c>
      <c r="AT671" s="9" cm="1">
        <f t="array" ref="AT671">IF(F671="ExtraLok 100",_xlfn.XLOOKUP(S671,'ExtraLok 100'!$C$6:$S$6,_xlfn.XLOOKUP('Pricing Tool'!T671,'ExtraLok 100'!$A$7:$A$21,'ExtraLok 100'!$C$7:$S$21)),IF(F671="ExtraLok 125",_xlfn.XLOOKUP('Pricing Tool'!S671,'ExtraLok 125'!$C$6:$S$6,_xlfn.XLOOKUP('Pricing Tool'!T671,'ExtraLok 125'!$A$7:$A$33,'ExtraLok 125'!$C$7:$S$33)),0))</f>
        <v>0</v>
      </c>
      <c r="AU671" s="9">
        <f t="shared" ca="1" si="234"/>
        <v>0</v>
      </c>
      <c r="AV671" s="9" t="str">
        <f t="shared" si="222"/>
        <v/>
      </c>
      <c r="AW671" s="85" t="e">
        <f>_xlfn.XLOOKUP($AV671,'Size capacities'!$A$2:$A$120,'Size capacities'!D$2:D$120)</f>
        <v>#N/A</v>
      </c>
      <c r="AX671" s="85" t="e">
        <f>_xlfn.XLOOKUP($AV671,'Size capacities'!$A$2:$A$120,'Size capacities'!E$2:E$120)</f>
        <v>#N/A</v>
      </c>
      <c r="AY671" s="85" t="e">
        <f>_xlfn.XLOOKUP($AV671,'Size capacities'!$A$2:$A$120,'Size capacities'!F$2:F$120)</f>
        <v>#N/A</v>
      </c>
      <c r="AZ671" s="85" t="e">
        <f>_xlfn.XLOOKUP($AV671,'Size capacities'!$A$2:$A$120,'Size capacities'!G$2:G$120)</f>
        <v>#N/A</v>
      </c>
      <c r="BA671" s="85">
        <f t="shared" si="223"/>
        <v>0</v>
      </c>
      <c r="BB671" s="85">
        <f t="shared" si="224"/>
        <v>0</v>
      </c>
    </row>
    <row r="672" spans="1:54" x14ac:dyDescent="0.3">
      <c r="A672" s="7">
        <v>669</v>
      </c>
      <c r="B672" s="91"/>
      <c r="C672" s="91"/>
      <c r="D672" s="91"/>
      <c r="E672" s="91"/>
      <c r="F672" s="91"/>
      <c r="G672" s="91"/>
      <c r="H672" s="91"/>
      <c r="I672" s="91"/>
      <c r="J672" s="91"/>
      <c r="K672" s="92"/>
      <c r="L672" s="92"/>
      <c r="M672" s="9">
        <f t="shared" ca="1" si="214"/>
        <v>0</v>
      </c>
      <c r="N672" s="10" cm="1">
        <f t="array" aca="1" ref="N672" ca="1">IF(ISBLANK(C672),0,IF(F672="Flow",AP672,IF(F672="Cascade",AQ672,IF(OR(ISBLANK(F672),ISBLANK(G672),ISBLANK(I672),ISBLANK(J672)),0,(_xlfn.XLOOKUP(S672,INDIRECT(U672&amp;W672&amp;"W"),_xlfn.XLOOKUP(T672,INDIRECT(U672&amp;W672&amp;"D"),INDIRECT(U672&amp;W672))))))))</f>
        <v>0</v>
      </c>
      <c r="O672" s="93"/>
      <c r="P672" s="9">
        <f t="shared" ca="1" si="215"/>
        <v>0</v>
      </c>
      <c r="Q672" s="9">
        <f t="shared" si="225"/>
        <v>0</v>
      </c>
      <c r="S672" s="7">
        <f t="shared" si="226"/>
        <v>800</v>
      </c>
      <c r="T672" s="7">
        <f t="shared" si="227"/>
        <v>800</v>
      </c>
      <c r="U672" s="8" t="str">
        <f t="shared" si="228"/>
        <v/>
      </c>
      <c r="V672" s="7" cm="1">
        <f t="array" aca="1" ref="V672" ca="1">IF(ISBLANK(I672),0,_xlfn.XLOOKUP(I672,INDIRECT(U672&amp;"Controls"),INDIRECT(U672&amp;"ControlsAddon")))</f>
        <v>0</v>
      </c>
      <c r="W672" s="7" t="str">
        <f t="shared" si="216"/>
        <v/>
      </c>
      <c r="X672" s="7" cm="1">
        <f t="array" aca="1" ref="X672" ca="1">IF(AND(K672="y",NOT(ISBLANK(H672))),_xlfn.XLOOKUP(S672,ralcassette,ralcassettecost),IF(K672="Y",_xlfn.XLOOKUP(S672,INDIRECT(U672&amp;"RALW"),_xlfn.XLOOKUP(T672,INDIRECT(U672&amp;"RALD"),INDIRECT(U672&amp;"RAL"))),0))</f>
        <v>0</v>
      </c>
      <c r="Y672" s="7">
        <f t="shared" si="229"/>
        <v>0</v>
      </c>
      <c r="Z672" s="7">
        <f t="shared" si="230"/>
        <v>0</v>
      </c>
      <c r="AA672" s="7" cm="1">
        <f t="array" ref="AA672">IF(ISNUMBER(SEARCH("cassette",H672)),_xlfn.XLOOKUP(S672,cassettewidth,_xlfn.XLOOKUP(H672,cassettetype,cassette)),IF(ISNUMBER(SEARCH("fascia",H672)),_xlfn.XLOOKUP(S672,fasciawidth,_xlfn.XLOOKUP(H672,fasciatype,fascia)),0))</f>
        <v>0</v>
      </c>
      <c r="AB672" s="7" t="str">
        <f t="shared" si="231"/>
        <v/>
      </c>
      <c r="AC672" s="7" t="str" cm="1">
        <f t="array" ref="AC672">IF(NOT(ISBLANK(H672)),_xlfn.XLOOKUP(S672,cassetterefwidth,_xlfn.XLOOKUP(T672,cassetterefdrop,cassetteref)),"")</f>
        <v/>
      </c>
      <c r="AD672" s="1" t="b">
        <f t="shared" si="232"/>
        <v>0</v>
      </c>
      <c r="AE672" s="1" t="b">
        <f t="shared" si="217"/>
        <v>0</v>
      </c>
      <c r="AF672" s="10" t="e" cm="1">
        <f t="array" aca="1" ref="AF672" ca="1">(_xlfn.XLOOKUP($S672,INDIRECT($U672&amp;$W672&amp;"W"),_xlfn.XLOOKUP($T672,INDIRECT($U672&amp;$W672&amp;"D"),INDIRECT($U672&amp;$W672))))</f>
        <v>#REF!</v>
      </c>
      <c r="AG672" s="9"/>
      <c r="AH672" s="9"/>
      <c r="AI672" s="9"/>
      <c r="AJ672" s="9"/>
      <c r="AK672" s="9"/>
      <c r="AL672" s="7">
        <f t="shared" si="218"/>
        <v>500</v>
      </c>
      <c r="AM672" s="7" t="str">
        <f t="shared" si="233"/>
        <v/>
      </c>
      <c r="AN672" s="7">
        <f t="shared" si="219"/>
        <v>0</v>
      </c>
      <c r="AO672" s="7">
        <f t="shared" si="220"/>
        <v>0</v>
      </c>
      <c r="AP672" s="9" cm="1">
        <f t="array" aca="1" ref="AP672" ca="1">IF(F672="Flow",_xlfn.XLOOKUP(AL672,INDIRECT(F672&amp;AM672&amp;"W"),_xlfn.XLOOKUP(AI672,INDIRECT(F672&amp;AM672&amp;"H"),INDIRECT(F672&amp;AM672))),0)</f>
        <v>0</v>
      </c>
      <c r="AQ672" s="9">
        <f>IF(F672="Cascade",_xlfn.XLOOKUP(S672,Cascade!$C$4:$S$4,Cascade!$C$5:$S$5),0)</f>
        <v>0</v>
      </c>
      <c r="AR672" s="9" t="b">
        <f t="shared" si="221"/>
        <v>0</v>
      </c>
      <c r="AS672" s="9" cm="1">
        <f t="array" aca="1" ref="AS672" ca="1">IF(OR(G672="Ellipse 43",G672="Luxury 46",G672="Type 2",G672="Type D",G672="Type Z",ISBLANK(G672)),0,_xlfn.XLOOKUP(S672,INDIRECT(U672&amp;AR672&amp;"w"),INDIRECT(U672&amp;AR672)))</f>
        <v>0</v>
      </c>
      <c r="AT672" s="9" cm="1">
        <f t="array" ref="AT672">IF(F672="ExtraLok 100",_xlfn.XLOOKUP(S672,'ExtraLok 100'!$C$6:$S$6,_xlfn.XLOOKUP('Pricing Tool'!T672,'ExtraLok 100'!$A$7:$A$21,'ExtraLok 100'!$C$7:$S$21)),IF(F672="ExtraLok 125",_xlfn.XLOOKUP('Pricing Tool'!S672,'ExtraLok 125'!$C$6:$S$6,_xlfn.XLOOKUP('Pricing Tool'!T672,'ExtraLok 125'!$A$7:$A$33,'ExtraLok 125'!$C$7:$S$33)),0))</f>
        <v>0</v>
      </c>
      <c r="AU672" s="9">
        <f t="shared" ca="1" si="234"/>
        <v>0</v>
      </c>
      <c r="AV672" s="9" t="str">
        <f t="shared" si="222"/>
        <v/>
      </c>
      <c r="AW672" s="85" t="e">
        <f>_xlfn.XLOOKUP($AV672,'Size capacities'!$A$2:$A$120,'Size capacities'!D$2:D$120)</f>
        <v>#N/A</v>
      </c>
      <c r="AX672" s="85" t="e">
        <f>_xlfn.XLOOKUP($AV672,'Size capacities'!$A$2:$A$120,'Size capacities'!E$2:E$120)</f>
        <v>#N/A</v>
      </c>
      <c r="AY672" s="85" t="e">
        <f>_xlfn.XLOOKUP($AV672,'Size capacities'!$A$2:$A$120,'Size capacities'!F$2:F$120)</f>
        <v>#N/A</v>
      </c>
      <c r="AZ672" s="85" t="e">
        <f>_xlfn.XLOOKUP($AV672,'Size capacities'!$A$2:$A$120,'Size capacities'!G$2:G$120)</f>
        <v>#N/A</v>
      </c>
      <c r="BA672" s="85">
        <f t="shared" si="223"/>
        <v>0</v>
      </c>
      <c r="BB672" s="85">
        <f t="shared" si="224"/>
        <v>0</v>
      </c>
    </row>
    <row r="673" spans="1:54" x14ac:dyDescent="0.3">
      <c r="A673" s="7">
        <v>670</v>
      </c>
      <c r="B673" s="91"/>
      <c r="C673" s="91"/>
      <c r="D673" s="91"/>
      <c r="E673" s="91"/>
      <c r="F673" s="91"/>
      <c r="G673" s="91"/>
      <c r="H673" s="91"/>
      <c r="I673" s="91"/>
      <c r="J673" s="91"/>
      <c r="K673" s="92"/>
      <c r="L673" s="92"/>
      <c r="M673" s="9">
        <f t="shared" ca="1" si="214"/>
        <v>0</v>
      </c>
      <c r="N673" s="10" cm="1">
        <f t="array" aca="1" ref="N673" ca="1">IF(ISBLANK(C673),0,IF(F673="Flow",AP673,IF(F673="Cascade",AQ673,IF(OR(ISBLANK(F673),ISBLANK(G673),ISBLANK(I673),ISBLANK(J673)),0,(_xlfn.XLOOKUP(S673,INDIRECT(U673&amp;W673&amp;"W"),_xlfn.XLOOKUP(T673,INDIRECT(U673&amp;W673&amp;"D"),INDIRECT(U673&amp;W673))))))))</f>
        <v>0</v>
      </c>
      <c r="O673" s="93"/>
      <c r="P673" s="9">
        <f t="shared" ca="1" si="215"/>
        <v>0</v>
      </c>
      <c r="Q673" s="9">
        <f t="shared" si="225"/>
        <v>0</v>
      </c>
      <c r="S673" s="7">
        <f t="shared" si="226"/>
        <v>800</v>
      </c>
      <c r="T673" s="7">
        <f t="shared" si="227"/>
        <v>800</v>
      </c>
      <c r="U673" s="8" t="str">
        <f t="shared" si="228"/>
        <v/>
      </c>
      <c r="V673" s="7" cm="1">
        <f t="array" aca="1" ref="V673" ca="1">IF(ISBLANK(I673),0,_xlfn.XLOOKUP(I673,INDIRECT(U673&amp;"Controls"),INDIRECT(U673&amp;"ControlsAddon")))</f>
        <v>0</v>
      </c>
      <c r="W673" s="7" t="str">
        <f t="shared" si="216"/>
        <v/>
      </c>
      <c r="X673" s="7" cm="1">
        <f t="array" aca="1" ref="X673" ca="1">IF(AND(K673="y",NOT(ISBLANK(H673))),_xlfn.XLOOKUP(S673,ralcassette,ralcassettecost),IF(K673="Y",_xlfn.XLOOKUP(S673,INDIRECT(U673&amp;"RALW"),_xlfn.XLOOKUP(T673,INDIRECT(U673&amp;"RALD"),INDIRECT(U673&amp;"RAL"))),0))</f>
        <v>0</v>
      </c>
      <c r="Y673" s="7">
        <f t="shared" si="229"/>
        <v>0</v>
      </c>
      <c r="Z673" s="7">
        <f t="shared" si="230"/>
        <v>0</v>
      </c>
      <c r="AA673" s="7" cm="1">
        <f t="array" ref="AA673">IF(ISNUMBER(SEARCH("cassette",H673)),_xlfn.XLOOKUP(S673,cassettewidth,_xlfn.XLOOKUP(H673,cassettetype,cassette)),IF(ISNUMBER(SEARCH("fascia",H673)),_xlfn.XLOOKUP(S673,fasciawidth,_xlfn.XLOOKUP(H673,fasciatype,fascia)),0))</f>
        <v>0</v>
      </c>
      <c r="AB673" s="7" t="str">
        <f t="shared" si="231"/>
        <v/>
      </c>
      <c r="AC673" s="7" t="str" cm="1">
        <f t="array" ref="AC673">IF(NOT(ISBLANK(H673)),_xlfn.XLOOKUP(S673,cassetterefwidth,_xlfn.XLOOKUP(T673,cassetterefdrop,cassetteref)),"")</f>
        <v/>
      </c>
      <c r="AD673" s="1" t="b">
        <f t="shared" si="232"/>
        <v>0</v>
      </c>
      <c r="AE673" s="1" t="b">
        <f t="shared" si="217"/>
        <v>0</v>
      </c>
      <c r="AF673" s="10" t="e" cm="1">
        <f t="array" aca="1" ref="AF673" ca="1">(_xlfn.XLOOKUP($S673,INDIRECT($U673&amp;$W673&amp;"W"),_xlfn.XLOOKUP($T673,INDIRECT($U673&amp;$W673&amp;"D"),INDIRECT($U673&amp;$W673))))</f>
        <v>#REF!</v>
      </c>
      <c r="AG673" s="9"/>
      <c r="AH673" s="9"/>
      <c r="AI673" s="9"/>
      <c r="AJ673" s="9"/>
      <c r="AK673" s="9"/>
      <c r="AL673" s="7">
        <f t="shared" si="218"/>
        <v>500</v>
      </c>
      <c r="AM673" s="7" t="str">
        <f t="shared" si="233"/>
        <v/>
      </c>
      <c r="AN673" s="7">
        <f t="shared" si="219"/>
        <v>0</v>
      </c>
      <c r="AO673" s="7">
        <f t="shared" si="220"/>
        <v>0</v>
      </c>
      <c r="AP673" s="9" cm="1">
        <f t="array" aca="1" ref="AP673" ca="1">IF(F673="Flow",_xlfn.XLOOKUP(AL673,INDIRECT(F673&amp;AM673&amp;"W"),_xlfn.XLOOKUP(AI673,INDIRECT(F673&amp;AM673&amp;"H"),INDIRECT(F673&amp;AM673))),0)</f>
        <v>0</v>
      </c>
      <c r="AQ673" s="9">
        <f>IF(F673="Cascade",_xlfn.XLOOKUP(S673,Cascade!$C$4:$S$4,Cascade!$C$5:$S$5),0)</f>
        <v>0</v>
      </c>
      <c r="AR673" s="9" t="b">
        <f t="shared" si="221"/>
        <v>0</v>
      </c>
      <c r="AS673" s="9" cm="1">
        <f t="array" aca="1" ref="AS673" ca="1">IF(OR(G673="Ellipse 43",G673="Luxury 46",G673="Type 2",G673="Type D",G673="Type Z",ISBLANK(G673)),0,_xlfn.XLOOKUP(S673,INDIRECT(U673&amp;AR673&amp;"w"),INDIRECT(U673&amp;AR673)))</f>
        <v>0</v>
      </c>
      <c r="AT673" s="9" cm="1">
        <f t="array" ref="AT673">IF(F673="ExtraLok 100",_xlfn.XLOOKUP(S673,'ExtraLok 100'!$C$6:$S$6,_xlfn.XLOOKUP('Pricing Tool'!T673,'ExtraLok 100'!$A$7:$A$21,'ExtraLok 100'!$C$7:$S$21)),IF(F673="ExtraLok 125",_xlfn.XLOOKUP('Pricing Tool'!S673,'ExtraLok 125'!$C$6:$S$6,_xlfn.XLOOKUP('Pricing Tool'!T673,'ExtraLok 125'!$A$7:$A$33,'ExtraLok 125'!$C$7:$S$33)),0))</f>
        <v>0</v>
      </c>
      <c r="AU673" s="9">
        <f t="shared" ca="1" si="234"/>
        <v>0</v>
      </c>
      <c r="AV673" s="9" t="str">
        <f t="shared" si="222"/>
        <v/>
      </c>
      <c r="AW673" s="85" t="e">
        <f>_xlfn.XLOOKUP($AV673,'Size capacities'!$A$2:$A$120,'Size capacities'!D$2:D$120)</f>
        <v>#N/A</v>
      </c>
      <c r="AX673" s="85" t="e">
        <f>_xlfn.XLOOKUP($AV673,'Size capacities'!$A$2:$A$120,'Size capacities'!E$2:E$120)</f>
        <v>#N/A</v>
      </c>
      <c r="AY673" s="85" t="e">
        <f>_xlfn.XLOOKUP($AV673,'Size capacities'!$A$2:$A$120,'Size capacities'!F$2:F$120)</f>
        <v>#N/A</v>
      </c>
      <c r="AZ673" s="85" t="e">
        <f>_xlfn.XLOOKUP($AV673,'Size capacities'!$A$2:$A$120,'Size capacities'!G$2:G$120)</f>
        <v>#N/A</v>
      </c>
      <c r="BA673" s="85">
        <f t="shared" si="223"/>
        <v>0</v>
      </c>
      <c r="BB673" s="85">
        <f t="shared" si="224"/>
        <v>0</v>
      </c>
    </row>
    <row r="674" spans="1:54" x14ac:dyDescent="0.3">
      <c r="A674" s="7">
        <v>671</v>
      </c>
      <c r="B674" s="91"/>
      <c r="C674" s="91"/>
      <c r="D674" s="91"/>
      <c r="E674" s="91"/>
      <c r="F674" s="91"/>
      <c r="G674" s="91"/>
      <c r="H674" s="91"/>
      <c r="I674" s="91"/>
      <c r="J674" s="91"/>
      <c r="K674" s="92"/>
      <c r="L674" s="92"/>
      <c r="M674" s="9">
        <f t="shared" ca="1" si="214"/>
        <v>0</v>
      </c>
      <c r="N674" s="10" cm="1">
        <f t="array" aca="1" ref="N674" ca="1">IF(ISBLANK(C674),0,IF(F674="Flow",AP674,IF(F674="Cascade",AQ674,IF(OR(ISBLANK(F674),ISBLANK(G674),ISBLANK(I674),ISBLANK(J674)),0,(_xlfn.XLOOKUP(S674,INDIRECT(U674&amp;W674&amp;"W"),_xlfn.XLOOKUP(T674,INDIRECT(U674&amp;W674&amp;"D"),INDIRECT(U674&amp;W674))))))))</f>
        <v>0</v>
      </c>
      <c r="O674" s="93"/>
      <c r="P674" s="9">
        <f t="shared" ca="1" si="215"/>
        <v>0</v>
      </c>
      <c r="Q674" s="9">
        <f t="shared" si="225"/>
        <v>0</v>
      </c>
      <c r="S674" s="7">
        <f t="shared" si="226"/>
        <v>800</v>
      </c>
      <c r="T674" s="7">
        <f t="shared" si="227"/>
        <v>800</v>
      </c>
      <c r="U674" s="8" t="str">
        <f t="shared" si="228"/>
        <v/>
      </c>
      <c r="V674" s="7" cm="1">
        <f t="array" aca="1" ref="V674" ca="1">IF(ISBLANK(I674),0,_xlfn.XLOOKUP(I674,INDIRECT(U674&amp;"Controls"),INDIRECT(U674&amp;"ControlsAddon")))</f>
        <v>0</v>
      </c>
      <c r="W674" s="7" t="str">
        <f t="shared" si="216"/>
        <v/>
      </c>
      <c r="X674" s="7" cm="1">
        <f t="array" aca="1" ref="X674" ca="1">IF(AND(K674="y",NOT(ISBLANK(H674))),_xlfn.XLOOKUP(S674,ralcassette,ralcassettecost),IF(K674="Y",_xlfn.XLOOKUP(S674,INDIRECT(U674&amp;"RALW"),_xlfn.XLOOKUP(T674,INDIRECT(U674&amp;"RALD"),INDIRECT(U674&amp;"RAL"))),0))</f>
        <v>0</v>
      </c>
      <c r="Y674" s="7">
        <f t="shared" si="229"/>
        <v>0</v>
      </c>
      <c r="Z674" s="7">
        <f t="shared" si="230"/>
        <v>0</v>
      </c>
      <c r="AA674" s="7" cm="1">
        <f t="array" ref="AA674">IF(ISNUMBER(SEARCH("cassette",H674)),_xlfn.XLOOKUP(S674,cassettewidth,_xlfn.XLOOKUP(H674,cassettetype,cassette)),IF(ISNUMBER(SEARCH("fascia",H674)),_xlfn.XLOOKUP(S674,fasciawidth,_xlfn.XLOOKUP(H674,fasciatype,fascia)),0))</f>
        <v>0</v>
      </c>
      <c r="AB674" s="7" t="str">
        <f t="shared" si="231"/>
        <v/>
      </c>
      <c r="AC674" s="7" t="str" cm="1">
        <f t="array" ref="AC674">IF(NOT(ISBLANK(H674)),_xlfn.XLOOKUP(S674,cassetterefwidth,_xlfn.XLOOKUP(T674,cassetterefdrop,cassetteref)),"")</f>
        <v/>
      </c>
      <c r="AD674" s="1" t="b">
        <f t="shared" si="232"/>
        <v>0</v>
      </c>
      <c r="AE674" s="1" t="b">
        <f t="shared" si="217"/>
        <v>0</v>
      </c>
      <c r="AF674" s="10" t="e" cm="1">
        <f t="array" aca="1" ref="AF674" ca="1">(_xlfn.XLOOKUP($S674,INDIRECT($U674&amp;$W674&amp;"W"),_xlfn.XLOOKUP($T674,INDIRECT($U674&amp;$W674&amp;"D"),INDIRECT($U674&amp;$W674))))</f>
        <v>#REF!</v>
      </c>
      <c r="AG674" s="9"/>
      <c r="AH674" s="9"/>
      <c r="AI674" s="9"/>
      <c r="AJ674" s="9"/>
      <c r="AK674" s="9"/>
      <c r="AL674" s="7">
        <f t="shared" si="218"/>
        <v>500</v>
      </c>
      <c r="AM674" s="7" t="str">
        <f t="shared" si="233"/>
        <v/>
      </c>
      <c r="AN674" s="7">
        <f t="shared" si="219"/>
        <v>0</v>
      </c>
      <c r="AO674" s="7">
        <f t="shared" si="220"/>
        <v>0</v>
      </c>
      <c r="AP674" s="9" cm="1">
        <f t="array" aca="1" ref="AP674" ca="1">IF(F674="Flow",_xlfn.XLOOKUP(AL674,INDIRECT(F674&amp;AM674&amp;"W"),_xlfn.XLOOKUP(AI674,INDIRECT(F674&amp;AM674&amp;"H"),INDIRECT(F674&amp;AM674))),0)</f>
        <v>0</v>
      </c>
      <c r="AQ674" s="9">
        <f>IF(F674="Cascade",_xlfn.XLOOKUP(S674,Cascade!$C$4:$S$4,Cascade!$C$5:$S$5),0)</f>
        <v>0</v>
      </c>
      <c r="AR674" s="9" t="b">
        <f t="shared" si="221"/>
        <v>0</v>
      </c>
      <c r="AS674" s="9" cm="1">
        <f t="array" aca="1" ref="AS674" ca="1">IF(OR(G674="Ellipse 43",G674="Luxury 46",G674="Type 2",G674="Type D",G674="Type Z",ISBLANK(G674)),0,_xlfn.XLOOKUP(S674,INDIRECT(U674&amp;AR674&amp;"w"),INDIRECT(U674&amp;AR674)))</f>
        <v>0</v>
      </c>
      <c r="AT674" s="9" cm="1">
        <f t="array" ref="AT674">IF(F674="ExtraLok 100",_xlfn.XLOOKUP(S674,'ExtraLok 100'!$C$6:$S$6,_xlfn.XLOOKUP('Pricing Tool'!T674,'ExtraLok 100'!$A$7:$A$21,'ExtraLok 100'!$C$7:$S$21)),IF(F674="ExtraLok 125",_xlfn.XLOOKUP('Pricing Tool'!S674,'ExtraLok 125'!$C$6:$S$6,_xlfn.XLOOKUP('Pricing Tool'!T674,'ExtraLok 125'!$A$7:$A$33,'ExtraLok 125'!$C$7:$S$33)),0))</f>
        <v>0</v>
      </c>
      <c r="AU674" s="9">
        <f t="shared" ca="1" si="234"/>
        <v>0</v>
      </c>
      <c r="AV674" s="9" t="str">
        <f t="shared" si="222"/>
        <v/>
      </c>
      <c r="AW674" s="85" t="e">
        <f>_xlfn.XLOOKUP($AV674,'Size capacities'!$A$2:$A$120,'Size capacities'!D$2:D$120)</f>
        <v>#N/A</v>
      </c>
      <c r="AX674" s="85" t="e">
        <f>_xlfn.XLOOKUP($AV674,'Size capacities'!$A$2:$A$120,'Size capacities'!E$2:E$120)</f>
        <v>#N/A</v>
      </c>
      <c r="AY674" s="85" t="e">
        <f>_xlfn.XLOOKUP($AV674,'Size capacities'!$A$2:$A$120,'Size capacities'!F$2:F$120)</f>
        <v>#N/A</v>
      </c>
      <c r="AZ674" s="85" t="e">
        <f>_xlfn.XLOOKUP($AV674,'Size capacities'!$A$2:$A$120,'Size capacities'!G$2:G$120)</f>
        <v>#N/A</v>
      </c>
      <c r="BA674" s="85">
        <f t="shared" si="223"/>
        <v>0</v>
      </c>
      <c r="BB674" s="85">
        <f t="shared" si="224"/>
        <v>0</v>
      </c>
    </row>
    <row r="675" spans="1:54" x14ac:dyDescent="0.3">
      <c r="A675" s="7">
        <v>672</v>
      </c>
      <c r="B675" s="91"/>
      <c r="C675" s="91"/>
      <c r="D675" s="91"/>
      <c r="E675" s="91"/>
      <c r="F675" s="91"/>
      <c r="G675" s="91"/>
      <c r="H675" s="91"/>
      <c r="I675" s="91"/>
      <c r="J675" s="91"/>
      <c r="K675" s="92"/>
      <c r="L675" s="92"/>
      <c r="M675" s="9">
        <f t="shared" ca="1" si="214"/>
        <v>0</v>
      </c>
      <c r="N675" s="10" cm="1">
        <f t="array" aca="1" ref="N675" ca="1">IF(ISBLANK(C675),0,IF(F675="Flow",AP675,IF(F675="Cascade",AQ675,IF(OR(ISBLANK(F675),ISBLANK(G675),ISBLANK(I675),ISBLANK(J675)),0,(_xlfn.XLOOKUP(S675,INDIRECT(U675&amp;W675&amp;"W"),_xlfn.XLOOKUP(T675,INDIRECT(U675&amp;W675&amp;"D"),INDIRECT(U675&amp;W675))))))))</f>
        <v>0</v>
      </c>
      <c r="O675" s="93"/>
      <c r="P675" s="9">
        <f t="shared" ca="1" si="215"/>
        <v>0</v>
      </c>
      <c r="Q675" s="9">
        <f t="shared" si="225"/>
        <v>0</v>
      </c>
      <c r="S675" s="7">
        <f t="shared" si="226"/>
        <v>800</v>
      </c>
      <c r="T675" s="7">
        <f t="shared" si="227"/>
        <v>800</v>
      </c>
      <c r="U675" s="8" t="str">
        <f t="shared" si="228"/>
        <v/>
      </c>
      <c r="V675" s="7" cm="1">
        <f t="array" aca="1" ref="V675" ca="1">IF(ISBLANK(I675),0,_xlfn.XLOOKUP(I675,INDIRECT(U675&amp;"Controls"),INDIRECT(U675&amp;"ControlsAddon")))</f>
        <v>0</v>
      </c>
      <c r="W675" s="7" t="str">
        <f t="shared" si="216"/>
        <v/>
      </c>
      <c r="X675" s="7" cm="1">
        <f t="array" aca="1" ref="X675" ca="1">IF(AND(K675="y",NOT(ISBLANK(H675))),_xlfn.XLOOKUP(S675,ralcassette,ralcassettecost),IF(K675="Y",_xlfn.XLOOKUP(S675,INDIRECT(U675&amp;"RALW"),_xlfn.XLOOKUP(T675,INDIRECT(U675&amp;"RALD"),INDIRECT(U675&amp;"RAL"))),0))</f>
        <v>0</v>
      </c>
      <c r="Y675" s="7">
        <f t="shared" si="229"/>
        <v>0</v>
      </c>
      <c r="Z675" s="7">
        <f t="shared" si="230"/>
        <v>0</v>
      </c>
      <c r="AA675" s="7" cm="1">
        <f t="array" ref="AA675">IF(ISNUMBER(SEARCH("cassette",H675)),_xlfn.XLOOKUP(S675,cassettewidth,_xlfn.XLOOKUP(H675,cassettetype,cassette)),IF(ISNUMBER(SEARCH("fascia",H675)),_xlfn.XLOOKUP(S675,fasciawidth,_xlfn.XLOOKUP(H675,fasciatype,fascia)),0))</f>
        <v>0</v>
      </c>
      <c r="AB675" s="7" t="str">
        <f t="shared" si="231"/>
        <v/>
      </c>
      <c r="AC675" s="7" t="str" cm="1">
        <f t="array" ref="AC675">IF(NOT(ISBLANK(H675)),_xlfn.XLOOKUP(S675,cassetterefwidth,_xlfn.XLOOKUP(T675,cassetterefdrop,cassetteref)),"")</f>
        <v/>
      </c>
      <c r="AD675" s="1" t="b">
        <f t="shared" si="232"/>
        <v>0</v>
      </c>
      <c r="AE675" s="1" t="b">
        <f t="shared" si="217"/>
        <v>0</v>
      </c>
      <c r="AF675" s="10" t="e" cm="1">
        <f t="array" aca="1" ref="AF675" ca="1">(_xlfn.XLOOKUP($S675,INDIRECT($U675&amp;$W675&amp;"W"),_xlfn.XLOOKUP($T675,INDIRECT($U675&amp;$W675&amp;"D"),INDIRECT($U675&amp;$W675))))</f>
        <v>#REF!</v>
      </c>
      <c r="AG675" s="9"/>
      <c r="AH675" s="9"/>
      <c r="AI675" s="9"/>
      <c r="AJ675" s="9"/>
      <c r="AK675" s="9"/>
      <c r="AL675" s="7">
        <f t="shared" si="218"/>
        <v>500</v>
      </c>
      <c r="AM675" s="7" t="str">
        <f t="shared" si="233"/>
        <v/>
      </c>
      <c r="AN675" s="7">
        <f t="shared" si="219"/>
        <v>0</v>
      </c>
      <c r="AO675" s="7">
        <f t="shared" si="220"/>
        <v>0</v>
      </c>
      <c r="AP675" s="9" cm="1">
        <f t="array" aca="1" ref="AP675" ca="1">IF(F675="Flow",_xlfn.XLOOKUP(AL675,INDIRECT(F675&amp;AM675&amp;"W"),_xlfn.XLOOKUP(AI675,INDIRECT(F675&amp;AM675&amp;"H"),INDIRECT(F675&amp;AM675))),0)</f>
        <v>0</v>
      </c>
      <c r="AQ675" s="9">
        <f>IF(F675="Cascade",_xlfn.XLOOKUP(S675,Cascade!$C$4:$S$4,Cascade!$C$5:$S$5),0)</f>
        <v>0</v>
      </c>
      <c r="AR675" s="9" t="b">
        <f t="shared" si="221"/>
        <v>0</v>
      </c>
      <c r="AS675" s="9" cm="1">
        <f t="array" aca="1" ref="AS675" ca="1">IF(OR(G675="Ellipse 43",G675="Luxury 46",G675="Type 2",G675="Type D",G675="Type Z",ISBLANK(G675)),0,_xlfn.XLOOKUP(S675,INDIRECT(U675&amp;AR675&amp;"w"),INDIRECT(U675&amp;AR675)))</f>
        <v>0</v>
      </c>
      <c r="AT675" s="9" cm="1">
        <f t="array" ref="AT675">IF(F675="ExtraLok 100",_xlfn.XLOOKUP(S675,'ExtraLok 100'!$C$6:$S$6,_xlfn.XLOOKUP('Pricing Tool'!T675,'ExtraLok 100'!$A$7:$A$21,'ExtraLok 100'!$C$7:$S$21)),IF(F675="ExtraLok 125",_xlfn.XLOOKUP('Pricing Tool'!S675,'ExtraLok 125'!$C$6:$S$6,_xlfn.XLOOKUP('Pricing Tool'!T675,'ExtraLok 125'!$A$7:$A$33,'ExtraLok 125'!$C$7:$S$33)),0))</f>
        <v>0</v>
      </c>
      <c r="AU675" s="9">
        <f t="shared" ca="1" si="234"/>
        <v>0</v>
      </c>
      <c r="AV675" s="9" t="str">
        <f t="shared" si="222"/>
        <v/>
      </c>
      <c r="AW675" s="85" t="e">
        <f>_xlfn.XLOOKUP($AV675,'Size capacities'!$A$2:$A$120,'Size capacities'!D$2:D$120)</f>
        <v>#N/A</v>
      </c>
      <c r="AX675" s="85" t="e">
        <f>_xlfn.XLOOKUP($AV675,'Size capacities'!$A$2:$A$120,'Size capacities'!E$2:E$120)</f>
        <v>#N/A</v>
      </c>
      <c r="AY675" s="85" t="e">
        <f>_xlfn.XLOOKUP($AV675,'Size capacities'!$A$2:$A$120,'Size capacities'!F$2:F$120)</f>
        <v>#N/A</v>
      </c>
      <c r="AZ675" s="85" t="e">
        <f>_xlfn.XLOOKUP($AV675,'Size capacities'!$A$2:$A$120,'Size capacities'!G$2:G$120)</f>
        <v>#N/A</v>
      </c>
      <c r="BA675" s="85">
        <f t="shared" si="223"/>
        <v>0</v>
      </c>
      <c r="BB675" s="85">
        <f t="shared" si="224"/>
        <v>0</v>
      </c>
    </row>
    <row r="676" spans="1:54" x14ac:dyDescent="0.3">
      <c r="A676" s="7">
        <v>673</v>
      </c>
      <c r="B676" s="91"/>
      <c r="C676" s="91"/>
      <c r="D676" s="91"/>
      <c r="E676" s="91"/>
      <c r="F676" s="91"/>
      <c r="G676" s="91"/>
      <c r="H676" s="91"/>
      <c r="I676" s="91"/>
      <c r="J676" s="91"/>
      <c r="K676" s="92"/>
      <c r="L676" s="92"/>
      <c r="M676" s="9">
        <f t="shared" ca="1" si="214"/>
        <v>0</v>
      </c>
      <c r="N676" s="10" cm="1">
        <f t="array" aca="1" ref="N676" ca="1">IF(ISBLANK(C676),0,IF(F676="Flow",AP676,IF(F676="Cascade",AQ676,IF(OR(ISBLANK(F676),ISBLANK(G676),ISBLANK(I676),ISBLANK(J676)),0,(_xlfn.XLOOKUP(S676,INDIRECT(U676&amp;W676&amp;"W"),_xlfn.XLOOKUP(T676,INDIRECT(U676&amp;W676&amp;"D"),INDIRECT(U676&amp;W676))))))))</f>
        <v>0</v>
      </c>
      <c r="O676" s="93"/>
      <c r="P676" s="9">
        <f t="shared" ca="1" si="215"/>
        <v>0</v>
      </c>
      <c r="Q676" s="9">
        <f t="shared" si="225"/>
        <v>0</v>
      </c>
      <c r="S676" s="7">
        <f t="shared" si="226"/>
        <v>800</v>
      </c>
      <c r="T676" s="7">
        <f t="shared" si="227"/>
        <v>800</v>
      </c>
      <c r="U676" s="8" t="str">
        <f t="shared" si="228"/>
        <v/>
      </c>
      <c r="V676" s="7" cm="1">
        <f t="array" aca="1" ref="V676" ca="1">IF(ISBLANK(I676),0,_xlfn.XLOOKUP(I676,INDIRECT(U676&amp;"Controls"),INDIRECT(U676&amp;"ControlsAddon")))</f>
        <v>0</v>
      </c>
      <c r="W676" s="7" t="str">
        <f t="shared" si="216"/>
        <v/>
      </c>
      <c r="X676" s="7" cm="1">
        <f t="array" aca="1" ref="X676" ca="1">IF(AND(K676="y",NOT(ISBLANK(H676))),_xlfn.XLOOKUP(S676,ralcassette,ralcassettecost),IF(K676="Y",_xlfn.XLOOKUP(S676,INDIRECT(U676&amp;"RALW"),_xlfn.XLOOKUP(T676,INDIRECT(U676&amp;"RALD"),INDIRECT(U676&amp;"RAL"))),0))</f>
        <v>0</v>
      </c>
      <c r="Y676" s="7">
        <f t="shared" si="229"/>
        <v>0</v>
      </c>
      <c r="Z676" s="7">
        <f t="shared" si="230"/>
        <v>0</v>
      </c>
      <c r="AA676" s="7" cm="1">
        <f t="array" ref="AA676">IF(ISNUMBER(SEARCH("cassette",H676)),_xlfn.XLOOKUP(S676,cassettewidth,_xlfn.XLOOKUP(H676,cassettetype,cassette)),IF(ISNUMBER(SEARCH("fascia",H676)),_xlfn.XLOOKUP(S676,fasciawidth,_xlfn.XLOOKUP(H676,fasciatype,fascia)),0))</f>
        <v>0</v>
      </c>
      <c r="AB676" s="7" t="str">
        <f t="shared" si="231"/>
        <v/>
      </c>
      <c r="AC676" s="7" t="str" cm="1">
        <f t="array" ref="AC676">IF(NOT(ISBLANK(H676)),_xlfn.XLOOKUP(S676,cassetterefwidth,_xlfn.XLOOKUP(T676,cassetterefdrop,cassetteref)),"")</f>
        <v/>
      </c>
      <c r="AD676" s="1" t="b">
        <f t="shared" si="232"/>
        <v>0</v>
      </c>
      <c r="AE676" s="1" t="b">
        <f t="shared" si="217"/>
        <v>0</v>
      </c>
      <c r="AF676" s="10" t="e" cm="1">
        <f t="array" aca="1" ref="AF676" ca="1">(_xlfn.XLOOKUP($S676,INDIRECT($U676&amp;$W676&amp;"W"),_xlfn.XLOOKUP($T676,INDIRECT($U676&amp;$W676&amp;"D"),INDIRECT($U676&amp;$W676))))</f>
        <v>#REF!</v>
      </c>
      <c r="AG676" s="9"/>
      <c r="AH676" s="9"/>
      <c r="AI676" s="9"/>
      <c r="AJ676" s="9"/>
      <c r="AK676" s="9"/>
      <c r="AL676" s="7">
        <f t="shared" si="218"/>
        <v>500</v>
      </c>
      <c r="AM676" s="7" t="str">
        <f t="shared" si="233"/>
        <v/>
      </c>
      <c r="AN676" s="7">
        <f t="shared" si="219"/>
        <v>0</v>
      </c>
      <c r="AO676" s="7">
        <f t="shared" si="220"/>
        <v>0</v>
      </c>
      <c r="AP676" s="9" cm="1">
        <f t="array" aca="1" ref="AP676" ca="1">IF(F676="Flow",_xlfn.XLOOKUP(AL676,INDIRECT(F676&amp;AM676&amp;"W"),_xlfn.XLOOKUP(AI676,INDIRECT(F676&amp;AM676&amp;"H"),INDIRECT(F676&amp;AM676))),0)</f>
        <v>0</v>
      </c>
      <c r="AQ676" s="9">
        <f>IF(F676="Cascade",_xlfn.XLOOKUP(S676,Cascade!$C$4:$S$4,Cascade!$C$5:$S$5),0)</f>
        <v>0</v>
      </c>
      <c r="AR676" s="9" t="b">
        <f t="shared" si="221"/>
        <v>0</v>
      </c>
      <c r="AS676" s="9" cm="1">
        <f t="array" aca="1" ref="AS676" ca="1">IF(OR(G676="Ellipse 43",G676="Luxury 46",G676="Type 2",G676="Type D",G676="Type Z",ISBLANK(G676)),0,_xlfn.XLOOKUP(S676,INDIRECT(U676&amp;AR676&amp;"w"),INDIRECT(U676&amp;AR676)))</f>
        <v>0</v>
      </c>
      <c r="AT676" s="9" cm="1">
        <f t="array" ref="AT676">IF(F676="ExtraLok 100",_xlfn.XLOOKUP(S676,'ExtraLok 100'!$C$6:$S$6,_xlfn.XLOOKUP('Pricing Tool'!T676,'ExtraLok 100'!$A$7:$A$21,'ExtraLok 100'!$C$7:$S$21)),IF(F676="ExtraLok 125",_xlfn.XLOOKUP('Pricing Tool'!S676,'ExtraLok 125'!$C$6:$S$6,_xlfn.XLOOKUP('Pricing Tool'!T676,'ExtraLok 125'!$A$7:$A$33,'ExtraLok 125'!$C$7:$S$33)),0))</f>
        <v>0</v>
      </c>
      <c r="AU676" s="9">
        <f t="shared" ca="1" si="234"/>
        <v>0</v>
      </c>
      <c r="AV676" s="9" t="str">
        <f t="shared" si="222"/>
        <v/>
      </c>
      <c r="AW676" s="85" t="e">
        <f>_xlfn.XLOOKUP($AV676,'Size capacities'!$A$2:$A$120,'Size capacities'!D$2:D$120)</f>
        <v>#N/A</v>
      </c>
      <c r="AX676" s="85" t="e">
        <f>_xlfn.XLOOKUP($AV676,'Size capacities'!$A$2:$A$120,'Size capacities'!E$2:E$120)</f>
        <v>#N/A</v>
      </c>
      <c r="AY676" s="85" t="e">
        <f>_xlfn.XLOOKUP($AV676,'Size capacities'!$A$2:$A$120,'Size capacities'!F$2:F$120)</f>
        <v>#N/A</v>
      </c>
      <c r="AZ676" s="85" t="e">
        <f>_xlfn.XLOOKUP($AV676,'Size capacities'!$A$2:$A$120,'Size capacities'!G$2:G$120)</f>
        <v>#N/A</v>
      </c>
      <c r="BA676" s="85">
        <f t="shared" si="223"/>
        <v>0</v>
      </c>
      <c r="BB676" s="85">
        <f t="shared" si="224"/>
        <v>0</v>
      </c>
    </row>
    <row r="677" spans="1:54" x14ac:dyDescent="0.3">
      <c r="A677" s="7">
        <v>674</v>
      </c>
      <c r="B677" s="91"/>
      <c r="C677" s="91"/>
      <c r="D677" s="91"/>
      <c r="E677" s="91"/>
      <c r="F677" s="91"/>
      <c r="G677" s="91"/>
      <c r="H677" s="91"/>
      <c r="I677" s="91"/>
      <c r="J677" s="91"/>
      <c r="K677" s="92"/>
      <c r="L677" s="92"/>
      <c r="M677" s="9">
        <f t="shared" ca="1" si="214"/>
        <v>0</v>
      </c>
      <c r="N677" s="10" cm="1">
        <f t="array" aca="1" ref="N677" ca="1">IF(ISBLANK(C677),0,IF(F677="Flow",AP677,IF(F677="Cascade",AQ677,IF(OR(ISBLANK(F677),ISBLANK(G677),ISBLANK(I677),ISBLANK(J677)),0,(_xlfn.XLOOKUP(S677,INDIRECT(U677&amp;W677&amp;"W"),_xlfn.XLOOKUP(T677,INDIRECT(U677&amp;W677&amp;"D"),INDIRECT(U677&amp;W677))))))))</f>
        <v>0</v>
      </c>
      <c r="O677" s="93"/>
      <c r="P677" s="9">
        <f t="shared" ca="1" si="215"/>
        <v>0</v>
      </c>
      <c r="Q677" s="9">
        <f t="shared" si="225"/>
        <v>0</v>
      </c>
      <c r="S677" s="7">
        <f t="shared" si="226"/>
        <v>800</v>
      </c>
      <c r="T677" s="7">
        <f t="shared" si="227"/>
        <v>800</v>
      </c>
      <c r="U677" s="8" t="str">
        <f t="shared" si="228"/>
        <v/>
      </c>
      <c r="V677" s="7" cm="1">
        <f t="array" aca="1" ref="V677" ca="1">IF(ISBLANK(I677),0,_xlfn.XLOOKUP(I677,INDIRECT(U677&amp;"Controls"),INDIRECT(U677&amp;"ControlsAddon")))</f>
        <v>0</v>
      </c>
      <c r="W677" s="7" t="str">
        <f t="shared" si="216"/>
        <v/>
      </c>
      <c r="X677" s="7" cm="1">
        <f t="array" aca="1" ref="X677" ca="1">IF(AND(K677="y",NOT(ISBLANK(H677))),_xlfn.XLOOKUP(S677,ralcassette,ralcassettecost),IF(K677="Y",_xlfn.XLOOKUP(S677,INDIRECT(U677&amp;"RALW"),_xlfn.XLOOKUP(T677,INDIRECT(U677&amp;"RALD"),INDIRECT(U677&amp;"RAL"))),0))</f>
        <v>0</v>
      </c>
      <c r="Y677" s="7">
        <f t="shared" si="229"/>
        <v>0</v>
      </c>
      <c r="Z677" s="7">
        <f t="shared" si="230"/>
        <v>0</v>
      </c>
      <c r="AA677" s="7" cm="1">
        <f t="array" ref="AA677">IF(ISNUMBER(SEARCH("cassette",H677)),_xlfn.XLOOKUP(S677,cassettewidth,_xlfn.XLOOKUP(H677,cassettetype,cassette)),IF(ISNUMBER(SEARCH("fascia",H677)),_xlfn.XLOOKUP(S677,fasciawidth,_xlfn.XLOOKUP(H677,fasciatype,fascia)),0))</f>
        <v>0</v>
      </c>
      <c r="AB677" s="7" t="str">
        <f t="shared" si="231"/>
        <v/>
      </c>
      <c r="AC677" s="7" t="str" cm="1">
        <f t="array" ref="AC677">IF(NOT(ISBLANK(H677)),_xlfn.XLOOKUP(S677,cassetterefwidth,_xlfn.XLOOKUP(T677,cassetterefdrop,cassetteref)),"")</f>
        <v/>
      </c>
      <c r="AD677" s="1" t="b">
        <f t="shared" si="232"/>
        <v>0</v>
      </c>
      <c r="AE677" s="1" t="b">
        <f t="shared" si="217"/>
        <v>0</v>
      </c>
      <c r="AF677" s="10" t="e" cm="1">
        <f t="array" aca="1" ref="AF677" ca="1">(_xlfn.XLOOKUP($S677,INDIRECT($U677&amp;$W677&amp;"W"),_xlfn.XLOOKUP($T677,INDIRECT($U677&amp;$W677&amp;"D"),INDIRECT($U677&amp;$W677))))</f>
        <v>#REF!</v>
      </c>
      <c r="AG677" s="9"/>
      <c r="AH677" s="9"/>
      <c r="AI677" s="9"/>
      <c r="AJ677" s="9"/>
      <c r="AK677" s="9"/>
      <c r="AL677" s="7">
        <f t="shared" si="218"/>
        <v>500</v>
      </c>
      <c r="AM677" s="7" t="str">
        <f t="shared" si="233"/>
        <v/>
      </c>
      <c r="AN677" s="7">
        <f t="shared" si="219"/>
        <v>0</v>
      </c>
      <c r="AO677" s="7">
        <f t="shared" si="220"/>
        <v>0</v>
      </c>
      <c r="AP677" s="9" cm="1">
        <f t="array" aca="1" ref="AP677" ca="1">IF(F677="Flow",_xlfn.XLOOKUP(AL677,INDIRECT(F677&amp;AM677&amp;"W"),_xlfn.XLOOKUP(AI677,INDIRECT(F677&amp;AM677&amp;"H"),INDIRECT(F677&amp;AM677))),0)</f>
        <v>0</v>
      </c>
      <c r="AQ677" s="9">
        <f>IF(F677="Cascade",_xlfn.XLOOKUP(S677,Cascade!$C$4:$S$4,Cascade!$C$5:$S$5),0)</f>
        <v>0</v>
      </c>
      <c r="AR677" s="9" t="b">
        <f t="shared" si="221"/>
        <v>0</v>
      </c>
      <c r="AS677" s="9" cm="1">
        <f t="array" aca="1" ref="AS677" ca="1">IF(OR(G677="Ellipse 43",G677="Luxury 46",G677="Type 2",G677="Type D",G677="Type Z",ISBLANK(G677)),0,_xlfn.XLOOKUP(S677,INDIRECT(U677&amp;AR677&amp;"w"),INDIRECT(U677&amp;AR677)))</f>
        <v>0</v>
      </c>
      <c r="AT677" s="9" cm="1">
        <f t="array" ref="AT677">IF(F677="ExtraLok 100",_xlfn.XLOOKUP(S677,'ExtraLok 100'!$C$6:$S$6,_xlfn.XLOOKUP('Pricing Tool'!T677,'ExtraLok 100'!$A$7:$A$21,'ExtraLok 100'!$C$7:$S$21)),IF(F677="ExtraLok 125",_xlfn.XLOOKUP('Pricing Tool'!S677,'ExtraLok 125'!$C$6:$S$6,_xlfn.XLOOKUP('Pricing Tool'!T677,'ExtraLok 125'!$A$7:$A$33,'ExtraLok 125'!$C$7:$S$33)),0))</f>
        <v>0</v>
      </c>
      <c r="AU677" s="9">
        <f t="shared" ca="1" si="234"/>
        <v>0</v>
      </c>
      <c r="AV677" s="9" t="str">
        <f t="shared" si="222"/>
        <v/>
      </c>
      <c r="AW677" s="85" t="e">
        <f>_xlfn.XLOOKUP($AV677,'Size capacities'!$A$2:$A$120,'Size capacities'!D$2:D$120)</f>
        <v>#N/A</v>
      </c>
      <c r="AX677" s="85" t="e">
        <f>_xlfn.XLOOKUP($AV677,'Size capacities'!$A$2:$A$120,'Size capacities'!E$2:E$120)</f>
        <v>#N/A</v>
      </c>
      <c r="AY677" s="85" t="e">
        <f>_xlfn.XLOOKUP($AV677,'Size capacities'!$A$2:$A$120,'Size capacities'!F$2:F$120)</f>
        <v>#N/A</v>
      </c>
      <c r="AZ677" s="85" t="e">
        <f>_xlfn.XLOOKUP($AV677,'Size capacities'!$A$2:$A$120,'Size capacities'!G$2:G$120)</f>
        <v>#N/A</v>
      </c>
      <c r="BA677" s="85">
        <f t="shared" si="223"/>
        <v>0</v>
      </c>
      <c r="BB677" s="85">
        <f t="shared" si="224"/>
        <v>0</v>
      </c>
    </row>
    <row r="678" spans="1:54" x14ac:dyDescent="0.3">
      <c r="A678" s="7">
        <v>675</v>
      </c>
      <c r="B678" s="91"/>
      <c r="C678" s="91"/>
      <c r="D678" s="91"/>
      <c r="E678" s="91"/>
      <c r="F678" s="91"/>
      <c r="G678" s="91"/>
      <c r="H678" s="91"/>
      <c r="I678" s="91"/>
      <c r="J678" s="91"/>
      <c r="K678" s="92"/>
      <c r="L678" s="92"/>
      <c r="M678" s="9">
        <f t="shared" ca="1" si="214"/>
        <v>0</v>
      </c>
      <c r="N678" s="10" cm="1">
        <f t="array" aca="1" ref="N678" ca="1">IF(ISBLANK(C678),0,IF(F678="Flow",AP678,IF(F678="Cascade",AQ678,IF(OR(ISBLANK(F678),ISBLANK(G678),ISBLANK(I678),ISBLANK(J678)),0,(_xlfn.XLOOKUP(S678,INDIRECT(U678&amp;W678&amp;"W"),_xlfn.XLOOKUP(T678,INDIRECT(U678&amp;W678&amp;"D"),INDIRECT(U678&amp;W678))))))))</f>
        <v>0</v>
      </c>
      <c r="O678" s="93"/>
      <c r="P678" s="9">
        <f t="shared" ca="1" si="215"/>
        <v>0</v>
      </c>
      <c r="Q678" s="9">
        <f t="shared" si="225"/>
        <v>0</v>
      </c>
      <c r="S678" s="7">
        <f t="shared" si="226"/>
        <v>800</v>
      </c>
      <c r="T678" s="7">
        <f t="shared" si="227"/>
        <v>800</v>
      </c>
      <c r="U678" s="8" t="str">
        <f t="shared" si="228"/>
        <v/>
      </c>
      <c r="V678" s="7" cm="1">
        <f t="array" aca="1" ref="V678" ca="1">IF(ISBLANK(I678),0,_xlfn.XLOOKUP(I678,INDIRECT(U678&amp;"Controls"),INDIRECT(U678&amp;"ControlsAddon")))</f>
        <v>0</v>
      </c>
      <c r="W678" s="7" t="str">
        <f t="shared" si="216"/>
        <v/>
      </c>
      <c r="X678" s="7" cm="1">
        <f t="array" aca="1" ref="X678" ca="1">IF(AND(K678="y",NOT(ISBLANK(H678))),_xlfn.XLOOKUP(S678,ralcassette,ralcassettecost),IF(K678="Y",_xlfn.XLOOKUP(S678,INDIRECT(U678&amp;"RALW"),_xlfn.XLOOKUP(T678,INDIRECT(U678&amp;"RALD"),INDIRECT(U678&amp;"RAL"))),0))</f>
        <v>0</v>
      </c>
      <c r="Y678" s="7">
        <f t="shared" si="229"/>
        <v>0</v>
      </c>
      <c r="Z678" s="7">
        <f t="shared" si="230"/>
        <v>0</v>
      </c>
      <c r="AA678" s="7" cm="1">
        <f t="array" ref="AA678">IF(ISNUMBER(SEARCH("cassette",H678)),_xlfn.XLOOKUP(S678,cassettewidth,_xlfn.XLOOKUP(H678,cassettetype,cassette)),IF(ISNUMBER(SEARCH("fascia",H678)),_xlfn.XLOOKUP(S678,fasciawidth,_xlfn.XLOOKUP(H678,fasciatype,fascia)),0))</f>
        <v>0</v>
      </c>
      <c r="AB678" s="7" t="str">
        <f t="shared" si="231"/>
        <v/>
      </c>
      <c r="AC678" s="7" t="str" cm="1">
        <f t="array" ref="AC678">IF(NOT(ISBLANK(H678)),_xlfn.XLOOKUP(S678,cassetterefwidth,_xlfn.XLOOKUP(T678,cassetterefdrop,cassetteref)),"")</f>
        <v/>
      </c>
      <c r="AD678" s="1" t="b">
        <f t="shared" si="232"/>
        <v>0</v>
      </c>
      <c r="AE678" s="1" t="b">
        <f t="shared" si="217"/>
        <v>0</v>
      </c>
      <c r="AF678" s="10" t="e" cm="1">
        <f t="array" aca="1" ref="AF678" ca="1">(_xlfn.XLOOKUP($S678,INDIRECT($U678&amp;$W678&amp;"W"),_xlfn.XLOOKUP($T678,INDIRECT($U678&amp;$W678&amp;"D"),INDIRECT($U678&amp;$W678))))</f>
        <v>#REF!</v>
      </c>
      <c r="AG678" s="9"/>
      <c r="AH678" s="9"/>
      <c r="AI678" s="9"/>
      <c r="AJ678" s="9"/>
      <c r="AK678" s="9"/>
      <c r="AL678" s="7">
        <f t="shared" si="218"/>
        <v>500</v>
      </c>
      <c r="AM678" s="7" t="str">
        <f t="shared" si="233"/>
        <v/>
      </c>
      <c r="AN678" s="7">
        <f t="shared" si="219"/>
        <v>0</v>
      </c>
      <c r="AO678" s="7">
        <f t="shared" si="220"/>
        <v>0</v>
      </c>
      <c r="AP678" s="9" cm="1">
        <f t="array" aca="1" ref="AP678" ca="1">IF(F678="Flow",_xlfn.XLOOKUP(AL678,INDIRECT(F678&amp;AM678&amp;"W"),_xlfn.XLOOKUP(AI678,INDIRECT(F678&amp;AM678&amp;"H"),INDIRECT(F678&amp;AM678))),0)</f>
        <v>0</v>
      </c>
      <c r="AQ678" s="9">
        <f>IF(F678="Cascade",_xlfn.XLOOKUP(S678,Cascade!$C$4:$S$4,Cascade!$C$5:$S$5),0)</f>
        <v>0</v>
      </c>
      <c r="AR678" s="9" t="b">
        <f t="shared" si="221"/>
        <v>0</v>
      </c>
      <c r="AS678" s="9" cm="1">
        <f t="array" aca="1" ref="AS678" ca="1">IF(OR(G678="Ellipse 43",G678="Luxury 46",G678="Type 2",G678="Type D",G678="Type Z",ISBLANK(G678)),0,_xlfn.XLOOKUP(S678,INDIRECT(U678&amp;AR678&amp;"w"),INDIRECT(U678&amp;AR678)))</f>
        <v>0</v>
      </c>
      <c r="AT678" s="9" cm="1">
        <f t="array" ref="AT678">IF(F678="ExtraLok 100",_xlfn.XLOOKUP(S678,'ExtraLok 100'!$C$6:$S$6,_xlfn.XLOOKUP('Pricing Tool'!T678,'ExtraLok 100'!$A$7:$A$21,'ExtraLok 100'!$C$7:$S$21)),IF(F678="ExtraLok 125",_xlfn.XLOOKUP('Pricing Tool'!S678,'ExtraLok 125'!$C$6:$S$6,_xlfn.XLOOKUP('Pricing Tool'!T678,'ExtraLok 125'!$A$7:$A$33,'ExtraLok 125'!$C$7:$S$33)),0))</f>
        <v>0</v>
      </c>
      <c r="AU678" s="9">
        <f t="shared" ca="1" si="234"/>
        <v>0</v>
      </c>
      <c r="AV678" s="9" t="str">
        <f t="shared" si="222"/>
        <v/>
      </c>
      <c r="AW678" s="85" t="e">
        <f>_xlfn.XLOOKUP($AV678,'Size capacities'!$A$2:$A$120,'Size capacities'!D$2:D$120)</f>
        <v>#N/A</v>
      </c>
      <c r="AX678" s="85" t="e">
        <f>_xlfn.XLOOKUP($AV678,'Size capacities'!$A$2:$A$120,'Size capacities'!E$2:E$120)</f>
        <v>#N/A</v>
      </c>
      <c r="AY678" s="85" t="e">
        <f>_xlfn.XLOOKUP($AV678,'Size capacities'!$A$2:$A$120,'Size capacities'!F$2:F$120)</f>
        <v>#N/A</v>
      </c>
      <c r="AZ678" s="85" t="e">
        <f>_xlfn.XLOOKUP($AV678,'Size capacities'!$A$2:$A$120,'Size capacities'!G$2:G$120)</f>
        <v>#N/A</v>
      </c>
      <c r="BA678" s="85">
        <f t="shared" si="223"/>
        <v>0</v>
      </c>
      <c r="BB678" s="85">
        <f t="shared" si="224"/>
        <v>0</v>
      </c>
    </row>
    <row r="679" spans="1:54" x14ac:dyDescent="0.3">
      <c r="A679" s="7">
        <v>676</v>
      </c>
      <c r="B679" s="91"/>
      <c r="C679" s="91"/>
      <c r="D679" s="91"/>
      <c r="E679" s="91"/>
      <c r="F679" s="91"/>
      <c r="G679" s="91"/>
      <c r="H679" s="91"/>
      <c r="I679" s="91"/>
      <c r="J679" s="91"/>
      <c r="K679" s="92"/>
      <c r="L679" s="92"/>
      <c r="M679" s="9">
        <f t="shared" ca="1" si="214"/>
        <v>0</v>
      </c>
      <c r="N679" s="10" cm="1">
        <f t="array" aca="1" ref="N679" ca="1">IF(ISBLANK(C679),0,IF(F679="Flow",AP679,IF(F679="Cascade",AQ679,IF(OR(ISBLANK(F679),ISBLANK(G679),ISBLANK(I679),ISBLANK(J679)),0,(_xlfn.XLOOKUP(S679,INDIRECT(U679&amp;W679&amp;"W"),_xlfn.XLOOKUP(T679,INDIRECT(U679&amp;W679&amp;"D"),INDIRECT(U679&amp;W679))))))))</f>
        <v>0</v>
      </c>
      <c r="O679" s="93"/>
      <c r="P679" s="9">
        <f t="shared" ca="1" si="215"/>
        <v>0</v>
      </c>
      <c r="Q679" s="9">
        <f t="shared" si="225"/>
        <v>0</v>
      </c>
      <c r="S679" s="7">
        <f t="shared" si="226"/>
        <v>800</v>
      </c>
      <c r="T679" s="7">
        <f t="shared" si="227"/>
        <v>800</v>
      </c>
      <c r="U679" s="8" t="str">
        <f t="shared" si="228"/>
        <v/>
      </c>
      <c r="V679" s="7" cm="1">
        <f t="array" aca="1" ref="V679" ca="1">IF(ISBLANK(I679),0,_xlfn.XLOOKUP(I679,INDIRECT(U679&amp;"Controls"),INDIRECT(U679&amp;"ControlsAddon")))</f>
        <v>0</v>
      </c>
      <c r="W679" s="7" t="str">
        <f t="shared" si="216"/>
        <v/>
      </c>
      <c r="X679" s="7" cm="1">
        <f t="array" aca="1" ref="X679" ca="1">IF(AND(K679="y",NOT(ISBLANK(H679))),_xlfn.XLOOKUP(S679,ralcassette,ralcassettecost),IF(K679="Y",_xlfn.XLOOKUP(S679,INDIRECT(U679&amp;"RALW"),_xlfn.XLOOKUP(T679,INDIRECT(U679&amp;"RALD"),INDIRECT(U679&amp;"RAL"))),0))</f>
        <v>0</v>
      </c>
      <c r="Y679" s="7">
        <f t="shared" si="229"/>
        <v>0</v>
      </c>
      <c r="Z679" s="7">
        <f t="shared" si="230"/>
        <v>0</v>
      </c>
      <c r="AA679" s="7" cm="1">
        <f t="array" ref="AA679">IF(ISNUMBER(SEARCH("cassette",H679)),_xlfn.XLOOKUP(S679,cassettewidth,_xlfn.XLOOKUP(H679,cassettetype,cassette)),IF(ISNUMBER(SEARCH("fascia",H679)),_xlfn.XLOOKUP(S679,fasciawidth,_xlfn.XLOOKUP(H679,fasciatype,fascia)),0))</f>
        <v>0</v>
      </c>
      <c r="AB679" s="7" t="str">
        <f t="shared" si="231"/>
        <v/>
      </c>
      <c r="AC679" s="7" t="str" cm="1">
        <f t="array" ref="AC679">IF(NOT(ISBLANK(H679)),_xlfn.XLOOKUP(S679,cassetterefwidth,_xlfn.XLOOKUP(T679,cassetterefdrop,cassetteref)),"")</f>
        <v/>
      </c>
      <c r="AD679" s="1" t="b">
        <f t="shared" si="232"/>
        <v>0</v>
      </c>
      <c r="AE679" s="1" t="b">
        <f t="shared" si="217"/>
        <v>0</v>
      </c>
      <c r="AF679" s="10" t="e" cm="1">
        <f t="array" aca="1" ref="AF679" ca="1">(_xlfn.XLOOKUP($S679,INDIRECT($U679&amp;$W679&amp;"W"),_xlfn.XLOOKUP($T679,INDIRECT($U679&amp;$W679&amp;"D"),INDIRECT($U679&amp;$W679))))</f>
        <v>#REF!</v>
      </c>
      <c r="AG679" s="9"/>
      <c r="AH679" s="9"/>
      <c r="AI679" s="9"/>
      <c r="AJ679" s="9"/>
      <c r="AK679" s="9"/>
      <c r="AL679" s="7">
        <f t="shared" si="218"/>
        <v>500</v>
      </c>
      <c r="AM679" s="7" t="str">
        <f t="shared" si="233"/>
        <v/>
      </c>
      <c r="AN679" s="7">
        <f t="shared" si="219"/>
        <v>0</v>
      </c>
      <c r="AO679" s="7">
        <f t="shared" si="220"/>
        <v>0</v>
      </c>
      <c r="AP679" s="9" cm="1">
        <f t="array" aca="1" ref="AP679" ca="1">IF(F679="Flow",_xlfn.XLOOKUP(AL679,INDIRECT(F679&amp;AM679&amp;"W"),_xlfn.XLOOKUP(AI679,INDIRECT(F679&amp;AM679&amp;"H"),INDIRECT(F679&amp;AM679))),0)</f>
        <v>0</v>
      </c>
      <c r="AQ679" s="9">
        <f>IF(F679="Cascade",_xlfn.XLOOKUP(S679,Cascade!$C$4:$S$4,Cascade!$C$5:$S$5),0)</f>
        <v>0</v>
      </c>
      <c r="AR679" s="9" t="b">
        <f t="shared" si="221"/>
        <v>0</v>
      </c>
      <c r="AS679" s="9" cm="1">
        <f t="array" aca="1" ref="AS679" ca="1">IF(OR(G679="Ellipse 43",G679="Luxury 46",G679="Type 2",G679="Type D",G679="Type Z",ISBLANK(G679)),0,_xlfn.XLOOKUP(S679,INDIRECT(U679&amp;AR679&amp;"w"),INDIRECT(U679&amp;AR679)))</f>
        <v>0</v>
      </c>
      <c r="AT679" s="9" cm="1">
        <f t="array" ref="AT679">IF(F679="ExtraLok 100",_xlfn.XLOOKUP(S679,'ExtraLok 100'!$C$6:$S$6,_xlfn.XLOOKUP('Pricing Tool'!T679,'ExtraLok 100'!$A$7:$A$21,'ExtraLok 100'!$C$7:$S$21)),IF(F679="ExtraLok 125",_xlfn.XLOOKUP('Pricing Tool'!S679,'ExtraLok 125'!$C$6:$S$6,_xlfn.XLOOKUP('Pricing Tool'!T679,'ExtraLok 125'!$A$7:$A$33,'ExtraLok 125'!$C$7:$S$33)),0))</f>
        <v>0</v>
      </c>
      <c r="AU679" s="9">
        <f t="shared" ca="1" si="234"/>
        <v>0</v>
      </c>
      <c r="AV679" s="9" t="str">
        <f t="shared" si="222"/>
        <v/>
      </c>
      <c r="AW679" s="85" t="e">
        <f>_xlfn.XLOOKUP($AV679,'Size capacities'!$A$2:$A$120,'Size capacities'!D$2:D$120)</f>
        <v>#N/A</v>
      </c>
      <c r="AX679" s="85" t="e">
        <f>_xlfn.XLOOKUP($AV679,'Size capacities'!$A$2:$A$120,'Size capacities'!E$2:E$120)</f>
        <v>#N/A</v>
      </c>
      <c r="AY679" s="85" t="e">
        <f>_xlfn.XLOOKUP($AV679,'Size capacities'!$A$2:$A$120,'Size capacities'!F$2:F$120)</f>
        <v>#N/A</v>
      </c>
      <c r="AZ679" s="85" t="e">
        <f>_xlfn.XLOOKUP($AV679,'Size capacities'!$A$2:$A$120,'Size capacities'!G$2:G$120)</f>
        <v>#N/A</v>
      </c>
      <c r="BA679" s="85">
        <f t="shared" si="223"/>
        <v>0</v>
      </c>
      <c r="BB679" s="85">
        <f t="shared" si="224"/>
        <v>0</v>
      </c>
    </row>
    <row r="680" spans="1:54" x14ac:dyDescent="0.3">
      <c r="A680" s="7">
        <v>677</v>
      </c>
      <c r="B680" s="91"/>
      <c r="C680" s="91"/>
      <c r="D680" s="91"/>
      <c r="E680" s="91"/>
      <c r="F680" s="91"/>
      <c r="G680" s="91"/>
      <c r="H680" s="91"/>
      <c r="I680" s="91"/>
      <c r="J680" s="91"/>
      <c r="K680" s="92"/>
      <c r="L680" s="92"/>
      <c r="M680" s="9">
        <f t="shared" ca="1" si="214"/>
        <v>0</v>
      </c>
      <c r="N680" s="10" cm="1">
        <f t="array" aca="1" ref="N680" ca="1">IF(ISBLANK(C680),0,IF(F680="Flow",AP680,IF(F680="Cascade",AQ680,IF(OR(ISBLANK(F680),ISBLANK(G680),ISBLANK(I680),ISBLANK(J680)),0,(_xlfn.XLOOKUP(S680,INDIRECT(U680&amp;W680&amp;"W"),_xlfn.XLOOKUP(T680,INDIRECT(U680&amp;W680&amp;"D"),INDIRECT(U680&amp;W680))))))))</f>
        <v>0</v>
      </c>
      <c r="O680" s="93"/>
      <c r="P680" s="9">
        <f t="shared" ca="1" si="215"/>
        <v>0</v>
      </c>
      <c r="Q680" s="9">
        <f t="shared" si="225"/>
        <v>0</v>
      </c>
      <c r="S680" s="7">
        <f t="shared" si="226"/>
        <v>800</v>
      </c>
      <c r="T680" s="7">
        <f t="shared" si="227"/>
        <v>800</v>
      </c>
      <c r="U680" s="8" t="str">
        <f t="shared" si="228"/>
        <v/>
      </c>
      <c r="V680" s="7" cm="1">
        <f t="array" aca="1" ref="V680" ca="1">IF(ISBLANK(I680),0,_xlfn.XLOOKUP(I680,INDIRECT(U680&amp;"Controls"),INDIRECT(U680&amp;"ControlsAddon")))</f>
        <v>0</v>
      </c>
      <c r="W680" s="7" t="str">
        <f t="shared" si="216"/>
        <v/>
      </c>
      <c r="X680" s="7" cm="1">
        <f t="array" aca="1" ref="X680" ca="1">IF(AND(K680="y",NOT(ISBLANK(H680))),_xlfn.XLOOKUP(S680,ralcassette,ralcassettecost),IF(K680="Y",_xlfn.XLOOKUP(S680,INDIRECT(U680&amp;"RALW"),_xlfn.XLOOKUP(T680,INDIRECT(U680&amp;"RALD"),INDIRECT(U680&amp;"RAL"))),0))</f>
        <v>0</v>
      </c>
      <c r="Y680" s="7">
        <f t="shared" si="229"/>
        <v>0</v>
      </c>
      <c r="Z680" s="7">
        <f t="shared" si="230"/>
        <v>0</v>
      </c>
      <c r="AA680" s="7" cm="1">
        <f t="array" ref="AA680">IF(ISNUMBER(SEARCH("cassette",H680)),_xlfn.XLOOKUP(S680,cassettewidth,_xlfn.XLOOKUP(H680,cassettetype,cassette)),IF(ISNUMBER(SEARCH("fascia",H680)),_xlfn.XLOOKUP(S680,fasciawidth,_xlfn.XLOOKUP(H680,fasciatype,fascia)),0))</f>
        <v>0</v>
      </c>
      <c r="AB680" s="7" t="str">
        <f t="shared" si="231"/>
        <v/>
      </c>
      <c r="AC680" s="7" t="str" cm="1">
        <f t="array" ref="AC680">IF(NOT(ISBLANK(H680)),_xlfn.XLOOKUP(S680,cassetterefwidth,_xlfn.XLOOKUP(T680,cassetterefdrop,cassetteref)),"")</f>
        <v/>
      </c>
      <c r="AD680" s="1" t="b">
        <f t="shared" si="232"/>
        <v>0</v>
      </c>
      <c r="AE680" s="1" t="b">
        <f t="shared" si="217"/>
        <v>0</v>
      </c>
      <c r="AF680" s="10" t="e" cm="1">
        <f t="array" aca="1" ref="AF680" ca="1">(_xlfn.XLOOKUP($S680,INDIRECT($U680&amp;$W680&amp;"W"),_xlfn.XLOOKUP($T680,INDIRECT($U680&amp;$W680&amp;"D"),INDIRECT($U680&amp;$W680))))</f>
        <v>#REF!</v>
      </c>
      <c r="AG680" s="9"/>
      <c r="AH680" s="9"/>
      <c r="AI680" s="9"/>
      <c r="AJ680" s="9"/>
      <c r="AK680" s="9"/>
      <c r="AL680" s="7">
        <f t="shared" si="218"/>
        <v>500</v>
      </c>
      <c r="AM680" s="7" t="str">
        <f t="shared" si="233"/>
        <v/>
      </c>
      <c r="AN680" s="7">
        <f t="shared" si="219"/>
        <v>0</v>
      </c>
      <c r="AO680" s="7">
        <f t="shared" si="220"/>
        <v>0</v>
      </c>
      <c r="AP680" s="9" cm="1">
        <f t="array" aca="1" ref="AP680" ca="1">IF(F680="Flow",_xlfn.XLOOKUP(AL680,INDIRECT(F680&amp;AM680&amp;"W"),_xlfn.XLOOKUP(AI680,INDIRECT(F680&amp;AM680&amp;"H"),INDIRECT(F680&amp;AM680))),0)</f>
        <v>0</v>
      </c>
      <c r="AQ680" s="9">
        <f>IF(F680="Cascade",_xlfn.XLOOKUP(S680,Cascade!$C$4:$S$4,Cascade!$C$5:$S$5),0)</f>
        <v>0</v>
      </c>
      <c r="AR680" s="9" t="b">
        <f t="shared" si="221"/>
        <v>0</v>
      </c>
      <c r="AS680" s="9" cm="1">
        <f t="array" aca="1" ref="AS680" ca="1">IF(OR(G680="Ellipse 43",G680="Luxury 46",G680="Type 2",G680="Type D",G680="Type Z",ISBLANK(G680)),0,_xlfn.XLOOKUP(S680,INDIRECT(U680&amp;AR680&amp;"w"),INDIRECT(U680&amp;AR680)))</f>
        <v>0</v>
      </c>
      <c r="AT680" s="9" cm="1">
        <f t="array" ref="AT680">IF(F680="ExtraLok 100",_xlfn.XLOOKUP(S680,'ExtraLok 100'!$C$6:$S$6,_xlfn.XLOOKUP('Pricing Tool'!T680,'ExtraLok 100'!$A$7:$A$21,'ExtraLok 100'!$C$7:$S$21)),IF(F680="ExtraLok 125",_xlfn.XLOOKUP('Pricing Tool'!S680,'ExtraLok 125'!$C$6:$S$6,_xlfn.XLOOKUP('Pricing Tool'!T680,'ExtraLok 125'!$A$7:$A$33,'ExtraLok 125'!$C$7:$S$33)),0))</f>
        <v>0</v>
      </c>
      <c r="AU680" s="9">
        <f t="shared" ca="1" si="234"/>
        <v>0</v>
      </c>
      <c r="AV680" s="9" t="str">
        <f t="shared" si="222"/>
        <v/>
      </c>
      <c r="AW680" s="85" t="e">
        <f>_xlfn.XLOOKUP($AV680,'Size capacities'!$A$2:$A$120,'Size capacities'!D$2:D$120)</f>
        <v>#N/A</v>
      </c>
      <c r="AX680" s="85" t="e">
        <f>_xlfn.XLOOKUP($AV680,'Size capacities'!$A$2:$A$120,'Size capacities'!E$2:E$120)</f>
        <v>#N/A</v>
      </c>
      <c r="AY680" s="85" t="e">
        <f>_xlfn.XLOOKUP($AV680,'Size capacities'!$A$2:$A$120,'Size capacities'!F$2:F$120)</f>
        <v>#N/A</v>
      </c>
      <c r="AZ680" s="85" t="e">
        <f>_xlfn.XLOOKUP($AV680,'Size capacities'!$A$2:$A$120,'Size capacities'!G$2:G$120)</f>
        <v>#N/A</v>
      </c>
      <c r="BA680" s="85">
        <f t="shared" si="223"/>
        <v>0</v>
      </c>
      <c r="BB680" s="85">
        <f t="shared" si="224"/>
        <v>0</v>
      </c>
    </row>
    <row r="681" spans="1:54" x14ac:dyDescent="0.3">
      <c r="A681" s="7">
        <v>678</v>
      </c>
      <c r="B681" s="91"/>
      <c r="C681" s="91"/>
      <c r="D681" s="91"/>
      <c r="E681" s="91"/>
      <c r="F681" s="91"/>
      <c r="G681" s="91"/>
      <c r="H681" s="91"/>
      <c r="I681" s="91"/>
      <c r="J681" s="91"/>
      <c r="K681" s="92"/>
      <c r="L681" s="92"/>
      <c r="M681" s="9">
        <f t="shared" ca="1" si="214"/>
        <v>0</v>
      </c>
      <c r="N681" s="10" cm="1">
        <f t="array" aca="1" ref="N681" ca="1">IF(ISBLANK(C681),0,IF(F681="Flow",AP681,IF(F681="Cascade",AQ681,IF(OR(ISBLANK(F681),ISBLANK(G681),ISBLANK(I681),ISBLANK(J681)),0,(_xlfn.XLOOKUP(S681,INDIRECT(U681&amp;W681&amp;"W"),_xlfn.XLOOKUP(T681,INDIRECT(U681&amp;W681&amp;"D"),INDIRECT(U681&amp;W681))))))))</f>
        <v>0</v>
      </c>
      <c r="O681" s="93"/>
      <c r="P681" s="9">
        <f t="shared" ca="1" si="215"/>
        <v>0</v>
      </c>
      <c r="Q681" s="9">
        <f t="shared" si="225"/>
        <v>0</v>
      </c>
      <c r="S681" s="7">
        <f t="shared" si="226"/>
        <v>800</v>
      </c>
      <c r="T681" s="7">
        <f t="shared" si="227"/>
        <v>800</v>
      </c>
      <c r="U681" s="8" t="str">
        <f t="shared" si="228"/>
        <v/>
      </c>
      <c r="V681" s="7" cm="1">
        <f t="array" aca="1" ref="V681" ca="1">IF(ISBLANK(I681),0,_xlfn.XLOOKUP(I681,INDIRECT(U681&amp;"Controls"),INDIRECT(U681&amp;"ControlsAddon")))</f>
        <v>0</v>
      </c>
      <c r="W681" s="7" t="str">
        <f t="shared" si="216"/>
        <v/>
      </c>
      <c r="X681" s="7" cm="1">
        <f t="array" aca="1" ref="X681" ca="1">IF(AND(K681="y",NOT(ISBLANK(H681))),_xlfn.XLOOKUP(S681,ralcassette,ralcassettecost),IF(K681="Y",_xlfn.XLOOKUP(S681,INDIRECT(U681&amp;"RALW"),_xlfn.XLOOKUP(T681,INDIRECT(U681&amp;"RALD"),INDIRECT(U681&amp;"RAL"))),0))</f>
        <v>0</v>
      </c>
      <c r="Y681" s="7">
        <f t="shared" si="229"/>
        <v>0</v>
      </c>
      <c r="Z681" s="7">
        <f t="shared" si="230"/>
        <v>0</v>
      </c>
      <c r="AA681" s="7" cm="1">
        <f t="array" ref="AA681">IF(ISNUMBER(SEARCH("cassette",H681)),_xlfn.XLOOKUP(S681,cassettewidth,_xlfn.XLOOKUP(H681,cassettetype,cassette)),IF(ISNUMBER(SEARCH("fascia",H681)),_xlfn.XLOOKUP(S681,fasciawidth,_xlfn.XLOOKUP(H681,fasciatype,fascia)),0))</f>
        <v>0</v>
      </c>
      <c r="AB681" s="7" t="str">
        <f t="shared" si="231"/>
        <v/>
      </c>
      <c r="AC681" s="7" t="str" cm="1">
        <f t="array" ref="AC681">IF(NOT(ISBLANK(H681)),_xlfn.XLOOKUP(S681,cassetterefwidth,_xlfn.XLOOKUP(T681,cassetterefdrop,cassetteref)),"")</f>
        <v/>
      </c>
      <c r="AD681" s="1" t="b">
        <f t="shared" si="232"/>
        <v>0</v>
      </c>
      <c r="AE681" s="1" t="b">
        <f t="shared" si="217"/>
        <v>0</v>
      </c>
      <c r="AF681" s="10" t="e" cm="1">
        <f t="array" aca="1" ref="AF681" ca="1">(_xlfn.XLOOKUP($S681,INDIRECT($U681&amp;$W681&amp;"W"),_xlfn.XLOOKUP($T681,INDIRECT($U681&amp;$W681&amp;"D"),INDIRECT($U681&amp;$W681))))</f>
        <v>#REF!</v>
      </c>
      <c r="AG681" s="9"/>
      <c r="AH681" s="9"/>
      <c r="AI681" s="9"/>
      <c r="AJ681" s="9"/>
      <c r="AK681" s="9"/>
      <c r="AL681" s="7">
        <f t="shared" si="218"/>
        <v>500</v>
      </c>
      <c r="AM681" s="7" t="str">
        <f t="shared" si="233"/>
        <v/>
      </c>
      <c r="AN681" s="7">
        <f t="shared" si="219"/>
        <v>0</v>
      </c>
      <c r="AO681" s="7">
        <f t="shared" si="220"/>
        <v>0</v>
      </c>
      <c r="AP681" s="9" cm="1">
        <f t="array" aca="1" ref="AP681" ca="1">IF(F681="Flow",_xlfn.XLOOKUP(AL681,INDIRECT(F681&amp;AM681&amp;"W"),_xlfn.XLOOKUP(AI681,INDIRECT(F681&amp;AM681&amp;"H"),INDIRECT(F681&amp;AM681))),0)</f>
        <v>0</v>
      </c>
      <c r="AQ681" s="9">
        <f>IF(F681="Cascade",_xlfn.XLOOKUP(S681,Cascade!$C$4:$S$4,Cascade!$C$5:$S$5),0)</f>
        <v>0</v>
      </c>
      <c r="AR681" s="9" t="b">
        <f t="shared" si="221"/>
        <v>0</v>
      </c>
      <c r="AS681" s="9" cm="1">
        <f t="array" aca="1" ref="AS681" ca="1">IF(OR(G681="Ellipse 43",G681="Luxury 46",G681="Type 2",G681="Type D",G681="Type Z",ISBLANK(G681)),0,_xlfn.XLOOKUP(S681,INDIRECT(U681&amp;AR681&amp;"w"),INDIRECT(U681&amp;AR681)))</f>
        <v>0</v>
      </c>
      <c r="AT681" s="9" cm="1">
        <f t="array" ref="AT681">IF(F681="ExtraLok 100",_xlfn.XLOOKUP(S681,'ExtraLok 100'!$C$6:$S$6,_xlfn.XLOOKUP('Pricing Tool'!T681,'ExtraLok 100'!$A$7:$A$21,'ExtraLok 100'!$C$7:$S$21)),IF(F681="ExtraLok 125",_xlfn.XLOOKUP('Pricing Tool'!S681,'ExtraLok 125'!$C$6:$S$6,_xlfn.XLOOKUP('Pricing Tool'!T681,'ExtraLok 125'!$A$7:$A$33,'ExtraLok 125'!$C$7:$S$33)),0))</f>
        <v>0</v>
      </c>
      <c r="AU681" s="9">
        <f t="shared" ca="1" si="234"/>
        <v>0</v>
      </c>
      <c r="AV681" s="9" t="str">
        <f t="shared" si="222"/>
        <v/>
      </c>
      <c r="AW681" s="85" t="e">
        <f>_xlfn.XLOOKUP($AV681,'Size capacities'!$A$2:$A$120,'Size capacities'!D$2:D$120)</f>
        <v>#N/A</v>
      </c>
      <c r="AX681" s="85" t="e">
        <f>_xlfn.XLOOKUP($AV681,'Size capacities'!$A$2:$A$120,'Size capacities'!E$2:E$120)</f>
        <v>#N/A</v>
      </c>
      <c r="AY681" s="85" t="e">
        <f>_xlfn.XLOOKUP($AV681,'Size capacities'!$A$2:$A$120,'Size capacities'!F$2:F$120)</f>
        <v>#N/A</v>
      </c>
      <c r="AZ681" s="85" t="e">
        <f>_xlfn.XLOOKUP($AV681,'Size capacities'!$A$2:$A$120,'Size capacities'!G$2:G$120)</f>
        <v>#N/A</v>
      </c>
      <c r="BA681" s="85">
        <f t="shared" si="223"/>
        <v>0</v>
      </c>
      <c r="BB681" s="85">
        <f t="shared" si="224"/>
        <v>0</v>
      </c>
    </row>
    <row r="682" spans="1:54" x14ac:dyDescent="0.3">
      <c r="A682" s="7">
        <v>679</v>
      </c>
      <c r="B682" s="91"/>
      <c r="C682" s="91"/>
      <c r="D682" s="91"/>
      <c r="E682" s="91"/>
      <c r="F682" s="91"/>
      <c r="G682" s="91"/>
      <c r="H682" s="91"/>
      <c r="I682" s="91"/>
      <c r="J682" s="91"/>
      <c r="K682" s="92"/>
      <c r="L682" s="92"/>
      <c r="M682" s="9">
        <f t="shared" ca="1" si="214"/>
        <v>0</v>
      </c>
      <c r="N682" s="10" cm="1">
        <f t="array" aca="1" ref="N682" ca="1">IF(ISBLANK(C682),0,IF(F682="Flow",AP682,IF(F682="Cascade",AQ682,IF(OR(ISBLANK(F682),ISBLANK(G682),ISBLANK(I682),ISBLANK(J682)),0,(_xlfn.XLOOKUP(S682,INDIRECT(U682&amp;W682&amp;"W"),_xlfn.XLOOKUP(T682,INDIRECT(U682&amp;W682&amp;"D"),INDIRECT(U682&amp;W682))))))))</f>
        <v>0</v>
      </c>
      <c r="O682" s="93"/>
      <c r="P682" s="9">
        <f t="shared" ca="1" si="215"/>
        <v>0</v>
      </c>
      <c r="Q682" s="9">
        <f t="shared" si="225"/>
        <v>0</v>
      </c>
      <c r="S682" s="7">
        <f t="shared" si="226"/>
        <v>800</v>
      </c>
      <c r="T682" s="7">
        <f t="shared" si="227"/>
        <v>800</v>
      </c>
      <c r="U682" s="8" t="str">
        <f t="shared" si="228"/>
        <v/>
      </c>
      <c r="V682" s="7" cm="1">
        <f t="array" aca="1" ref="V682" ca="1">IF(ISBLANK(I682),0,_xlfn.XLOOKUP(I682,INDIRECT(U682&amp;"Controls"),INDIRECT(U682&amp;"ControlsAddon")))</f>
        <v>0</v>
      </c>
      <c r="W682" s="7" t="str">
        <f t="shared" si="216"/>
        <v/>
      </c>
      <c r="X682" s="7" cm="1">
        <f t="array" aca="1" ref="X682" ca="1">IF(AND(K682="y",NOT(ISBLANK(H682))),_xlfn.XLOOKUP(S682,ralcassette,ralcassettecost),IF(K682="Y",_xlfn.XLOOKUP(S682,INDIRECT(U682&amp;"RALW"),_xlfn.XLOOKUP(T682,INDIRECT(U682&amp;"RALD"),INDIRECT(U682&amp;"RAL"))),0))</f>
        <v>0</v>
      </c>
      <c r="Y682" s="7">
        <f t="shared" si="229"/>
        <v>0</v>
      </c>
      <c r="Z682" s="7">
        <f t="shared" si="230"/>
        <v>0</v>
      </c>
      <c r="AA682" s="7" cm="1">
        <f t="array" ref="AA682">IF(ISNUMBER(SEARCH("cassette",H682)),_xlfn.XLOOKUP(S682,cassettewidth,_xlfn.XLOOKUP(H682,cassettetype,cassette)),IF(ISNUMBER(SEARCH("fascia",H682)),_xlfn.XLOOKUP(S682,fasciawidth,_xlfn.XLOOKUP(H682,fasciatype,fascia)),0))</f>
        <v>0</v>
      </c>
      <c r="AB682" s="7" t="str">
        <f t="shared" si="231"/>
        <v/>
      </c>
      <c r="AC682" s="7" t="str" cm="1">
        <f t="array" ref="AC682">IF(NOT(ISBLANK(H682)),_xlfn.XLOOKUP(S682,cassetterefwidth,_xlfn.XLOOKUP(T682,cassetterefdrop,cassetteref)),"")</f>
        <v/>
      </c>
      <c r="AD682" s="1" t="b">
        <f t="shared" si="232"/>
        <v>0</v>
      </c>
      <c r="AE682" s="1" t="b">
        <f t="shared" si="217"/>
        <v>0</v>
      </c>
      <c r="AF682" s="10" t="e" cm="1">
        <f t="array" aca="1" ref="AF682" ca="1">(_xlfn.XLOOKUP($S682,INDIRECT($U682&amp;$W682&amp;"W"),_xlfn.XLOOKUP($T682,INDIRECT($U682&amp;$W682&amp;"D"),INDIRECT($U682&amp;$W682))))</f>
        <v>#REF!</v>
      </c>
      <c r="AG682" s="9"/>
      <c r="AH682" s="9"/>
      <c r="AI682" s="9"/>
      <c r="AJ682" s="9"/>
      <c r="AK682" s="9"/>
      <c r="AL682" s="7">
        <f t="shared" si="218"/>
        <v>500</v>
      </c>
      <c r="AM682" s="7" t="str">
        <f t="shared" si="233"/>
        <v/>
      </c>
      <c r="AN682" s="7">
        <f t="shared" si="219"/>
        <v>0</v>
      </c>
      <c r="AO682" s="7">
        <f t="shared" si="220"/>
        <v>0</v>
      </c>
      <c r="AP682" s="9" cm="1">
        <f t="array" aca="1" ref="AP682" ca="1">IF(F682="Flow",_xlfn.XLOOKUP(AL682,INDIRECT(F682&amp;AM682&amp;"W"),_xlfn.XLOOKUP(AI682,INDIRECT(F682&amp;AM682&amp;"H"),INDIRECT(F682&amp;AM682))),0)</f>
        <v>0</v>
      </c>
      <c r="AQ682" s="9">
        <f>IF(F682="Cascade",_xlfn.XLOOKUP(S682,Cascade!$C$4:$S$4,Cascade!$C$5:$S$5),0)</f>
        <v>0</v>
      </c>
      <c r="AR682" s="9" t="b">
        <f t="shared" si="221"/>
        <v>0</v>
      </c>
      <c r="AS682" s="9" cm="1">
        <f t="array" aca="1" ref="AS682" ca="1">IF(OR(G682="Ellipse 43",G682="Luxury 46",G682="Type 2",G682="Type D",G682="Type Z",ISBLANK(G682)),0,_xlfn.XLOOKUP(S682,INDIRECT(U682&amp;AR682&amp;"w"),INDIRECT(U682&amp;AR682)))</f>
        <v>0</v>
      </c>
      <c r="AT682" s="9" cm="1">
        <f t="array" ref="AT682">IF(F682="ExtraLok 100",_xlfn.XLOOKUP(S682,'ExtraLok 100'!$C$6:$S$6,_xlfn.XLOOKUP('Pricing Tool'!T682,'ExtraLok 100'!$A$7:$A$21,'ExtraLok 100'!$C$7:$S$21)),IF(F682="ExtraLok 125",_xlfn.XLOOKUP('Pricing Tool'!S682,'ExtraLok 125'!$C$6:$S$6,_xlfn.XLOOKUP('Pricing Tool'!T682,'ExtraLok 125'!$A$7:$A$33,'ExtraLok 125'!$C$7:$S$33)),0))</f>
        <v>0</v>
      </c>
      <c r="AU682" s="9">
        <f t="shared" ca="1" si="234"/>
        <v>0</v>
      </c>
      <c r="AV682" s="9" t="str">
        <f t="shared" si="222"/>
        <v/>
      </c>
      <c r="AW682" s="85" t="e">
        <f>_xlfn.XLOOKUP($AV682,'Size capacities'!$A$2:$A$120,'Size capacities'!D$2:D$120)</f>
        <v>#N/A</v>
      </c>
      <c r="AX682" s="85" t="e">
        <f>_xlfn.XLOOKUP($AV682,'Size capacities'!$A$2:$A$120,'Size capacities'!E$2:E$120)</f>
        <v>#N/A</v>
      </c>
      <c r="AY682" s="85" t="e">
        <f>_xlfn.XLOOKUP($AV682,'Size capacities'!$A$2:$A$120,'Size capacities'!F$2:F$120)</f>
        <v>#N/A</v>
      </c>
      <c r="AZ682" s="85" t="e">
        <f>_xlfn.XLOOKUP($AV682,'Size capacities'!$A$2:$A$120,'Size capacities'!G$2:G$120)</f>
        <v>#N/A</v>
      </c>
      <c r="BA682" s="85">
        <f t="shared" si="223"/>
        <v>0</v>
      </c>
      <c r="BB682" s="85">
        <f t="shared" si="224"/>
        <v>0</v>
      </c>
    </row>
    <row r="683" spans="1:54" x14ac:dyDescent="0.3">
      <c r="A683" s="7">
        <v>680</v>
      </c>
      <c r="B683" s="91"/>
      <c r="C683" s="91"/>
      <c r="D683" s="91"/>
      <c r="E683" s="91"/>
      <c r="F683" s="91"/>
      <c r="G683" s="91"/>
      <c r="H683" s="91"/>
      <c r="I683" s="91"/>
      <c r="J683" s="91"/>
      <c r="K683" s="92"/>
      <c r="L683" s="92"/>
      <c r="M683" s="9">
        <f t="shared" ca="1" si="214"/>
        <v>0</v>
      </c>
      <c r="N683" s="10" cm="1">
        <f t="array" aca="1" ref="N683" ca="1">IF(ISBLANK(C683),0,IF(F683="Flow",AP683,IF(F683="Cascade",AQ683,IF(OR(ISBLANK(F683),ISBLANK(G683),ISBLANK(I683),ISBLANK(J683)),0,(_xlfn.XLOOKUP(S683,INDIRECT(U683&amp;W683&amp;"W"),_xlfn.XLOOKUP(T683,INDIRECT(U683&amp;W683&amp;"D"),INDIRECT(U683&amp;W683))))))))</f>
        <v>0</v>
      </c>
      <c r="O683" s="93"/>
      <c r="P683" s="9">
        <f t="shared" ca="1" si="215"/>
        <v>0</v>
      </c>
      <c r="Q683" s="9">
        <f t="shared" si="225"/>
        <v>0</v>
      </c>
      <c r="S683" s="7">
        <f t="shared" si="226"/>
        <v>800</v>
      </c>
      <c r="T683" s="7">
        <f t="shared" si="227"/>
        <v>800</v>
      </c>
      <c r="U683" s="8" t="str">
        <f t="shared" si="228"/>
        <v/>
      </c>
      <c r="V683" s="7" cm="1">
        <f t="array" aca="1" ref="V683" ca="1">IF(ISBLANK(I683),0,_xlfn.XLOOKUP(I683,INDIRECT(U683&amp;"Controls"),INDIRECT(U683&amp;"ControlsAddon")))</f>
        <v>0</v>
      </c>
      <c r="W683" s="7" t="str">
        <f t="shared" si="216"/>
        <v/>
      </c>
      <c r="X683" s="7" cm="1">
        <f t="array" aca="1" ref="X683" ca="1">IF(AND(K683="y",NOT(ISBLANK(H683))),_xlfn.XLOOKUP(S683,ralcassette,ralcassettecost),IF(K683="Y",_xlfn.XLOOKUP(S683,INDIRECT(U683&amp;"RALW"),_xlfn.XLOOKUP(T683,INDIRECT(U683&amp;"RALD"),INDIRECT(U683&amp;"RAL"))),0))</f>
        <v>0</v>
      </c>
      <c r="Y683" s="7">
        <f t="shared" si="229"/>
        <v>0</v>
      </c>
      <c r="Z683" s="7">
        <f t="shared" si="230"/>
        <v>0</v>
      </c>
      <c r="AA683" s="7" cm="1">
        <f t="array" ref="AA683">IF(ISNUMBER(SEARCH("cassette",H683)),_xlfn.XLOOKUP(S683,cassettewidth,_xlfn.XLOOKUP(H683,cassettetype,cassette)),IF(ISNUMBER(SEARCH("fascia",H683)),_xlfn.XLOOKUP(S683,fasciawidth,_xlfn.XLOOKUP(H683,fasciatype,fascia)),0))</f>
        <v>0</v>
      </c>
      <c r="AB683" s="7" t="str">
        <f t="shared" si="231"/>
        <v/>
      </c>
      <c r="AC683" s="7" t="str" cm="1">
        <f t="array" ref="AC683">IF(NOT(ISBLANK(H683)),_xlfn.XLOOKUP(S683,cassetterefwidth,_xlfn.XLOOKUP(T683,cassetterefdrop,cassetteref)),"")</f>
        <v/>
      </c>
      <c r="AD683" s="1" t="b">
        <f t="shared" si="232"/>
        <v>0</v>
      </c>
      <c r="AE683" s="1" t="b">
        <f t="shared" si="217"/>
        <v>0</v>
      </c>
      <c r="AF683" s="10" t="e" cm="1">
        <f t="array" aca="1" ref="AF683" ca="1">(_xlfn.XLOOKUP($S683,INDIRECT($U683&amp;$W683&amp;"W"),_xlfn.XLOOKUP($T683,INDIRECT($U683&amp;$W683&amp;"D"),INDIRECT($U683&amp;$W683))))</f>
        <v>#REF!</v>
      </c>
      <c r="AG683" s="9"/>
      <c r="AH683" s="9"/>
      <c r="AI683" s="9"/>
      <c r="AJ683" s="9"/>
      <c r="AK683" s="9"/>
      <c r="AL683" s="7">
        <f t="shared" si="218"/>
        <v>500</v>
      </c>
      <c r="AM683" s="7" t="str">
        <f t="shared" si="233"/>
        <v/>
      </c>
      <c r="AN683" s="7">
        <f t="shared" si="219"/>
        <v>0</v>
      </c>
      <c r="AO683" s="7">
        <f t="shared" si="220"/>
        <v>0</v>
      </c>
      <c r="AP683" s="9" cm="1">
        <f t="array" aca="1" ref="AP683" ca="1">IF(F683="Flow",_xlfn.XLOOKUP(AL683,INDIRECT(F683&amp;AM683&amp;"W"),_xlfn.XLOOKUP(AI683,INDIRECT(F683&amp;AM683&amp;"H"),INDIRECT(F683&amp;AM683))),0)</f>
        <v>0</v>
      </c>
      <c r="AQ683" s="9">
        <f>IF(F683="Cascade",_xlfn.XLOOKUP(S683,Cascade!$C$4:$S$4,Cascade!$C$5:$S$5),0)</f>
        <v>0</v>
      </c>
      <c r="AR683" s="9" t="b">
        <f t="shared" si="221"/>
        <v>0</v>
      </c>
      <c r="AS683" s="9" cm="1">
        <f t="array" aca="1" ref="AS683" ca="1">IF(OR(G683="Ellipse 43",G683="Luxury 46",G683="Type 2",G683="Type D",G683="Type Z",ISBLANK(G683)),0,_xlfn.XLOOKUP(S683,INDIRECT(U683&amp;AR683&amp;"w"),INDIRECT(U683&amp;AR683)))</f>
        <v>0</v>
      </c>
      <c r="AT683" s="9" cm="1">
        <f t="array" ref="AT683">IF(F683="ExtraLok 100",_xlfn.XLOOKUP(S683,'ExtraLok 100'!$C$6:$S$6,_xlfn.XLOOKUP('Pricing Tool'!T683,'ExtraLok 100'!$A$7:$A$21,'ExtraLok 100'!$C$7:$S$21)),IF(F683="ExtraLok 125",_xlfn.XLOOKUP('Pricing Tool'!S683,'ExtraLok 125'!$C$6:$S$6,_xlfn.XLOOKUP('Pricing Tool'!T683,'ExtraLok 125'!$A$7:$A$33,'ExtraLok 125'!$C$7:$S$33)),0))</f>
        <v>0</v>
      </c>
      <c r="AU683" s="9">
        <f t="shared" ca="1" si="234"/>
        <v>0</v>
      </c>
      <c r="AV683" s="9" t="str">
        <f t="shared" si="222"/>
        <v/>
      </c>
      <c r="AW683" s="85" t="e">
        <f>_xlfn.XLOOKUP($AV683,'Size capacities'!$A$2:$A$120,'Size capacities'!D$2:D$120)</f>
        <v>#N/A</v>
      </c>
      <c r="AX683" s="85" t="e">
        <f>_xlfn.XLOOKUP($AV683,'Size capacities'!$A$2:$A$120,'Size capacities'!E$2:E$120)</f>
        <v>#N/A</v>
      </c>
      <c r="AY683" s="85" t="e">
        <f>_xlfn.XLOOKUP($AV683,'Size capacities'!$A$2:$A$120,'Size capacities'!F$2:F$120)</f>
        <v>#N/A</v>
      </c>
      <c r="AZ683" s="85" t="e">
        <f>_xlfn.XLOOKUP($AV683,'Size capacities'!$A$2:$A$120,'Size capacities'!G$2:G$120)</f>
        <v>#N/A</v>
      </c>
      <c r="BA683" s="85">
        <f t="shared" si="223"/>
        <v>0</v>
      </c>
      <c r="BB683" s="85">
        <f t="shared" si="224"/>
        <v>0</v>
      </c>
    </row>
    <row r="684" spans="1:54" x14ac:dyDescent="0.3">
      <c r="A684" s="7">
        <v>681</v>
      </c>
      <c r="B684" s="91"/>
      <c r="C684" s="91"/>
      <c r="D684" s="91"/>
      <c r="E684" s="91"/>
      <c r="F684" s="91"/>
      <c r="G684" s="91"/>
      <c r="H684" s="91"/>
      <c r="I684" s="91"/>
      <c r="J684" s="91"/>
      <c r="K684" s="92"/>
      <c r="L684" s="92"/>
      <c r="M684" s="9">
        <f t="shared" ca="1" si="214"/>
        <v>0</v>
      </c>
      <c r="N684" s="10" cm="1">
        <f t="array" aca="1" ref="N684" ca="1">IF(ISBLANK(C684),0,IF(F684="Flow",AP684,IF(F684="Cascade",AQ684,IF(OR(ISBLANK(F684),ISBLANK(G684),ISBLANK(I684),ISBLANK(J684)),0,(_xlfn.XLOOKUP(S684,INDIRECT(U684&amp;W684&amp;"W"),_xlfn.XLOOKUP(T684,INDIRECT(U684&amp;W684&amp;"D"),INDIRECT(U684&amp;W684))))))))</f>
        <v>0</v>
      </c>
      <c r="O684" s="93"/>
      <c r="P684" s="9">
        <f t="shared" ca="1" si="215"/>
        <v>0</v>
      </c>
      <c r="Q684" s="9">
        <f t="shared" si="225"/>
        <v>0</v>
      </c>
      <c r="S684" s="7">
        <f t="shared" si="226"/>
        <v>800</v>
      </c>
      <c r="T684" s="7">
        <f t="shared" si="227"/>
        <v>800</v>
      </c>
      <c r="U684" s="8" t="str">
        <f t="shared" si="228"/>
        <v/>
      </c>
      <c r="V684" s="7" cm="1">
        <f t="array" aca="1" ref="V684" ca="1">IF(ISBLANK(I684),0,_xlfn.XLOOKUP(I684,INDIRECT(U684&amp;"Controls"),INDIRECT(U684&amp;"ControlsAddon")))</f>
        <v>0</v>
      </c>
      <c r="W684" s="7" t="str">
        <f t="shared" si="216"/>
        <v/>
      </c>
      <c r="X684" s="7" cm="1">
        <f t="array" aca="1" ref="X684" ca="1">IF(AND(K684="y",NOT(ISBLANK(H684))),_xlfn.XLOOKUP(S684,ralcassette,ralcassettecost),IF(K684="Y",_xlfn.XLOOKUP(S684,INDIRECT(U684&amp;"RALW"),_xlfn.XLOOKUP(T684,INDIRECT(U684&amp;"RALD"),INDIRECT(U684&amp;"RAL"))),0))</f>
        <v>0</v>
      </c>
      <c r="Y684" s="7">
        <f t="shared" si="229"/>
        <v>0</v>
      </c>
      <c r="Z684" s="7">
        <f t="shared" si="230"/>
        <v>0</v>
      </c>
      <c r="AA684" s="7" cm="1">
        <f t="array" ref="AA684">IF(ISNUMBER(SEARCH("cassette",H684)),_xlfn.XLOOKUP(S684,cassettewidth,_xlfn.XLOOKUP(H684,cassettetype,cassette)),IF(ISNUMBER(SEARCH("fascia",H684)),_xlfn.XLOOKUP(S684,fasciawidth,_xlfn.XLOOKUP(H684,fasciatype,fascia)),0))</f>
        <v>0</v>
      </c>
      <c r="AB684" s="7" t="str">
        <f t="shared" si="231"/>
        <v/>
      </c>
      <c r="AC684" s="7" t="str" cm="1">
        <f t="array" ref="AC684">IF(NOT(ISBLANK(H684)),_xlfn.XLOOKUP(S684,cassetterefwidth,_xlfn.XLOOKUP(T684,cassetterefdrop,cassetteref)),"")</f>
        <v/>
      </c>
      <c r="AD684" s="1" t="b">
        <f t="shared" si="232"/>
        <v>0</v>
      </c>
      <c r="AE684" s="1" t="b">
        <f t="shared" si="217"/>
        <v>0</v>
      </c>
      <c r="AF684" s="10" t="e" cm="1">
        <f t="array" aca="1" ref="AF684" ca="1">(_xlfn.XLOOKUP($S684,INDIRECT($U684&amp;$W684&amp;"W"),_xlfn.XLOOKUP($T684,INDIRECT($U684&amp;$W684&amp;"D"),INDIRECT($U684&amp;$W684))))</f>
        <v>#REF!</v>
      </c>
      <c r="AG684" s="9"/>
      <c r="AH684" s="9"/>
      <c r="AI684" s="9"/>
      <c r="AJ684" s="9"/>
      <c r="AK684" s="9"/>
      <c r="AL684" s="7">
        <f t="shared" si="218"/>
        <v>500</v>
      </c>
      <c r="AM684" s="7" t="str">
        <f t="shared" si="233"/>
        <v/>
      </c>
      <c r="AN684" s="7">
        <f t="shared" si="219"/>
        <v>0</v>
      </c>
      <c r="AO684" s="7">
        <f t="shared" si="220"/>
        <v>0</v>
      </c>
      <c r="AP684" s="9" cm="1">
        <f t="array" aca="1" ref="AP684" ca="1">IF(F684="Flow",_xlfn.XLOOKUP(AL684,INDIRECT(F684&amp;AM684&amp;"W"),_xlfn.XLOOKUP(AI684,INDIRECT(F684&amp;AM684&amp;"H"),INDIRECT(F684&amp;AM684))),0)</f>
        <v>0</v>
      </c>
      <c r="AQ684" s="9">
        <f>IF(F684="Cascade",_xlfn.XLOOKUP(S684,Cascade!$C$4:$S$4,Cascade!$C$5:$S$5),0)</f>
        <v>0</v>
      </c>
      <c r="AR684" s="9" t="b">
        <f t="shared" si="221"/>
        <v>0</v>
      </c>
      <c r="AS684" s="9" cm="1">
        <f t="array" aca="1" ref="AS684" ca="1">IF(OR(G684="Ellipse 43",G684="Luxury 46",G684="Type 2",G684="Type D",G684="Type Z",ISBLANK(G684)),0,_xlfn.XLOOKUP(S684,INDIRECT(U684&amp;AR684&amp;"w"),INDIRECT(U684&amp;AR684)))</f>
        <v>0</v>
      </c>
      <c r="AT684" s="9" cm="1">
        <f t="array" ref="AT684">IF(F684="ExtraLok 100",_xlfn.XLOOKUP(S684,'ExtraLok 100'!$C$6:$S$6,_xlfn.XLOOKUP('Pricing Tool'!T684,'ExtraLok 100'!$A$7:$A$21,'ExtraLok 100'!$C$7:$S$21)),IF(F684="ExtraLok 125",_xlfn.XLOOKUP('Pricing Tool'!S684,'ExtraLok 125'!$C$6:$S$6,_xlfn.XLOOKUP('Pricing Tool'!T684,'ExtraLok 125'!$A$7:$A$33,'ExtraLok 125'!$C$7:$S$33)),0))</f>
        <v>0</v>
      </c>
      <c r="AU684" s="9">
        <f t="shared" ca="1" si="234"/>
        <v>0</v>
      </c>
      <c r="AV684" s="9" t="str">
        <f t="shared" si="222"/>
        <v/>
      </c>
      <c r="AW684" s="85" t="e">
        <f>_xlfn.XLOOKUP($AV684,'Size capacities'!$A$2:$A$120,'Size capacities'!D$2:D$120)</f>
        <v>#N/A</v>
      </c>
      <c r="AX684" s="85" t="e">
        <f>_xlfn.XLOOKUP($AV684,'Size capacities'!$A$2:$A$120,'Size capacities'!E$2:E$120)</f>
        <v>#N/A</v>
      </c>
      <c r="AY684" s="85" t="e">
        <f>_xlfn.XLOOKUP($AV684,'Size capacities'!$A$2:$A$120,'Size capacities'!F$2:F$120)</f>
        <v>#N/A</v>
      </c>
      <c r="AZ684" s="85" t="e">
        <f>_xlfn.XLOOKUP($AV684,'Size capacities'!$A$2:$A$120,'Size capacities'!G$2:G$120)</f>
        <v>#N/A</v>
      </c>
      <c r="BA684" s="85">
        <f t="shared" si="223"/>
        <v>0</v>
      </c>
      <c r="BB684" s="85">
        <f t="shared" si="224"/>
        <v>0</v>
      </c>
    </row>
    <row r="685" spans="1:54" x14ac:dyDescent="0.3">
      <c r="A685" s="7">
        <v>682</v>
      </c>
      <c r="B685" s="91"/>
      <c r="C685" s="91"/>
      <c r="D685" s="91"/>
      <c r="E685" s="91"/>
      <c r="F685" s="91"/>
      <c r="G685" s="91"/>
      <c r="H685" s="91"/>
      <c r="I685" s="91"/>
      <c r="J685" s="91"/>
      <c r="K685" s="92"/>
      <c r="L685" s="92"/>
      <c r="M685" s="9">
        <f t="shared" ca="1" si="214"/>
        <v>0</v>
      </c>
      <c r="N685" s="10" cm="1">
        <f t="array" aca="1" ref="N685" ca="1">IF(ISBLANK(C685),0,IF(F685="Flow",AP685,IF(F685="Cascade",AQ685,IF(OR(ISBLANK(F685),ISBLANK(G685),ISBLANK(I685),ISBLANK(J685)),0,(_xlfn.XLOOKUP(S685,INDIRECT(U685&amp;W685&amp;"W"),_xlfn.XLOOKUP(T685,INDIRECT(U685&amp;W685&amp;"D"),INDIRECT(U685&amp;W685))))))))</f>
        <v>0</v>
      </c>
      <c r="O685" s="93"/>
      <c r="P685" s="9">
        <f t="shared" ca="1" si="215"/>
        <v>0</v>
      </c>
      <c r="Q685" s="9">
        <f t="shared" si="225"/>
        <v>0</v>
      </c>
      <c r="S685" s="7">
        <f t="shared" si="226"/>
        <v>800</v>
      </c>
      <c r="T685" s="7">
        <f t="shared" si="227"/>
        <v>800</v>
      </c>
      <c r="U685" s="8" t="str">
        <f t="shared" si="228"/>
        <v/>
      </c>
      <c r="V685" s="7" cm="1">
        <f t="array" aca="1" ref="V685" ca="1">IF(ISBLANK(I685),0,_xlfn.XLOOKUP(I685,INDIRECT(U685&amp;"Controls"),INDIRECT(U685&amp;"ControlsAddon")))</f>
        <v>0</v>
      </c>
      <c r="W685" s="7" t="str">
        <f t="shared" si="216"/>
        <v/>
      </c>
      <c r="X685" s="7" cm="1">
        <f t="array" aca="1" ref="X685" ca="1">IF(AND(K685="y",NOT(ISBLANK(H685))),_xlfn.XLOOKUP(S685,ralcassette,ralcassettecost),IF(K685="Y",_xlfn.XLOOKUP(S685,INDIRECT(U685&amp;"RALW"),_xlfn.XLOOKUP(T685,INDIRECT(U685&amp;"RALD"),INDIRECT(U685&amp;"RAL"))),0))</f>
        <v>0</v>
      </c>
      <c r="Y685" s="7">
        <f t="shared" si="229"/>
        <v>0</v>
      </c>
      <c r="Z685" s="7">
        <f t="shared" si="230"/>
        <v>0</v>
      </c>
      <c r="AA685" s="7" cm="1">
        <f t="array" ref="AA685">IF(ISNUMBER(SEARCH("cassette",H685)),_xlfn.XLOOKUP(S685,cassettewidth,_xlfn.XLOOKUP(H685,cassettetype,cassette)),IF(ISNUMBER(SEARCH("fascia",H685)),_xlfn.XLOOKUP(S685,fasciawidth,_xlfn.XLOOKUP(H685,fasciatype,fascia)),0))</f>
        <v>0</v>
      </c>
      <c r="AB685" s="7" t="str">
        <f t="shared" si="231"/>
        <v/>
      </c>
      <c r="AC685" s="7" t="str" cm="1">
        <f t="array" ref="AC685">IF(NOT(ISBLANK(H685)),_xlfn.XLOOKUP(S685,cassetterefwidth,_xlfn.XLOOKUP(T685,cassetterefdrop,cassetteref)),"")</f>
        <v/>
      </c>
      <c r="AD685" s="1" t="b">
        <f t="shared" si="232"/>
        <v>0</v>
      </c>
      <c r="AE685" s="1" t="b">
        <f t="shared" si="217"/>
        <v>0</v>
      </c>
      <c r="AF685" s="10" t="e" cm="1">
        <f t="array" aca="1" ref="AF685" ca="1">(_xlfn.XLOOKUP($S685,INDIRECT($U685&amp;$W685&amp;"W"),_xlfn.XLOOKUP($T685,INDIRECT($U685&amp;$W685&amp;"D"),INDIRECT($U685&amp;$W685))))</f>
        <v>#REF!</v>
      </c>
      <c r="AG685" s="9"/>
      <c r="AH685" s="9"/>
      <c r="AI685" s="9"/>
      <c r="AJ685" s="9"/>
      <c r="AK685" s="9"/>
      <c r="AL685" s="7">
        <f t="shared" si="218"/>
        <v>500</v>
      </c>
      <c r="AM685" s="7" t="str">
        <f t="shared" si="233"/>
        <v/>
      </c>
      <c r="AN685" s="7">
        <f t="shared" si="219"/>
        <v>0</v>
      </c>
      <c r="AO685" s="7">
        <f t="shared" si="220"/>
        <v>0</v>
      </c>
      <c r="AP685" s="9" cm="1">
        <f t="array" aca="1" ref="AP685" ca="1">IF(F685="Flow",_xlfn.XLOOKUP(AL685,INDIRECT(F685&amp;AM685&amp;"W"),_xlfn.XLOOKUP(AI685,INDIRECT(F685&amp;AM685&amp;"H"),INDIRECT(F685&amp;AM685))),0)</f>
        <v>0</v>
      </c>
      <c r="AQ685" s="9">
        <f>IF(F685="Cascade",_xlfn.XLOOKUP(S685,Cascade!$C$4:$S$4,Cascade!$C$5:$S$5),0)</f>
        <v>0</v>
      </c>
      <c r="AR685" s="9" t="b">
        <f t="shared" si="221"/>
        <v>0</v>
      </c>
      <c r="AS685" s="9" cm="1">
        <f t="array" aca="1" ref="AS685" ca="1">IF(OR(G685="Ellipse 43",G685="Luxury 46",G685="Type 2",G685="Type D",G685="Type Z",ISBLANK(G685)),0,_xlfn.XLOOKUP(S685,INDIRECT(U685&amp;AR685&amp;"w"),INDIRECT(U685&amp;AR685)))</f>
        <v>0</v>
      </c>
      <c r="AT685" s="9" cm="1">
        <f t="array" ref="AT685">IF(F685="ExtraLok 100",_xlfn.XLOOKUP(S685,'ExtraLok 100'!$C$6:$S$6,_xlfn.XLOOKUP('Pricing Tool'!T685,'ExtraLok 100'!$A$7:$A$21,'ExtraLok 100'!$C$7:$S$21)),IF(F685="ExtraLok 125",_xlfn.XLOOKUP('Pricing Tool'!S685,'ExtraLok 125'!$C$6:$S$6,_xlfn.XLOOKUP('Pricing Tool'!T685,'ExtraLok 125'!$A$7:$A$33,'ExtraLok 125'!$C$7:$S$33)),0))</f>
        <v>0</v>
      </c>
      <c r="AU685" s="9">
        <f t="shared" ca="1" si="234"/>
        <v>0</v>
      </c>
      <c r="AV685" s="9" t="str">
        <f t="shared" si="222"/>
        <v/>
      </c>
      <c r="AW685" s="85" t="e">
        <f>_xlfn.XLOOKUP($AV685,'Size capacities'!$A$2:$A$120,'Size capacities'!D$2:D$120)</f>
        <v>#N/A</v>
      </c>
      <c r="AX685" s="85" t="e">
        <f>_xlfn.XLOOKUP($AV685,'Size capacities'!$A$2:$A$120,'Size capacities'!E$2:E$120)</f>
        <v>#N/A</v>
      </c>
      <c r="AY685" s="85" t="e">
        <f>_xlfn.XLOOKUP($AV685,'Size capacities'!$A$2:$A$120,'Size capacities'!F$2:F$120)</f>
        <v>#N/A</v>
      </c>
      <c r="AZ685" s="85" t="e">
        <f>_xlfn.XLOOKUP($AV685,'Size capacities'!$A$2:$A$120,'Size capacities'!G$2:G$120)</f>
        <v>#N/A</v>
      </c>
      <c r="BA685" s="85">
        <f t="shared" si="223"/>
        <v>0</v>
      </c>
      <c r="BB685" s="85">
        <f t="shared" si="224"/>
        <v>0</v>
      </c>
    </row>
    <row r="686" spans="1:54" x14ac:dyDescent="0.3">
      <c r="A686" s="7">
        <v>683</v>
      </c>
      <c r="B686" s="91"/>
      <c r="C686" s="91"/>
      <c r="D686" s="91"/>
      <c r="E686" s="91"/>
      <c r="F686" s="91"/>
      <c r="G686" s="91"/>
      <c r="H686" s="91"/>
      <c r="I686" s="91"/>
      <c r="J686" s="91"/>
      <c r="K686" s="92"/>
      <c r="L686" s="92"/>
      <c r="M686" s="9">
        <f t="shared" ca="1" si="214"/>
        <v>0</v>
      </c>
      <c r="N686" s="10" cm="1">
        <f t="array" aca="1" ref="N686" ca="1">IF(ISBLANK(C686),0,IF(F686="Flow",AP686,IF(F686="Cascade",AQ686,IF(OR(ISBLANK(F686),ISBLANK(G686),ISBLANK(I686),ISBLANK(J686)),0,(_xlfn.XLOOKUP(S686,INDIRECT(U686&amp;W686&amp;"W"),_xlfn.XLOOKUP(T686,INDIRECT(U686&amp;W686&amp;"D"),INDIRECT(U686&amp;W686))))))))</f>
        <v>0</v>
      </c>
      <c r="O686" s="93"/>
      <c r="P686" s="9">
        <f t="shared" ca="1" si="215"/>
        <v>0</v>
      </c>
      <c r="Q686" s="9">
        <f t="shared" si="225"/>
        <v>0</v>
      </c>
      <c r="S686" s="7">
        <f t="shared" si="226"/>
        <v>800</v>
      </c>
      <c r="T686" s="7">
        <f t="shared" si="227"/>
        <v>800</v>
      </c>
      <c r="U686" s="8" t="str">
        <f t="shared" si="228"/>
        <v/>
      </c>
      <c r="V686" s="7" cm="1">
        <f t="array" aca="1" ref="V686" ca="1">IF(ISBLANK(I686),0,_xlfn.XLOOKUP(I686,INDIRECT(U686&amp;"Controls"),INDIRECT(U686&amp;"ControlsAddon")))</f>
        <v>0</v>
      </c>
      <c r="W686" s="7" t="str">
        <f t="shared" si="216"/>
        <v/>
      </c>
      <c r="X686" s="7" cm="1">
        <f t="array" aca="1" ref="X686" ca="1">IF(AND(K686="y",NOT(ISBLANK(H686))),_xlfn.XLOOKUP(S686,ralcassette,ralcassettecost),IF(K686="Y",_xlfn.XLOOKUP(S686,INDIRECT(U686&amp;"RALW"),_xlfn.XLOOKUP(T686,INDIRECT(U686&amp;"RALD"),INDIRECT(U686&amp;"RAL"))),0))</f>
        <v>0</v>
      </c>
      <c r="Y686" s="7">
        <f t="shared" si="229"/>
        <v>0</v>
      </c>
      <c r="Z686" s="7">
        <f t="shared" si="230"/>
        <v>0</v>
      </c>
      <c r="AA686" s="7" cm="1">
        <f t="array" ref="AA686">IF(ISNUMBER(SEARCH("cassette",H686)),_xlfn.XLOOKUP(S686,cassettewidth,_xlfn.XLOOKUP(H686,cassettetype,cassette)),IF(ISNUMBER(SEARCH("fascia",H686)),_xlfn.XLOOKUP(S686,fasciawidth,_xlfn.XLOOKUP(H686,fasciatype,fascia)),0))</f>
        <v>0</v>
      </c>
      <c r="AB686" s="7" t="str">
        <f t="shared" si="231"/>
        <v/>
      </c>
      <c r="AC686" s="7" t="str" cm="1">
        <f t="array" ref="AC686">IF(NOT(ISBLANK(H686)),_xlfn.XLOOKUP(S686,cassetterefwidth,_xlfn.XLOOKUP(T686,cassetterefdrop,cassetteref)),"")</f>
        <v/>
      </c>
      <c r="AD686" s="1" t="b">
        <f t="shared" si="232"/>
        <v>0</v>
      </c>
      <c r="AE686" s="1" t="b">
        <f t="shared" si="217"/>
        <v>0</v>
      </c>
      <c r="AF686" s="10" t="e" cm="1">
        <f t="array" aca="1" ref="AF686" ca="1">(_xlfn.XLOOKUP($S686,INDIRECT($U686&amp;$W686&amp;"W"),_xlfn.XLOOKUP($T686,INDIRECT($U686&amp;$W686&amp;"D"),INDIRECT($U686&amp;$W686))))</f>
        <v>#REF!</v>
      </c>
      <c r="AG686" s="9"/>
      <c r="AH686" s="9"/>
      <c r="AI686" s="9"/>
      <c r="AJ686" s="9"/>
      <c r="AK686" s="9"/>
      <c r="AL686" s="7">
        <f t="shared" si="218"/>
        <v>500</v>
      </c>
      <c r="AM686" s="7" t="str">
        <f t="shared" si="233"/>
        <v/>
      </c>
      <c r="AN686" s="7">
        <f t="shared" si="219"/>
        <v>0</v>
      </c>
      <c r="AO686" s="7">
        <f t="shared" si="220"/>
        <v>0</v>
      </c>
      <c r="AP686" s="9" cm="1">
        <f t="array" aca="1" ref="AP686" ca="1">IF(F686="Flow",_xlfn.XLOOKUP(AL686,INDIRECT(F686&amp;AM686&amp;"W"),_xlfn.XLOOKUP(AI686,INDIRECT(F686&amp;AM686&amp;"H"),INDIRECT(F686&amp;AM686))),0)</f>
        <v>0</v>
      </c>
      <c r="AQ686" s="9">
        <f>IF(F686="Cascade",_xlfn.XLOOKUP(S686,Cascade!$C$4:$S$4,Cascade!$C$5:$S$5),0)</f>
        <v>0</v>
      </c>
      <c r="AR686" s="9" t="b">
        <f t="shared" si="221"/>
        <v>0</v>
      </c>
      <c r="AS686" s="9" cm="1">
        <f t="array" aca="1" ref="AS686" ca="1">IF(OR(G686="Ellipse 43",G686="Luxury 46",G686="Type 2",G686="Type D",G686="Type Z",ISBLANK(G686)),0,_xlfn.XLOOKUP(S686,INDIRECT(U686&amp;AR686&amp;"w"),INDIRECT(U686&amp;AR686)))</f>
        <v>0</v>
      </c>
      <c r="AT686" s="9" cm="1">
        <f t="array" ref="AT686">IF(F686="ExtraLok 100",_xlfn.XLOOKUP(S686,'ExtraLok 100'!$C$6:$S$6,_xlfn.XLOOKUP('Pricing Tool'!T686,'ExtraLok 100'!$A$7:$A$21,'ExtraLok 100'!$C$7:$S$21)),IF(F686="ExtraLok 125",_xlfn.XLOOKUP('Pricing Tool'!S686,'ExtraLok 125'!$C$6:$S$6,_xlfn.XLOOKUP('Pricing Tool'!T686,'ExtraLok 125'!$A$7:$A$33,'ExtraLok 125'!$C$7:$S$33)),0))</f>
        <v>0</v>
      </c>
      <c r="AU686" s="9">
        <f t="shared" ca="1" si="234"/>
        <v>0</v>
      </c>
      <c r="AV686" s="9" t="str">
        <f t="shared" si="222"/>
        <v/>
      </c>
      <c r="AW686" s="85" t="e">
        <f>_xlfn.XLOOKUP($AV686,'Size capacities'!$A$2:$A$120,'Size capacities'!D$2:D$120)</f>
        <v>#N/A</v>
      </c>
      <c r="AX686" s="85" t="e">
        <f>_xlfn.XLOOKUP($AV686,'Size capacities'!$A$2:$A$120,'Size capacities'!E$2:E$120)</f>
        <v>#N/A</v>
      </c>
      <c r="AY686" s="85" t="e">
        <f>_xlfn.XLOOKUP($AV686,'Size capacities'!$A$2:$A$120,'Size capacities'!F$2:F$120)</f>
        <v>#N/A</v>
      </c>
      <c r="AZ686" s="85" t="e">
        <f>_xlfn.XLOOKUP($AV686,'Size capacities'!$A$2:$A$120,'Size capacities'!G$2:G$120)</f>
        <v>#N/A</v>
      </c>
      <c r="BA686" s="85">
        <f t="shared" si="223"/>
        <v>0</v>
      </c>
      <c r="BB686" s="85">
        <f t="shared" si="224"/>
        <v>0</v>
      </c>
    </row>
    <row r="687" spans="1:54" x14ac:dyDescent="0.3">
      <c r="A687" s="7">
        <v>684</v>
      </c>
      <c r="B687" s="91"/>
      <c r="C687" s="91"/>
      <c r="D687" s="91"/>
      <c r="E687" s="91"/>
      <c r="F687" s="91"/>
      <c r="G687" s="91"/>
      <c r="H687" s="91"/>
      <c r="I687" s="91"/>
      <c r="J687" s="91"/>
      <c r="K687" s="92"/>
      <c r="L687" s="92"/>
      <c r="M687" s="9">
        <f t="shared" ca="1" si="214"/>
        <v>0</v>
      </c>
      <c r="N687" s="10" cm="1">
        <f t="array" aca="1" ref="N687" ca="1">IF(ISBLANK(C687),0,IF(F687="Flow",AP687,IF(F687="Cascade",AQ687,IF(OR(ISBLANK(F687),ISBLANK(G687),ISBLANK(I687),ISBLANK(J687)),0,(_xlfn.XLOOKUP(S687,INDIRECT(U687&amp;W687&amp;"W"),_xlfn.XLOOKUP(T687,INDIRECT(U687&amp;W687&amp;"D"),INDIRECT(U687&amp;W687))))))))</f>
        <v>0</v>
      </c>
      <c r="O687" s="93"/>
      <c r="P687" s="9">
        <f t="shared" ca="1" si="215"/>
        <v>0</v>
      </c>
      <c r="Q687" s="9">
        <f t="shared" si="225"/>
        <v>0</v>
      </c>
      <c r="S687" s="7">
        <f t="shared" si="226"/>
        <v>800</v>
      </c>
      <c r="T687" s="7">
        <f t="shared" si="227"/>
        <v>800</v>
      </c>
      <c r="U687" s="8" t="str">
        <f t="shared" si="228"/>
        <v/>
      </c>
      <c r="V687" s="7" cm="1">
        <f t="array" aca="1" ref="V687" ca="1">IF(ISBLANK(I687),0,_xlfn.XLOOKUP(I687,INDIRECT(U687&amp;"Controls"),INDIRECT(U687&amp;"ControlsAddon")))</f>
        <v>0</v>
      </c>
      <c r="W687" s="7" t="str">
        <f t="shared" si="216"/>
        <v/>
      </c>
      <c r="X687" s="7" cm="1">
        <f t="array" aca="1" ref="X687" ca="1">IF(AND(K687="y",NOT(ISBLANK(H687))),_xlfn.XLOOKUP(S687,ralcassette,ralcassettecost),IF(K687="Y",_xlfn.XLOOKUP(S687,INDIRECT(U687&amp;"RALW"),_xlfn.XLOOKUP(T687,INDIRECT(U687&amp;"RALD"),INDIRECT(U687&amp;"RAL"))),0))</f>
        <v>0</v>
      </c>
      <c r="Y687" s="7">
        <f t="shared" si="229"/>
        <v>0</v>
      </c>
      <c r="Z687" s="7">
        <f t="shared" si="230"/>
        <v>0</v>
      </c>
      <c r="AA687" s="7" cm="1">
        <f t="array" ref="AA687">IF(ISNUMBER(SEARCH("cassette",H687)),_xlfn.XLOOKUP(S687,cassettewidth,_xlfn.XLOOKUP(H687,cassettetype,cassette)),IF(ISNUMBER(SEARCH("fascia",H687)),_xlfn.XLOOKUP(S687,fasciawidth,_xlfn.XLOOKUP(H687,fasciatype,fascia)),0))</f>
        <v>0</v>
      </c>
      <c r="AB687" s="7" t="str">
        <f t="shared" si="231"/>
        <v/>
      </c>
      <c r="AC687" s="7" t="str" cm="1">
        <f t="array" ref="AC687">IF(NOT(ISBLANK(H687)),_xlfn.XLOOKUP(S687,cassetterefwidth,_xlfn.XLOOKUP(T687,cassetterefdrop,cassetteref)),"")</f>
        <v/>
      </c>
      <c r="AD687" s="1" t="b">
        <f t="shared" si="232"/>
        <v>0</v>
      </c>
      <c r="AE687" s="1" t="b">
        <f t="shared" si="217"/>
        <v>0</v>
      </c>
      <c r="AF687" s="10" t="e" cm="1">
        <f t="array" aca="1" ref="AF687" ca="1">(_xlfn.XLOOKUP($S687,INDIRECT($U687&amp;$W687&amp;"W"),_xlfn.XLOOKUP($T687,INDIRECT($U687&amp;$W687&amp;"D"),INDIRECT($U687&amp;$W687))))</f>
        <v>#REF!</v>
      </c>
      <c r="AG687" s="9"/>
      <c r="AH687" s="9"/>
      <c r="AI687" s="9"/>
      <c r="AJ687" s="9"/>
      <c r="AK687" s="9"/>
      <c r="AL687" s="7">
        <f t="shared" si="218"/>
        <v>500</v>
      </c>
      <c r="AM687" s="7" t="str">
        <f t="shared" si="233"/>
        <v/>
      </c>
      <c r="AN687" s="7">
        <f t="shared" si="219"/>
        <v>0</v>
      </c>
      <c r="AO687" s="7">
        <f t="shared" si="220"/>
        <v>0</v>
      </c>
      <c r="AP687" s="9" cm="1">
        <f t="array" aca="1" ref="AP687" ca="1">IF(F687="Flow",_xlfn.XLOOKUP(AL687,INDIRECT(F687&amp;AM687&amp;"W"),_xlfn.XLOOKUP(AI687,INDIRECT(F687&amp;AM687&amp;"H"),INDIRECT(F687&amp;AM687))),0)</f>
        <v>0</v>
      </c>
      <c r="AQ687" s="9">
        <f>IF(F687="Cascade",_xlfn.XLOOKUP(S687,Cascade!$C$4:$S$4,Cascade!$C$5:$S$5),0)</f>
        <v>0</v>
      </c>
      <c r="AR687" s="9" t="b">
        <f t="shared" si="221"/>
        <v>0</v>
      </c>
      <c r="AS687" s="9" cm="1">
        <f t="array" aca="1" ref="AS687" ca="1">IF(OR(G687="Ellipse 43",G687="Luxury 46",G687="Type 2",G687="Type D",G687="Type Z",ISBLANK(G687)),0,_xlfn.XLOOKUP(S687,INDIRECT(U687&amp;AR687&amp;"w"),INDIRECT(U687&amp;AR687)))</f>
        <v>0</v>
      </c>
      <c r="AT687" s="9" cm="1">
        <f t="array" ref="AT687">IF(F687="ExtraLok 100",_xlfn.XLOOKUP(S687,'ExtraLok 100'!$C$6:$S$6,_xlfn.XLOOKUP('Pricing Tool'!T687,'ExtraLok 100'!$A$7:$A$21,'ExtraLok 100'!$C$7:$S$21)),IF(F687="ExtraLok 125",_xlfn.XLOOKUP('Pricing Tool'!S687,'ExtraLok 125'!$C$6:$S$6,_xlfn.XLOOKUP('Pricing Tool'!T687,'ExtraLok 125'!$A$7:$A$33,'ExtraLok 125'!$C$7:$S$33)),0))</f>
        <v>0</v>
      </c>
      <c r="AU687" s="9">
        <f t="shared" ca="1" si="234"/>
        <v>0</v>
      </c>
      <c r="AV687" s="9" t="str">
        <f t="shared" si="222"/>
        <v/>
      </c>
      <c r="AW687" s="85" t="e">
        <f>_xlfn.XLOOKUP($AV687,'Size capacities'!$A$2:$A$120,'Size capacities'!D$2:D$120)</f>
        <v>#N/A</v>
      </c>
      <c r="AX687" s="85" t="e">
        <f>_xlfn.XLOOKUP($AV687,'Size capacities'!$A$2:$A$120,'Size capacities'!E$2:E$120)</f>
        <v>#N/A</v>
      </c>
      <c r="AY687" s="85" t="e">
        <f>_xlfn.XLOOKUP($AV687,'Size capacities'!$A$2:$A$120,'Size capacities'!F$2:F$120)</f>
        <v>#N/A</v>
      </c>
      <c r="AZ687" s="85" t="e">
        <f>_xlfn.XLOOKUP($AV687,'Size capacities'!$A$2:$A$120,'Size capacities'!G$2:G$120)</f>
        <v>#N/A</v>
      </c>
      <c r="BA687" s="85">
        <f t="shared" si="223"/>
        <v>0</v>
      </c>
      <c r="BB687" s="85">
        <f t="shared" si="224"/>
        <v>0</v>
      </c>
    </row>
    <row r="688" spans="1:54" x14ac:dyDescent="0.3">
      <c r="A688" s="7">
        <v>685</v>
      </c>
      <c r="B688" s="91"/>
      <c r="C688" s="91"/>
      <c r="D688" s="91"/>
      <c r="E688" s="91"/>
      <c r="F688" s="91"/>
      <c r="G688" s="91"/>
      <c r="H688" s="91"/>
      <c r="I688" s="91"/>
      <c r="J688" s="91"/>
      <c r="K688" s="92"/>
      <c r="L688" s="92"/>
      <c r="M688" s="9">
        <f t="shared" ca="1" si="214"/>
        <v>0</v>
      </c>
      <c r="N688" s="10" cm="1">
        <f t="array" aca="1" ref="N688" ca="1">IF(ISBLANK(C688),0,IF(F688="Flow",AP688,IF(F688="Cascade",AQ688,IF(OR(ISBLANK(F688),ISBLANK(G688),ISBLANK(I688),ISBLANK(J688)),0,(_xlfn.XLOOKUP(S688,INDIRECT(U688&amp;W688&amp;"W"),_xlfn.XLOOKUP(T688,INDIRECT(U688&amp;W688&amp;"D"),INDIRECT(U688&amp;W688))))))))</f>
        <v>0</v>
      </c>
      <c r="O688" s="93"/>
      <c r="P688" s="9">
        <f t="shared" ca="1" si="215"/>
        <v>0</v>
      </c>
      <c r="Q688" s="9">
        <f t="shared" si="225"/>
        <v>0</v>
      </c>
      <c r="S688" s="7">
        <f t="shared" si="226"/>
        <v>800</v>
      </c>
      <c r="T688" s="7">
        <f t="shared" si="227"/>
        <v>800</v>
      </c>
      <c r="U688" s="8" t="str">
        <f t="shared" si="228"/>
        <v/>
      </c>
      <c r="V688" s="7" cm="1">
        <f t="array" aca="1" ref="V688" ca="1">IF(ISBLANK(I688),0,_xlfn.XLOOKUP(I688,INDIRECT(U688&amp;"Controls"),INDIRECT(U688&amp;"ControlsAddon")))</f>
        <v>0</v>
      </c>
      <c r="W688" s="7" t="str">
        <f t="shared" si="216"/>
        <v/>
      </c>
      <c r="X688" s="7" cm="1">
        <f t="array" aca="1" ref="X688" ca="1">IF(AND(K688="y",NOT(ISBLANK(H688))),_xlfn.XLOOKUP(S688,ralcassette,ralcassettecost),IF(K688="Y",_xlfn.XLOOKUP(S688,INDIRECT(U688&amp;"RALW"),_xlfn.XLOOKUP(T688,INDIRECT(U688&amp;"RALD"),INDIRECT(U688&amp;"RAL"))),0))</f>
        <v>0</v>
      </c>
      <c r="Y688" s="7">
        <f t="shared" si="229"/>
        <v>0</v>
      </c>
      <c r="Z688" s="7">
        <f t="shared" si="230"/>
        <v>0</v>
      </c>
      <c r="AA688" s="7" cm="1">
        <f t="array" ref="AA688">IF(ISNUMBER(SEARCH("cassette",H688)),_xlfn.XLOOKUP(S688,cassettewidth,_xlfn.XLOOKUP(H688,cassettetype,cassette)),IF(ISNUMBER(SEARCH("fascia",H688)),_xlfn.XLOOKUP(S688,fasciawidth,_xlfn.XLOOKUP(H688,fasciatype,fascia)),0))</f>
        <v>0</v>
      </c>
      <c r="AB688" s="7" t="str">
        <f t="shared" si="231"/>
        <v/>
      </c>
      <c r="AC688" s="7" t="str" cm="1">
        <f t="array" ref="AC688">IF(NOT(ISBLANK(H688)),_xlfn.XLOOKUP(S688,cassetterefwidth,_xlfn.XLOOKUP(T688,cassetterefdrop,cassetteref)),"")</f>
        <v/>
      </c>
      <c r="AD688" s="1" t="b">
        <f t="shared" si="232"/>
        <v>0</v>
      </c>
      <c r="AE688" s="1" t="b">
        <f t="shared" si="217"/>
        <v>0</v>
      </c>
      <c r="AF688" s="10" t="e" cm="1">
        <f t="array" aca="1" ref="AF688" ca="1">(_xlfn.XLOOKUP($S688,INDIRECT($U688&amp;$W688&amp;"W"),_xlfn.XLOOKUP($T688,INDIRECT($U688&amp;$W688&amp;"D"),INDIRECT($U688&amp;$W688))))</f>
        <v>#REF!</v>
      </c>
      <c r="AG688" s="9"/>
      <c r="AH688" s="9"/>
      <c r="AI688" s="9"/>
      <c r="AJ688" s="9"/>
      <c r="AK688" s="9"/>
      <c r="AL688" s="7">
        <f t="shared" si="218"/>
        <v>500</v>
      </c>
      <c r="AM688" s="7" t="str">
        <f t="shared" si="233"/>
        <v/>
      </c>
      <c r="AN688" s="7">
        <f t="shared" si="219"/>
        <v>0</v>
      </c>
      <c r="AO688" s="7">
        <f t="shared" si="220"/>
        <v>0</v>
      </c>
      <c r="AP688" s="9" cm="1">
        <f t="array" aca="1" ref="AP688" ca="1">IF(F688="Flow",_xlfn.XLOOKUP(AL688,INDIRECT(F688&amp;AM688&amp;"W"),_xlfn.XLOOKUP(AI688,INDIRECT(F688&amp;AM688&amp;"H"),INDIRECT(F688&amp;AM688))),0)</f>
        <v>0</v>
      </c>
      <c r="AQ688" s="9">
        <f>IF(F688="Cascade",_xlfn.XLOOKUP(S688,Cascade!$C$4:$S$4,Cascade!$C$5:$S$5),0)</f>
        <v>0</v>
      </c>
      <c r="AR688" s="9" t="b">
        <f t="shared" si="221"/>
        <v>0</v>
      </c>
      <c r="AS688" s="9" cm="1">
        <f t="array" aca="1" ref="AS688" ca="1">IF(OR(G688="Ellipse 43",G688="Luxury 46",G688="Type 2",G688="Type D",G688="Type Z",ISBLANK(G688)),0,_xlfn.XLOOKUP(S688,INDIRECT(U688&amp;AR688&amp;"w"),INDIRECT(U688&amp;AR688)))</f>
        <v>0</v>
      </c>
      <c r="AT688" s="9" cm="1">
        <f t="array" ref="AT688">IF(F688="ExtraLok 100",_xlfn.XLOOKUP(S688,'ExtraLok 100'!$C$6:$S$6,_xlfn.XLOOKUP('Pricing Tool'!T688,'ExtraLok 100'!$A$7:$A$21,'ExtraLok 100'!$C$7:$S$21)),IF(F688="ExtraLok 125",_xlfn.XLOOKUP('Pricing Tool'!S688,'ExtraLok 125'!$C$6:$S$6,_xlfn.XLOOKUP('Pricing Tool'!T688,'ExtraLok 125'!$A$7:$A$33,'ExtraLok 125'!$C$7:$S$33)),0))</f>
        <v>0</v>
      </c>
      <c r="AU688" s="9">
        <f t="shared" ca="1" si="234"/>
        <v>0</v>
      </c>
      <c r="AV688" s="9" t="str">
        <f t="shared" si="222"/>
        <v/>
      </c>
      <c r="AW688" s="85" t="e">
        <f>_xlfn.XLOOKUP($AV688,'Size capacities'!$A$2:$A$120,'Size capacities'!D$2:D$120)</f>
        <v>#N/A</v>
      </c>
      <c r="AX688" s="85" t="e">
        <f>_xlfn.XLOOKUP($AV688,'Size capacities'!$A$2:$A$120,'Size capacities'!E$2:E$120)</f>
        <v>#N/A</v>
      </c>
      <c r="AY688" s="85" t="e">
        <f>_xlfn.XLOOKUP($AV688,'Size capacities'!$A$2:$A$120,'Size capacities'!F$2:F$120)</f>
        <v>#N/A</v>
      </c>
      <c r="AZ688" s="85" t="e">
        <f>_xlfn.XLOOKUP($AV688,'Size capacities'!$A$2:$A$120,'Size capacities'!G$2:G$120)</f>
        <v>#N/A</v>
      </c>
      <c r="BA688" s="85">
        <f t="shared" si="223"/>
        <v>0</v>
      </c>
      <c r="BB688" s="85">
        <f t="shared" si="224"/>
        <v>0</v>
      </c>
    </row>
    <row r="689" spans="1:54" x14ac:dyDescent="0.3">
      <c r="A689" s="7">
        <v>686</v>
      </c>
      <c r="B689" s="91"/>
      <c r="C689" s="91"/>
      <c r="D689" s="91"/>
      <c r="E689" s="91"/>
      <c r="F689" s="91"/>
      <c r="G689" s="91"/>
      <c r="H689" s="91"/>
      <c r="I689" s="91"/>
      <c r="J689" s="91"/>
      <c r="K689" s="92"/>
      <c r="L689" s="92"/>
      <c r="M689" s="9">
        <f t="shared" ca="1" si="214"/>
        <v>0</v>
      </c>
      <c r="N689" s="10" cm="1">
        <f t="array" aca="1" ref="N689" ca="1">IF(ISBLANK(C689),0,IF(F689="Flow",AP689,IF(F689="Cascade",AQ689,IF(OR(ISBLANK(F689),ISBLANK(G689),ISBLANK(I689),ISBLANK(J689)),0,(_xlfn.XLOOKUP(S689,INDIRECT(U689&amp;W689&amp;"W"),_xlfn.XLOOKUP(T689,INDIRECT(U689&amp;W689&amp;"D"),INDIRECT(U689&amp;W689))))))))</f>
        <v>0</v>
      </c>
      <c r="O689" s="93"/>
      <c r="P689" s="9">
        <f t="shared" ca="1" si="215"/>
        <v>0</v>
      </c>
      <c r="Q689" s="9">
        <f t="shared" si="225"/>
        <v>0</v>
      </c>
      <c r="S689" s="7">
        <f t="shared" si="226"/>
        <v>800</v>
      </c>
      <c r="T689" s="7">
        <f t="shared" si="227"/>
        <v>800</v>
      </c>
      <c r="U689" s="8" t="str">
        <f t="shared" si="228"/>
        <v/>
      </c>
      <c r="V689" s="7" cm="1">
        <f t="array" aca="1" ref="V689" ca="1">IF(ISBLANK(I689),0,_xlfn.XLOOKUP(I689,INDIRECT(U689&amp;"Controls"),INDIRECT(U689&amp;"ControlsAddon")))</f>
        <v>0</v>
      </c>
      <c r="W689" s="7" t="str">
        <f t="shared" si="216"/>
        <v/>
      </c>
      <c r="X689" s="7" cm="1">
        <f t="array" aca="1" ref="X689" ca="1">IF(AND(K689="y",NOT(ISBLANK(H689))),_xlfn.XLOOKUP(S689,ralcassette,ralcassettecost),IF(K689="Y",_xlfn.XLOOKUP(S689,INDIRECT(U689&amp;"RALW"),_xlfn.XLOOKUP(T689,INDIRECT(U689&amp;"RALD"),INDIRECT(U689&amp;"RAL"))),0))</f>
        <v>0</v>
      </c>
      <c r="Y689" s="7">
        <f t="shared" si="229"/>
        <v>0</v>
      </c>
      <c r="Z689" s="7">
        <f t="shared" si="230"/>
        <v>0</v>
      </c>
      <c r="AA689" s="7" cm="1">
        <f t="array" ref="AA689">IF(ISNUMBER(SEARCH("cassette",H689)),_xlfn.XLOOKUP(S689,cassettewidth,_xlfn.XLOOKUP(H689,cassettetype,cassette)),IF(ISNUMBER(SEARCH("fascia",H689)),_xlfn.XLOOKUP(S689,fasciawidth,_xlfn.XLOOKUP(H689,fasciatype,fascia)),0))</f>
        <v>0</v>
      </c>
      <c r="AB689" s="7" t="str">
        <f t="shared" si="231"/>
        <v/>
      </c>
      <c r="AC689" s="7" t="str" cm="1">
        <f t="array" ref="AC689">IF(NOT(ISBLANK(H689)),_xlfn.XLOOKUP(S689,cassetterefwidth,_xlfn.XLOOKUP(T689,cassetterefdrop,cassetteref)),"")</f>
        <v/>
      </c>
      <c r="AD689" s="1" t="b">
        <f t="shared" si="232"/>
        <v>0</v>
      </c>
      <c r="AE689" s="1" t="b">
        <f t="shared" si="217"/>
        <v>0</v>
      </c>
      <c r="AF689" s="10" t="e" cm="1">
        <f t="array" aca="1" ref="AF689" ca="1">(_xlfn.XLOOKUP($S689,INDIRECT($U689&amp;$W689&amp;"W"),_xlfn.XLOOKUP($T689,INDIRECT($U689&amp;$W689&amp;"D"),INDIRECT($U689&amp;$W689))))</f>
        <v>#REF!</v>
      </c>
      <c r="AG689" s="9"/>
      <c r="AH689" s="9"/>
      <c r="AI689" s="9"/>
      <c r="AJ689" s="9"/>
      <c r="AK689" s="9"/>
      <c r="AL689" s="7">
        <f t="shared" si="218"/>
        <v>500</v>
      </c>
      <c r="AM689" s="7" t="str">
        <f t="shared" si="233"/>
        <v/>
      </c>
      <c r="AN689" s="7">
        <f t="shared" si="219"/>
        <v>0</v>
      </c>
      <c r="AO689" s="7">
        <f t="shared" si="220"/>
        <v>0</v>
      </c>
      <c r="AP689" s="9" cm="1">
        <f t="array" aca="1" ref="AP689" ca="1">IF(F689="Flow",_xlfn.XLOOKUP(AL689,INDIRECT(F689&amp;AM689&amp;"W"),_xlfn.XLOOKUP(AI689,INDIRECT(F689&amp;AM689&amp;"H"),INDIRECT(F689&amp;AM689))),0)</f>
        <v>0</v>
      </c>
      <c r="AQ689" s="9">
        <f>IF(F689="Cascade",_xlfn.XLOOKUP(S689,Cascade!$C$4:$S$4,Cascade!$C$5:$S$5),0)</f>
        <v>0</v>
      </c>
      <c r="AR689" s="9" t="b">
        <f t="shared" si="221"/>
        <v>0</v>
      </c>
      <c r="AS689" s="9" cm="1">
        <f t="array" aca="1" ref="AS689" ca="1">IF(OR(G689="Ellipse 43",G689="Luxury 46",G689="Type 2",G689="Type D",G689="Type Z",ISBLANK(G689)),0,_xlfn.XLOOKUP(S689,INDIRECT(U689&amp;AR689&amp;"w"),INDIRECT(U689&amp;AR689)))</f>
        <v>0</v>
      </c>
      <c r="AT689" s="9" cm="1">
        <f t="array" ref="AT689">IF(F689="ExtraLok 100",_xlfn.XLOOKUP(S689,'ExtraLok 100'!$C$6:$S$6,_xlfn.XLOOKUP('Pricing Tool'!T689,'ExtraLok 100'!$A$7:$A$21,'ExtraLok 100'!$C$7:$S$21)),IF(F689="ExtraLok 125",_xlfn.XLOOKUP('Pricing Tool'!S689,'ExtraLok 125'!$C$6:$S$6,_xlfn.XLOOKUP('Pricing Tool'!T689,'ExtraLok 125'!$A$7:$A$33,'ExtraLok 125'!$C$7:$S$33)),0))</f>
        <v>0</v>
      </c>
      <c r="AU689" s="9">
        <f t="shared" ca="1" si="234"/>
        <v>0</v>
      </c>
      <c r="AV689" s="9" t="str">
        <f t="shared" si="222"/>
        <v/>
      </c>
      <c r="AW689" s="85" t="e">
        <f>_xlfn.XLOOKUP($AV689,'Size capacities'!$A$2:$A$120,'Size capacities'!D$2:D$120)</f>
        <v>#N/A</v>
      </c>
      <c r="AX689" s="85" t="e">
        <f>_xlfn.XLOOKUP($AV689,'Size capacities'!$A$2:$A$120,'Size capacities'!E$2:E$120)</f>
        <v>#N/A</v>
      </c>
      <c r="AY689" s="85" t="e">
        <f>_xlfn.XLOOKUP($AV689,'Size capacities'!$A$2:$A$120,'Size capacities'!F$2:F$120)</f>
        <v>#N/A</v>
      </c>
      <c r="AZ689" s="85" t="e">
        <f>_xlfn.XLOOKUP($AV689,'Size capacities'!$A$2:$A$120,'Size capacities'!G$2:G$120)</f>
        <v>#N/A</v>
      </c>
      <c r="BA689" s="85">
        <f t="shared" si="223"/>
        <v>0</v>
      </c>
      <c r="BB689" s="85">
        <f t="shared" si="224"/>
        <v>0</v>
      </c>
    </row>
    <row r="690" spans="1:54" x14ac:dyDescent="0.3">
      <c r="A690" s="7">
        <v>687</v>
      </c>
      <c r="B690" s="91"/>
      <c r="C690" s="91"/>
      <c r="D690" s="91"/>
      <c r="E690" s="91"/>
      <c r="F690" s="91"/>
      <c r="G690" s="91"/>
      <c r="H690" s="91"/>
      <c r="I690" s="91"/>
      <c r="J690" s="91"/>
      <c r="K690" s="92"/>
      <c r="L690" s="92"/>
      <c r="M690" s="9">
        <f t="shared" ca="1" si="214"/>
        <v>0</v>
      </c>
      <c r="N690" s="10" cm="1">
        <f t="array" aca="1" ref="N690" ca="1">IF(ISBLANK(C690),0,IF(F690="Flow",AP690,IF(F690="Cascade",AQ690,IF(OR(ISBLANK(F690),ISBLANK(G690),ISBLANK(I690),ISBLANK(J690)),0,(_xlfn.XLOOKUP(S690,INDIRECT(U690&amp;W690&amp;"W"),_xlfn.XLOOKUP(T690,INDIRECT(U690&amp;W690&amp;"D"),INDIRECT(U690&amp;W690))))))))</f>
        <v>0</v>
      </c>
      <c r="O690" s="93"/>
      <c r="P690" s="9">
        <f t="shared" ca="1" si="215"/>
        <v>0</v>
      </c>
      <c r="Q690" s="9">
        <f t="shared" si="225"/>
        <v>0</v>
      </c>
      <c r="S690" s="7">
        <f t="shared" si="226"/>
        <v>800</v>
      </c>
      <c r="T690" s="7">
        <f t="shared" si="227"/>
        <v>800</v>
      </c>
      <c r="U690" s="8" t="str">
        <f t="shared" si="228"/>
        <v/>
      </c>
      <c r="V690" s="7" cm="1">
        <f t="array" aca="1" ref="V690" ca="1">IF(ISBLANK(I690),0,_xlfn.XLOOKUP(I690,INDIRECT(U690&amp;"Controls"),INDIRECT(U690&amp;"ControlsAddon")))</f>
        <v>0</v>
      </c>
      <c r="W690" s="7" t="str">
        <f t="shared" si="216"/>
        <v/>
      </c>
      <c r="X690" s="7" cm="1">
        <f t="array" aca="1" ref="X690" ca="1">IF(AND(K690="y",NOT(ISBLANK(H690))),_xlfn.XLOOKUP(S690,ralcassette,ralcassettecost),IF(K690="Y",_xlfn.XLOOKUP(S690,INDIRECT(U690&amp;"RALW"),_xlfn.XLOOKUP(T690,INDIRECT(U690&amp;"RALD"),INDIRECT(U690&amp;"RAL"))),0))</f>
        <v>0</v>
      </c>
      <c r="Y690" s="7">
        <f t="shared" si="229"/>
        <v>0</v>
      </c>
      <c r="Z690" s="7">
        <f t="shared" si="230"/>
        <v>0</v>
      </c>
      <c r="AA690" s="7" cm="1">
        <f t="array" ref="AA690">IF(ISNUMBER(SEARCH("cassette",H690)),_xlfn.XLOOKUP(S690,cassettewidth,_xlfn.XLOOKUP(H690,cassettetype,cassette)),IF(ISNUMBER(SEARCH("fascia",H690)),_xlfn.XLOOKUP(S690,fasciawidth,_xlfn.XLOOKUP(H690,fasciatype,fascia)),0))</f>
        <v>0</v>
      </c>
      <c r="AB690" s="7" t="str">
        <f t="shared" si="231"/>
        <v/>
      </c>
      <c r="AC690" s="7" t="str" cm="1">
        <f t="array" ref="AC690">IF(NOT(ISBLANK(H690)),_xlfn.XLOOKUP(S690,cassetterefwidth,_xlfn.XLOOKUP(T690,cassetterefdrop,cassetteref)),"")</f>
        <v/>
      </c>
      <c r="AD690" s="1" t="b">
        <f t="shared" si="232"/>
        <v>0</v>
      </c>
      <c r="AE690" s="1" t="b">
        <f t="shared" si="217"/>
        <v>0</v>
      </c>
      <c r="AF690" s="10" t="e" cm="1">
        <f t="array" aca="1" ref="AF690" ca="1">(_xlfn.XLOOKUP($S690,INDIRECT($U690&amp;$W690&amp;"W"),_xlfn.XLOOKUP($T690,INDIRECT($U690&amp;$W690&amp;"D"),INDIRECT($U690&amp;$W690))))</f>
        <v>#REF!</v>
      </c>
      <c r="AG690" s="9"/>
      <c r="AH690" s="9"/>
      <c r="AI690" s="9"/>
      <c r="AJ690" s="9"/>
      <c r="AK690" s="9"/>
      <c r="AL690" s="7">
        <f t="shared" si="218"/>
        <v>500</v>
      </c>
      <c r="AM690" s="7" t="str">
        <f t="shared" si="233"/>
        <v/>
      </c>
      <c r="AN690" s="7">
        <f t="shared" si="219"/>
        <v>0</v>
      </c>
      <c r="AO690" s="7">
        <f t="shared" si="220"/>
        <v>0</v>
      </c>
      <c r="AP690" s="9" cm="1">
        <f t="array" aca="1" ref="AP690" ca="1">IF(F690="Flow",_xlfn.XLOOKUP(AL690,INDIRECT(F690&amp;AM690&amp;"W"),_xlfn.XLOOKUP(AI690,INDIRECT(F690&amp;AM690&amp;"H"),INDIRECT(F690&amp;AM690))),0)</f>
        <v>0</v>
      </c>
      <c r="AQ690" s="9">
        <f>IF(F690="Cascade",_xlfn.XLOOKUP(S690,Cascade!$C$4:$S$4,Cascade!$C$5:$S$5),0)</f>
        <v>0</v>
      </c>
      <c r="AR690" s="9" t="b">
        <f t="shared" si="221"/>
        <v>0</v>
      </c>
      <c r="AS690" s="9" cm="1">
        <f t="array" aca="1" ref="AS690" ca="1">IF(OR(G690="Ellipse 43",G690="Luxury 46",G690="Type 2",G690="Type D",G690="Type Z",ISBLANK(G690)),0,_xlfn.XLOOKUP(S690,INDIRECT(U690&amp;AR690&amp;"w"),INDIRECT(U690&amp;AR690)))</f>
        <v>0</v>
      </c>
      <c r="AT690" s="9" cm="1">
        <f t="array" ref="AT690">IF(F690="ExtraLok 100",_xlfn.XLOOKUP(S690,'ExtraLok 100'!$C$6:$S$6,_xlfn.XLOOKUP('Pricing Tool'!T690,'ExtraLok 100'!$A$7:$A$21,'ExtraLok 100'!$C$7:$S$21)),IF(F690="ExtraLok 125",_xlfn.XLOOKUP('Pricing Tool'!S690,'ExtraLok 125'!$C$6:$S$6,_xlfn.XLOOKUP('Pricing Tool'!T690,'ExtraLok 125'!$A$7:$A$33,'ExtraLok 125'!$C$7:$S$33)),0))</f>
        <v>0</v>
      </c>
      <c r="AU690" s="9">
        <f t="shared" ca="1" si="234"/>
        <v>0</v>
      </c>
      <c r="AV690" s="9" t="str">
        <f t="shared" si="222"/>
        <v/>
      </c>
      <c r="AW690" s="85" t="e">
        <f>_xlfn.XLOOKUP($AV690,'Size capacities'!$A$2:$A$120,'Size capacities'!D$2:D$120)</f>
        <v>#N/A</v>
      </c>
      <c r="AX690" s="85" t="e">
        <f>_xlfn.XLOOKUP($AV690,'Size capacities'!$A$2:$A$120,'Size capacities'!E$2:E$120)</f>
        <v>#N/A</v>
      </c>
      <c r="AY690" s="85" t="e">
        <f>_xlfn.XLOOKUP($AV690,'Size capacities'!$A$2:$A$120,'Size capacities'!F$2:F$120)</f>
        <v>#N/A</v>
      </c>
      <c r="AZ690" s="85" t="e">
        <f>_xlfn.XLOOKUP($AV690,'Size capacities'!$A$2:$A$120,'Size capacities'!G$2:G$120)</f>
        <v>#N/A</v>
      </c>
      <c r="BA690" s="85">
        <f t="shared" si="223"/>
        <v>0</v>
      </c>
      <c r="BB690" s="85">
        <f t="shared" si="224"/>
        <v>0</v>
      </c>
    </row>
    <row r="691" spans="1:54" x14ac:dyDescent="0.3">
      <c r="A691" s="7">
        <v>688</v>
      </c>
      <c r="B691" s="91"/>
      <c r="C691" s="91"/>
      <c r="D691" s="91"/>
      <c r="E691" s="91"/>
      <c r="F691" s="91"/>
      <c r="G691" s="91"/>
      <c r="H691" s="91"/>
      <c r="I691" s="91"/>
      <c r="J691" s="91"/>
      <c r="K691" s="92"/>
      <c r="L691" s="92"/>
      <c r="M691" s="9">
        <f t="shared" ca="1" si="214"/>
        <v>0</v>
      </c>
      <c r="N691" s="10" cm="1">
        <f t="array" aca="1" ref="N691" ca="1">IF(ISBLANK(C691),0,IF(F691="Flow",AP691,IF(F691="Cascade",AQ691,IF(OR(ISBLANK(F691),ISBLANK(G691),ISBLANK(I691),ISBLANK(J691)),0,(_xlfn.XLOOKUP(S691,INDIRECT(U691&amp;W691&amp;"W"),_xlfn.XLOOKUP(T691,INDIRECT(U691&amp;W691&amp;"D"),INDIRECT(U691&amp;W691))))))))</f>
        <v>0</v>
      </c>
      <c r="O691" s="93"/>
      <c r="P691" s="9">
        <f t="shared" ca="1" si="215"/>
        <v>0</v>
      </c>
      <c r="Q691" s="9">
        <f t="shared" si="225"/>
        <v>0</v>
      </c>
      <c r="S691" s="7">
        <f t="shared" si="226"/>
        <v>800</v>
      </c>
      <c r="T691" s="7">
        <f t="shared" si="227"/>
        <v>800</v>
      </c>
      <c r="U691" s="8" t="str">
        <f t="shared" si="228"/>
        <v/>
      </c>
      <c r="V691" s="7" cm="1">
        <f t="array" aca="1" ref="V691" ca="1">IF(ISBLANK(I691),0,_xlfn.XLOOKUP(I691,INDIRECT(U691&amp;"Controls"),INDIRECT(U691&amp;"ControlsAddon")))</f>
        <v>0</v>
      </c>
      <c r="W691" s="7" t="str">
        <f t="shared" si="216"/>
        <v/>
      </c>
      <c r="X691" s="7" cm="1">
        <f t="array" aca="1" ref="X691" ca="1">IF(AND(K691="y",NOT(ISBLANK(H691))),_xlfn.XLOOKUP(S691,ralcassette,ralcassettecost),IF(K691="Y",_xlfn.XLOOKUP(S691,INDIRECT(U691&amp;"RALW"),_xlfn.XLOOKUP(T691,INDIRECT(U691&amp;"RALD"),INDIRECT(U691&amp;"RAL"))),0))</f>
        <v>0</v>
      </c>
      <c r="Y691" s="7">
        <f t="shared" si="229"/>
        <v>0</v>
      </c>
      <c r="Z691" s="7">
        <f t="shared" si="230"/>
        <v>0</v>
      </c>
      <c r="AA691" s="7" cm="1">
        <f t="array" ref="AA691">IF(ISNUMBER(SEARCH("cassette",H691)),_xlfn.XLOOKUP(S691,cassettewidth,_xlfn.XLOOKUP(H691,cassettetype,cassette)),IF(ISNUMBER(SEARCH("fascia",H691)),_xlfn.XLOOKUP(S691,fasciawidth,_xlfn.XLOOKUP(H691,fasciatype,fascia)),0))</f>
        <v>0</v>
      </c>
      <c r="AB691" s="7" t="str">
        <f t="shared" si="231"/>
        <v/>
      </c>
      <c r="AC691" s="7" t="str" cm="1">
        <f t="array" ref="AC691">IF(NOT(ISBLANK(H691)),_xlfn.XLOOKUP(S691,cassetterefwidth,_xlfn.XLOOKUP(T691,cassetterefdrop,cassetteref)),"")</f>
        <v/>
      </c>
      <c r="AD691" s="1" t="b">
        <f t="shared" si="232"/>
        <v>0</v>
      </c>
      <c r="AE691" s="1" t="b">
        <f t="shared" si="217"/>
        <v>0</v>
      </c>
      <c r="AF691" s="10" t="e" cm="1">
        <f t="array" aca="1" ref="AF691" ca="1">(_xlfn.XLOOKUP($S691,INDIRECT($U691&amp;$W691&amp;"W"),_xlfn.XLOOKUP($T691,INDIRECT($U691&amp;$W691&amp;"D"),INDIRECT($U691&amp;$W691))))</f>
        <v>#REF!</v>
      </c>
      <c r="AG691" s="9"/>
      <c r="AH691" s="9"/>
      <c r="AI691" s="9"/>
      <c r="AJ691" s="9"/>
      <c r="AK691" s="9"/>
      <c r="AL691" s="7">
        <f t="shared" si="218"/>
        <v>500</v>
      </c>
      <c r="AM691" s="7" t="str">
        <f t="shared" si="233"/>
        <v/>
      </c>
      <c r="AN691" s="7">
        <f t="shared" si="219"/>
        <v>0</v>
      </c>
      <c r="AO691" s="7">
        <f t="shared" si="220"/>
        <v>0</v>
      </c>
      <c r="AP691" s="9" cm="1">
        <f t="array" aca="1" ref="AP691" ca="1">IF(F691="Flow",_xlfn.XLOOKUP(AL691,INDIRECT(F691&amp;AM691&amp;"W"),_xlfn.XLOOKUP(AI691,INDIRECT(F691&amp;AM691&amp;"H"),INDIRECT(F691&amp;AM691))),0)</f>
        <v>0</v>
      </c>
      <c r="AQ691" s="9">
        <f>IF(F691="Cascade",_xlfn.XLOOKUP(S691,Cascade!$C$4:$S$4,Cascade!$C$5:$S$5),0)</f>
        <v>0</v>
      </c>
      <c r="AR691" s="9" t="b">
        <f t="shared" si="221"/>
        <v>0</v>
      </c>
      <c r="AS691" s="9" cm="1">
        <f t="array" aca="1" ref="AS691" ca="1">IF(OR(G691="Ellipse 43",G691="Luxury 46",G691="Type 2",G691="Type D",G691="Type Z",ISBLANK(G691)),0,_xlfn.XLOOKUP(S691,INDIRECT(U691&amp;AR691&amp;"w"),INDIRECT(U691&amp;AR691)))</f>
        <v>0</v>
      </c>
      <c r="AT691" s="9" cm="1">
        <f t="array" ref="AT691">IF(F691="ExtraLok 100",_xlfn.XLOOKUP(S691,'ExtraLok 100'!$C$6:$S$6,_xlfn.XLOOKUP('Pricing Tool'!T691,'ExtraLok 100'!$A$7:$A$21,'ExtraLok 100'!$C$7:$S$21)),IF(F691="ExtraLok 125",_xlfn.XLOOKUP('Pricing Tool'!S691,'ExtraLok 125'!$C$6:$S$6,_xlfn.XLOOKUP('Pricing Tool'!T691,'ExtraLok 125'!$A$7:$A$33,'ExtraLok 125'!$C$7:$S$33)),0))</f>
        <v>0</v>
      </c>
      <c r="AU691" s="9">
        <f t="shared" ca="1" si="234"/>
        <v>0</v>
      </c>
      <c r="AV691" s="9" t="str">
        <f t="shared" si="222"/>
        <v/>
      </c>
      <c r="AW691" s="85" t="e">
        <f>_xlfn.XLOOKUP($AV691,'Size capacities'!$A$2:$A$120,'Size capacities'!D$2:D$120)</f>
        <v>#N/A</v>
      </c>
      <c r="AX691" s="85" t="e">
        <f>_xlfn.XLOOKUP($AV691,'Size capacities'!$A$2:$A$120,'Size capacities'!E$2:E$120)</f>
        <v>#N/A</v>
      </c>
      <c r="AY691" s="85" t="e">
        <f>_xlfn.XLOOKUP($AV691,'Size capacities'!$A$2:$A$120,'Size capacities'!F$2:F$120)</f>
        <v>#N/A</v>
      </c>
      <c r="AZ691" s="85" t="e">
        <f>_xlfn.XLOOKUP($AV691,'Size capacities'!$A$2:$A$120,'Size capacities'!G$2:G$120)</f>
        <v>#N/A</v>
      </c>
      <c r="BA691" s="85">
        <f t="shared" si="223"/>
        <v>0</v>
      </c>
      <c r="BB691" s="85">
        <f t="shared" si="224"/>
        <v>0</v>
      </c>
    </row>
    <row r="692" spans="1:54" x14ac:dyDescent="0.3">
      <c r="A692" s="7">
        <v>689</v>
      </c>
      <c r="B692" s="91"/>
      <c r="C692" s="91"/>
      <c r="D692" s="91"/>
      <c r="E692" s="91"/>
      <c r="F692" s="91"/>
      <c r="G692" s="91"/>
      <c r="H692" s="91"/>
      <c r="I692" s="91"/>
      <c r="J692" s="91"/>
      <c r="K692" s="92"/>
      <c r="L692" s="92"/>
      <c r="M692" s="9">
        <f t="shared" ca="1" si="214"/>
        <v>0</v>
      </c>
      <c r="N692" s="10" cm="1">
        <f t="array" aca="1" ref="N692" ca="1">IF(ISBLANK(C692),0,IF(F692="Flow",AP692,IF(F692="Cascade",AQ692,IF(OR(ISBLANK(F692),ISBLANK(G692),ISBLANK(I692),ISBLANK(J692)),0,(_xlfn.XLOOKUP(S692,INDIRECT(U692&amp;W692&amp;"W"),_xlfn.XLOOKUP(T692,INDIRECT(U692&amp;W692&amp;"D"),INDIRECT(U692&amp;W692))))))))</f>
        <v>0</v>
      </c>
      <c r="O692" s="93"/>
      <c r="P692" s="9">
        <f t="shared" ca="1" si="215"/>
        <v>0</v>
      </c>
      <c r="Q692" s="9">
        <f t="shared" si="225"/>
        <v>0</v>
      </c>
      <c r="S692" s="7">
        <f t="shared" si="226"/>
        <v>800</v>
      </c>
      <c r="T692" s="7">
        <f t="shared" si="227"/>
        <v>800</v>
      </c>
      <c r="U692" s="8" t="str">
        <f t="shared" si="228"/>
        <v/>
      </c>
      <c r="V692" s="7" cm="1">
        <f t="array" aca="1" ref="V692" ca="1">IF(ISBLANK(I692),0,_xlfn.XLOOKUP(I692,INDIRECT(U692&amp;"Controls"),INDIRECT(U692&amp;"ControlsAddon")))</f>
        <v>0</v>
      </c>
      <c r="W692" s="7" t="str">
        <f t="shared" si="216"/>
        <v/>
      </c>
      <c r="X692" s="7" cm="1">
        <f t="array" aca="1" ref="X692" ca="1">IF(AND(K692="y",NOT(ISBLANK(H692))),_xlfn.XLOOKUP(S692,ralcassette,ralcassettecost),IF(K692="Y",_xlfn.XLOOKUP(S692,INDIRECT(U692&amp;"RALW"),_xlfn.XLOOKUP(T692,INDIRECT(U692&amp;"RALD"),INDIRECT(U692&amp;"RAL"))),0))</f>
        <v>0</v>
      </c>
      <c r="Y692" s="7">
        <f t="shared" si="229"/>
        <v>0</v>
      </c>
      <c r="Z692" s="7">
        <f t="shared" si="230"/>
        <v>0</v>
      </c>
      <c r="AA692" s="7" cm="1">
        <f t="array" ref="AA692">IF(ISNUMBER(SEARCH("cassette",H692)),_xlfn.XLOOKUP(S692,cassettewidth,_xlfn.XLOOKUP(H692,cassettetype,cassette)),IF(ISNUMBER(SEARCH("fascia",H692)),_xlfn.XLOOKUP(S692,fasciawidth,_xlfn.XLOOKUP(H692,fasciatype,fascia)),0))</f>
        <v>0</v>
      </c>
      <c r="AB692" s="7" t="str">
        <f t="shared" si="231"/>
        <v/>
      </c>
      <c r="AC692" s="7" t="str" cm="1">
        <f t="array" ref="AC692">IF(NOT(ISBLANK(H692)),_xlfn.XLOOKUP(S692,cassetterefwidth,_xlfn.XLOOKUP(T692,cassetterefdrop,cassetteref)),"")</f>
        <v/>
      </c>
      <c r="AD692" s="1" t="b">
        <f t="shared" si="232"/>
        <v>0</v>
      </c>
      <c r="AE692" s="1" t="b">
        <f t="shared" si="217"/>
        <v>0</v>
      </c>
      <c r="AF692" s="10" t="e" cm="1">
        <f t="array" aca="1" ref="AF692" ca="1">(_xlfn.XLOOKUP($S692,INDIRECT($U692&amp;$W692&amp;"W"),_xlfn.XLOOKUP($T692,INDIRECT($U692&amp;$W692&amp;"D"),INDIRECT($U692&amp;$W692))))</f>
        <v>#REF!</v>
      </c>
      <c r="AG692" s="9"/>
      <c r="AH692" s="9"/>
      <c r="AI692" s="9"/>
      <c r="AJ692" s="9"/>
      <c r="AK692" s="9"/>
      <c r="AL692" s="7">
        <f t="shared" si="218"/>
        <v>500</v>
      </c>
      <c r="AM692" s="7" t="str">
        <f t="shared" si="233"/>
        <v/>
      </c>
      <c r="AN692" s="7">
        <f t="shared" si="219"/>
        <v>0</v>
      </c>
      <c r="AO692" s="7">
        <f t="shared" si="220"/>
        <v>0</v>
      </c>
      <c r="AP692" s="9" cm="1">
        <f t="array" aca="1" ref="AP692" ca="1">IF(F692="Flow",_xlfn.XLOOKUP(AL692,INDIRECT(F692&amp;AM692&amp;"W"),_xlfn.XLOOKUP(AI692,INDIRECT(F692&amp;AM692&amp;"H"),INDIRECT(F692&amp;AM692))),0)</f>
        <v>0</v>
      </c>
      <c r="AQ692" s="9">
        <f>IF(F692="Cascade",_xlfn.XLOOKUP(S692,Cascade!$C$4:$S$4,Cascade!$C$5:$S$5),0)</f>
        <v>0</v>
      </c>
      <c r="AR692" s="9" t="b">
        <f t="shared" si="221"/>
        <v>0</v>
      </c>
      <c r="AS692" s="9" cm="1">
        <f t="array" aca="1" ref="AS692" ca="1">IF(OR(G692="Ellipse 43",G692="Luxury 46",G692="Type 2",G692="Type D",G692="Type Z",ISBLANK(G692)),0,_xlfn.XLOOKUP(S692,INDIRECT(U692&amp;AR692&amp;"w"),INDIRECT(U692&amp;AR692)))</f>
        <v>0</v>
      </c>
      <c r="AT692" s="9" cm="1">
        <f t="array" ref="AT692">IF(F692="ExtraLok 100",_xlfn.XLOOKUP(S692,'ExtraLok 100'!$C$6:$S$6,_xlfn.XLOOKUP('Pricing Tool'!T692,'ExtraLok 100'!$A$7:$A$21,'ExtraLok 100'!$C$7:$S$21)),IF(F692="ExtraLok 125",_xlfn.XLOOKUP('Pricing Tool'!S692,'ExtraLok 125'!$C$6:$S$6,_xlfn.XLOOKUP('Pricing Tool'!T692,'ExtraLok 125'!$A$7:$A$33,'ExtraLok 125'!$C$7:$S$33)),0))</f>
        <v>0</v>
      </c>
      <c r="AU692" s="9">
        <f t="shared" ca="1" si="234"/>
        <v>0</v>
      </c>
      <c r="AV692" s="9" t="str">
        <f t="shared" si="222"/>
        <v/>
      </c>
      <c r="AW692" s="85" t="e">
        <f>_xlfn.XLOOKUP($AV692,'Size capacities'!$A$2:$A$120,'Size capacities'!D$2:D$120)</f>
        <v>#N/A</v>
      </c>
      <c r="AX692" s="85" t="e">
        <f>_xlfn.XLOOKUP($AV692,'Size capacities'!$A$2:$A$120,'Size capacities'!E$2:E$120)</f>
        <v>#N/A</v>
      </c>
      <c r="AY692" s="85" t="e">
        <f>_xlfn.XLOOKUP($AV692,'Size capacities'!$A$2:$A$120,'Size capacities'!F$2:F$120)</f>
        <v>#N/A</v>
      </c>
      <c r="AZ692" s="85" t="e">
        <f>_xlfn.XLOOKUP($AV692,'Size capacities'!$A$2:$A$120,'Size capacities'!G$2:G$120)</f>
        <v>#N/A</v>
      </c>
      <c r="BA692" s="85">
        <f t="shared" si="223"/>
        <v>0</v>
      </c>
      <c r="BB692" s="85">
        <f t="shared" si="224"/>
        <v>0</v>
      </c>
    </row>
    <row r="693" spans="1:54" x14ac:dyDescent="0.3">
      <c r="A693" s="7">
        <v>690</v>
      </c>
      <c r="B693" s="91"/>
      <c r="C693" s="91"/>
      <c r="D693" s="91"/>
      <c r="E693" s="91"/>
      <c r="F693" s="91"/>
      <c r="G693" s="91"/>
      <c r="H693" s="91"/>
      <c r="I693" s="91"/>
      <c r="J693" s="91"/>
      <c r="K693" s="92"/>
      <c r="L693" s="92"/>
      <c r="M693" s="9">
        <f t="shared" ca="1" si="214"/>
        <v>0</v>
      </c>
      <c r="N693" s="10" cm="1">
        <f t="array" aca="1" ref="N693" ca="1">IF(ISBLANK(C693),0,IF(F693="Flow",AP693,IF(F693="Cascade",AQ693,IF(OR(ISBLANK(F693),ISBLANK(G693),ISBLANK(I693),ISBLANK(J693)),0,(_xlfn.XLOOKUP(S693,INDIRECT(U693&amp;W693&amp;"W"),_xlfn.XLOOKUP(T693,INDIRECT(U693&amp;W693&amp;"D"),INDIRECT(U693&amp;W693))))))))</f>
        <v>0</v>
      </c>
      <c r="O693" s="93"/>
      <c r="P693" s="9">
        <f t="shared" ca="1" si="215"/>
        <v>0</v>
      </c>
      <c r="Q693" s="9">
        <f t="shared" si="225"/>
        <v>0</v>
      </c>
      <c r="S693" s="7">
        <f t="shared" si="226"/>
        <v>800</v>
      </c>
      <c r="T693" s="7">
        <f t="shared" si="227"/>
        <v>800</v>
      </c>
      <c r="U693" s="8" t="str">
        <f t="shared" si="228"/>
        <v/>
      </c>
      <c r="V693" s="7" cm="1">
        <f t="array" aca="1" ref="V693" ca="1">IF(ISBLANK(I693),0,_xlfn.XLOOKUP(I693,INDIRECT(U693&amp;"Controls"),INDIRECT(U693&amp;"ControlsAddon")))</f>
        <v>0</v>
      </c>
      <c r="W693" s="7" t="str">
        <f t="shared" si="216"/>
        <v/>
      </c>
      <c r="X693" s="7" cm="1">
        <f t="array" aca="1" ref="X693" ca="1">IF(AND(K693="y",NOT(ISBLANK(H693))),_xlfn.XLOOKUP(S693,ralcassette,ralcassettecost),IF(K693="Y",_xlfn.XLOOKUP(S693,INDIRECT(U693&amp;"RALW"),_xlfn.XLOOKUP(T693,INDIRECT(U693&amp;"RALD"),INDIRECT(U693&amp;"RAL"))),0))</f>
        <v>0</v>
      </c>
      <c r="Y693" s="7">
        <f t="shared" si="229"/>
        <v>0</v>
      </c>
      <c r="Z693" s="7">
        <f t="shared" si="230"/>
        <v>0</v>
      </c>
      <c r="AA693" s="7" cm="1">
        <f t="array" ref="AA693">IF(ISNUMBER(SEARCH("cassette",H693)),_xlfn.XLOOKUP(S693,cassettewidth,_xlfn.XLOOKUP(H693,cassettetype,cassette)),IF(ISNUMBER(SEARCH("fascia",H693)),_xlfn.XLOOKUP(S693,fasciawidth,_xlfn.XLOOKUP(H693,fasciatype,fascia)),0))</f>
        <v>0</v>
      </c>
      <c r="AB693" s="7" t="str">
        <f t="shared" si="231"/>
        <v/>
      </c>
      <c r="AC693" s="7" t="str" cm="1">
        <f t="array" ref="AC693">IF(NOT(ISBLANK(H693)),_xlfn.XLOOKUP(S693,cassetterefwidth,_xlfn.XLOOKUP(T693,cassetterefdrop,cassetteref)),"")</f>
        <v/>
      </c>
      <c r="AD693" s="1" t="b">
        <f t="shared" si="232"/>
        <v>0</v>
      </c>
      <c r="AE693" s="1" t="b">
        <f t="shared" si="217"/>
        <v>0</v>
      </c>
      <c r="AF693" s="10" t="e" cm="1">
        <f t="array" aca="1" ref="AF693" ca="1">(_xlfn.XLOOKUP($S693,INDIRECT($U693&amp;$W693&amp;"W"),_xlfn.XLOOKUP($T693,INDIRECT($U693&amp;$W693&amp;"D"),INDIRECT($U693&amp;$W693))))</f>
        <v>#REF!</v>
      </c>
      <c r="AG693" s="9"/>
      <c r="AH693" s="9"/>
      <c r="AI693" s="9"/>
      <c r="AJ693" s="9"/>
      <c r="AK693" s="9"/>
      <c r="AL693" s="7">
        <f t="shared" si="218"/>
        <v>500</v>
      </c>
      <c r="AM693" s="7" t="str">
        <f t="shared" si="233"/>
        <v/>
      </c>
      <c r="AN693" s="7">
        <f t="shared" si="219"/>
        <v>0</v>
      </c>
      <c r="AO693" s="7">
        <f t="shared" si="220"/>
        <v>0</v>
      </c>
      <c r="AP693" s="9" cm="1">
        <f t="array" aca="1" ref="AP693" ca="1">IF(F693="Flow",_xlfn.XLOOKUP(AL693,INDIRECT(F693&amp;AM693&amp;"W"),_xlfn.XLOOKUP(AI693,INDIRECT(F693&amp;AM693&amp;"H"),INDIRECT(F693&amp;AM693))),0)</f>
        <v>0</v>
      </c>
      <c r="AQ693" s="9">
        <f>IF(F693="Cascade",_xlfn.XLOOKUP(S693,Cascade!$C$4:$S$4,Cascade!$C$5:$S$5),0)</f>
        <v>0</v>
      </c>
      <c r="AR693" s="9" t="b">
        <f t="shared" si="221"/>
        <v>0</v>
      </c>
      <c r="AS693" s="9" cm="1">
        <f t="array" aca="1" ref="AS693" ca="1">IF(OR(G693="Ellipse 43",G693="Luxury 46",G693="Type 2",G693="Type D",G693="Type Z",ISBLANK(G693)),0,_xlfn.XLOOKUP(S693,INDIRECT(U693&amp;AR693&amp;"w"),INDIRECT(U693&amp;AR693)))</f>
        <v>0</v>
      </c>
      <c r="AT693" s="9" cm="1">
        <f t="array" ref="AT693">IF(F693="ExtraLok 100",_xlfn.XLOOKUP(S693,'ExtraLok 100'!$C$6:$S$6,_xlfn.XLOOKUP('Pricing Tool'!T693,'ExtraLok 100'!$A$7:$A$21,'ExtraLok 100'!$C$7:$S$21)),IF(F693="ExtraLok 125",_xlfn.XLOOKUP('Pricing Tool'!S693,'ExtraLok 125'!$C$6:$S$6,_xlfn.XLOOKUP('Pricing Tool'!T693,'ExtraLok 125'!$A$7:$A$33,'ExtraLok 125'!$C$7:$S$33)),0))</f>
        <v>0</v>
      </c>
      <c r="AU693" s="9">
        <f t="shared" ca="1" si="234"/>
        <v>0</v>
      </c>
      <c r="AV693" s="9" t="str">
        <f t="shared" si="222"/>
        <v/>
      </c>
      <c r="AW693" s="85" t="e">
        <f>_xlfn.XLOOKUP($AV693,'Size capacities'!$A$2:$A$120,'Size capacities'!D$2:D$120)</f>
        <v>#N/A</v>
      </c>
      <c r="AX693" s="85" t="e">
        <f>_xlfn.XLOOKUP($AV693,'Size capacities'!$A$2:$A$120,'Size capacities'!E$2:E$120)</f>
        <v>#N/A</v>
      </c>
      <c r="AY693" s="85" t="e">
        <f>_xlfn.XLOOKUP($AV693,'Size capacities'!$A$2:$A$120,'Size capacities'!F$2:F$120)</f>
        <v>#N/A</v>
      </c>
      <c r="AZ693" s="85" t="e">
        <f>_xlfn.XLOOKUP($AV693,'Size capacities'!$A$2:$A$120,'Size capacities'!G$2:G$120)</f>
        <v>#N/A</v>
      </c>
      <c r="BA693" s="85">
        <f t="shared" si="223"/>
        <v>0</v>
      </c>
      <c r="BB693" s="85">
        <f t="shared" si="224"/>
        <v>0</v>
      </c>
    </row>
    <row r="694" spans="1:54" x14ac:dyDescent="0.3">
      <c r="A694" s="7">
        <v>691</v>
      </c>
      <c r="B694" s="91"/>
      <c r="C694" s="91"/>
      <c r="D694" s="91"/>
      <c r="E694" s="91"/>
      <c r="F694" s="91"/>
      <c r="G694" s="91"/>
      <c r="H694" s="91"/>
      <c r="I694" s="91"/>
      <c r="J694" s="91"/>
      <c r="K694" s="92"/>
      <c r="L694" s="92"/>
      <c r="M694" s="9">
        <f t="shared" ca="1" si="214"/>
        <v>0</v>
      </c>
      <c r="N694" s="10" cm="1">
        <f t="array" aca="1" ref="N694" ca="1">IF(ISBLANK(C694),0,IF(F694="Flow",AP694,IF(F694="Cascade",AQ694,IF(OR(ISBLANK(F694),ISBLANK(G694),ISBLANK(I694),ISBLANK(J694)),0,(_xlfn.XLOOKUP(S694,INDIRECT(U694&amp;W694&amp;"W"),_xlfn.XLOOKUP(T694,INDIRECT(U694&amp;W694&amp;"D"),INDIRECT(U694&amp;W694))))))))</f>
        <v>0</v>
      </c>
      <c r="O694" s="93"/>
      <c r="P694" s="9">
        <f t="shared" ca="1" si="215"/>
        <v>0</v>
      </c>
      <c r="Q694" s="9">
        <f t="shared" si="225"/>
        <v>0</v>
      </c>
      <c r="S694" s="7">
        <f t="shared" si="226"/>
        <v>800</v>
      </c>
      <c r="T694" s="7">
        <f t="shared" si="227"/>
        <v>800</v>
      </c>
      <c r="U694" s="8" t="str">
        <f t="shared" si="228"/>
        <v/>
      </c>
      <c r="V694" s="7" cm="1">
        <f t="array" aca="1" ref="V694" ca="1">IF(ISBLANK(I694),0,_xlfn.XLOOKUP(I694,INDIRECT(U694&amp;"Controls"),INDIRECT(U694&amp;"ControlsAddon")))</f>
        <v>0</v>
      </c>
      <c r="W694" s="7" t="str">
        <f t="shared" si="216"/>
        <v/>
      </c>
      <c r="X694" s="7" cm="1">
        <f t="array" aca="1" ref="X694" ca="1">IF(AND(K694="y",NOT(ISBLANK(H694))),_xlfn.XLOOKUP(S694,ralcassette,ralcassettecost),IF(K694="Y",_xlfn.XLOOKUP(S694,INDIRECT(U694&amp;"RALW"),_xlfn.XLOOKUP(T694,INDIRECT(U694&amp;"RALD"),INDIRECT(U694&amp;"RAL"))),0))</f>
        <v>0</v>
      </c>
      <c r="Y694" s="7">
        <f t="shared" si="229"/>
        <v>0</v>
      </c>
      <c r="Z694" s="7">
        <f t="shared" si="230"/>
        <v>0</v>
      </c>
      <c r="AA694" s="7" cm="1">
        <f t="array" ref="AA694">IF(ISNUMBER(SEARCH("cassette",H694)),_xlfn.XLOOKUP(S694,cassettewidth,_xlfn.XLOOKUP(H694,cassettetype,cassette)),IF(ISNUMBER(SEARCH("fascia",H694)),_xlfn.XLOOKUP(S694,fasciawidth,_xlfn.XLOOKUP(H694,fasciatype,fascia)),0))</f>
        <v>0</v>
      </c>
      <c r="AB694" s="7" t="str">
        <f t="shared" si="231"/>
        <v/>
      </c>
      <c r="AC694" s="7" t="str" cm="1">
        <f t="array" ref="AC694">IF(NOT(ISBLANK(H694)),_xlfn.XLOOKUP(S694,cassetterefwidth,_xlfn.XLOOKUP(T694,cassetterefdrop,cassetteref)),"")</f>
        <v/>
      </c>
      <c r="AD694" s="1" t="b">
        <f t="shared" si="232"/>
        <v>0</v>
      </c>
      <c r="AE694" s="1" t="b">
        <f t="shared" si="217"/>
        <v>0</v>
      </c>
      <c r="AF694" s="10" t="e" cm="1">
        <f t="array" aca="1" ref="AF694" ca="1">(_xlfn.XLOOKUP($S694,INDIRECT($U694&amp;$W694&amp;"W"),_xlfn.XLOOKUP($T694,INDIRECT($U694&amp;$W694&amp;"D"),INDIRECT($U694&amp;$W694))))</f>
        <v>#REF!</v>
      </c>
      <c r="AG694" s="9"/>
      <c r="AH694" s="9"/>
      <c r="AI694" s="9"/>
      <c r="AJ694" s="9"/>
      <c r="AK694" s="9"/>
      <c r="AL694" s="7">
        <f t="shared" si="218"/>
        <v>500</v>
      </c>
      <c r="AM694" s="7" t="str">
        <f t="shared" si="233"/>
        <v/>
      </c>
      <c r="AN694" s="7">
        <f t="shared" si="219"/>
        <v>0</v>
      </c>
      <c r="AO694" s="7">
        <f t="shared" si="220"/>
        <v>0</v>
      </c>
      <c r="AP694" s="9" cm="1">
        <f t="array" aca="1" ref="AP694" ca="1">IF(F694="Flow",_xlfn.XLOOKUP(AL694,INDIRECT(F694&amp;AM694&amp;"W"),_xlfn.XLOOKUP(AI694,INDIRECT(F694&amp;AM694&amp;"H"),INDIRECT(F694&amp;AM694))),0)</f>
        <v>0</v>
      </c>
      <c r="AQ694" s="9">
        <f>IF(F694="Cascade",_xlfn.XLOOKUP(S694,Cascade!$C$4:$S$4,Cascade!$C$5:$S$5),0)</f>
        <v>0</v>
      </c>
      <c r="AR694" s="9" t="b">
        <f t="shared" si="221"/>
        <v>0</v>
      </c>
      <c r="AS694" s="9" cm="1">
        <f t="array" aca="1" ref="AS694" ca="1">IF(OR(G694="Ellipse 43",G694="Luxury 46",G694="Type 2",G694="Type D",G694="Type Z",ISBLANK(G694)),0,_xlfn.XLOOKUP(S694,INDIRECT(U694&amp;AR694&amp;"w"),INDIRECT(U694&amp;AR694)))</f>
        <v>0</v>
      </c>
      <c r="AT694" s="9" cm="1">
        <f t="array" ref="AT694">IF(F694="ExtraLok 100",_xlfn.XLOOKUP(S694,'ExtraLok 100'!$C$6:$S$6,_xlfn.XLOOKUP('Pricing Tool'!T694,'ExtraLok 100'!$A$7:$A$21,'ExtraLok 100'!$C$7:$S$21)),IF(F694="ExtraLok 125",_xlfn.XLOOKUP('Pricing Tool'!S694,'ExtraLok 125'!$C$6:$S$6,_xlfn.XLOOKUP('Pricing Tool'!T694,'ExtraLok 125'!$A$7:$A$33,'ExtraLok 125'!$C$7:$S$33)),0))</f>
        <v>0</v>
      </c>
      <c r="AU694" s="9">
        <f t="shared" ca="1" si="234"/>
        <v>0</v>
      </c>
      <c r="AV694" s="9" t="str">
        <f t="shared" si="222"/>
        <v/>
      </c>
      <c r="AW694" s="85" t="e">
        <f>_xlfn.XLOOKUP($AV694,'Size capacities'!$A$2:$A$120,'Size capacities'!D$2:D$120)</f>
        <v>#N/A</v>
      </c>
      <c r="AX694" s="85" t="e">
        <f>_xlfn.XLOOKUP($AV694,'Size capacities'!$A$2:$A$120,'Size capacities'!E$2:E$120)</f>
        <v>#N/A</v>
      </c>
      <c r="AY694" s="85" t="e">
        <f>_xlfn.XLOOKUP($AV694,'Size capacities'!$A$2:$A$120,'Size capacities'!F$2:F$120)</f>
        <v>#N/A</v>
      </c>
      <c r="AZ694" s="85" t="e">
        <f>_xlfn.XLOOKUP($AV694,'Size capacities'!$A$2:$A$120,'Size capacities'!G$2:G$120)</f>
        <v>#N/A</v>
      </c>
      <c r="BA694" s="85">
        <f t="shared" si="223"/>
        <v>0</v>
      </c>
      <c r="BB694" s="85">
        <f t="shared" si="224"/>
        <v>0</v>
      </c>
    </row>
    <row r="695" spans="1:54" x14ac:dyDescent="0.3">
      <c r="A695" s="7">
        <v>692</v>
      </c>
      <c r="B695" s="91"/>
      <c r="C695" s="91"/>
      <c r="D695" s="91"/>
      <c r="E695" s="91"/>
      <c r="F695" s="91"/>
      <c r="G695" s="91"/>
      <c r="H695" s="91"/>
      <c r="I695" s="91"/>
      <c r="J695" s="91"/>
      <c r="K695" s="92"/>
      <c r="L695" s="92"/>
      <c r="M695" s="9">
        <f t="shared" ca="1" si="214"/>
        <v>0</v>
      </c>
      <c r="N695" s="10" cm="1">
        <f t="array" aca="1" ref="N695" ca="1">IF(ISBLANK(C695),0,IF(F695="Flow",AP695,IF(F695="Cascade",AQ695,IF(OR(ISBLANK(F695),ISBLANK(G695),ISBLANK(I695),ISBLANK(J695)),0,(_xlfn.XLOOKUP(S695,INDIRECT(U695&amp;W695&amp;"W"),_xlfn.XLOOKUP(T695,INDIRECT(U695&amp;W695&amp;"D"),INDIRECT(U695&amp;W695))))))))</f>
        <v>0</v>
      </c>
      <c r="O695" s="93"/>
      <c r="P695" s="9">
        <f t="shared" ca="1" si="215"/>
        <v>0</v>
      </c>
      <c r="Q695" s="9">
        <f t="shared" si="225"/>
        <v>0</v>
      </c>
      <c r="S695" s="7">
        <f t="shared" si="226"/>
        <v>800</v>
      </c>
      <c r="T695" s="7">
        <f t="shared" si="227"/>
        <v>800</v>
      </c>
      <c r="U695" s="8" t="str">
        <f t="shared" si="228"/>
        <v/>
      </c>
      <c r="V695" s="7" cm="1">
        <f t="array" aca="1" ref="V695" ca="1">IF(ISBLANK(I695),0,_xlfn.XLOOKUP(I695,INDIRECT(U695&amp;"Controls"),INDIRECT(U695&amp;"ControlsAddon")))</f>
        <v>0</v>
      </c>
      <c r="W695" s="7" t="str">
        <f t="shared" si="216"/>
        <v/>
      </c>
      <c r="X695" s="7" cm="1">
        <f t="array" aca="1" ref="X695" ca="1">IF(AND(K695="y",NOT(ISBLANK(H695))),_xlfn.XLOOKUP(S695,ralcassette,ralcassettecost),IF(K695="Y",_xlfn.XLOOKUP(S695,INDIRECT(U695&amp;"RALW"),_xlfn.XLOOKUP(T695,INDIRECT(U695&amp;"RALD"),INDIRECT(U695&amp;"RAL"))),0))</f>
        <v>0</v>
      </c>
      <c r="Y695" s="7">
        <f t="shared" si="229"/>
        <v>0</v>
      </c>
      <c r="Z695" s="7">
        <f t="shared" si="230"/>
        <v>0</v>
      </c>
      <c r="AA695" s="7" cm="1">
        <f t="array" ref="AA695">IF(ISNUMBER(SEARCH("cassette",H695)),_xlfn.XLOOKUP(S695,cassettewidth,_xlfn.XLOOKUP(H695,cassettetype,cassette)),IF(ISNUMBER(SEARCH("fascia",H695)),_xlfn.XLOOKUP(S695,fasciawidth,_xlfn.XLOOKUP(H695,fasciatype,fascia)),0))</f>
        <v>0</v>
      </c>
      <c r="AB695" s="7" t="str">
        <f t="shared" si="231"/>
        <v/>
      </c>
      <c r="AC695" s="7" t="str" cm="1">
        <f t="array" ref="AC695">IF(NOT(ISBLANK(H695)),_xlfn.XLOOKUP(S695,cassetterefwidth,_xlfn.XLOOKUP(T695,cassetterefdrop,cassetteref)),"")</f>
        <v/>
      </c>
      <c r="AD695" s="1" t="b">
        <f t="shared" si="232"/>
        <v>0</v>
      </c>
      <c r="AE695" s="1" t="b">
        <f t="shared" si="217"/>
        <v>0</v>
      </c>
      <c r="AF695" s="10" t="e" cm="1">
        <f t="array" aca="1" ref="AF695" ca="1">(_xlfn.XLOOKUP($S695,INDIRECT($U695&amp;$W695&amp;"W"),_xlfn.XLOOKUP($T695,INDIRECT($U695&amp;$W695&amp;"D"),INDIRECT($U695&amp;$W695))))</f>
        <v>#REF!</v>
      </c>
      <c r="AG695" s="9"/>
      <c r="AH695" s="9"/>
      <c r="AI695" s="9"/>
      <c r="AJ695" s="9"/>
      <c r="AK695" s="9"/>
      <c r="AL695" s="7">
        <f t="shared" si="218"/>
        <v>500</v>
      </c>
      <c r="AM695" s="7" t="str">
        <f t="shared" si="233"/>
        <v/>
      </c>
      <c r="AN695" s="7">
        <f t="shared" si="219"/>
        <v>0</v>
      </c>
      <c r="AO695" s="7">
        <f t="shared" si="220"/>
        <v>0</v>
      </c>
      <c r="AP695" s="9" cm="1">
        <f t="array" aca="1" ref="AP695" ca="1">IF(F695="Flow",_xlfn.XLOOKUP(AL695,INDIRECT(F695&amp;AM695&amp;"W"),_xlfn.XLOOKUP(AI695,INDIRECT(F695&amp;AM695&amp;"H"),INDIRECT(F695&amp;AM695))),0)</f>
        <v>0</v>
      </c>
      <c r="AQ695" s="9">
        <f>IF(F695="Cascade",_xlfn.XLOOKUP(S695,Cascade!$C$4:$S$4,Cascade!$C$5:$S$5),0)</f>
        <v>0</v>
      </c>
      <c r="AR695" s="9" t="b">
        <f t="shared" si="221"/>
        <v>0</v>
      </c>
      <c r="AS695" s="9" cm="1">
        <f t="array" aca="1" ref="AS695" ca="1">IF(OR(G695="Ellipse 43",G695="Luxury 46",G695="Type 2",G695="Type D",G695="Type Z",ISBLANK(G695)),0,_xlfn.XLOOKUP(S695,INDIRECT(U695&amp;AR695&amp;"w"),INDIRECT(U695&amp;AR695)))</f>
        <v>0</v>
      </c>
      <c r="AT695" s="9" cm="1">
        <f t="array" ref="AT695">IF(F695="ExtraLok 100",_xlfn.XLOOKUP(S695,'ExtraLok 100'!$C$6:$S$6,_xlfn.XLOOKUP('Pricing Tool'!T695,'ExtraLok 100'!$A$7:$A$21,'ExtraLok 100'!$C$7:$S$21)),IF(F695="ExtraLok 125",_xlfn.XLOOKUP('Pricing Tool'!S695,'ExtraLok 125'!$C$6:$S$6,_xlfn.XLOOKUP('Pricing Tool'!T695,'ExtraLok 125'!$A$7:$A$33,'ExtraLok 125'!$C$7:$S$33)),0))</f>
        <v>0</v>
      </c>
      <c r="AU695" s="9">
        <f t="shared" ca="1" si="234"/>
        <v>0</v>
      </c>
      <c r="AV695" s="9" t="str">
        <f t="shared" si="222"/>
        <v/>
      </c>
      <c r="AW695" s="85" t="e">
        <f>_xlfn.XLOOKUP($AV695,'Size capacities'!$A$2:$A$120,'Size capacities'!D$2:D$120)</f>
        <v>#N/A</v>
      </c>
      <c r="AX695" s="85" t="e">
        <f>_xlfn.XLOOKUP($AV695,'Size capacities'!$A$2:$A$120,'Size capacities'!E$2:E$120)</f>
        <v>#N/A</v>
      </c>
      <c r="AY695" s="85" t="e">
        <f>_xlfn.XLOOKUP($AV695,'Size capacities'!$A$2:$A$120,'Size capacities'!F$2:F$120)</f>
        <v>#N/A</v>
      </c>
      <c r="AZ695" s="85" t="e">
        <f>_xlfn.XLOOKUP($AV695,'Size capacities'!$A$2:$A$120,'Size capacities'!G$2:G$120)</f>
        <v>#N/A</v>
      </c>
      <c r="BA695" s="85">
        <f t="shared" si="223"/>
        <v>0</v>
      </c>
      <c r="BB695" s="85">
        <f t="shared" si="224"/>
        <v>0</v>
      </c>
    </row>
    <row r="696" spans="1:54" x14ac:dyDescent="0.3">
      <c r="A696" s="7">
        <v>693</v>
      </c>
      <c r="B696" s="91"/>
      <c r="C696" s="91"/>
      <c r="D696" s="91"/>
      <c r="E696" s="91"/>
      <c r="F696" s="91"/>
      <c r="G696" s="91"/>
      <c r="H696" s="91"/>
      <c r="I696" s="91"/>
      <c r="J696" s="91"/>
      <c r="K696" s="92"/>
      <c r="L696" s="92"/>
      <c r="M696" s="9">
        <f t="shared" ca="1" si="214"/>
        <v>0</v>
      </c>
      <c r="N696" s="10" cm="1">
        <f t="array" aca="1" ref="N696" ca="1">IF(ISBLANK(C696),0,IF(F696="Flow",AP696,IF(F696="Cascade",AQ696,IF(OR(ISBLANK(F696),ISBLANK(G696),ISBLANK(I696),ISBLANK(J696)),0,(_xlfn.XLOOKUP(S696,INDIRECT(U696&amp;W696&amp;"W"),_xlfn.XLOOKUP(T696,INDIRECT(U696&amp;W696&amp;"D"),INDIRECT(U696&amp;W696))))))))</f>
        <v>0</v>
      </c>
      <c r="O696" s="93"/>
      <c r="P696" s="9">
        <f t="shared" ca="1" si="215"/>
        <v>0</v>
      </c>
      <c r="Q696" s="9">
        <f t="shared" si="225"/>
        <v>0</v>
      </c>
      <c r="S696" s="7">
        <f t="shared" si="226"/>
        <v>800</v>
      </c>
      <c r="T696" s="7">
        <f t="shared" si="227"/>
        <v>800</v>
      </c>
      <c r="U696" s="8" t="str">
        <f t="shared" si="228"/>
        <v/>
      </c>
      <c r="V696" s="7" cm="1">
        <f t="array" aca="1" ref="V696" ca="1">IF(ISBLANK(I696),0,_xlfn.XLOOKUP(I696,INDIRECT(U696&amp;"Controls"),INDIRECT(U696&amp;"ControlsAddon")))</f>
        <v>0</v>
      </c>
      <c r="W696" s="7" t="str">
        <f t="shared" si="216"/>
        <v/>
      </c>
      <c r="X696" s="7" cm="1">
        <f t="array" aca="1" ref="X696" ca="1">IF(AND(K696="y",NOT(ISBLANK(H696))),_xlfn.XLOOKUP(S696,ralcassette,ralcassettecost),IF(K696="Y",_xlfn.XLOOKUP(S696,INDIRECT(U696&amp;"RALW"),_xlfn.XLOOKUP(T696,INDIRECT(U696&amp;"RALD"),INDIRECT(U696&amp;"RAL"))),0))</f>
        <v>0</v>
      </c>
      <c r="Y696" s="7">
        <f t="shared" si="229"/>
        <v>0</v>
      </c>
      <c r="Z696" s="7">
        <f t="shared" si="230"/>
        <v>0</v>
      </c>
      <c r="AA696" s="7" cm="1">
        <f t="array" ref="AA696">IF(ISNUMBER(SEARCH("cassette",H696)),_xlfn.XLOOKUP(S696,cassettewidth,_xlfn.XLOOKUP(H696,cassettetype,cassette)),IF(ISNUMBER(SEARCH("fascia",H696)),_xlfn.XLOOKUP(S696,fasciawidth,_xlfn.XLOOKUP(H696,fasciatype,fascia)),0))</f>
        <v>0</v>
      </c>
      <c r="AB696" s="7" t="str">
        <f t="shared" si="231"/>
        <v/>
      </c>
      <c r="AC696" s="7" t="str" cm="1">
        <f t="array" ref="AC696">IF(NOT(ISBLANK(H696)),_xlfn.XLOOKUP(S696,cassetterefwidth,_xlfn.XLOOKUP(T696,cassetterefdrop,cassetteref)),"")</f>
        <v/>
      </c>
      <c r="AD696" s="1" t="b">
        <f t="shared" si="232"/>
        <v>0</v>
      </c>
      <c r="AE696" s="1" t="b">
        <f t="shared" si="217"/>
        <v>0</v>
      </c>
      <c r="AF696" s="10" t="e" cm="1">
        <f t="array" aca="1" ref="AF696" ca="1">(_xlfn.XLOOKUP($S696,INDIRECT($U696&amp;$W696&amp;"W"),_xlfn.XLOOKUP($T696,INDIRECT($U696&amp;$W696&amp;"D"),INDIRECT($U696&amp;$W696))))</f>
        <v>#REF!</v>
      </c>
      <c r="AG696" s="9"/>
      <c r="AH696" s="9"/>
      <c r="AI696" s="9"/>
      <c r="AJ696" s="9"/>
      <c r="AK696" s="9"/>
      <c r="AL696" s="7">
        <f t="shared" si="218"/>
        <v>500</v>
      </c>
      <c r="AM696" s="7" t="str">
        <f t="shared" si="233"/>
        <v/>
      </c>
      <c r="AN696" s="7">
        <f t="shared" si="219"/>
        <v>0</v>
      </c>
      <c r="AO696" s="7">
        <f t="shared" si="220"/>
        <v>0</v>
      </c>
      <c r="AP696" s="9" cm="1">
        <f t="array" aca="1" ref="AP696" ca="1">IF(F696="Flow",_xlfn.XLOOKUP(AL696,INDIRECT(F696&amp;AM696&amp;"W"),_xlfn.XLOOKUP(AI696,INDIRECT(F696&amp;AM696&amp;"H"),INDIRECT(F696&amp;AM696))),0)</f>
        <v>0</v>
      </c>
      <c r="AQ696" s="9">
        <f>IF(F696="Cascade",_xlfn.XLOOKUP(S696,Cascade!$C$4:$S$4,Cascade!$C$5:$S$5),0)</f>
        <v>0</v>
      </c>
      <c r="AR696" s="9" t="b">
        <f t="shared" si="221"/>
        <v>0</v>
      </c>
      <c r="AS696" s="9" cm="1">
        <f t="array" aca="1" ref="AS696" ca="1">IF(OR(G696="Ellipse 43",G696="Luxury 46",G696="Type 2",G696="Type D",G696="Type Z",ISBLANK(G696)),0,_xlfn.XLOOKUP(S696,INDIRECT(U696&amp;AR696&amp;"w"),INDIRECT(U696&amp;AR696)))</f>
        <v>0</v>
      </c>
      <c r="AT696" s="9" cm="1">
        <f t="array" ref="AT696">IF(F696="ExtraLok 100",_xlfn.XLOOKUP(S696,'ExtraLok 100'!$C$6:$S$6,_xlfn.XLOOKUP('Pricing Tool'!T696,'ExtraLok 100'!$A$7:$A$21,'ExtraLok 100'!$C$7:$S$21)),IF(F696="ExtraLok 125",_xlfn.XLOOKUP('Pricing Tool'!S696,'ExtraLok 125'!$C$6:$S$6,_xlfn.XLOOKUP('Pricing Tool'!T696,'ExtraLok 125'!$A$7:$A$33,'ExtraLok 125'!$C$7:$S$33)),0))</f>
        <v>0</v>
      </c>
      <c r="AU696" s="9">
        <f t="shared" ca="1" si="234"/>
        <v>0</v>
      </c>
      <c r="AV696" s="9" t="str">
        <f t="shared" si="222"/>
        <v/>
      </c>
      <c r="AW696" s="85" t="e">
        <f>_xlfn.XLOOKUP($AV696,'Size capacities'!$A$2:$A$120,'Size capacities'!D$2:D$120)</f>
        <v>#N/A</v>
      </c>
      <c r="AX696" s="85" t="e">
        <f>_xlfn.XLOOKUP($AV696,'Size capacities'!$A$2:$A$120,'Size capacities'!E$2:E$120)</f>
        <v>#N/A</v>
      </c>
      <c r="AY696" s="85" t="e">
        <f>_xlfn.XLOOKUP($AV696,'Size capacities'!$A$2:$A$120,'Size capacities'!F$2:F$120)</f>
        <v>#N/A</v>
      </c>
      <c r="AZ696" s="85" t="e">
        <f>_xlfn.XLOOKUP($AV696,'Size capacities'!$A$2:$A$120,'Size capacities'!G$2:G$120)</f>
        <v>#N/A</v>
      </c>
      <c r="BA696" s="85">
        <f t="shared" si="223"/>
        <v>0</v>
      </c>
      <c r="BB696" s="85">
        <f t="shared" si="224"/>
        <v>0</v>
      </c>
    </row>
    <row r="697" spans="1:54" x14ac:dyDescent="0.3">
      <c r="A697" s="7">
        <v>694</v>
      </c>
      <c r="B697" s="91"/>
      <c r="C697" s="91"/>
      <c r="D697" s="91"/>
      <c r="E697" s="91"/>
      <c r="F697" s="91"/>
      <c r="G697" s="91"/>
      <c r="H697" s="91"/>
      <c r="I697" s="91"/>
      <c r="J697" s="91"/>
      <c r="K697" s="92"/>
      <c r="L697" s="92"/>
      <c r="M697" s="9">
        <f t="shared" ca="1" si="214"/>
        <v>0</v>
      </c>
      <c r="N697" s="10" cm="1">
        <f t="array" aca="1" ref="N697" ca="1">IF(ISBLANK(C697),0,IF(F697="Flow",AP697,IF(F697="Cascade",AQ697,IF(OR(ISBLANK(F697),ISBLANK(G697),ISBLANK(I697),ISBLANK(J697)),0,(_xlfn.XLOOKUP(S697,INDIRECT(U697&amp;W697&amp;"W"),_xlfn.XLOOKUP(T697,INDIRECT(U697&amp;W697&amp;"D"),INDIRECT(U697&amp;W697))))))))</f>
        <v>0</v>
      </c>
      <c r="O697" s="93"/>
      <c r="P697" s="9">
        <f t="shared" ca="1" si="215"/>
        <v>0</v>
      </c>
      <c r="Q697" s="9">
        <f t="shared" si="225"/>
        <v>0</v>
      </c>
      <c r="S697" s="7">
        <f t="shared" si="226"/>
        <v>800</v>
      </c>
      <c r="T697" s="7">
        <f t="shared" si="227"/>
        <v>800</v>
      </c>
      <c r="U697" s="8" t="str">
        <f t="shared" si="228"/>
        <v/>
      </c>
      <c r="V697" s="7" cm="1">
        <f t="array" aca="1" ref="V697" ca="1">IF(ISBLANK(I697),0,_xlfn.XLOOKUP(I697,INDIRECT(U697&amp;"Controls"),INDIRECT(U697&amp;"ControlsAddon")))</f>
        <v>0</v>
      </c>
      <c r="W697" s="7" t="str">
        <f t="shared" si="216"/>
        <v/>
      </c>
      <c r="X697" s="7" cm="1">
        <f t="array" aca="1" ref="X697" ca="1">IF(AND(K697="y",NOT(ISBLANK(H697))),_xlfn.XLOOKUP(S697,ralcassette,ralcassettecost),IF(K697="Y",_xlfn.XLOOKUP(S697,INDIRECT(U697&amp;"RALW"),_xlfn.XLOOKUP(T697,INDIRECT(U697&amp;"RALD"),INDIRECT(U697&amp;"RAL"))),0))</f>
        <v>0</v>
      </c>
      <c r="Y697" s="7">
        <f t="shared" si="229"/>
        <v>0</v>
      </c>
      <c r="Z697" s="7">
        <f t="shared" si="230"/>
        <v>0</v>
      </c>
      <c r="AA697" s="7" cm="1">
        <f t="array" ref="AA697">IF(ISNUMBER(SEARCH("cassette",H697)),_xlfn.XLOOKUP(S697,cassettewidth,_xlfn.XLOOKUP(H697,cassettetype,cassette)),IF(ISNUMBER(SEARCH("fascia",H697)),_xlfn.XLOOKUP(S697,fasciawidth,_xlfn.XLOOKUP(H697,fasciatype,fascia)),0))</f>
        <v>0</v>
      </c>
      <c r="AB697" s="7" t="str">
        <f t="shared" si="231"/>
        <v/>
      </c>
      <c r="AC697" s="7" t="str" cm="1">
        <f t="array" ref="AC697">IF(NOT(ISBLANK(H697)),_xlfn.XLOOKUP(S697,cassetterefwidth,_xlfn.XLOOKUP(T697,cassetterefdrop,cassetteref)),"")</f>
        <v/>
      </c>
      <c r="AD697" s="1" t="b">
        <f t="shared" si="232"/>
        <v>0</v>
      </c>
      <c r="AE697" s="1" t="b">
        <f t="shared" si="217"/>
        <v>0</v>
      </c>
      <c r="AF697" s="10" t="e" cm="1">
        <f t="array" aca="1" ref="AF697" ca="1">(_xlfn.XLOOKUP($S697,INDIRECT($U697&amp;$W697&amp;"W"),_xlfn.XLOOKUP($T697,INDIRECT($U697&amp;$W697&amp;"D"),INDIRECT($U697&amp;$W697))))</f>
        <v>#REF!</v>
      </c>
      <c r="AG697" s="9"/>
      <c r="AH697" s="9"/>
      <c r="AI697" s="9"/>
      <c r="AJ697" s="9"/>
      <c r="AK697" s="9"/>
      <c r="AL697" s="7">
        <f t="shared" si="218"/>
        <v>500</v>
      </c>
      <c r="AM697" s="7" t="str">
        <f t="shared" si="233"/>
        <v/>
      </c>
      <c r="AN697" s="7">
        <f t="shared" si="219"/>
        <v>0</v>
      </c>
      <c r="AO697" s="7">
        <f t="shared" si="220"/>
        <v>0</v>
      </c>
      <c r="AP697" s="9" cm="1">
        <f t="array" aca="1" ref="AP697" ca="1">IF(F697="Flow",_xlfn.XLOOKUP(AL697,INDIRECT(F697&amp;AM697&amp;"W"),_xlfn.XLOOKUP(AI697,INDIRECT(F697&amp;AM697&amp;"H"),INDIRECT(F697&amp;AM697))),0)</f>
        <v>0</v>
      </c>
      <c r="AQ697" s="9">
        <f>IF(F697="Cascade",_xlfn.XLOOKUP(S697,Cascade!$C$4:$S$4,Cascade!$C$5:$S$5),0)</f>
        <v>0</v>
      </c>
      <c r="AR697" s="9" t="b">
        <f t="shared" si="221"/>
        <v>0</v>
      </c>
      <c r="AS697" s="9" cm="1">
        <f t="array" aca="1" ref="AS697" ca="1">IF(OR(G697="Ellipse 43",G697="Luxury 46",G697="Type 2",G697="Type D",G697="Type Z",ISBLANK(G697)),0,_xlfn.XLOOKUP(S697,INDIRECT(U697&amp;AR697&amp;"w"),INDIRECT(U697&amp;AR697)))</f>
        <v>0</v>
      </c>
      <c r="AT697" s="9" cm="1">
        <f t="array" ref="AT697">IF(F697="ExtraLok 100",_xlfn.XLOOKUP(S697,'ExtraLok 100'!$C$6:$S$6,_xlfn.XLOOKUP('Pricing Tool'!T697,'ExtraLok 100'!$A$7:$A$21,'ExtraLok 100'!$C$7:$S$21)),IF(F697="ExtraLok 125",_xlfn.XLOOKUP('Pricing Tool'!S697,'ExtraLok 125'!$C$6:$S$6,_xlfn.XLOOKUP('Pricing Tool'!T697,'ExtraLok 125'!$A$7:$A$33,'ExtraLok 125'!$C$7:$S$33)),0))</f>
        <v>0</v>
      </c>
      <c r="AU697" s="9">
        <f t="shared" ca="1" si="234"/>
        <v>0</v>
      </c>
      <c r="AV697" s="9" t="str">
        <f t="shared" si="222"/>
        <v/>
      </c>
      <c r="AW697" s="85" t="e">
        <f>_xlfn.XLOOKUP($AV697,'Size capacities'!$A$2:$A$120,'Size capacities'!D$2:D$120)</f>
        <v>#N/A</v>
      </c>
      <c r="AX697" s="85" t="e">
        <f>_xlfn.XLOOKUP($AV697,'Size capacities'!$A$2:$A$120,'Size capacities'!E$2:E$120)</f>
        <v>#N/A</v>
      </c>
      <c r="AY697" s="85" t="e">
        <f>_xlfn.XLOOKUP($AV697,'Size capacities'!$A$2:$A$120,'Size capacities'!F$2:F$120)</f>
        <v>#N/A</v>
      </c>
      <c r="AZ697" s="85" t="e">
        <f>_xlfn.XLOOKUP($AV697,'Size capacities'!$A$2:$A$120,'Size capacities'!G$2:G$120)</f>
        <v>#N/A</v>
      </c>
      <c r="BA697" s="85">
        <f t="shared" si="223"/>
        <v>0</v>
      </c>
      <c r="BB697" s="85">
        <f t="shared" si="224"/>
        <v>0</v>
      </c>
    </row>
    <row r="698" spans="1:54" x14ac:dyDescent="0.3">
      <c r="A698" s="7">
        <v>695</v>
      </c>
      <c r="B698" s="91"/>
      <c r="C698" s="91"/>
      <c r="D698" s="91"/>
      <c r="E698" s="91"/>
      <c r="F698" s="91"/>
      <c r="G698" s="91"/>
      <c r="H698" s="91"/>
      <c r="I698" s="91"/>
      <c r="J698" s="91"/>
      <c r="K698" s="92"/>
      <c r="L698" s="92"/>
      <c r="M698" s="9">
        <f t="shared" ca="1" si="214"/>
        <v>0</v>
      </c>
      <c r="N698" s="10" cm="1">
        <f t="array" aca="1" ref="N698" ca="1">IF(ISBLANK(C698),0,IF(F698="Flow",AP698,IF(F698="Cascade",AQ698,IF(OR(ISBLANK(F698),ISBLANK(G698),ISBLANK(I698),ISBLANK(J698)),0,(_xlfn.XLOOKUP(S698,INDIRECT(U698&amp;W698&amp;"W"),_xlfn.XLOOKUP(T698,INDIRECT(U698&amp;W698&amp;"D"),INDIRECT(U698&amp;W698))))))))</f>
        <v>0</v>
      </c>
      <c r="O698" s="93"/>
      <c r="P698" s="9">
        <f t="shared" ca="1" si="215"/>
        <v>0</v>
      </c>
      <c r="Q698" s="9">
        <f t="shared" si="225"/>
        <v>0</v>
      </c>
      <c r="S698" s="7">
        <f t="shared" si="226"/>
        <v>800</v>
      </c>
      <c r="T698" s="7">
        <f t="shared" si="227"/>
        <v>800</v>
      </c>
      <c r="U698" s="8" t="str">
        <f t="shared" si="228"/>
        <v/>
      </c>
      <c r="V698" s="7" cm="1">
        <f t="array" aca="1" ref="V698" ca="1">IF(ISBLANK(I698),0,_xlfn.XLOOKUP(I698,INDIRECT(U698&amp;"Controls"),INDIRECT(U698&amp;"ControlsAddon")))</f>
        <v>0</v>
      </c>
      <c r="W698" s="7" t="str">
        <f t="shared" si="216"/>
        <v/>
      </c>
      <c r="X698" s="7" cm="1">
        <f t="array" aca="1" ref="X698" ca="1">IF(AND(K698="y",NOT(ISBLANK(H698))),_xlfn.XLOOKUP(S698,ralcassette,ralcassettecost),IF(K698="Y",_xlfn.XLOOKUP(S698,INDIRECT(U698&amp;"RALW"),_xlfn.XLOOKUP(T698,INDIRECT(U698&amp;"RALD"),INDIRECT(U698&amp;"RAL"))),0))</f>
        <v>0</v>
      </c>
      <c r="Y698" s="7">
        <f t="shared" si="229"/>
        <v>0</v>
      </c>
      <c r="Z698" s="7">
        <f t="shared" si="230"/>
        <v>0</v>
      </c>
      <c r="AA698" s="7" cm="1">
        <f t="array" ref="AA698">IF(ISNUMBER(SEARCH("cassette",H698)),_xlfn.XLOOKUP(S698,cassettewidth,_xlfn.XLOOKUP(H698,cassettetype,cassette)),IF(ISNUMBER(SEARCH("fascia",H698)),_xlfn.XLOOKUP(S698,fasciawidth,_xlfn.XLOOKUP(H698,fasciatype,fascia)),0))</f>
        <v>0</v>
      </c>
      <c r="AB698" s="7" t="str">
        <f t="shared" si="231"/>
        <v/>
      </c>
      <c r="AC698" s="7" t="str" cm="1">
        <f t="array" ref="AC698">IF(NOT(ISBLANK(H698)),_xlfn.XLOOKUP(S698,cassetterefwidth,_xlfn.XLOOKUP(T698,cassetterefdrop,cassetteref)),"")</f>
        <v/>
      </c>
      <c r="AD698" s="1" t="b">
        <f t="shared" si="232"/>
        <v>0</v>
      </c>
      <c r="AE698" s="1" t="b">
        <f t="shared" si="217"/>
        <v>0</v>
      </c>
      <c r="AF698" s="10" t="e" cm="1">
        <f t="array" aca="1" ref="AF698" ca="1">(_xlfn.XLOOKUP($S698,INDIRECT($U698&amp;$W698&amp;"W"),_xlfn.XLOOKUP($T698,INDIRECT($U698&amp;$W698&amp;"D"),INDIRECT($U698&amp;$W698))))</f>
        <v>#REF!</v>
      </c>
      <c r="AG698" s="9"/>
      <c r="AH698" s="9"/>
      <c r="AI698" s="9"/>
      <c r="AJ698" s="9"/>
      <c r="AK698" s="9"/>
      <c r="AL698" s="7">
        <f t="shared" si="218"/>
        <v>500</v>
      </c>
      <c r="AM698" s="7" t="str">
        <f t="shared" si="233"/>
        <v/>
      </c>
      <c r="AN698" s="7">
        <f t="shared" si="219"/>
        <v>0</v>
      </c>
      <c r="AO698" s="7">
        <f t="shared" si="220"/>
        <v>0</v>
      </c>
      <c r="AP698" s="9" cm="1">
        <f t="array" aca="1" ref="AP698" ca="1">IF(F698="Flow",_xlfn.XLOOKUP(AL698,INDIRECT(F698&amp;AM698&amp;"W"),_xlfn.XLOOKUP(AI698,INDIRECT(F698&amp;AM698&amp;"H"),INDIRECT(F698&amp;AM698))),0)</f>
        <v>0</v>
      </c>
      <c r="AQ698" s="9">
        <f>IF(F698="Cascade",_xlfn.XLOOKUP(S698,Cascade!$C$4:$S$4,Cascade!$C$5:$S$5),0)</f>
        <v>0</v>
      </c>
      <c r="AR698" s="9" t="b">
        <f t="shared" si="221"/>
        <v>0</v>
      </c>
      <c r="AS698" s="9" cm="1">
        <f t="array" aca="1" ref="AS698" ca="1">IF(OR(G698="Ellipse 43",G698="Luxury 46",G698="Type 2",G698="Type D",G698="Type Z",ISBLANK(G698)),0,_xlfn.XLOOKUP(S698,INDIRECT(U698&amp;AR698&amp;"w"),INDIRECT(U698&amp;AR698)))</f>
        <v>0</v>
      </c>
      <c r="AT698" s="9" cm="1">
        <f t="array" ref="AT698">IF(F698="ExtraLok 100",_xlfn.XLOOKUP(S698,'ExtraLok 100'!$C$6:$S$6,_xlfn.XLOOKUP('Pricing Tool'!T698,'ExtraLok 100'!$A$7:$A$21,'ExtraLok 100'!$C$7:$S$21)),IF(F698="ExtraLok 125",_xlfn.XLOOKUP('Pricing Tool'!S698,'ExtraLok 125'!$C$6:$S$6,_xlfn.XLOOKUP('Pricing Tool'!T698,'ExtraLok 125'!$A$7:$A$33,'ExtraLok 125'!$C$7:$S$33)),0))</f>
        <v>0</v>
      </c>
      <c r="AU698" s="9">
        <f t="shared" ca="1" si="234"/>
        <v>0</v>
      </c>
      <c r="AV698" s="9" t="str">
        <f t="shared" si="222"/>
        <v/>
      </c>
      <c r="AW698" s="85" t="e">
        <f>_xlfn.XLOOKUP($AV698,'Size capacities'!$A$2:$A$120,'Size capacities'!D$2:D$120)</f>
        <v>#N/A</v>
      </c>
      <c r="AX698" s="85" t="e">
        <f>_xlfn.XLOOKUP($AV698,'Size capacities'!$A$2:$A$120,'Size capacities'!E$2:E$120)</f>
        <v>#N/A</v>
      </c>
      <c r="AY698" s="85" t="e">
        <f>_xlfn.XLOOKUP($AV698,'Size capacities'!$A$2:$A$120,'Size capacities'!F$2:F$120)</f>
        <v>#N/A</v>
      </c>
      <c r="AZ698" s="85" t="e">
        <f>_xlfn.XLOOKUP($AV698,'Size capacities'!$A$2:$A$120,'Size capacities'!G$2:G$120)</f>
        <v>#N/A</v>
      </c>
      <c r="BA698" s="85">
        <f t="shared" si="223"/>
        <v>0</v>
      </c>
      <c r="BB698" s="85">
        <f t="shared" si="224"/>
        <v>0</v>
      </c>
    </row>
    <row r="699" spans="1:54" x14ac:dyDescent="0.3">
      <c r="A699" s="7">
        <v>696</v>
      </c>
      <c r="B699" s="91"/>
      <c r="C699" s="91"/>
      <c r="D699" s="91"/>
      <c r="E699" s="91"/>
      <c r="F699" s="91"/>
      <c r="G699" s="91"/>
      <c r="H699" s="91"/>
      <c r="I699" s="91"/>
      <c r="J699" s="91"/>
      <c r="K699" s="92"/>
      <c r="L699" s="92"/>
      <c r="M699" s="9">
        <f t="shared" ca="1" si="214"/>
        <v>0</v>
      </c>
      <c r="N699" s="10" cm="1">
        <f t="array" aca="1" ref="N699" ca="1">IF(ISBLANK(C699),0,IF(F699="Flow",AP699,IF(F699="Cascade",AQ699,IF(OR(ISBLANK(F699),ISBLANK(G699),ISBLANK(I699),ISBLANK(J699)),0,(_xlfn.XLOOKUP(S699,INDIRECT(U699&amp;W699&amp;"W"),_xlfn.XLOOKUP(T699,INDIRECT(U699&amp;W699&amp;"D"),INDIRECT(U699&amp;W699))))))))</f>
        <v>0</v>
      </c>
      <c r="O699" s="93"/>
      <c r="P699" s="9">
        <f t="shared" ca="1" si="215"/>
        <v>0</v>
      </c>
      <c r="Q699" s="9">
        <f t="shared" si="225"/>
        <v>0</v>
      </c>
      <c r="S699" s="7">
        <f t="shared" si="226"/>
        <v>800</v>
      </c>
      <c r="T699" s="7">
        <f t="shared" si="227"/>
        <v>800</v>
      </c>
      <c r="U699" s="8" t="str">
        <f t="shared" si="228"/>
        <v/>
      </c>
      <c r="V699" s="7" cm="1">
        <f t="array" aca="1" ref="V699" ca="1">IF(ISBLANK(I699),0,_xlfn.XLOOKUP(I699,INDIRECT(U699&amp;"Controls"),INDIRECT(U699&amp;"ControlsAddon")))</f>
        <v>0</v>
      </c>
      <c r="W699" s="7" t="str">
        <f t="shared" si="216"/>
        <v/>
      </c>
      <c r="X699" s="7" cm="1">
        <f t="array" aca="1" ref="X699" ca="1">IF(AND(K699="y",NOT(ISBLANK(H699))),_xlfn.XLOOKUP(S699,ralcassette,ralcassettecost),IF(K699="Y",_xlfn.XLOOKUP(S699,INDIRECT(U699&amp;"RALW"),_xlfn.XLOOKUP(T699,INDIRECT(U699&amp;"RALD"),INDIRECT(U699&amp;"RAL"))),0))</f>
        <v>0</v>
      </c>
      <c r="Y699" s="7">
        <f t="shared" si="229"/>
        <v>0</v>
      </c>
      <c r="Z699" s="7">
        <f t="shared" si="230"/>
        <v>0</v>
      </c>
      <c r="AA699" s="7" cm="1">
        <f t="array" ref="AA699">IF(ISNUMBER(SEARCH("cassette",H699)),_xlfn.XLOOKUP(S699,cassettewidth,_xlfn.XLOOKUP(H699,cassettetype,cassette)),IF(ISNUMBER(SEARCH("fascia",H699)),_xlfn.XLOOKUP(S699,fasciawidth,_xlfn.XLOOKUP(H699,fasciatype,fascia)),0))</f>
        <v>0</v>
      </c>
      <c r="AB699" s="7" t="str">
        <f t="shared" si="231"/>
        <v/>
      </c>
      <c r="AC699" s="7" t="str" cm="1">
        <f t="array" ref="AC699">IF(NOT(ISBLANK(H699)),_xlfn.XLOOKUP(S699,cassetterefwidth,_xlfn.XLOOKUP(T699,cassetterefdrop,cassetteref)),"")</f>
        <v/>
      </c>
      <c r="AD699" s="1" t="b">
        <f t="shared" si="232"/>
        <v>0</v>
      </c>
      <c r="AE699" s="1" t="b">
        <f t="shared" si="217"/>
        <v>0</v>
      </c>
      <c r="AF699" s="10" t="e" cm="1">
        <f t="array" aca="1" ref="AF699" ca="1">(_xlfn.XLOOKUP($S699,INDIRECT($U699&amp;$W699&amp;"W"),_xlfn.XLOOKUP($T699,INDIRECT($U699&amp;$W699&amp;"D"),INDIRECT($U699&amp;$W699))))</f>
        <v>#REF!</v>
      </c>
      <c r="AG699" s="9"/>
      <c r="AH699" s="9"/>
      <c r="AI699" s="9"/>
      <c r="AJ699" s="9"/>
      <c r="AK699" s="9"/>
      <c r="AL699" s="7">
        <f t="shared" si="218"/>
        <v>500</v>
      </c>
      <c r="AM699" s="7" t="str">
        <f t="shared" si="233"/>
        <v/>
      </c>
      <c r="AN699" s="7">
        <f t="shared" si="219"/>
        <v>0</v>
      </c>
      <c r="AO699" s="7">
        <f t="shared" si="220"/>
        <v>0</v>
      </c>
      <c r="AP699" s="9" cm="1">
        <f t="array" aca="1" ref="AP699" ca="1">IF(F699="Flow",_xlfn.XLOOKUP(AL699,INDIRECT(F699&amp;AM699&amp;"W"),_xlfn.XLOOKUP(AI699,INDIRECT(F699&amp;AM699&amp;"H"),INDIRECT(F699&amp;AM699))),0)</f>
        <v>0</v>
      </c>
      <c r="AQ699" s="9">
        <f>IF(F699="Cascade",_xlfn.XLOOKUP(S699,Cascade!$C$4:$S$4,Cascade!$C$5:$S$5),0)</f>
        <v>0</v>
      </c>
      <c r="AR699" s="9" t="b">
        <f t="shared" si="221"/>
        <v>0</v>
      </c>
      <c r="AS699" s="9" cm="1">
        <f t="array" aca="1" ref="AS699" ca="1">IF(OR(G699="Ellipse 43",G699="Luxury 46",G699="Type 2",G699="Type D",G699="Type Z",ISBLANK(G699)),0,_xlfn.XLOOKUP(S699,INDIRECT(U699&amp;AR699&amp;"w"),INDIRECT(U699&amp;AR699)))</f>
        <v>0</v>
      </c>
      <c r="AT699" s="9" cm="1">
        <f t="array" ref="AT699">IF(F699="ExtraLok 100",_xlfn.XLOOKUP(S699,'ExtraLok 100'!$C$6:$S$6,_xlfn.XLOOKUP('Pricing Tool'!T699,'ExtraLok 100'!$A$7:$A$21,'ExtraLok 100'!$C$7:$S$21)),IF(F699="ExtraLok 125",_xlfn.XLOOKUP('Pricing Tool'!S699,'ExtraLok 125'!$C$6:$S$6,_xlfn.XLOOKUP('Pricing Tool'!T699,'ExtraLok 125'!$A$7:$A$33,'ExtraLok 125'!$C$7:$S$33)),0))</f>
        <v>0</v>
      </c>
      <c r="AU699" s="9">
        <f t="shared" ca="1" si="234"/>
        <v>0</v>
      </c>
      <c r="AV699" s="9" t="str">
        <f t="shared" si="222"/>
        <v/>
      </c>
      <c r="AW699" s="85" t="e">
        <f>_xlfn.XLOOKUP($AV699,'Size capacities'!$A$2:$A$120,'Size capacities'!D$2:D$120)</f>
        <v>#N/A</v>
      </c>
      <c r="AX699" s="85" t="e">
        <f>_xlfn.XLOOKUP($AV699,'Size capacities'!$A$2:$A$120,'Size capacities'!E$2:E$120)</f>
        <v>#N/A</v>
      </c>
      <c r="AY699" s="85" t="e">
        <f>_xlfn.XLOOKUP($AV699,'Size capacities'!$A$2:$A$120,'Size capacities'!F$2:F$120)</f>
        <v>#N/A</v>
      </c>
      <c r="AZ699" s="85" t="e">
        <f>_xlfn.XLOOKUP($AV699,'Size capacities'!$A$2:$A$120,'Size capacities'!G$2:G$120)</f>
        <v>#N/A</v>
      </c>
      <c r="BA699" s="85">
        <f t="shared" si="223"/>
        <v>0</v>
      </c>
      <c r="BB699" s="85">
        <f t="shared" si="224"/>
        <v>0</v>
      </c>
    </row>
    <row r="700" spans="1:54" x14ac:dyDescent="0.3">
      <c r="A700" s="7">
        <v>697</v>
      </c>
      <c r="B700" s="91"/>
      <c r="C700" s="91"/>
      <c r="D700" s="91"/>
      <c r="E700" s="91"/>
      <c r="F700" s="91"/>
      <c r="G700" s="91"/>
      <c r="H700" s="91"/>
      <c r="I700" s="91"/>
      <c r="J700" s="91"/>
      <c r="K700" s="92"/>
      <c r="L700" s="92"/>
      <c r="M700" s="9">
        <f t="shared" ca="1" si="214"/>
        <v>0</v>
      </c>
      <c r="N700" s="10" cm="1">
        <f t="array" aca="1" ref="N700" ca="1">IF(ISBLANK(C700),0,IF(F700="Flow",AP700,IF(F700="Cascade",AQ700,IF(OR(ISBLANK(F700),ISBLANK(G700),ISBLANK(I700),ISBLANK(J700)),0,(_xlfn.XLOOKUP(S700,INDIRECT(U700&amp;W700&amp;"W"),_xlfn.XLOOKUP(T700,INDIRECT(U700&amp;W700&amp;"D"),INDIRECT(U700&amp;W700))))))))</f>
        <v>0</v>
      </c>
      <c r="O700" s="93"/>
      <c r="P700" s="9">
        <f t="shared" ca="1" si="215"/>
        <v>0</v>
      </c>
      <c r="Q700" s="9">
        <f t="shared" si="225"/>
        <v>0</v>
      </c>
      <c r="S700" s="7">
        <f t="shared" si="226"/>
        <v>800</v>
      </c>
      <c r="T700" s="7">
        <f t="shared" si="227"/>
        <v>800</v>
      </c>
      <c r="U700" s="8" t="str">
        <f t="shared" si="228"/>
        <v/>
      </c>
      <c r="V700" s="7" cm="1">
        <f t="array" aca="1" ref="V700" ca="1">IF(ISBLANK(I700),0,_xlfn.XLOOKUP(I700,INDIRECT(U700&amp;"Controls"),INDIRECT(U700&amp;"ControlsAddon")))</f>
        <v>0</v>
      </c>
      <c r="W700" s="7" t="str">
        <f t="shared" si="216"/>
        <v/>
      </c>
      <c r="X700" s="7" cm="1">
        <f t="array" aca="1" ref="X700" ca="1">IF(AND(K700="y",NOT(ISBLANK(H700))),_xlfn.XLOOKUP(S700,ralcassette,ralcassettecost),IF(K700="Y",_xlfn.XLOOKUP(S700,INDIRECT(U700&amp;"RALW"),_xlfn.XLOOKUP(T700,INDIRECT(U700&amp;"RALD"),INDIRECT(U700&amp;"RAL"))),0))</f>
        <v>0</v>
      </c>
      <c r="Y700" s="7">
        <f t="shared" si="229"/>
        <v>0</v>
      </c>
      <c r="Z700" s="7">
        <f t="shared" si="230"/>
        <v>0</v>
      </c>
      <c r="AA700" s="7" cm="1">
        <f t="array" ref="AA700">IF(ISNUMBER(SEARCH("cassette",H700)),_xlfn.XLOOKUP(S700,cassettewidth,_xlfn.XLOOKUP(H700,cassettetype,cassette)),IF(ISNUMBER(SEARCH("fascia",H700)),_xlfn.XLOOKUP(S700,fasciawidth,_xlfn.XLOOKUP(H700,fasciatype,fascia)),0))</f>
        <v>0</v>
      </c>
      <c r="AB700" s="7" t="str">
        <f t="shared" si="231"/>
        <v/>
      </c>
      <c r="AC700" s="7" t="str" cm="1">
        <f t="array" ref="AC700">IF(NOT(ISBLANK(H700)),_xlfn.XLOOKUP(S700,cassetterefwidth,_xlfn.XLOOKUP(T700,cassetterefdrop,cassetteref)),"")</f>
        <v/>
      </c>
      <c r="AD700" s="1" t="b">
        <f t="shared" si="232"/>
        <v>0</v>
      </c>
      <c r="AE700" s="1" t="b">
        <f t="shared" si="217"/>
        <v>0</v>
      </c>
      <c r="AF700" s="10" t="e" cm="1">
        <f t="array" aca="1" ref="AF700" ca="1">(_xlfn.XLOOKUP($S700,INDIRECT($U700&amp;$W700&amp;"W"),_xlfn.XLOOKUP($T700,INDIRECT($U700&amp;$W700&amp;"D"),INDIRECT($U700&amp;$W700))))</f>
        <v>#REF!</v>
      </c>
      <c r="AG700" s="9"/>
      <c r="AH700" s="9"/>
      <c r="AI700" s="9"/>
      <c r="AJ700" s="9"/>
      <c r="AK700" s="9"/>
      <c r="AL700" s="7">
        <f t="shared" si="218"/>
        <v>500</v>
      </c>
      <c r="AM700" s="7" t="str">
        <f t="shared" si="233"/>
        <v/>
      </c>
      <c r="AN700" s="7">
        <f t="shared" si="219"/>
        <v>0</v>
      </c>
      <c r="AO700" s="7">
        <f t="shared" si="220"/>
        <v>0</v>
      </c>
      <c r="AP700" s="9" cm="1">
        <f t="array" aca="1" ref="AP700" ca="1">IF(F700="Flow",_xlfn.XLOOKUP(AL700,INDIRECT(F700&amp;AM700&amp;"W"),_xlfn.XLOOKUP(AI700,INDIRECT(F700&amp;AM700&amp;"H"),INDIRECT(F700&amp;AM700))),0)</f>
        <v>0</v>
      </c>
      <c r="AQ700" s="9">
        <f>IF(F700="Cascade",_xlfn.XLOOKUP(S700,Cascade!$C$4:$S$4,Cascade!$C$5:$S$5),0)</f>
        <v>0</v>
      </c>
      <c r="AR700" s="9" t="b">
        <f t="shared" si="221"/>
        <v>0</v>
      </c>
      <c r="AS700" s="9" cm="1">
        <f t="array" aca="1" ref="AS700" ca="1">IF(OR(G700="Ellipse 43",G700="Luxury 46",G700="Type 2",G700="Type D",G700="Type Z",ISBLANK(G700)),0,_xlfn.XLOOKUP(S700,INDIRECT(U700&amp;AR700&amp;"w"),INDIRECT(U700&amp;AR700)))</f>
        <v>0</v>
      </c>
      <c r="AT700" s="9" cm="1">
        <f t="array" ref="AT700">IF(F700="ExtraLok 100",_xlfn.XLOOKUP(S700,'ExtraLok 100'!$C$6:$S$6,_xlfn.XLOOKUP('Pricing Tool'!T700,'ExtraLok 100'!$A$7:$A$21,'ExtraLok 100'!$C$7:$S$21)),IF(F700="ExtraLok 125",_xlfn.XLOOKUP('Pricing Tool'!S700,'ExtraLok 125'!$C$6:$S$6,_xlfn.XLOOKUP('Pricing Tool'!T700,'ExtraLok 125'!$A$7:$A$33,'ExtraLok 125'!$C$7:$S$33)),0))</f>
        <v>0</v>
      </c>
      <c r="AU700" s="9">
        <f t="shared" ca="1" si="234"/>
        <v>0</v>
      </c>
      <c r="AV700" s="9" t="str">
        <f t="shared" si="222"/>
        <v/>
      </c>
      <c r="AW700" s="85" t="e">
        <f>_xlfn.XLOOKUP($AV700,'Size capacities'!$A$2:$A$120,'Size capacities'!D$2:D$120)</f>
        <v>#N/A</v>
      </c>
      <c r="AX700" s="85" t="e">
        <f>_xlfn.XLOOKUP($AV700,'Size capacities'!$A$2:$A$120,'Size capacities'!E$2:E$120)</f>
        <v>#N/A</v>
      </c>
      <c r="AY700" s="85" t="e">
        <f>_xlfn.XLOOKUP($AV700,'Size capacities'!$A$2:$A$120,'Size capacities'!F$2:F$120)</f>
        <v>#N/A</v>
      </c>
      <c r="AZ700" s="85" t="e">
        <f>_xlfn.XLOOKUP($AV700,'Size capacities'!$A$2:$A$120,'Size capacities'!G$2:G$120)</f>
        <v>#N/A</v>
      </c>
      <c r="BA700" s="85">
        <f t="shared" si="223"/>
        <v>0</v>
      </c>
      <c r="BB700" s="85">
        <f t="shared" si="224"/>
        <v>0</v>
      </c>
    </row>
    <row r="701" spans="1:54" x14ac:dyDescent="0.3">
      <c r="A701" s="7">
        <v>698</v>
      </c>
      <c r="B701" s="91"/>
      <c r="C701" s="91"/>
      <c r="D701" s="91"/>
      <c r="E701" s="91"/>
      <c r="F701" s="91"/>
      <c r="G701" s="91"/>
      <c r="H701" s="91"/>
      <c r="I701" s="91"/>
      <c r="J701" s="91"/>
      <c r="K701" s="92"/>
      <c r="L701" s="92"/>
      <c r="M701" s="9">
        <f t="shared" ca="1" si="214"/>
        <v>0</v>
      </c>
      <c r="N701" s="10" cm="1">
        <f t="array" aca="1" ref="N701" ca="1">IF(ISBLANK(C701),0,IF(F701="Flow",AP701,IF(F701="Cascade",AQ701,IF(OR(ISBLANK(F701),ISBLANK(G701),ISBLANK(I701),ISBLANK(J701)),0,(_xlfn.XLOOKUP(S701,INDIRECT(U701&amp;W701&amp;"W"),_xlfn.XLOOKUP(T701,INDIRECT(U701&amp;W701&amp;"D"),INDIRECT(U701&amp;W701))))))))</f>
        <v>0</v>
      </c>
      <c r="O701" s="93"/>
      <c r="P701" s="9">
        <f t="shared" ca="1" si="215"/>
        <v>0</v>
      </c>
      <c r="Q701" s="9">
        <f t="shared" si="225"/>
        <v>0</v>
      </c>
      <c r="S701" s="7">
        <f t="shared" si="226"/>
        <v>800</v>
      </c>
      <c r="T701" s="7">
        <f t="shared" si="227"/>
        <v>800</v>
      </c>
      <c r="U701" s="8" t="str">
        <f t="shared" si="228"/>
        <v/>
      </c>
      <c r="V701" s="7" cm="1">
        <f t="array" aca="1" ref="V701" ca="1">IF(ISBLANK(I701),0,_xlfn.XLOOKUP(I701,INDIRECT(U701&amp;"Controls"),INDIRECT(U701&amp;"ControlsAddon")))</f>
        <v>0</v>
      </c>
      <c r="W701" s="7" t="str">
        <f t="shared" si="216"/>
        <v/>
      </c>
      <c r="X701" s="7" cm="1">
        <f t="array" aca="1" ref="X701" ca="1">IF(AND(K701="y",NOT(ISBLANK(H701))),_xlfn.XLOOKUP(S701,ralcassette,ralcassettecost),IF(K701="Y",_xlfn.XLOOKUP(S701,INDIRECT(U701&amp;"RALW"),_xlfn.XLOOKUP(T701,INDIRECT(U701&amp;"RALD"),INDIRECT(U701&amp;"RAL"))),0))</f>
        <v>0</v>
      </c>
      <c r="Y701" s="7">
        <f t="shared" si="229"/>
        <v>0</v>
      </c>
      <c r="Z701" s="7">
        <f t="shared" si="230"/>
        <v>0</v>
      </c>
      <c r="AA701" s="7" cm="1">
        <f t="array" ref="AA701">IF(ISNUMBER(SEARCH("cassette",H701)),_xlfn.XLOOKUP(S701,cassettewidth,_xlfn.XLOOKUP(H701,cassettetype,cassette)),IF(ISNUMBER(SEARCH("fascia",H701)),_xlfn.XLOOKUP(S701,fasciawidth,_xlfn.XLOOKUP(H701,fasciatype,fascia)),0))</f>
        <v>0</v>
      </c>
      <c r="AB701" s="7" t="str">
        <f t="shared" si="231"/>
        <v/>
      </c>
      <c r="AC701" s="7" t="str" cm="1">
        <f t="array" ref="AC701">IF(NOT(ISBLANK(H701)),_xlfn.XLOOKUP(S701,cassetterefwidth,_xlfn.XLOOKUP(T701,cassetterefdrop,cassetteref)),"")</f>
        <v/>
      </c>
      <c r="AD701" s="1" t="b">
        <f t="shared" si="232"/>
        <v>0</v>
      </c>
      <c r="AE701" s="1" t="b">
        <f t="shared" si="217"/>
        <v>0</v>
      </c>
      <c r="AF701" s="10" t="e" cm="1">
        <f t="array" aca="1" ref="AF701" ca="1">(_xlfn.XLOOKUP($S701,INDIRECT($U701&amp;$W701&amp;"W"),_xlfn.XLOOKUP($T701,INDIRECT($U701&amp;$W701&amp;"D"),INDIRECT($U701&amp;$W701))))</f>
        <v>#REF!</v>
      </c>
      <c r="AG701" s="9"/>
      <c r="AH701" s="9"/>
      <c r="AI701" s="9"/>
      <c r="AJ701" s="9"/>
      <c r="AK701" s="9"/>
      <c r="AL701" s="7">
        <f t="shared" si="218"/>
        <v>500</v>
      </c>
      <c r="AM701" s="7" t="str">
        <f t="shared" si="233"/>
        <v/>
      </c>
      <c r="AN701" s="7">
        <f t="shared" si="219"/>
        <v>0</v>
      </c>
      <c r="AO701" s="7">
        <f t="shared" si="220"/>
        <v>0</v>
      </c>
      <c r="AP701" s="9" cm="1">
        <f t="array" aca="1" ref="AP701" ca="1">IF(F701="Flow",_xlfn.XLOOKUP(AL701,INDIRECT(F701&amp;AM701&amp;"W"),_xlfn.XLOOKUP(AI701,INDIRECT(F701&amp;AM701&amp;"H"),INDIRECT(F701&amp;AM701))),0)</f>
        <v>0</v>
      </c>
      <c r="AQ701" s="9">
        <f>IF(F701="Cascade",_xlfn.XLOOKUP(S701,Cascade!$C$4:$S$4,Cascade!$C$5:$S$5),0)</f>
        <v>0</v>
      </c>
      <c r="AR701" s="9" t="b">
        <f t="shared" si="221"/>
        <v>0</v>
      </c>
      <c r="AS701" s="9" cm="1">
        <f t="array" aca="1" ref="AS701" ca="1">IF(OR(G701="Ellipse 43",G701="Luxury 46",G701="Type 2",G701="Type D",G701="Type Z",ISBLANK(G701)),0,_xlfn.XLOOKUP(S701,INDIRECT(U701&amp;AR701&amp;"w"),INDIRECT(U701&amp;AR701)))</f>
        <v>0</v>
      </c>
      <c r="AT701" s="9" cm="1">
        <f t="array" ref="AT701">IF(F701="ExtraLok 100",_xlfn.XLOOKUP(S701,'ExtraLok 100'!$C$6:$S$6,_xlfn.XLOOKUP('Pricing Tool'!T701,'ExtraLok 100'!$A$7:$A$21,'ExtraLok 100'!$C$7:$S$21)),IF(F701="ExtraLok 125",_xlfn.XLOOKUP('Pricing Tool'!S701,'ExtraLok 125'!$C$6:$S$6,_xlfn.XLOOKUP('Pricing Tool'!T701,'ExtraLok 125'!$A$7:$A$33,'ExtraLok 125'!$C$7:$S$33)),0))</f>
        <v>0</v>
      </c>
      <c r="AU701" s="9">
        <f t="shared" ca="1" si="234"/>
        <v>0</v>
      </c>
      <c r="AV701" s="9" t="str">
        <f t="shared" si="222"/>
        <v/>
      </c>
      <c r="AW701" s="85" t="e">
        <f>_xlfn.XLOOKUP($AV701,'Size capacities'!$A$2:$A$120,'Size capacities'!D$2:D$120)</f>
        <v>#N/A</v>
      </c>
      <c r="AX701" s="85" t="e">
        <f>_xlfn.XLOOKUP($AV701,'Size capacities'!$A$2:$A$120,'Size capacities'!E$2:E$120)</f>
        <v>#N/A</v>
      </c>
      <c r="AY701" s="85" t="e">
        <f>_xlfn.XLOOKUP($AV701,'Size capacities'!$A$2:$A$120,'Size capacities'!F$2:F$120)</f>
        <v>#N/A</v>
      </c>
      <c r="AZ701" s="85" t="e">
        <f>_xlfn.XLOOKUP($AV701,'Size capacities'!$A$2:$A$120,'Size capacities'!G$2:G$120)</f>
        <v>#N/A</v>
      </c>
      <c r="BA701" s="85">
        <f t="shared" si="223"/>
        <v>0</v>
      </c>
      <c r="BB701" s="85">
        <f t="shared" si="224"/>
        <v>0</v>
      </c>
    </row>
    <row r="702" spans="1:54" x14ac:dyDescent="0.3">
      <c r="A702" s="7">
        <v>699</v>
      </c>
      <c r="B702" s="91"/>
      <c r="C702" s="91"/>
      <c r="D702" s="91"/>
      <c r="E702" s="91"/>
      <c r="F702" s="91"/>
      <c r="G702" s="91"/>
      <c r="H702" s="91"/>
      <c r="I702" s="91"/>
      <c r="J702" s="91"/>
      <c r="K702" s="92"/>
      <c r="L702" s="92"/>
      <c r="M702" s="9">
        <f t="shared" ca="1" si="214"/>
        <v>0</v>
      </c>
      <c r="N702" s="10" cm="1">
        <f t="array" aca="1" ref="N702" ca="1">IF(ISBLANK(C702),0,IF(F702="Flow",AP702,IF(F702="Cascade",AQ702,IF(OR(ISBLANK(F702),ISBLANK(G702),ISBLANK(I702),ISBLANK(J702)),0,(_xlfn.XLOOKUP(S702,INDIRECT(U702&amp;W702&amp;"W"),_xlfn.XLOOKUP(T702,INDIRECT(U702&amp;W702&amp;"D"),INDIRECT(U702&amp;W702))))))))</f>
        <v>0</v>
      </c>
      <c r="O702" s="93"/>
      <c r="P702" s="9">
        <f t="shared" ca="1" si="215"/>
        <v>0</v>
      </c>
      <c r="Q702" s="9">
        <f t="shared" si="225"/>
        <v>0</v>
      </c>
      <c r="S702" s="7">
        <f t="shared" si="226"/>
        <v>800</v>
      </c>
      <c r="T702" s="7">
        <f t="shared" si="227"/>
        <v>800</v>
      </c>
      <c r="U702" s="8" t="str">
        <f t="shared" si="228"/>
        <v/>
      </c>
      <c r="V702" s="7" cm="1">
        <f t="array" aca="1" ref="V702" ca="1">IF(ISBLANK(I702),0,_xlfn.XLOOKUP(I702,INDIRECT(U702&amp;"Controls"),INDIRECT(U702&amp;"ControlsAddon")))</f>
        <v>0</v>
      </c>
      <c r="W702" s="7" t="str">
        <f t="shared" si="216"/>
        <v/>
      </c>
      <c r="X702" s="7" cm="1">
        <f t="array" aca="1" ref="X702" ca="1">IF(AND(K702="y",NOT(ISBLANK(H702))),_xlfn.XLOOKUP(S702,ralcassette,ralcassettecost),IF(K702="Y",_xlfn.XLOOKUP(S702,INDIRECT(U702&amp;"RALW"),_xlfn.XLOOKUP(T702,INDIRECT(U702&amp;"RALD"),INDIRECT(U702&amp;"RAL"))),0))</f>
        <v>0</v>
      </c>
      <c r="Y702" s="7">
        <f t="shared" si="229"/>
        <v>0</v>
      </c>
      <c r="Z702" s="7">
        <f t="shared" si="230"/>
        <v>0</v>
      </c>
      <c r="AA702" s="7" cm="1">
        <f t="array" ref="AA702">IF(ISNUMBER(SEARCH("cassette",H702)),_xlfn.XLOOKUP(S702,cassettewidth,_xlfn.XLOOKUP(H702,cassettetype,cassette)),IF(ISNUMBER(SEARCH("fascia",H702)),_xlfn.XLOOKUP(S702,fasciawidth,_xlfn.XLOOKUP(H702,fasciatype,fascia)),0))</f>
        <v>0</v>
      </c>
      <c r="AB702" s="7" t="str">
        <f t="shared" si="231"/>
        <v/>
      </c>
      <c r="AC702" s="7" t="str" cm="1">
        <f t="array" ref="AC702">IF(NOT(ISBLANK(H702)),_xlfn.XLOOKUP(S702,cassetterefwidth,_xlfn.XLOOKUP(T702,cassetterefdrop,cassetteref)),"")</f>
        <v/>
      </c>
      <c r="AD702" s="1" t="b">
        <f t="shared" si="232"/>
        <v>0</v>
      </c>
      <c r="AE702" s="1" t="b">
        <f t="shared" si="217"/>
        <v>0</v>
      </c>
      <c r="AF702" s="10" t="e" cm="1">
        <f t="array" aca="1" ref="AF702" ca="1">(_xlfn.XLOOKUP($S702,INDIRECT($U702&amp;$W702&amp;"W"),_xlfn.XLOOKUP($T702,INDIRECT($U702&amp;$W702&amp;"D"),INDIRECT($U702&amp;$W702))))</f>
        <v>#REF!</v>
      </c>
      <c r="AG702" s="9"/>
      <c r="AH702" s="9"/>
      <c r="AI702" s="9"/>
      <c r="AJ702" s="9"/>
      <c r="AK702" s="9"/>
      <c r="AL702" s="7">
        <f t="shared" si="218"/>
        <v>500</v>
      </c>
      <c r="AM702" s="7" t="str">
        <f t="shared" si="233"/>
        <v/>
      </c>
      <c r="AN702" s="7">
        <f t="shared" si="219"/>
        <v>0</v>
      </c>
      <c r="AO702" s="7">
        <f t="shared" si="220"/>
        <v>0</v>
      </c>
      <c r="AP702" s="9" cm="1">
        <f t="array" aca="1" ref="AP702" ca="1">IF(F702="Flow",_xlfn.XLOOKUP(AL702,INDIRECT(F702&amp;AM702&amp;"W"),_xlfn.XLOOKUP(AI702,INDIRECT(F702&amp;AM702&amp;"H"),INDIRECT(F702&amp;AM702))),0)</f>
        <v>0</v>
      </c>
      <c r="AQ702" s="9">
        <f>IF(F702="Cascade",_xlfn.XLOOKUP(S702,Cascade!$C$4:$S$4,Cascade!$C$5:$S$5),0)</f>
        <v>0</v>
      </c>
      <c r="AR702" s="9" t="b">
        <f t="shared" si="221"/>
        <v>0</v>
      </c>
      <c r="AS702" s="9" cm="1">
        <f t="array" aca="1" ref="AS702" ca="1">IF(OR(G702="Ellipse 43",G702="Luxury 46",G702="Type 2",G702="Type D",G702="Type Z",ISBLANK(G702)),0,_xlfn.XLOOKUP(S702,INDIRECT(U702&amp;AR702&amp;"w"),INDIRECT(U702&amp;AR702)))</f>
        <v>0</v>
      </c>
      <c r="AT702" s="9" cm="1">
        <f t="array" ref="AT702">IF(F702="ExtraLok 100",_xlfn.XLOOKUP(S702,'ExtraLok 100'!$C$6:$S$6,_xlfn.XLOOKUP('Pricing Tool'!T702,'ExtraLok 100'!$A$7:$A$21,'ExtraLok 100'!$C$7:$S$21)),IF(F702="ExtraLok 125",_xlfn.XLOOKUP('Pricing Tool'!S702,'ExtraLok 125'!$C$6:$S$6,_xlfn.XLOOKUP('Pricing Tool'!T702,'ExtraLok 125'!$A$7:$A$33,'ExtraLok 125'!$C$7:$S$33)),0))</f>
        <v>0</v>
      </c>
      <c r="AU702" s="9">
        <f t="shared" ca="1" si="234"/>
        <v>0</v>
      </c>
      <c r="AV702" s="9" t="str">
        <f t="shared" si="222"/>
        <v/>
      </c>
      <c r="AW702" s="85" t="e">
        <f>_xlfn.XLOOKUP($AV702,'Size capacities'!$A$2:$A$120,'Size capacities'!D$2:D$120)</f>
        <v>#N/A</v>
      </c>
      <c r="AX702" s="85" t="e">
        <f>_xlfn.XLOOKUP($AV702,'Size capacities'!$A$2:$A$120,'Size capacities'!E$2:E$120)</f>
        <v>#N/A</v>
      </c>
      <c r="AY702" s="85" t="e">
        <f>_xlfn.XLOOKUP($AV702,'Size capacities'!$A$2:$A$120,'Size capacities'!F$2:F$120)</f>
        <v>#N/A</v>
      </c>
      <c r="AZ702" s="85" t="e">
        <f>_xlfn.XLOOKUP($AV702,'Size capacities'!$A$2:$A$120,'Size capacities'!G$2:G$120)</f>
        <v>#N/A</v>
      </c>
      <c r="BA702" s="85">
        <f t="shared" si="223"/>
        <v>0</v>
      </c>
      <c r="BB702" s="85">
        <f t="shared" si="224"/>
        <v>0</v>
      </c>
    </row>
    <row r="703" spans="1:54" x14ac:dyDescent="0.3">
      <c r="A703" s="7">
        <v>700</v>
      </c>
      <c r="B703" s="91"/>
      <c r="C703" s="91"/>
      <c r="D703" s="91"/>
      <c r="E703" s="91"/>
      <c r="F703" s="91"/>
      <c r="G703" s="91"/>
      <c r="H703" s="91"/>
      <c r="I703" s="91"/>
      <c r="J703" s="91"/>
      <c r="K703" s="92"/>
      <c r="L703" s="92"/>
      <c r="M703" s="9">
        <f t="shared" ca="1" si="214"/>
        <v>0</v>
      </c>
      <c r="N703" s="10" cm="1">
        <f t="array" aca="1" ref="N703" ca="1">IF(ISBLANK(C703),0,IF(F703="Flow",AP703,IF(F703="Cascade",AQ703,IF(OR(ISBLANK(F703),ISBLANK(G703),ISBLANK(I703),ISBLANK(J703)),0,(_xlfn.XLOOKUP(S703,INDIRECT(U703&amp;W703&amp;"W"),_xlfn.XLOOKUP(T703,INDIRECT(U703&amp;W703&amp;"D"),INDIRECT(U703&amp;W703))))))))</f>
        <v>0</v>
      </c>
      <c r="O703" s="93"/>
      <c r="P703" s="9">
        <f t="shared" ca="1" si="215"/>
        <v>0</v>
      </c>
      <c r="Q703" s="9">
        <f t="shared" si="225"/>
        <v>0</v>
      </c>
      <c r="S703" s="7">
        <f t="shared" si="226"/>
        <v>800</v>
      </c>
      <c r="T703" s="7">
        <f t="shared" si="227"/>
        <v>800</v>
      </c>
      <c r="U703" s="8" t="str">
        <f t="shared" si="228"/>
        <v/>
      </c>
      <c r="V703" s="7" cm="1">
        <f t="array" aca="1" ref="V703" ca="1">IF(ISBLANK(I703),0,_xlfn.XLOOKUP(I703,INDIRECT(U703&amp;"Controls"),INDIRECT(U703&amp;"ControlsAddon")))</f>
        <v>0</v>
      </c>
      <c r="W703" s="7" t="str">
        <f t="shared" si="216"/>
        <v/>
      </c>
      <c r="X703" s="7" cm="1">
        <f t="array" aca="1" ref="X703" ca="1">IF(AND(K703="y",NOT(ISBLANK(H703))),_xlfn.XLOOKUP(S703,ralcassette,ralcassettecost),IF(K703="Y",_xlfn.XLOOKUP(S703,INDIRECT(U703&amp;"RALW"),_xlfn.XLOOKUP(T703,INDIRECT(U703&amp;"RALD"),INDIRECT(U703&amp;"RAL"))),0))</f>
        <v>0</v>
      </c>
      <c r="Y703" s="7">
        <f t="shared" si="229"/>
        <v>0</v>
      </c>
      <c r="Z703" s="7">
        <f t="shared" si="230"/>
        <v>0</v>
      </c>
      <c r="AA703" s="7" cm="1">
        <f t="array" ref="AA703">IF(ISNUMBER(SEARCH("cassette",H703)),_xlfn.XLOOKUP(S703,cassettewidth,_xlfn.XLOOKUP(H703,cassettetype,cassette)),IF(ISNUMBER(SEARCH("fascia",H703)),_xlfn.XLOOKUP(S703,fasciawidth,_xlfn.XLOOKUP(H703,fasciatype,fascia)),0))</f>
        <v>0</v>
      </c>
      <c r="AB703" s="7" t="str">
        <f t="shared" si="231"/>
        <v/>
      </c>
      <c r="AC703" s="7" t="str" cm="1">
        <f t="array" ref="AC703">IF(NOT(ISBLANK(H703)),_xlfn.XLOOKUP(S703,cassetterefwidth,_xlfn.XLOOKUP(T703,cassetterefdrop,cassetteref)),"")</f>
        <v/>
      </c>
      <c r="AD703" s="1" t="b">
        <f t="shared" si="232"/>
        <v>0</v>
      </c>
      <c r="AE703" s="1" t="b">
        <f t="shared" si="217"/>
        <v>0</v>
      </c>
      <c r="AF703" s="10" t="e" cm="1">
        <f t="array" aca="1" ref="AF703" ca="1">(_xlfn.XLOOKUP($S703,INDIRECT($U703&amp;$W703&amp;"W"),_xlfn.XLOOKUP($T703,INDIRECT($U703&amp;$W703&amp;"D"),INDIRECT($U703&amp;$W703))))</f>
        <v>#REF!</v>
      </c>
      <c r="AG703" s="9"/>
      <c r="AH703" s="9"/>
      <c r="AI703" s="9"/>
      <c r="AJ703" s="9"/>
      <c r="AK703" s="9"/>
      <c r="AL703" s="7">
        <f t="shared" si="218"/>
        <v>500</v>
      </c>
      <c r="AM703" s="7" t="str">
        <f t="shared" si="233"/>
        <v/>
      </c>
      <c r="AN703" s="7">
        <f t="shared" si="219"/>
        <v>0</v>
      </c>
      <c r="AO703" s="7">
        <f t="shared" si="220"/>
        <v>0</v>
      </c>
      <c r="AP703" s="9" cm="1">
        <f t="array" aca="1" ref="AP703" ca="1">IF(F703="Flow",_xlfn.XLOOKUP(AL703,INDIRECT(F703&amp;AM703&amp;"W"),_xlfn.XLOOKUP(AI703,INDIRECT(F703&amp;AM703&amp;"H"),INDIRECT(F703&amp;AM703))),0)</f>
        <v>0</v>
      </c>
      <c r="AQ703" s="9">
        <f>IF(F703="Cascade",_xlfn.XLOOKUP(S703,Cascade!$C$4:$S$4,Cascade!$C$5:$S$5),0)</f>
        <v>0</v>
      </c>
      <c r="AR703" s="9" t="b">
        <f t="shared" si="221"/>
        <v>0</v>
      </c>
      <c r="AS703" s="9" cm="1">
        <f t="array" aca="1" ref="AS703" ca="1">IF(OR(G703="Ellipse 43",G703="Luxury 46",G703="Type 2",G703="Type D",G703="Type Z",ISBLANK(G703)),0,_xlfn.XLOOKUP(S703,INDIRECT(U703&amp;AR703&amp;"w"),INDIRECT(U703&amp;AR703)))</f>
        <v>0</v>
      </c>
      <c r="AT703" s="9" cm="1">
        <f t="array" ref="AT703">IF(F703="ExtraLok 100",_xlfn.XLOOKUP(S703,'ExtraLok 100'!$C$6:$S$6,_xlfn.XLOOKUP('Pricing Tool'!T703,'ExtraLok 100'!$A$7:$A$21,'ExtraLok 100'!$C$7:$S$21)),IF(F703="ExtraLok 125",_xlfn.XLOOKUP('Pricing Tool'!S703,'ExtraLok 125'!$C$6:$S$6,_xlfn.XLOOKUP('Pricing Tool'!T703,'ExtraLok 125'!$A$7:$A$33,'ExtraLok 125'!$C$7:$S$33)),0))</f>
        <v>0</v>
      </c>
      <c r="AU703" s="9">
        <f t="shared" ca="1" si="234"/>
        <v>0</v>
      </c>
      <c r="AV703" s="9" t="str">
        <f t="shared" si="222"/>
        <v/>
      </c>
      <c r="AW703" s="85" t="e">
        <f>_xlfn.XLOOKUP($AV703,'Size capacities'!$A$2:$A$120,'Size capacities'!D$2:D$120)</f>
        <v>#N/A</v>
      </c>
      <c r="AX703" s="85" t="e">
        <f>_xlfn.XLOOKUP($AV703,'Size capacities'!$A$2:$A$120,'Size capacities'!E$2:E$120)</f>
        <v>#N/A</v>
      </c>
      <c r="AY703" s="85" t="e">
        <f>_xlfn.XLOOKUP($AV703,'Size capacities'!$A$2:$A$120,'Size capacities'!F$2:F$120)</f>
        <v>#N/A</v>
      </c>
      <c r="AZ703" s="85" t="e">
        <f>_xlfn.XLOOKUP($AV703,'Size capacities'!$A$2:$A$120,'Size capacities'!G$2:G$120)</f>
        <v>#N/A</v>
      </c>
      <c r="BA703" s="85">
        <f t="shared" si="223"/>
        <v>0</v>
      </c>
      <c r="BB703" s="85">
        <f t="shared" si="224"/>
        <v>0</v>
      </c>
    </row>
    <row r="704" spans="1:54" x14ac:dyDescent="0.3">
      <c r="A704" s="7">
        <v>701</v>
      </c>
      <c r="B704" s="91"/>
      <c r="C704" s="91"/>
      <c r="D704" s="91"/>
      <c r="E704" s="91"/>
      <c r="F704" s="91"/>
      <c r="G704" s="91"/>
      <c r="H704" s="91"/>
      <c r="I704" s="91"/>
      <c r="J704" s="91"/>
      <c r="K704" s="92"/>
      <c r="L704" s="92"/>
      <c r="M704" s="9">
        <f t="shared" ca="1" si="214"/>
        <v>0</v>
      </c>
      <c r="N704" s="10" cm="1">
        <f t="array" aca="1" ref="N704" ca="1">IF(ISBLANK(C704),0,IF(F704="Flow",AP704,IF(F704="Cascade",AQ704,IF(OR(ISBLANK(F704),ISBLANK(G704),ISBLANK(I704),ISBLANK(J704)),0,(_xlfn.XLOOKUP(S704,INDIRECT(U704&amp;W704&amp;"W"),_xlfn.XLOOKUP(T704,INDIRECT(U704&amp;W704&amp;"D"),INDIRECT(U704&amp;W704))))))))</f>
        <v>0</v>
      </c>
      <c r="O704" s="93"/>
      <c r="P704" s="9">
        <f t="shared" ca="1" si="215"/>
        <v>0</v>
      </c>
      <c r="Q704" s="9">
        <f t="shared" si="225"/>
        <v>0</v>
      </c>
      <c r="S704" s="7">
        <f t="shared" si="226"/>
        <v>800</v>
      </c>
      <c r="T704" s="7">
        <f t="shared" si="227"/>
        <v>800</v>
      </c>
      <c r="U704" s="8" t="str">
        <f t="shared" si="228"/>
        <v/>
      </c>
      <c r="V704" s="7" cm="1">
        <f t="array" aca="1" ref="V704" ca="1">IF(ISBLANK(I704),0,_xlfn.XLOOKUP(I704,INDIRECT(U704&amp;"Controls"),INDIRECT(U704&amp;"ControlsAddon")))</f>
        <v>0</v>
      </c>
      <c r="W704" s="7" t="str">
        <f t="shared" si="216"/>
        <v/>
      </c>
      <c r="X704" s="7" cm="1">
        <f t="array" aca="1" ref="X704" ca="1">IF(AND(K704="y",NOT(ISBLANK(H704))),_xlfn.XLOOKUP(S704,ralcassette,ralcassettecost),IF(K704="Y",_xlfn.XLOOKUP(S704,INDIRECT(U704&amp;"RALW"),_xlfn.XLOOKUP(T704,INDIRECT(U704&amp;"RALD"),INDIRECT(U704&amp;"RAL"))),0))</f>
        <v>0</v>
      </c>
      <c r="Y704" s="7">
        <f t="shared" si="229"/>
        <v>0</v>
      </c>
      <c r="Z704" s="7">
        <f t="shared" si="230"/>
        <v>0</v>
      </c>
      <c r="AA704" s="7" cm="1">
        <f t="array" ref="AA704">IF(ISNUMBER(SEARCH("cassette",H704)),_xlfn.XLOOKUP(S704,cassettewidth,_xlfn.XLOOKUP(H704,cassettetype,cassette)),IF(ISNUMBER(SEARCH("fascia",H704)),_xlfn.XLOOKUP(S704,fasciawidth,_xlfn.XLOOKUP(H704,fasciatype,fascia)),0))</f>
        <v>0</v>
      </c>
      <c r="AB704" s="7" t="str">
        <f t="shared" si="231"/>
        <v/>
      </c>
      <c r="AC704" s="7" t="str" cm="1">
        <f t="array" ref="AC704">IF(NOT(ISBLANK(H704)),_xlfn.XLOOKUP(S704,cassetterefwidth,_xlfn.XLOOKUP(T704,cassetterefdrop,cassetteref)),"")</f>
        <v/>
      </c>
      <c r="AD704" s="1" t="b">
        <f t="shared" si="232"/>
        <v>0</v>
      </c>
      <c r="AE704" s="1" t="b">
        <f t="shared" si="217"/>
        <v>0</v>
      </c>
      <c r="AF704" s="10" t="e" cm="1">
        <f t="array" aca="1" ref="AF704" ca="1">(_xlfn.XLOOKUP($S704,INDIRECT($U704&amp;$W704&amp;"W"),_xlfn.XLOOKUP($T704,INDIRECT($U704&amp;$W704&amp;"D"),INDIRECT($U704&amp;$W704))))</f>
        <v>#REF!</v>
      </c>
      <c r="AG704" s="9"/>
      <c r="AH704" s="9"/>
      <c r="AI704" s="9"/>
      <c r="AJ704" s="9"/>
      <c r="AK704" s="9"/>
      <c r="AL704" s="7">
        <f t="shared" si="218"/>
        <v>500</v>
      </c>
      <c r="AM704" s="7" t="str">
        <f t="shared" si="233"/>
        <v/>
      </c>
      <c r="AN704" s="7">
        <f t="shared" si="219"/>
        <v>0</v>
      </c>
      <c r="AO704" s="7">
        <f t="shared" si="220"/>
        <v>0</v>
      </c>
      <c r="AP704" s="9" cm="1">
        <f t="array" aca="1" ref="AP704" ca="1">IF(F704="Flow",_xlfn.XLOOKUP(AL704,INDIRECT(F704&amp;AM704&amp;"W"),_xlfn.XLOOKUP(AI704,INDIRECT(F704&amp;AM704&amp;"H"),INDIRECT(F704&amp;AM704))),0)</f>
        <v>0</v>
      </c>
      <c r="AQ704" s="9">
        <f>IF(F704="Cascade",_xlfn.XLOOKUP(S704,Cascade!$C$4:$S$4,Cascade!$C$5:$S$5),0)</f>
        <v>0</v>
      </c>
      <c r="AR704" s="9" t="b">
        <f t="shared" si="221"/>
        <v>0</v>
      </c>
      <c r="AS704" s="9" cm="1">
        <f t="array" aca="1" ref="AS704" ca="1">IF(OR(G704="Ellipse 43",G704="Luxury 46",G704="Type 2",G704="Type D",G704="Type Z",ISBLANK(G704)),0,_xlfn.XLOOKUP(S704,INDIRECT(U704&amp;AR704&amp;"w"),INDIRECT(U704&amp;AR704)))</f>
        <v>0</v>
      </c>
      <c r="AT704" s="9" cm="1">
        <f t="array" ref="AT704">IF(F704="ExtraLok 100",_xlfn.XLOOKUP(S704,'ExtraLok 100'!$C$6:$S$6,_xlfn.XLOOKUP('Pricing Tool'!T704,'ExtraLok 100'!$A$7:$A$21,'ExtraLok 100'!$C$7:$S$21)),IF(F704="ExtraLok 125",_xlfn.XLOOKUP('Pricing Tool'!S704,'ExtraLok 125'!$C$6:$S$6,_xlfn.XLOOKUP('Pricing Tool'!T704,'ExtraLok 125'!$A$7:$A$33,'ExtraLok 125'!$C$7:$S$33)),0))</f>
        <v>0</v>
      </c>
      <c r="AU704" s="9">
        <f t="shared" ca="1" si="234"/>
        <v>0</v>
      </c>
      <c r="AV704" s="9" t="str">
        <f t="shared" si="222"/>
        <v/>
      </c>
      <c r="AW704" s="85" t="e">
        <f>_xlfn.XLOOKUP($AV704,'Size capacities'!$A$2:$A$120,'Size capacities'!D$2:D$120)</f>
        <v>#N/A</v>
      </c>
      <c r="AX704" s="85" t="e">
        <f>_xlfn.XLOOKUP($AV704,'Size capacities'!$A$2:$A$120,'Size capacities'!E$2:E$120)</f>
        <v>#N/A</v>
      </c>
      <c r="AY704" s="85" t="e">
        <f>_xlfn.XLOOKUP($AV704,'Size capacities'!$A$2:$A$120,'Size capacities'!F$2:F$120)</f>
        <v>#N/A</v>
      </c>
      <c r="AZ704" s="85" t="e">
        <f>_xlfn.XLOOKUP($AV704,'Size capacities'!$A$2:$A$120,'Size capacities'!G$2:G$120)</f>
        <v>#N/A</v>
      </c>
      <c r="BA704" s="85">
        <f t="shared" si="223"/>
        <v>0</v>
      </c>
      <c r="BB704" s="85">
        <f t="shared" si="224"/>
        <v>0</v>
      </c>
    </row>
    <row r="705" spans="1:54" x14ac:dyDescent="0.3">
      <c r="A705" s="7">
        <v>702</v>
      </c>
      <c r="B705" s="91"/>
      <c r="C705" s="91"/>
      <c r="D705" s="91"/>
      <c r="E705" s="91"/>
      <c r="F705" s="91"/>
      <c r="G705" s="91"/>
      <c r="H705" s="91"/>
      <c r="I705" s="91"/>
      <c r="J705" s="91"/>
      <c r="K705" s="92"/>
      <c r="L705" s="92"/>
      <c r="M705" s="9">
        <f t="shared" ca="1" si="214"/>
        <v>0</v>
      </c>
      <c r="N705" s="10" cm="1">
        <f t="array" aca="1" ref="N705" ca="1">IF(ISBLANK(C705),0,IF(F705="Flow",AP705,IF(F705="Cascade",AQ705,IF(OR(ISBLANK(F705),ISBLANK(G705),ISBLANK(I705),ISBLANK(J705)),0,(_xlfn.XLOOKUP(S705,INDIRECT(U705&amp;W705&amp;"W"),_xlfn.XLOOKUP(T705,INDIRECT(U705&amp;W705&amp;"D"),INDIRECT(U705&amp;W705))))))))</f>
        <v>0</v>
      </c>
      <c r="O705" s="93"/>
      <c r="P705" s="9">
        <f t="shared" ca="1" si="215"/>
        <v>0</v>
      </c>
      <c r="Q705" s="9">
        <f t="shared" si="225"/>
        <v>0</v>
      </c>
      <c r="S705" s="7">
        <f t="shared" si="226"/>
        <v>800</v>
      </c>
      <c r="T705" s="7">
        <f t="shared" si="227"/>
        <v>800</v>
      </c>
      <c r="U705" s="8" t="str">
        <f t="shared" si="228"/>
        <v/>
      </c>
      <c r="V705" s="7" cm="1">
        <f t="array" aca="1" ref="V705" ca="1">IF(ISBLANK(I705),0,_xlfn.XLOOKUP(I705,INDIRECT(U705&amp;"Controls"),INDIRECT(U705&amp;"ControlsAddon")))</f>
        <v>0</v>
      </c>
      <c r="W705" s="7" t="str">
        <f t="shared" si="216"/>
        <v/>
      </c>
      <c r="X705" s="7" cm="1">
        <f t="array" aca="1" ref="X705" ca="1">IF(AND(K705="y",NOT(ISBLANK(H705))),_xlfn.XLOOKUP(S705,ralcassette,ralcassettecost),IF(K705="Y",_xlfn.XLOOKUP(S705,INDIRECT(U705&amp;"RALW"),_xlfn.XLOOKUP(T705,INDIRECT(U705&amp;"RALD"),INDIRECT(U705&amp;"RAL"))),0))</f>
        <v>0</v>
      </c>
      <c r="Y705" s="7">
        <f t="shared" si="229"/>
        <v>0</v>
      </c>
      <c r="Z705" s="7">
        <f t="shared" si="230"/>
        <v>0</v>
      </c>
      <c r="AA705" s="7" cm="1">
        <f t="array" ref="AA705">IF(ISNUMBER(SEARCH("cassette",H705)),_xlfn.XLOOKUP(S705,cassettewidth,_xlfn.XLOOKUP(H705,cassettetype,cassette)),IF(ISNUMBER(SEARCH("fascia",H705)),_xlfn.XLOOKUP(S705,fasciawidth,_xlfn.XLOOKUP(H705,fasciatype,fascia)),0))</f>
        <v>0</v>
      </c>
      <c r="AB705" s="7" t="str">
        <f t="shared" si="231"/>
        <v/>
      </c>
      <c r="AC705" s="7" t="str" cm="1">
        <f t="array" ref="AC705">IF(NOT(ISBLANK(H705)),_xlfn.XLOOKUP(S705,cassetterefwidth,_xlfn.XLOOKUP(T705,cassetterefdrop,cassetteref)),"")</f>
        <v/>
      </c>
      <c r="AD705" s="1" t="b">
        <f t="shared" si="232"/>
        <v>0</v>
      </c>
      <c r="AE705" s="1" t="b">
        <f t="shared" si="217"/>
        <v>0</v>
      </c>
      <c r="AF705" s="10" t="e" cm="1">
        <f t="array" aca="1" ref="AF705" ca="1">(_xlfn.XLOOKUP($S705,INDIRECT($U705&amp;$W705&amp;"W"),_xlfn.XLOOKUP($T705,INDIRECT($U705&amp;$W705&amp;"D"),INDIRECT($U705&amp;$W705))))</f>
        <v>#REF!</v>
      </c>
      <c r="AG705" s="9"/>
      <c r="AH705" s="9"/>
      <c r="AI705" s="9"/>
      <c r="AJ705" s="9"/>
      <c r="AK705" s="9"/>
      <c r="AL705" s="7">
        <f t="shared" si="218"/>
        <v>500</v>
      </c>
      <c r="AM705" s="7" t="str">
        <f t="shared" si="233"/>
        <v/>
      </c>
      <c r="AN705" s="7">
        <f t="shared" si="219"/>
        <v>0</v>
      </c>
      <c r="AO705" s="7">
        <f t="shared" si="220"/>
        <v>0</v>
      </c>
      <c r="AP705" s="9" cm="1">
        <f t="array" aca="1" ref="AP705" ca="1">IF(F705="Flow",_xlfn.XLOOKUP(AL705,INDIRECT(F705&amp;AM705&amp;"W"),_xlfn.XLOOKUP(AI705,INDIRECT(F705&amp;AM705&amp;"H"),INDIRECT(F705&amp;AM705))),0)</f>
        <v>0</v>
      </c>
      <c r="AQ705" s="9">
        <f>IF(F705="Cascade",_xlfn.XLOOKUP(S705,Cascade!$C$4:$S$4,Cascade!$C$5:$S$5),0)</f>
        <v>0</v>
      </c>
      <c r="AR705" s="9" t="b">
        <f t="shared" si="221"/>
        <v>0</v>
      </c>
      <c r="AS705" s="9" cm="1">
        <f t="array" aca="1" ref="AS705" ca="1">IF(OR(G705="Ellipse 43",G705="Luxury 46",G705="Type 2",G705="Type D",G705="Type Z",ISBLANK(G705)),0,_xlfn.XLOOKUP(S705,INDIRECT(U705&amp;AR705&amp;"w"),INDIRECT(U705&amp;AR705)))</f>
        <v>0</v>
      </c>
      <c r="AT705" s="9" cm="1">
        <f t="array" ref="AT705">IF(F705="ExtraLok 100",_xlfn.XLOOKUP(S705,'ExtraLok 100'!$C$6:$S$6,_xlfn.XLOOKUP('Pricing Tool'!T705,'ExtraLok 100'!$A$7:$A$21,'ExtraLok 100'!$C$7:$S$21)),IF(F705="ExtraLok 125",_xlfn.XLOOKUP('Pricing Tool'!S705,'ExtraLok 125'!$C$6:$S$6,_xlfn.XLOOKUP('Pricing Tool'!T705,'ExtraLok 125'!$A$7:$A$33,'ExtraLok 125'!$C$7:$S$33)),0))</f>
        <v>0</v>
      </c>
      <c r="AU705" s="9">
        <f t="shared" ca="1" si="234"/>
        <v>0</v>
      </c>
      <c r="AV705" s="9" t="str">
        <f t="shared" si="222"/>
        <v/>
      </c>
      <c r="AW705" s="85" t="e">
        <f>_xlfn.XLOOKUP($AV705,'Size capacities'!$A$2:$A$120,'Size capacities'!D$2:D$120)</f>
        <v>#N/A</v>
      </c>
      <c r="AX705" s="85" t="e">
        <f>_xlfn.XLOOKUP($AV705,'Size capacities'!$A$2:$A$120,'Size capacities'!E$2:E$120)</f>
        <v>#N/A</v>
      </c>
      <c r="AY705" s="85" t="e">
        <f>_xlfn.XLOOKUP($AV705,'Size capacities'!$A$2:$A$120,'Size capacities'!F$2:F$120)</f>
        <v>#N/A</v>
      </c>
      <c r="AZ705" s="85" t="e">
        <f>_xlfn.XLOOKUP($AV705,'Size capacities'!$A$2:$A$120,'Size capacities'!G$2:G$120)</f>
        <v>#N/A</v>
      </c>
      <c r="BA705" s="85">
        <f t="shared" si="223"/>
        <v>0</v>
      </c>
      <c r="BB705" s="85">
        <f t="shared" si="224"/>
        <v>0</v>
      </c>
    </row>
    <row r="706" spans="1:54" x14ac:dyDescent="0.3">
      <c r="A706" s="7">
        <v>703</v>
      </c>
      <c r="B706" s="91"/>
      <c r="C706" s="91"/>
      <c r="D706" s="91"/>
      <c r="E706" s="91"/>
      <c r="F706" s="91"/>
      <c r="G706" s="91"/>
      <c r="H706" s="91"/>
      <c r="I706" s="91"/>
      <c r="J706" s="91"/>
      <c r="K706" s="92"/>
      <c r="L706" s="92"/>
      <c r="M706" s="9">
        <f t="shared" ca="1" si="214"/>
        <v>0</v>
      </c>
      <c r="N706" s="10" cm="1">
        <f t="array" aca="1" ref="N706" ca="1">IF(ISBLANK(C706),0,IF(F706="Flow",AP706,IF(F706="Cascade",AQ706,IF(OR(ISBLANK(F706),ISBLANK(G706),ISBLANK(I706),ISBLANK(J706)),0,(_xlfn.XLOOKUP(S706,INDIRECT(U706&amp;W706&amp;"W"),_xlfn.XLOOKUP(T706,INDIRECT(U706&amp;W706&amp;"D"),INDIRECT(U706&amp;W706))))))))</f>
        <v>0</v>
      </c>
      <c r="O706" s="93"/>
      <c r="P706" s="9">
        <f t="shared" ca="1" si="215"/>
        <v>0</v>
      </c>
      <c r="Q706" s="9">
        <f t="shared" si="225"/>
        <v>0</v>
      </c>
      <c r="S706" s="7">
        <f t="shared" si="226"/>
        <v>800</v>
      </c>
      <c r="T706" s="7">
        <f t="shared" si="227"/>
        <v>800</v>
      </c>
      <c r="U706" s="8" t="str">
        <f t="shared" si="228"/>
        <v/>
      </c>
      <c r="V706" s="7" cm="1">
        <f t="array" aca="1" ref="V706" ca="1">IF(ISBLANK(I706),0,_xlfn.XLOOKUP(I706,INDIRECT(U706&amp;"Controls"),INDIRECT(U706&amp;"ControlsAddon")))</f>
        <v>0</v>
      </c>
      <c r="W706" s="7" t="str">
        <f t="shared" si="216"/>
        <v/>
      </c>
      <c r="X706" s="7" cm="1">
        <f t="array" aca="1" ref="X706" ca="1">IF(AND(K706="y",NOT(ISBLANK(H706))),_xlfn.XLOOKUP(S706,ralcassette,ralcassettecost),IF(K706="Y",_xlfn.XLOOKUP(S706,INDIRECT(U706&amp;"RALW"),_xlfn.XLOOKUP(T706,INDIRECT(U706&amp;"RALD"),INDIRECT(U706&amp;"RAL"))),0))</f>
        <v>0</v>
      </c>
      <c r="Y706" s="7">
        <f t="shared" si="229"/>
        <v>0</v>
      </c>
      <c r="Z706" s="7">
        <f t="shared" si="230"/>
        <v>0</v>
      </c>
      <c r="AA706" s="7" cm="1">
        <f t="array" ref="AA706">IF(ISNUMBER(SEARCH("cassette",H706)),_xlfn.XLOOKUP(S706,cassettewidth,_xlfn.XLOOKUP(H706,cassettetype,cassette)),IF(ISNUMBER(SEARCH("fascia",H706)),_xlfn.XLOOKUP(S706,fasciawidth,_xlfn.XLOOKUP(H706,fasciatype,fascia)),0))</f>
        <v>0</v>
      </c>
      <c r="AB706" s="7" t="str">
        <f t="shared" si="231"/>
        <v/>
      </c>
      <c r="AC706" s="7" t="str" cm="1">
        <f t="array" ref="AC706">IF(NOT(ISBLANK(H706)),_xlfn.XLOOKUP(S706,cassetterefwidth,_xlfn.XLOOKUP(T706,cassetterefdrop,cassetteref)),"")</f>
        <v/>
      </c>
      <c r="AD706" s="1" t="b">
        <f t="shared" si="232"/>
        <v>0</v>
      </c>
      <c r="AE706" s="1" t="b">
        <f t="shared" si="217"/>
        <v>0</v>
      </c>
      <c r="AF706" s="10" t="e" cm="1">
        <f t="array" aca="1" ref="AF706" ca="1">(_xlfn.XLOOKUP($S706,INDIRECT($U706&amp;$W706&amp;"W"),_xlfn.XLOOKUP($T706,INDIRECT($U706&amp;$W706&amp;"D"),INDIRECT($U706&amp;$W706))))</f>
        <v>#REF!</v>
      </c>
      <c r="AG706" s="9"/>
      <c r="AH706" s="9"/>
      <c r="AI706" s="9"/>
      <c r="AJ706" s="9"/>
      <c r="AK706" s="9"/>
      <c r="AL706" s="7">
        <f t="shared" si="218"/>
        <v>500</v>
      </c>
      <c r="AM706" s="7" t="str">
        <f t="shared" si="233"/>
        <v/>
      </c>
      <c r="AN706" s="7">
        <f t="shared" si="219"/>
        <v>0</v>
      </c>
      <c r="AO706" s="7">
        <f t="shared" si="220"/>
        <v>0</v>
      </c>
      <c r="AP706" s="9" cm="1">
        <f t="array" aca="1" ref="AP706" ca="1">IF(F706="Flow",_xlfn.XLOOKUP(AL706,INDIRECT(F706&amp;AM706&amp;"W"),_xlfn.XLOOKUP(AI706,INDIRECT(F706&amp;AM706&amp;"H"),INDIRECT(F706&amp;AM706))),0)</f>
        <v>0</v>
      </c>
      <c r="AQ706" s="9">
        <f>IF(F706="Cascade",_xlfn.XLOOKUP(S706,Cascade!$C$4:$S$4,Cascade!$C$5:$S$5),0)</f>
        <v>0</v>
      </c>
      <c r="AR706" s="9" t="b">
        <f t="shared" si="221"/>
        <v>0</v>
      </c>
      <c r="AS706" s="9" cm="1">
        <f t="array" aca="1" ref="AS706" ca="1">IF(OR(G706="Ellipse 43",G706="Luxury 46",G706="Type 2",G706="Type D",G706="Type Z",ISBLANK(G706)),0,_xlfn.XLOOKUP(S706,INDIRECT(U706&amp;AR706&amp;"w"),INDIRECT(U706&amp;AR706)))</f>
        <v>0</v>
      </c>
      <c r="AT706" s="9" cm="1">
        <f t="array" ref="AT706">IF(F706="ExtraLok 100",_xlfn.XLOOKUP(S706,'ExtraLok 100'!$C$6:$S$6,_xlfn.XLOOKUP('Pricing Tool'!T706,'ExtraLok 100'!$A$7:$A$21,'ExtraLok 100'!$C$7:$S$21)),IF(F706="ExtraLok 125",_xlfn.XLOOKUP('Pricing Tool'!S706,'ExtraLok 125'!$C$6:$S$6,_xlfn.XLOOKUP('Pricing Tool'!T706,'ExtraLok 125'!$A$7:$A$33,'ExtraLok 125'!$C$7:$S$33)),0))</f>
        <v>0</v>
      </c>
      <c r="AU706" s="9">
        <f t="shared" ca="1" si="234"/>
        <v>0</v>
      </c>
      <c r="AV706" s="9" t="str">
        <f t="shared" si="222"/>
        <v/>
      </c>
      <c r="AW706" s="85" t="e">
        <f>_xlfn.XLOOKUP($AV706,'Size capacities'!$A$2:$A$120,'Size capacities'!D$2:D$120)</f>
        <v>#N/A</v>
      </c>
      <c r="AX706" s="85" t="e">
        <f>_xlfn.XLOOKUP($AV706,'Size capacities'!$A$2:$A$120,'Size capacities'!E$2:E$120)</f>
        <v>#N/A</v>
      </c>
      <c r="AY706" s="85" t="e">
        <f>_xlfn.XLOOKUP($AV706,'Size capacities'!$A$2:$A$120,'Size capacities'!F$2:F$120)</f>
        <v>#N/A</v>
      </c>
      <c r="AZ706" s="85" t="e">
        <f>_xlfn.XLOOKUP($AV706,'Size capacities'!$A$2:$A$120,'Size capacities'!G$2:G$120)</f>
        <v>#N/A</v>
      </c>
      <c r="BA706" s="85">
        <f t="shared" si="223"/>
        <v>0</v>
      </c>
      <c r="BB706" s="85">
        <f t="shared" si="224"/>
        <v>0</v>
      </c>
    </row>
    <row r="707" spans="1:54" x14ac:dyDescent="0.3">
      <c r="A707" s="7">
        <v>704</v>
      </c>
      <c r="B707" s="91"/>
      <c r="C707" s="91"/>
      <c r="D707" s="91"/>
      <c r="E707" s="91"/>
      <c r="F707" s="91"/>
      <c r="G707" s="91"/>
      <c r="H707" s="91"/>
      <c r="I707" s="91"/>
      <c r="J707" s="91"/>
      <c r="K707" s="92"/>
      <c r="L707" s="92"/>
      <c r="M707" s="9">
        <f t="shared" ca="1" si="214"/>
        <v>0</v>
      </c>
      <c r="N707" s="10" cm="1">
        <f t="array" aca="1" ref="N707" ca="1">IF(ISBLANK(C707),0,IF(F707="Flow",AP707,IF(F707="Cascade",AQ707,IF(OR(ISBLANK(F707),ISBLANK(G707),ISBLANK(I707),ISBLANK(J707)),0,(_xlfn.XLOOKUP(S707,INDIRECT(U707&amp;W707&amp;"W"),_xlfn.XLOOKUP(T707,INDIRECT(U707&amp;W707&amp;"D"),INDIRECT(U707&amp;W707))))))))</f>
        <v>0</v>
      </c>
      <c r="O707" s="93"/>
      <c r="P707" s="9">
        <f t="shared" ca="1" si="215"/>
        <v>0</v>
      </c>
      <c r="Q707" s="9">
        <f t="shared" si="225"/>
        <v>0</v>
      </c>
      <c r="S707" s="7">
        <f t="shared" si="226"/>
        <v>800</v>
      </c>
      <c r="T707" s="7">
        <f t="shared" si="227"/>
        <v>800</v>
      </c>
      <c r="U707" s="8" t="str">
        <f t="shared" si="228"/>
        <v/>
      </c>
      <c r="V707" s="7" cm="1">
        <f t="array" aca="1" ref="V707" ca="1">IF(ISBLANK(I707),0,_xlfn.XLOOKUP(I707,INDIRECT(U707&amp;"Controls"),INDIRECT(U707&amp;"ControlsAddon")))</f>
        <v>0</v>
      </c>
      <c r="W707" s="7" t="str">
        <f t="shared" si="216"/>
        <v/>
      </c>
      <c r="X707" s="7" cm="1">
        <f t="array" aca="1" ref="X707" ca="1">IF(AND(K707="y",NOT(ISBLANK(H707))),_xlfn.XLOOKUP(S707,ralcassette,ralcassettecost),IF(K707="Y",_xlfn.XLOOKUP(S707,INDIRECT(U707&amp;"RALW"),_xlfn.XLOOKUP(T707,INDIRECT(U707&amp;"RALD"),INDIRECT(U707&amp;"RAL"))),0))</f>
        <v>0</v>
      </c>
      <c r="Y707" s="7">
        <f t="shared" si="229"/>
        <v>0</v>
      </c>
      <c r="Z707" s="7">
        <f t="shared" si="230"/>
        <v>0</v>
      </c>
      <c r="AA707" s="7" cm="1">
        <f t="array" ref="AA707">IF(ISNUMBER(SEARCH("cassette",H707)),_xlfn.XLOOKUP(S707,cassettewidth,_xlfn.XLOOKUP(H707,cassettetype,cassette)),IF(ISNUMBER(SEARCH("fascia",H707)),_xlfn.XLOOKUP(S707,fasciawidth,_xlfn.XLOOKUP(H707,fasciatype,fascia)),0))</f>
        <v>0</v>
      </c>
      <c r="AB707" s="7" t="str">
        <f t="shared" si="231"/>
        <v/>
      </c>
      <c r="AC707" s="7" t="str" cm="1">
        <f t="array" ref="AC707">IF(NOT(ISBLANK(H707)),_xlfn.XLOOKUP(S707,cassetterefwidth,_xlfn.XLOOKUP(T707,cassetterefdrop,cassetteref)),"")</f>
        <v/>
      </c>
      <c r="AD707" s="1" t="b">
        <f t="shared" si="232"/>
        <v>0</v>
      </c>
      <c r="AE707" s="1" t="b">
        <f t="shared" si="217"/>
        <v>0</v>
      </c>
      <c r="AF707" s="10" t="e" cm="1">
        <f t="array" aca="1" ref="AF707" ca="1">(_xlfn.XLOOKUP($S707,INDIRECT($U707&amp;$W707&amp;"W"),_xlfn.XLOOKUP($T707,INDIRECT($U707&amp;$W707&amp;"D"),INDIRECT($U707&amp;$W707))))</f>
        <v>#REF!</v>
      </c>
      <c r="AG707" s="9"/>
      <c r="AH707" s="9"/>
      <c r="AI707" s="9"/>
      <c r="AJ707" s="9"/>
      <c r="AK707" s="9"/>
      <c r="AL707" s="7">
        <f t="shared" si="218"/>
        <v>500</v>
      </c>
      <c r="AM707" s="7" t="str">
        <f t="shared" si="233"/>
        <v/>
      </c>
      <c r="AN707" s="7">
        <f t="shared" si="219"/>
        <v>0</v>
      </c>
      <c r="AO707" s="7">
        <f t="shared" si="220"/>
        <v>0</v>
      </c>
      <c r="AP707" s="9" cm="1">
        <f t="array" aca="1" ref="AP707" ca="1">IF(F707="Flow",_xlfn.XLOOKUP(AL707,INDIRECT(F707&amp;AM707&amp;"W"),_xlfn.XLOOKUP(AI707,INDIRECT(F707&amp;AM707&amp;"H"),INDIRECT(F707&amp;AM707))),0)</f>
        <v>0</v>
      </c>
      <c r="AQ707" s="9">
        <f>IF(F707="Cascade",_xlfn.XLOOKUP(S707,Cascade!$C$4:$S$4,Cascade!$C$5:$S$5),0)</f>
        <v>0</v>
      </c>
      <c r="AR707" s="9" t="b">
        <f t="shared" si="221"/>
        <v>0</v>
      </c>
      <c r="AS707" s="9" cm="1">
        <f t="array" aca="1" ref="AS707" ca="1">IF(OR(G707="Ellipse 43",G707="Luxury 46",G707="Type 2",G707="Type D",G707="Type Z",ISBLANK(G707)),0,_xlfn.XLOOKUP(S707,INDIRECT(U707&amp;AR707&amp;"w"),INDIRECT(U707&amp;AR707)))</f>
        <v>0</v>
      </c>
      <c r="AT707" s="9" cm="1">
        <f t="array" ref="AT707">IF(F707="ExtraLok 100",_xlfn.XLOOKUP(S707,'ExtraLok 100'!$C$6:$S$6,_xlfn.XLOOKUP('Pricing Tool'!T707,'ExtraLok 100'!$A$7:$A$21,'ExtraLok 100'!$C$7:$S$21)),IF(F707="ExtraLok 125",_xlfn.XLOOKUP('Pricing Tool'!S707,'ExtraLok 125'!$C$6:$S$6,_xlfn.XLOOKUP('Pricing Tool'!T707,'ExtraLok 125'!$A$7:$A$33,'ExtraLok 125'!$C$7:$S$33)),0))</f>
        <v>0</v>
      </c>
      <c r="AU707" s="9">
        <f t="shared" ca="1" si="234"/>
        <v>0</v>
      </c>
      <c r="AV707" s="9" t="str">
        <f t="shared" si="222"/>
        <v/>
      </c>
      <c r="AW707" s="85" t="e">
        <f>_xlfn.XLOOKUP($AV707,'Size capacities'!$A$2:$A$120,'Size capacities'!D$2:D$120)</f>
        <v>#N/A</v>
      </c>
      <c r="AX707" s="85" t="e">
        <f>_xlfn.XLOOKUP($AV707,'Size capacities'!$A$2:$A$120,'Size capacities'!E$2:E$120)</f>
        <v>#N/A</v>
      </c>
      <c r="AY707" s="85" t="e">
        <f>_xlfn.XLOOKUP($AV707,'Size capacities'!$A$2:$A$120,'Size capacities'!F$2:F$120)</f>
        <v>#N/A</v>
      </c>
      <c r="AZ707" s="85" t="e">
        <f>_xlfn.XLOOKUP($AV707,'Size capacities'!$A$2:$A$120,'Size capacities'!G$2:G$120)</f>
        <v>#N/A</v>
      </c>
      <c r="BA707" s="85">
        <f t="shared" si="223"/>
        <v>0</v>
      </c>
      <c r="BB707" s="85">
        <f t="shared" si="224"/>
        <v>0</v>
      </c>
    </row>
    <row r="708" spans="1:54" x14ac:dyDescent="0.3">
      <c r="A708" s="7">
        <v>705</v>
      </c>
      <c r="B708" s="91"/>
      <c r="C708" s="91"/>
      <c r="D708" s="91"/>
      <c r="E708" s="91"/>
      <c r="F708" s="91"/>
      <c r="G708" s="91"/>
      <c r="H708" s="91"/>
      <c r="I708" s="91"/>
      <c r="J708" s="91"/>
      <c r="K708" s="92"/>
      <c r="L708" s="92"/>
      <c r="M708" s="9">
        <f t="shared" ref="M708:M771" ca="1" si="235">IF($N708=0,0,$N708+$V708+$X708+$Y708+$AA708+$AS708+$AT708+$Z708)</f>
        <v>0</v>
      </c>
      <c r="N708" s="10" cm="1">
        <f t="array" aca="1" ref="N708" ca="1">IF(ISBLANK(C708),0,IF(F708="Flow",AP708,IF(F708="Cascade",AQ708,IF(OR(ISBLANK(F708),ISBLANK(G708),ISBLANK(I708),ISBLANK(J708)),0,(_xlfn.XLOOKUP(S708,INDIRECT(U708&amp;W708&amp;"W"),_xlfn.XLOOKUP(T708,INDIRECT(U708&amp;W708&amp;"D"),INDIRECT(U708&amp;W708))))))))</f>
        <v>0</v>
      </c>
      <c r="O708" s="93"/>
      <c r="P708" s="9">
        <f t="shared" ref="P708:P771" ca="1" si="236">AU708-(AU708*O708)</f>
        <v>0</v>
      </c>
      <c r="Q708" s="9">
        <f t="shared" si="225"/>
        <v>0</v>
      </c>
      <c r="S708" s="7">
        <f t="shared" si="226"/>
        <v>800</v>
      </c>
      <c r="T708" s="7">
        <f t="shared" si="227"/>
        <v>800</v>
      </c>
      <c r="U708" s="8" t="str">
        <f t="shared" si="228"/>
        <v/>
      </c>
      <c r="V708" s="7" cm="1">
        <f t="array" aca="1" ref="V708" ca="1">IF(ISBLANK(I708),0,_xlfn.XLOOKUP(I708,INDIRECT(U708&amp;"Controls"),INDIRECT(U708&amp;"ControlsAddon")))</f>
        <v>0</v>
      </c>
      <c r="W708" s="7" t="str">
        <f t="shared" ref="W708:W771" si="237">SUBSTITUTE(J708," ","")</f>
        <v/>
      </c>
      <c r="X708" s="7" cm="1">
        <f t="array" aca="1" ref="X708" ca="1">IF(AND(K708="y",NOT(ISBLANK(H708))),_xlfn.XLOOKUP(S708,ralcassette,ralcassettecost),IF(K708="Y",_xlfn.XLOOKUP(S708,INDIRECT(U708&amp;"RALW"),_xlfn.XLOOKUP(T708,INDIRECT(U708&amp;"RALD"),INDIRECT(U708&amp;"RAL"))),0))</f>
        <v>0</v>
      </c>
      <c r="Y708" s="7">
        <f t="shared" si="229"/>
        <v>0</v>
      </c>
      <c r="Z708" s="7">
        <f t="shared" si="230"/>
        <v>0</v>
      </c>
      <c r="AA708" s="7" cm="1">
        <f t="array" ref="AA708">IF(ISNUMBER(SEARCH("cassette",H708)),_xlfn.XLOOKUP(S708,cassettewidth,_xlfn.XLOOKUP(H708,cassettetype,cassette)),IF(ISNUMBER(SEARCH("fascia",H708)),_xlfn.XLOOKUP(S708,fasciawidth,_xlfn.XLOOKUP(H708,fasciatype,fascia)),0))</f>
        <v>0</v>
      </c>
      <c r="AB708" s="7" t="str">
        <f t="shared" si="231"/>
        <v/>
      </c>
      <c r="AC708" s="7" t="str" cm="1">
        <f t="array" ref="AC708">IF(NOT(ISBLANK(H708)),_xlfn.XLOOKUP(S708,cassetterefwidth,_xlfn.XLOOKUP(T708,cassetterefdrop,cassetteref)),"")</f>
        <v/>
      </c>
      <c r="AD708" s="1" t="b">
        <f t="shared" si="232"/>
        <v>0</v>
      </c>
      <c r="AE708" s="1" t="b">
        <f t="shared" ref="AE708:AE771" si="238">IF(OR(AND(F708="KuroLok 80",E708&gt;800),AND(OR(F708="KuroLok 100",F708="KuroLok 100 RL"),E708&gt;2400),AND(OR(F708="KuroLok 125",F708="KuroLok 125 RL"),E708&gt;5200)),"Warn")</f>
        <v>0</v>
      </c>
      <c r="AF708" s="10" t="e" cm="1">
        <f t="array" aca="1" ref="AF708" ca="1">(_xlfn.XLOOKUP($S708,INDIRECT($U708&amp;$W708&amp;"W"),_xlfn.XLOOKUP($T708,INDIRECT($U708&amp;$W708&amp;"D"),INDIRECT($U708&amp;$W708))))</f>
        <v>#REF!</v>
      </c>
      <c r="AG708" s="9"/>
      <c r="AH708" s="9"/>
      <c r="AI708" s="9"/>
      <c r="AJ708" s="9"/>
      <c r="AK708" s="9"/>
      <c r="AL708" s="7">
        <f t="shared" ref="AL708:AL771" si="239">IF(D708&lt;500,500,CEILING(D708,500))</f>
        <v>500</v>
      </c>
      <c r="AM708" s="7" t="str">
        <f t="shared" si="233"/>
        <v/>
      </c>
      <c r="AN708" s="7">
        <f t="shared" ref="AN708:AN771" si="240">IF(F708="Flow",AJ708*385,0)</f>
        <v>0</v>
      </c>
      <c r="AO708" s="7">
        <f t="shared" ref="AO708:AO771" si="241">IF(AND(F708="Flow",AK708="Y"),641,0)</f>
        <v>0</v>
      </c>
      <c r="AP708" s="9" cm="1">
        <f t="array" aca="1" ref="AP708" ca="1">IF(F708="Flow",_xlfn.XLOOKUP(AL708,INDIRECT(F708&amp;AM708&amp;"W"),_xlfn.XLOOKUP(AI708,INDIRECT(F708&amp;AM708&amp;"H"),INDIRECT(F708&amp;AM708))),0)</f>
        <v>0</v>
      </c>
      <c r="AQ708" s="9">
        <f>IF(F708="Cascade",_xlfn.XLOOKUP(S708,Cascade!$C$4:$S$4,Cascade!$C$5:$S$5),0)</f>
        <v>0</v>
      </c>
      <c r="AR708" s="9" t="b">
        <f t="shared" ref="AR708:AR771" si="242">IF(G708="Linear 25","lin",IF(G708="Luxury 39","lux"))</f>
        <v>0</v>
      </c>
      <c r="AS708" s="9" cm="1">
        <f t="array" aca="1" ref="AS708" ca="1">IF(OR(G708="Ellipse 43",G708="Luxury 46",G708="Type 2",G708="Type D",G708="Type Z",ISBLANK(G708)),0,_xlfn.XLOOKUP(S708,INDIRECT(U708&amp;AR708&amp;"w"),INDIRECT(U708&amp;AR708)))</f>
        <v>0</v>
      </c>
      <c r="AT708" s="9" cm="1">
        <f t="array" ref="AT708">IF(F708="ExtraLok 100",_xlfn.XLOOKUP(S708,'ExtraLok 100'!$C$6:$S$6,_xlfn.XLOOKUP('Pricing Tool'!T708,'ExtraLok 100'!$A$7:$A$21,'ExtraLok 100'!$C$7:$S$21)),IF(F708="ExtraLok 125",_xlfn.XLOOKUP('Pricing Tool'!S708,'ExtraLok 125'!$C$6:$S$6,_xlfn.XLOOKUP('Pricing Tool'!T708,'ExtraLok 125'!$A$7:$A$33,'ExtraLok 125'!$C$7:$S$33)),0))</f>
        <v>0</v>
      </c>
      <c r="AU708" s="9">
        <f t="shared" ca="1" si="234"/>
        <v>0</v>
      </c>
      <c r="AV708" s="9" t="str">
        <f t="shared" ref="AV708:AV771" si="243">F708&amp;I708</f>
        <v/>
      </c>
      <c r="AW708" s="85" t="e">
        <f>_xlfn.XLOOKUP($AV708,'Size capacities'!$A$2:$A$120,'Size capacities'!D$2:D$120)</f>
        <v>#N/A</v>
      </c>
      <c r="AX708" s="85" t="e">
        <f>_xlfn.XLOOKUP($AV708,'Size capacities'!$A$2:$A$120,'Size capacities'!E$2:E$120)</f>
        <v>#N/A</v>
      </c>
      <c r="AY708" s="85" t="e">
        <f>_xlfn.XLOOKUP($AV708,'Size capacities'!$A$2:$A$120,'Size capacities'!F$2:F$120)</f>
        <v>#N/A</v>
      </c>
      <c r="AZ708" s="85" t="e">
        <f>_xlfn.XLOOKUP($AV708,'Size capacities'!$A$2:$A$120,'Size capacities'!G$2:G$120)</f>
        <v>#N/A</v>
      </c>
      <c r="BA708" s="85">
        <f t="shared" ref="BA708:BA771" si="244">IF(OR(ISBLANK(D708),ISBLANK(F708),ISBLANK(I708)),0,IF(D708&lt;AW708,"min",IF(OR(D708&gt;AX708,E708&gt;AY708,(((D708/1000)*(E708/1000))*1000)&gt;AZ708),"max",0)))</f>
        <v>0</v>
      </c>
      <c r="BB708" s="85">
        <f t="shared" ref="BB708:BB771" si="245">IF(OR(ISBLANK(D708),ISBLANK(G708)),0,IF(AND(D708&gt;3000,G708="Linear 25"),"max",0))</f>
        <v>0</v>
      </c>
    </row>
    <row r="709" spans="1:54" x14ac:dyDescent="0.3">
      <c r="A709" s="7">
        <v>706</v>
      </c>
      <c r="B709" s="91"/>
      <c r="C709" s="91"/>
      <c r="D709" s="91"/>
      <c r="E709" s="91"/>
      <c r="F709" s="91"/>
      <c r="G709" s="91"/>
      <c r="H709" s="91"/>
      <c r="I709" s="91"/>
      <c r="J709" s="91"/>
      <c r="K709" s="92"/>
      <c r="L709" s="92"/>
      <c r="M709" s="9">
        <f t="shared" ca="1" si="235"/>
        <v>0</v>
      </c>
      <c r="N709" s="10" cm="1">
        <f t="array" aca="1" ref="N709" ca="1">IF(ISBLANK(C709),0,IF(F709="Flow",AP709,IF(F709="Cascade",AQ709,IF(OR(ISBLANK(F709),ISBLANK(G709),ISBLANK(I709),ISBLANK(J709)),0,(_xlfn.XLOOKUP(S709,INDIRECT(U709&amp;W709&amp;"W"),_xlfn.XLOOKUP(T709,INDIRECT(U709&amp;W709&amp;"D"),INDIRECT(U709&amp;W709))))))))</f>
        <v>0</v>
      </c>
      <c r="O709" s="93"/>
      <c r="P709" s="9">
        <f t="shared" ca="1" si="236"/>
        <v>0</v>
      </c>
      <c r="Q709" s="9">
        <f t="shared" ref="Q709:Q772" si="246">IF(C709*(NOT(ISBLANK(C709))),P709*C709,0)</f>
        <v>0</v>
      </c>
      <c r="S709" s="7">
        <f t="shared" ref="S709:S772" si="247">IF(D709&lt;800,800,CEILING(D709,200))</f>
        <v>800</v>
      </c>
      <c r="T709" s="7">
        <f t="shared" ref="T709:T772" si="248">IF(E709&lt;800,800,CEILING(E709,200))</f>
        <v>800</v>
      </c>
      <c r="U709" s="8" t="str">
        <f t="shared" ref="U709:U772" si="249">IF(ISNUMBER(SEARCH("Evolve Cassette",F709)),SUBSTITUTE(SUBSTITUTE(SUBSTITUTE(F709," Cassette 80","")," Cassette 100","")," Cassette 125",""),IF(F709="ExtraLok 100","KuroLok100",IF(F709="ExtraLok 125","KuroLok125",SUBSTITUTE(SUBSTITUTE(F709," ",""),"&amp;",""))))</f>
        <v/>
      </c>
      <c r="V709" s="7" cm="1">
        <f t="array" aca="1" ref="V709" ca="1">IF(ISBLANK(I709),0,_xlfn.XLOOKUP(I709,INDIRECT(U709&amp;"Controls"),INDIRECT(U709&amp;"ControlsAddon")))</f>
        <v>0</v>
      </c>
      <c r="W709" s="7" t="str">
        <f t="shared" si="237"/>
        <v/>
      </c>
      <c r="X709" s="7" cm="1">
        <f t="array" aca="1" ref="X709" ca="1">IF(AND(K709="y",NOT(ISBLANK(H709))),_xlfn.XLOOKUP(S709,ralcassette,ralcassettecost),IF(K709="Y",_xlfn.XLOOKUP(S709,INDIRECT(U709&amp;"RALW"),_xlfn.XLOOKUP(T709,INDIRECT(U709&amp;"RALD"),INDIRECT(U709&amp;"RAL"))),0))</f>
        <v>0</v>
      </c>
      <c r="Y709" s="7">
        <f t="shared" ref="Y709:Y772" si="250">IF(L709="Y",((D709/1000*2)*69.97)+(((E709*2-230)/1000)*34.28),0)</f>
        <v>0</v>
      </c>
      <c r="Z709" s="7">
        <f t="shared" ref="Z709:Z772" si="251">IF(AND(K709="Y",L709="Y"),33+(D709*14.3),0)</f>
        <v>0</v>
      </c>
      <c r="AA709" s="7" cm="1">
        <f t="array" ref="AA709">IF(ISNUMBER(SEARCH("cassette",H709)),_xlfn.XLOOKUP(S709,cassettewidth,_xlfn.XLOOKUP(H709,cassettetype,cassette)),IF(ISNUMBER(SEARCH("fascia",H709)),_xlfn.XLOOKUP(S709,fasciawidth,_xlfn.XLOOKUP(H709,fasciatype,fascia)),0))</f>
        <v>0</v>
      </c>
      <c r="AB709" s="7" t="str">
        <f t="shared" ref="AB709:AB772" si="252">SUBSTITUTE(SUBSTITUTE(H709,"Fascia ",""),"Cassette ","")</f>
        <v/>
      </c>
      <c r="AC709" s="7" t="str" cm="1">
        <f t="array" ref="AC709">IF(NOT(ISBLANK(H709)),_xlfn.XLOOKUP(S709,cassetterefwidth,_xlfn.XLOOKUP(T709,cassetterefdrop,cassetteref)),"")</f>
        <v/>
      </c>
      <c r="AD709" s="1" t="b">
        <f t="shared" ref="AD709:AD772" si="253">_xlfn.NUMBERVALUE(AB709)&lt;_xlfn.NUMBERVALUE(AC709)</f>
        <v>0</v>
      </c>
      <c r="AE709" s="1" t="b">
        <f t="shared" si="238"/>
        <v>0</v>
      </c>
      <c r="AF709" s="10" t="e" cm="1">
        <f t="array" aca="1" ref="AF709" ca="1">(_xlfn.XLOOKUP($S709,INDIRECT($U709&amp;$W709&amp;"W"),_xlfn.XLOOKUP($T709,INDIRECT($U709&amp;$W709&amp;"D"),INDIRECT($U709&amp;$W709))))</f>
        <v>#REF!</v>
      </c>
      <c r="AG709" s="9"/>
      <c r="AH709" s="9"/>
      <c r="AI709" s="9"/>
      <c r="AJ709" s="9"/>
      <c r="AK709" s="9"/>
      <c r="AL709" s="7">
        <f t="shared" si="239"/>
        <v>500</v>
      </c>
      <c r="AM709" s="7" t="str">
        <f t="shared" ref="AM709:AM772" si="254">SUBSTITUTE(SUBSTITUTE(AH709," way","")," draw","")</f>
        <v/>
      </c>
      <c r="AN709" s="7">
        <f t="shared" si="240"/>
        <v>0</v>
      </c>
      <c r="AO709" s="7">
        <f t="shared" si="241"/>
        <v>0</v>
      </c>
      <c r="AP709" s="9" cm="1">
        <f t="array" aca="1" ref="AP709" ca="1">IF(F709="Flow",_xlfn.XLOOKUP(AL709,INDIRECT(F709&amp;AM709&amp;"W"),_xlfn.XLOOKUP(AI709,INDIRECT(F709&amp;AM709&amp;"H"),INDIRECT(F709&amp;AM709))),0)</f>
        <v>0</v>
      </c>
      <c r="AQ709" s="9">
        <f>IF(F709="Cascade",_xlfn.XLOOKUP(S709,Cascade!$C$4:$S$4,Cascade!$C$5:$S$5),0)</f>
        <v>0</v>
      </c>
      <c r="AR709" s="9" t="b">
        <f t="shared" si="242"/>
        <v>0</v>
      </c>
      <c r="AS709" s="9" cm="1">
        <f t="array" aca="1" ref="AS709" ca="1">IF(OR(G709="Ellipse 43",G709="Luxury 46",G709="Type 2",G709="Type D",G709="Type Z",ISBLANK(G709)),0,_xlfn.XLOOKUP(S709,INDIRECT(U709&amp;AR709&amp;"w"),INDIRECT(U709&amp;AR709)))</f>
        <v>0</v>
      </c>
      <c r="AT709" s="9" cm="1">
        <f t="array" ref="AT709">IF(F709="ExtraLok 100",_xlfn.XLOOKUP(S709,'ExtraLok 100'!$C$6:$S$6,_xlfn.XLOOKUP('Pricing Tool'!T709,'ExtraLok 100'!$A$7:$A$21,'ExtraLok 100'!$C$7:$S$21)),IF(F709="ExtraLok 125",_xlfn.XLOOKUP('Pricing Tool'!S709,'ExtraLok 125'!$C$6:$S$6,_xlfn.XLOOKUP('Pricing Tool'!T709,'ExtraLok 125'!$A$7:$A$33,'ExtraLok 125'!$C$7:$S$33)),0))</f>
        <v>0</v>
      </c>
      <c r="AU709" s="9">
        <f t="shared" ref="AU709:AU772" ca="1" si="255">IF(N709=0,0,N709+V709+X709+Y709+AA709+AS709+AT709)</f>
        <v>0</v>
      </c>
      <c r="AV709" s="9" t="str">
        <f t="shared" si="243"/>
        <v/>
      </c>
      <c r="AW709" s="85" t="e">
        <f>_xlfn.XLOOKUP($AV709,'Size capacities'!$A$2:$A$120,'Size capacities'!D$2:D$120)</f>
        <v>#N/A</v>
      </c>
      <c r="AX709" s="85" t="e">
        <f>_xlfn.XLOOKUP($AV709,'Size capacities'!$A$2:$A$120,'Size capacities'!E$2:E$120)</f>
        <v>#N/A</v>
      </c>
      <c r="AY709" s="85" t="e">
        <f>_xlfn.XLOOKUP($AV709,'Size capacities'!$A$2:$A$120,'Size capacities'!F$2:F$120)</f>
        <v>#N/A</v>
      </c>
      <c r="AZ709" s="85" t="e">
        <f>_xlfn.XLOOKUP($AV709,'Size capacities'!$A$2:$A$120,'Size capacities'!G$2:G$120)</f>
        <v>#N/A</v>
      </c>
      <c r="BA709" s="85">
        <f t="shared" si="244"/>
        <v>0</v>
      </c>
      <c r="BB709" s="85">
        <f t="shared" si="245"/>
        <v>0</v>
      </c>
    </row>
    <row r="710" spans="1:54" x14ac:dyDescent="0.3">
      <c r="A710" s="7">
        <v>707</v>
      </c>
      <c r="B710" s="91"/>
      <c r="C710" s="91"/>
      <c r="D710" s="91"/>
      <c r="E710" s="91"/>
      <c r="F710" s="91"/>
      <c r="G710" s="91"/>
      <c r="H710" s="91"/>
      <c r="I710" s="91"/>
      <c r="J710" s="91"/>
      <c r="K710" s="92"/>
      <c r="L710" s="92"/>
      <c r="M710" s="9">
        <f t="shared" ca="1" si="235"/>
        <v>0</v>
      </c>
      <c r="N710" s="10" cm="1">
        <f t="array" aca="1" ref="N710" ca="1">IF(ISBLANK(C710),0,IF(F710="Flow",AP710,IF(F710="Cascade",AQ710,IF(OR(ISBLANK(F710),ISBLANK(G710),ISBLANK(I710),ISBLANK(J710)),0,(_xlfn.XLOOKUP(S710,INDIRECT(U710&amp;W710&amp;"W"),_xlfn.XLOOKUP(T710,INDIRECT(U710&amp;W710&amp;"D"),INDIRECT(U710&amp;W710))))))))</f>
        <v>0</v>
      </c>
      <c r="O710" s="93"/>
      <c r="P710" s="9">
        <f t="shared" ca="1" si="236"/>
        <v>0</v>
      </c>
      <c r="Q710" s="9">
        <f t="shared" si="246"/>
        <v>0</v>
      </c>
      <c r="S710" s="7">
        <f t="shared" si="247"/>
        <v>800</v>
      </c>
      <c r="T710" s="7">
        <f t="shared" si="248"/>
        <v>800</v>
      </c>
      <c r="U710" s="8" t="str">
        <f t="shared" si="249"/>
        <v/>
      </c>
      <c r="V710" s="7" cm="1">
        <f t="array" aca="1" ref="V710" ca="1">IF(ISBLANK(I710),0,_xlfn.XLOOKUP(I710,INDIRECT(U710&amp;"Controls"),INDIRECT(U710&amp;"ControlsAddon")))</f>
        <v>0</v>
      </c>
      <c r="W710" s="7" t="str">
        <f t="shared" si="237"/>
        <v/>
      </c>
      <c r="X710" s="7" cm="1">
        <f t="array" aca="1" ref="X710" ca="1">IF(AND(K710="y",NOT(ISBLANK(H710))),_xlfn.XLOOKUP(S710,ralcassette,ralcassettecost),IF(K710="Y",_xlfn.XLOOKUP(S710,INDIRECT(U710&amp;"RALW"),_xlfn.XLOOKUP(T710,INDIRECT(U710&amp;"RALD"),INDIRECT(U710&amp;"RAL"))),0))</f>
        <v>0</v>
      </c>
      <c r="Y710" s="7">
        <f t="shared" si="250"/>
        <v>0</v>
      </c>
      <c r="Z710" s="7">
        <f t="shared" si="251"/>
        <v>0</v>
      </c>
      <c r="AA710" s="7" cm="1">
        <f t="array" ref="AA710">IF(ISNUMBER(SEARCH("cassette",H710)),_xlfn.XLOOKUP(S710,cassettewidth,_xlfn.XLOOKUP(H710,cassettetype,cassette)),IF(ISNUMBER(SEARCH("fascia",H710)),_xlfn.XLOOKUP(S710,fasciawidth,_xlfn.XLOOKUP(H710,fasciatype,fascia)),0))</f>
        <v>0</v>
      </c>
      <c r="AB710" s="7" t="str">
        <f t="shared" si="252"/>
        <v/>
      </c>
      <c r="AC710" s="7" t="str" cm="1">
        <f t="array" ref="AC710">IF(NOT(ISBLANK(H710)),_xlfn.XLOOKUP(S710,cassetterefwidth,_xlfn.XLOOKUP(T710,cassetterefdrop,cassetteref)),"")</f>
        <v/>
      </c>
      <c r="AD710" s="1" t="b">
        <f t="shared" si="253"/>
        <v>0</v>
      </c>
      <c r="AE710" s="1" t="b">
        <f t="shared" si="238"/>
        <v>0</v>
      </c>
      <c r="AF710" s="10" t="e" cm="1">
        <f t="array" aca="1" ref="AF710" ca="1">(_xlfn.XLOOKUP($S710,INDIRECT($U710&amp;$W710&amp;"W"),_xlfn.XLOOKUP($T710,INDIRECT($U710&amp;$W710&amp;"D"),INDIRECT($U710&amp;$W710))))</f>
        <v>#REF!</v>
      </c>
      <c r="AG710" s="9"/>
      <c r="AH710" s="9"/>
      <c r="AI710" s="9"/>
      <c r="AJ710" s="9"/>
      <c r="AK710" s="9"/>
      <c r="AL710" s="7">
        <f t="shared" si="239"/>
        <v>500</v>
      </c>
      <c r="AM710" s="7" t="str">
        <f t="shared" si="254"/>
        <v/>
      </c>
      <c r="AN710" s="7">
        <f t="shared" si="240"/>
        <v>0</v>
      </c>
      <c r="AO710" s="7">
        <f t="shared" si="241"/>
        <v>0</v>
      </c>
      <c r="AP710" s="9" cm="1">
        <f t="array" aca="1" ref="AP710" ca="1">IF(F710="Flow",_xlfn.XLOOKUP(AL710,INDIRECT(F710&amp;AM710&amp;"W"),_xlfn.XLOOKUP(AI710,INDIRECT(F710&amp;AM710&amp;"H"),INDIRECT(F710&amp;AM710))),0)</f>
        <v>0</v>
      </c>
      <c r="AQ710" s="9">
        <f>IF(F710="Cascade",_xlfn.XLOOKUP(S710,Cascade!$C$4:$S$4,Cascade!$C$5:$S$5),0)</f>
        <v>0</v>
      </c>
      <c r="AR710" s="9" t="b">
        <f t="shared" si="242"/>
        <v>0</v>
      </c>
      <c r="AS710" s="9" cm="1">
        <f t="array" aca="1" ref="AS710" ca="1">IF(OR(G710="Ellipse 43",G710="Luxury 46",G710="Type 2",G710="Type D",G710="Type Z",ISBLANK(G710)),0,_xlfn.XLOOKUP(S710,INDIRECT(U710&amp;AR710&amp;"w"),INDIRECT(U710&amp;AR710)))</f>
        <v>0</v>
      </c>
      <c r="AT710" s="9" cm="1">
        <f t="array" ref="AT710">IF(F710="ExtraLok 100",_xlfn.XLOOKUP(S710,'ExtraLok 100'!$C$6:$S$6,_xlfn.XLOOKUP('Pricing Tool'!T710,'ExtraLok 100'!$A$7:$A$21,'ExtraLok 100'!$C$7:$S$21)),IF(F710="ExtraLok 125",_xlfn.XLOOKUP('Pricing Tool'!S710,'ExtraLok 125'!$C$6:$S$6,_xlfn.XLOOKUP('Pricing Tool'!T710,'ExtraLok 125'!$A$7:$A$33,'ExtraLok 125'!$C$7:$S$33)),0))</f>
        <v>0</v>
      </c>
      <c r="AU710" s="9">
        <f t="shared" ca="1" si="255"/>
        <v>0</v>
      </c>
      <c r="AV710" s="9" t="str">
        <f t="shared" si="243"/>
        <v/>
      </c>
      <c r="AW710" s="85" t="e">
        <f>_xlfn.XLOOKUP($AV710,'Size capacities'!$A$2:$A$120,'Size capacities'!D$2:D$120)</f>
        <v>#N/A</v>
      </c>
      <c r="AX710" s="85" t="e">
        <f>_xlfn.XLOOKUP($AV710,'Size capacities'!$A$2:$A$120,'Size capacities'!E$2:E$120)</f>
        <v>#N/A</v>
      </c>
      <c r="AY710" s="85" t="e">
        <f>_xlfn.XLOOKUP($AV710,'Size capacities'!$A$2:$A$120,'Size capacities'!F$2:F$120)</f>
        <v>#N/A</v>
      </c>
      <c r="AZ710" s="85" t="e">
        <f>_xlfn.XLOOKUP($AV710,'Size capacities'!$A$2:$A$120,'Size capacities'!G$2:G$120)</f>
        <v>#N/A</v>
      </c>
      <c r="BA710" s="85">
        <f t="shared" si="244"/>
        <v>0</v>
      </c>
      <c r="BB710" s="85">
        <f t="shared" si="245"/>
        <v>0</v>
      </c>
    </row>
    <row r="711" spans="1:54" x14ac:dyDescent="0.3">
      <c r="A711" s="7">
        <v>708</v>
      </c>
      <c r="B711" s="91"/>
      <c r="C711" s="91"/>
      <c r="D711" s="91"/>
      <c r="E711" s="91"/>
      <c r="F711" s="91"/>
      <c r="G711" s="91"/>
      <c r="H711" s="91"/>
      <c r="I711" s="91"/>
      <c r="J711" s="91"/>
      <c r="K711" s="92"/>
      <c r="L711" s="92"/>
      <c r="M711" s="9">
        <f t="shared" ca="1" si="235"/>
        <v>0</v>
      </c>
      <c r="N711" s="10" cm="1">
        <f t="array" aca="1" ref="N711" ca="1">IF(ISBLANK(C711),0,IF(F711="Flow",AP711,IF(F711="Cascade",AQ711,IF(OR(ISBLANK(F711),ISBLANK(G711),ISBLANK(I711),ISBLANK(J711)),0,(_xlfn.XLOOKUP(S711,INDIRECT(U711&amp;W711&amp;"W"),_xlfn.XLOOKUP(T711,INDIRECT(U711&amp;W711&amp;"D"),INDIRECT(U711&amp;W711))))))))</f>
        <v>0</v>
      </c>
      <c r="O711" s="93"/>
      <c r="P711" s="9">
        <f t="shared" ca="1" si="236"/>
        <v>0</v>
      </c>
      <c r="Q711" s="9">
        <f t="shared" si="246"/>
        <v>0</v>
      </c>
      <c r="S711" s="7">
        <f t="shared" si="247"/>
        <v>800</v>
      </c>
      <c r="T711" s="7">
        <f t="shared" si="248"/>
        <v>800</v>
      </c>
      <c r="U711" s="8" t="str">
        <f t="shared" si="249"/>
        <v/>
      </c>
      <c r="V711" s="7" cm="1">
        <f t="array" aca="1" ref="V711" ca="1">IF(ISBLANK(I711),0,_xlfn.XLOOKUP(I711,INDIRECT(U711&amp;"Controls"),INDIRECT(U711&amp;"ControlsAddon")))</f>
        <v>0</v>
      </c>
      <c r="W711" s="7" t="str">
        <f t="shared" si="237"/>
        <v/>
      </c>
      <c r="X711" s="7" cm="1">
        <f t="array" aca="1" ref="X711" ca="1">IF(AND(K711="y",NOT(ISBLANK(H711))),_xlfn.XLOOKUP(S711,ralcassette,ralcassettecost),IF(K711="Y",_xlfn.XLOOKUP(S711,INDIRECT(U711&amp;"RALW"),_xlfn.XLOOKUP(T711,INDIRECT(U711&amp;"RALD"),INDIRECT(U711&amp;"RAL"))),0))</f>
        <v>0</v>
      </c>
      <c r="Y711" s="7">
        <f t="shared" si="250"/>
        <v>0</v>
      </c>
      <c r="Z711" s="7">
        <f t="shared" si="251"/>
        <v>0</v>
      </c>
      <c r="AA711" s="7" cm="1">
        <f t="array" ref="AA711">IF(ISNUMBER(SEARCH("cassette",H711)),_xlfn.XLOOKUP(S711,cassettewidth,_xlfn.XLOOKUP(H711,cassettetype,cassette)),IF(ISNUMBER(SEARCH("fascia",H711)),_xlfn.XLOOKUP(S711,fasciawidth,_xlfn.XLOOKUP(H711,fasciatype,fascia)),0))</f>
        <v>0</v>
      </c>
      <c r="AB711" s="7" t="str">
        <f t="shared" si="252"/>
        <v/>
      </c>
      <c r="AC711" s="7" t="str" cm="1">
        <f t="array" ref="AC711">IF(NOT(ISBLANK(H711)),_xlfn.XLOOKUP(S711,cassetterefwidth,_xlfn.XLOOKUP(T711,cassetterefdrop,cassetteref)),"")</f>
        <v/>
      </c>
      <c r="AD711" s="1" t="b">
        <f t="shared" si="253"/>
        <v>0</v>
      </c>
      <c r="AE711" s="1" t="b">
        <f t="shared" si="238"/>
        <v>0</v>
      </c>
      <c r="AF711" s="10" t="e" cm="1">
        <f t="array" aca="1" ref="AF711" ca="1">(_xlfn.XLOOKUP($S711,INDIRECT($U711&amp;$W711&amp;"W"),_xlfn.XLOOKUP($T711,INDIRECT($U711&amp;$W711&amp;"D"),INDIRECT($U711&amp;$W711))))</f>
        <v>#REF!</v>
      </c>
      <c r="AG711" s="9"/>
      <c r="AH711" s="9"/>
      <c r="AI711" s="9"/>
      <c r="AJ711" s="9"/>
      <c r="AK711" s="9"/>
      <c r="AL711" s="7">
        <f t="shared" si="239"/>
        <v>500</v>
      </c>
      <c r="AM711" s="7" t="str">
        <f t="shared" si="254"/>
        <v/>
      </c>
      <c r="AN711" s="7">
        <f t="shared" si="240"/>
        <v>0</v>
      </c>
      <c r="AO711" s="7">
        <f t="shared" si="241"/>
        <v>0</v>
      </c>
      <c r="AP711" s="9" cm="1">
        <f t="array" aca="1" ref="AP711" ca="1">IF(F711="Flow",_xlfn.XLOOKUP(AL711,INDIRECT(F711&amp;AM711&amp;"W"),_xlfn.XLOOKUP(AI711,INDIRECT(F711&amp;AM711&amp;"H"),INDIRECT(F711&amp;AM711))),0)</f>
        <v>0</v>
      </c>
      <c r="AQ711" s="9">
        <f>IF(F711="Cascade",_xlfn.XLOOKUP(S711,Cascade!$C$4:$S$4,Cascade!$C$5:$S$5),0)</f>
        <v>0</v>
      </c>
      <c r="AR711" s="9" t="b">
        <f t="shared" si="242"/>
        <v>0</v>
      </c>
      <c r="AS711" s="9" cm="1">
        <f t="array" aca="1" ref="AS711" ca="1">IF(OR(G711="Ellipse 43",G711="Luxury 46",G711="Type 2",G711="Type D",G711="Type Z",ISBLANK(G711)),0,_xlfn.XLOOKUP(S711,INDIRECT(U711&amp;AR711&amp;"w"),INDIRECT(U711&amp;AR711)))</f>
        <v>0</v>
      </c>
      <c r="AT711" s="9" cm="1">
        <f t="array" ref="AT711">IF(F711="ExtraLok 100",_xlfn.XLOOKUP(S711,'ExtraLok 100'!$C$6:$S$6,_xlfn.XLOOKUP('Pricing Tool'!T711,'ExtraLok 100'!$A$7:$A$21,'ExtraLok 100'!$C$7:$S$21)),IF(F711="ExtraLok 125",_xlfn.XLOOKUP('Pricing Tool'!S711,'ExtraLok 125'!$C$6:$S$6,_xlfn.XLOOKUP('Pricing Tool'!T711,'ExtraLok 125'!$A$7:$A$33,'ExtraLok 125'!$C$7:$S$33)),0))</f>
        <v>0</v>
      </c>
      <c r="AU711" s="9">
        <f t="shared" ca="1" si="255"/>
        <v>0</v>
      </c>
      <c r="AV711" s="9" t="str">
        <f t="shared" si="243"/>
        <v/>
      </c>
      <c r="AW711" s="85" t="e">
        <f>_xlfn.XLOOKUP($AV711,'Size capacities'!$A$2:$A$120,'Size capacities'!D$2:D$120)</f>
        <v>#N/A</v>
      </c>
      <c r="AX711" s="85" t="e">
        <f>_xlfn.XLOOKUP($AV711,'Size capacities'!$A$2:$A$120,'Size capacities'!E$2:E$120)</f>
        <v>#N/A</v>
      </c>
      <c r="AY711" s="85" t="e">
        <f>_xlfn.XLOOKUP($AV711,'Size capacities'!$A$2:$A$120,'Size capacities'!F$2:F$120)</f>
        <v>#N/A</v>
      </c>
      <c r="AZ711" s="85" t="e">
        <f>_xlfn.XLOOKUP($AV711,'Size capacities'!$A$2:$A$120,'Size capacities'!G$2:G$120)</f>
        <v>#N/A</v>
      </c>
      <c r="BA711" s="85">
        <f t="shared" si="244"/>
        <v>0</v>
      </c>
      <c r="BB711" s="85">
        <f t="shared" si="245"/>
        <v>0</v>
      </c>
    </row>
    <row r="712" spans="1:54" x14ac:dyDescent="0.3">
      <c r="A712" s="7">
        <v>709</v>
      </c>
      <c r="B712" s="91"/>
      <c r="C712" s="91"/>
      <c r="D712" s="91"/>
      <c r="E712" s="91"/>
      <c r="F712" s="91"/>
      <c r="G712" s="91"/>
      <c r="H712" s="91"/>
      <c r="I712" s="91"/>
      <c r="J712" s="91"/>
      <c r="K712" s="92"/>
      <c r="L712" s="92"/>
      <c r="M712" s="9">
        <f t="shared" ca="1" si="235"/>
        <v>0</v>
      </c>
      <c r="N712" s="10" cm="1">
        <f t="array" aca="1" ref="N712" ca="1">IF(ISBLANK(C712),0,IF(F712="Flow",AP712,IF(F712="Cascade",AQ712,IF(OR(ISBLANK(F712),ISBLANK(G712),ISBLANK(I712),ISBLANK(J712)),0,(_xlfn.XLOOKUP(S712,INDIRECT(U712&amp;W712&amp;"W"),_xlfn.XLOOKUP(T712,INDIRECT(U712&amp;W712&amp;"D"),INDIRECT(U712&amp;W712))))))))</f>
        <v>0</v>
      </c>
      <c r="O712" s="93"/>
      <c r="P712" s="9">
        <f t="shared" ca="1" si="236"/>
        <v>0</v>
      </c>
      <c r="Q712" s="9">
        <f t="shared" si="246"/>
        <v>0</v>
      </c>
      <c r="S712" s="7">
        <f t="shared" si="247"/>
        <v>800</v>
      </c>
      <c r="T712" s="7">
        <f t="shared" si="248"/>
        <v>800</v>
      </c>
      <c r="U712" s="8" t="str">
        <f t="shared" si="249"/>
        <v/>
      </c>
      <c r="V712" s="7" cm="1">
        <f t="array" aca="1" ref="V712" ca="1">IF(ISBLANK(I712),0,_xlfn.XLOOKUP(I712,INDIRECT(U712&amp;"Controls"),INDIRECT(U712&amp;"ControlsAddon")))</f>
        <v>0</v>
      </c>
      <c r="W712" s="7" t="str">
        <f t="shared" si="237"/>
        <v/>
      </c>
      <c r="X712" s="7" cm="1">
        <f t="array" aca="1" ref="X712" ca="1">IF(AND(K712="y",NOT(ISBLANK(H712))),_xlfn.XLOOKUP(S712,ralcassette,ralcassettecost),IF(K712="Y",_xlfn.XLOOKUP(S712,INDIRECT(U712&amp;"RALW"),_xlfn.XLOOKUP(T712,INDIRECT(U712&amp;"RALD"),INDIRECT(U712&amp;"RAL"))),0))</f>
        <v>0</v>
      </c>
      <c r="Y712" s="7">
        <f t="shared" si="250"/>
        <v>0</v>
      </c>
      <c r="Z712" s="7">
        <f t="shared" si="251"/>
        <v>0</v>
      </c>
      <c r="AA712" s="7" cm="1">
        <f t="array" ref="AA712">IF(ISNUMBER(SEARCH("cassette",H712)),_xlfn.XLOOKUP(S712,cassettewidth,_xlfn.XLOOKUP(H712,cassettetype,cassette)),IF(ISNUMBER(SEARCH("fascia",H712)),_xlfn.XLOOKUP(S712,fasciawidth,_xlfn.XLOOKUP(H712,fasciatype,fascia)),0))</f>
        <v>0</v>
      </c>
      <c r="AB712" s="7" t="str">
        <f t="shared" si="252"/>
        <v/>
      </c>
      <c r="AC712" s="7" t="str" cm="1">
        <f t="array" ref="AC712">IF(NOT(ISBLANK(H712)),_xlfn.XLOOKUP(S712,cassetterefwidth,_xlfn.XLOOKUP(T712,cassetterefdrop,cassetteref)),"")</f>
        <v/>
      </c>
      <c r="AD712" s="1" t="b">
        <f t="shared" si="253"/>
        <v>0</v>
      </c>
      <c r="AE712" s="1" t="b">
        <f t="shared" si="238"/>
        <v>0</v>
      </c>
      <c r="AF712" s="10" t="e" cm="1">
        <f t="array" aca="1" ref="AF712" ca="1">(_xlfn.XLOOKUP($S712,INDIRECT($U712&amp;$W712&amp;"W"),_xlfn.XLOOKUP($T712,INDIRECT($U712&amp;$W712&amp;"D"),INDIRECT($U712&amp;$W712))))</f>
        <v>#REF!</v>
      </c>
      <c r="AG712" s="9"/>
      <c r="AH712" s="9"/>
      <c r="AI712" s="9"/>
      <c r="AJ712" s="9"/>
      <c r="AK712" s="9"/>
      <c r="AL712" s="7">
        <f t="shared" si="239"/>
        <v>500</v>
      </c>
      <c r="AM712" s="7" t="str">
        <f t="shared" si="254"/>
        <v/>
      </c>
      <c r="AN712" s="7">
        <f t="shared" si="240"/>
        <v>0</v>
      </c>
      <c r="AO712" s="7">
        <f t="shared" si="241"/>
        <v>0</v>
      </c>
      <c r="AP712" s="9" cm="1">
        <f t="array" aca="1" ref="AP712" ca="1">IF(F712="Flow",_xlfn.XLOOKUP(AL712,INDIRECT(F712&amp;AM712&amp;"W"),_xlfn.XLOOKUP(AI712,INDIRECT(F712&amp;AM712&amp;"H"),INDIRECT(F712&amp;AM712))),0)</f>
        <v>0</v>
      </c>
      <c r="AQ712" s="9">
        <f>IF(F712="Cascade",_xlfn.XLOOKUP(S712,Cascade!$C$4:$S$4,Cascade!$C$5:$S$5),0)</f>
        <v>0</v>
      </c>
      <c r="AR712" s="9" t="b">
        <f t="shared" si="242"/>
        <v>0</v>
      </c>
      <c r="AS712" s="9" cm="1">
        <f t="array" aca="1" ref="AS712" ca="1">IF(OR(G712="Ellipse 43",G712="Luxury 46",G712="Type 2",G712="Type D",G712="Type Z",ISBLANK(G712)),0,_xlfn.XLOOKUP(S712,INDIRECT(U712&amp;AR712&amp;"w"),INDIRECT(U712&amp;AR712)))</f>
        <v>0</v>
      </c>
      <c r="AT712" s="9" cm="1">
        <f t="array" ref="AT712">IF(F712="ExtraLok 100",_xlfn.XLOOKUP(S712,'ExtraLok 100'!$C$6:$S$6,_xlfn.XLOOKUP('Pricing Tool'!T712,'ExtraLok 100'!$A$7:$A$21,'ExtraLok 100'!$C$7:$S$21)),IF(F712="ExtraLok 125",_xlfn.XLOOKUP('Pricing Tool'!S712,'ExtraLok 125'!$C$6:$S$6,_xlfn.XLOOKUP('Pricing Tool'!T712,'ExtraLok 125'!$A$7:$A$33,'ExtraLok 125'!$C$7:$S$33)),0))</f>
        <v>0</v>
      </c>
      <c r="AU712" s="9">
        <f t="shared" ca="1" si="255"/>
        <v>0</v>
      </c>
      <c r="AV712" s="9" t="str">
        <f t="shared" si="243"/>
        <v/>
      </c>
      <c r="AW712" s="85" t="e">
        <f>_xlfn.XLOOKUP($AV712,'Size capacities'!$A$2:$A$120,'Size capacities'!D$2:D$120)</f>
        <v>#N/A</v>
      </c>
      <c r="AX712" s="85" t="e">
        <f>_xlfn.XLOOKUP($AV712,'Size capacities'!$A$2:$A$120,'Size capacities'!E$2:E$120)</f>
        <v>#N/A</v>
      </c>
      <c r="AY712" s="85" t="e">
        <f>_xlfn.XLOOKUP($AV712,'Size capacities'!$A$2:$A$120,'Size capacities'!F$2:F$120)</f>
        <v>#N/A</v>
      </c>
      <c r="AZ712" s="85" t="e">
        <f>_xlfn.XLOOKUP($AV712,'Size capacities'!$A$2:$A$120,'Size capacities'!G$2:G$120)</f>
        <v>#N/A</v>
      </c>
      <c r="BA712" s="85">
        <f t="shared" si="244"/>
        <v>0</v>
      </c>
      <c r="BB712" s="85">
        <f t="shared" si="245"/>
        <v>0</v>
      </c>
    </row>
    <row r="713" spans="1:54" x14ac:dyDescent="0.3">
      <c r="A713" s="7">
        <v>710</v>
      </c>
      <c r="B713" s="91"/>
      <c r="C713" s="91"/>
      <c r="D713" s="91"/>
      <c r="E713" s="91"/>
      <c r="F713" s="91"/>
      <c r="G713" s="91"/>
      <c r="H713" s="91"/>
      <c r="I713" s="91"/>
      <c r="J713" s="91"/>
      <c r="K713" s="92"/>
      <c r="L713" s="92"/>
      <c r="M713" s="9">
        <f t="shared" ca="1" si="235"/>
        <v>0</v>
      </c>
      <c r="N713" s="10" cm="1">
        <f t="array" aca="1" ref="N713" ca="1">IF(ISBLANK(C713),0,IF(F713="Flow",AP713,IF(F713="Cascade",AQ713,IF(OR(ISBLANK(F713),ISBLANK(G713),ISBLANK(I713),ISBLANK(J713)),0,(_xlfn.XLOOKUP(S713,INDIRECT(U713&amp;W713&amp;"W"),_xlfn.XLOOKUP(T713,INDIRECT(U713&amp;W713&amp;"D"),INDIRECT(U713&amp;W713))))))))</f>
        <v>0</v>
      </c>
      <c r="O713" s="93"/>
      <c r="P713" s="9">
        <f t="shared" ca="1" si="236"/>
        <v>0</v>
      </c>
      <c r="Q713" s="9">
        <f t="shared" si="246"/>
        <v>0</v>
      </c>
      <c r="S713" s="7">
        <f t="shared" si="247"/>
        <v>800</v>
      </c>
      <c r="T713" s="7">
        <f t="shared" si="248"/>
        <v>800</v>
      </c>
      <c r="U713" s="8" t="str">
        <f t="shared" si="249"/>
        <v/>
      </c>
      <c r="V713" s="7" cm="1">
        <f t="array" aca="1" ref="V713" ca="1">IF(ISBLANK(I713),0,_xlfn.XLOOKUP(I713,INDIRECT(U713&amp;"Controls"),INDIRECT(U713&amp;"ControlsAddon")))</f>
        <v>0</v>
      </c>
      <c r="W713" s="7" t="str">
        <f t="shared" si="237"/>
        <v/>
      </c>
      <c r="X713" s="7" cm="1">
        <f t="array" aca="1" ref="X713" ca="1">IF(AND(K713="y",NOT(ISBLANK(H713))),_xlfn.XLOOKUP(S713,ralcassette,ralcassettecost),IF(K713="Y",_xlfn.XLOOKUP(S713,INDIRECT(U713&amp;"RALW"),_xlfn.XLOOKUP(T713,INDIRECT(U713&amp;"RALD"),INDIRECT(U713&amp;"RAL"))),0))</f>
        <v>0</v>
      </c>
      <c r="Y713" s="7">
        <f t="shared" si="250"/>
        <v>0</v>
      </c>
      <c r="Z713" s="7">
        <f t="shared" si="251"/>
        <v>0</v>
      </c>
      <c r="AA713" s="7" cm="1">
        <f t="array" ref="AA713">IF(ISNUMBER(SEARCH("cassette",H713)),_xlfn.XLOOKUP(S713,cassettewidth,_xlfn.XLOOKUP(H713,cassettetype,cassette)),IF(ISNUMBER(SEARCH("fascia",H713)),_xlfn.XLOOKUP(S713,fasciawidth,_xlfn.XLOOKUP(H713,fasciatype,fascia)),0))</f>
        <v>0</v>
      </c>
      <c r="AB713" s="7" t="str">
        <f t="shared" si="252"/>
        <v/>
      </c>
      <c r="AC713" s="7" t="str" cm="1">
        <f t="array" ref="AC713">IF(NOT(ISBLANK(H713)),_xlfn.XLOOKUP(S713,cassetterefwidth,_xlfn.XLOOKUP(T713,cassetterefdrop,cassetteref)),"")</f>
        <v/>
      </c>
      <c r="AD713" s="1" t="b">
        <f t="shared" si="253"/>
        <v>0</v>
      </c>
      <c r="AE713" s="1" t="b">
        <f t="shared" si="238"/>
        <v>0</v>
      </c>
      <c r="AF713" s="10" t="e" cm="1">
        <f t="array" aca="1" ref="AF713" ca="1">(_xlfn.XLOOKUP($S713,INDIRECT($U713&amp;$W713&amp;"W"),_xlfn.XLOOKUP($T713,INDIRECT($U713&amp;$W713&amp;"D"),INDIRECT($U713&amp;$W713))))</f>
        <v>#REF!</v>
      </c>
      <c r="AG713" s="9"/>
      <c r="AH713" s="9"/>
      <c r="AI713" s="9"/>
      <c r="AJ713" s="9"/>
      <c r="AK713" s="9"/>
      <c r="AL713" s="7">
        <f t="shared" si="239"/>
        <v>500</v>
      </c>
      <c r="AM713" s="7" t="str">
        <f t="shared" si="254"/>
        <v/>
      </c>
      <c r="AN713" s="7">
        <f t="shared" si="240"/>
        <v>0</v>
      </c>
      <c r="AO713" s="7">
        <f t="shared" si="241"/>
        <v>0</v>
      </c>
      <c r="AP713" s="9" cm="1">
        <f t="array" aca="1" ref="AP713" ca="1">IF(F713="Flow",_xlfn.XLOOKUP(AL713,INDIRECT(F713&amp;AM713&amp;"W"),_xlfn.XLOOKUP(AI713,INDIRECT(F713&amp;AM713&amp;"H"),INDIRECT(F713&amp;AM713))),0)</f>
        <v>0</v>
      </c>
      <c r="AQ713" s="9">
        <f>IF(F713="Cascade",_xlfn.XLOOKUP(S713,Cascade!$C$4:$S$4,Cascade!$C$5:$S$5),0)</f>
        <v>0</v>
      </c>
      <c r="AR713" s="9" t="b">
        <f t="shared" si="242"/>
        <v>0</v>
      </c>
      <c r="AS713" s="9" cm="1">
        <f t="array" aca="1" ref="AS713" ca="1">IF(OR(G713="Ellipse 43",G713="Luxury 46",G713="Type 2",G713="Type D",G713="Type Z",ISBLANK(G713)),0,_xlfn.XLOOKUP(S713,INDIRECT(U713&amp;AR713&amp;"w"),INDIRECT(U713&amp;AR713)))</f>
        <v>0</v>
      </c>
      <c r="AT713" s="9" cm="1">
        <f t="array" ref="AT713">IF(F713="ExtraLok 100",_xlfn.XLOOKUP(S713,'ExtraLok 100'!$C$6:$S$6,_xlfn.XLOOKUP('Pricing Tool'!T713,'ExtraLok 100'!$A$7:$A$21,'ExtraLok 100'!$C$7:$S$21)),IF(F713="ExtraLok 125",_xlfn.XLOOKUP('Pricing Tool'!S713,'ExtraLok 125'!$C$6:$S$6,_xlfn.XLOOKUP('Pricing Tool'!T713,'ExtraLok 125'!$A$7:$A$33,'ExtraLok 125'!$C$7:$S$33)),0))</f>
        <v>0</v>
      </c>
      <c r="AU713" s="9">
        <f t="shared" ca="1" si="255"/>
        <v>0</v>
      </c>
      <c r="AV713" s="9" t="str">
        <f t="shared" si="243"/>
        <v/>
      </c>
      <c r="AW713" s="85" t="e">
        <f>_xlfn.XLOOKUP($AV713,'Size capacities'!$A$2:$A$120,'Size capacities'!D$2:D$120)</f>
        <v>#N/A</v>
      </c>
      <c r="AX713" s="85" t="e">
        <f>_xlfn.XLOOKUP($AV713,'Size capacities'!$A$2:$A$120,'Size capacities'!E$2:E$120)</f>
        <v>#N/A</v>
      </c>
      <c r="AY713" s="85" t="e">
        <f>_xlfn.XLOOKUP($AV713,'Size capacities'!$A$2:$A$120,'Size capacities'!F$2:F$120)</f>
        <v>#N/A</v>
      </c>
      <c r="AZ713" s="85" t="e">
        <f>_xlfn.XLOOKUP($AV713,'Size capacities'!$A$2:$A$120,'Size capacities'!G$2:G$120)</f>
        <v>#N/A</v>
      </c>
      <c r="BA713" s="85">
        <f t="shared" si="244"/>
        <v>0</v>
      </c>
      <c r="BB713" s="85">
        <f t="shared" si="245"/>
        <v>0</v>
      </c>
    </row>
    <row r="714" spans="1:54" x14ac:dyDescent="0.3">
      <c r="A714" s="7">
        <v>711</v>
      </c>
      <c r="B714" s="91"/>
      <c r="C714" s="91"/>
      <c r="D714" s="91"/>
      <c r="E714" s="91"/>
      <c r="F714" s="91"/>
      <c r="G714" s="91"/>
      <c r="H714" s="91"/>
      <c r="I714" s="91"/>
      <c r="J714" s="91"/>
      <c r="K714" s="92"/>
      <c r="L714" s="92"/>
      <c r="M714" s="9">
        <f t="shared" ca="1" si="235"/>
        <v>0</v>
      </c>
      <c r="N714" s="10" cm="1">
        <f t="array" aca="1" ref="N714" ca="1">IF(ISBLANK(C714),0,IF(F714="Flow",AP714,IF(F714="Cascade",AQ714,IF(OR(ISBLANK(F714),ISBLANK(G714),ISBLANK(I714),ISBLANK(J714)),0,(_xlfn.XLOOKUP(S714,INDIRECT(U714&amp;W714&amp;"W"),_xlfn.XLOOKUP(T714,INDIRECT(U714&amp;W714&amp;"D"),INDIRECT(U714&amp;W714))))))))</f>
        <v>0</v>
      </c>
      <c r="O714" s="93"/>
      <c r="P714" s="9">
        <f t="shared" ca="1" si="236"/>
        <v>0</v>
      </c>
      <c r="Q714" s="9">
        <f t="shared" si="246"/>
        <v>0</v>
      </c>
      <c r="S714" s="7">
        <f t="shared" si="247"/>
        <v>800</v>
      </c>
      <c r="T714" s="7">
        <f t="shared" si="248"/>
        <v>800</v>
      </c>
      <c r="U714" s="8" t="str">
        <f t="shared" si="249"/>
        <v/>
      </c>
      <c r="V714" s="7" cm="1">
        <f t="array" aca="1" ref="V714" ca="1">IF(ISBLANK(I714),0,_xlfn.XLOOKUP(I714,INDIRECT(U714&amp;"Controls"),INDIRECT(U714&amp;"ControlsAddon")))</f>
        <v>0</v>
      </c>
      <c r="W714" s="7" t="str">
        <f t="shared" si="237"/>
        <v/>
      </c>
      <c r="X714" s="7" cm="1">
        <f t="array" aca="1" ref="X714" ca="1">IF(AND(K714="y",NOT(ISBLANK(H714))),_xlfn.XLOOKUP(S714,ralcassette,ralcassettecost),IF(K714="Y",_xlfn.XLOOKUP(S714,INDIRECT(U714&amp;"RALW"),_xlfn.XLOOKUP(T714,INDIRECT(U714&amp;"RALD"),INDIRECT(U714&amp;"RAL"))),0))</f>
        <v>0</v>
      </c>
      <c r="Y714" s="7">
        <f t="shared" si="250"/>
        <v>0</v>
      </c>
      <c r="Z714" s="7">
        <f t="shared" si="251"/>
        <v>0</v>
      </c>
      <c r="AA714" s="7" cm="1">
        <f t="array" ref="AA714">IF(ISNUMBER(SEARCH("cassette",H714)),_xlfn.XLOOKUP(S714,cassettewidth,_xlfn.XLOOKUP(H714,cassettetype,cassette)),IF(ISNUMBER(SEARCH("fascia",H714)),_xlfn.XLOOKUP(S714,fasciawidth,_xlfn.XLOOKUP(H714,fasciatype,fascia)),0))</f>
        <v>0</v>
      </c>
      <c r="AB714" s="7" t="str">
        <f t="shared" si="252"/>
        <v/>
      </c>
      <c r="AC714" s="7" t="str" cm="1">
        <f t="array" ref="AC714">IF(NOT(ISBLANK(H714)),_xlfn.XLOOKUP(S714,cassetterefwidth,_xlfn.XLOOKUP(T714,cassetterefdrop,cassetteref)),"")</f>
        <v/>
      </c>
      <c r="AD714" s="1" t="b">
        <f t="shared" si="253"/>
        <v>0</v>
      </c>
      <c r="AE714" s="1" t="b">
        <f t="shared" si="238"/>
        <v>0</v>
      </c>
      <c r="AF714" s="10" t="e" cm="1">
        <f t="array" aca="1" ref="AF714" ca="1">(_xlfn.XLOOKUP($S714,INDIRECT($U714&amp;$W714&amp;"W"),_xlfn.XLOOKUP($T714,INDIRECT($U714&amp;$W714&amp;"D"),INDIRECT($U714&amp;$W714))))</f>
        <v>#REF!</v>
      </c>
      <c r="AG714" s="9"/>
      <c r="AH714" s="9"/>
      <c r="AI714" s="9"/>
      <c r="AJ714" s="9"/>
      <c r="AK714" s="9"/>
      <c r="AL714" s="7">
        <f t="shared" si="239"/>
        <v>500</v>
      </c>
      <c r="AM714" s="7" t="str">
        <f t="shared" si="254"/>
        <v/>
      </c>
      <c r="AN714" s="7">
        <f t="shared" si="240"/>
        <v>0</v>
      </c>
      <c r="AO714" s="7">
        <f t="shared" si="241"/>
        <v>0</v>
      </c>
      <c r="AP714" s="9" cm="1">
        <f t="array" aca="1" ref="AP714" ca="1">IF(F714="Flow",_xlfn.XLOOKUP(AL714,INDIRECT(F714&amp;AM714&amp;"W"),_xlfn.XLOOKUP(AI714,INDIRECT(F714&amp;AM714&amp;"H"),INDIRECT(F714&amp;AM714))),0)</f>
        <v>0</v>
      </c>
      <c r="AQ714" s="9">
        <f>IF(F714="Cascade",_xlfn.XLOOKUP(S714,Cascade!$C$4:$S$4,Cascade!$C$5:$S$5),0)</f>
        <v>0</v>
      </c>
      <c r="AR714" s="9" t="b">
        <f t="shared" si="242"/>
        <v>0</v>
      </c>
      <c r="AS714" s="9" cm="1">
        <f t="array" aca="1" ref="AS714" ca="1">IF(OR(G714="Ellipse 43",G714="Luxury 46",G714="Type 2",G714="Type D",G714="Type Z",ISBLANK(G714)),0,_xlfn.XLOOKUP(S714,INDIRECT(U714&amp;AR714&amp;"w"),INDIRECT(U714&amp;AR714)))</f>
        <v>0</v>
      </c>
      <c r="AT714" s="9" cm="1">
        <f t="array" ref="AT714">IF(F714="ExtraLok 100",_xlfn.XLOOKUP(S714,'ExtraLok 100'!$C$6:$S$6,_xlfn.XLOOKUP('Pricing Tool'!T714,'ExtraLok 100'!$A$7:$A$21,'ExtraLok 100'!$C$7:$S$21)),IF(F714="ExtraLok 125",_xlfn.XLOOKUP('Pricing Tool'!S714,'ExtraLok 125'!$C$6:$S$6,_xlfn.XLOOKUP('Pricing Tool'!T714,'ExtraLok 125'!$A$7:$A$33,'ExtraLok 125'!$C$7:$S$33)),0))</f>
        <v>0</v>
      </c>
      <c r="AU714" s="9">
        <f t="shared" ca="1" si="255"/>
        <v>0</v>
      </c>
      <c r="AV714" s="9" t="str">
        <f t="shared" si="243"/>
        <v/>
      </c>
      <c r="AW714" s="85" t="e">
        <f>_xlfn.XLOOKUP($AV714,'Size capacities'!$A$2:$A$120,'Size capacities'!D$2:D$120)</f>
        <v>#N/A</v>
      </c>
      <c r="AX714" s="85" t="e">
        <f>_xlfn.XLOOKUP($AV714,'Size capacities'!$A$2:$A$120,'Size capacities'!E$2:E$120)</f>
        <v>#N/A</v>
      </c>
      <c r="AY714" s="85" t="e">
        <f>_xlfn.XLOOKUP($AV714,'Size capacities'!$A$2:$A$120,'Size capacities'!F$2:F$120)</f>
        <v>#N/A</v>
      </c>
      <c r="AZ714" s="85" t="e">
        <f>_xlfn.XLOOKUP($AV714,'Size capacities'!$A$2:$A$120,'Size capacities'!G$2:G$120)</f>
        <v>#N/A</v>
      </c>
      <c r="BA714" s="85">
        <f t="shared" si="244"/>
        <v>0</v>
      </c>
      <c r="BB714" s="85">
        <f t="shared" si="245"/>
        <v>0</v>
      </c>
    </row>
    <row r="715" spans="1:54" x14ac:dyDescent="0.3">
      <c r="A715" s="7">
        <v>712</v>
      </c>
      <c r="B715" s="91"/>
      <c r="C715" s="91"/>
      <c r="D715" s="91"/>
      <c r="E715" s="91"/>
      <c r="F715" s="91"/>
      <c r="G715" s="91"/>
      <c r="H715" s="91"/>
      <c r="I715" s="91"/>
      <c r="J715" s="91"/>
      <c r="K715" s="92"/>
      <c r="L715" s="92"/>
      <c r="M715" s="9">
        <f t="shared" ca="1" si="235"/>
        <v>0</v>
      </c>
      <c r="N715" s="10" cm="1">
        <f t="array" aca="1" ref="N715" ca="1">IF(ISBLANK(C715),0,IF(F715="Flow",AP715,IF(F715="Cascade",AQ715,IF(OR(ISBLANK(F715),ISBLANK(G715),ISBLANK(I715),ISBLANK(J715)),0,(_xlfn.XLOOKUP(S715,INDIRECT(U715&amp;W715&amp;"W"),_xlfn.XLOOKUP(T715,INDIRECT(U715&amp;W715&amp;"D"),INDIRECT(U715&amp;W715))))))))</f>
        <v>0</v>
      </c>
      <c r="O715" s="93"/>
      <c r="P715" s="9">
        <f t="shared" ca="1" si="236"/>
        <v>0</v>
      </c>
      <c r="Q715" s="9">
        <f t="shared" si="246"/>
        <v>0</v>
      </c>
      <c r="S715" s="7">
        <f t="shared" si="247"/>
        <v>800</v>
      </c>
      <c r="T715" s="7">
        <f t="shared" si="248"/>
        <v>800</v>
      </c>
      <c r="U715" s="8" t="str">
        <f t="shared" si="249"/>
        <v/>
      </c>
      <c r="V715" s="7" cm="1">
        <f t="array" aca="1" ref="V715" ca="1">IF(ISBLANK(I715),0,_xlfn.XLOOKUP(I715,INDIRECT(U715&amp;"Controls"),INDIRECT(U715&amp;"ControlsAddon")))</f>
        <v>0</v>
      </c>
      <c r="W715" s="7" t="str">
        <f t="shared" si="237"/>
        <v/>
      </c>
      <c r="X715" s="7" cm="1">
        <f t="array" aca="1" ref="X715" ca="1">IF(AND(K715="y",NOT(ISBLANK(H715))),_xlfn.XLOOKUP(S715,ralcassette,ralcassettecost),IF(K715="Y",_xlfn.XLOOKUP(S715,INDIRECT(U715&amp;"RALW"),_xlfn.XLOOKUP(T715,INDIRECT(U715&amp;"RALD"),INDIRECT(U715&amp;"RAL"))),0))</f>
        <v>0</v>
      </c>
      <c r="Y715" s="7">
        <f t="shared" si="250"/>
        <v>0</v>
      </c>
      <c r="Z715" s="7">
        <f t="shared" si="251"/>
        <v>0</v>
      </c>
      <c r="AA715" s="7" cm="1">
        <f t="array" ref="AA715">IF(ISNUMBER(SEARCH("cassette",H715)),_xlfn.XLOOKUP(S715,cassettewidth,_xlfn.XLOOKUP(H715,cassettetype,cassette)),IF(ISNUMBER(SEARCH("fascia",H715)),_xlfn.XLOOKUP(S715,fasciawidth,_xlfn.XLOOKUP(H715,fasciatype,fascia)),0))</f>
        <v>0</v>
      </c>
      <c r="AB715" s="7" t="str">
        <f t="shared" si="252"/>
        <v/>
      </c>
      <c r="AC715" s="7" t="str" cm="1">
        <f t="array" ref="AC715">IF(NOT(ISBLANK(H715)),_xlfn.XLOOKUP(S715,cassetterefwidth,_xlfn.XLOOKUP(T715,cassetterefdrop,cassetteref)),"")</f>
        <v/>
      </c>
      <c r="AD715" s="1" t="b">
        <f t="shared" si="253"/>
        <v>0</v>
      </c>
      <c r="AE715" s="1" t="b">
        <f t="shared" si="238"/>
        <v>0</v>
      </c>
      <c r="AF715" s="10" t="e" cm="1">
        <f t="array" aca="1" ref="AF715" ca="1">(_xlfn.XLOOKUP($S715,INDIRECT($U715&amp;$W715&amp;"W"),_xlfn.XLOOKUP($T715,INDIRECT($U715&amp;$W715&amp;"D"),INDIRECT($U715&amp;$W715))))</f>
        <v>#REF!</v>
      </c>
      <c r="AG715" s="9"/>
      <c r="AH715" s="9"/>
      <c r="AI715" s="9"/>
      <c r="AJ715" s="9"/>
      <c r="AK715" s="9"/>
      <c r="AL715" s="7">
        <f t="shared" si="239"/>
        <v>500</v>
      </c>
      <c r="AM715" s="7" t="str">
        <f t="shared" si="254"/>
        <v/>
      </c>
      <c r="AN715" s="7">
        <f t="shared" si="240"/>
        <v>0</v>
      </c>
      <c r="AO715" s="7">
        <f t="shared" si="241"/>
        <v>0</v>
      </c>
      <c r="AP715" s="9" cm="1">
        <f t="array" aca="1" ref="AP715" ca="1">IF(F715="Flow",_xlfn.XLOOKUP(AL715,INDIRECT(F715&amp;AM715&amp;"W"),_xlfn.XLOOKUP(AI715,INDIRECT(F715&amp;AM715&amp;"H"),INDIRECT(F715&amp;AM715))),0)</f>
        <v>0</v>
      </c>
      <c r="AQ715" s="9">
        <f>IF(F715="Cascade",_xlfn.XLOOKUP(S715,Cascade!$C$4:$S$4,Cascade!$C$5:$S$5),0)</f>
        <v>0</v>
      </c>
      <c r="AR715" s="9" t="b">
        <f t="shared" si="242"/>
        <v>0</v>
      </c>
      <c r="AS715" s="9" cm="1">
        <f t="array" aca="1" ref="AS715" ca="1">IF(OR(G715="Ellipse 43",G715="Luxury 46",G715="Type 2",G715="Type D",G715="Type Z",ISBLANK(G715)),0,_xlfn.XLOOKUP(S715,INDIRECT(U715&amp;AR715&amp;"w"),INDIRECT(U715&amp;AR715)))</f>
        <v>0</v>
      </c>
      <c r="AT715" s="9" cm="1">
        <f t="array" ref="AT715">IF(F715="ExtraLok 100",_xlfn.XLOOKUP(S715,'ExtraLok 100'!$C$6:$S$6,_xlfn.XLOOKUP('Pricing Tool'!T715,'ExtraLok 100'!$A$7:$A$21,'ExtraLok 100'!$C$7:$S$21)),IF(F715="ExtraLok 125",_xlfn.XLOOKUP('Pricing Tool'!S715,'ExtraLok 125'!$C$6:$S$6,_xlfn.XLOOKUP('Pricing Tool'!T715,'ExtraLok 125'!$A$7:$A$33,'ExtraLok 125'!$C$7:$S$33)),0))</f>
        <v>0</v>
      </c>
      <c r="AU715" s="9">
        <f t="shared" ca="1" si="255"/>
        <v>0</v>
      </c>
      <c r="AV715" s="9" t="str">
        <f t="shared" si="243"/>
        <v/>
      </c>
      <c r="AW715" s="85" t="e">
        <f>_xlfn.XLOOKUP($AV715,'Size capacities'!$A$2:$A$120,'Size capacities'!D$2:D$120)</f>
        <v>#N/A</v>
      </c>
      <c r="AX715" s="85" t="e">
        <f>_xlfn.XLOOKUP($AV715,'Size capacities'!$A$2:$A$120,'Size capacities'!E$2:E$120)</f>
        <v>#N/A</v>
      </c>
      <c r="AY715" s="85" t="e">
        <f>_xlfn.XLOOKUP($AV715,'Size capacities'!$A$2:$A$120,'Size capacities'!F$2:F$120)</f>
        <v>#N/A</v>
      </c>
      <c r="AZ715" s="85" t="e">
        <f>_xlfn.XLOOKUP($AV715,'Size capacities'!$A$2:$A$120,'Size capacities'!G$2:G$120)</f>
        <v>#N/A</v>
      </c>
      <c r="BA715" s="85">
        <f t="shared" si="244"/>
        <v>0</v>
      </c>
      <c r="BB715" s="85">
        <f t="shared" si="245"/>
        <v>0</v>
      </c>
    </row>
    <row r="716" spans="1:54" x14ac:dyDescent="0.3">
      <c r="A716" s="7">
        <v>713</v>
      </c>
      <c r="B716" s="91"/>
      <c r="C716" s="91"/>
      <c r="D716" s="91"/>
      <c r="E716" s="91"/>
      <c r="F716" s="91"/>
      <c r="G716" s="91"/>
      <c r="H716" s="91"/>
      <c r="I716" s="91"/>
      <c r="J716" s="91"/>
      <c r="K716" s="92"/>
      <c r="L716" s="92"/>
      <c r="M716" s="9">
        <f t="shared" ca="1" si="235"/>
        <v>0</v>
      </c>
      <c r="N716" s="10" cm="1">
        <f t="array" aca="1" ref="N716" ca="1">IF(ISBLANK(C716),0,IF(F716="Flow",AP716,IF(F716="Cascade",AQ716,IF(OR(ISBLANK(F716),ISBLANK(G716),ISBLANK(I716),ISBLANK(J716)),0,(_xlfn.XLOOKUP(S716,INDIRECT(U716&amp;W716&amp;"W"),_xlfn.XLOOKUP(T716,INDIRECT(U716&amp;W716&amp;"D"),INDIRECT(U716&amp;W716))))))))</f>
        <v>0</v>
      </c>
      <c r="O716" s="93"/>
      <c r="P716" s="9">
        <f t="shared" ca="1" si="236"/>
        <v>0</v>
      </c>
      <c r="Q716" s="9">
        <f t="shared" si="246"/>
        <v>0</v>
      </c>
      <c r="S716" s="7">
        <f t="shared" si="247"/>
        <v>800</v>
      </c>
      <c r="T716" s="7">
        <f t="shared" si="248"/>
        <v>800</v>
      </c>
      <c r="U716" s="8" t="str">
        <f t="shared" si="249"/>
        <v/>
      </c>
      <c r="V716" s="7" cm="1">
        <f t="array" aca="1" ref="V716" ca="1">IF(ISBLANK(I716),0,_xlfn.XLOOKUP(I716,INDIRECT(U716&amp;"Controls"),INDIRECT(U716&amp;"ControlsAddon")))</f>
        <v>0</v>
      </c>
      <c r="W716" s="7" t="str">
        <f t="shared" si="237"/>
        <v/>
      </c>
      <c r="X716" s="7" cm="1">
        <f t="array" aca="1" ref="X716" ca="1">IF(AND(K716="y",NOT(ISBLANK(H716))),_xlfn.XLOOKUP(S716,ralcassette,ralcassettecost),IF(K716="Y",_xlfn.XLOOKUP(S716,INDIRECT(U716&amp;"RALW"),_xlfn.XLOOKUP(T716,INDIRECT(U716&amp;"RALD"),INDIRECT(U716&amp;"RAL"))),0))</f>
        <v>0</v>
      </c>
      <c r="Y716" s="7">
        <f t="shared" si="250"/>
        <v>0</v>
      </c>
      <c r="Z716" s="7">
        <f t="shared" si="251"/>
        <v>0</v>
      </c>
      <c r="AA716" s="7" cm="1">
        <f t="array" ref="AA716">IF(ISNUMBER(SEARCH("cassette",H716)),_xlfn.XLOOKUP(S716,cassettewidth,_xlfn.XLOOKUP(H716,cassettetype,cassette)),IF(ISNUMBER(SEARCH("fascia",H716)),_xlfn.XLOOKUP(S716,fasciawidth,_xlfn.XLOOKUP(H716,fasciatype,fascia)),0))</f>
        <v>0</v>
      </c>
      <c r="AB716" s="7" t="str">
        <f t="shared" si="252"/>
        <v/>
      </c>
      <c r="AC716" s="7" t="str" cm="1">
        <f t="array" ref="AC716">IF(NOT(ISBLANK(H716)),_xlfn.XLOOKUP(S716,cassetterefwidth,_xlfn.XLOOKUP(T716,cassetterefdrop,cassetteref)),"")</f>
        <v/>
      </c>
      <c r="AD716" s="1" t="b">
        <f t="shared" si="253"/>
        <v>0</v>
      </c>
      <c r="AE716" s="1" t="b">
        <f t="shared" si="238"/>
        <v>0</v>
      </c>
      <c r="AF716" s="10" t="e" cm="1">
        <f t="array" aca="1" ref="AF716" ca="1">(_xlfn.XLOOKUP($S716,INDIRECT($U716&amp;$W716&amp;"W"),_xlfn.XLOOKUP($T716,INDIRECT($U716&amp;$W716&amp;"D"),INDIRECT($U716&amp;$W716))))</f>
        <v>#REF!</v>
      </c>
      <c r="AG716" s="9"/>
      <c r="AH716" s="9"/>
      <c r="AI716" s="9"/>
      <c r="AJ716" s="9"/>
      <c r="AK716" s="9"/>
      <c r="AL716" s="7">
        <f t="shared" si="239"/>
        <v>500</v>
      </c>
      <c r="AM716" s="7" t="str">
        <f t="shared" si="254"/>
        <v/>
      </c>
      <c r="AN716" s="7">
        <f t="shared" si="240"/>
        <v>0</v>
      </c>
      <c r="AO716" s="7">
        <f t="shared" si="241"/>
        <v>0</v>
      </c>
      <c r="AP716" s="9" cm="1">
        <f t="array" aca="1" ref="AP716" ca="1">IF(F716="Flow",_xlfn.XLOOKUP(AL716,INDIRECT(F716&amp;AM716&amp;"W"),_xlfn.XLOOKUP(AI716,INDIRECT(F716&amp;AM716&amp;"H"),INDIRECT(F716&amp;AM716))),0)</f>
        <v>0</v>
      </c>
      <c r="AQ716" s="9">
        <f>IF(F716="Cascade",_xlfn.XLOOKUP(S716,Cascade!$C$4:$S$4,Cascade!$C$5:$S$5),0)</f>
        <v>0</v>
      </c>
      <c r="AR716" s="9" t="b">
        <f t="shared" si="242"/>
        <v>0</v>
      </c>
      <c r="AS716" s="9" cm="1">
        <f t="array" aca="1" ref="AS716" ca="1">IF(OR(G716="Ellipse 43",G716="Luxury 46",G716="Type 2",G716="Type D",G716="Type Z",ISBLANK(G716)),0,_xlfn.XLOOKUP(S716,INDIRECT(U716&amp;AR716&amp;"w"),INDIRECT(U716&amp;AR716)))</f>
        <v>0</v>
      </c>
      <c r="AT716" s="9" cm="1">
        <f t="array" ref="AT716">IF(F716="ExtraLok 100",_xlfn.XLOOKUP(S716,'ExtraLok 100'!$C$6:$S$6,_xlfn.XLOOKUP('Pricing Tool'!T716,'ExtraLok 100'!$A$7:$A$21,'ExtraLok 100'!$C$7:$S$21)),IF(F716="ExtraLok 125",_xlfn.XLOOKUP('Pricing Tool'!S716,'ExtraLok 125'!$C$6:$S$6,_xlfn.XLOOKUP('Pricing Tool'!T716,'ExtraLok 125'!$A$7:$A$33,'ExtraLok 125'!$C$7:$S$33)),0))</f>
        <v>0</v>
      </c>
      <c r="AU716" s="9">
        <f t="shared" ca="1" si="255"/>
        <v>0</v>
      </c>
      <c r="AV716" s="9" t="str">
        <f t="shared" si="243"/>
        <v/>
      </c>
      <c r="AW716" s="85" t="e">
        <f>_xlfn.XLOOKUP($AV716,'Size capacities'!$A$2:$A$120,'Size capacities'!D$2:D$120)</f>
        <v>#N/A</v>
      </c>
      <c r="AX716" s="85" t="e">
        <f>_xlfn.XLOOKUP($AV716,'Size capacities'!$A$2:$A$120,'Size capacities'!E$2:E$120)</f>
        <v>#N/A</v>
      </c>
      <c r="AY716" s="85" t="e">
        <f>_xlfn.XLOOKUP($AV716,'Size capacities'!$A$2:$A$120,'Size capacities'!F$2:F$120)</f>
        <v>#N/A</v>
      </c>
      <c r="AZ716" s="85" t="e">
        <f>_xlfn.XLOOKUP($AV716,'Size capacities'!$A$2:$A$120,'Size capacities'!G$2:G$120)</f>
        <v>#N/A</v>
      </c>
      <c r="BA716" s="85">
        <f t="shared" si="244"/>
        <v>0</v>
      </c>
      <c r="BB716" s="85">
        <f t="shared" si="245"/>
        <v>0</v>
      </c>
    </row>
    <row r="717" spans="1:54" x14ac:dyDescent="0.3">
      <c r="A717" s="7">
        <v>714</v>
      </c>
      <c r="B717" s="91"/>
      <c r="C717" s="91"/>
      <c r="D717" s="91"/>
      <c r="E717" s="91"/>
      <c r="F717" s="91"/>
      <c r="G717" s="91"/>
      <c r="H717" s="91"/>
      <c r="I717" s="91"/>
      <c r="J717" s="91"/>
      <c r="K717" s="92"/>
      <c r="L717" s="92"/>
      <c r="M717" s="9">
        <f t="shared" ca="1" si="235"/>
        <v>0</v>
      </c>
      <c r="N717" s="10" cm="1">
        <f t="array" aca="1" ref="N717" ca="1">IF(ISBLANK(C717),0,IF(F717="Flow",AP717,IF(F717="Cascade",AQ717,IF(OR(ISBLANK(F717),ISBLANK(G717),ISBLANK(I717),ISBLANK(J717)),0,(_xlfn.XLOOKUP(S717,INDIRECT(U717&amp;W717&amp;"W"),_xlfn.XLOOKUP(T717,INDIRECT(U717&amp;W717&amp;"D"),INDIRECT(U717&amp;W717))))))))</f>
        <v>0</v>
      </c>
      <c r="O717" s="93"/>
      <c r="P717" s="9">
        <f t="shared" ca="1" si="236"/>
        <v>0</v>
      </c>
      <c r="Q717" s="9">
        <f t="shared" si="246"/>
        <v>0</v>
      </c>
      <c r="S717" s="7">
        <f t="shared" si="247"/>
        <v>800</v>
      </c>
      <c r="T717" s="7">
        <f t="shared" si="248"/>
        <v>800</v>
      </c>
      <c r="U717" s="8" t="str">
        <f t="shared" si="249"/>
        <v/>
      </c>
      <c r="V717" s="7" cm="1">
        <f t="array" aca="1" ref="V717" ca="1">IF(ISBLANK(I717),0,_xlfn.XLOOKUP(I717,INDIRECT(U717&amp;"Controls"),INDIRECT(U717&amp;"ControlsAddon")))</f>
        <v>0</v>
      </c>
      <c r="W717" s="7" t="str">
        <f t="shared" si="237"/>
        <v/>
      </c>
      <c r="X717" s="7" cm="1">
        <f t="array" aca="1" ref="X717" ca="1">IF(AND(K717="y",NOT(ISBLANK(H717))),_xlfn.XLOOKUP(S717,ralcassette,ralcassettecost),IF(K717="Y",_xlfn.XLOOKUP(S717,INDIRECT(U717&amp;"RALW"),_xlfn.XLOOKUP(T717,INDIRECT(U717&amp;"RALD"),INDIRECT(U717&amp;"RAL"))),0))</f>
        <v>0</v>
      </c>
      <c r="Y717" s="7">
        <f t="shared" si="250"/>
        <v>0</v>
      </c>
      <c r="Z717" s="7">
        <f t="shared" si="251"/>
        <v>0</v>
      </c>
      <c r="AA717" s="7" cm="1">
        <f t="array" ref="AA717">IF(ISNUMBER(SEARCH("cassette",H717)),_xlfn.XLOOKUP(S717,cassettewidth,_xlfn.XLOOKUP(H717,cassettetype,cassette)),IF(ISNUMBER(SEARCH("fascia",H717)),_xlfn.XLOOKUP(S717,fasciawidth,_xlfn.XLOOKUP(H717,fasciatype,fascia)),0))</f>
        <v>0</v>
      </c>
      <c r="AB717" s="7" t="str">
        <f t="shared" si="252"/>
        <v/>
      </c>
      <c r="AC717" s="7" t="str" cm="1">
        <f t="array" ref="AC717">IF(NOT(ISBLANK(H717)),_xlfn.XLOOKUP(S717,cassetterefwidth,_xlfn.XLOOKUP(T717,cassetterefdrop,cassetteref)),"")</f>
        <v/>
      </c>
      <c r="AD717" s="1" t="b">
        <f t="shared" si="253"/>
        <v>0</v>
      </c>
      <c r="AE717" s="1" t="b">
        <f t="shared" si="238"/>
        <v>0</v>
      </c>
      <c r="AF717" s="10" t="e" cm="1">
        <f t="array" aca="1" ref="AF717" ca="1">(_xlfn.XLOOKUP($S717,INDIRECT($U717&amp;$W717&amp;"W"),_xlfn.XLOOKUP($T717,INDIRECT($U717&amp;$W717&amp;"D"),INDIRECT($U717&amp;$W717))))</f>
        <v>#REF!</v>
      </c>
      <c r="AG717" s="9"/>
      <c r="AH717" s="9"/>
      <c r="AI717" s="9"/>
      <c r="AJ717" s="9"/>
      <c r="AK717" s="9"/>
      <c r="AL717" s="7">
        <f t="shared" si="239"/>
        <v>500</v>
      </c>
      <c r="AM717" s="7" t="str">
        <f t="shared" si="254"/>
        <v/>
      </c>
      <c r="AN717" s="7">
        <f t="shared" si="240"/>
        <v>0</v>
      </c>
      <c r="AO717" s="7">
        <f t="shared" si="241"/>
        <v>0</v>
      </c>
      <c r="AP717" s="9" cm="1">
        <f t="array" aca="1" ref="AP717" ca="1">IF(F717="Flow",_xlfn.XLOOKUP(AL717,INDIRECT(F717&amp;AM717&amp;"W"),_xlfn.XLOOKUP(AI717,INDIRECT(F717&amp;AM717&amp;"H"),INDIRECT(F717&amp;AM717))),0)</f>
        <v>0</v>
      </c>
      <c r="AQ717" s="9">
        <f>IF(F717="Cascade",_xlfn.XLOOKUP(S717,Cascade!$C$4:$S$4,Cascade!$C$5:$S$5),0)</f>
        <v>0</v>
      </c>
      <c r="AR717" s="9" t="b">
        <f t="shared" si="242"/>
        <v>0</v>
      </c>
      <c r="AS717" s="9" cm="1">
        <f t="array" aca="1" ref="AS717" ca="1">IF(OR(G717="Ellipse 43",G717="Luxury 46",G717="Type 2",G717="Type D",G717="Type Z",ISBLANK(G717)),0,_xlfn.XLOOKUP(S717,INDIRECT(U717&amp;AR717&amp;"w"),INDIRECT(U717&amp;AR717)))</f>
        <v>0</v>
      </c>
      <c r="AT717" s="9" cm="1">
        <f t="array" ref="AT717">IF(F717="ExtraLok 100",_xlfn.XLOOKUP(S717,'ExtraLok 100'!$C$6:$S$6,_xlfn.XLOOKUP('Pricing Tool'!T717,'ExtraLok 100'!$A$7:$A$21,'ExtraLok 100'!$C$7:$S$21)),IF(F717="ExtraLok 125",_xlfn.XLOOKUP('Pricing Tool'!S717,'ExtraLok 125'!$C$6:$S$6,_xlfn.XLOOKUP('Pricing Tool'!T717,'ExtraLok 125'!$A$7:$A$33,'ExtraLok 125'!$C$7:$S$33)),0))</f>
        <v>0</v>
      </c>
      <c r="AU717" s="9">
        <f t="shared" ca="1" si="255"/>
        <v>0</v>
      </c>
      <c r="AV717" s="9" t="str">
        <f t="shared" si="243"/>
        <v/>
      </c>
      <c r="AW717" s="85" t="e">
        <f>_xlfn.XLOOKUP($AV717,'Size capacities'!$A$2:$A$120,'Size capacities'!D$2:D$120)</f>
        <v>#N/A</v>
      </c>
      <c r="AX717" s="85" t="e">
        <f>_xlfn.XLOOKUP($AV717,'Size capacities'!$A$2:$A$120,'Size capacities'!E$2:E$120)</f>
        <v>#N/A</v>
      </c>
      <c r="AY717" s="85" t="e">
        <f>_xlfn.XLOOKUP($AV717,'Size capacities'!$A$2:$A$120,'Size capacities'!F$2:F$120)</f>
        <v>#N/A</v>
      </c>
      <c r="AZ717" s="85" t="e">
        <f>_xlfn.XLOOKUP($AV717,'Size capacities'!$A$2:$A$120,'Size capacities'!G$2:G$120)</f>
        <v>#N/A</v>
      </c>
      <c r="BA717" s="85">
        <f t="shared" si="244"/>
        <v>0</v>
      </c>
      <c r="BB717" s="85">
        <f t="shared" si="245"/>
        <v>0</v>
      </c>
    </row>
    <row r="718" spans="1:54" x14ac:dyDescent="0.3">
      <c r="A718" s="7">
        <v>715</v>
      </c>
      <c r="B718" s="91"/>
      <c r="C718" s="91"/>
      <c r="D718" s="91"/>
      <c r="E718" s="91"/>
      <c r="F718" s="91"/>
      <c r="G718" s="91"/>
      <c r="H718" s="91"/>
      <c r="I718" s="91"/>
      <c r="J718" s="91"/>
      <c r="K718" s="92"/>
      <c r="L718" s="92"/>
      <c r="M718" s="9">
        <f t="shared" ca="1" si="235"/>
        <v>0</v>
      </c>
      <c r="N718" s="10" cm="1">
        <f t="array" aca="1" ref="N718" ca="1">IF(ISBLANK(C718),0,IF(F718="Flow",AP718,IF(F718="Cascade",AQ718,IF(OR(ISBLANK(F718),ISBLANK(G718),ISBLANK(I718),ISBLANK(J718)),0,(_xlfn.XLOOKUP(S718,INDIRECT(U718&amp;W718&amp;"W"),_xlfn.XLOOKUP(T718,INDIRECT(U718&amp;W718&amp;"D"),INDIRECT(U718&amp;W718))))))))</f>
        <v>0</v>
      </c>
      <c r="O718" s="93"/>
      <c r="P718" s="9">
        <f t="shared" ca="1" si="236"/>
        <v>0</v>
      </c>
      <c r="Q718" s="9">
        <f t="shared" si="246"/>
        <v>0</v>
      </c>
      <c r="S718" s="7">
        <f t="shared" si="247"/>
        <v>800</v>
      </c>
      <c r="T718" s="7">
        <f t="shared" si="248"/>
        <v>800</v>
      </c>
      <c r="U718" s="8" t="str">
        <f t="shared" si="249"/>
        <v/>
      </c>
      <c r="V718" s="7" cm="1">
        <f t="array" aca="1" ref="V718" ca="1">IF(ISBLANK(I718),0,_xlfn.XLOOKUP(I718,INDIRECT(U718&amp;"Controls"),INDIRECT(U718&amp;"ControlsAddon")))</f>
        <v>0</v>
      </c>
      <c r="W718" s="7" t="str">
        <f t="shared" si="237"/>
        <v/>
      </c>
      <c r="X718" s="7" cm="1">
        <f t="array" aca="1" ref="X718" ca="1">IF(AND(K718="y",NOT(ISBLANK(H718))),_xlfn.XLOOKUP(S718,ralcassette,ralcassettecost),IF(K718="Y",_xlfn.XLOOKUP(S718,INDIRECT(U718&amp;"RALW"),_xlfn.XLOOKUP(T718,INDIRECT(U718&amp;"RALD"),INDIRECT(U718&amp;"RAL"))),0))</f>
        <v>0</v>
      </c>
      <c r="Y718" s="7">
        <f t="shared" si="250"/>
        <v>0</v>
      </c>
      <c r="Z718" s="7">
        <f t="shared" si="251"/>
        <v>0</v>
      </c>
      <c r="AA718" s="7" cm="1">
        <f t="array" ref="AA718">IF(ISNUMBER(SEARCH("cassette",H718)),_xlfn.XLOOKUP(S718,cassettewidth,_xlfn.XLOOKUP(H718,cassettetype,cassette)),IF(ISNUMBER(SEARCH("fascia",H718)),_xlfn.XLOOKUP(S718,fasciawidth,_xlfn.XLOOKUP(H718,fasciatype,fascia)),0))</f>
        <v>0</v>
      </c>
      <c r="AB718" s="7" t="str">
        <f t="shared" si="252"/>
        <v/>
      </c>
      <c r="AC718" s="7" t="str" cm="1">
        <f t="array" ref="AC718">IF(NOT(ISBLANK(H718)),_xlfn.XLOOKUP(S718,cassetterefwidth,_xlfn.XLOOKUP(T718,cassetterefdrop,cassetteref)),"")</f>
        <v/>
      </c>
      <c r="AD718" s="1" t="b">
        <f t="shared" si="253"/>
        <v>0</v>
      </c>
      <c r="AE718" s="1" t="b">
        <f t="shared" si="238"/>
        <v>0</v>
      </c>
      <c r="AF718" s="10" t="e" cm="1">
        <f t="array" aca="1" ref="AF718" ca="1">(_xlfn.XLOOKUP($S718,INDIRECT($U718&amp;$W718&amp;"W"),_xlfn.XLOOKUP($T718,INDIRECT($U718&amp;$W718&amp;"D"),INDIRECT($U718&amp;$W718))))</f>
        <v>#REF!</v>
      </c>
      <c r="AG718" s="9"/>
      <c r="AH718" s="9"/>
      <c r="AI718" s="9"/>
      <c r="AJ718" s="9"/>
      <c r="AK718" s="9"/>
      <c r="AL718" s="7">
        <f t="shared" si="239"/>
        <v>500</v>
      </c>
      <c r="AM718" s="7" t="str">
        <f t="shared" si="254"/>
        <v/>
      </c>
      <c r="AN718" s="7">
        <f t="shared" si="240"/>
        <v>0</v>
      </c>
      <c r="AO718" s="7">
        <f t="shared" si="241"/>
        <v>0</v>
      </c>
      <c r="AP718" s="9" cm="1">
        <f t="array" aca="1" ref="AP718" ca="1">IF(F718="Flow",_xlfn.XLOOKUP(AL718,INDIRECT(F718&amp;AM718&amp;"W"),_xlfn.XLOOKUP(AI718,INDIRECT(F718&amp;AM718&amp;"H"),INDIRECT(F718&amp;AM718))),0)</f>
        <v>0</v>
      </c>
      <c r="AQ718" s="9">
        <f>IF(F718="Cascade",_xlfn.XLOOKUP(S718,Cascade!$C$4:$S$4,Cascade!$C$5:$S$5),0)</f>
        <v>0</v>
      </c>
      <c r="AR718" s="9" t="b">
        <f t="shared" si="242"/>
        <v>0</v>
      </c>
      <c r="AS718" s="9" cm="1">
        <f t="array" aca="1" ref="AS718" ca="1">IF(OR(G718="Ellipse 43",G718="Luxury 46",G718="Type 2",G718="Type D",G718="Type Z",ISBLANK(G718)),0,_xlfn.XLOOKUP(S718,INDIRECT(U718&amp;AR718&amp;"w"),INDIRECT(U718&amp;AR718)))</f>
        <v>0</v>
      </c>
      <c r="AT718" s="9" cm="1">
        <f t="array" ref="AT718">IF(F718="ExtraLok 100",_xlfn.XLOOKUP(S718,'ExtraLok 100'!$C$6:$S$6,_xlfn.XLOOKUP('Pricing Tool'!T718,'ExtraLok 100'!$A$7:$A$21,'ExtraLok 100'!$C$7:$S$21)),IF(F718="ExtraLok 125",_xlfn.XLOOKUP('Pricing Tool'!S718,'ExtraLok 125'!$C$6:$S$6,_xlfn.XLOOKUP('Pricing Tool'!T718,'ExtraLok 125'!$A$7:$A$33,'ExtraLok 125'!$C$7:$S$33)),0))</f>
        <v>0</v>
      </c>
      <c r="AU718" s="9">
        <f t="shared" ca="1" si="255"/>
        <v>0</v>
      </c>
      <c r="AV718" s="9" t="str">
        <f t="shared" si="243"/>
        <v/>
      </c>
      <c r="AW718" s="85" t="e">
        <f>_xlfn.XLOOKUP($AV718,'Size capacities'!$A$2:$A$120,'Size capacities'!D$2:D$120)</f>
        <v>#N/A</v>
      </c>
      <c r="AX718" s="85" t="e">
        <f>_xlfn.XLOOKUP($AV718,'Size capacities'!$A$2:$A$120,'Size capacities'!E$2:E$120)</f>
        <v>#N/A</v>
      </c>
      <c r="AY718" s="85" t="e">
        <f>_xlfn.XLOOKUP($AV718,'Size capacities'!$A$2:$A$120,'Size capacities'!F$2:F$120)</f>
        <v>#N/A</v>
      </c>
      <c r="AZ718" s="85" t="e">
        <f>_xlfn.XLOOKUP($AV718,'Size capacities'!$A$2:$A$120,'Size capacities'!G$2:G$120)</f>
        <v>#N/A</v>
      </c>
      <c r="BA718" s="85">
        <f t="shared" si="244"/>
        <v>0</v>
      </c>
      <c r="BB718" s="85">
        <f t="shared" si="245"/>
        <v>0</v>
      </c>
    </row>
    <row r="719" spans="1:54" x14ac:dyDescent="0.3">
      <c r="A719" s="7">
        <v>716</v>
      </c>
      <c r="B719" s="91"/>
      <c r="C719" s="91"/>
      <c r="D719" s="91"/>
      <c r="E719" s="91"/>
      <c r="F719" s="91"/>
      <c r="G719" s="91"/>
      <c r="H719" s="91"/>
      <c r="I719" s="91"/>
      <c r="J719" s="91"/>
      <c r="K719" s="92"/>
      <c r="L719" s="92"/>
      <c r="M719" s="9">
        <f t="shared" ca="1" si="235"/>
        <v>0</v>
      </c>
      <c r="N719" s="10" cm="1">
        <f t="array" aca="1" ref="N719" ca="1">IF(ISBLANK(C719),0,IF(F719="Flow",AP719,IF(F719="Cascade",AQ719,IF(OR(ISBLANK(F719),ISBLANK(G719),ISBLANK(I719),ISBLANK(J719)),0,(_xlfn.XLOOKUP(S719,INDIRECT(U719&amp;W719&amp;"W"),_xlfn.XLOOKUP(T719,INDIRECT(U719&amp;W719&amp;"D"),INDIRECT(U719&amp;W719))))))))</f>
        <v>0</v>
      </c>
      <c r="O719" s="93"/>
      <c r="P719" s="9">
        <f t="shared" ca="1" si="236"/>
        <v>0</v>
      </c>
      <c r="Q719" s="9">
        <f t="shared" si="246"/>
        <v>0</v>
      </c>
      <c r="S719" s="7">
        <f t="shared" si="247"/>
        <v>800</v>
      </c>
      <c r="T719" s="7">
        <f t="shared" si="248"/>
        <v>800</v>
      </c>
      <c r="U719" s="8" t="str">
        <f t="shared" si="249"/>
        <v/>
      </c>
      <c r="V719" s="7" cm="1">
        <f t="array" aca="1" ref="V719" ca="1">IF(ISBLANK(I719),0,_xlfn.XLOOKUP(I719,INDIRECT(U719&amp;"Controls"),INDIRECT(U719&amp;"ControlsAddon")))</f>
        <v>0</v>
      </c>
      <c r="W719" s="7" t="str">
        <f t="shared" si="237"/>
        <v/>
      </c>
      <c r="X719" s="7" cm="1">
        <f t="array" aca="1" ref="X719" ca="1">IF(AND(K719="y",NOT(ISBLANK(H719))),_xlfn.XLOOKUP(S719,ralcassette,ralcassettecost),IF(K719="Y",_xlfn.XLOOKUP(S719,INDIRECT(U719&amp;"RALW"),_xlfn.XLOOKUP(T719,INDIRECT(U719&amp;"RALD"),INDIRECT(U719&amp;"RAL"))),0))</f>
        <v>0</v>
      </c>
      <c r="Y719" s="7">
        <f t="shared" si="250"/>
        <v>0</v>
      </c>
      <c r="Z719" s="7">
        <f t="shared" si="251"/>
        <v>0</v>
      </c>
      <c r="AA719" s="7" cm="1">
        <f t="array" ref="AA719">IF(ISNUMBER(SEARCH("cassette",H719)),_xlfn.XLOOKUP(S719,cassettewidth,_xlfn.XLOOKUP(H719,cassettetype,cassette)),IF(ISNUMBER(SEARCH("fascia",H719)),_xlfn.XLOOKUP(S719,fasciawidth,_xlfn.XLOOKUP(H719,fasciatype,fascia)),0))</f>
        <v>0</v>
      </c>
      <c r="AB719" s="7" t="str">
        <f t="shared" si="252"/>
        <v/>
      </c>
      <c r="AC719" s="7" t="str" cm="1">
        <f t="array" ref="AC719">IF(NOT(ISBLANK(H719)),_xlfn.XLOOKUP(S719,cassetterefwidth,_xlfn.XLOOKUP(T719,cassetterefdrop,cassetteref)),"")</f>
        <v/>
      </c>
      <c r="AD719" s="1" t="b">
        <f t="shared" si="253"/>
        <v>0</v>
      </c>
      <c r="AE719" s="1" t="b">
        <f t="shared" si="238"/>
        <v>0</v>
      </c>
      <c r="AF719" s="10" t="e" cm="1">
        <f t="array" aca="1" ref="AF719" ca="1">(_xlfn.XLOOKUP($S719,INDIRECT($U719&amp;$W719&amp;"W"),_xlfn.XLOOKUP($T719,INDIRECT($U719&amp;$W719&amp;"D"),INDIRECT($U719&amp;$W719))))</f>
        <v>#REF!</v>
      </c>
      <c r="AG719" s="9"/>
      <c r="AH719" s="9"/>
      <c r="AI719" s="9"/>
      <c r="AJ719" s="9"/>
      <c r="AK719" s="9"/>
      <c r="AL719" s="7">
        <f t="shared" si="239"/>
        <v>500</v>
      </c>
      <c r="AM719" s="7" t="str">
        <f t="shared" si="254"/>
        <v/>
      </c>
      <c r="AN719" s="7">
        <f t="shared" si="240"/>
        <v>0</v>
      </c>
      <c r="AO719" s="7">
        <f t="shared" si="241"/>
        <v>0</v>
      </c>
      <c r="AP719" s="9" cm="1">
        <f t="array" aca="1" ref="AP719" ca="1">IF(F719="Flow",_xlfn.XLOOKUP(AL719,INDIRECT(F719&amp;AM719&amp;"W"),_xlfn.XLOOKUP(AI719,INDIRECT(F719&amp;AM719&amp;"H"),INDIRECT(F719&amp;AM719))),0)</f>
        <v>0</v>
      </c>
      <c r="AQ719" s="9">
        <f>IF(F719="Cascade",_xlfn.XLOOKUP(S719,Cascade!$C$4:$S$4,Cascade!$C$5:$S$5),0)</f>
        <v>0</v>
      </c>
      <c r="AR719" s="9" t="b">
        <f t="shared" si="242"/>
        <v>0</v>
      </c>
      <c r="AS719" s="9" cm="1">
        <f t="array" aca="1" ref="AS719" ca="1">IF(OR(G719="Ellipse 43",G719="Luxury 46",G719="Type 2",G719="Type D",G719="Type Z",ISBLANK(G719)),0,_xlfn.XLOOKUP(S719,INDIRECT(U719&amp;AR719&amp;"w"),INDIRECT(U719&amp;AR719)))</f>
        <v>0</v>
      </c>
      <c r="AT719" s="9" cm="1">
        <f t="array" ref="AT719">IF(F719="ExtraLok 100",_xlfn.XLOOKUP(S719,'ExtraLok 100'!$C$6:$S$6,_xlfn.XLOOKUP('Pricing Tool'!T719,'ExtraLok 100'!$A$7:$A$21,'ExtraLok 100'!$C$7:$S$21)),IF(F719="ExtraLok 125",_xlfn.XLOOKUP('Pricing Tool'!S719,'ExtraLok 125'!$C$6:$S$6,_xlfn.XLOOKUP('Pricing Tool'!T719,'ExtraLok 125'!$A$7:$A$33,'ExtraLok 125'!$C$7:$S$33)),0))</f>
        <v>0</v>
      </c>
      <c r="AU719" s="9">
        <f t="shared" ca="1" si="255"/>
        <v>0</v>
      </c>
      <c r="AV719" s="9" t="str">
        <f t="shared" si="243"/>
        <v/>
      </c>
      <c r="AW719" s="85" t="e">
        <f>_xlfn.XLOOKUP($AV719,'Size capacities'!$A$2:$A$120,'Size capacities'!D$2:D$120)</f>
        <v>#N/A</v>
      </c>
      <c r="AX719" s="85" t="e">
        <f>_xlfn.XLOOKUP($AV719,'Size capacities'!$A$2:$A$120,'Size capacities'!E$2:E$120)</f>
        <v>#N/A</v>
      </c>
      <c r="AY719" s="85" t="e">
        <f>_xlfn.XLOOKUP($AV719,'Size capacities'!$A$2:$A$120,'Size capacities'!F$2:F$120)</f>
        <v>#N/A</v>
      </c>
      <c r="AZ719" s="85" t="e">
        <f>_xlfn.XLOOKUP($AV719,'Size capacities'!$A$2:$A$120,'Size capacities'!G$2:G$120)</f>
        <v>#N/A</v>
      </c>
      <c r="BA719" s="85">
        <f t="shared" si="244"/>
        <v>0</v>
      </c>
      <c r="BB719" s="85">
        <f t="shared" si="245"/>
        <v>0</v>
      </c>
    </row>
    <row r="720" spans="1:54" x14ac:dyDescent="0.3">
      <c r="A720" s="7">
        <v>717</v>
      </c>
      <c r="B720" s="91"/>
      <c r="C720" s="91"/>
      <c r="D720" s="91"/>
      <c r="E720" s="91"/>
      <c r="F720" s="91"/>
      <c r="G720" s="91"/>
      <c r="H720" s="91"/>
      <c r="I720" s="91"/>
      <c r="J720" s="91"/>
      <c r="K720" s="92"/>
      <c r="L720" s="92"/>
      <c r="M720" s="9">
        <f t="shared" ca="1" si="235"/>
        <v>0</v>
      </c>
      <c r="N720" s="10" cm="1">
        <f t="array" aca="1" ref="N720" ca="1">IF(ISBLANK(C720),0,IF(F720="Flow",AP720,IF(F720="Cascade",AQ720,IF(OR(ISBLANK(F720),ISBLANK(G720),ISBLANK(I720),ISBLANK(J720)),0,(_xlfn.XLOOKUP(S720,INDIRECT(U720&amp;W720&amp;"W"),_xlfn.XLOOKUP(T720,INDIRECT(U720&amp;W720&amp;"D"),INDIRECT(U720&amp;W720))))))))</f>
        <v>0</v>
      </c>
      <c r="O720" s="93"/>
      <c r="P720" s="9">
        <f t="shared" ca="1" si="236"/>
        <v>0</v>
      </c>
      <c r="Q720" s="9">
        <f t="shared" si="246"/>
        <v>0</v>
      </c>
      <c r="S720" s="7">
        <f t="shared" si="247"/>
        <v>800</v>
      </c>
      <c r="T720" s="7">
        <f t="shared" si="248"/>
        <v>800</v>
      </c>
      <c r="U720" s="8" t="str">
        <f t="shared" si="249"/>
        <v/>
      </c>
      <c r="V720" s="7" cm="1">
        <f t="array" aca="1" ref="V720" ca="1">IF(ISBLANK(I720),0,_xlfn.XLOOKUP(I720,INDIRECT(U720&amp;"Controls"),INDIRECT(U720&amp;"ControlsAddon")))</f>
        <v>0</v>
      </c>
      <c r="W720" s="7" t="str">
        <f t="shared" si="237"/>
        <v/>
      </c>
      <c r="X720" s="7" cm="1">
        <f t="array" aca="1" ref="X720" ca="1">IF(AND(K720="y",NOT(ISBLANK(H720))),_xlfn.XLOOKUP(S720,ralcassette,ralcassettecost),IF(K720="Y",_xlfn.XLOOKUP(S720,INDIRECT(U720&amp;"RALW"),_xlfn.XLOOKUP(T720,INDIRECT(U720&amp;"RALD"),INDIRECT(U720&amp;"RAL"))),0))</f>
        <v>0</v>
      </c>
      <c r="Y720" s="7">
        <f t="shared" si="250"/>
        <v>0</v>
      </c>
      <c r="Z720" s="7">
        <f t="shared" si="251"/>
        <v>0</v>
      </c>
      <c r="AA720" s="7" cm="1">
        <f t="array" ref="AA720">IF(ISNUMBER(SEARCH("cassette",H720)),_xlfn.XLOOKUP(S720,cassettewidth,_xlfn.XLOOKUP(H720,cassettetype,cassette)),IF(ISNUMBER(SEARCH("fascia",H720)),_xlfn.XLOOKUP(S720,fasciawidth,_xlfn.XLOOKUP(H720,fasciatype,fascia)),0))</f>
        <v>0</v>
      </c>
      <c r="AB720" s="7" t="str">
        <f t="shared" si="252"/>
        <v/>
      </c>
      <c r="AC720" s="7" t="str" cm="1">
        <f t="array" ref="AC720">IF(NOT(ISBLANK(H720)),_xlfn.XLOOKUP(S720,cassetterefwidth,_xlfn.XLOOKUP(T720,cassetterefdrop,cassetteref)),"")</f>
        <v/>
      </c>
      <c r="AD720" s="1" t="b">
        <f t="shared" si="253"/>
        <v>0</v>
      </c>
      <c r="AE720" s="1" t="b">
        <f t="shared" si="238"/>
        <v>0</v>
      </c>
      <c r="AF720" s="10" t="e" cm="1">
        <f t="array" aca="1" ref="AF720" ca="1">(_xlfn.XLOOKUP($S720,INDIRECT($U720&amp;$W720&amp;"W"),_xlfn.XLOOKUP($T720,INDIRECT($U720&amp;$W720&amp;"D"),INDIRECT($U720&amp;$W720))))</f>
        <v>#REF!</v>
      </c>
      <c r="AG720" s="9"/>
      <c r="AH720" s="9"/>
      <c r="AI720" s="9"/>
      <c r="AJ720" s="9"/>
      <c r="AK720" s="9"/>
      <c r="AL720" s="7">
        <f t="shared" si="239"/>
        <v>500</v>
      </c>
      <c r="AM720" s="7" t="str">
        <f t="shared" si="254"/>
        <v/>
      </c>
      <c r="AN720" s="7">
        <f t="shared" si="240"/>
        <v>0</v>
      </c>
      <c r="AO720" s="7">
        <f t="shared" si="241"/>
        <v>0</v>
      </c>
      <c r="AP720" s="9" cm="1">
        <f t="array" aca="1" ref="AP720" ca="1">IF(F720="Flow",_xlfn.XLOOKUP(AL720,INDIRECT(F720&amp;AM720&amp;"W"),_xlfn.XLOOKUP(AI720,INDIRECT(F720&amp;AM720&amp;"H"),INDIRECT(F720&amp;AM720))),0)</f>
        <v>0</v>
      </c>
      <c r="AQ720" s="9">
        <f>IF(F720="Cascade",_xlfn.XLOOKUP(S720,Cascade!$C$4:$S$4,Cascade!$C$5:$S$5),0)</f>
        <v>0</v>
      </c>
      <c r="AR720" s="9" t="b">
        <f t="shared" si="242"/>
        <v>0</v>
      </c>
      <c r="AS720" s="9" cm="1">
        <f t="array" aca="1" ref="AS720" ca="1">IF(OR(G720="Ellipse 43",G720="Luxury 46",G720="Type 2",G720="Type D",G720="Type Z",ISBLANK(G720)),0,_xlfn.XLOOKUP(S720,INDIRECT(U720&amp;AR720&amp;"w"),INDIRECT(U720&amp;AR720)))</f>
        <v>0</v>
      </c>
      <c r="AT720" s="9" cm="1">
        <f t="array" ref="AT720">IF(F720="ExtraLok 100",_xlfn.XLOOKUP(S720,'ExtraLok 100'!$C$6:$S$6,_xlfn.XLOOKUP('Pricing Tool'!T720,'ExtraLok 100'!$A$7:$A$21,'ExtraLok 100'!$C$7:$S$21)),IF(F720="ExtraLok 125",_xlfn.XLOOKUP('Pricing Tool'!S720,'ExtraLok 125'!$C$6:$S$6,_xlfn.XLOOKUP('Pricing Tool'!T720,'ExtraLok 125'!$A$7:$A$33,'ExtraLok 125'!$C$7:$S$33)),0))</f>
        <v>0</v>
      </c>
      <c r="AU720" s="9">
        <f t="shared" ca="1" si="255"/>
        <v>0</v>
      </c>
      <c r="AV720" s="9" t="str">
        <f t="shared" si="243"/>
        <v/>
      </c>
      <c r="AW720" s="85" t="e">
        <f>_xlfn.XLOOKUP($AV720,'Size capacities'!$A$2:$A$120,'Size capacities'!D$2:D$120)</f>
        <v>#N/A</v>
      </c>
      <c r="AX720" s="85" t="e">
        <f>_xlfn.XLOOKUP($AV720,'Size capacities'!$A$2:$A$120,'Size capacities'!E$2:E$120)</f>
        <v>#N/A</v>
      </c>
      <c r="AY720" s="85" t="e">
        <f>_xlfn.XLOOKUP($AV720,'Size capacities'!$A$2:$A$120,'Size capacities'!F$2:F$120)</f>
        <v>#N/A</v>
      </c>
      <c r="AZ720" s="85" t="e">
        <f>_xlfn.XLOOKUP($AV720,'Size capacities'!$A$2:$A$120,'Size capacities'!G$2:G$120)</f>
        <v>#N/A</v>
      </c>
      <c r="BA720" s="85">
        <f t="shared" si="244"/>
        <v>0</v>
      </c>
      <c r="BB720" s="85">
        <f t="shared" si="245"/>
        <v>0</v>
      </c>
    </row>
    <row r="721" spans="1:54" x14ac:dyDescent="0.3">
      <c r="A721" s="7">
        <v>718</v>
      </c>
      <c r="B721" s="91"/>
      <c r="C721" s="91"/>
      <c r="D721" s="91"/>
      <c r="E721" s="91"/>
      <c r="F721" s="91"/>
      <c r="G721" s="91"/>
      <c r="H721" s="91"/>
      <c r="I721" s="91"/>
      <c r="J721" s="91"/>
      <c r="K721" s="92"/>
      <c r="L721" s="92"/>
      <c r="M721" s="9">
        <f t="shared" ca="1" si="235"/>
        <v>0</v>
      </c>
      <c r="N721" s="10" cm="1">
        <f t="array" aca="1" ref="N721" ca="1">IF(ISBLANK(C721),0,IF(F721="Flow",AP721,IF(F721="Cascade",AQ721,IF(OR(ISBLANK(F721),ISBLANK(G721),ISBLANK(I721),ISBLANK(J721)),0,(_xlfn.XLOOKUP(S721,INDIRECT(U721&amp;W721&amp;"W"),_xlfn.XLOOKUP(T721,INDIRECT(U721&amp;W721&amp;"D"),INDIRECT(U721&amp;W721))))))))</f>
        <v>0</v>
      </c>
      <c r="O721" s="93"/>
      <c r="P721" s="9">
        <f t="shared" ca="1" si="236"/>
        <v>0</v>
      </c>
      <c r="Q721" s="9">
        <f t="shared" si="246"/>
        <v>0</v>
      </c>
      <c r="S721" s="7">
        <f t="shared" si="247"/>
        <v>800</v>
      </c>
      <c r="T721" s="7">
        <f t="shared" si="248"/>
        <v>800</v>
      </c>
      <c r="U721" s="8" t="str">
        <f t="shared" si="249"/>
        <v/>
      </c>
      <c r="V721" s="7" cm="1">
        <f t="array" aca="1" ref="V721" ca="1">IF(ISBLANK(I721),0,_xlfn.XLOOKUP(I721,INDIRECT(U721&amp;"Controls"),INDIRECT(U721&amp;"ControlsAddon")))</f>
        <v>0</v>
      </c>
      <c r="W721" s="7" t="str">
        <f t="shared" si="237"/>
        <v/>
      </c>
      <c r="X721" s="7" cm="1">
        <f t="array" aca="1" ref="X721" ca="1">IF(AND(K721="y",NOT(ISBLANK(H721))),_xlfn.XLOOKUP(S721,ralcassette,ralcassettecost),IF(K721="Y",_xlfn.XLOOKUP(S721,INDIRECT(U721&amp;"RALW"),_xlfn.XLOOKUP(T721,INDIRECT(U721&amp;"RALD"),INDIRECT(U721&amp;"RAL"))),0))</f>
        <v>0</v>
      </c>
      <c r="Y721" s="7">
        <f t="shared" si="250"/>
        <v>0</v>
      </c>
      <c r="Z721" s="7">
        <f t="shared" si="251"/>
        <v>0</v>
      </c>
      <c r="AA721" s="7" cm="1">
        <f t="array" ref="AA721">IF(ISNUMBER(SEARCH("cassette",H721)),_xlfn.XLOOKUP(S721,cassettewidth,_xlfn.XLOOKUP(H721,cassettetype,cassette)),IF(ISNUMBER(SEARCH("fascia",H721)),_xlfn.XLOOKUP(S721,fasciawidth,_xlfn.XLOOKUP(H721,fasciatype,fascia)),0))</f>
        <v>0</v>
      </c>
      <c r="AB721" s="7" t="str">
        <f t="shared" si="252"/>
        <v/>
      </c>
      <c r="AC721" s="7" t="str" cm="1">
        <f t="array" ref="AC721">IF(NOT(ISBLANK(H721)),_xlfn.XLOOKUP(S721,cassetterefwidth,_xlfn.XLOOKUP(T721,cassetterefdrop,cassetteref)),"")</f>
        <v/>
      </c>
      <c r="AD721" s="1" t="b">
        <f t="shared" si="253"/>
        <v>0</v>
      </c>
      <c r="AE721" s="1" t="b">
        <f t="shared" si="238"/>
        <v>0</v>
      </c>
      <c r="AF721" s="10" t="e" cm="1">
        <f t="array" aca="1" ref="AF721" ca="1">(_xlfn.XLOOKUP($S721,INDIRECT($U721&amp;$W721&amp;"W"),_xlfn.XLOOKUP($T721,INDIRECT($U721&amp;$W721&amp;"D"),INDIRECT($U721&amp;$W721))))</f>
        <v>#REF!</v>
      </c>
      <c r="AG721" s="9"/>
      <c r="AH721" s="9"/>
      <c r="AI721" s="9"/>
      <c r="AJ721" s="9"/>
      <c r="AK721" s="9"/>
      <c r="AL721" s="7">
        <f t="shared" si="239"/>
        <v>500</v>
      </c>
      <c r="AM721" s="7" t="str">
        <f t="shared" si="254"/>
        <v/>
      </c>
      <c r="AN721" s="7">
        <f t="shared" si="240"/>
        <v>0</v>
      </c>
      <c r="AO721" s="7">
        <f t="shared" si="241"/>
        <v>0</v>
      </c>
      <c r="AP721" s="9" cm="1">
        <f t="array" aca="1" ref="AP721" ca="1">IF(F721="Flow",_xlfn.XLOOKUP(AL721,INDIRECT(F721&amp;AM721&amp;"W"),_xlfn.XLOOKUP(AI721,INDIRECT(F721&amp;AM721&amp;"H"),INDIRECT(F721&amp;AM721))),0)</f>
        <v>0</v>
      </c>
      <c r="AQ721" s="9">
        <f>IF(F721="Cascade",_xlfn.XLOOKUP(S721,Cascade!$C$4:$S$4,Cascade!$C$5:$S$5),0)</f>
        <v>0</v>
      </c>
      <c r="AR721" s="9" t="b">
        <f t="shared" si="242"/>
        <v>0</v>
      </c>
      <c r="AS721" s="9" cm="1">
        <f t="array" aca="1" ref="AS721" ca="1">IF(OR(G721="Ellipse 43",G721="Luxury 46",G721="Type 2",G721="Type D",G721="Type Z",ISBLANK(G721)),0,_xlfn.XLOOKUP(S721,INDIRECT(U721&amp;AR721&amp;"w"),INDIRECT(U721&amp;AR721)))</f>
        <v>0</v>
      </c>
      <c r="AT721" s="9" cm="1">
        <f t="array" ref="AT721">IF(F721="ExtraLok 100",_xlfn.XLOOKUP(S721,'ExtraLok 100'!$C$6:$S$6,_xlfn.XLOOKUP('Pricing Tool'!T721,'ExtraLok 100'!$A$7:$A$21,'ExtraLok 100'!$C$7:$S$21)),IF(F721="ExtraLok 125",_xlfn.XLOOKUP('Pricing Tool'!S721,'ExtraLok 125'!$C$6:$S$6,_xlfn.XLOOKUP('Pricing Tool'!T721,'ExtraLok 125'!$A$7:$A$33,'ExtraLok 125'!$C$7:$S$33)),0))</f>
        <v>0</v>
      </c>
      <c r="AU721" s="9">
        <f t="shared" ca="1" si="255"/>
        <v>0</v>
      </c>
      <c r="AV721" s="9" t="str">
        <f t="shared" si="243"/>
        <v/>
      </c>
      <c r="AW721" s="85" t="e">
        <f>_xlfn.XLOOKUP($AV721,'Size capacities'!$A$2:$A$120,'Size capacities'!D$2:D$120)</f>
        <v>#N/A</v>
      </c>
      <c r="AX721" s="85" t="e">
        <f>_xlfn.XLOOKUP($AV721,'Size capacities'!$A$2:$A$120,'Size capacities'!E$2:E$120)</f>
        <v>#N/A</v>
      </c>
      <c r="AY721" s="85" t="e">
        <f>_xlfn.XLOOKUP($AV721,'Size capacities'!$A$2:$A$120,'Size capacities'!F$2:F$120)</f>
        <v>#N/A</v>
      </c>
      <c r="AZ721" s="85" t="e">
        <f>_xlfn.XLOOKUP($AV721,'Size capacities'!$A$2:$A$120,'Size capacities'!G$2:G$120)</f>
        <v>#N/A</v>
      </c>
      <c r="BA721" s="85">
        <f t="shared" si="244"/>
        <v>0</v>
      </c>
      <c r="BB721" s="85">
        <f t="shared" si="245"/>
        <v>0</v>
      </c>
    </row>
    <row r="722" spans="1:54" x14ac:dyDescent="0.3">
      <c r="A722" s="7">
        <v>719</v>
      </c>
      <c r="B722" s="91"/>
      <c r="C722" s="91"/>
      <c r="D722" s="91"/>
      <c r="E722" s="91"/>
      <c r="F722" s="91"/>
      <c r="G722" s="91"/>
      <c r="H722" s="91"/>
      <c r="I722" s="91"/>
      <c r="J722" s="91"/>
      <c r="K722" s="92"/>
      <c r="L722" s="92"/>
      <c r="M722" s="9">
        <f t="shared" ca="1" si="235"/>
        <v>0</v>
      </c>
      <c r="N722" s="10" cm="1">
        <f t="array" aca="1" ref="N722" ca="1">IF(ISBLANK(C722),0,IF(F722="Flow",AP722,IF(F722="Cascade",AQ722,IF(OR(ISBLANK(F722),ISBLANK(G722),ISBLANK(I722),ISBLANK(J722)),0,(_xlfn.XLOOKUP(S722,INDIRECT(U722&amp;W722&amp;"W"),_xlfn.XLOOKUP(T722,INDIRECT(U722&amp;W722&amp;"D"),INDIRECT(U722&amp;W722))))))))</f>
        <v>0</v>
      </c>
      <c r="O722" s="93"/>
      <c r="P722" s="9">
        <f t="shared" ca="1" si="236"/>
        <v>0</v>
      </c>
      <c r="Q722" s="9">
        <f t="shared" si="246"/>
        <v>0</v>
      </c>
      <c r="S722" s="7">
        <f t="shared" si="247"/>
        <v>800</v>
      </c>
      <c r="T722" s="7">
        <f t="shared" si="248"/>
        <v>800</v>
      </c>
      <c r="U722" s="8" t="str">
        <f t="shared" si="249"/>
        <v/>
      </c>
      <c r="V722" s="7" cm="1">
        <f t="array" aca="1" ref="V722" ca="1">IF(ISBLANK(I722),0,_xlfn.XLOOKUP(I722,INDIRECT(U722&amp;"Controls"),INDIRECT(U722&amp;"ControlsAddon")))</f>
        <v>0</v>
      </c>
      <c r="W722" s="7" t="str">
        <f t="shared" si="237"/>
        <v/>
      </c>
      <c r="X722" s="7" cm="1">
        <f t="array" aca="1" ref="X722" ca="1">IF(AND(K722="y",NOT(ISBLANK(H722))),_xlfn.XLOOKUP(S722,ralcassette,ralcassettecost),IF(K722="Y",_xlfn.XLOOKUP(S722,INDIRECT(U722&amp;"RALW"),_xlfn.XLOOKUP(T722,INDIRECT(U722&amp;"RALD"),INDIRECT(U722&amp;"RAL"))),0))</f>
        <v>0</v>
      </c>
      <c r="Y722" s="7">
        <f t="shared" si="250"/>
        <v>0</v>
      </c>
      <c r="Z722" s="7">
        <f t="shared" si="251"/>
        <v>0</v>
      </c>
      <c r="AA722" s="7" cm="1">
        <f t="array" ref="AA722">IF(ISNUMBER(SEARCH("cassette",H722)),_xlfn.XLOOKUP(S722,cassettewidth,_xlfn.XLOOKUP(H722,cassettetype,cassette)),IF(ISNUMBER(SEARCH("fascia",H722)),_xlfn.XLOOKUP(S722,fasciawidth,_xlfn.XLOOKUP(H722,fasciatype,fascia)),0))</f>
        <v>0</v>
      </c>
      <c r="AB722" s="7" t="str">
        <f t="shared" si="252"/>
        <v/>
      </c>
      <c r="AC722" s="7" t="str" cm="1">
        <f t="array" ref="AC722">IF(NOT(ISBLANK(H722)),_xlfn.XLOOKUP(S722,cassetterefwidth,_xlfn.XLOOKUP(T722,cassetterefdrop,cassetteref)),"")</f>
        <v/>
      </c>
      <c r="AD722" s="1" t="b">
        <f t="shared" si="253"/>
        <v>0</v>
      </c>
      <c r="AE722" s="1" t="b">
        <f t="shared" si="238"/>
        <v>0</v>
      </c>
      <c r="AF722" s="10" t="e" cm="1">
        <f t="array" aca="1" ref="AF722" ca="1">(_xlfn.XLOOKUP($S722,INDIRECT($U722&amp;$W722&amp;"W"),_xlfn.XLOOKUP($T722,INDIRECT($U722&amp;$W722&amp;"D"),INDIRECT($U722&amp;$W722))))</f>
        <v>#REF!</v>
      </c>
      <c r="AG722" s="9"/>
      <c r="AH722" s="9"/>
      <c r="AI722" s="9"/>
      <c r="AJ722" s="9"/>
      <c r="AK722" s="9"/>
      <c r="AL722" s="7">
        <f t="shared" si="239"/>
        <v>500</v>
      </c>
      <c r="AM722" s="7" t="str">
        <f t="shared" si="254"/>
        <v/>
      </c>
      <c r="AN722" s="7">
        <f t="shared" si="240"/>
        <v>0</v>
      </c>
      <c r="AO722" s="7">
        <f t="shared" si="241"/>
        <v>0</v>
      </c>
      <c r="AP722" s="9" cm="1">
        <f t="array" aca="1" ref="AP722" ca="1">IF(F722="Flow",_xlfn.XLOOKUP(AL722,INDIRECT(F722&amp;AM722&amp;"W"),_xlfn.XLOOKUP(AI722,INDIRECT(F722&amp;AM722&amp;"H"),INDIRECT(F722&amp;AM722))),0)</f>
        <v>0</v>
      </c>
      <c r="AQ722" s="9">
        <f>IF(F722="Cascade",_xlfn.XLOOKUP(S722,Cascade!$C$4:$S$4,Cascade!$C$5:$S$5),0)</f>
        <v>0</v>
      </c>
      <c r="AR722" s="9" t="b">
        <f t="shared" si="242"/>
        <v>0</v>
      </c>
      <c r="AS722" s="9" cm="1">
        <f t="array" aca="1" ref="AS722" ca="1">IF(OR(G722="Ellipse 43",G722="Luxury 46",G722="Type 2",G722="Type D",G722="Type Z",ISBLANK(G722)),0,_xlfn.XLOOKUP(S722,INDIRECT(U722&amp;AR722&amp;"w"),INDIRECT(U722&amp;AR722)))</f>
        <v>0</v>
      </c>
      <c r="AT722" s="9" cm="1">
        <f t="array" ref="AT722">IF(F722="ExtraLok 100",_xlfn.XLOOKUP(S722,'ExtraLok 100'!$C$6:$S$6,_xlfn.XLOOKUP('Pricing Tool'!T722,'ExtraLok 100'!$A$7:$A$21,'ExtraLok 100'!$C$7:$S$21)),IF(F722="ExtraLok 125",_xlfn.XLOOKUP('Pricing Tool'!S722,'ExtraLok 125'!$C$6:$S$6,_xlfn.XLOOKUP('Pricing Tool'!T722,'ExtraLok 125'!$A$7:$A$33,'ExtraLok 125'!$C$7:$S$33)),0))</f>
        <v>0</v>
      </c>
      <c r="AU722" s="9">
        <f t="shared" ca="1" si="255"/>
        <v>0</v>
      </c>
      <c r="AV722" s="9" t="str">
        <f t="shared" si="243"/>
        <v/>
      </c>
      <c r="AW722" s="85" t="e">
        <f>_xlfn.XLOOKUP($AV722,'Size capacities'!$A$2:$A$120,'Size capacities'!D$2:D$120)</f>
        <v>#N/A</v>
      </c>
      <c r="AX722" s="85" t="e">
        <f>_xlfn.XLOOKUP($AV722,'Size capacities'!$A$2:$A$120,'Size capacities'!E$2:E$120)</f>
        <v>#N/A</v>
      </c>
      <c r="AY722" s="85" t="e">
        <f>_xlfn.XLOOKUP($AV722,'Size capacities'!$A$2:$A$120,'Size capacities'!F$2:F$120)</f>
        <v>#N/A</v>
      </c>
      <c r="AZ722" s="85" t="e">
        <f>_xlfn.XLOOKUP($AV722,'Size capacities'!$A$2:$A$120,'Size capacities'!G$2:G$120)</f>
        <v>#N/A</v>
      </c>
      <c r="BA722" s="85">
        <f t="shared" si="244"/>
        <v>0</v>
      </c>
      <c r="BB722" s="85">
        <f t="shared" si="245"/>
        <v>0</v>
      </c>
    </row>
    <row r="723" spans="1:54" x14ac:dyDescent="0.3">
      <c r="A723" s="7">
        <v>720</v>
      </c>
      <c r="B723" s="91"/>
      <c r="C723" s="91"/>
      <c r="D723" s="91"/>
      <c r="E723" s="91"/>
      <c r="F723" s="91"/>
      <c r="G723" s="91"/>
      <c r="H723" s="91"/>
      <c r="I723" s="91"/>
      <c r="J723" s="91"/>
      <c r="K723" s="92"/>
      <c r="L723" s="92"/>
      <c r="M723" s="9">
        <f t="shared" ca="1" si="235"/>
        <v>0</v>
      </c>
      <c r="N723" s="10" cm="1">
        <f t="array" aca="1" ref="N723" ca="1">IF(ISBLANK(C723),0,IF(F723="Flow",AP723,IF(F723="Cascade",AQ723,IF(OR(ISBLANK(F723),ISBLANK(G723),ISBLANK(I723),ISBLANK(J723)),0,(_xlfn.XLOOKUP(S723,INDIRECT(U723&amp;W723&amp;"W"),_xlfn.XLOOKUP(T723,INDIRECT(U723&amp;W723&amp;"D"),INDIRECT(U723&amp;W723))))))))</f>
        <v>0</v>
      </c>
      <c r="O723" s="93"/>
      <c r="P723" s="9">
        <f t="shared" ca="1" si="236"/>
        <v>0</v>
      </c>
      <c r="Q723" s="9">
        <f t="shared" si="246"/>
        <v>0</v>
      </c>
      <c r="S723" s="7">
        <f t="shared" si="247"/>
        <v>800</v>
      </c>
      <c r="T723" s="7">
        <f t="shared" si="248"/>
        <v>800</v>
      </c>
      <c r="U723" s="8" t="str">
        <f t="shared" si="249"/>
        <v/>
      </c>
      <c r="V723" s="7" cm="1">
        <f t="array" aca="1" ref="V723" ca="1">IF(ISBLANK(I723),0,_xlfn.XLOOKUP(I723,INDIRECT(U723&amp;"Controls"),INDIRECT(U723&amp;"ControlsAddon")))</f>
        <v>0</v>
      </c>
      <c r="W723" s="7" t="str">
        <f t="shared" si="237"/>
        <v/>
      </c>
      <c r="X723" s="7" cm="1">
        <f t="array" aca="1" ref="X723" ca="1">IF(AND(K723="y",NOT(ISBLANK(H723))),_xlfn.XLOOKUP(S723,ralcassette,ralcassettecost),IF(K723="Y",_xlfn.XLOOKUP(S723,INDIRECT(U723&amp;"RALW"),_xlfn.XLOOKUP(T723,INDIRECT(U723&amp;"RALD"),INDIRECT(U723&amp;"RAL"))),0))</f>
        <v>0</v>
      </c>
      <c r="Y723" s="7">
        <f t="shared" si="250"/>
        <v>0</v>
      </c>
      <c r="Z723" s="7">
        <f t="shared" si="251"/>
        <v>0</v>
      </c>
      <c r="AA723" s="7" cm="1">
        <f t="array" ref="AA723">IF(ISNUMBER(SEARCH("cassette",H723)),_xlfn.XLOOKUP(S723,cassettewidth,_xlfn.XLOOKUP(H723,cassettetype,cassette)),IF(ISNUMBER(SEARCH("fascia",H723)),_xlfn.XLOOKUP(S723,fasciawidth,_xlfn.XLOOKUP(H723,fasciatype,fascia)),0))</f>
        <v>0</v>
      </c>
      <c r="AB723" s="7" t="str">
        <f t="shared" si="252"/>
        <v/>
      </c>
      <c r="AC723" s="7" t="str" cm="1">
        <f t="array" ref="AC723">IF(NOT(ISBLANK(H723)),_xlfn.XLOOKUP(S723,cassetterefwidth,_xlfn.XLOOKUP(T723,cassetterefdrop,cassetteref)),"")</f>
        <v/>
      </c>
      <c r="AD723" s="1" t="b">
        <f t="shared" si="253"/>
        <v>0</v>
      </c>
      <c r="AE723" s="1" t="b">
        <f t="shared" si="238"/>
        <v>0</v>
      </c>
      <c r="AF723" s="10" t="e" cm="1">
        <f t="array" aca="1" ref="AF723" ca="1">(_xlfn.XLOOKUP($S723,INDIRECT($U723&amp;$W723&amp;"W"),_xlfn.XLOOKUP($T723,INDIRECT($U723&amp;$W723&amp;"D"),INDIRECT($U723&amp;$W723))))</f>
        <v>#REF!</v>
      </c>
      <c r="AG723" s="9"/>
      <c r="AH723" s="9"/>
      <c r="AI723" s="9"/>
      <c r="AJ723" s="9"/>
      <c r="AK723" s="9"/>
      <c r="AL723" s="7">
        <f t="shared" si="239"/>
        <v>500</v>
      </c>
      <c r="AM723" s="7" t="str">
        <f t="shared" si="254"/>
        <v/>
      </c>
      <c r="AN723" s="7">
        <f t="shared" si="240"/>
        <v>0</v>
      </c>
      <c r="AO723" s="7">
        <f t="shared" si="241"/>
        <v>0</v>
      </c>
      <c r="AP723" s="9" cm="1">
        <f t="array" aca="1" ref="AP723" ca="1">IF(F723="Flow",_xlfn.XLOOKUP(AL723,INDIRECT(F723&amp;AM723&amp;"W"),_xlfn.XLOOKUP(AI723,INDIRECT(F723&amp;AM723&amp;"H"),INDIRECT(F723&amp;AM723))),0)</f>
        <v>0</v>
      </c>
      <c r="AQ723" s="9">
        <f>IF(F723="Cascade",_xlfn.XLOOKUP(S723,Cascade!$C$4:$S$4,Cascade!$C$5:$S$5),0)</f>
        <v>0</v>
      </c>
      <c r="AR723" s="9" t="b">
        <f t="shared" si="242"/>
        <v>0</v>
      </c>
      <c r="AS723" s="9" cm="1">
        <f t="array" aca="1" ref="AS723" ca="1">IF(OR(G723="Ellipse 43",G723="Luxury 46",G723="Type 2",G723="Type D",G723="Type Z",ISBLANK(G723)),0,_xlfn.XLOOKUP(S723,INDIRECT(U723&amp;AR723&amp;"w"),INDIRECT(U723&amp;AR723)))</f>
        <v>0</v>
      </c>
      <c r="AT723" s="9" cm="1">
        <f t="array" ref="AT723">IF(F723="ExtraLok 100",_xlfn.XLOOKUP(S723,'ExtraLok 100'!$C$6:$S$6,_xlfn.XLOOKUP('Pricing Tool'!T723,'ExtraLok 100'!$A$7:$A$21,'ExtraLok 100'!$C$7:$S$21)),IF(F723="ExtraLok 125",_xlfn.XLOOKUP('Pricing Tool'!S723,'ExtraLok 125'!$C$6:$S$6,_xlfn.XLOOKUP('Pricing Tool'!T723,'ExtraLok 125'!$A$7:$A$33,'ExtraLok 125'!$C$7:$S$33)),0))</f>
        <v>0</v>
      </c>
      <c r="AU723" s="9">
        <f t="shared" ca="1" si="255"/>
        <v>0</v>
      </c>
      <c r="AV723" s="9" t="str">
        <f t="shared" si="243"/>
        <v/>
      </c>
      <c r="AW723" s="85" t="e">
        <f>_xlfn.XLOOKUP($AV723,'Size capacities'!$A$2:$A$120,'Size capacities'!D$2:D$120)</f>
        <v>#N/A</v>
      </c>
      <c r="AX723" s="85" t="e">
        <f>_xlfn.XLOOKUP($AV723,'Size capacities'!$A$2:$A$120,'Size capacities'!E$2:E$120)</f>
        <v>#N/A</v>
      </c>
      <c r="AY723" s="85" t="e">
        <f>_xlfn.XLOOKUP($AV723,'Size capacities'!$A$2:$A$120,'Size capacities'!F$2:F$120)</f>
        <v>#N/A</v>
      </c>
      <c r="AZ723" s="85" t="e">
        <f>_xlfn.XLOOKUP($AV723,'Size capacities'!$A$2:$A$120,'Size capacities'!G$2:G$120)</f>
        <v>#N/A</v>
      </c>
      <c r="BA723" s="85">
        <f t="shared" si="244"/>
        <v>0</v>
      </c>
      <c r="BB723" s="85">
        <f t="shared" si="245"/>
        <v>0</v>
      </c>
    </row>
    <row r="724" spans="1:54" x14ac:dyDescent="0.3">
      <c r="A724" s="7">
        <v>721</v>
      </c>
      <c r="B724" s="91"/>
      <c r="C724" s="91"/>
      <c r="D724" s="91"/>
      <c r="E724" s="91"/>
      <c r="F724" s="91"/>
      <c r="G724" s="91"/>
      <c r="H724" s="91"/>
      <c r="I724" s="91"/>
      <c r="J724" s="91"/>
      <c r="K724" s="92"/>
      <c r="L724" s="92"/>
      <c r="M724" s="9">
        <f t="shared" ca="1" si="235"/>
        <v>0</v>
      </c>
      <c r="N724" s="10" cm="1">
        <f t="array" aca="1" ref="N724" ca="1">IF(ISBLANK(C724),0,IF(F724="Flow",AP724,IF(F724="Cascade",AQ724,IF(OR(ISBLANK(F724),ISBLANK(G724),ISBLANK(I724),ISBLANK(J724)),0,(_xlfn.XLOOKUP(S724,INDIRECT(U724&amp;W724&amp;"W"),_xlfn.XLOOKUP(T724,INDIRECT(U724&amp;W724&amp;"D"),INDIRECT(U724&amp;W724))))))))</f>
        <v>0</v>
      </c>
      <c r="O724" s="93"/>
      <c r="P724" s="9">
        <f t="shared" ca="1" si="236"/>
        <v>0</v>
      </c>
      <c r="Q724" s="9">
        <f t="shared" si="246"/>
        <v>0</v>
      </c>
      <c r="S724" s="7">
        <f t="shared" si="247"/>
        <v>800</v>
      </c>
      <c r="T724" s="7">
        <f t="shared" si="248"/>
        <v>800</v>
      </c>
      <c r="U724" s="8" t="str">
        <f t="shared" si="249"/>
        <v/>
      </c>
      <c r="V724" s="7" cm="1">
        <f t="array" aca="1" ref="V724" ca="1">IF(ISBLANK(I724),0,_xlfn.XLOOKUP(I724,INDIRECT(U724&amp;"Controls"),INDIRECT(U724&amp;"ControlsAddon")))</f>
        <v>0</v>
      </c>
      <c r="W724" s="7" t="str">
        <f t="shared" si="237"/>
        <v/>
      </c>
      <c r="X724" s="7" cm="1">
        <f t="array" aca="1" ref="X724" ca="1">IF(AND(K724="y",NOT(ISBLANK(H724))),_xlfn.XLOOKUP(S724,ralcassette,ralcassettecost),IF(K724="Y",_xlfn.XLOOKUP(S724,INDIRECT(U724&amp;"RALW"),_xlfn.XLOOKUP(T724,INDIRECT(U724&amp;"RALD"),INDIRECT(U724&amp;"RAL"))),0))</f>
        <v>0</v>
      </c>
      <c r="Y724" s="7">
        <f t="shared" si="250"/>
        <v>0</v>
      </c>
      <c r="Z724" s="7">
        <f t="shared" si="251"/>
        <v>0</v>
      </c>
      <c r="AA724" s="7" cm="1">
        <f t="array" ref="AA724">IF(ISNUMBER(SEARCH("cassette",H724)),_xlfn.XLOOKUP(S724,cassettewidth,_xlfn.XLOOKUP(H724,cassettetype,cassette)),IF(ISNUMBER(SEARCH("fascia",H724)),_xlfn.XLOOKUP(S724,fasciawidth,_xlfn.XLOOKUP(H724,fasciatype,fascia)),0))</f>
        <v>0</v>
      </c>
      <c r="AB724" s="7" t="str">
        <f t="shared" si="252"/>
        <v/>
      </c>
      <c r="AC724" s="7" t="str" cm="1">
        <f t="array" ref="AC724">IF(NOT(ISBLANK(H724)),_xlfn.XLOOKUP(S724,cassetterefwidth,_xlfn.XLOOKUP(T724,cassetterefdrop,cassetteref)),"")</f>
        <v/>
      </c>
      <c r="AD724" s="1" t="b">
        <f t="shared" si="253"/>
        <v>0</v>
      </c>
      <c r="AE724" s="1" t="b">
        <f t="shared" si="238"/>
        <v>0</v>
      </c>
      <c r="AF724" s="10" t="e" cm="1">
        <f t="array" aca="1" ref="AF724" ca="1">(_xlfn.XLOOKUP($S724,INDIRECT($U724&amp;$W724&amp;"W"),_xlfn.XLOOKUP($T724,INDIRECT($U724&amp;$W724&amp;"D"),INDIRECT($U724&amp;$W724))))</f>
        <v>#REF!</v>
      </c>
      <c r="AG724" s="9"/>
      <c r="AH724" s="9"/>
      <c r="AI724" s="9"/>
      <c r="AJ724" s="9"/>
      <c r="AK724" s="9"/>
      <c r="AL724" s="7">
        <f t="shared" si="239"/>
        <v>500</v>
      </c>
      <c r="AM724" s="7" t="str">
        <f t="shared" si="254"/>
        <v/>
      </c>
      <c r="AN724" s="7">
        <f t="shared" si="240"/>
        <v>0</v>
      </c>
      <c r="AO724" s="7">
        <f t="shared" si="241"/>
        <v>0</v>
      </c>
      <c r="AP724" s="9" cm="1">
        <f t="array" aca="1" ref="AP724" ca="1">IF(F724="Flow",_xlfn.XLOOKUP(AL724,INDIRECT(F724&amp;AM724&amp;"W"),_xlfn.XLOOKUP(AI724,INDIRECT(F724&amp;AM724&amp;"H"),INDIRECT(F724&amp;AM724))),0)</f>
        <v>0</v>
      </c>
      <c r="AQ724" s="9">
        <f>IF(F724="Cascade",_xlfn.XLOOKUP(S724,Cascade!$C$4:$S$4,Cascade!$C$5:$S$5),0)</f>
        <v>0</v>
      </c>
      <c r="AR724" s="9" t="b">
        <f t="shared" si="242"/>
        <v>0</v>
      </c>
      <c r="AS724" s="9" cm="1">
        <f t="array" aca="1" ref="AS724" ca="1">IF(OR(G724="Ellipse 43",G724="Luxury 46",G724="Type 2",G724="Type D",G724="Type Z",ISBLANK(G724)),0,_xlfn.XLOOKUP(S724,INDIRECT(U724&amp;AR724&amp;"w"),INDIRECT(U724&amp;AR724)))</f>
        <v>0</v>
      </c>
      <c r="AT724" s="9" cm="1">
        <f t="array" ref="AT724">IF(F724="ExtraLok 100",_xlfn.XLOOKUP(S724,'ExtraLok 100'!$C$6:$S$6,_xlfn.XLOOKUP('Pricing Tool'!T724,'ExtraLok 100'!$A$7:$A$21,'ExtraLok 100'!$C$7:$S$21)),IF(F724="ExtraLok 125",_xlfn.XLOOKUP('Pricing Tool'!S724,'ExtraLok 125'!$C$6:$S$6,_xlfn.XLOOKUP('Pricing Tool'!T724,'ExtraLok 125'!$A$7:$A$33,'ExtraLok 125'!$C$7:$S$33)),0))</f>
        <v>0</v>
      </c>
      <c r="AU724" s="9">
        <f t="shared" ca="1" si="255"/>
        <v>0</v>
      </c>
      <c r="AV724" s="9" t="str">
        <f t="shared" si="243"/>
        <v/>
      </c>
      <c r="AW724" s="85" t="e">
        <f>_xlfn.XLOOKUP($AV724,'Size capacities'!$A$2:$A$120,'Size capacities'!D$2:D$120)</f>
        <v>#N/A</v>
      </c>
      <c r="AX724" s="85" t="e">
        <f>_xlfn.XLOOKUP($AV724,'Size capacities'!$A$2:$A$120,'Size capacities'!E$2:E$120)</f>
        <v>#N/A</v>
      </c>
      <c r="AY724" s="85" t="e">
        <f>_xlfn.XLOOKUP($AV724,'Size capacities'!$A$2:$A$120,'Size capacities'!F$2:F$120)</f>
        <v>#N/A</v>
      </c>
      <c r="AZ724" s="85" t="e">
        <f>_xlfn.XLOOKUP($AV724,'Size capacities'!$A$2:$A$120,'Size capacities'!G$2:G$120)</f>
        <v>#N/A</v>
      </c>
      <c r="BA724" s="85">
        <f t="shared" si="244"/>
        <v>0</v>
      </c>
      <c r="BB724" s="85">
        <f t="shared" si="245"/>
        <v>0</v>
      </c>
    </row>
    <row r="725" spans="1:54" x14ac:dyDescent="0.3">
      <c r="A725" s="7">
        <v>722</v>
      </c>
      <c r="B725" s="91"/>
      <c r="C725" s="91"/>
      <c r="D725" s="91"/>
      <c r="E725" s="91"/>
      <c r="F725" s="91"/>
      <c r="G725" s="91"/>
      <c r="H725" s="91"/>
      <c r="I725" s="91"/>
      <c r="J725" s="91"/>
      <c r="K725" s="92"/>
      <c r="L725" s="92"/>
      <c r="M725" s="9">
        <f t="shared" ca="1" si="235"/>
        <v>0</v>
      </c>
      <c r="N725" s="10" cm="1">
        <f t="array" aca="1" ref="N725" ca="1">IF(ISBLANK(C725),0,IF(F725="Flow",AP725,IF(F725="Cascade",AQ725,IF(OR(ISBLANK(F725),ISBLANK(G725),ISBLANK(I725),ISBLANK(J725)),0,(_xlfn.XLOOKUP(S725,INDIRECT(U725&amp;W725&amp;"W"),_xlfn.XLOOKUP(T725,INDIRECT(U725&amp;W725&amp;"D"),INDIRECT(U725&amp;W725))))))))</f>
        <v>0</v>
      </c>
      <c r="O725" s="93"/>
      <c r="P725" s="9">
        <f t="shared" ca="1" si="236"/>
        <v>0</v>
      </c>
      <c r="Q725" s="9">
        <f t="shared" si="246"/>
        <v>0</v>
      </c>
      <c r="S725" s="7">
        <f t="shared" si="247"/>
        <v>800</v>
      </c>
      <c r="T725" s="7">
        <f t="shared" si="248"/>
        <v>800</v>
      </c>
      <c r="U725" s="8" t="str">
        <f t="shared" si="249"/>
        <v/>
      </c>
      <c r="V725" s="7" cm="1">
        <f t="array" aca="1" ref="V725" ca="1">IF(ISBLANK(I725),0,_xlfn.XLOOKUP(I725,INDIRECT(U725&amp;"Controls"),INDIRECT(U725&amp;"ControlsAddon")))</f>
        <v>0</v>
      </c>
      <c r="W725" s="7" t="str">
        <f t="shared" si="237"/>
        <v/>
      </c>
      <c r="X725" s="7" cm="1">
        <f t="array" aca="1" ref="X725" ca="1">IF(AND(K725="y",NOT(ISBLANK(H725))),_xlfn.XLOOKUP(S725,ralcassette,ralcassettecost),IF(K725="Y",_xlfn.XLOOKUP(S725,INDIRECT(U725&amp;"RALW"),_xlfn.XLOOKUP(T725,INDIRECT(U725&amp;"RALD"),INDIRECT(U725&amp;"RAL"))),0))</f>
        <v>0</v>
      </c>
      <c r="Y725" s="7">
        <f t="shared" si="250"/>
        <v>0</v>
      </c>
      <c r="Z725" s="7">
        <f t="shared" si="251"/>
        <v>0</v>
      </c>
      <c r="AA725" s="7" cm="1">
        <f t="array" ref="AA725">IF(ISNUMBER(SEARCH("cassette",H725)),_xlfn.XLOOKUP(S725,cassettewidth,_xlfn.XLOOKUP(H725,cassettetype,cassette)),IF(ISNUMBER(SEARCH("fascia",H725)),_xlfn.XLOOKUP(S725,fasciawidth,_xlfn.XLOOKUP(H725,fasciatype,fascia)),0))</f>
        <v>0</v>
      </c>
      <c r="AB725" s="7" t="str">
        <f t="shared" si="252"/>
        <v/>
      </c>
      <c r="AC725" s="7" t="str" cm="1">
        <f t="array" ref="AC725">IF(NOT(ISBLANK(H725)),_xlfn.XLOOKUP(S725,cassetterefwidth,_xlfn.XLOOKUP(T725,cassetterefdrop,cassetteref)),"")</f>
        <v/>
      </c>
      <c r="AD725" s="1" t="b">
        <f t="shared" si="253"/>
        <v>0</v>
      </c>
      <c r="AE725" s="1" t="b">
        <f t="shared" si="238"/>
        <v>0</v>
      </c>
      <c r="AF725" s="10" t="e" cm="1">
        <f t="array" aca="1" ref="AF725" ca="1">(_xlfn.XLOOKUP($S725,INDIRECT($U725&amp;$W725&amp;"W"),_xlfn.XLOOKUP($T725,INDIRECT($U725&amp;$W725&amp;"D"),INDIRECT($U725&amp;$W725))))</f>
        <v>#REF!</v>
      </c>
      <c r="AG725" s="9"/>
      <c r="AH725" s="9"/>
      <c r="AI725" s="9"/>
      <c r="AJ725" s="9"/>
      <c r="AK725" s="9"/>
      <c r="AL725" s="7">
        <f t="shared" si="239"/>
        <v>500</v>
      </c>
      <c r="AM725" s="7" t="str">
        <f t="shared" si="254"/>
        <v/>
      </c>
      <c r="AN725" s="7">
        <f t="shared" si="240"/>
        <v>0</v>
      </c>
      <c r="AO725" s="7">
        <f t="shared" si="241"/>
        <v>0</v>
      </c>
      <c r="AP725" s="9" cm="1">
        <f t="array" aca="1" ref="AP725" ca="1">IF(F725="Flow",_xlfn.XLOOKUP(AL725,INDIRECT(F725&amp;AM725&amp;"W"),_xlfn.XLOOKUP(AI725,INDIRECT(F725&amp;AM725&amp;"H"),INDIRECT(F725&amp;AM725))),0)</f>
        <v>0</v>
      </c>
      <c r="AQ725" s="9">
        <f>IF(F725="Cascade",_xlfn.XLOOKUP(S725,Cascade!$C$4:$S$4,Cascade!$C$5:$S$5),0)</f>
        <v>0</v>
      </c>
      <c r="AR725" s="9" t="b">
        <f t="shared" si="242"/>
        <v>0</v>
      </c>
      <c r="AS725" s="9" cm="1">
        <f t="array" aca="1" ref="AS725" ca="1">IF(OR(G725="Ellipse 43",G725="Luxury 46",G725="Type 2",G725="Type D",G725="Type Z",ISBLANK(G725)),0,_xlfn.XLOOKUP(S725,INDIRECT(U725&amp;AR725&amp;"w"),INDIRECT(U725&amp;AR725)))</f>
        <v>0</v>
      </c>
      <c r="AT725" s="9" cm="1">
        <f t="array" ref="AT725">IF(F725="ExtraLok 100",_xlfn.XLOOKUP(S725,'ExtraLok 100'!$C$6:$S$6,_xlfn.XLOOKUP('Pricing Tool'!T725,'ExtraLok 100'!$A$7:$A$21,'ExtraLok 100'!$C$7:$S$21)),IF(F725="ExtraLok 125",_xlfn.XLOOKUP('Pricing Tool'!S725,'ExtraLok 125'!$C$6:$S$6,_xlfn.XLOOKUP('Pricing Tool'!T725,'ExtraLok 125'!$A$7:$A$33,'ExtraLok 125'!$C$7:$S$33)),0))</f>
        <v>0</v>
      </c>
      <c r="AU725" s="9">
        <f t="shared" ca="1" si="255"/>
        <v>0</v>
      </c>
      <c r="AV725" s="9" t="str">
        <f t="shared" si="243"/>
        <v/>
      </c>
      <c r="AW725" s="85" t="e">
        <f>_xlfn.XLOOKUP($AV725,'Size capacities'!$A$2:$A$120,'Size capacities'!D$2:D$120)</f>
        <v>#N/A</v>
      </c>
      <c r="AX725" s="85" t="e">
        <f>_xlfn.XLOOKUP($AV725,'Size capacities'!$A$2:$A$120,'Size capacities'!E$2:E$120)</f>
        <v>#N/A</v>
      </c>
      <c r="AY725" s="85" t="e">
        <f>_xlfn.XLOOKUP($AV725,'Size capacities'!$A$2:$A$120,'Size capacities'!F$2:F$120)</f>
        <v>#N/A</v>
      </c>
      <c r="AZ725" s="85" t="e">
        <f>_xlfn.XLOOKUP($AV725,'Size capacities'!$A$2:$A$120,'Size capacities'!G$2:G$120)</f>
        <v>#N/A</v>
      </c>
      <c r="BA725" s="85">
        <f t="shared" si="244"/>
        <v>0</v>
      </c>
      <c r="BB725" s="85">
        <f t="shared" si="245"/>
        <v>0</v>
      </c>
    </row>
    <row r="726" spans="1:54" x14ac:dyDescent="0.3">
      <c r="A726" s="7">
        <v>723</v>
      </c>
      <c r="B726" s="91"/>
      <c r="C726" s="91"/>
      <c r="D726" s="91"/>
      <c r="E726" s="91"/>
      <c r="F726" s="91"/>
      <c r="G726" s="91"/>
      <c r="H726" s="91"/>
      <c r="I726" s="91"/>
      <c r="J726" s="91"/>
      <c r="K726" s="92"/>
      <c r="L726" s="92"/>
      <c r="M726" s="9">
        <f t="shared" ca="1" si="235"/>
        <v>0</v>
      </c>
      <c r="N726" s="10" cm="1">
        <f t="array" aca="1" ref="N726" ca="1">IF(ISBLANK(C726),0,IF(F726="Flow",AP726,IF(F726="Cascade",AQ726,IF(OR(ISBLANK(F726),ISBLANK(G726),ISBLANK(I726),ISBLANK(J726)),0,(_xlfn.XLOOKUP(S726,INDIRECT(U726&amp;W726&amp;"W"),_xlfn.XLOOKUP(T726,INDIRECT(U726&amp;W726&amp;"D"),INDIRECT(U726&amp;W726))))))))</f>
        <v>0</v>
      </c>
      <c r="O726" s="93"/>
      <c r="P726" s="9">
        <f t="shared" ca="1" si="236"/>
        <v>0</v>
      </c>
      <c r="Q726" s="9">
        <f t="shared" si="246"/>
        <v>0</v>
      </c>
      <c r="S726" s="7">
        <f t="shared" si="247"/>
        <v>800</v>
      </c>
      <c r="T726" s="7">
        <f t="shared" si="248"/>
        <v>800</v>
      </c>
      <c r="U726" s="8" t="str">
        <f t="shared" si="249"/>
        <v/>
      </c>
      <c r="V726" s="7" cm="1">
        <f t="array" aca="1" ref="V726" ca="1">IF(ISBLANK(I726),0,_xlfn.XLOOKUP(I726,INDIRECT(U726&amp;"Controls"),INDIRECT(U726&amp;"ControlsAddon")))</f>
        <v>0</v>
      </c>
      <c r="W726" s="7" t="str">
        <f t="shared" si="237"/>
        <v/>
      </c>
      <c r="X726" s="7" cm="1">
        <f t="array" aca="1" ref="X726" ca="1">IF(AND(K726="y",NOT(ISBLANK(H726))),_xlfn.XLOOKUP(S726,ralcassette,ralcassettecost),IF(K726="Y",_xlfn.XLOOKUP(S726,INDIRECT(U726&amp;"RALW"),_xlfn.XLOOKUP(T726,INDIRECT(U726&amp;"RALD"),INDIRECT(U726&amp;"RAL"))),0))</f>
        <v>0</v>
      </c>
      <c r="Y726" s="7">
        <f t="shared" si="250"/>
        <v>0</v>
      </c>
      <c r="Z726" s="7">
        <f t="shared" si="251"/>
        <v>0</v>
      </c>
      <c r="AA726" s="7" cm="1">
        <f t="array" ref="AA726">IF(ISNUMBER(SEARCH("cassette",H726)),_xlfn.XLOOKUP(S726,cassettewidth,_xlfn.XLOOKUP(H726,cassettetype,cassette)),IF(ISNUMBER(SEARCH("fascia",H726)),_xlfn.XLOOKUP(S726,fasciawidth,_xlfn.XLOOKUP(H726,fasciatype,fascia)),0))</f>
        <v>0</v>
      </c>
      <c r="AB726" s="7" t="str">
        <f t="shared" si="252"/>
        <v/>
      </c>
      <c r="AC726" s="7" t="str" cm="1">
        <f t="array" ref="AC726">IF(NOT(ISBLANK(H726)),_xlfn.XLOOKUP(S726,cassetterefwidth,_xlfn.XLOOKUP(T726,cassetterefdrop,cassetteref)),"")</f>
        <v/>
      </c>
      <c r="AD726" s="1" t="b">
        <f t="shared" si="253"/>
        <v>0</v>
      </c>
      <c r="AE726" s="1" t="b">
        <f t="shared" si="238"/>
        <v>0</v>
      </c>
      <c r="AF726" s="10" t="e" cm="1">
        <f t="array" aca="1" ref="AF726" ca="1">(_xlfn.XLOOKUP($S726,INDIRECT($U726&amp;$W726&amp;"W"),_xlfn.XLOOKUP($T726,INDIRECT($U726&amp;$W726&amp;"D"),INDIRECT($U726&amp;$W726))))</f>
        <v>#REF!</v>
      </c>
      <c r="AG726" s="9"/>
      <c r="AH726" s="9"/>
      <c r="AI726" s="9"/>
      <c r="AJ726" s="9"/>
      <c r="AK726" s="9"/>
      <c r="AL726" s="7">
        <f t="shared" si="239"/>
        <v>500</v>
      </c>
      <c r="AM726" s="7" t="str">
        <f t="shared" si="254"/>
        <v/>
      </c>
      <c r="AN726" s="7">
        <f t="shared" si="240"/>
        <v>0</v>
      </c>
      <c r="AO726" s="7">
        <f t="shared" si="241"/>
        <v>0</v>
      </c>
      <c r="AP726" s="9" cm="1">
        <f t="array" aca="1" ref="AP726" ca="1">IF(F726="Flow",_xlfn.XLOOKUP(AL726,INDIRECT(F726&amp;AM726&amp;"W"),_xlfn.XLOOKUP(AI726,INDIRECT(F726&amp;AM726&amp;"H"),INDIRECT(F726&amp;AM726))),0)</f>
        <v>0</v>
      </c>
      <c r="AQ726" s="9">
        <f>IF(F726="Cascade",_xlfn.XLOOKUP(S726,Cascade!$C$4:$S$4,Cascade!$C$5:$S$5),0)</f>
        <v>0</v>
      </c>
      <c r="AR726" s="9" t="b">
        <f t="shared" si="242"/>
        <v>0</v>
      </c>
      <c r="AS726" s="9" cm="1">
        <f t="array" aca="1" ref="AS726" ca="1">IF(OR(G726="Ellipse 43",G726="Luxury 46",G726="Type 2",G726="Type D",G726="Type Z",ISBLANK(G726)),0,_xlfn.XLOOKUP(S726,INDIRECT(U726&amp;AR726&amp;"w"),INDIRECT(U726&amp;AR726)))</f>
        <v>0</v>
      </c>
      <c r="AT726" s="9" cm="1">
        <f t="array" ref="AT726">IF(F726="ExtraLok 100",_xlfn.XLOOKUP(S726,'ExtraLok 100'!$C$6:$S$6,_xlfn.XLOOKUP('Pricing Tool'!T726,'ExtraLok 100'!$A$7:$A$21,'ExtraLok 100'!$C$7:$S$21)),IF(F726="ExtraLok 125",_xlfn.XLOOKUP('Pricing Tool'!S726,'ExtraLok 125'!$C$6:$S$6,_xlfn.XLOOKUP('Pricing Tool'!T726,'ExtraLok 125'!$A$7:$A$33,'ExtraLok 125'!$C$7:$S$33)),0))</f>
        <v>0</v>
      </c>
      <c r="AU726" s="9">
        <f t="shared" ca="1" si="255"/>
        <v>0</v>
      </c>
      <c r="AV726" s="9" t="str">
        <f t="shared" si="243"/>
        <v/>
      </c>
      <c r="AW726" s="85" t="e">
        <f>_xlfn.XLOOKUP($AV726,'Size capacities'!$A$2:$A$120,'Size capacities'!D$2:D$120)</f>
        <v>#N/A</v>
      </c>
      <c r="AX726" s="85" t="e">
        <f>_xlfn.XLOOKUP($AV726,'Size capacities'!$A$2:$A$120,'Size capacities'!E$2:E$120)</f>
        <v>#N/A</v>
      </c>
      <c r="AY726" s="85" t="e">
        <f>_xlfn.XLOOKUP($AV726,'Size capacities'!$A$2:$A$120,'Size capacities'!F$2:F$120)</f>
        <v>#N/A</v>
      </c>
      <c r="AZ726" s="85" t="e">
        <f>_xlfn.XLOOKUP($AV726,'Size capacities'!$A$2:$A$120,'Size capacities'!G$2:G$120)</f>
        <v>#N/A</v>
      </c>
      <c r="BA726" s="85">
        <f t="shared" si="244"/>
        <v>0</v>
      </c>
      <c r="BB726" s="85">
        <f t="shared" si="245"/>
        <v>0</v>
      </c>
    </row>
    <row r="727" spans="1:54" x14ac:dyDescent="0.3">
      <c r="A727" s="7">
        <v>724</v>
      </c>
      <c r="B727" s="91"/>
      <c r="C727" s="91"/>
      <c r="D727" s="91"/>
      <c r="E727" s="91"/>
      <c r="F727" s="91"/>
      <c r="G727" s="91"/>
      <c r="H727" s="91"/>
      <c r="I727" s="91"/>
      <c r="J727" s="91"/>
      <c r="K727" s="92"/>
      <c r="L727" s="92"/>
      <c r="M727" s="9">
        <f t="shared" ca="1" si="235"/>
        <v>0</v>
      </c>
      <c r="N727" s="10" cm="1">
        <f t="array" aca="1" ref="N727" ca="1">IF(ISBLANK(C727),0,IF(F727="Flow",AP727,IF(F727="Cascade",AQ727,IF(OR(ISBLANK(F727),ISBLANK(G727),ISBLANK(I727),ISBLANK(J727)),0,(_xlfn.XLOOKUP(S727,INDIRECT(U727&amp;W727&amp;"W"),_xlfn.XLOOKUP(T727,INDIRECT(U727&amp;W727&amp;"D"),INDIRECT(U727&amp;W727))))))))</f>
        <v>0</v>
      </c>
      <c r="O727" s="93"/>
      <c r="P727" s="9">
        <f t="shared" ca="1" si="236"/>
        <v>0</v>
      </c>
      <c r="Q727" s="9">
        <f t="shared" si="246"/>
        <v>0</v>
      </c>
      <c r="S727" s="7">
        <f t="shared" si="247"/>
        <v>800</v>
      </c>
      <c r="T727" s="7">
        <f t="shared" si="248"/>
        <v>800</v>
      </c>
      <c r="U727" s="8" t="str">
        <f t="shared" si="249"/>
        <v/>
      </c>
      <c r="V727" s="7" cm="1">
        <f t="array" aca="1" ref="V727" ca="1">IF(ISBLANK(I727),0,_xlfn.XLOOKUP(I727,INDIRECT(U727&amp;"Controls"),INDIRECT(U727&amp;"ControlsAddon")))</f>
        <v>0</v>
      </c>
      <c r="W727" s="7" t="str">
        <f t="shared" si="237"/>
        <v/>
      </c>
      <c r="X727" s="7" cm="1">
        <f t="array" aca="1" ref="X727" ca="1">IF(AND(K727="y",NOT(ISBLANK(H727))),_xlfn.XLOOKUP(S727,ralcassette,ralcassettecost),IF(K727="Y",_xlfn.XLOOKUP(S727,INDIRECT(U727&amp;"RALW"),_xlfn.XLOOKUP(T727,INDIRECT(U727&amp;"RALD"),INDIRECT(U727&amp;"RAL"))),0))</f>
        <v>0</v>
      </c>
      <c r="Y727" s="7">
        <f t="shared" si="250"/>
        <v>0</v>
      </c>
      <c r="Z727" s="7">
        <f t="shared" si="251"/>
        <v>0</v>
      </c>
      <c r="AA727" s="7" cm="1">
        <f t="array" ref="AA727">IF(ISNUMBER(SEARCH("cassette",H727)),_xlfn.XLOOKUP(S727,cassettewidth,_xlfn.XLOOKUP(H727,cassettetype,cassette)),IF(ISNUMBER(SEARCH("fascia",H727)),_xlfn.XLOOKUP(S727,fasciawidth,_xlfn.XLOOKUP(H727,fasciatype,fascia)),0))</f>
        <v>0</v>
      </c>
      <c r="AB727" s="7" t="str">
        <f t="shared" si="252"/>
        <v/>
      </c>
      <c r="AC727" s="7" t="str" cm="1">
        <f t="array" ref="AC727">IF(NOT(ISBLANK(H727)),_xlfn.XLOOKUP(S727,cassetterefwidth,_xlfn.XLOOKUP(T727,cassetterefdrop,cassetteref)),"")</f>
        <v/>
      </c>
      <c r="AD727" s="1" t="b">
        <f t="shared" si="253"/>
        <v>0</v>
      </c>
      <c r="AE727" s="1" t="b">
        <f t="shared" si="238"/>
        <v>0</v>
      </c>
      <c r="AF727" s="10" t="e" cm="1">
        <f t="array" aca="1" ref="AF727" ca="1">(_xlfn.XLOOKUP($S727,INDIRECT($U727&amp;$W727&amp;"W"),_xlfn.XLOOKUP($T727,INDIRECT($U727&amp;$W727&amp;"D"),INDIRECT($U727&amp;$W727))))</f>
        <v>#REF!</v>
      </c>
      <c r="AG727" s="9"/>
      <c r="AH727" s="9"/>
      <c r="AI727" s="9"/>
      <c r="AJ727" s="9"/>
      <c r="AK727" s="9"/>
      <c r="AL727" s="7">
        <f t="shared" si="239"/>
        <v>500</v>
      </c>
      <c r="AM727" s="7" t="str">
        <f t="shared" si="254"/>
        <v/>
      </c>
      <c r="AN727" s="7">
        <f t="shared" si="240"/>
        <v>0</v>
      </c>
      <c r="AO727" s="7">
        <f t="shared" si="241"/>
        <v>0</v>
      </c>
      <c r="AP727" s="9" cm="1">
        <f t="array" aca="1" ref="AP727" ca="1">IF(F727="Flow",_xlfn.XLOOKUP(AL727,INDIRECT(F727&amp;AM727&amp;"W"),_xlfn.XLOOKUP(AI727,INDIRECT(F727&amp;AM727&amp;"H"),INDIRECT(F727&amp;AM727))),0)</f>
        <v>0</v>
      </c>
      <c r="AQ727" s="9">
        <f>IF(F727="Cascade",_xlfn.XLOOKUP(S727,Cascade!$C$4:$S$4,Cascade!$C$5:$S$5),0)</f>
        <v>0</v>
      </c>
      <c r="AR727" s="9" t="b">
        <f t="shared" si="242"/>
        <v>0</v>
      </c>
      <c r="AS727" s="9" cm="1">
        <f t="array" aca="1" ref="AS727" ca="1">IF(OR(G727="Ellipse 43",G727="Luxury 46",G727="Type 2",G727="Type D",G727="Type Z",ISBLANK(G727)),0,_xlfn.XLOOKUP(S727,INDIRECT(U727&amp;AR727&amp;"w"),INDIRECT(U727&amp;AR727)))</f>
        <v>0</v>
      </c>
      <c r="AT727" s="9" cm="1">
        <f t="array" ref="AT727">IF(F727="ExtraLok 100",_xlfn.XLOOKUP(S727,'ExtraLok 100'!$C$6:$S$6,_xlfn.XLOOKUP('Pricing Tool'!T727,'ExtraLok 100'!$A$7:$A$21,'ExtraLok 100'!$C$7:$S$21)),IF(F727="ExtraLok 125",_xlfn.XLOOKUP('Pricing Tool'!S727,'ExtraLok 125'!$C$6:$S$6,_xlfn.XLOOKUP('Pricing Tool'!T727,'ExtraLok 125'!$A$7:$A$33,'ExtraLok 125'!$C$7:$S$33)),0))</f>
        <v>0</v>
      </c>
      <c r="AU727" s="9">
        <f t="shared" ca="1" si="255"/>
        <v>0</v>
      </c>
      <c r="AV727" s="9" t="str">
        <f t="shared" si="243"/>
        <v/>
      </c>
      <c r="AW727" s="85" t="e">
        <f>_xlfn.XLOOKUP($AV727,'Size capacities'!$A$2:$A$120,'Size capacities'!D$2:D$120)</f>
        <v>#N/A</v>
      </c>
      <c r="AX727" s="85" t="e">
        <f>_xlfn.XLOOKUP($AV727,'Size capacities'!$A$2:$A$120,'Size capacities'!E$2:E$120)</f>
        <v>#N/A</v>
      </c>
      <c r="AY727" s="85" t="e">
        <f>_xlfn.XLOOKUP($AV727,'Size capacities'!$A$2:$A$120,'Size capacities'!F$2:F$120)</f>
        <v>#N/A</v>
      </c>
      <c r="AZ727" s="85" t="e">
        <f>_xlfn.XLOOKUP($AV727,'Size capacities'!$A$2:$A$120,'Size capacities'!G$2:G$120)</f>
        <v>#N/A</v>
      </c>
      <c r="BA727" s="85">
        <f t="shared" si="244"/>
        <v>0</v>
      </c>
      <c r="BB727" s="85">
        <f t="shared" si="245"/>
        <v>0</v>
      </c>
    </row>
    <row r="728" spans="1:54" x14ac:dyDescent="0.3">
      <c r="A728" s="7">
        <v>725</v>
      </c>
      <c r="B728" s="91"/>
      <c r="C728" s="91"/>
      <c r="D728" s="91"/>
      <c r="E728" s="91"/>
      <c r="F728" s="91"/>
      <c r="G728" s="91"/>
      <c r="H728" s="91"/>
      <c r="I728" s="91"/>
      <c r="J728" s="91"/>
      <c r="K728" s="92"/>
      <c r="L728" s="92"/>
      <c r="M728" s="9">
        <f t="shared" ca="1" si="235"/>
        <v>0</v>
      </c>
      <c r="N728" s="10" cm="1">
        <f t="array" aca="1" ref="N728" ca="1">IF(ISBLANK(C728),0,IF(F728="Flow",AP728,IF(F728="Cascade",AQ728,IF(OR(ISBLANK(F728),ISBLANK(G728),ISBLANK(I728),ISBLANK(J728)),0,(_xlfn.XLOOKUP(S728,INDIRECT(U728&amp;W728&amp;"W"),_xlfn.XLOOKUP(T728,INDIRECT(U728&amp;W728&amp;"D"),INDIRECT(U728&amp;W728))))))))</f>
        <v>0</v>
      </c>
      <c r="O728" s="93"/>
      <c r="P728" s="9">
        <f t="shared" ca="1" si="236"/>
        <v>0</v>
      </c>
      <c r="Q728" s="9">
        <f t="shared" si="246"/>
        <v>0</v>
      </c>
      <c r="S728" s="7">
        <f t="shared" si="247"/>
        <v>800</v>
      </c>
      <c r="T728" s="7">
        <f t="shared" si="248"/>
        <v>800</v>
      </c>
      <c r="U728" s="8" t="str">
        <f t="shared" si="249"/>
        <v/>
      </c>
      <c r="V728" s="7" cm="1">
        <f t="array" aca="1" ref="V728" ca="1">IF(ISBLANK(I728),0,_xlfn.XLOOKUP(I728,INDIRECT(U728&amp;"Controls"),INDIRECT(U728&amp;"ControlsAddon")))</f>
        <v>0</v>
      </c>
      <c r="W728" s="7" t="str">
        <f t="shared" si="237"/>
        <v/>
      </c>
      <c r="X728" s="7" cm="1">
        <f t="array" aca="1" ref="X728" ca="1">IF(AND(K728="y",NOT(ISBLANK(H728))),_xlfn.XLOOKUP(S728,ralcassette,ralcassettecost),IF(K728="Y",_xlfn.XLOOKUP(S728,INDIRECT(U728&amp;"RALW"),_xlfn.XLOOKUP(T728,INDIRECT(U728&amp;"RALD"),INDIRECT(U728&amp;"RAL"))),0))</f>
        <v>0</v>
      </c>
      <c r="Y728" s="7">
        <f t="shared" si="250"/>
        <v>0</v>
      </c>
      <c r="Z728" s="7">
        <f t="shared" si="251"/>
        <v>0</v>
      </c>
      <c r="AA728" s="7" cm="1">
        <f t="array" ref="AA728">IF(ISNUMBER(SEARCH("cassette",H728)),_xlfn.XLOOKUP(S728,cassettewidth,_xlfn.XLOOKUP(H728,cassettetype,cassette)),IF(ISNUMBER(SEARCH("fascia",H728)),_xlfn.XLOOKUP(S728,fasciawidth,_xlfn.XLOOKUP(H728,fasciatype,fascia)),0))</f>
        <v>0</v>
      </c>
      <c r="AB728" s="7" t="str">
        <f t="shared" si="252"/>
        <v/>
      </c>
      <c r="AC728" s="7" t="str" cm="1">
        <f t="array" ref="AC728">IF(NOT(ISBLANK(H728)),_xlfn.XLOOKUP(S728,cassetterefwidth,_xlfn.XLOOKUP(T728,cassetterefdrop,cassetteref)),"")</f>
        <v/>
      </c>
      <c r="AD728" s="1" t="b">
        <f t="shared" si="253"/>
        <v>0</v>
      </c>
      <c r="AE728" s="1" t="b">
        <f t="shared" si="238"/>
        <v>0</v>
      </c>
      <c r="AF728" s="10" t="e" cm="1">
        <f t="array" aca="1" ref="AF728" ca="1">(_xlfn.XLOOKUP($S728,INDIRECT($U728&amp;$W728&amp;"W"),_xlfn.XLOOKUP($T728,INDIRECT($U728&amp;$W728&amp;"D"),INDIRECT($U728&amp;$W728))))</f>
        <v>#REF!</v>
      </c>
      <c r="AG728" s="9"/>
      <c r="AH728" s="9"/>
      <c r="AI728" s="9"/>
      <c r="AJ728" s="9"/>
      <c r="AK728" s="9"/>
      <c r="AL728" s="7">
        <f t="shared" si="239"/>
        <v>500</v>
      </c>
      <c r="AM728" s="7" t="str">
        <f t="shared" si="254"/>
        <v/>
      </c>
      <c r="AN728" s="7">
        <f t="shared" si="240"/>
        <v>0</v>
      </c>
      <c r="AO728" s="7">
        <f t="shared" si="241"/>
        <v>0</v>
      </c>
      <c r="AP728" s="9" cm="1">
        <f t="array" aca="1" ref="AP728" ca="1">IF(F728="Flow",_xlfn.XLOOKUP(AL728,INDIRECT(F728&amp;AM728&amp;"W"),_xlfn.XLOOKUP(AI728,INDIRECT(F728&amp;AM728&amp;"H"),INDIRECT(F728&amp;AM728))),0)</f>
        <v>0</v>
      </c>
      <c r="AQ728" s="9">
        <f>IF(F728="Cascade",_xlfn.XLOOKUP(S728,Cascade!$C$4:$S$4,Cascade!$C$5:$S$5),0)</f>
        <v>0</v>
      </c>
      <c r="AR728" s="9" t="b">
        <f t="shared" si="242"/>
        <v>0</v>
      </c>
      <c r="AS728" s="9" cm="1">
        <f t="array" aca="1" ref="AS728" ca="1">IF(OR(G728="Ellipse 43",G728="Luxury 46",G728="Type 2",G728="Type D",G728="Type Z",ISBLANK(G728)),0,_xlfn.XLOOKUP(S728,INDIRECT(U728&amp;AR728&amp;"w"),INDIRECT(U728&amp;AR728)))</f>
        <v>0</v>
      </c>
      <c r="AT728" s="9" cm="1">
        <f t="array" ref="AT728">IF(F728="ExtraLok 100",_xlfn.XLOOKUP(S728,'ExtraLok 100'!$C$6:$S$6,_xlfn.XLOOKUP('Pricing Tool'!T728,'ExtraLok 100'!$A$7:$A$21,'ExtraLok 100'!$C$7:$S$21)),IF(F728="ExtraLok 125",_xlfn.XLOOKUP('Pricing Tool'!S728,'ExtraLok 125'!$C$6:$S$6,_xlfn.XLOOKUP('Pricing Tool'!T728,'ExtraLok 125'!$A$7:$A$33,'ExtraLok 125'!$C$7:$S$33)),0))</f>
        <v>0</v>
      </c>
      <c r="AU728" s="9">
        <f t="shared" ca="1" si="255"/>
        <v>0</v>
      </c>
      <c r="AV728" s="9" t="str">
        <f t="shared" si="243"/>
        <v/>
      </c>
      <c r="AW728" s="85" t="e">
        <f>_xlfn.XLOOKUP($AV728,'Size capacities'!$A$2:$A$120,'Size capacities'!D$2:D$120)</f>
        <v>#N/A</v>
      </c>
      <c r="AX728" s="85" t="e">
        <f>_xlfn.XLOOKUP($AV728,'Size capacities'!$A$2:$A$120,'Size capacities'!E$2:E$120)</f>
        <v>#N/A</v>
      </c>
      <c r="AY728" s="85" t="e">
        <f>_xlfn.XLOOKUP($AV728,'Size capacities'!$A$2:$A$120,'Size capacities'!F$2:F$120)</f>
        <v>#N/A</v>
      </c>
      <c r="AZ728" s="85" t="e">
        <f>_xlfn.XLOOKUP($AV728,'Size capacities'!$A$2:$A$120,'Size capacities'!G$2:G$120)</f>
        <v>#N/A</v>
      </c>
      <c r="BA728" s="85">
        <f t="shared" si="244"/>
        <v>0</v>
      </c>
      <c r="BB728" s="85">
        <f t="shared" si="245"/>
        <v>0</v>
      </c>
    </row>
    <row r="729" spans="1:54" x14ac:dyDescent="0.3">
      <c r="A729" s="7">
        <v>726</v>
      </c>
      <c r="B729" s="91"/>
      <c r="C729" s="91"/>
      <c r="D729" s="91"/>
      <c r="E729" s="91"/>
      <c r="F729" s="91"/>
      <c r="G729" s="91"/>
      <c r="H729" s="91"/>
      <c r="I729" s="91"/>
      <c r="J729" s="91"/>
      <c r="K729" s="92"/>
      <c r="L729" s="92"/>
      <c r="M729" s="9">
        <f t="shared" ca="1" si="235"/>
        <v>0</v>
      </c>
      <c r="N729" s="10" cm="1">
        <f t="array" aca="1" ref="N729" ca="1">IF(ISBLANK(C729),0,IF(F729="Flow",AP729,IF(F729="Cascade",AQ729,IF(OR(ISBLANK(F729),ISBLANK(G729),ISBLANK(I729),ISBLANK(J729)),0,(_xlfn.XLOOKUP(S729,INDIRECT(U729&amp;W729&amp;"W"),_xlfn.XLOOKUP(T729,INDIRECT(U729&amp;W729&amp;"D"),INDIRECT(U729&amp;W729))))))))</f>
        <v>0</v>
      </c>
      <c r="O729" s="93"/>
      <c r="P729" s="9">
        <f t="shared" ca="1" si="236"/>
        <v>0</v>
      </c>
      <c r="Q729" s="9">
        <f t="shared" si="246"/>
        <v>0</v>
      </c>
      <c r="S729" s="7">
        <f t="shared" si="247"/>
        <v>800</v>
      </c>
      <c r="T729" s="7">
        <f t="shared" si="248"/>
        <v>800</v>
      </c>
      <c r="U729" s="8" t="str">
        <f t="shared" si="249"/>
        <v/>
      </c>
      <c r="V729" s="7" cm="1">
        <f t="array" aca="1" ref="V729" ca="1">IF(ISBLANK(I729),0,_xlfn.XLOOKUP(I729,INDIRECT(U729&amp;"Controls"),INDIRECT(U729&amp;"ControlsAddon")))</f>
        <v>0</v>
      </c>
      <c r="W729" s="7" t="str">
        <f t="shared" si="237"/>
        <v/>
      </c>
      <c r="X729" s="7" cm="1">
        <f t="array" aca="1" ref="X729" ca="1">IF(AND(K729="y",NOT(ISBLANK(H729))),_xlfn.XLOOKUP(S729,ralcassette,ralcassettecost),IF(K729="Y",_xlfn.XLOOKUP(S729,INDIRECT(U729&amp;"RALW"),_xlfn.XLOOKUP(T729,INDIRECT(U729&amp;"RALD"),INDIRECT(U729&amp;"RAL"))),0))</f>
        <v>0</v>
      </c>
      <c r="Y729" s="7">
        <f t="shared" si="250"/>
        <v>0</v>
      </c>
      <c r="Z729" s="7">
        <f t="shared" si="251"/>
        <v>0</v>
      </c>
      <c r="AA729" s="7" cm="1">
        <f t="array" ref="AA729">IF(ISNUMBER(SEARCH("cassette",H729)),_xlfn.XLOOKUP(S729,cassettewidth,_xlfn.XLOOKUP(H729,cassettetype,cassette)),IF(ISNUMBER(SEARCH("fascia",H729)),_xlfn.XLOOKUP(S729,fasciawidth,_xlfn.XLOOKUP(H729,fasciatype,fascia)),0))</f>
        <v>0</v>
      </c>
      <c r="AB729" s="7" t="str">
        <f t="shared" si="252"/>
        <v/>
      </c>
      <c r="AC729" s="7" t="str" cm="1">
        <f t="array" ref="AC729">IF(NOT(ISBLANK(H729)),_xlfn.XLOOKUP(S729,cassetterefwidth,_xlfn.XLOOKUP(T729,cassetterefdrop,cassetteref)),"")</f>
        <v/>
      </c>
      <c r="AD729" s="1" t="b">
        <f t="shared" si="253"/>
        <v>0</v>
      </c>
      <c r="AE729" s="1" t="b">
        <f t="shared" si="238"/>
        <v>0</v>
      </c>
      <c r="AF729" s="10" t="e" cm="1">
        <f t="array" aca="1" ref="AF729" ca="1">(_xlfn.XLOOKUP($S729,INDIRECT($U729&amp;$W729&amp;"W"),_xlfn.XLOOKUP($T729,INDIRECT($U729&amp;$W729&amp;"D"),INDIRECT($U729&amp;$W729))))</f>
        <v>#REF!</v>
      </c>
      <c r="AG729" s="9"/>
      <c r="AH729" s="9"/>
      <c r="AI729" s="9"/>
      <c r="AJ729" s="9"/>
      <c r="AK729" s="9"/>
      <c r="AL729" s="7">
        <f t="shared" si="239"/>
        <v>500</v>
      </c>
      <c r="AM729" s="7" t="str">
        <f t="shared" si="254"/>
        <v/>
      </c>
      <c r="AN729" s="7">
        <f t="shared" si="240"/>
        <v>0</v>
      </c>
      <c r="AO729" s="7">
        <f t="shared" si="241"/>
        <v>0</v>
      </c>
      <c r="AP729" s="9" cm="1">
        <f t="array" aca="1" ref="AP729" ca="1">IF(F729="Flow",_xlfn.XLOOKUP(AL729,INDIRECT(F729&amp;AM729&amp;"W"),_xlfn.XLOOKUP(AI729,INDIRECT(F729&amp;AM729&amp;"H"),INDIRECT(F729&amp;AM729))),0)</f>
        <v>0</v>
      </c>
      <c r="AQ729" s="9">
        <f>IF(F729="Cascade",_xlfn.XLOOKUP(S729,Cascade!$C$4:$S$4,Cascade!$C$5:$S$5),0)</f>
        <v>0</v>
      </c>
      <c r="AR729" s="9" t="b">
        <f t="shared" si="242"/>
        <v>0</v>
      </c>
      <c r="AS729" s="9" cm="1">
        <f t="array" aca="1" ref="AS729" ca="1">IF(OR(G729="Ellipse 43",G729="Luxury 46",G729="Type 2",G729="Type D",G729="Type Z",ISBLANK(G729)),0,_xlfn.XLOOKUP(S729,INDIRECT(U729&amp;AR729&amp;"w"),INDIRECT(U729&amp;AR729)))</f>
        <v>0</v>
      </c>
      <c r="AT729" s="9" cm="1">
        <f t="array" ref="AT729">IF(F729="ExtraLok 100",_xlfn.XLOOKUP(S729,'ExtraLok 100'!$C$6:$S$6,_xlfn.XLOOKUP('Pricing Tool'!T729,'ExtraLok 100'!$A$7:$A$21,'ExtraLok 100'!$C$7:$S$21)),IF(F729="ExtraLok 125",_xlfn.XLOOKUP('Pricing Tool'!S729,'ExtraLok 125'!$C$6:$S$6,_xlfn.XLOOKUP('Pricing Tool'!T729,'ExtraLok 125'!$A$7:$A$33,'ExtraLok 125'!$C$7:$S$33)),0))</f>
        <v>0</v>
      </c>
      <c r="AU729" s="9">
        <f t="shared" ca="1" si="255"/>
        <v>0</v>
      </c>
      <c r="AV729" s="9" t="str">
        <f t="shared" si="243"/>
        <v/>
      </c>
      <c r="AW729" s="85" t="e">
        <f>_xlfn.XLOOKUP($AV729,'Size capacities'!$A$2:$A$120,'Size capacities'!D$2:D$120)</f>
        <v>#N/A</v>
      </c>
      <c r="AX729" s="85" t="e">
        <f>_xlfn.XLOOKUP($AV729,'Size capacities'!$A$2:$A$120,'Size capacities'!E$2:E$120)</f>
        <v>#N/A</v>
      </c>
      <c r="AY729" s="85" t="e">
        <f>_xlfn.XLOOKUP($AV729,'Size capacities'!$A$2:$A$120,'Size capacities'!F$2:F$120)</f>
        <v>#N/A</v>
      </c>
      <c r="AZ729" s="85" t="e">
        <f>_xlfn.XLOOKUP($AV729,'Size capacities'!$A$2:$A$120,'Size capacities'!G$2:G$120)</f>
        <v>#N/A</v>
      </c>
      <c r="BA729" s="85">
        <f t="shared" si="244"/>
        <v>0</v>
      </c>
      <c r="BB729" s="85">
        <f t="shared" si="245"/>
        <v>0</v>
      </c>
    </row>
    <row r="730" spans="1:54" x14ac:dyDescent="0.3">
      <c r="A730" s="7">
        <v>727</v>
      </c>
      <c r="B730" s="91"/>
      <c r="C730" s="91"/>
      <c r="D730" s="91"/>
      <c r="E730" s="91"/>
      <c r="F730" s="91"/>
      <c r="G730" s="91"/>
      <c r="H730" s="91"/>
      <c r="I730" s="91"/>
      <c r="J730" s="91"/>
      <c r="K730" s="92"/>
      <c r="L730" s="92"/>
      <c r="M730" s="9">
        <f t="shared" ca="1" si="235"/>
        <v>0</v>
      </c>
      <c r="N730" s="10" cm="1">
        <f t="array" aca="1" ref="N730" ca="1">IF(ISBLANK(C730),0,IF(F730="Flow",AP730,IF(F730="Cascade",AQ730,IF(OR(ISBLANK(F730),ISBLANK(G730),ISBLANK(I730),ISBLANK(J730)),0,(_xlfn.XLOOKUP(S730,INDIRECT(U730&amp;W730&amp;"W"),_xlfn.XLOOKUP(T730,INDIRECT(U730&amp;W730&amp;"D"),INDIRECT(U730&amp;W730))))))))</f>
        <v>0</v>
      </c>
      <c r="O730" s="93"/>
      <c r="P730" s="9">
        <f t="shared" ca="1" si="236"/>
        <v>0</v>
      </c>
      <c r="Q730" s="9">
        <f t="shared" si="246"/>
        <v>0</v>
      </c>
      <c r="S730" s="7">
        <f t="shared" si="247"/>
        <v>800</v>
      </c>
      <c r="T730" s="7">
        <f t="shared" si="248"/>
        <v>800</v>
      </c>
      <c r="U730" s="8" t="str">
        <f t="shared" si="249"/>
        <v/>
      </c>
      <c r="V730" s="7" cm="1">
        <f t="array" aca="1" ref="V730" ca="1">IF(ISBLANK(I730),0,_xlfn.XLOOKUP(I730,INDIRECT(U730&amp;"Controls"),INDIRECT(U730&amp;"ControlsAddon")))</f>
        <v>0</v>
      </c>
      <c r="W730" s="7" t="str">
        <f t="shared" si="237"/>
        <v/>
      </c>
      <c r="X730" s="7" cm="1">
        <f t="array" aca="1" ref="X730" ca="1">IF(AND(K730="y",NOT(ISBLANK(H730))),_xlfn.XLOOKUP(S730,ralcassette,ralcassettecost),IF(K730="Y",_xlfn.XLOOKUP(S730,INDIRECT(U730&amp;"RALW"),_xlfn.XLOOKUP(T730,INDIRECT(U730&amp;"RALD"),INDIRECT(U730&amp;"RAL"))),0))</f>
        <v>0</v>
      </c>
      <c r="Y730" s="7">
        <f t="shared" si="250"/>
        <v>0</v>
      </c>
      <c r="Z730" s="7">
        <f t="shared" si="251"/>
        <v>0</v>
      </c>
      <c r="AA730" s="7" cm="1">
        <f t="array" ref="AA730">IF(ISNUMBER(SEARCH("cassette",H730)),_xlfn.XLOOKUP(S730,cassettewidth,_xlfn.XLOOKUP(H730,cassettetype,cassette)),IF(ISNUMBER(SEARCH("fascia",H730)),_xlfn.XLOOKUP(S730,fasciawidth,_xlfn.XLOOKUP(H730,fasciatype,fascia)),0))</f>
        <v>0</v>
      </c>
      <c r="AB730" s="7" t="str">
        <f t="shared" si="252"/>
        <v/>
      </c>
      <c r="AC730" s="7" t="str" cm="1">
        <f t="array" ref="AC730">IF(NOT(ISBLANK(H730)),_xlfn.XLOOKUP(S730,cassetterefwidth,_xlfn.XLOOKUP(T730,cassetterefdrop,cassetteref)),"")</f>
        <v/>
      </c>
      <c r="AD730" s="1" t="b">
        <f t="shared" si="253"/>
        <v>0</v>
      </c>
      <c r="AE730" s="1" t="b">
        <f t="shared" si="238"/>
        <v>0</v>
      </c>
      <c r="AF730" s="10" t="e" cm="1">
        <f t="array" aca="1" ref="AF730" ca="1">(_xlfn.XLOOKUP($S730,INDIRECT($U730&amp;$W730&amp;"W"),_xlfn.XLOOKUP($T730,INDIRECT($U730&amp;$W730&amp;"D"),INDIRECT($U730&amp;$W730))))</f>
        <v>#REF!</v>
      </c>
      <c r="AG730" s="9"/>
      <c r="AH730" s="9"/>
      <c r="AI730" s="9"/>
      <c r="AJ730" s="9"/>
      <c r="AK730" s="9"/>
      <c r="AL730" s="7">
        <f t="shared" si="239"/>
        <v>500</v>
      </c>
      <c r="AM730" s="7" t="str">
        <f t="shared" si="254"/>
        <v/>
      </c>
      <c r="AN730" s="7">
        <f t="shared" si="240"/>
        <v>0</v>
      </c>
      <c r="AO730" s="7">
        <f t="shared" si="241"/>
        <v>0</v>
      </c>
      <c r="AP730" s="9" cm="1">
        <f t="array" aca="1" ref="AP730" ca="1">IF(F730="Flow",_xlfn.XLOOKUP(AL730,INDIRECT(F730&amp;AM730&amp;"W"),_xlfn.XLOOKUP(AI730,INDIRECT(F730&amp;AM730&amp;"H"),INDIRECT(F730&amp;AM730))),0)</f>
        <v>0</v>
      </c>
      <c r="AQ730" s="9">
        <f>IF(F730="Cascade",_xlfn.XLOOKUP(S730,Cascade!$C$4:$S$4,Cascade!$C$5:$S$5),0)</f>
        <v>0</v>
      </c>
      <c r="AR730" s="9" t="b">
        <f t="shared" si="242"/>
        <v>0</v>
      </c>
      <c r="AS730" s="9" cm="1">
        <f t="array" aca="1" ref="AS730" ca="1">IF(OR(G730="Ellipse 43",G730="Luxury 46",G730="Type 2",G730="Type D",G730="Type Z",ISBLANK(G730)),0,_xlfn.XLOOKUP(S730,INDIRECT(U730&amp;AR730&amp;"w"),INDIRECT(U730&amp;AR730)))</f>
        <v>0</v>
      </c>
      <c r="AT730" s="9" cm="1">
        <f t="array" ref="AT730">IF(F730="ExtraLok 100",_xlfn.XLOOKUP(S730,'ExtraLok 100'!$C$6:$S$6,_xlfn.XLOOKUP('Pricing Tool'!T730,'ExtraLok 100'!$A$7:$A$21,'ExtraLok 100'!$C$7:$S$21)),IF(F730="ExtraLok 125",_xlfn.XLOOKUP('Pricing Tool'!S730,'ExtraLok 125'!$C$6:$S$6,_xlfn.XLOOKUP('Pricing Tool'!T730,'ExtraLok 125'!$A$7:$A$33,'ExtraLok 125'!$C$7:$S$33)),0))</f>
        <v>0</v>
      </c>
      <c r="AU730" s="9">
        <f t="shared" ca="1" si="255"/>
        <v>0</v>
      </c>
      <c r="AV730" s="9" t="str">
        <f t="shared" si="243"/>
        <v/>
      </c>
      <c r="AW730" s="85" t="e">
        <f>_xlfn.XLOOKUP($AV730,'Size capacities'!$A$2:$A$120,'Size capacities'!D$2:D$120)</f>
        <v>#N/A</v>
      </c>
      <c r="AX730" s="85" t="e">
        <f>_xlfn.XLOOKUP($AV730,'Size capacities'!$A$2:$A$120,'Size capacities'!E$2:E$120)</f>
        <v>#N/A</v>
      </c>
      <c r="AY730" s="85" t="e">
        <f>_xlfn.XLOOKUP($AV730,'Size capacities'!$A$2:$A$120,'Size capacities'!F$2:F$120)</f>
        <v>#N/A</v>
      </c>
      <c r="AZ730" s="85" t="e">
        <f>_xlfn.XLOOKUP($AV730,'Size capacities'!$A$2:$A$120,'Size capacities'!G$2:G$120)</f>
        <v>#N/A</v>
      </c>
      <c r="BA730" s="85">
        <f t="shared" si="244"/>
        <v>0</v>
      </c>
      <c r="BB730" s="85">
        <f t="shared" si="245"/>
        <v>0</v>
      </c>
    </row>
    <row r="731" spans="1:54" x14ac:dyDescent="0.3">
      <c r="A731" s="7">
        <v>728</v>
      </c>
      <c r="B731" s="91"/>
      <c r="C731" s="91"/>
      <c r="D731" s="91"/>
      <c r="E731" s="91"/>
      <c r="F731" s="91"/>
      <c r="G731" s="91"/>
      <c r="H731" s="91"/>
      <c r="I731" s="91"/>
      <c r="J731" s="91"/>
      <c r="K731" s="92"/>
      <c r="L731" s="92"/>
      <c r="M731" s="9">
        <f t="shared" ca="1" si="235"/>
        <v>0</v>
      </c>
      <c r="N731" s="10" cm="1">
        <f t="array" aca="1" ref="N731" ca="1">IF(ISBLANK(C731),0,IF(F731="Flow",AP731,IF(F731="Cascade",AQ731,IF(OR(ISBLANK(F731),ISBLANK(G731),ISBLANK(I731),ISBLANK(J731)),0,(_xlfn.XLOOKUP(S731,INDIRECT(U731&amp;W731&amp;"W"),_xlfn.XLOOKUP(T731,INDIRECT(U731&amp;W731&amp;"D"),INDIRECT(U731&amp;W731))))))))</f>
        <v>0</v>
      </c>
      <c r="O731" s="93"/>
      <c r="P731" s="9">
        <f t="shared" ca="1" si="236"/>
        <v>0</v>
      </c>
      <c r="Q731" s="9">
        <f t="shared" si="246"/>
        <v>0</v>
      </c>
      <c r="S731" s="7">
        <f t="shared" si="247"/>
        <v>800</v>
      </c>
      <c r="T731" s="7">
        <f t="shared" si="248"/>
        <v>800</v>
      </c>
      <c r="U731" s="8" t="str">
        <f t="shared" si="249"/>
        <v/>
      </c>
      <c r="V731" s="7" cm="1">
        <f t="array" aca="1" ref="V731" ca="1">IF(ISBLANK(I731),0,_xlfn.XLOOKUP(I731,INDIRECT(U731&amp;"Controls"),INDIRECT(U731&amp;"ControlsAddon")))</f>
        <v>0</v>
      </c>
      <c r="W731" s="7" t="str">
        <f t="shared" si="237"/>
        <v/>
      </c>
      <c r="X731" s="7" cm="1">
        <f t="array" aca="1" ref="X731" ca="1">IF(AND(K731="y",NOT(ISBLANK(H731))),_xlfn.XLOOKUP(S731,ralcassette,ralcassettecost),IF(K731="Y",_xlfn.XLOOKUP(S731,INDIRECT(U731&amp;"RALW"),_xlfn.XLOOKUP(T731,INDIRECT(U731&amp;"RALD"),INDIRECT(U731&amp;"RAL"))),0))</f>
        <v>0</v>
      </c>
      <c r="Y731" s="7">
        <f t="shared" si="250"/>
        <v>0</v>
      </c>
      <c r="Z731" s="7">
        <f t="shared" si="251"/>
        <v>0</v>
      </c>
      <c r="AA731" s="7" cm="1">
        <f t="array" ref="AA731">IF(ISNUMBER(SEARCH("cassette",H731)),_xlfn.XLOOKUP(S731,cassettewidth,_xlfn.XLOOKUP(H731,cassettetype,cassette)),IF(ISNUMBER(SEARCH("fascia",H731)),_xlfn.XLOOKUP(S731,fasciawidth,_xlfn.XLOOKUP(H731,fasciatype,fascia)),0))</f>
        <v>0</v>
      </c>
      <c r="AB731" s="7" t="str">
        <f t="shared" si="252"/>
        <v/>
      </c>
      <c r="AC731" s="7" t="str" cm="1">
        <f t="array" ref="AC731">IF(NOT(ISBLANK(H731)),_xlfn.XLOOKUP(S731,cassetterefwidth,_xlfn.XLOOKUP(T731,cassetterefdrop,cassetteref)),"")</f>
        <v/>
      </c>
      <c r="AD731" s="1" t="b">
        <f t="shared" si="253"/>
        <v>0</v>
      </c>
      <c r="AE731" s="1" t="b">
        <f t="shared" si="238"/>
        <v>0</v>
      </c>
      <c r="AF731" s="10" t="e" cm="1">
        <f t="array" aca="1" ref="AF731" ca="1">(_xlfn.XLOOKUP($S731,INDIRECT($U731&amp;$W731&amp;"W"),_xlfn.XLOOKUP($T731,INDIRECT($U731&amp;$W731&amp;"D"),INDIRECT($U731&amp;$W731))))</f>
        <v>#REF!</v>
      </c>
      <c r="AG731" s="9"/>
      <c r="AH731" s="9"/>
      <c r="AI731" s="9"/>
      <c r="AJ731" s="9"/>
      <c r="AK731" s="9"/>
      <c r="AL731" s="7">
        <f t="shared" si="239"/>
        <v>500</v>
      </c>
      <c r="AM731" s="7" t="str">
        <f t="shared" si="254"/>
        <v/>
      </c>
      <c r="AN731" s="7">
        <f t="shared" si="240"/>
        <v>0</v>
      </c>
      <c r="AO731" s="7">
        <f t="shared" si="241"/>
        <v>0</v>
      </c>
      <c r="AP731" s="9" cm="1">
        <f t="array" aca="1" ref="AP731" ca="1">IF(F731="Flow",_xlfn.XLOOKUP(AL731,INDIRECT(F731&amp;AM731&amp;"W"),_xlfn.XLOOKUP(AI731,INDIRECT(F731&amp;AM731&amp;"H"),INDIRECT(F731&amp;AM731))),0)</f>
        <v>0</v>
      </c>
      <c r="AQ731" s="9">
        <f>IF(F731="Cascade",_xlfn.XLOOKUP(S731,Cascade!$C$4:$S$4,Cascade!$C$5:$S$5),0)</f>
        <v>0</v>
      </c>
      <c r="AR731" s="9" t="b">
        <f t="shared" si="242"/>
        <v>0</v>
      </c>
      <c r="AS731" s="9" cm="1">
        <f t="array" aca="1" ref="AS731" ca="1">IF(OR(G731="Ellipse 43",G731="Luxury 46",G731="Type 2",G731="Type D",G731="Type Z",ISBLANK(G731)),0,_xlfn.XLOOKUP(S731,INDIRECT(U731&amp;AR731&amp;"w"),INDIRECT(U731&amp;AR731)))</f>
        <v>0</v>
      </c>
      <c r="AT731" s="9" cm="1">
        <f t="array" ref="AT731">IF(F731="ExtraLok 100",_xlfn.XLOOKUP(S731,'ExtraLok 100'!$C$6:$S$6,_xlfn.XLOOKUP('Pricing Tool'!T731,'ExtraLok 100'!$A$7:$A$21,'ExtraLok 100'!$C$7:$S$21)),IF(F731="ExtraLok 125",_xlfn.XLOOKUP('Pricing Tool'!S731,'ExtraLok 125'!$C$6:$S$6,_xlfn.XLOOKUP('Pricing Tool'!T731,'ExtraLok 125'!$A$7:$A$33,'ExtraLok 125'!$C$7:$S$33)),0))</f>
        <v>0</v>
      </c>
      <c r="AU731" s="9">
        <f t="shared" ca="1" si="255"/>
        <v>0</v>
      </c>
      <c r="AV731" s="9" t="str">
        <f t="shared" si="243"/>
        <v/>
      </c>
      <c r="AW731" s="85" t="e">
        <f>_xlfn.XLOOKUP($AV731,'Size capacities'!$A$2:$A$120,'Size capacities'!D$2:D$120)</f>
        <v>#N/A</v>
      </c>
      <c r="AX731" s="85" t="e">
        <f>_xlfn.XLOOKUP($AV731,'Size capacities'!$A$2:$A$120,'Size capacities'!E$2:E$120)</f>
        <v>#N/A</v>
      </c>
      <c r="AY731" s="85" t="e">
        <f>_xlfn.XLOOKUP($AV731,'Size capacities'!$A$2:$A$120,'Size capacities'!F$2:F$120)</f>
        <v>#N/A</v>
      </c>
      <c r="AZ731" s="85" t="e">
        <f>_xlfn.XLOOKUP($AV731,'Size capacities'!$A$2:$A$120,'Size capacities'!G$2:G$120)</f>
        <v>#N/A</v>
      </c>
      <c r="BA731" s="85">
        <f t="shared" si="244"/>
        <v>0</v>
      </c>
      <c r="BB731" s="85">
        <f t="shared" si="245"/>
        <v>0</v>
      </c>
    </row>
    <row r="732" spans="1:54" x14ac:dyDescent="0.3">
      <c r="A732" s="7">
        <v>729</v>
      </c>
      <c r="B732" s="91"/>
      <c r="C732" s="91"/>
      <c r="D732" s="91"/>
      <c r="E732" s="91"/>
      <c r="F732" s="91"/>
      <c r="G732" s="91"/>
      <c r="H732" s="91"/>
      <c r="I732" s="91"/>
      <c r="J732" s="91"/>
      <c r="K732" s="92"/>
      <c r="L732" s="92"/>
      <c r="M732" s="9">
        <f t="shared" ca="1" si="235"/>
        <v>0</v>
      </c>
      <c r="N732" s="10" cm="1">
        <f t="array" aca="1" ref="N732" ca="1">IF(ISBLANK(C732),0,IF(F732="Flow",AP732,IF(F732="Cascade",AQ732,IF(OR(ISBLANK(F732),ISBLANK(G732),ISBLANK(I732),ISBLANK(J732)),0,(_xlfn.XLOOKUP(S732,INDIRECT(U732&amp;W732&amp;"W"),_xlfn.XLOOKUP(T732,INDIRECT(U732&amp;W732&amp;"D"),INDIRECT(U732&amp;W732))))))))</f>
        <v>0</v>
      </c>
      <c r="O732" s="93"/>
      <c r="P732" s="9">
        <f t="shared" ca="1" si="236"/>
        <v>0</v>
      </c>
      <c r="Q732" s="9">
        <f t="shared" si="246"/>
        <v>0</v>
      </c>
      <c r="S732" s="7">
        <f t="shared" si="247"/>
        <v>800</v>
      </c>
      <c r="T732" s="7">
        <f t="shared" si="248"/>
        <v>800</v>
      </c>
      <c r="U732" s="8" t="str">
        <f t="shared" si="249"/>
        <v/>
      </c>
      <c r="V732" s="7" cm="1">
        <f t="array" aca="1" ref="V732" ca="1">IF(ISBLANK(I732),0,_xlfn.XLOOKUP(I732,INDIRECT(U732&amp;"Controls"),INDIRECT(U732&amp;"ControlsAddon")))</f>
        <v>0</v>
      </c>
      <c r="W732" s="7" t="str">
        <f t="shared" si="237"/>
        <v/>
      </c>
      <c r="X732" s="7" cm="1">
        <f t="array" aca="1" ref="X732" ca="1">IF(AND(K732="y",NOT(ISBLANK(H732))),_xlfn.XLOOKUP(S732,ralcassette,ralcassettecost),IF(K732="Y",_xlfn.XLOOKUP(S732,INDIRECT(U732&amp;"RALW"),_xlfn.XLOOKUP(T732,INDIRECT(U732&amp;"RALD"),INDIRECT(U732&amp;"RAL"))),0))</f>
        <v>0</v>
      </c>
      <c r="Y732" s="7">
        <f t="shared" si="250"/>
        <v>0</v>
      </c>
      <c r="Z732" s="7">
        <f t="shared" si="251"/>
        <v>0</v>
      </c>
      <c r="AA732" s="7" cm="1">
        <f t="array" ref="AA732">IF(ISNUMBER(SEARCH("cassette",H732)),_xlfn.XLOOKUP(S732,cassettewidth,_xlfn.XLOOKUP(H732,cassettetype,cassette)),IF(ISNUMBER(SEARCH("fascia",H732)),_xlfn.XLOOKUP(S732,fasciawidth,_xlfn.XLOOKUP(H732,fasciatype,fascia)),0))</f>
        <v>0</v>
      </c>
      <c r="AB732" s="7" t="str">
        <f t="shared" si="252"/>
        <v/>
      </c>
      <c r="AC732" s="7" t="str" cm="1">
        <f t="array" ref="AC732">IF(NOT(ISBLANK(H732)),_xlfn.XLOOKUP(S732,cassetterefwidth,_xlfn.XLOOKUP(T732,cassetterefdrop,cassetteref)),"")</f>
        <v/>
      </c>
      <c r="AD732" s="1" t="b">
        <f t="shared" si="253"/>
        <v>0</v>
      </c>
      <c r="AE732" s="1" t="b">
        <f t="shared" si="238"/>
        <v>0</v>
      </c>
      <c r="AF732" s="10" t="e" cm="1">
        <f t="array" aca="1" ref="AF732" ca="1">(_xlfn.XLOOKUP($S732,INDIRECT($U732&amp;$W732&amp;"W"),_xlfn.XLOOKUP($T732,INDIRECT($U732&amp;$W732&amp;"D"),INDIRECT($U732&amp;$W732))))</f>
        <v>#REF!</v>
      </c>
      <c r="AG732" s="9"/>
      <c r="AH732" s="9"/>
      <c r="AI732" s="9"/>
      <c r="AJ732" s="9"/>
      <c r="AK732" s="9"/>
      <c r="AL732" s="7">
        <f t="shared" si="239"/>
        <v>500</v>
      </c>
      <c r="AM732" s="7" t="str">
        <f t="shared" si="254"/>
        <v/>
      </c>
      <c r="AN732" s="7">
        <f t="shared" si="240"/>
        <v>0</v>
      </c>
      <c r="AO732" s="7">
        <f t="shared" si="241"/>
        <v>0</v>
      </c>
      <c r="AP732" s="9" cm="1">
        <f t="array" aca="1" ref="AP732" ca="1">IF(F732="Flow",_xlfn.XLOOKUP(AL732,INDIRECT(F732&amp;AM732&amp;"W"),_xlfn.XLOOKUP(AI732,INDIRECT(F732&amp;AM732&amp;"H"),INDIRECT(F732&amp;AM732))),0)</f>
        <v>0</v>
      </c>
      <c r="AQ732" s="9">
        <f>IF(F732="Cascade",_xlfn.XLOOKUP(S732,Cascade!$C$4:$S$4,Cascade!$C$5:$S$5),0)</f>
        <v>0</v>
      </c>
      <c r="AR732" s="9" t="b">
        <f t="shared" si="242"/>
        <v>0</v>
      </c>
      <c r="AS732" s="9" cm="1">
        <f t="array" aca="1" ref="AS732" ca="1">IF(OR(G732="Ellipse 43",G732="Luxury 46",G732="Type 2",G732="Type D",G732="Type Z",ISBLANK(G732)),0,_xlfn.XLOOKUP(S732,INDIRECT(U732&amp;AR732&amp;"w"),INDIRECT(U732&amp;AR732)))</f>
        <v>0</v>
      </c>
      <c r="AT732" s="9" cm="1">
        <f t="array" ref="AT732">IF(F732="ExtraLok 100",_xlfn.XLOOKUP(S732,'ExtraLok 100'!$C$6:$S$6,_xlfn.XLOOKUP('Pricing Tool'!T732,'ExtraLok 100'!$A$7:$A$21,'ExtraLok 100'!$C$7:$S$21)),IF(F732="ExtraLok 125",_xlfn.XLOOKUP('Pricing Tool'!S732,'ExtraLok 125'!$C$6:$S$6,_xlfn.XLOOKUP('Pricing Tool'!T732,'ExtraLok 125'!$A$7:$A$33,'ExtraLok 125'!$C$7:$S$33)),0))</f>
        <v>0</v>
      </c>
      <c r="AU732" s="9">
        <f t="shared" ca="1" si="255"/>
        <v>0</v>
      </c>
      <c r="AV732" s="9" t="str">
        <f t="shared" si="243"/>
        <v/>
      </c>
      <c r="AW732" s="85" t="e">
        <f>_xlfn.XLOOKUP($AV732,'Size capacities'!$A$2:$A$120,'Size capacities'!D$2:D$120)</f>
        <v>#N/A</v>
      </c>
      <c r="AX732" s="85" t="e">
        <f>_xlfn.XLOOKUP($AV732,'Size capacities'!$A$2:$A$120,'Size capacities'!E$2:E$120)</f>
        <v>#N/A</v>
      </c>
      <c r="AY732" s="85" t="e">
        <f>_xlfn.XLOOKUP($AV732,'Size capacities'!$A$2:$A$120,'Size capacities'!F$2:F$120)</f>
        <v>#N/A</v>
      </c>
      <c r="AZ732" s="85" t="e">
        <f>_xlfn.XLOOKUP($AV732,'Size capacities'!$A$2:$A$120,'Size capacities'!G$2:G$120)</f>
        <v>#N/A</v>
      </c>
      <c r="BA732" s="85">
        <f t="shared" si="244"/>
        <v>0</v>
      </c>
      <c r="BB732" s="85">
        <f t="shared" si="245"/>
        <v>0</v>
      </c>
    </row>
    <row r="733" spans="1:54" x14ac:dyDescent="0.3">
      <c r="A733" s="7">
        <v>730</v>
      </c>
      <c r="B733" s="91"/>
      <c r="C733" s="91"/>
      <c r="D733" s="91"/>
      <c r="E733" s="91"/>
      <c r="F733" s="91"/>
      <c r="G733" s="91"/>
      <c r="H733" s="91"/>
      <c r="I733" s="91"/>
      <c r="J733" s="91"/>
      <c r="K733" s="92"/>
      <c r="L733" s="92"/>
      <c r="M733" s="9">
        <f t="shared" ca="1" si="235"/>
        <v>0</v>
      </c>
      <c r="N733" s="10" cm="1">
        <f t="array" aca="1" ref="N733" ca="1">IF(ISBLANK(C733),0,IF(F733="Flow",AP733,IF(F733="Cascade",AQ733,IF(OR(ISBLANK(F733),ISBLANK(G733),ISBLANK(I733),ISBLANK(J733)),0,(_xlfn.XLOOKUP(S733,INDIRECT(U733&amp;W733&amp;"W"),_xlfn.XLOOKUP(T733,INDIRECT(U733&amp;W733&amp;"D"),INDIRECT(U733&amp;W733))))))))</f>
        <v>0</v>
      </c>
      <c r="O733" s="93"/>
      <c r="P733" s="9">
        <f t="shared" ca="1" si="236"/>
        <v>0</v>
      </c>
      <c r="Q733" s="9">
        <f t="shared" si="246"/>
        <v>0</v>
      </c>
      <c r="S733" s="7">
        <f t="shared" si="247"/>
        <v>800</v>
      </c>
      <c r="T733" s="7">
        <f t="shared" si="248"/>
        <v>800</v>
      </c>
      <c r="U733" s="8" t="str">
        <f t="shared" si="249"/>
        <v/>
      </c>
      <c r="V733" s="7" cm="1">
        <f t="array" aca="1" ref="V733" ca="1">IF(ISBLANK(I733),0,_xlfn.XLOOKUP(I733,INDIRECT(U733&amp;"Controls"),INDIRECT(U733&amp;"ControlsAddon")))</f>
        <v>0</v>
      </c>
      <c r="W733" s="7" t="str">
        <f t="shared" si="237"/>
        <v/>
      </c>
      <c r="X733" s="7" cm="1">
        <f t="array" aca="1" ref="X733" ca="1">IF(AND(K733="y",NOT(ISBLANK(H733))),_xlfn.XLOOKUP(S733,ralcassette,ralcassettecost),IF(K733="Y",_xlfn.XLOOKUP(S733,INDIRECT(U733&amp;"RALW"),_xlfn.XLOOKUP(T733,INDIRECT(U733&amp;"RALD"),INDIRECT(U733&amp;"RAL"))),0))</f>
        <v>0</v>
      </c>
      <c r="Y733" s="7">
        <f t="shared" si="250"/>
        <v>0</v>
      </c>
      <c r="Z733" s="7">
        <f t="shared" si="251"/>
        <v>0</v>
      </c>
      <c r="AA733" s="7" cm="1">
        <f t="array" ref="AA733">IF(ISNUMBER(SEARCH("cassette",H733)),_xlfn.XLOOKUP(S733,cassettewidth,_xlfn.XLOOKUP(H733,cassettetype,cassette)),IF(ISNUMBER(SEARCH("fascia",H733)),_xlfn.XLOOKUP(S733,fasciawidth,_xlfn.XLOOKUP(H733,fasciatype,fascia)),0))</f>
        <v>0</v>
      </c>
      <c r="AB733" s="7" t="str">
        <f t="shared" si="252"/>
        <v/>
      </c>
      <c r="AC733" s="7" t="str" cm="1">
        <f t="array" ref="AC733">IF(NOT(ISBLANK(H733)),_xlfn.XLOOKUP(S733,cassetterefwidth,_xlfn.XLOOKUP(T733,cassetterefdrop,cassetteref)),"")</f>
        <v/>
      </c>
      <c r="AD733" s="1" t="b">
        <f t="shared" si="253"/>
        <v>0</v>
      </c>
      <c r="AE733" s="1" t="b">
        <f t="shared" si="238"/>
        <v>0</v>
      </c>
      <c r="AF733" s="10" t="e" cm="1">
        <f t="array" aca="1" ref="AF733" ca="1">(_xlfn.XLOOKUP($S733,INDIRECT($U733&amp;$W733&amp;"W"),_xlfn.XLOOKUP($T733,INDIRECT($U733&amp;$W733&amp;"D"),INDIRECT($U733&amp;$W733))))</f>
        <v>#REF!</v>
      </c>
      <c r="AG733" s="9"/>
      <c r="AH733" s="9"/>
      <c r="AI733" s="9"/>
      <c r="AJ733" s="9"/>
      <c r="AK733" s="9"/>
      <c r="AL733" s="7">
        <f t="shared" si="239"/>
        <v>500</v>
      </c>
      <c r="AM733" s="7" t="str">
        <f t="shared" si="254"/>
        <v/>
      </c>
      <c r="AN733" s="7">
        <f t="shared" si="240"/>
        <v>0</v>
      </c>
      <c r="AO733" s="7">
        <f t="shared" si="241"/>
        <v>0</v>
      </c>
      <c r="AP733" s="9" cm="1">
        <f t="array" aca="1" ref="AP733" ca="1">IF(F733="Flow",_xlfn.XLOOKUP(AL733,INDIRECT(F733&amp;AM733&amp;"W"),_xlfn.XLOOKUP(AI733,INDIRECT(F733&amp;AM733&amp;"H"),INDIRECT(F733&amp;AM733))),0)</f>
        <v>0</v>
      </c>
      <c r="AQ733" s="9">
        <f>IF(F733="Cascade",_xlfn.XLOOKUP(S733,Cascade!$C$4:$S$4,Cascade!$C$5:$S$5),0)</f>
        <v>0</v>
      </c>
      <c r="AR733" s="9" t="b">
        <f t="shared" si="242"/>
        <v>0</v>
      </c>
      <c r="AS733" s="9" cm="1">
        <f t="array" aca="1" ref="AS733" ca="1">IF(OR(G733="Ellipse 43",G733="Luxury 46",G733="Type 2",G733="Type D",G733="Type Z",ISBLANK(G733)),0,_xlfn.XLOOKUP(S733,INDIRECT(U733&amp;AR733&amp;"w"),INDIRECT(U733&amp;AR733)))</f>
        <v>0</v>
      </c>
      <c r="AT733" s="9" cm="1">
        <f t="array" ref="AT733">IF(F733="ExtraLok 100",_xlfn.XLOOKUP(S733,'ExtraLok 100'!$C$6:$S$6,_xlfn.XLOOKUP('Pricing Tool'!T733,'ExtraLok 100'!$A$7:$A$21,'ExtraLok 100'!$C$7:$S$21)),IF(F733="ExtraLok 125",_xlfn.XLOOKUP('Pricing Tool'!S733,'ExtraLok 125'!$C$6:$S$6,_xlfn.XLOOKUP('Pricing Tool'!T733,'ExtraLok 125'!$A$7:$A$33,'ExtraLok 125'!$C$7:$S$33)),0))</f>
        <v>0</v>
      </c>
      <c r="AU733" s="9">
        <f t="shared" ca="1" si="255"/>
        <v>0</v>
      </c>
      <c r="AV733" s="9" t="str">
        <f t="shared" si="243"/>
        <v/>
      </c>
      <c r="AW733" s="85" t="e">
        <f>_xlfn.XLOOKUP($AV733,'Size capacities'!$A$2:$A$120,'Size capacities'!D$2:D$120)</f>
        <v>#N/A</v>
      </c>
      <c r="AX733" s="85" t="e">
        <f>_xlfn.XLOOKUP($AV733,'Size capacities'!$A$2:$A$120,'Size capacities'!E$2:E$120)</f>
        <v>#N/A</v>
      </c>
      <c r="AY733" s="85" t="e">
        <f>_xlfn.XLOOKUP($AV733,'Size capacities'!$A$2:$A$120,'Size capacities'!F$2:F$120)</f>
        <v>#N/A</v>
      </c>
      <c r="AZ733" s="85" t="e">
        <f>_xlfn.XLOOKUP($AV733,'Size capacities'!$A$2:$A$120,'Size capacities'!G$2:G$120)</f>
        <v>#N/A</v>
      </c>
      <c r="BA733" s="85">
        <f t="shared" si="244"/>
        <v>0</v>
      </c>
      <c r="BB733" s="85">
        <f t="shared" si="245"/>
        <v>0</v>
      </c>
    </row>
    <row r="734" spans="1:54" x14ac:dyDescent="0.3">
      <c r="A734" s="7">
        <v>731</v>
      </c>
      <c r="B734" s="91"/>
      <c r="C734" s="91"/>
      <c r="D734" s="91"/>
      <c r="E734" s="91"/>
      <c r="F734" s="91"/>
      <c r="G734" s="91"/>
      <c r="H734" s="91"/>
      <c r="I734" s="91"/>
      <c r="J734" s="91"/>
      <c r="K734" s="92"/>
      <c r="L734" s="92"/>
      <c r="M734" s="9">
        <f t="shared" ca="1" si="235"/>
        <v>0</v>
      </c>
      <c r="N734" s="10" cm="1">
        <f t="array" aca="1" ref="N734" ca="1">IF(ISBLANK(C734),0,IF(F734="Flow",AP734,IF(F734="Cascade",AQ734,IF(OR(ISBLANK(F734),ISBLANK(G734),ISBLANK(I734),ISBLANK(J734)),0,(_xlfn.XLOOKUP(S734,INDIRECT(U734&amp;W734&amp;"W"),_xlfn.XLOOKUP(T734,INDIRECT(U734&amp;W734&amp;"D"),INDIRECT(U734&amp;W734))))))))</f>
        <v>0</v>
      </c>
      <c r="O734" s="93"/>
      <c r="P734" s="9">
        <f t="shared" ca="1" si="236"/>
        <v>0</v>
      </c>
      <c r="Q734" s="9">
        <f t="shared" si="246"/>
        <v>0</v>
      </c>
      <c r="S734" s="7">
        <f t="shared" si="247"/>
        <v>800</v>
      </c>
      <c r="T734" s="7">
        <f t="shared" si="248"/>
        <v>800</v>
      </c>
      <c r="U734" s="8" t="str">
        <f t="shared" si="249"/>
        <v/>
      </c>
      <c r="V734" s="7" cm="1">
        <f t="array" aca="1" ref="V734" ca="1">IF(ISBLANK(I734),0,_xlfn.XLOOKUP(I734,INDIRECT(U734&amp;"Controls"),INDIRECT(U734&amp;"ControlsAddon")))</f>
        <v>0</v>
      </c>
      <c r="W734" s="7" t="str">
        <f t="shared" si="237"/>
        <v/>
      </c>
      <c r="X734" s="7" cm="1">
        <f t="array" aca="1" ref="X734" ca="1">IF(AND(K734="y",NOT(ISBLANK(H734))),_xlfn.XLOOKUP(S734,ralcassette,ralcassettecost),IF(K734="Y",_xlfn.XLOOKUP(S734,INDIRECT(U734&amp;"RALW"),_xlfn.XLOOKUP(T734,INDIRECT(U734&amp;"RALD"),INDIRECT(U734&amp;"RAL"))),0))</f>
        <v>0</v>
      </c>
      <c r="Y734" s="7">
        <f t="shared" si="250"/>
        <v>0</v>
      </c>
      <c r="Z734" s="7">
        <f t="shared" si="251"/>
        <v>0</v>
      </c>
      <c r="AA734" s="7" cm="1">
        <f t="array" ref="AA734">IF(ISNUMBER(SEARCH("cassette",H734)),_xlfn.XLOOKUP(S734,cassettewidth,_xlfn.XLOOKUP(H734,cassettetype,cassette)),IF(ISNUMBER(SEARCH("fascia",H734)),_xlfn.XLOOKUP(S734,fasciawidth,_xlfn.XLOOKUP(H734,fasciatype,fascia)),0))</f>
        <v>0</v>
      </c>
      <c r="AB734" s="7" t="str">
        <f t="shared" si="252"/>
        <v/>
      </c>
      <c r="AC734" s="7" t="str" cm="1">
        <f t="array" ref="AC734">IF(NOT(ISBLANK(H734)),_xlfn.XLOOKUP(S734,cassetterefwidth,_xlfn.XLOOKUP(T734,cassetterefdrop,cassetteref)),"")</f>
        <v/>
      </c>
      <c r="AD734" s="1" t="b">
        <f t="shared" si="253"/>
        <v>0</v>
      </c>
      <c r="AE734" s="1" t="b">
        <f t="shared" si="238"/>
        <v>0</v>
      </c>
      <c r="AF734" s="10" t="e" cm="1">
        <f t="array" aca="1" ref="AF734" ca="1">(_xlfn.XLOOKUP($S734,INDIRECT($U734&amp;$W734&amp;"W"),_xlfn.XLOOKUP($T734,INDIRECT($U734&amp;$W734&amp;"D"),INDIRECT($U734&amp;$W734))))</f>
        <v>#REF!</v>
      </c>
      <c r="AG734" s="9"/>
      <c r="AH734" s="9"/>
      <c r="AI734" s="9"/>
      <c r="AJ734" s="9"/>
      <c r="AK734" s="9"/>
      <c r="AL734" s="7">
        <f t="shared" si="239"/>
        <v>500</v>
      </c>
      <c r="AM734" s="7" t="str">
        <f t="shared" si="254"/>
        <v/>
      </c>
      <c r="AN734" s="7">
        <f t="shared" si="240"/>
        <v>0</v>
      </c>
      <c r="AO734" s="7">
        <f t="shared" si="241"/>
        <v>0</v>
      </c>
      <c r="AP734" s="9" cm="1">
        <f t="array" aca="1" ref="AP734" ca="1">IF(F734="Flow",_xlfn.XLOOKUP(AL734,INDIRECT(F734&amp;AM734&amp;"W"),_xlfn.XLOOKUP(AI734,INDIRECT(F734&amp;AM734&amp;"H"),INDIRECT(F734&amp;AM734))),0)</f>
        <v>0</v>
      </c>
      <c r="AQ734" s="9">
        <f>IF(F734="Cascade",_xlfn.XLOOKUP(S734,Cascade!$C$4:$S$4,Cascade!$C$5:$S$5),0)</f>
        <v>0</v>
      </c>
      <c r="AR734" s="9" t="b">
        <f t="shared" si="242"/>
        <v>0</v>
      </c>
      <c r="AS734" s="9" cm="1">
        <f t="array" aca="1" ref="AS734" ca="1">IF(OR(G734="Ellipse 43",G734="Luxury 46",G734="Type 2",G734="Type D",G734="Type Z",ISBLANK(G734)),0,_xlfn.XLOOKUP(S734,INDIRECT(U734&amp;AR734&amp;"w"),INDIRECT(U734&amp;AR734)))</f>
        <v>0</v>
      </c>
      <c r="AT734" s="9" cm="1">
        <f t="array" ref="AT734">IF(F734="ExtraLok 100",_xlfn.XLOOKUP(S734,'ExtraLok 100'!$C$6:$S$6,_xlfn.XLOOKUP('Pricing Tool'!T734,'ExtraLok 100'!$A$7:$A$21,'ExtraLok 100'!$C$7:$S$21)),IF(F734="ExtraLok 125",_xlfn.XLOOKUP('Pricing Tool'!S734,'ExtraLok 125'!$C$6:$S$6,_xlfn.XLOOKUP('Pricing Tool'!T734,'ExtraLok 125'!$A$7:$A$33,'ExtraLok 125'!$C$7:$S$33)),0))</f>
        <v>0</v>
      </c>
      <c r="AU734" s="9">
        <f t="shared" ca="1" si="255"/>
        <v>0</v>
      </c>
      <c r="AV734" s="9" t="str">
        <f t="shared" si="243"/>
        <v/>
      </c>
      <c r="AW734" s="85" t="e">
        <f>_xlfn.XLOOKUP($AV734,'Size capacities'!$A$2:$A$120,'Size capacities'!D$2:D$120)</f>
        <v>#N/A</v>
      </c>
      <c r="AX734" s="85" t="e">
        <f>_xlfn.XLOOKUP($AV734,'Size capacities'!$A$2:$A$120,'Size capacities'!E$2:E$120)</f>
        <v>#N/A</v>
      </c>
      <c r="AY734" s="85" t="e">
        <f>_xlfn.XLOOKUP($AV734,'Size capacities'!$A$2:$A$120,'Size capacities'!F$2:F$120)</f>
        <v>#N/A</v>
      </c>
      <c r="AZ734" s="85" t="e">
        <f>_xlfn.XLOOKUP($AV734,'Size capacities'!$A$2:$A$120,'Size capacities'!G$2:G$120)</f>
        <v>#N/A</v>
      </c>
      <c r="BA734" s="85">
        <f t="shared" si="244"/>
        <v>0</v>
      </c>
      <c r="BB734" s="85">
        <f t="shared" si="245"/>
        <v>0</v>
      </c>
    </row>
    <row r="735" spans="1:54" x14ac:dyDescent="0.3">
      <c r="A735" s="7">
        <v>732</v>
      </c>
      <c r="B735" s="91"/>
      <c r="C735" s="91"/>
      <c r="D735" s="91"/>
      <c r="E735" s="91"/>
      <c r="F735" s="91"/>
      <c r="G735" s="91"/>
      <c r="H735" s="91"/>
      <c r="I735" s="91"/>
      <c r="J735" s="91"/>
      <c r="K735" s="92"/>
      <c r="L735" s="92"/>
      <c r="M735" s="9">
        <f t="shared" ca="1" si="235"/>
        <v>0</v>
      </c>
      <c r="N735" s="10" cm="1">
        <f t="array" aca="1" ref="N735" ca="1">IF(ISBLANK(C735),0,IF(F735="Flow",AP735,IF(F735="Cascade",AQ735,IF(OR(ISBLANK(F735),ISBLANK(G735),ISBLANK(I735),ISBLANK(J735)),0,(_xlfn.XLOOKUP(S735,INDIRECT(U735&amp;W735&amp;"W"),_xlfn.XLOOKUP(T735,INDIRECT(U735&amp;W735&amp;"D"),INDIRECT(U735&amp;W735))))))))</f>
        <v>0</v>
      </c>
      <c r="O735" s="93"/>
      <c r="P735" s="9">
        <f t="shared" ca="1" si="236"/>
        <v>0</v>
      </c>
      <c r="Q735" s="9">
        <f t="shared" si="246"/>
        <v>0</v>
      </c>
      <c r="S735" s="7">
        <f t="shared" si="247"/>
        <v>800</v>
      </c>
      <c r="T735" s="7">
        <f t="shared" si="248"/>
        <v>800</v>
      </c>
      <c r="U735" s="8" t="str">
        <f t="shared" si="249"/>
        <v/>
      </c>
      <c r="V735" s="7" cm="1">
        <f t="array" aca="1" ref="V735" ca="1">IF(ISBLANK(I735),0,_xlfn.XLOOKUP(I735,INDIRECT(U735&amp;"Controls"),INDIRECT(U735&amp;"ControlsAddon")))</f>
        <v>0</v>
      </c>
      <c r="W735" s="7" t="str">
        <f t="shared" si="237"/>
        <v/>
      </c>
      <c r="X735" s="7" cm="1">
        <f t="array" aca="1" ref="X735" ca="1">IF(AND(K735="y",NOT(ISBLANK(H735))),_xlfn.XLOOKUP(S735,ralcassette,ralcassettecost),IF(K735="Y",_xlfn.XLOOKUP(S735,INDIRECT(U735&amp;"RALW"),_xlfn.XLOOKUP(T735,INDIRECT(U735&amp;"RALD"),INDIRECT(U735&amp;"RAL"))),0))</f>
        <v>0</v>
      </c>
      <c r="Y735" s="7">
        <f t="shared" si="250"/>
        <v>0</v>
      </c>
      <c r="Z735" s="7">
        <f t="shared" si="251"/>
        <v>0</v>
      </c>
      <c r="AA735" s="7" cm="1">
        <f t="array" ref="AA735">IF(ISNUMBER(SEARCH("cassette",H735)),_xlfn.XLOOKUP(S735,cassettewidth,_xlfn.XLOOKUP(H735,cassettetype,cassette)),IF(ISNUMBER(SEARCH("fascia",H735)),_xlfn.XLOOKUP(S735,fasciawidth,_xlfn.XLOOKUP(H735,fasciatype,fascia)),0))</f>
        <v>0</v>
      </c>
      <c r="AB735" s="7" t="str">
        <f t="shared" si="252"/>
        <v/>
      </c>
      <c r="AC735" s="7" t="str" cm="1">
        <f t="array" ref="AC735">IF(NOT(ISBLANK(H735)),_xlfn.XLOOKUP(S735,cassetterefwidth,_xlfn.XLOOKUP(T735,cassetterefdrop,cassetteref)),"")</f>
        <v/>
      </c>
      <c r="AD735" s="1" t="b">
        <f t="shared" si="253"/>
        <v>0</v>
      </c>
      <c r="AE735" s="1" t="b">
        <f t="shared" si="238"/>
        <v>0</v>
      </c>
      <c r="AF735" s="10" t="e" cm="1">
        <f t="array" aca="1" ref="AF735" ca="1">(_xlfn.XLOOKUP($S735,INDIRECT($U735&amp;$W735&amp;"W"),_xlfn.XLOOKUP($T735,INDIRECT($U735&amp;$W735&amp;"D"),INDIRECT($U735&amp;$W735))))</f>
        <v>#REF!</v>
      </c>
      <c r="AG735" s="9"/>
      <c r="AH735" s="9"/>
      <c r="AI735" s="9"/>
      <c r="AJ735" s="9"/>
      <c r="AK735" s="9"/>
      <c r="AL735" s="7">
        <f t="shared" si="239"/>
        <v>500</v>
      </c>
      <c r="AM735" s="7" t="str">
        <f t="shared" si="254"/>
        <v/>
      </c>
      <c r="AN735" s="7">
        <f t="shared" si="240"/>
        <v>0</v>
      </c>
      <c r="AO735" s="7">
        <f t="shared" si="241"/>
        <v>0</v>
      </c>
      <c r="AP735" s="9" cm="1">
        <f t="array" aca="1" ref="AP735" ca="1">IF(F735="Flow",_xlfn.XLOOKUP(AL735,INDIRECT(F735&amp;AM735&amp;"W"),_xlfn.XLOOKUP(AI735,INDIRECT(F735&amp;AM735&amp;"H"),INDIRECT(F735&amp;AM735))),0)</f>
        <v>0</v>
      </c>
      <c r="AQ735" s="9">
        <f>IF(F735="Cascade",_xlfn.XLOOKUP(S735,Cascade!$C$4:$S$4,Cascade!$C$5:$S$5),0)</f>
        <v>0</v>
      </c>
      <c r="AR735" s="9" t="b">
        <f t="shared" si="242"/>
        <v>0</v>
      </c>
      <c r="AS735" s="9" cm="1">
        <f t="array" aca="1" ref="AS735" ca="1">IF(OR(G735="Ellipse 43",G735="Luxury 46",G735="Type 2",G735="Type D",G735="Type Z",ISBLANK(G735)),0,_xlfn.XLOOKUP(S735,INDIRECT(U735&amp;AR735&amp;"w"),INDIRECT(U735&amp;AR735)))</f>
        <v>0</v>
      </c>
      <c r="AT735" s="9" cm="1">
        <f t="array" ref="AT735">IF(F735="ExtraLok 100",_xlfn.XLOOKUP(S735,'ExtraLok 100'!$C$6:$S$6,_xlfn.XLOOKUP('Pricing Tool'!T735,'ExtraLok 100'!$A$7:$A$21,'ExtraLok 100'!$C$7:$S$21)),IF(F735="ExtraLok 125",_xlfn.XLOOKUP('Pricing Tool'!S735,'ExtraLok 125'!$C$6:$S$6,_xlfn.XLOOKUP('Pricing Tool'!T735,'ExtraLok 125'!$A$7:$A$33,'ExtraLok 125'!$C$7:$S$33)),0))</f>
        <v>0</v>
      </c>
      <c r="AU735" s="9">
        <f t="shared" ca="1" si="255"/>
        <v>0</v>
      </c>
      <c r="AV735" s="9" t="str">
        <f t="shared" si="243"/>
        <v/>
      </c>
      <c r="AW735" s="85" t="e">
        <f>_xlfn.XLOOKUP($AV735,'Size capacities'!$A$2:$A$120,'Size capacities'!D$2:D$120)</f>
        <v>#N/A</v>
      </c>
      <c r="AX735" s="85" t="e">
        <f>_xlfn.XLOOKUP($AV735,'Size capacities'!$A$2:$A$120,'Size capacities'!E$2:E$120)</f>
        <v>#N/A</v>
      </c>
      <c r="AY735" s="85" t="e">
        <f>_xlfn.XLOOKUP($AV735,'Size capacities'!$A$2:$A$120,'Size capacities'!F$2:F$120)</f>
        <v>#N/A</v>
      </c>
      <c r="AZ735" s="85" t="e">
        <f>_xlfn.XLOOKUP($AV735,'Size capacities'!$A$2:$A$120,'Size capacities'!G$2:G$120)</f>
        <v>#N/A</v>
      </c>
      <c r="BA735" s="85">
        <f t="shared" si="244"/>
        <v>0</v>
      </c>
      <c r="BB735" s="85">
        <f t="shared" si="245"/>
        <v>0</v>
      </c>
    </row>
    <row r="736" spans="1:54" x14ac:dyDescent="0.3">
      <c r="A736" s="7">
        <v>733</v>
      </c>
      <c r="B736" s="91"/>
      <c r="C736" s="91"/>
      <c r="D736" s="91"/>
      <c r="E736" s="91"/>
      <c r="F736" s="91"/>
      <c r="G736" s="91"/>
      <c r="H736" s="91"/>
      <c r="I736" s="91"/>
      <c r="J736" s="91"/>
      <c r="K736" s="92"/>
      <c r="L736" s="92"/>
      <c r="M736" s="9">
        <f t="shared" ca="1" si="235"/>
        <v>0</v>
      </c>
      <c r="N736" s="10" cm="1">
        <f t="array" aca="1" ref="N736" ca="1">IF(ISBLANK(C736),0,IF(F736="Flow",AP736,IF(F736="Cascade",AQ736,IF(OR(ISBLANK(F736),ISBLANK(G736),ISBLANK(I736),ISBLANK(J736)),0,(_xlfn.XLOOKUP(S736,INDIRECT(U736&amp;W736&amp;"W"),_xlfn.XLOOKUP(T736,INDIRECT(U736&amp;W736&amp;"D"),INDIRECT(U736&amp;W736))))))))</f>
        <v>0</v>
      </c>
      <c r="O736" s="93"/>
      <c r="P736" s="9">
        <f t="shared" ca="1" si="236"/>
        <v>0</v>
      </c>
      <c r="Q736" s="9">
        <f t="shared" si="246"/>
        <v>0</v>
      </c>
      <c r="S736" s="7">
        <f t="shared" si="247"/>
        <v>800</v>
      </c>
      <c r="T736" s="7">
        <f t="shared" si="248"/>
        <v>800</v>
      </c>
      <c r="U736" s="8" t="str">
        <f t="shared" si="249"/>
        <v/>
      </c>
      <c r="V736" s="7" cm="1">
        <f t="array" aca="1" ref="V736" ca="1">IF(ISBLANK(I736),0,_xlfn.XLOOKUP(I736,INDIRECT(U736&amp;"Controls"),INDIRECT(U736&amp;"ControlsAddon")))</f>
        <v>0</v>
      </c>
      <c r="W736" s="7" t="str">
        <f t="shared" si="237"/>
        <v/>
      </c>
      <c r="X736" s="7" cm="1">
        <f t="array" aca="1" ref="X736" ca="1">IF(AND(K736="y",NOT(ISBLANK(H736))),_xlfn.XLOOKUP(S736,ralcassette,ralcassettecost),IF(K736="Y",_xlfn.XLOOKUP(S736,INDIRECT(U736&amp;"RALW"),_xlfn.XLOOKUP(T736,INDIRECT(U736&amp;"RALD"),INDIRECT(U736&amp;"RAL"))),0))</f>
        <v>0</v>
      </c>
      <c r="Y736" s="7">
        <f t="shared" si="250"/>
        <v>0</v>
      </c>
      <c r="Z736" s="7">
        <f t="shared" si="251"/>
        <v>0</v>
      </c>
      <c r="AA736" s="7" cm="1">
        <f t="array" ref="AA736">IF(ISNUMBER(SEARCH("cassette",H736)),_xlfn.XLOOKUP(S736,cassettewidth,_xlfn.XLOOKUP(H736,cassettetype,cassette)),IF(ISNUMBER(SEARCH("fascia",H736)),_xlfn.XLOOKUP(S736,fasciawidth,_xlfn.XLOOKUP(H736,fasciatype,fascia)),0))</f>
        <v>0</v>
      </c>
      <c r="AB736" s="7" t="str">
        <f t="shared" si="252"/>
        <v/>
      </c>
      <c r="AC736" s="7" t="str" cm="1">
        <f t="array" ref="AC736">IF(NOT(ISBLANK(H736)),_xlfn.XLOOKUP(S736,cassetterefwidth,_xlfn.XLOOKUP(T736,cassetterefdrop,cassetteref)),"")</f>
        <v/>
      </c>
      <c r="AD736" s="1" t="b">
        <f t="shared" si="253"/>
        <v>0</v>
      </c>
      <c r="AE736" s="1" t="b">
        <f t="shared" si="238"/>
        <v>0</v>
      </c>
      <c r="AF736" s="10" t="e" cm="1">
        <f t="array" aca="1" ref="AF736" ca="1">(_xlfn.XLOOKUP($S736,INDIRECT($U736&amp;$W736&amp;"W"),_xlfn.XLOOKUP($T736,INDIRECT($U736&amp;$W736&amp;"D"),INDIRECT($U736&amp;$W736))))</f>
        <v>#REF!</v>
      </c>
      <c r="AG736" s="9"/>
      <c r="AH736" s="9"/>
      <c r="AI736" s="9"/>
      <c r="AJ736" s="9"/>
      <c r="AK736" s="9"/>
      <c r="AL736" s="7">
        <f t="shared" si="239"/>
        <v>500</v>
      </c>
      <c r="AM736" s="7" t="str">
        <f t="shared" si="254"/>
        <v/>
      </c>
      <c r="AN736" s="7">
        <f t="shared" si="240"/>
        <v>0</v>
      </c>
      <c r="AO736" s="7">
        <f t="shared" si="241"/>
        <v>0</v>
      </c>
      <c r="AP736" s="9" cm="1">
        <f t="array" aca="1" ref="AP736" ca="1">IF(F736="Flow",_xlfn.XLOOKUP(AL736,INDIRECT(F736&amp;AM736&amp;"W"),_xlfn.XLOOKUP(AI736,INDIRECT(F736&amp;AM736&amp;"H"),INDIRECT(F736&amp;AM736))),0)</f>
        <v>0</v>
      </c>
      <c r="AQ736" s="9">
        <f>IF(F736="Cascade",_xlfn.XLOOKUP(S736,Cascade!$C$4:$S$4,Cascade!$C$5:$S$5),0)</f>
        <v>0</v>
      </c>
      <c r="AR736" s="9" t="b">
        <f t="shared" si="242"/>
        <v>0</v>
      </c>
      <c r="AS736" s="9" cm="1">
        <f t="array" aca="1" ref="AS736" ca="1">IF(OR(G736="Ellipse 43",G736="Luxury 46",G736="Type 2",G736="Type D",G736="Type Z",ISBLANK(G736)),0,_xlfn.XLOOKUP(S736,INDIRECT(U736&amp;AR736&amp;"w"),INDIRECT(U736&amp;AR736)))</f>
        <v>0</v>
      </c>
      <c r="AT736" s="9" cm="1">
        <f t="array" ref="AT736">IF(F736="ExtraLok 100",_xlfn.XLOOKUP(S736,'ExtraLok 100'!$C$6:$S$6,_xlfn.XLOOKUP('Pricing Tool'!T736,'ExtraLok 100'!$A$7:$A$21,'ExtraLok 100'!$C$7:$S$21)),IF(F736="ExtraLok 125",_xlfn.XLOOKUP('Pricing Tool'!S736,'ExtraLok 125'!$C$6:$S$6,_xlfn.XLOOKUP('Pricing Tool'!T736,'ExtraLok 125'!$A$7:$A$33,'ExtraLok 125'!$C$7:$S$33)),0))</f>
        <v>0</v>
      </c>
      <c r="AU736" s="9">
        <f t="shared" ca="1" si="255"/>
        <v>0</v>
      </c>
      <c r="AV736" s="9" t="str">
        <f t="shared" si="243"/>
        <v/>
      </c>
      <c r="AW736" s="85" t="e">
        <f>_xlfn.XLOOKUP($AV736,'Size capacities'!$A$2:$A$120,'Size capacities'!D$2:D$120)</f>
        <v>#N/A</v>
      </c>
      <c r="AX736" s="85" t="e">
        <f>_xlfn.XLOOKUP($AV736,'Size capacities'!$A$2:$A$120,'Size capacities'!E$2:E$120)</f>
        <v>#N/A</v>
      </c>
      <c r="AY736" s="85" t="e">
        <f>_xlfn.XLOOKUP($AV736,'Size capacities'!$A$2:$A$120,'Size capacities'!F$2:F$120)</f>
        <v>#N/A</v>
      </c>
      <c r="AZ736" s="85" t="e">
        <f>_xlfn.XLOOKUP($AV736,'Size capacities'!$A$2:$A$120,'Size capacities'!G$2:G$120)</f>
        <v>#N/A</v>
      </c>
      <c r="BA736" s="85">
        <f t="shared" si="244"/>
        <v>0</v>
      </c>
      <c r="BB736" s="85">
        <f t="shared" si="245"/>
        <v>0</v>
      </c>
    </row>
    <row r="737" spans="1:54" x14ac:dyDescent="0.3">
      <c r="A737" s="7">
        <v>734</v>
      </c>
      <c r="B737" s="91"/>
      <c r="C737" s="91"/>
      <c r="D737" s="91"/>
      <c r="E737" s="91"/>
      <c r="F737" s="91"/>
      <c r="G737" s="91"/>
      <c r="H737" s="91"/>
      <c r="I737" s="91"/>
      <c r="J737" s="91"/>
      <c r="K737" s="92"/>
      <c r="L737" s="92"/>
      <c r="M737" s="9">
        <f t="shared" ca="1" si="235"/>
        <v>0</v>
      </c>
      <c r="N737" s="10" cm="1">
        <f t="array" aca="1" ref="N737" ca="1">IF(ISBLANK(C737),0,IF(F737="Flow",AP737,IF(F737="Cascade",AQ737,IF(OR(ISBLANK(F737),ISBLANK(G737),ISBLANK(I737),ISBLANK(J737)),0,(_xlfn.XLOOKUP(S737,INDIRECT(U737&amp;W737&amp;"W"),_xlfn.XLOOKUP(T737,INDIRECT(U737&amp;W737&amp;"D"),INDIRECT(U737&amp;W737))))))))</f>
        <v>0</v>
      </c>
      <c r="O737" s="93"/>
      <c r="P737" s="9">
        <f t="shared" ca="1" si="236"/>
        <v>0</v>
      </c>
      <c r="Q737" s="9">
        <f t="shared" si="246"/>
        <v>0</v>
      </c>
      <c r="S737" s="7">
        <f t="shared" si="247"/>
        <v>800</v>
      </c>
      <c r="T737" s="7">
        <f t="shared" si="248"/>
        <v>800</v>
      </c>
      <c r="U737" s="8" t="str">
        <f t="shared" si="249"/>
        <v/>
      </c>
      <c r="V737" s="7" cm="1">
        <f t="array" aca="1" ref="V737" ca="1">IF(ISBLANK(I737),0,_xlfn.XLOOKUP(I737,INDIRECT(U737&amp;"Controls"),INDIRECT(U737&amp;"ControlsAddon")))</f>
        <v>0</v>
      </c>
      <c r="W737" s="7" t="str">
        <f t="shared" si="237"/>
        <v/>
      </c>
      <c r="X737" s="7" cm="1">
        <f t="array" aca="1" ref="X737" ca="1">IF(AND(K737="y",NOT(ISBLANK(H737))),_xlfn.XLOOKUP(S737,ralcassette,ralcassettecost),IF(K737="Y",_xlfn.XLOOKUP(S737,INDIRECT(U737&amp;"RALW"),_xlfn.XLOOKUP(T737,INDIRECT(U737&amp;"RALD"),INDIRECT(U737&amp;"RAL"))),0))</f>
        <v>0</v>
      </c>
      <c r="Y737" s="7">
        <f t="shared" si="250"/>
        <v>0</v>
      </c>
      <c r="Z737" s="7">
        <f t="shared" si="251"/>
        <v>0</v>
      </c>
      <c r="AA737" s="7" cm="1">
        <f t="array" ref="AA737">IF(ISNUMBER(SEARCH("cassette",H737)),_xlfn.XLOOKUP(S737,cassettewidth,_xlfn.XLOOKUP(H737,cassettetype,cassette)),IF(ISNUMBER(SEARCH("fascia",H737)),_xlfn.XLOOKUP(S737,fasciawidth,_xlfn.XLOOKUP(H737,fasciatype,fascia)),0))</f>
        <v>0</v>
      </c>
      <c r="AB737" s="7" t="str">
        <f t="shared" si="252"/>
        <v/>
      </c>
      <c r="AC737" s="7" t="str" cm="1">
        <f t="array" ref="AC737">IF(NOT(ISBLANK(H737)),_xlfn.XLOOKUP(S737,cassetterefwidth,_xlfn.XLOOKUP(T737,cassetterefdrop,cassetteref)),"")</f>
        <v/>
      </c>
      <c r="AD737" s="1" t="b">
        <f t="shared" si="253"/>
        <v>0</v>
      </c>
      <c r="AE737" s="1" t="b">
        <f t="shared" si="238"/>
        <v>0</v>
      </c>
      <c r="AF737" s="10" t="e" cm="1">
        <f t="array" aca="1" ref="AF737" ca="1">(_xlfn.XLOOKUP($S737,INDIRECT($U737&amp;$W737&amp;"W"),_xlfn.XLOOKUP($T737,INDIRECT($U737&amp;$W737&amp;"D"),INDIRECT($U737&amp;$W737))))</f>
        <v>#REF!</v>
      </c>
      <c r="AG737" s="9"/>
      <c r="AH737" s="9"/>
      <c r="AI737" s="9"/>
      <c r="AJ737" s="9"/>
      <c r="AK737" s="9"/>
      <c r="AL737" s="7">
        <f t="shared" si="239"/>
        <v>500</v>
      </c>
      <c r="AM737" s="7" t="str">
        <f t="shared" si="254"/>
        <v/>
      </c>
      <c r="AN737" s="7">
        <f t="shared" si="240"/>
        <v>0</v>
      </c>
      <c r="AO737" s="7">
        <f t="shared" si="241"/>
        <v>0</v>
      </c>
      <c r="AP737" s="9" cm="1">
        <f t="array" aca="1" ref="AP737" ca="1">IF(F737="Flow",_xlfn.XLOOKUP(AL737,INDIRECT(F737&amp;AM737&amp;"W"),_xlfn.XLOOKUP(AI737,INDIRECT(F737&amp;AM737&amp;"H"),INDIRECT(F737&amp;AM737))),0)</f>
        <v>0</v>
      </c>
      <c r="AQ737" s="9">
        <f>IF(F737="Cascade",_xlfn.XLOOKUP(S737,Cascade!$C$4:$S$4,Cascade!$C$5:$S$5),0)</f>
        <v>0</v>
      </c>
      <c r="AR737" s="9" t="b">
        <f t="shared" si="242"/>
        <v>0</v>
      </c>
      <c r="AS737" s="9" cm="1">
        <f t="array" aca="1" ref="AS737" ca="1">IF(OR(G737="Ellipse 43",G737="Luxury 46",G737="Type 2",G737="Type D",G737="Type Z",ISBLANK(G737)),0,_xlfn.XLOOKUP(S737,INDIRECT(U737&amp;AR737&amp;"w"),INDIRECT(U737&amp;AR737)))</f>
        <v>0</v>
      </c>
      <c r="AT737" s="9" cm="1">
        <f t="array" ref="AT737">IF(F737="ExtraLok 100",_xlfn.XLOOKUP(S737,'ExtraLok 100'!$C$6:$S$6,_xlfn.XLOOKUP('Pricing Tool'!T737,'ExtraLok 100'!$A$7:$A$21,'ExtraLok 100'!$C$7:$S$21)),IF(F737="ExtraLok 125",_xlfn.XLOOKUP('Pricing Tool'!S737,'ExtraLok 125'!$C$6:$S$6,_xlfn.XLOOKUP('Pricing Tool'!T737,'ExtraLok 125'!$A$7:$A$33,'ExtraLok 125'!$C$7:$S$33)),0))</f>
        <v>0</v>
      </c>
      <c r="AU737" s="9">
        <f t="shared" ca="1" si="255"/>
        <v>0</v>
      </c>
      <c r="AV737" s="9" t="str">
        <f t="shared" si="243"/>
        <v/>
      </c>
      <c r="AW737" s="85" t="e">
        <f>_xlfn.XLOOKUP($AV737,'Size capacities'!$A$2:$A$120,'Size capacities'!D$2:D$120)</f>
        <v>#N/A</v>
      </c>
      <c r="AX737" s="85" t="e">
        <f>_xlfn.XLOOKUP($AV737,'Size capacities'!$A$2:$A$120,'Size capacities'!E$2:E$120)</f>
        <v>#N/A</v>
      </c>
      <c r="AY737" s="85" t="e">
        <f>_xlfn.XLOOKUP($AV737,'Size capacities'!$A$2:$A$120,'Size capacities'!F$2:F$120)</f>
        <v>#N/A</v>
      </c>
      <c r="AZ737" s="85" t="e">
        <f>_xlfn.XLOOKUP($AV737,'Size capacities'!$A$2:$A$120,'Size capacities'!G$2:G$120)</f>
        <v>#N/A</v>
      </c>
      <c r="BA737" s="85">
        <f t="shared" si="244"/>
        <v>0</v>
      </c>
      <c r="BB737" s="85">
        <f t="shared" si="245"/>
        <v>0</v>
      </c>
    </row>
    <row r="738" spans="1:54" x14ac:dyDescent="0.3">
      <c r="A738" s="7">
        <v>735</v>
      </c>
      <c r="B738" s="91"/>
      <c r="C738" s="91"/>
      <c r="D738" s="91"/>
      <c r="E738" s="91"/>
      <c r="F738" s="91"/>
      <c r="G738" s="91"/>
      <c r="H738" s="91"/>
      <c r="I738" s="91"/>
      <c r="J738" s="91"/>
      <c r="K738" s="92"/>
      <c r="L738" s="92"/>
      <c r="M738" s="9">
        <f t="shared" ca="1" si="235"/>
        <v>0</v>
      </c>
      <c r="N738" s="10" cm="1">
        <f t="array" aca="1" ref="N738" ca="1">IF(ISBLANK(C738),0,IF(F738="Flow",AP738,IF(F738="Cascade",AQ738,IF(OR(ISBLANK(F738),ISBLANK(G738),ISBLANK(I738),ISBLANK(J738)),0,(_xlfn.XLOOKUP(S738,INDIRECT(U738&amp;W738&amp;"W"),_xlfn.XLOOKUP(T738,INDIRECT(U738&amp;W738&amp;"D"),INDIRECT(U738&amp;W738))))))))</f>
        <v>0</v>
      </c>
      <c r="O738" s="93"/>
      <c r="P738" s="9">
        <f t="shared" ca="1" si="236"/>
        <v>0</v>
      </c>
      <c r="Q738" s="9">
        <f t="shared" si="246"/>
        <v>0</v>
      </c>
      <c r="S738" s="7">
        <f t="shared" si="247"/>
        <v>800</v>
      </c>
      <c r="T738" s="7">
        <f t="shared" si="248"/>
        <v>800</v>
      </c>
      <c r="U738" s="8" t="str">
        <f t="shared" si="249"/>
        <v/>
      </c>
      <c r="V738" s="7" cm="1">
        <f t="array" aca="1" ref="V738" ca="1">IF(ISBLANK(I738),0,_xlfn.XLOOKUP(I738,INDIRECT(U738&amp;"Controls"),INDIRECT(U738&amp;"ControlsAddon")))</f>
        <v>0</v>
      </c>
      <c r="W738" s="7" t="str">
        <f t="shared" si="237"/>
        <v/>
      </c>
      <c r="X738" s="7" cm="1">
        <f t="array" aca="1" ref="X738" ca="1">IF(AND(K738="y",NOT(ISBLANK(H738))),_xlfn.XLOOKUP(S738,ralcassette,ralcassettecost),IF(K738="Y",_xlfn.XLOOKUP(S738,INDIRECT(U738&amp;"RALW"),_xlfn.XLOOKUP(T738,INDIRECT(U738&amp;"RALD"),INDIRECT(U738&amp;"RAL"))),0))</f>
        <v>0</v>
      </c>
      <c r="Y738" s="7">
        <f t="shared" si="250"/>
        <v>0</v>
      </c>
      <c r="Z738" s="7">
        <f t="shared" si="251"/>
        <v>0</v>
      </c>
      <c r="AA738" s="7" cm="1">
        <f t="array" ref="AA738">IF(ISNUMBER(SEARCH("cassette",H738)),_xlfn.XLOOKUP(S738,cassettewidth,_xlfn.XLOOKUP(H738,cassettetype,cassette)),IF(ISNUMBER(SEARCH("fascia",H738)),_xlfn.XLOOKUP(S738,fasciawidth,_xlfn.XLOOKUP(H738,fasciatype,fascia)),0))</f>
        <v>0</v>
      </c>
      <c r="AB738" s="7" t="str">
        <f t="shared" si="252"/>
        <v/>
      </c>
      <c r="AC738" s="7" t="str" cm="1">
        <f t="array" ref="AC738">IF(NOT(ISBLANK(H738)),_xlfn.XLOOKUP(S738,cassetterefwidth,_xlfn.XLOOKUP(T738,cassetterefdrop,cassetteref)),"")</f>
        <v/>
      </c>
      <c r="AD738" s="1" t="b">
        <f t="shared" si="253"/>
        <v>0</v>
      </c>
      <c r="AE738" s="1" t="b">
        <f t="shared" si="238"/>
        <v>0</v>
      </c>
      <c r="AF738" s="10" t="e" cm="1">
        <f t="array" aca="1" ref="AF738" ca="1">(_xlfn.XLOOKUP($S738,INDIRECT($U738&amp;$W738&amp;"W"),_xlfn.XLOOKUP($T738,INDIRECT($U738&amp;$W738&amp;"D"),INDIRECT($U738&amp;$W738))))</f>
        <v>#REF!</v>
      </c>
      <c r="AG738" s="9"/>
      <c r="AH738" s="9"/>
      <c r="AI738" s="9"/>
      <c r="AJ738" s="9"/>
      <c r="AK738" s="9"/>
      <c r="AL738" s="7">
        <f t="shared" si="239"/>
        <v>500</v>
      </c>
      <c r="AM738" s="7" t="str">
        <f t="shared" si="254"/>
        <v/>
      </c>
      <c r="AN738" s="7">
        <f t="shared" si="240"/>
        <v>0</v>
      </c>
      <c r="AO738" s="7">
        <f t="shared" si="241"/>
        <v>0</v>
      </c>
      <c r="AP738" s="9" cm="1">
        <f t="array" aca="1" ref="AP738" ca="1">IF(F738="Flow",_xlfn.XLOOKUP(AL738,INDIRECT(F738&amp;AM738&amp;"W"),_xlfn.XLOOKUP(AI738,INDIRECT(F738&amp;AM738&amp;"H"),INDIRECT(F738&amp;AM738))),0)</f>
        <v>0</v>
      </c>
      <c r="AQ738" s="9">
        <f>IF(F738="Cascade",_xlfn.XLOOKUP(S738,Cascade!$C$4:$S$4,Cascade!$C$5:$S$5),0)</f>
        <v>0</v>
      </c>
      <c r="AR738" s="9" t="b">
        <f t="shared" si="242"/>
        <v>0</v>
      </c>
      <c r="AS738" s="9" cm="1">
        <f t="array" aca="1" ref="AS738" ca="1">IF(OR(G738="Ellipse 43",G738="Luxury 46",G738="Type 2",G738="Type D",G738="Type Z",ISBLANK(G738)),0,_xlfn.XLOOKUP(S738,INDIRECT(U738&amp;AR738&amp;"w"),INDIRECT(U738&amp;AR738)))</f>
        <v>0</v>
      </c>
      <c r="AT738" s="9" cm="1">
        <f t="array" ref="AT738">IF(F738="ExtraLok 100",_xlfn.XLOOKUP(S738,'ExtraLok 100'!$C$6:$S$6,_xlfn.XLOOKUP('Pricing Tool'!T738,'ExtraLok 100'!$A$7:$A$21,'ExtraLok 100'!$C$7:$S$21)),IF(F738="ExtraLok 125",_xlfn.XLOOKUP('Pricing Tool'!S738,'ExtraLok 125'!$C$6:$S$6,_xlfn.XLOOKUP('Pricing Tool'!T738,'ExtraLok 125'!$A$7:$A$33,'ExtraLok 125'!$C$7:$S$33)),0))</f>
        <v>0</v>
      </c>
      <c r="AU738" s="9">
        <f t="shared" ca="1" si="255"/>
        <v>0</v>
      </c>
      <c r="AV738" s="9" t="str">
        <f t="shared" si="243"/>
        <v/>
      </c>
      <c r="AW738" s="85" t="e">
        <f>_xlfn.XLOOKUP($AV738,'Size capacities'!$A$2:$A$120,'Size capacities'!D$2:D$120)</f>
        <v>#N/A</v>
      </c>
      <c r="AX738" s="85" t="e">
        <f>_xlfn.XLOOKUP($AV738,'Size capacities'!$A$2:$A$120,'Size capacities'!E$2:E$120)</f>
        <v>#N/A</v>
      </c>
      <c r="AY738" s="85" t="e">
        <f>_xlfn.XLOOKUP($AV738,'Size capacities'!$A$2:$A$120,'Size capacities'!F$2:F$120)</f>
        <v>#N/A</v>
      </c>
      <c r="AZ738" s="85" t="e">
        <f>_xlfn.XLOOKUP($AV738,'Size capacities'!$A$2:$A$120,'Size capacities'!G$2:G$120)</f>
        <v>#N/A</v>
      </c>
      <c r="BA738" s="85">
        <f t="shared" si="244"/>
        <v>0</v>
      </c>
      <c r="BB738" s="85">
        <f t="shared" si="245"/>
        <v>0</v>
      </c>
    </row>
    <row r="739" spans="1:54" x14ac:dyDescent="0.3">
      <c r="A739" s="7">
        <v>736</v>
      </c>
      <c r="B739" s="91"/>
      <c r="C739" s="91"/>
      <c r="D739" s="91"/>
      <c r="E739" s="91"/>
      <c r="F739" s="91"/>
      <c r="G739" s="91"/>
      <c r="H739" s="91"/>
      <c r="I739" s="91"/>
      <c r="J739" s="91"/>
      <c r="K739" s="92"/>
      <c r="L739" s="92"/>
      <c r="M739" s="9">
        <f t="shared" ca="1" si="235"/>
        <v>0</v>
      </c>
      <c r="N739" s="10" cm="1">
        <f t="array" aca="1" ref="N739" ca="1">IF(ISBLANK(C739),0,IF(F739="Flow",AP739,IF(F739="Cascade",AQ739,IF(OR(ISBLANK(F739),ISBLANK(G739),ISBLANK(I739),ISBLANK(J739)),0,(_xlfn.XLOOKUP(S739,INDIRECT(U739&amp;W739&amp;"W"),_xlfn.XLOOKUP(T739,INDIRECT(U739&amp;W739&amp;"D"),INDIRECT(U739&amp;W739))))))))</f>
        <v>0</v>
      </c>
      <c r="O739" s="93"/>
      <c r="P739" s="9">
        <f t="shared" ca="1" si="236"/>
        <v>0</v>
      </c>
      <c r="Q739" s="9">
        <f t="shared" si="246"/>
        <v>0</v>
      </c>
      <c r="S739" s="7">
        <f t="shared" si="247"/>
        <v>800</v>
      </c>
      <c r="T739" s="7">
        <f t="shared" si="248"/>
        <v>800</v>
      </c>
      <c r="U739" s="8" t="str">
        <f t="shared" si="249"/>
        <v/>
      </c>
      <c r="V739" s="7" cm="1">
        <f t="array" aca="1" ref="V739" ca="1">IF(ISBLANK(I739),0,_xlfn.XLOOKUP(I739,INDIRECT(U739&amp;"Controls"),INDIRECT(U739&amp;"ControlsAddon")))</f>
        <v>0</v>
      </c>
      <c r="W739" s="7" t="str">
        <f t="shared" si="237"/>
        <v/>
      </c>
      <c r="X739" s="7" cm="1">
        <f t="array" aca="1" ref="X739" ca="1">IF(AND(K739="y",NOT(ISBLANK(H739))),_xlfn.XLOOKUP(S739,ralcassette,ralcassettecost),IF(K739="Y",_xlfn.XLOOKUP(S739,INDIRECT(U739&amp;"RALW"),_xlfn.XLOOKUP(T739,INDIRECT(U739&amp;"RALD"),INDIRECT(U739&amp;"RAL"))),0))</f>
        <v>0</v>
      </c>
      <c r="Y739" s="7">
        <f t="shared" si="250"/>
        <v>0</v>
      </c>
      <c r="Z739" s="7">
        <f t="shared" si="251"/>
        <v>0</v>
      </c>
      <c r="AA739" s="7" cm="1">
        <f t="array" ref="AA739">IF(ISNUMBER(SEARCH("cassette",H739)),_xlfn.XLOOKUP(S739,cassettewidth,_xlfn.XLOOKUP(H739,cassettetype,cassette)),IF(ISNUMBER(SEARCH("fascia",H739)),_xlfn.XLOOKUP(S739,fasciawidth,_xlfn.XLOOKUP(H739,fasciatype,fascia)),0))</f>
        <v>0</v>
      </c>
      <c r="AB739" s="7" t="str">
        <f t="shared" si="252"/>
        <v/>
      </c>
      <c r="AC739" s="7" t="str" cm="1">
        <f t="array" ref="AC739">IF(NOT(ISBLANK(H739)),_xlfn.XLOOKUP(S739,cassetterefwidth,_xlfn.XLOOKUP(T739,cassetterefdrop,cassetteref)),"")</f>
        <v/>
      </c>
      <c r="AD739" s="1" t="b">
        <f t="shared" si="253"/>
        <v>0</v>
      </c>
      <c r="AE739" s="1" t="b">
        <f t="shared" si="238"/>
        <v>0</v>
      </c>
      <c r="AF739" s="10" t="e" cm="1">
        <f t="array" aca="1" ref="AF739" ca="1">(_xlfn.XLOOKUP($S739,INDIRECT($U739&amp;$W739&amp;"W"),_xlfn.XLOOKUP($T739,INDIRECT($U739&amp;$W739&amp;"D"),INDIRECT($U739&amp;$W739))))</f>
        <v>#REF!</v>
      </c>
      <c r="AG739" s="9"/>
      <c r="AH739" s="9"/>
      <c r="AI739" s="9"/>
      <c r="AJ739" s="9"/>
      <c r="AK739" s="9"/>
      <c r="AL739" s="7">
        <f t="shared" si="239"/>
        <v>500</v>
      </c>
      <c r="AM739" s="7" t="str">
        <f t="shared" si="254"/>
        <v/>
      </c>
      <c r="AN739" s="7">
        <f t="shared" si="240"/>
        <v>0</v>
      </c>
      <c r="AO739" s="7">
        <f t="shared" si="241"/>
        <v>0</v>
      </c>
      <c r="AP739" s="9" cm="1">
        <f t="array" aca="1" ref="AP739" ca="1">IF(F739="Flow",_xlfn.XLOOKUP(AL739,INDIRECT(F739&amp;AM739&amp;"W"),_xlfn.XLOOKUP(AI739,INDIRECT(F739&amp;AM739&amp;"H"),INDIRECT(F739&amp;AM739))),0)</f>
        <v>0</v>
      </c>
      <c r="AQ739" s="9">
        <f>IF(F739="Cascade",_xlfn.XLOOKUP(S739,Cascade!$C$4:$S$4,Cascade!$C$5:$S$5),0)</f>
        <v>0</v>
      </c>
      <c r="AR739" s="9" t="b">
        <f t="shared" si="242"/>
        <v>0</v>
      </c>
      <c r="AS739" s="9" cm="1">
        <f t="array" aca="1" ref="AS739" ca="1">IF(OR(G739="Ellipse 43",G739="Luxury 46",G739="Type 2",G739="Type D",G739="Type Z",ISBLANK(G739)),0,_xlfn.XLOOKUP(S739,INDIRECT(U739&amp;AR739&amp;"w"),INDIRECT(U739&amp;AR739)))</f>
        <v>0</v>
      </c>
      <c r="AT739" s="9" cm="1">
        <f t="array" ref="AT739">IF(F739="ExtraLok 100",_xlfn.XLOOKUP(S739,'ExtraLok 100'!$C$6:$S$6,_xlfn.XLOOKUP('Pricing Tool'!T739,'ExtraLok 100'!$A$7:$A$21,'ExtraLok 100'!$C$7:$S$21)),IF(F739="ExtraLok 125",_xlfn.XLOOKUP('Pricing Tool'!S739,'ExtraLok 125'!$C$6:$S$6,_xlfn.XLOOKUP('Pricing Tool'!T739,'ExtraLok 125'!$A$7:$A$33,'ExtraLok 125'!$C$7:$S$33)),0))</f>
        <v>0</v>
      </c>
      <c r="AU739" s="9">
        <f t="shared" ca="1" si="255"/>
        <v>0</v>
      </c>
      <c r="AV739" s="9" t="str">
        <f t="shared" si="243"/>
        <v/>
      </c>
      <c r="AW739" s="85" t="e">
        <f>_xlfn.XLOOKUP($AV739,'Size capacities'!$A$2:$A$120,'Size capacities'!D$2:D$120)</f>
        <v>#N/A</v>
      </c>
      <c r="AX739" s="85" t="e">
        <f>_xlfn.XLOOKUP($AV739,'Size capacities'!$A$2:$A$120,'Size capacities'!E$2:E$120)</f>
        <v>#N/A</v>
      </c>
      <c r="AY739" s="85" t="e">
        <f>_xlfn.XLOOKUP($AV739,'Size capacities'!$A$2:$A$120,'Size capacities'!F$2:F$120)</f>
        <v>#N/A</v>
      </c>
      <c r="AZ739" s="85" t="e">
        <f>_xlfn.XLOOKUP($AV739,'Size capacities'!$A$2:$A$120,'Size capacities'!G$2:G$120)</f>
        <v>#N/A</v>
      </c>
      <c r="BA739" s="85">
        <f t="shared" si="244"/>
        <v>0</v>
      </c>
      <c r="BB739" s="85">
        <f t="shared" si="245"/>
        <v>0</v>
      </c>
    </row>
    <row r="740" spans="1:54" x14ac:dyDescent="0.3">
      <c r="A740" s="7">
        <v>737</v>
      </c>
      <c r="B740" s="91"/>
      <c r="C740" s="91"/>
      <c r="D740" s="91"/>
      <c r="E740" s="91"/>
      <c r="F740" s="91"/>
      <c r="G740" s="91"/>
      <c r="H740" s="91"/>
      <c r="I740" s="91"/>
      <c r="J740" s="91"/>
      <c r="K740" s="92"/>
      <c r="L740" s="92"/>
      <c r="M740" s="9">
        <f t="shared" ca="1" si="235"/>
        <v>0</v>
      </c>
      <c r="N740" s="10" cm="1">
        <f t="array" aca="1" ref="N740" ca="1">IF(ISBLANK(C740),0,IF(F740="Flow",AP740,IF(F740="Cascade",AQ740,IF(OR(ISBLANK(F740),ISBLANK(G740),ISBLANK(I740),ISBLANK(J740)),0,(_xlfn.XLOOKUP(S740,INDIRECT(U740&amp;W740&amp;"W"),_xlfn.XLOOKUP(T740,INDIRECT(U740&amp;W740&amp;"D"),INDIRECT(U740&amp;W740))))))))</f>
        <v>0</v>
      </c>
      <c r="O740" s="93"/>
      <c r="P740" s="9">
        <f t="shared" ca="1" si="236"/>
        <v>0</v>
      </c>
      <c r="Q740" s="9">
        <f t="shared" si="246"/>
        <v>0</v>
      </c>
      <c r="S740" s="7">
        <f t="shared" si="247"/>
        <v>800</v>
      </c>
      <c r="T740" s="7">
        <f t="shared" si="248"/>
        <v>800</v>
      </c>
      <c r="U740" s="8" t="str">
        <f t="shared" si="249"/>
        <v/>
      </c>
      <c r="V740" s="7" cm="1">
        <f t="array" aca="1" ref="V740" ca="1">IF(ISBLANK(I740),0,_xlfn.XLOOKUP(I740,INDIRECT(U740&amp;"Controls"),INDIRECT(U740&amp;"ControlsAddon")))</f>
        <v>0</v>
      </c>
      <c r="W740" s="7" t="str">
        <f t="shared" si="237"/>
        <v/>
      </c>
      <c r="X740" s="7" cm="1">
        <f t="array" aca="1" ref="X740" ca="1">IF(AND(K740="y",NOT(ISBLANK(H740))),_xlfn.XLOOKUP(S740,ralcassette,ralcassettecost),IF(K740="Y",_xlfn.XLOOKUP(S740,INDIRECT(U740&amp;"RALW"),_xlfn.XLOOKUP(T740,INDIRECT(U740&amp;"RALD"),INDIRECT(U740&amp;"RAL"))),0))</f>
        <v>0</v>
      </c>
      <c r="Y740" s="7">
        <f t="shared" si="250"/>
        <v>0</v>
      </c>
      <c r="Z740" s="7">
        <f t="shared" si="251"/>
        <v>0</v>
      </c>
      <c r="AA740" s="7" cm="1">
        <f t="array" ref="AA740">IF(ISNUMBER(SEARCH("cassette",H740)),_xlfn.XLOOKUP(S740,cassettewidth,_xlfn.XLOOKUP(H740,cassettetype,cassette)),IF(ISNUMBER(SEARCH("fascia",H740)),_xlfn.XLOOKUP(S740,fasciawidth,_xlfn.XLOOKUP(H740,fasciatype,fascia)),0))</f>
        <v>0</v>
      </c>
      <c r="AB740" s="7" t="str">
        <f t="shared" si="252"/>
        <v/>
      </c>
      <c r="AC740" s="7" t="str" cm="1">
        <f t="array" ref="AC740">IF(NOT(ISBLANK(H740)),_xlfn.XLOOKUP(S740,cassetterefwidth,_xlfn.XLOOKUP(T740,cassetterefdrop,cassetteref)),"")</f>
        <v/>
      </c>
      <c r="AD740" s="1" t="b">
        <f t="shared" si="253"/>
        <v>0</v>
      </c>
      <c r="AE740" s="1" t="b">
        <f t="shared" si="238"/>
        <v>0</v>
      </c>
      <c r="AF740" s="10" t="e" cm="1">
        <f t="array" aca="1" ref="AF740" ca="1">(_xlfn.XLOOKUP($S740,INDIRECT($U740&amp;$W740&amp;"W"),_xlfn.XLOOKUP($T740,INDIRECT($U740&amp;$W740&amp;"D"),INDIRECT($U740&amp;$W740))))</f>
        <v>#REF!</v>
      </c>
      <c r="AG740" s="9"/>
      <c r="AH740" s="9"/>
      <c r="AI740" s="9"/>
      <c r="AJ740" s="9"/>
      <c r="AK740" s="9"/>
      <c r="AL740" s="7">
        <f t="shared" si="239"/>
        <v>500</v>
      </c>
      <c r="AM740" s="7" t="str">
        <f t="shared" si="254"/>
        <v/>
      </c>
      <c r="AN740" s="7">
        <f t="shared" si="240"/>
        <v>0</v>
      </c>
      <c r="AO740" s="7">
        <f t="shared" si="241"/>
        <v>0</v>
      </c>
      <c r="AP740" s="9" cm="1">
        <f t="array" aca="1" ref="AP740" ca="1">IF(F740="Flow",_xlfn.XLOOKUP(AL740,INDIRECT(F740&amp;AM740&amp;"W"),_xlfn.XLOOKUP(AI740,INDIRECT(F740&amp;AM740&amp;"H"),INDIRECT(F740&amp;AM740))),0)</f>
        <v>0</v>
      </c>
      <c r="AQ740" s="9">
        <f>IF(F740="Cascade",_xlfn.XLOOKUP(S740,Cascade!$C$4:$S$4,Cascade!$C$5:$S$5),0)</f>
        <v>0</v>
      </c>
      <c r="AR740" s="9" t="b">
        <f t="shared" si="242"/>
        <v>0</v>
      </c>
      <c r="AS740" s="9" cm="1">
        <f t="array" aca="1" ref="AS740" ca="1">IF(OR(G740="Ellipse 43",G740="Luxury 46",G740="Type 2",G740="Type D",G740="Type Z",ISBLANK(G740)),0,_xlfn.XLOOKUP(S740,INDIRECT(U740&amp;AR740&amp;"w"),INDIRECT(U740&amp;AR740)))</f>
        <v>0</v>
      </c>
      <c r="AT740" s="9" cm="1">
        <f t="array" ref="AT740">IF(F740="ExtraLok 100",_xlfn.XLOOKUP(S740,'ExtraLok 100'!$C$6:$S$6,_xlfn.XLOOKUP('Pricing Tool'!T740,'ExtraLok 100'!$A$7:$A$21,'ExtraLok 100'!$C$7:$S$21)),IF(F740="ExtraLok 125",_xlfn.XLOOKUP('Pricing Tool'!S740,'ExtraLok 125'!$C$6:$S$6,_xlfn.XLOOKUP('Pricing Tool'!T740,'ExtraLok 125'!$A$7:$A$33,'ExtraLok 125'!$C$7:$S$33)),0))</f>
        <v>0</v>
      </c>
      <c r="AU740" s="9">
        <f t="shared" ca="1" si="255"/>
        <v>0</v>
      </c>
      <c r="AV740" s="9" t="str">
        <f t="shared" si="243"/>
        <v/>
      </c>
      <c r="AW740" s="85" t="e">
        <f>_xlfn.XLOOKUP($AV740,'Size capacities'!$A$2:$A$120,'Size capacities'!D$2:D$120)</f>
        <v>#N/A</v>
      </c>
      <c r="AX740" s="85" t="e">
        <f>_xlfn.XLOOKUP($AV740,'Size capacities'!$A$2:$A$120,'Size capacities'!E$2:E$120)</f>
        <v>#N/A</v>
      </c>
      <c r="AY740" s="85" t="e">
        <f>_xlfn.XLOOKUP($AV740,'Size capacities'!$A$2:$A$120,'Size capacities'!F$2:F$120)</f>
        <v>#N/A</v>
      </c>
      <c r="AZ740" s="85" t="e">
        <f>_xlfn.XLOOKUP($AV740,'Size capacities'!$A$2:$A$120,'Size capacities'!G$2:G$120)</f>
        <v>#N/A</v>
      </c>
      <c r="BA740" s="85">
        <f t="shared" si="244"/>
        <v>0</v>
      </c>
      <c r="BB740" s="85">
        <f t="shared" si="245"/>
        <v>0</v>
      </c>
    </row>
    <row r="741" spans="1:54" x14ac:dyDescent="0.3">
      <c r="A741" s="7">
        <v>738</v>
      </c>
      <c r="B741" s="91"/>
      <c r="C741" s="91"/>
      <c r="D741" s="91"/>
      <c r="E741" s="91"/>
      <c r="F741" s="91"/>
      <c r="G741" s="91"/>
      <c r="H741" s="91"/>
      <c r="I741" s="91"/>
      <c r="J741" s="91"/>
      <c r="K741" s="92"/>
      <c r="L741" s="92"/>
      <c r="M741" s="9">
        <f t="shared" ca="1" si="235"/>
        <v>0</v>
      </c>
      <c r="N741" s="10" cm="1">
        <f t="array" aca="1" ref="N741" ca="1">IF(ISBLANK(C741),0,IF(F741="Flow",AP741,IF(F741="Cascade",AQ741,IF(OR(ISBLANK(F741),ISBLANK(G741),ISBLANK(I741),ISBLANK(J741)),0,(_xlfn.XLOOKUP(S741,INDIRECT(U741&amp;W741&amp;"W"),_xlfn.XLOOKUP(T741,INDIRECT(U741&amp;W741&amp;"D"),INDIRECT(U741&amp;W741))))))))</f>
        <v>0</v>
      </c>
      <c r="O741" s="93"/>
      <c r="P741" s="9">
        <f t="shared" ca="1" si="236"/>
        <v>0</v>
      </c>
      <c r="Q741" s="9">
        <f t="shared" si="246"/>
        <v>0</v>
      </c>
      <c r="S741" s="7">
        <f t="shared" si="247"/>
        <v>800</v>
      </c>
      <c r="T741" s="7">
        <f t="shared" si="248"/>
        <v>800</v>
      </c>
      <c r="U741" s="8" t="str">
        <f t="shared" si="249"/>
        <v/>
      </c>
      <c r="V741" s="7" cm="1">
        <f t="array" aca="1" ref="V741" ca="1">IF(ISBLANK(I741),0,_xlfn.XLOOKUP(I741,INDIRECT(U741&amp;"Controls"),INDIRECT(U741&amp;"ControlsAddon")))</f>
        <v>0</v>
      </c>
      <c r="W741" s="7" t="str">
        <f t="shared" si="237"/>
        <v/>
      </c>
      <c r="X741" s="7" cm="1">
        <f t="array" aca="1" ref="X741" ca="1">IF(AND(K741="y",NOT(ISBLANK(H741))),_xlfn.XLOOKUP(S741,ralcassette,ralcassettecost),IF(K741="Y",_xlfn.XLOOKUP(S741,INDIRECT(U741&amp;"RALW"),_xlfn.XLOOKUP(T741,INDIRECT(U741&amp;"RALD"),INDIRECT(U741&amp;"RAL"))),0))</f>
        <v>0</v>
      </c>
      <c r="Y741" s="7">
        <f t="shared" si="250"/>
        <v>0</v>
      </c>
      <c r="Z741" s="7">
        <f t="shared" si="251"/>
        <v>0</v>
      </c>
      <c r="AA741" s="7" cm="1">
        <f t="array" ref="AA741">IF(ISNUMBER(SEARCH("cassette",H741)),_xlfn.XLOOKUP(S741,cassettewidth,_xlfn.XLOOKUP(H741,cassettetype,cassette)),IF(ISNUMBER(SEARCH("fascia",H741)),_xlfn.XLOOKUP(S741,fasciawidth,_xlfn.XLOOKUP(H741,fasciatype,fascia)),0))</f>
        <v>0</v>
      </c>
      <c r="AB741" s="7" t="str">
        <f t="shared" si="252"/>
        <v/>
      </c>
      <c r="AC741" s="7" t="str" cm="1">
        <f t="array" ref="AC741">IF(NOT(ISBLANK(H741)),_xlfn.XLOOKUP(S741,cassetterefwidth,_xlfn.XLOOKUP(T741,cassetterefdrop,cassetteref)),"")</f>
        <v/>
      </c>
      <c r="AD741" s="1" t="b">
        <f t="shared" si="253"/>
        <v>0</v>
      </c>
      <c r="AE741" s="1" t="b">
        <f t="shared" si="238"/>
        <v>0</v>
      </c>
      <c r="AF741" s="10" t="e" cm="1">
        <f t="array" aca="1" ref="AF741" ca="1">(_xlfn.XLOOKUP($S741,INDIRECT($U741&amp;$W741&amp;"W"),_xlfn.XLOOKUP($T741,INDIRECT($U741&amp;$W741&amp;"D"),INDIRECT($U741&amp;$W741))))</f>
        <v>#REF!</v>
      </c>
      <c r="AG741" s="9"/>
      <c r="AH741" s="9"/>
      <c r="AI741" s="9"/>
      <c r="AJ741" s="9"/>
      <c r="AK741" s="9"/>
      <c r="AL741" s="7">
        <f t="shared" si="239"/>
        <v>500</v>
      </c>
      <c r="AM741" s="7" t="str">
        <f t="shared" si="254"/>
        <v/>
      </c>
      <c r="AN741" s="7">
        <f t="shared" si="240"/>
        <v>0</v>
      </c>
      <c r="AO741" s="7">
        <f t="shared" si="241"/>
        <v>0</v>
      </c>
      <c r="AP741" s="9" cm="1">
        <f t="array" aca="1" ref="AP741" ca="1">IF(F741="Flow",_xlfn.XLOOKUP(AL741,INDIRECT(F741&amp;AM741&amp;"W"),_xlfn.XLOOKUP(AI741,INDIRECT(F741&amp;AM741&amp;"H"),INDIRECT(F741&amp;AM741))),0)</f>
        <v>0</v>
      </c>
      <c r="AQ741" s="9">
        <f>IF(F741="Cascade",_xlfn.XLOOKUP(S741,Cascade!$C$4:$S$4,Cascade!$C$5:$S$5),0)</f>
        <v>0</v>
      </c>
      <c r="AR741" s="9" t="b">
        <f t="shared" si="242"/>
        <v>0</v>
      </c>
      <c r="AS741" s="9" cm="1">
        <f t="array" aca="1" ref="AS741" ca="1">IF(OR(G741="Ellipse 43",G741="Luxury 46",G741="Type 2",G741="Type D",G741="Type Z",ISBLANK(G741)),0,_xlfn.XLOOKUP(S741,INDIRECT(U741&amp;AR741&amp;"w"),INDIRECT(U741&amp;AR741)))</f>
        <v>0</v>
      </c>
      <c r="AT741" s="9" cm="1">
        <f t="array" ref="AT741">IF(F741="ExtraLok 100",_xlfn.XLOOKUP(S741,'ExtraLok 100'!$C$6:$S$6,_xlfn.XLOOKUP('Pricing Tool'!T741,'ExtraLok 100'!$A$7:$A$21,'ExtraLok 100'!$C$7:$S$21)),IF(F741="ExtraLok 125",_xlfn.XLOOKUP('Pricing Tool'!S741,'ExtraLok 125'!$C$6:$S$6,_xlfn.XLOOKUP('Pricing Tool'!T741,'ExtraLok 125'!$A$7:$A$33,'ExtraLok 125'!$C$7:$S$33)),0))</f>
        <v>0</v>
      </c>
      <c r="AU741" s="9">
        <f t="shared" ca="1" si="255"/>
        <v>0</v>
      </c>
      <c r="AV741" s="9" t="str">
        <f t="shared" si="243"/>
        <v/>
      </c>
      <c r="AW741" s="85" t="e">
        <f>_xlfn.XLOOKUP($AV741,'Size capacities'!$A$2:$A$120,'Size capacities'!D$2:D$120)</f>
        <v>#N/A</v>
      </c>
      <c r="AX741" s="85" t="e">
        <f>_xlfn.XLOOKUP($AV741,'Size capacities'!$A$2:$A$120,'Size capacities'!E$2:E$120)</f>
        <v>#N/A</v>
      </c>
      <c r="AY741" s="85" t="e">
        <f>_xlfn.XLOOKUP($AV741,'Size capacities'!$A$2:$A$120,'Size capacities'!F$2:F$120)</f>
        <v>#N/A</v>
      </c>
      <c r="AZ741" s="85" t="e">
        <f>_xlfn.XLOOKUP($AV741,'Size capacities'!$A$2:$A$120,'Size capacities'!G$2:G$120)</f>
        <v>#N/A</v>
      </c>
      <c r="BA741" s="85">
        <f t="shared" si="244"/>
        <v>0</v>
      </c>
      <c r="BB741" s="85">
        <f t="shared" si="245"/>
        <v>0</v>
      </c>
    </row>
    <row r="742" spans="1:54" x14ac:dyDescent="0.3">
      <c r="A742" s="7">
        <v>739</v>
      </c>
      <c r="B742" s="91"/>
      <c r="C742" s="91"/>
      <c r="D742" s="91"/>
      <c r="E742" s="91"/>
      <c r="F742" s="91"/>
      <c r="G742" s="91"/>
      <c r="H742" s="91"/>
      <c r="I742" s="91"/>
      <c r="J742" s="91"/>
      <c r="K742" s="92"/>
      <c r="L742" s="92"/>
      <c r="M742" s="9">
        <f t="shared" ca="1" si="235"/>
        <v>0</v>
      </c>
      <c r="N742" s="10" cm="1">
        <f t="array" aca="1" ref="N742" ca="1">IF(ISBLANK(C742),0,IF(F742="Flow",AP742,IF(F742="Cascade",AQ742,IF(OR(ISBLANK(F742),ISBLANK(G742),ISBLANK(I742),ISBLANK(J742)),0,(_xlfn.XLOOKUP(S742,INDIRECT(U742&amp;W742&amp;"W"),_xlfn.XLOOKUP(T742,INDIRECT(U742&amp;W742&amp;"D"),INDIRECT(U742&amp;W742))))))))</f>
        <v>0</v>
      </c>
      <c r="O742" s="93"/>
      <c r="P742" s="9">
        <f t="shared" ca="1" si="236"/>
        <v>0</v>
      </c>
      <c r="Q742" s="9">
        <f t="shared" si="246"/>
        <v>0</v>
      </c>
      <c r="S742" s="7">
        <f t="shared" si="247"/>
        <v>800</v>
      </c>
      <c r="T742" s="7">
        <f t="shared" si="248"/>
        <v>800</v>
      </c>
      <c r="U742" s="8" t="str">
        <f t="shared" si="249"/>
        <v/>
      </c>
      <c r="V742" s="7" cm="1">
        <f t="array" aca="1" ref="V742" ca="1">IF(ISBLANK(I742),0,_xlfn.XLOOKUP(I742,INDIRECT(U742&amp;"Controls"),INDIRECT(U742&amp;"ControlsAddon")))</f>
        <v>0</v>
      </c>
      <c r="W742" s="7" t="str">
        <f t="shared" si="237"/>
        <v/>
      </c>
      <c r="X742" s="7" cm="1">
        <f t="array" aca="1" ref="X742" ca="1">IF(AND(K742="y",NOT(ISBLANK(H742))),_xlfn.XLOOKUP(S742,ralcassette,ralcassettecost),IF(K742="Y",_xlfn.XLOOKUP(S742,INDIRECT(U742&amp;"RALW"),_xlfn.XLOOKUP(T742,INDIRECT(U742&amp;"RALD"),INDIRECT(U742&amp;"RAL"))),0))</f>
        <v>0</v>
      </c>
      <c r="Y742" s="7">
        <f t="shared" si="250"/>
        <v>0</v>
      </c>
      <c r="Z742" s="7">
        <f t="shared" si="251"/>
        <v>0</v>
      </c>
      <c r="AA742" s="7" cm="1">
        <f t="array" ref="AA742">IF(ISNUMBER(SEARCH("cassette",H742)),_xlfn.XLOOKUP(S742,cassettewidth,_xlfn.XLOOKUP(H742,cassettetype,cassette)),IF(ISNUMBER(SEARCH("fascia",H742)),_xlfn.XLOOKUP(S742,fasciawidth,_xlfn.XLOOKUP(H742,fasciatype,fascia)),0))</f>
        <v>0</v>
      </c>
      <c r="AB742" s="7" t="str">
        <f t="shared" si="252"/>
        <v/>
      </c>
      <c r="AC742" s="7" t="str" cm="1">
        <f t="array" ref="AC742">IF(NOT(ISBLANK(H742)),_xlfn.XLOOKUP(S742,cassetterefwidth,_xlfn.XLOOKUP(T742,cassetterefdrop,cassetteref)),"")</f>
        <v/>
      </c>
      <c r="AD742" s="1" t="b">
        <f t="shared" si="253"/>
        <v>0</v>
      </c>
      <c r="AE742" s="1" t="b">
        <f t="shared" si="238"/>
        <v>0</v>
      </c>
      <c r="AF742" s="10" t="e" cm="1">
        <f t="array" aca="1" ref="AF742" ca="1">(_xlfn.XLOOKUP($S742,INDIRECT($U742&amp;$W742&amp;"W"),_xlfn.XLOOKUP($T742,INDIRECT($U742&amp;$W742&amp;"D"),INDIRECT($U742&amp;$W742))))</f>
        <v>#REF!</v>
      </c>
      <c r="AG742" s="9"/>
      <c r="AH742" s="9"/>
      <c r="AI742" s="9"/>
      <c r="AJ742" s="9"/>
      <c r="AK742" s="9"/>
      <c r="AL742" s="7">
        <f t="shared" si="239"/>
        <v>500</v>
      </c>
      <c r="AM742" s="7" t="str">
        <f t="shared" si="254"/>
        <v/>
      </c>
      <c r="AN742" s="7">
        <f t="shared" si="240"/>
        <v>0</v>
      </c>
      <c r="AO742" s="7">
        <f t="shared" si="241"/>
        <v>0</v>
      </c>
      <c r="AP742" s="9" cm="1">
        <f t="array" aca="1" ref="AP742" ca="1">IF(F742="Flow",_xlfn.XLOOKUP(AL742,INDIRECT(F742&amp;AM742&amp;"W"),_xlfn.XLOOKUP(AI742,INDIRECT(F742&amp;AM742&amp;"H"),INDIRECT(F742&amp;AM742))),0)</f>
        <v>0</v>
      </c>
      <c r="AQ742" s="9">
        <f>IF(F742="Cascade",_xlfn.XLOOKUP(S742,Cascade!$C$4:$S$4,Cascade!$C$5:$S$5),0)</f>
        <v>0</v>
      </c>
      <c r="AR742" s="9" t="b">
        <f t="shared" si="242"/>
        <v>0</v>
      </c>
      <c r="AS742" s="9" cm="1">
        <f t="array" aca="1" ref="AS742" ca="1">IF(OR(G742="Ellipse 43",G742="Luxury 46",G742="Type 2",G742="Type D",G742="Type Z",ISBLANK(G742)),0,_xlfn.XLOOKUP(S742,INDIRECT(U742&amp;AR742&amp;"w"),INDIRECT(U742&amp;AR742)))</f>
        <v>0</v>
      </c>
      <c r="AT742" s="9" cm="1">
        <f t="array" ref="AT742">IF(F742="ExtraLok 100",_xlfn.XLOOKUP(S742,'ExtraLok 100'!$C$6:$S$6,_xlfn.XLOOKUP('Pricing Tool'!T742,'ExtraLok 100'!$A$7:$A$21,'ExtraLok 100'!$C$7:$S$21)),IF(F742="ExtraLok 125",_xlfn.XLOOKUP('Pricing Tool'!S742,'ExtraLok 125'!$C$6:$S$6,_xlfn.XLOOKUP('Pricing Tool'!T742,'ExtraLok 125'!$A$7:$A$33,'ExtraLok 125'!$C$7:$S$33)),0))</f>
        <v>0</v>
      </c>
      <c r="AU742" s="9">
        <f t="shared" ca="1" si="255"/>
        <v>0</v>
      </c>
      <c r="AV742" s="9" t="str">
        <f t="shared" si="243"/>
        <v/>
      </c>
      <c r="AW742" s="85" t="e">
        <f>_xlfn.XLOOKUP($AV742,'Size capacities'!$A$2:$A$120,'Size capacities'!D$2:D$120)</f>
        <v>#N/A</v>
      </c>
      <c r="AX742" s="85" t="e">
        <f>_xlfn.XLOOKUP($AV742,'Size capacities'!$A$2:$A$120,'Size capacities'!E$2:E$120)</f>
        <v>#N/A</v>
      </c>
      <c r="AY742" s="85" t="e">
        <f>_xlfn.XLOOKUP($AV742,'Size capacities'!$A$2:$A$120,'Size capacities'!F$2:F$120)</f>
        <v>#N/A</v>
      </c>
      <c r="AZ742" s="85" t="e">
        <f>_xlfn.XLOOKUP($AV742,'Size capacities'!$A$2:$A$120,'Size capacities'!G$2:G$120)</f>
        <v>#N/A</v>
      </c>
      <c r="BA742" s="85">
        <f t="shared" si="244"/>
        <v>0</v>
      </c>
      <c r="BB742" s="85">
        <f t="shared" si="245"/>
        <v>0</v>
      </c>
    </row>
    <row r="743" spans="1:54" x14ac:dyDescent="0.3">
      <c r="A743" s="7">
        <v>740</v>
      </c>
      <c r="B743" s="91"/>
      <c r="C743" s="91"/>
      <c r="D743" s="91"/>
      <c r="E743" s="91"/>
      <c r="F743" s="91"/>
      <c r="G743" s="91"/>
      <c r="H743" s="91"/>
      <c r="I743" s="91"/>
      <c r="J743" s="91"/>
      <c r="K743" s="92"/>
      <c r="L743" s="92"/>
      <c r="M743" s="9">
        <f t="shared" ca="1" si="235"/>
        <v>0</v>
      </c>
      <c r="N743" s="10" cm="1">
        <f t="array" aca="1" ref="N743" ca="1">IF(ISBLANK(C743),0,IF(F743="Flow",AP743,IF(F743="Cascade",AQ743,IF(OR(ISBLANK(F743),ISBLANK(G743),ISBLANK(I743),ISBLANK(J743)),0,(_xlfn.XLOOKUP(S743,INDIRECT(U743&amp;W743&amp;"W"),_xlfn.XLOOKUP(T743,INDIRECT(U743&amp;W743&amp;"D"),INDIRECT(U743&amp;W743))))))))</f>
        <v>0</v>
      </c>
      <c r="O743" s="93"/>
      <c r="P743" s="9">
        <f t="shared" ca="1" si="236"/>
        <v>0</v>
      </c>
      <c r="Q743" s="9">
        <f t="shared" si="246"/>
        <v>0</v>
      </c>
      <c r="S743" s="7">
        <f t="shared" si="247"/>
        <v>800</v>
      </c>
      <c r="T743" s="7">
        <f t="shared" si="248"/>
        <v>800</v>
      </c>
      <c r="U743" s="8" t="str">
        <f t="shared" si="249"/>
        <v/>
      </c>
      <c r="V743" s="7" cm="1">
        <f t="array" aca="1" ref="V743" ca="1">IF(ISBLANK(I743),0,_xlfn.XLOOKUP(I743,INDIRECT(U743&amp;"Controls"),INDIRECT(U743&amp;"ControlsAddon")))</f>
        <v>0</v>
      </c>
      <c r="W743" s="7" t="str">
        <f t="shared" si="237"/>
        <v/>
      </c>
      <c r="X743" s="7" cm="1">
        <f t="array" aca="1" ref="X743" ca="1">IF(AND(K743="y",NOT(ISBLANK(H743))),_xlfn.XLOOKUP(S743,ralcassette,ralcassettecost),IF(K743="Y",_xlfn.XLOOKUP(S743,INDIRECT(U743&amp;"RALW"),_xlfn.XLOOKUP(T743,INDIRECT(U743&amp;"RALD"),INDIRECT(U743&amp;"RAL"))),0))</f>
        <v>0</v>
      </c>
      <c r="Y743" s="7">
        <f t="shared" si="250"/>
        <v>0</v>
      </c>
      <c r="Z743" s="7">
        <f t="shared" si="251"/>
        <v>0</v>
      </c>
      <c r="AA743" s="7" cm="1">
        <f t="array" ref="AA743">IF(ISNUMBER(SEARCH("cassette",H743)),_xlfn.XLOOKUP(S743,cassettewidth,_xlfn.XLOOKUP(H743,cassettetype,cassette)),IF(ISNUMBER(SEARCH("fascia",H743)),_xlfn.XLOOKUP(S743,fasciawidth,_xlfn.XLOOKUP(H743,fasciatype,fascia)),0))</f>
        <v>0</v>
      </c>
      <c r="AB743" s="7" t="str">
        <f t="shared" si="252"/>
        <v/>
      </c>
      <c r="AC743" s="7" t="str" cm="1">
        <f t="array" ref="AC743">IF(NOT(ISBLANK(H743)),_xlfn.XLOOKUP(S743,cassetterefwidth,_xlfn.XLOOKUP(T743,cassetterefdrop,cassetteref)),"")</f>
        <v/>
      </c>
      <c r="AD743" s="1" t="b">
        <f t="shared" si="253"/>
        <v>0</v>
      </c>
      <c r="AE743" s="1" t="b">
        <f t="shared" si="238"/>
        <v>0</v>
      </c>
      <c r="AF743" s="10" t="e" cm="1">
        <f t="array" aca="1" ref="AF743" ca="1">(_xlfn.XLOOKUP($S743,INDIRECT($U743&amp;$W743&amp;"W"),_xlfn.XLOOKUP($T743,INDIRECT($U743&amp;$W743&amp;"D"),INDIRECT($U743&amp;$W743))))</f>
        <v>#REF!</v>
      </c>
      <c r="AG743" s="9"/>
      <c r="AH743" s="9"/>
      <c r="AI743" s="9"/>
      <c r="AJ743" s="9"/>
      <c r="AK743" s="9"/>
      <c r="AL743" s="7">
        <f t="shared" si="239"/>
        <v>500</v>
      </c>
      <c r="AM743" s="7" t="str">
        <f t="shared" si="254"/>
        <v/>
      </c>
      <c r="AN743" s="7">
        <f t="shared" si="240"/>
        <v>0</v>
      </c>
      <c r="AO743" s="7">
        <f t="shared" si="241"/>
        <v>0</v>
      </c>
      <c r="AP743" s="9" cm="1">
        <f t="array" aca="1" ref="AP743" ca="1">IF(F743="Flow",_xlfn.XLOOKUP(AL743,INDIRECT(F743&amp;AM743&amp;"W"),_xlfn.XLOOKUP(AI743,INDIRECT(F743&amp;AM743&amp;"H"),INDIRECT(F743&amp;AM743))),0)</f>
        <v>0</v>
      </c>
      <c r="AQ743" s="9">
        <f>IF(F743="Cascade",_xlfn.XLOOKUP(S743,Cascade!$C$4:$S$4,Cascade!$C$5:$S$5),0)</f>
        <v>0</v>
      </c>
      <c r="AR743" s="9" t="b">
        <f t="shared" si="242"/>
        <v>0</v>
      </c>
      <c r="AS743" s="9" cm="1">
        <f t="array" aca="1" ref="AS743" ca="1">IF(OR(G743="Ellipse 43",G743="Luxury 46",G743="Type 2",G743="Type D",G743="Type Z",ISBLANK(G743)),0,_xlfn.XLOOKUP(S743,INDIRECT(U743&amp;AR743&amp;"w"),INDIRECT(U743&amp;AR743)))</f>
        <v>0</v>
      </c>
      <c r="AT743" s="9" cm="1">
        <f t="array" ref="AT743">IF(F743="ExtraLok 100",_xlfn.XLOOKUP(S743,'ExtraLok 100'!$C$6:$S$6,_xlfn.XLOOKUP('Pricing Tool'!T743,'ExtraLok 100'!$A$7:$A$21,'ExtraLok 100'!$C$7:$S$21)),IF(F743="ExtraLok 125",_xlfn.XLOOKUP('Pricing Tool'!S743,'ExtraLok 125'!$C$6:$S$6,_xlfn.XLOOKUP('Pricing Tool'!T743,'ExtraLok 125'!$A$7:$A$33,'ExtraLok 125'!$C$7:$S$33)),0))</f>
        <v>0</v>
      </c>
      <c r="AU743" s="9">
        <f t="shared" ca="1" si="255"/>
        <v>0</v>
      </c>
      <c r="AV743" s="9" t="str">
        <f t="shared" si="243"/>
        <v/>
      </c>
      <c r="AW743" s="85" t="e">
        <f>_xlfn.XLOOKUP($AV743,'Size capacities'!$A$2:$A$120,'Size capacities'!D$2:D$120)</f>
        <v>#N/A</v>
      </c>
      <c r="AX743" s="85" t="e">
        <f>_xlfn.XLOOKUP($AV743,'Size capacities'!$A$2:$A$120,'Size capacities'!E$2:E$120)</f>
        <v>#N/A</v>
      </c>
      <c r="AY743" s="85" t="e">
        <f>_xlfn.XLOOKUP($AV743,'Size capacities'!$A$2:$A$120,'Size capacities'!F$2:F$120)</f>
        <v>#N/A</v>
      </c>
      <c r="AZ743" s="85" t="e">
        <f>_xlfn.XLOOKUP($AV743,'Size capacities'!$A$2:$A$120,'Size capacities'!G$2:G$120)</f>
        <v>#N/A</v>
      </c>
      <c r="BA743" s="85">
        <f t="shared" si="244"/>
        <v>0</v>
      </c>
      <c r="BB743" s="85">
        <f t="shared" si="245"/>
        <v>0</v>
      </c>
    </row>
    <row r="744" spans="1:54" x14ac:dyDescent="0.3">
      <c r="A744" s="7">
        <v>741</v>
      </c>
      <c r="B744" s="91"/>
      <c r="C744" s="91"/>
      <c r="D744" s="91"/>
      <c r="E744" s="91"/>
      <c r="F744" s="91"/>
      <c r="G744" s="91"/>
      <c r="H744" s="91"/>
      <c r="I744" s="91"/>
      <c r="J744" s="91"/>
      <c r="K744" s="92"/>
      <c r="L744" s="92"/>
      <c r="M744" s="9">
        <f t="shared" ca="1" si="235"/>
        <v>0</v>
      </c>
      <c r="N744" s="10" cm="1">
        <f t="array" aca="1" ref="N744" ca="1">IF(ISBLANK(C744),0,IF(F744="Flow",AP744,IF(F744="Cascade",AQ744,IF(OR(ISBLANK(F744),ISBLANK(G744),ISBLANK(I744),ISBLANK(J744)),0,(_xlfn.XLOOKUP(S744,INDIRECT(U744&amp;W744&amp;"W"),_xlfn.XLOOKUP(T744,INDIRECT(U744&amp;W744&amp;"D"),INDIRECT(U744&amp;W744))))))))</f>
        <v>0</v>
      </c>
      <c r="O744" s="93"/>
      <c r="P744" s="9">
        <f t="shared" ca="1" si="236"/>
        <v>0</v>
      </c>
      <c r="Q744" s="9">
        <f t="shared" si="246"/>
        <v>0</v>
      </c>
      <c r="S744" s="7">
        <f t="shared" si="247"/>
        <v>800</v>
      </c>
      <c r="T744" s="7">
        <f t="shared" si="248"/>
        <v>800</v>
      </c>
      <c r="U744" s="8" t="str">
        <f t="shared" si="249"/>
        <v/>
      </c>
      <c r="V744" s="7" cm="1">
        <f t="array" aca="1" ref="V744" ca="1">IF(ISBLANK(I744),0,_xlfn.XLOOKUP(I744,INDIRECT(U744&amp;"Controls"),INDIRECT(U744&amp;"ControlsAddon")))</f>
        <v>0</v>
      </c>
      <c r="W744" s="7" t="str">
        <f t="shared" si="237"/>
        <v/>
      </c>
      <c r="X744" s="7" cm="1">
        <f t="array" aca="1" ref="X744" ca="1">IF(AND(K744="y",NOT(ISBLANK(H744))),_xlfn.XLOOKUP(S744,ralcassette,ralcassettecost),IF(K744="Y",_xlfn.XLOOKUP(S744,INDIRECT(U744&amp;"RALW"),_xlfn.XLOOKUP(T744,INDIRECT(U744&amp;"RALD"),INDIRECT(U744&amp;"RAL"))),0))</f>
        <v>0</v>
      </c>
      <c r="Y744" s="7">
        <f t="shared" si="250"/>
        <v>0</v>
      </c>
      <c r="Z744" s="7">
        <f t="shared" si="251"/>
        <v>0</v>
      </c>
      <c r="AA744" s="7" cm="1">
        <f t="array" ref="AA744">IF(ISNUMBER(SEARCH("cassette",H744)),_xlfn.XLOOKUP(S744,cassettewidth,_xlfn.XLOOKUP(H744,cassettetype,cassette)),IF(ISNUMBER(SEARCH("fascia",H744)),_xlfn.XLOOKUP(S744,fasciawidth,_xlfn.XLOOKUP(H744,fasciatype,fascia)),0))</f>
        <v>0</v>
      </c>
      <c r="AB744" s="7" t="str">
        <f t="shared" si="252"/>
        <v/>
      </c>
      <c r="AC744" s="7" t="str" cm="1">
        <f t="array" ref="AC744">IF(NOT(ISBLANK(H744)),_xlfn.XLOOKUP(S744,cassetterefwidth,_xlfn.XLOOKUP(T744,cassetterefdrop,cassetteref)),"")</f>
        <v/>
      </c>
      <c r="AD744" s="1" t="b">
        <f t="shared" si="253"/>
        <v>0</v>
      </c>
      <c r="AE744" s="1" t="b">
        <f t="shared" si="238"/>
        <v>0</v>
      </c>
      <c r="AF744" s="10" t="e" cm="1">
        <f t="array" aca="1" ref="AF744" ca="1">(_xlfn.XLOOKUP($S744,INDIRECT($U744&amp;$W744&amp;"W"),_xlfn.XLOOKUP($T744,INDIRECT($U744&amp;$W744&amp;"D"),INDIRECT($U744&amp;$W744))))</f>
        <v>#REF!</v>
      </c>
      <c r="AG744" s="9"/>
      <c r="AH744" s="9"/>
      <c r="AI744" s="9"/>
      <c r="AJ744" s="9"/>
      <c r="AK744" s="9"/>
      <c r="AL744" s="7">
        <f t="shared" si="239"/>
        <v>500</v>
      </c>
      <c r="AM744" s="7" t="str">
        <f t="shared" si="254"/>
        <v/>
      </c>
      <c r="AN744" s="7">
        <f t="shared" si="240"/>
        <v>0</v>
      </c>
      <c r="AO744" s="7">
        <f t="shared" si="241"/>
        <v>0</v>
      </c>
      <c r="AP744" s="9" cm="1">
        <f t="array" aca="1" ref="AP744" ca="1">IF(F744="Flow",_xlfn.XLOOKUP(AL744,INDIRECT(F744&amp;AM744&amp;"W"),_xlfn.XLOOKUP(AI744,INDIRECT(F744&amp;AM744&amp;"H"),INDIRECT(F744&amp;AM744))),0)</f>
        <v>0</v>
      </c>
      <c r="AQ744" s="9">
        <f>IF(F744="Cascade",_xlfn.XLOOKUP(S744,Cascade!$C$4:$S$4,Cascade!$C$5:$S$5),0)</f>
        <v>0</v>
      </c>
      <c r="AR744" s="9" t="b">
        <f t="shared" si="242"/>
        <v>0</v>
      </c>
      <c r="AS744" s="9" cm="1">
        <f t="array" aca="1" ref="AS744" ca="1">IF(OR(G744="Ellipse 43",G744="Luxury 46",G744="Type 2",G744="Type D",G744="Type Z",ISBLANK(G744)),0,_xlfn.XLOOKUP(S744,INDIRECT(U744&amp;AR744&amp;"w"),INDIRECT(U744&amp;AR744)))</f>
        <v>0</v>
      </c>
      <c r="AT744" s="9" cm="1">
        <f t="array" ref="AT744">IF(F744="ExtraLok 100",_xlfn.XLOOKUP(S744,'ExtraLok 100'!$C$6:$S$6,_xlfn.XLOOKUP('Pricing Tool'!T744,'ExtraLok 100'!$A$7:$A$21,'ExtraLok 100'!$C$7:$S$21)),IF(F744="ExtraLok 125",_xlfn.XLOOKUP('Pricing Tool'!S744,'ExtraLok 125'!$C$6:$S$6,_xlfn.XLOOKUP('Pricing Tool'!T744,'ExtraLok 125'!$A$7:$A$33,'ExtraLok 125'!$C$7:$S$33)),0))</f>
        <v>0</v>
      </c>
      <c r="AU744" s="9">
        <f t="shared" ca="1" si="255"/>
        <v>0</v>
      </c>
      <c r="AV744" s="9" t="str">
        <f t="shared" si="243"/>
        <v/>
      </c>
      <c r="AW744" s="85" t="e">
        <f>_xlfn.XLOOKUP($AV744,'Size capacities'!$A$2:$A$120,'Size capacities'!D$2:D$120)</f>
        <v>#N/A</v>
      </c>
      <c r="AX744" s="85" t="e">
        <f>_xlfn.XLOOKUP($AV744,'Size capacities'!$A$2:$A$120,'Size capacities'!E$2:E$120)</f>
        <v>#N/A</v>
      </c>
      <c r="AY744" s="85" t="e">
        <f>_xlfn.XLOOKUP($AV744,'Size capacities'!$A$2:$A$120,'Size capacities'!F$2:F$120)</f>
        <v>#N/A</v>
      </c>
      <c r="AZ744" s="85" t="e">
        <f>_xlfn.XLOOKUP($AV744,'Size capacities'!$A$2:$A$120,'Size capacities'!G$2:G$120)</f>
        <v>#N/A</v>
      </c>
      <c r="BA744" s="85">
        <f t="shared" si="244"/>
        <v>0</v>
      </c>
      <c r="BB744" s="85">
        <f t="shared" si="245"/>
        <v>0</v>
      </c>
    </row>
    <row r="745" spans="1:54" x14ac:dyDescent="0.3">
      <c r="A745" s="7">
        <v>742</v>
      </c>
      <c r="B745" s="91"/>
      <c r="C745" s="91"/>
      <c r="D745" s="91"/>
      <c r="E745" s="91"/>
      <c r="F745" s="91"/>
      <c r="G745" s="91"/>
      <c r="H745" s="91"/>
      <c r="I745" s="91"/>
      <c r="J745" s="91"/>
      <c r="K745" s="92"/>
      <c r="L745" s="92"/>
      <c r="M745" s="9">
        <f t="shared" ca="1" si="235"/>
        <v>0</v>
      </c>
      <c r="N745" s="10" cm="1">
        <f t="array" aca="1" ref="N745" ca="1">IF(ISBLANK(C745),0,IF(F745="Flow",AP745,IF(F745="Cascade",AQ745,IF(OR(ISBLANK(F745),ISBLANK(G745),ISBLANK(I745),ISBLANK(J745)),0,(_xlfn.XLOOKUP(S745,INDIRECT(U745&amp;W745&amp;"W"),_xlfn.XLOOKUP(T745,INDIRECT(U745&amp;W745&amp;"D"),INDIRECT(U745&amp;W745))))))))</f>
        <v>0</v>
      </c>
      <c r="O745" s="93"/>
      <c r="P745" s="9">
        <f t="shared" ca="1" si="236"/>
        <v>0</v>
      </c>
      <c r="Q745" s="9">
        <f t="shared" si="246"/>
        <v>0</v>
      </c>
      <c r="S745" s="7">
        <f t="shared" si="247"/>
        <v>800</v>
      </c>
      <c r="T745" s="7">
        <f t="shared" si="248"/>
        <v>800</v>
      </c>
      <c r="U745" s="8" t="str">
        <f t="shared" si="249"/>
        <v/>
      </c>
      <c r="V745" s="7" cm="1">
        <f t="array" aca="1" ref="V745" ca="1">IF(ISBLANK(I745),0,_xlfn.XLOOKUP(I745,INDIRECT(U745&amp;"Controls"),INDIRECT(U745&amp;"ControlsAddon")))</f>
        <v>0</v>
      </c>
      <c r="W745" s="7" t="str">
        <f t="shared" si="237"/>
        <v/>
      </c>
      <c r="X745" s="7" cm="1">
        <f t="array" aca="1" ref="X745" ca="1">IF(AND(K745="y",NOT(ISBLANK(H745))),_xlfn.XLOOKUP(S745,ralcassette,ralcassettecost),IF(K745="Y",_xlfn.XLOOKUP(S745,INDIRECT(U745&amp;"RALW"),_xlfn.XLOOKUP(T745,INDIRECT(U745&amp;"RALD"),INDIRECT(U745&amp;"RAL"))),0))</f>
        <v>0</v>
      </c>
      <c r="Y745" s="7">
        <f t="shared" si="250"/>
        <v>0</v>
      </c>
      <c r="Z745" s="7">
        <f t="shared" si="251"/>
        <v>0</v>
      </c>
      <c r="AA745" s="7" cm="1">
        <f t="array" ref="AA745">IF(ISNUMBER(SEARCH("cassette",H745)),_xlfn.XLOOKUP(S745,cassettewidth,_xlfn.XLOOKUP(H745,cassettetype,cassette)),IF(ISNUMBER(SEARCH("fascia",H745)),_xlfn.XLOOKUP(S745,fasciawidth,_xlfn.XLOOKUP(H745,fasciatype,fascia)),0))</f>
        <v>0</v>
      </c>
      <c r="AB745" s="7" t="str">
        <f t="shared" si="252"/>
        <v/>
      </c>
      <c r="AC745" s="7" t="str" cm="1">
        <f t="array" ref="AC745">IF(NOT(ISBLANK(H745)),_xlfn.XLOOKUP(S745,cassetterefwidth,_xlfn.XLOOKUP(T745,cassetterefdrop,cassetteref)),"")</f>
        <v/>
      </c>
      <c r="AD745" s="1" t="b">
        <f t="shared" si="253"/>
        <v>0</v>
      </c>
      <c r="AE745" s="1" t="b">
        <f t="shared" si="238"/>
        <v>0</v>
      </c>
      <c r="AF745" s="10" t="e" cm="1">
        <f t="array" aca="1" ref="AF745" ca="1">(_xlfn.XLOOKUP($S745,INDIRECT($U745&amp;$W745&amp;"W"),_xlfn.XLOOKUP($T745,INDIRECT($U745&amp;$W745&amp;"D"),INDIRECT($U745&amp;$W745))))</f>
        <v>#REF!</v>
      </c>
      <c r="AG745" s="9"/>
      <c r="AH745" s="9"/>
      <c r="AI745" s="9"/>
      <c r="AJ745" s="9"/>
      <c r="AK745" s="9"/>
      <c r="AL745" s="7">
        <f t="shared" si="239"/>
        <v>500</v>
      </c>
      <c r="AM745" s="7" t="str">
        <f t="shared" si="254"/>
        <v/>
      </c>
      <c r="AN745" s="7">
        <f t="shared" si="240"/>
        <v>0</v>
      </c>
      <c r="AO745" s="7">
        <f t="shared" si="241"/>
        <v>0</v>
      </c>
      <c r="AP745" s="9" cm="1">
        <f t="array" aca="1" ref="AP745" ca="1">IF(F745="Flow",_xlfn.XLOOKUP(AL745,INDIRECT(F745&amp;AM745&amp;"W"),_xlfn.XLOOKUP(AI745,INDIRECT(F745&amp;AM745&amp;"H"),INDIRECT(F745&amp;AM745))),0)</f>
        <v>0</v>
      </c>
      <c r="AQ745" s="9">
        <f>IF(F745="Cascade",_xlfn.XLOOKUP(S745,Cascade!$C$4:$S$4,Cascade!$C$5:$S$5),0)</f>
        <v>0</v>
      </c>
      <c r="AR745" s="9" t="b">
        <f t="shared" si="242"/>
        <v>0</v>
      </c>
      <c r="AS745" s="9" cm="1">
        <f t="array" aca="1" ref="AS745" ca="1">IF(OR(G745="Ellipse 43",G745="Luxury 46",G745="Type 2",G745="Type D",G745="Type Z",ISBLANK(G745)),0,_xlfn.XLOOKUP(S745,INDIRECT(U745&amp;AR745&amp;"w"),INDIRECT(U745&amp;AR745)))</f>
        <v>0</v>
      </c>
      <c r="AT745" s="9" cm="1">
        <f t="array" ref="AT745">IF(F745="ExtraLok 100",_xlfn.XLOOKUP(S745,'ExtraLok 100'!$C$6:$S$6,_xlfn.XLOOKUP('Pricing Tool'!T745,'ExtraLok 100'!$A$7:$A$21,'ExtraLok 100'!$C$7:$S$21)),IF(F745="ExtraLok 125",_xlfn.XLOOKUP('Pricing Tool'!S745,'ExtraLok 125'!$C$6:$S$6,_xlfn.XLOOKUP('Pricing Tool'!T745,'ExtraLok 125'!$A$7:$A$33,'ExtraLok 125'!$C$7:$S$33)),0))</f>
        <v>0</v>
      </c>
      <c r="AU745" s="9">
        <f t="shared" ca="1" si="255"/>
        <v>0</v>
      </c>
      <c r="AV745" s="9" t="str">
        <f t="shared" si="243"/>
        <v/>
      </c>
      <c r="AW745" s="85" t="e">
        <f>_xlfn.XLOOKUP($AV745,'Size capacities'!$A$2:$A$120,'Size capacities'!D$2:D$120)</f>
        <v>#N/A</v>
      </c>
      <c r="AX745" s="85" t="e">
        <f>_xlfn.XLOOKUP($AV745,'Size capacities'!$A$2:$A$120,'Size capacities'!E$2:E$120)</f>
        <v>#N/A</v>
      </c>
      <c r="AY745" s="85" t="e">
        <f>_xlfn.XLOOKUP($AV745,'Size capacities'!$A$2:$A$120,'Size capacities'!F$2:F$120)</f>
        <v>#N/A</v>
      </c>
      <c r="AZ745" s="85" t="e">
        <f>_xlfn.XLOOKUP($AV745,'Size capacities'!$A$2:$A$120,'Size capacities'!G$2:G$120)</f>
        <v>#N/A</v>
      </c>
      <c r="BA745" s="85">
        <f t="shared" si="244"/>
        <v>0</v>
      </c>
      <c r="BB745" s="85">
        <f t="shared" si="245"/>
        <v>0</v>
      </c>
    </row>
    <row r="746" spans="1:54" x14ac:dyDescent="0.3">
      <c r="A746" s="7">
        <v>743</v>
      </c>
      <c r="B746" s="91"/>
      <c r="C746" s="91"/>
      <c r="D746" s="91"/>
      <c r="E746" s="91"/>
      <c r="F746" s="91"/>
      <c r="G746" s="91"/>
      <c r="H746" s="91"/>
      <c r="I746" s="91"/>
      <c r="J746" s="91"/>
      <c r="K746" s="92"/>
      <c r="L746" s="92"/>
      <c r="M746" s="9">
        <f t="shared" ca="1" si="235"/>
        <v>0</v>
      </c>
      <c r="N746" s="10" cm="1">
        <f t="array" aca="1" ref="N746" ca="1">IF(ISBLANK(C746),0,IF(F746="Flow",AP746,IF(F746="Cascade",AQ746,IF(OR(ISBLANK(F746),ISBLANK(G746),ISBLANK(I746),ISBLANK(J746)),0,(_xlfn.XLOOKUP(S746,INDIRECT(U746&amp;W746&amp;"W"),_xlfn.XLOOKUP(T746,INDIRECT(U746&amp;W746&amp;"D"),INDIRECT(U746&amp;W746))))))))</f>
        <v>0</v>
      </c>
      <c r="O746" s="93"/>
      <c r="P746" s="9">
        <f t="shared" ca="1" si="236"/>
        <v>0</v>
      </c>
      <c r="Q746" s="9">
        <f t="shared" si="246"/>
        <v>0</v>
      </c>
      <c r="S746" s="7">
        <f t="shared" si="247"/>
        <v>800</v>
      </c>
      <c r="T746" s="7">
        <f t="shared" si="248"/>
        <v>800</v>
      </c>
      <c r="U746" s="8" t="str">
        <f t="shared" si="249"/>
        <v/>
      </c>
      <c r="V746" s="7" cm="1">
        <f t="array" aca="1" ref="V746" ca="1">IF(ISBLANK(I746),0,_xlfn.XLOOKUP(I746,INDIRECT(U746&amp;"Controls"),INDIRECT(U746&amp;"ControlsAddon")))</f>
        <v>0</v>
      </c>
      <c r="W746" s="7" t="str">
        <f t="shared" si="237"/>
        <v/>
      </c>
      <c r="X746" s="7" cm="1">
        <f t="array" aca="1" ref="X746" ca="1">IF(AND(K746="y",NOT(ISBLANK(H746))),_xlfn.XLOOKUP(S746,ralcassette,ralcassettecost),IF(K746="Y",_xlfn.XLOOKUP(S746,INDIRECT(U746&amp;"RALW"),_xlfn.XLOOKUP(T746,INDIRECT(U746&amp;"RALD"),INDIRECT(U746&amp;"RAL"))),0))</f>
        <v>0</v>
      </c>
      <c r="Y746" s="7">
        <f t="shared" si="250"/>
        <v>0</v>
      </c>
      <c r="Z746" s="7">
        <f t="shared" si="251"/>
        <v>0</v>
      </c>
      <c r="AA746" s="7" cm="1">
        <f t="array" ref="AA746">IF(ISNUMBER(SEARCH("cassette",H746)),_xlfn.XLOOKUP(S746,cassettewidth,_xlfn.XLOOKUP(H746,cassettetype,cassette)),IF(ISNUMBER(SEARCH("fascia",H746)),_xlfn.XLOOKUP(S746,fasciawidth,_xlfn.XLOOKUP(H746,fasciatype,fascia)),0))</f>
        <v>0</v>
      </c>
      <c r="AB746" s="7" t="str">
        <f t="shared" si="252"/>
        <v/>
      </c>
      <c r="AC746" s="7" t="str" cm="1">
        <f t="array" ref="AC746">IF(NOT(ISBLANK(H746)),_xlfn.XLOOKUP(S746,cassetterefwidth,_xlfn.XLOOKUP(T746,cassetterefdrop,cassetteref)),"")</f>
        <v/>
      </c>
      <c r="AD746" s="1" t="b">
        <f t="shared" si="253"/>
        <v>0</v>
      </c>
      <c r="AE746" s="1" t="b">
        <f t="shared" si="238"/>
        <v>0</v>
      </c>
      <c r="AF746" s="10" t="e" cm="1">
        <f t="array" aca="1" ref="AF746" ca="1">(_xlfn.XLOOKUP($S746,INDIRECT($U746&amp;$W746&amp;"W"),_xlfn.XLOOKUP($T746,INDIRECT($U746&amp;$W746&amp;"D"),INDIRECT($U746&amp;$W746))))</f>
        <v>#REF!</v>
      </c>
      <c r="AG746" s="9"/>
      <c r="AH746" s="9"/>
      <c r="AI746" s="9"/>
      <c r="AJ746" s="9"/>
      <c r="AK746" s="9"/>
      <c r="AL746" s="7">
        <f t="shared" si="239"/>
        <v>500</v>
      </c>
      <c r="AM746" s="7" t="str">
        <f t="shared" si="254"/>
        <v/>
      </c>
      <c r="AN746" s="7">
        <f t="shared" si="240"/>
        <v>0</v>
      </c>
      <c r="AO746" s="7">
        <f t="shared" si="241"/>
        <v>0</v>
      </c>
      <c r="AP746" s="9" cm="1">
        <f t="array" aca="1" ref="AP746" ca="1">IF(F746="Flow",_xlfn.XLOOKUP(AL746,INDIRECT(F746&amp;AM746&amp;"W"),_xlfn.XLOOKUP(AI746,INDIRECT(F746&amp;AM746&amp;"H"),INDIRECT(F746&amp;AM746))),0)</f>
        <v>0</v>
      </c>
      <c r="AQ746" s="9">
        <f>IF(F746="Cascade",_xlfn.XLOOKUP(S746,Cascade!$C$4:$S$4,Cascade!$C$5:$S$5),0)</f>
        <v>0</v>
      </c>
      <c r="AR746" s="9" t="b">
        <f t="shared" si="242"/>
        <v>0</v>
      </c>
      <c r="AS746" s="9" cm="1">
        <f t="array" aca="1" ref="AS746" ca="1">IF(OR(G746="Ellipse 43",G746="Luxury 46",G746="Type 2",G746="Type D",G746="Type Z",ISBLANK(G746)),0,_xlfn.XLOOKUP(S746,INDIRECT(U746&amp;AR746&amp;"w"),INDIRECT(U746&amp;AR746)))</f>
        <v>0</v>
      </c>
      <c r="AT746" s="9" cm="1">
        <f t="array" ref="AT746">IF(F746="ExtraLok 100",_xlfn.XLOOKUP(S746,'ExtraLok 100'!$C$6:$S$6,_xlfn.XLOOKUP('Pricing Tool'!T746,'ExtraLok 100'!$A$7:$A$21,'ExtraLok 100'!$C$7:$S$21)),IF(F746="ExtraLok 125",_xlfn.XLOOKUP('Pricing Tool'!S746,'ExtraLok 125'!$C$6:$S$6,_xlfn.XLOOKUP('Pricing Tool'!T746,'ExtraLok 125'!$A$7:$A$33,'ExtraLok 125'!$C$7:$S$33)),0))</f>
        <v>0</v>
      </c>
      <c r="AU746" s="9">
        <f t="shared" ca="1" si="255"/>
        <v>0</v>
      </c>
      <c r="AV746" s="9" t="str">
        <f t="shared" si="243"/>
        <v/>
      </c>
      <c r="AW746" s="85" t="e">
        <f>_xlfn.XLOOKUP($AV746,'Size capacities'!$A$2:$A$120,'Size capacities'!D$2:D$120)</f>
        <v>#N/A</v>
      </c>
      <c r="AX746" s="85" t="e">
        <f>_xlfn.XLOOKUP($AV746,'Size capacities'!$A$2:$A$120,'Size capacities'!E$2:E$120)</f>
        <v>#N/A</v>
      </c>
      <c r="AY746" s="85" t="e">
        <f>_xlfn.XLOOKUP($AV746,'Size capacities'!$A$2:$A$120,'Size capacities'!F$2:F$120)</f>
        <v>#N/A</v>
      </c>
      <c r="AZ746" s="85" t="e">
        <f>_xlfn.XLOOKUP($AV746,'Size capacities'!$A$2:$A$120,'Size capacities'!G$2:G$120)</f>
        <v>#N/A</v>
      </c>
      <c r="BA746" s="85">
        <f t="shared" si="244"/>
        <v>0</v>
      </c>
      <c r="BB746" s="85">
        <f t="shared" si="245"/>
        <v>0</v>
      </c>
    </row>
    <row r="747" spans="1:54" x14ac:dyDescent="0.3">
      <c r="A747" s="7">
        <v>744</v>
      </c>
      <c r="B747" s="91"/>
      <c r="C747" s="91"/>
      <c r="D747" s="91"/>
      <c r="E747" s="91"/>
      <c r="F747" s="91"/>
      <c r="G747" s="91"/>
      <c r="H747" s="91"/>
      <c r="I747" s="91"/>
      <c r="J747" s="91"/>
      <c r="K747" s="92"/>
      <c r="L747" s="92"/>
      <c r="M747" s="9">
        <f t="shared" ca="1" si="235"/>
        <v>0</v>
      </c>
      <c r="N747" s="10" cm="1">
        <f t="array" aca="1" ref="N747" ca="1">IF(ISBLANK(C747),0,IF(F747="Flow",AP747,IF(F747="Cascade",AQ747,IF(OR(ISBLANK(F747),ISBLANK(G747),ISBLANK(I747),ISBLANK(J747)),0,(_xlfn.XLOOKUP(S747,INDIRECT(U747&amp;W747&amp;"W"),_xlfn.XLOOKUP(T747,INDIRECT(U747&amp;W747&amp;"D"),INDIRECT(U747&amp;W747))))))))</f>
        <v>0</v>
      </c>
      <c r="O747" s="93"/>
      <c r="P747" s="9">
        <f t="shared" ca="1" si="236"/>
        <v>0</v>
      </c>
      <c r="Q747" s="9">
        <f t="shared" si="246"/>
        <v>0</v>
      </c>
      <c r="S747" s="7">
        <f t="shared" si="247"/>
        <v>800</v>
      </c>
      <c r="T747" s="7">
        <f t="shared" si="248"/>
        <v>800</v>
      </c>
      <c r="U747" s="8" t="str">
        <f t="shared" si="249"/>
        <v/>
      </c>
      <c r="V747" s="7" cm="1">
        <f t="array" aca="1" ref="V747" ca="1">IF(ISBLANK(I747),0,_xlfn.XLOOKUP(I747,INDIRECT(U747&amp;"Controls"),INDIRECT(U747&amp;"ControlsAddon")))</f>
        <v>0</v>
      </c>
      <c r="W747" s="7" t="str">
        <f t="shared" si="237"/>
        <v/>
      </c>
      <c r="X747" s="7" cm="1">
        <f t="array" aca="1" ref="X747" ca="1">IF(AND(K747="y",NOT(ISBLANK(H747))),_xlfn.XLOOKUP(S747,ralcassette,ralcassettecost),IF(K747="Y",_xlfn.XLOOKUP(S747,INDIRECT(U747&amp;"RALW"),_xlfn.XLOOKUP(T747,INDIRECT(U747&amp;"RALD"),INDIRECT(U747&amp;"RAL"))),0))</f>
        <v>0</v>
      </c>
      <c r="Y747" s="7">
        <f t="shared" si="250"/>
        <v>0</v>
      </c>
      <c r="Z747" s="7">
        <f t="shared" si="251"/>
        <v>0</v>
      </c>
      <c r="AA747" s="7" cm="1">
        <f t="array" ref="AA747">IF(ISNUMBER(SEARCH("cassette",H747)),_xlfn.XLOOKUP(S747,cassettewidth,_xlfn.XLOOKUP(H747,cassettetype,cassette)),IF(ISNUMBER(SEARCH("fascia",H747)),_xlfn.XLOOKUP(S747,fasciawidth,_xlfn.XLOOKUP(H747,fasciatype,fascia)),0))</f>
        <v>0</v>
      </c>
      <c r="AB747" s="7" t="str">
        <f t="shared" si="252"/>
        <v/>
      </c>
      <c r="AC747" s="7" t="str" cm="1">
        <f t="array" ref="AC747">IF(NOT(ISBLANK(H747)),_xlfn.XLOOKUP(S747,cassetterefwidth,_xlfn.XLOOKUP(T747,cassetterefdrop,cassetteref)),"")</f>
        <v/>
      </c>
      <c r="AD747" s="1" t="b">
        <f t="shared" si="253"/>
        <v>0</v>
      </c>
      <c r="AE747" s="1" t="b">
        <f t="shared" si="238"/>
        <v>0</v>
      </c>
      <c r="AF747" s="10" t="e" cm="1">
        <f t="array" aca="1" ref="AF747" ca="1">(_xlfn.XLOOKUP($S747,INDIRECT($U747&amp;$W747&amp;"W"),_xlfn.XLOOKUP($T747,INDIRECT($U747&amp;$W747&amp;"D"),INDIRECT($U747&amp;$W747))))</f>
        <v>#REF!</v>
      </c>
      <c r="AG747" s="9"/>
      <c r="AH747" s="9"/>
      <c r="AI747" s="9"/>
      <c r="AJ747" s="9"/>
      <c r="AK747" s="9"/>
      <c r="AL747" s="7">
        <f t="shared" si="239"/>
        <v>500</v>
      </c>
      <c r="AM747" s="7" t="str">
        <f t="shared" si="254"/>
        <v/>
      </c>
      <c r="AN747" s="7">
        <f t="shared" si="240"/>
        <v>0</v>
      </c>
      <c r="AO747" s="7">
        <f t="shared" si="241"/>
        <v>0</v>
      </c>
      <c r="AP747" s="9" cm="1">
        <f t="array" aca="1" ref="AP747" ca="1">IF(F747="Flow",_xlfn.XLOOKUP(AL747,INDIRECT(F747&amp;AM747&amp;"W"),_xlfn.XLOOKUP(AI747,INDIRECT(F747&amp;AM747&amp;"H"),INDIRECT(F747&amp;AM747))),0)</f>
        <v>0</v>
      </c>
      <c r="AQ747" s="9">
        <f>IF(F747="Cascade",_xlfn.XLOOKUP(S747,Cascade!$C$4:$S$4,Cascade!$C$5:$S$5),0)</f>
        <v>0</v>
      </c>
      <c r="AR747" s="9" t="b">
        <f t="shared" si="242"/>
        <v>0</v>
      </c>
      <c r="AS747" s="9" cm="1">
        <f t="array" aca="1" ref="AS747" ca="1">IF(OR(G747="Ellipse 43",G747="Luxury 46",G747="Type 2",G747="Type D",G747="Type Z",ISBLANK(G747)),0,_xlfn.XLOOKUP(S747,INDIRECT(U747&amp;AR747&amp;"w"),INDIRECT(U747&amp;AR747)))</f>
        <v>0</v>
      </c>
      <c r="AT747" s="9" cm="1">
        <f t="array" ref="AT747">IF(F747="ExtraLok 100",_xlfn.XLOOKUP(S747,'ExtraLok 100'!$C$6:$S$6,_xlfn.XLOOKUP('Pricing Tool'!T747,'ExtraLok 100'!$A$7:$A$21,'ExtraLok 100'!$C$7:$S$21)),IF(F747="ExtraLok 125",_xlfn.XLOOKUP('Pricing Tool'!S747,'ExtraLok 125'!$C$6:$S$6,_xlfn.XLOOKUP('Pricing Tool'!T747,'ExtraLok 125'!$A$7:$A$33,'ExtraLok 125'!$C$7:$S$33)),0))</f>
        <v>0</v>
      </c>
      <c r="AU747" s="9">
        <f t="shared" ca="1" si="255"/>
        <v>0</v>
      </c>
      <c r="AV747" s="9" t="str">
        <f t="shared" si="243"/>
        <v/>
      </c>
      <c r="AW747" s="85" t="e">
        <f>_xlfn.XLOOKUP($AV747,'Size capacities'!$A$2:$A$120,'Size capacities'!D$2:D$120)</f>
        <v>#N/A</v>
      </c>
      <c r="AX747" s="85" t="e">
        <f>_xlfn.XLOOKUP($AV747,'Size capacities'!$A$2:$A$120,'Size capacities'!E$2:E$120)</f>
        <v>#N/A</v>
      </c>
      <c r="AY747" s="85" t="e">
        <f>_xlfn.XLOOKUP($AV747,'Size capacities'!$A$2:$A$120,'Size capacities'!F$2:F$120)</f>
        <v>#N/A</v>
      </c>
      <c r="AZ747" s="85" t="e">
        <f>_xlfn.XLOOKUP($AV747,'Size capacities'!$A$2:$A$120,'Size capacities'!G$2:G$120)</f>
        <v>#N/A</v>
      </c>
      <c r="BA747" s="85">
        <f t="shared" si="244"/>
        <v>0</v>
      </c>
      <c r="BB747" s="85">
        <f t="shared" si="245"/>
        <v>0</v>
      </c>
    </row>
    <row r="748" spans="1:54" x14ac:dyDescent="0.3">
      <c r="A748" s="7">
        <v>745</v>
      </c>
      <c r="B748" s="91"/>
      <c r="C748" s="91"/>
      <c r="D748" s="91"/>
      <c r="E748" s="91"/>
      <c r="F748" s="91"/>
      <c r="G748" s="91"/>
      <c r="H748" s="91"/>
      <c r="I748" s="91"/>
      <c r="J748" s="91"/>
      <c r="K748" s="92"/>
      <c r="L748" s="92"/>
      <c r="M748" s="9">
        <f t="shared" ca="1" si="235"/>
        <v>0</v>
      </c>
      <c r="N748" s="10" cm="1">
        <f t="array" aca="1" ref="N748" ca="1">IF(ISBLANK(C748),0,IF(F748="Flow",AP748,IF(F748="Cascade",AQ748,IF(OR(ISBLANK(F748),ISBLANK(G748),ISBLANK(I748),ISBLANK(J748)),0,(_xlfn.XLOOKUP(S748,INDIRECT(U748&amp;W748&amp;"W"),_xlfn.XLOOKUP(T748,INDIRECT(U748&amp;W748&amp;"D"),INDIRECT(U748&amp;W748))))))))</f>
        <v>0</v>
      </c>
      <c r="O748" s="93"/>
      <c r="P748" s="9">
        <f t="shared" ca="1" si="236"/>
        <v>0</v>
      </c>
      <c r="Q748" s="9">
        <f t="shared" si="246"/>
        <v>0</v>
      </c>
      <c r="S748" s="7">
        <f t="shared" si="247"/>
        <v>800</v>
      </c>
      <c r="T748" s="7">
        <f t="shared" si="248"/>
        <v>800</v>
      </c>
      <c r="U748" s="8" t="str">
        <f t="shared" si="249"/>
        <v/>
      </c>
      <c r="V748" s="7" cm="1">
        <f t="array" aca="1" ref="V748" ca="1">IF(ISBLANK(I748),0,_xlfn.XLOOKUP(I748,INDIRECT(U748&amp;"Controls"),INDIRECT(U748&amp;"ControlsAddon")))</f>
        <v>0</v>
      </c>
      <c r="W748" s="7" t="str">
        <f t="shared" si="237"/>
        <v/>
      </c>
      <c r="X748" s="7" cm="1">
        <f t="array" aca="1" ref="X748" ca="1">IF(AND(K748="y",NOT(ISBLANK(H748))),_xlfn.XLOOKUP(S748,ralcassette,ralcassettecost),IF(K748="Y",_xlfn.XLOOKUP(S748,INDIRECT(U748&amp;"RALW"),_xlfn.XLOOKUP(T748,INDIRECT(U748&amp;"RALD"),INDIRECT(U748&amp;"RAL"))),0))</f>
        <v>0</v>
      </c>
      <c r="Y748" s="7">
        <f t="shared" si="250"/>
        <v>0</v>
      </c>
      <c r="Z748" s="7">
        <f t="shared" si="251"/>
        <v>0</v>
      </c>
      <c r="AA748" s="7" cm="1">
        <f t="array" ref="AA748">IF(ISNUMBER(SEARCH("cassette",H748)),_xlfn.XLOOKUP(S748,cassettewidth,_xlfn.XLOOKUP(H748,cassettetype,cassette)),IF(ISNUMBER(SEARCH("fascia",H748)),_xlfn.XLOOKUP(S748,fasciawidth,_xlfn.XLOOKUP(H748,fasciatype,fascia)),0))</f>
        <v>0</v>
      </c>
      <c r="AB748" s="7" t="str">
        <f t="shared" si="252"/>
        <v/>
      </c>
      <c r="AC748" s="7" t="str" cm="1">
        <f t="array" ref="AC748">IF(NOT(ISBLANK(H748)),_xlfn.XLOOKUP(S748,cassetterefwidth,_xlfn.XLOOKUP(T748,cassetterefdrop,cassetteref)),"")</f>
        <v/>
      </c>
      <c r="AD748" s="1" t="b">
        <f t="shared" si="253"/>
        <v>0</v>
      </c>
      <c r="AE748" s="1" t="b">
        <f t="shared" si="238"/>
        <v>0</v>
      </c>
      <c r="AF748" s="10" t="e" cm="1">
        <f t="array" aca="1" ref="AF748" ca="1">(_xlfn.XLOOKUP($S748,INDIRECT($U748&amp;$W748&amp;"W"),_xlfn.XLOOKUP($T748,INDIRECT($U748&amp;$W748&amp;"D"),INDIRECT($U748&amp;$W748))))</f>
        <v>#REF!</v>
      </c>
      <c r="AG748" s="9"/>
      <c r="AH748" s="9"/>
      <c r="AI748" s="9"/>
      <c r="AJ748" s="9"/>
      <c r="AK748" s="9"/>
      <c r="AL748" s="7">
        <f t="shared" si="239"/>
        <v>500</v>
      </c>
      <c r="AM748" s="7" t="str">
        <f t="shared" si="254"/>
        <v/>
      </c>
      <c r="AN748" s="7">
        <f t="shared" si="240"/>
        <v>0</v>
      </c>
      <c r="AO748" s="7">
        <f t="shared" si="241"/>
        <v>0</v>
      </c>
      <c r="AP748" s="9" cm="1">
        <f t="array" aca="1" ref="AP748" ca="1">IF(F748="Flow",_xlfn.XLOOKUP(AL748,INDIRECT(F748&amp;AM748&amp;"W"),_xlfn.XLOOKUP(AI748,INDIRECT(F748&amp;AM748&amp;"H"),INDIRECT(F748&amp;AM748))),0)</f>
        <v>0</v>
      </c>
      <c r="AQ748" s="9">
        <f>IF(F748="Cascade",_xlfn.XLOOKUP(S748,Cascade!$C$4:$S$4,Cascade!$C$5:$S$5),0)</f>
        <v>0</v>
      </c>
      <c r="AR748" s="9" t="b">
        <f t="shared" si="242"/>
        <v>0</v>
      </c>
      <c r="AS748" s="9" cm="1">
        <f t="array" aca="1" ref="AS748" ca="1">IF(OR(G748="Ellipse 43",G748="Luxury 46",G748="Type 2",G748="Type D",G748="Type Z",ISBLANK(G748)),0,_xlfn.XLOOKUP(S748,INDIRECT(U748&amp;AR748&amp;"w"),INDIRECT(U748&amp;AR748)))</f>
        <v>0</v>
      </c>
      <c r="AT748" s="9" cm="1">
        <f t="array" ref="AT748">IF(F748="ExtraLok 100",_xlfn.XLOOKUP(S748,'ExtraLok 100'!$C$6:$S$6,_xlfn.XLOOKUP('Pricing Tool'!T748,'ExtraLok 100'!$A$7:$A$21,'ExtraLok 100'!$C$7:$S$21)),IF(F748="ExtraLok 125",_xlfn.XLOOKUP('Pricing Tool'!S748,'ExtraLok 125'!$C$6:$S$6,_xlfn.XLOOKUP('Pricing Tool'!T748,'ExtraLok 125'!$A$7:$A$33,'ExtraLok 125'!$C$7:$S$33)),0))</f>
        <v>0</v>
      </c>
      <c r="AU748" s="9">
        <f t="shared" ca="1" si="255"/>
        <v>0</v>
      </c>
      <c r="AV748" s="9" t="str">
        <f t="shared" si="243"/>
        <v/>
      </c>
      <c r="AW748" s="85" t="e">
        <f>_xlfn.XLOOKUP($AV748,'Size capacities'!$A$2:$A$120,'Size capacities'!D$2:D$120)</f>
        <v>#N/A</v>
      </c>
      <c r="AX748" s="85" t="e">
        <f>_xlfn.XLOOKUP($AV748,'Size capacities'!$A$2:$A$120,'Size capacities'!E$2:E$120)</f>
        <v>#N/A</v>
      </c>
      <c r="AY748" s="85" t="e">
        <f>_xlfn.XLOOKUP($AV748,'Size capacities'!$A$2:$A$120,'Size capacities'!F$2:F$120)</f>
        <v>#N/A</v>
      </c>
      <c r="AZ748" s="85" t="e">
        <f>_xlfn.XLOOKUP($AV748,'Size capacities'!$A$2:$A$120,'Size capacities'!G$2:G$120)</f>
        <v>#N/A</v>
      </c>
      <c r="BA748" s="85">
        <f t="shared" si="244"/>
        <v>0</v>
      </c>
      <c r="BB748" s="85">
        <f t="shared" si="245"/>
        <v>0</v>
      </c>
    </row>
    <row r="749" spans="1:54" x14ac:dyDescent="0.3">
      <c r="A749" s="7">
        <v>746</v>
      </c>
      <c r="B749" s="91"/>
      <c r="C749" s="91"/>
      <c r="D749" s="91"/>
      <c r="E749" s="91"/>
      <c r="F749" s="91"/>
      <c r="G749" s="91"/>
      <c r="H749" s="91"/>
      <c r="I749" s="91"/>
      <c r="J749" s="91"/>
      <c r="K749" s="92"/>
      <c r="L749" s="92"/>
      <c r="M749" s="9">
        <f t="shared" ca="1" si="235"/>
        <v>0</v>
      </c>
      <c r="N749" s="10" cm="1">
        <f t="array" aca="1" ref="N749" ca="1">IF(ISBLANK(C749),0,IF(F749="Flow",AP749,IF(F749="Cascade",AQ749,IF(OR(ISBLANK(F749),ISBLANK(G749),ISBLANK(I749),ISBLANK(J749)),0,(_xlfn.XLOOKUP(S749,INDIRECT(U749&amp;W749&amp;"W"),_xlfn.XLOOKUP(T749,INDIRECT(U749&amp;W749&amp;"D"),INDIRECT(U749&amp;W749))))))))</f>
        <v>0</v>
      </c>
      <c r="O749" s="93"/>
      <c r="P749" s="9">
        <f t="shared" ca="1" si="236"/>
        <v>0</v>
      </c>
      <c r="Q749" s="9">
        <f t="shared" si="246"/>
        <v>0</v>
      </c>
      <c r="S749" s="7">
        <f t="shared" si="247"/>
        <v>800</v>
      </c>
      <c r="T749" s="7">
        <f t="shared" si="248"/>
        <v>800</v>
      </c>
      <c r="U749" s="8" t="str">
        <f t="shared" si="249"/>
        <v/>
      </c>
      <c r="V749" s="7" cm="1">
        <f t="array" aca="1" ref="V749" ca="1">IF(ISBLANK(I749),0,_xlfn.XLOOKUP(I749,INDIRECT(U749&amp;"Controls"),INDIRECT(U749&amp;"ControlsAddon")))</f>
        <v>0</v>
      </c>
      <c r="W749" s="7" t="str">
        <f t="shared" si="237"/>
        <v/>
      </c>
      <c r="X749" s="7" cm="1">
        <f t="array" aca="1" ref="X749" ca="1">IF(AND(K749="y",NOT(ISBLANK(H749))),_xlfn.XLOOKUP(S749,ralcassette,ralcassettecost),IF(K749="Y",_xlfn.XLOOKUP(S749,INDIRECT(U749&amp;"RALW"),_xlfn.XLOOKUP(T749,INDIRECT(U749&amp;"RALD"),INDIRECT(U749&amp;"RAL"))),0))</f>
        <v>0</v>
      </c>
      <c r="Y749" s="7">
        <f t="shared" si="250"/>
        <v>0</v>
      </c>
      <c r="Z749" s="7">
        <f t="shared" si="251"/>
        <v>0</v>
      </c>
      <c r="AA749" s="7" cm="1">
        <f t="array" ref="AA749">IF(ISNUMBER(SEARCH("cassette",H749)),_xlfn.XLOOKUP(S749,cassettewidth,_xlfn.XLOOKUP(H749,cassettetype,cassette)),IF(ISNUMBER(SEARCH("fascia",H749)),_xlfn.XLOOKUP(S749,fasciawidth,_xlfn.XLOOKUP(H749,fasciatype,fascia)),0))</f>
        <v>0</v>
      </c>
      <c r="AB749" s="7" t="str">
        <f t="shared" si="252"/>
        <v/>
      </c>
      <c r="AC749" s="7" t="str" cm="1">
        <f t="array" ref="AC749">IF(NOT(ISBLANK(H749)),_xlfn.XLOOKUP(S749,cassetterefwidth,_xlfn.XLOOKUP(T749,cassetterefdrop,cassetteref)),"")</f>
        <v/>
      </c>
      <c r="AD749" s="1" t="b">
        <f t="shared" si="253"/>
        <v>0</v>
      </c>
      <c r="AE749" s="1" t="b">
        <f t="shared" si="238"/>
        <v>0</v>
      </c>
      <c r="AF749" s="10" t="e" cm="1">
        <f t="array" aca="1" ref="AF749" ca="1">(_xlfn.XLOOKUP($S749,INDIRECT($U749&amp;$W749&amp;"W"),_xlfn.XLOOKUP($T749,INDIRECT($U749&amp;$W749&amp;"D"),INDIRECT($U749&amp;$W749))))</f>
        <v>#REF!</v>
      </c>
      <c r="AG749" s="9"/>
      <c r="AH749" s="9"/>
      <c r="AI749" s="9"/>
      <c r="AJ749" s="9"/>
      <c r="AK749" s="9"/>
      <c r="AL749" s="7">
        <f t="shared" si="239"/>
        <v>500</v>
      </c>
      <c r="AM749" s="7" t="str">
        <f t="shared" si="254"/>
        <v/>
      </c>
      <c r="AN749" s="7">
        <f t="shared" si="240"/>
        <v>0</v>
      </c>
      <c r="AO749" s="7">
        <f t="shared" si="241"/>
        <v>0</v>
      </c>
      <c r="AP749" s="9" cm="1">
        <f t="array" aca="1" ref="AP749" ca="1">IF(F749="Flow",_xlfn.XLOOKUP(AL749,INDIRECT(F749&amp;AM749&amp;"W"),_xlfn.XLOOKUP(AI749,INDIRECT(F749&amp;AM749&amp;"H"),INDIRECT(F749&amp;AM749))),0)</f>
        <v>0</v>
      </c>
      <c r="AQ749" s="9">
        <f>IF(F749="Cascade",_xlfn.XLOOKUP(S749,Cascade!$C$4:$S$4,Cascade!$C$5:$S$5),0)</f>
        <v>0</v>
      </c>
      <c r="AR749" s="9" t="b">
        <f t="shared" si="242"/>
        <v>0</v>
      </c>
      <c r="AS749" s="9" cm="1">
        <f t="array" aca="1" ref="AS749" ca="1">IF(OR(G749="Ellipse 43",G749="Luxury 46",G749="Type 2",G749="Type D",G749="Type Z",ISBLANK(G749)),0,_xlfn.XLOOKUP(S749,INDIRECT(U749&amp;AR749&amp;"w"),INDIRECT(U749&amp;AR749)))</f>
        <v>0</v>
      </c>
      <c r="AT749" s="9" cm="1">
        <f t="array" ref="AT749">IF(F749="ExtraLok 100",_xlfn.XLOOKUP(S749,'ExtraLok 100'!$C$6:$S$6,_xlfn.XLOOKUP('Pricing Tool'!T749,'ExtraLok 100'!$A$7:$A$21,'ExtraLok 100'!$C$7:$S$21)),IF(F749="ExtraLok 125",_xlfn.XLOOKUP('Pricing Tool'!S749,'ExtraLok 125'!$C$6:$S$6,_xlfn.XLOOKUP('Pricing Tool'!T749,'ExtraLok 125'!$A$7:$A$33,'ExtraLok 125'!$C$7:$S$33)),0))</f>
        <v>0</v>
      </c>
      <c r="AU749" s="9">
        <f t="shared" ca="1" si="255"/>
        <v>0</v>
      </c>
      <c r="AV749" s="9" t="str">
        <f t="shared" si="243"/>
        <v/>
      </c>
      <c r="AW749" s="85" t="e">
        <f>_xlfn.XLOOKUP($AV749,'Size capacities'!$A$2:$A$120,'Size capacities'!D$2:D$120)</f>
        <v>#N/A</v>
      </c>
      <c r="AX749" s="85" t="e">
        <f>_xlfn.XLOOKUP($AV749,'Size capacities'!$A$2:$A$120,'Size capacities'!E$2:E$120)</f>
        <v>#N/A</v>
      </c>
      <c r="AY749" s="85" t="e">
        <f>_xlfn.XLOOKUP($AV749,'Size capacities'!$A$2:$A$120,'Size capacities'!F$2:F$120)</f>
        <v>#N/A</v>
      </c>
      <c r="AZ749" s="85" t="e">
        <f>_xlfn.XLOOKUP($AV749,'Size capacities'!$A$2:$A$120,'Size capacities'!G$2:G$120)</f>
        <v>#N/A</v>
      </c>
      <c r="BA749" s="85">
        <f t="shared" si="244"/>
        <v>0</v>
      </c>
      <c r="BB749" s="85">
        <f t="shared" si="245"/>
        <v>0</v>
      </c>
    </row>
    <row r="750" spans="1:54" x14ac:dyDescent="0.3">
      <c r="A750" s="7">
        <v>747</v>
      </c>
      <c r="B750" s="91"/>
      <c r="C750" s="91"/>
      <c r="D750" s="91"/>
      <c r="E750" s="91"/>
      <c r="F750" s="91"/>
      <c r="G750" s="91"/>
      <c r="H750" s="91"/>
      <c r="I750" s="91"/>
      <c r="J750" s="91"/>
      <c r="K750" s="92"/>
      <c r="L750" s="92"/>
      <c r="M750" s="9">
        <f t="shared" ca="1" si="235"/>
        <v>0</v>
      </c>
      <c r="N750" s="10" cm="1">
        <f t="array" aca="1" ref="N750" ca="1">IF(ISBLANK(C750),0,IF(F750="Flow",AP750,IF(F750="Cascade",AQ750,IF(OR(ISBLANK(F750),ISBLANK(G750),ISBLANK(I750),ISBLANK(J750)),0,(_xlfn.XLOOKUP(S750,INDIRECT(U750&amp;W750&amp;"W"),_xlfn.XLOOKUP(T750,INDIRECT(U750&amp;W750&amp;"D"),INDIRECT(U750&amp;W750))))))))</f>
        <v>0</v>
      </c>
      <c r="O750" s="93"/>
      <c r="P750" s="9">
        <f t="shared" ca="1" si="236"/>
        <v>0</v>
      </c>
      <c r="Q750" s="9">
        <f t="shared" si="246"/>
        <v>0</v>
      </c>
      <c r="S750" s="7">
        <f t="shared" si="247"/>
        <v>800</v>
      </c>
      <c r="T750" s="7">
        <f t="shared" si="248"/>
        <v>800</v>
      </c>
      <c r="U750" s="8" t="str">
        <f t="shared" si="249"/>
        <v/>
      </c>
      <c r="V750" s="7" cm="1">
        <f t="array" aca="1" ref="V750" ca="1">IF(ISBLANK(I750),0,_xlfn.XLOOKUP(I750,INDIRECT(U750&amp;"Controls"),INDIRECT(U750&amp;"ControlsAddon")))</f>
        <v>0</v>
      </c>
      <c r="W750" s="7" t="str">
        <f t="shared" si="237"/>
        <v/>
      </c>
      <c r="X750" s="7" cm="1">
        <f t="array" aca="1" ref="X750" ca="1">IF(AND(K750="y",NOT(ISBLANK(H750))),_xlfn.XLOOKUP(S750,ralcassette,ralcassettecost),IF(K750="Y",_xlfn.XLOOKUP(S750,INDIRECT(U750&amp;"RALW"),_xlfn.XLOOKUP(T750,INDIRECT(U750&amp;"RALD"),INDIRECT(U750&amp;"RAL"))),0))</f>
        <v>0</v>
      </c>
      <c r="Y750" s="7">
        <f t="shared" si="250"/>
        <v>0</v>
      </c>
      <c r="Z750" s="7">
        <f t="shared" si="251"/>
        <v>0</v>
      </c>
      <c r="AA750" s="7" cm="1">
        <f t="array" ref="AA750">IF(ISNUMBER(SEARCH("cassette",H750)),_xlfn.XLOOKUP(S750,cassettewidth,_xlfn.XLOOKUP(H750,cassettetype,cassette)),IF(ISNUMBER(SEARCH("fascia",H750)),_xlfn.XLOOKUP(S750,fasciawidth,_xlfn.XLOOKUP(H750,fasciatype,fascia)),0))</f>
        <v>0</v>
      </c>
      <c r="AB750" s="7" t="str">
        <f t="shared" si="252"/>
        <v/>
      </c>
      <c r="AC750" s="7" t="str" cm="1">
        <f t="array" ref="AC750">IF(NOT(ISBLANK(H750)),_xlfn.XLOOKUP(S750,cassetterefwidth,_xlfn.XLOOKUP(T750,cassetterefdrop,cassetteref)),"")</f>
        <v/>
      </c>
      <c r="AD750" s="1" t="b">
        <f t="shared" si="253"/>
        <v>0</v>
      </c>
      <c r="AE750" s="1" t="b">
        <f t="shared" si="238"/>
        <v>0</v>
      </c>
      <c r="AF750" s="10" t="e" cm="1">
        <f t="array" aca="1" ref="AF750" ca="1">(_xlfn.XLOOKUP($S750,INDIRECT($U750&amp;$W750&amp;"W"),_xlfn.XLOOKUP($T750,INDIRECT($U750&amp;$W750&amp;"D"),INDIRECT($U750&amp;$W750))))</f>
        <v>#REF!</v>
      </c>
      <c r="AG750" s="9"/>
      <c r="AH750" s="9"/>
      <c r="AI750" s="9"/>
      <c r="AJ750" s="9"/>
      <c r="AK750" s="9"/>
      <c r="AL750" s="7">
        <f t="shared" si="239"/>
        <v>500</v>
      </c>
      <c r="AM750" s="7" t="str">
        <f t="shared" si="254"/>
        <v/>
      </c>
      <c r="AN750" s="7">
        <f t="shared" si="240"/>
        <v>0</v>
      </c>
      <c r="AO750" s="7">
        <f t="shared" si="241"/>
        <v>0</v>
      </c>
      <c r="AP750" s="9" cm="1">
        <f t="array" aca="1" ref="AP750" ca="1">IF(F750="Flow",_xlfn.XLOOKUP(AL750,INDIRECT(F750&amp;AM750&amp;"W"),_xlfn.XLOOKUP(AI750,INDIRECT(F750&amp;AM750&amp;"H"),INDIRECT(F750&amp;AM750))),0)</f>
        <v>0</v>
      </c>
      <c r="AQ750" s="9">
        <f>IF(F750="Cascade",_xlfn.XLOOKUP(S750,Cascade!$C$4:$S$4,Cascade!$C$5:$S$5),0)</f>
        <v>0</v>
      </c>
      <c r="AR750" s="9" t="b">
        <f t="shared" si="242"/>
        <v>0</v>
      </c>
      <c r="AS750" s="9" cm="1">
        <f t="array" aca="1" ref="AS750" ca="1">IF(OR(G750="Ellipse 43",G750="Luxury 46",G750="Type 2",G750="Type D",G750="Type Z",ISBLANK(G750)),0,_xlfn.XLOOKUP(S750,INDIRECT(U750&amp;AR750&amp;"w"),INDIRECT(U750&amp;AR750)))</f>
        <v>0</v>
      </c>
      <c r="AT750" s="9" cm="1">
        <f t="array" ref="AT750">IF(F750="ExtraLok 100",_xlfn.XLOOKUP(S750,'ExtraLok 100'!$C$6:$S$6,_xlfn.XLOOKUP('Pricing Tool'!T750,'ExtraLok 100'!$A$7:$A$21,'ExtraLok 100'!$C$7:$S$21)),IF(F750="ExtraLok 125",_xlfn.XLOOKUP('Pricing Tool'!S750,'ExtraLok 125'!$C$6:$S$6,_xlfn.XLOOKUP('Pricing Tool'!T750,'ExtraLok 125'!$A$7:$A$33,'ExtraLok 125'!$C$7:$S$33)),0))</f>
        <v>0</v>
      </c>
      <c r="AU750" s="9">
        <f t="shared" ca="1" si="255"/>
        <v>0</v>
      </c>
      <c r="AV750" s="9" t="str">
        <f t="shared" si="243"/>
        <v/>
      </c>
      <c r="AW750" s="85" t="e">
        <f>_xlfn.XLOOKUP($AV750,'Size capacities'!$A$2:$A$120,'Size capacities'!D$2:D$120)</f>
        <v>#N/A</v>
      </c>
      <c r="AX750" s="85" t="e">
        <f>_xlfn.XLOOKUP($AV750,'Size capacities'!$A$2:$A$120,'Size capacities'!E$2:E$120)</f>
        <v>#N/A</v>
      </c>
      <c r="AY750" s="85" t="e">
        <f>_xlfn.XLOOKUP($AV750,'Size capacities'!$A$2:$A$120,'Size capacities'!F$2:F$120)</f>
        <v>#N/A</v>
      </c>
      <c r="AZ750" s="85" t="e">
        <f>_xlfn.XLOOKUP($AV750,'Size capacities'!$A$2:$A$120,'Size capacities'!G$2:G$120)</f>
        <v>#N/A</v>
      </c>
      <c r="BA750" s="85">
        <f t="shared" si="244"/>
        <v>0</v>
      </c>
      <c r="BB750" s="85">
        <f t="shared" si="245"/>
        <v>0</v>
      </c>
    </row>
    <row r="751" spans="1:54" x14ac:dyDescent="0.3">
      <c r="A751" s="7">
        <v>748</v>
      </c>
      <c r="B751" s="91"/>
      <c r="C751" s="91"/>
      <c r="D751" s="91"/>
      <c r="E751" s="91"/>
      <c r="F751" s="91"/>
      <c r="G751" s="91"/>
      <c r="H751" s="91"/>
      <c r="I751" s="91"/>
      <c r="J751" s="91"/>
      <c r="K751" s="92"/>
      <c r="L751" s="92"/>
      <c r="M751" s="9">
        <f t="shared" ca="1" si="235"/>
        <v>0</v>
      </c>
      <c r="N751" s="10" cm="1">
        <f t="array" aca="1" ref="N751" ca="1">IF(ISBLANK(C751),0,IF(F751="Flow",AP751,IF(F751="Cascade",AQ751,IF(OR(ISBLANK(F751),ISBLANK(G751),ISBLANK(I751),ISBLANK(J751)),0,(_xlfn.XLOOKUP(S751,INDIRECT(U751&amp;W751&amp;"W"),_xlfn.XLOOKUP(T751,INDIRECT(U751&amp;W751&amp;"D"),INDIRECT(U751&amp;W751))))))))</f>
        <v>0</v>
      </c>
      <c r="O751" s="93"/>
      <c r="P751" s="9">
        <f t="shared" ca="1" si="236"/>
        <v>0</v>
      </c>
      <c r="Q751" s="9">
        <f t="shared" si="246"/>
        <v>0</v>
      </c>
      <c r="S751" s="7">
        <f t="shared" si="247"/>
        <v>800</v>
      </c>
      <c r="T751" s="7">
        <f t="shared" si="248"/>
        <v>800</v>
      </c>
      <c r="U751" s="8" t="str">
        <f t="shared" si="249"/>
        <v/>
      </c>
      <c r="V751" s="7" cm="1">
        <f t="array" aca="1" ref="V751" ca="1">IF(ISBLANK(I751),0,_xlfn.XLOOKUP(I751,INDIRECT(U751&amp;"Controls"),INDIRECT(U751&amp;"ControlsAddon")))</f>
        <v>0</v>
      </c>
      <c r="W751" s="7" t="str">
        <f t="shared" si="237"/>
        <v/>
      </c>
      <c r="X751" s="7" cm="1">
        <f t="array" aca="1" ref="X751" ca="1">IF(AND(K751="y",NOT(ISBLANK(H751))),_xlfn.XLOOKUP(S751,ralcassette,ralcassettecost),IF(K751="Y",_xlfn.XLOOKUP(S751,INDIRECT(U751&amp;"RALW"),_xlfn.XLOOKUP(T751,INDIRECT(U751&amp;"RALD"),INDIRECT(U751&amp;"RAL"))),0))</f>
        <v>0</v>
      </c>
      <c r="Y751" s="7">
        <f t="shared" si="250"/>
        <v>0</v>
      </c>
      <c r="Z751" s="7">
        <f t="shared" si="251"/>
        <v>0</v>
      </c>
      <c r="AA751" s="7" cm="1">
        <f t="array" ref="AA751">IF(ISNUMBER(SEARCH("cassette",H751)),_xlfn.XLOOKUP(S751,cassettewidth,_xlfn.XLOOKUP(H751,cassettetype,cassette)),IF(ISNUMBER(SEARCH("fascia",H751)),_xlfn.XLOOKUP(S751,fasciawidth,_xlfn.XLOOKUP(H751,fasciatype,fascia)),0))</f>
        <v>0</v>
      </c>
      <c r="AB751" s="7" t="str">
        <f t="shared" si="252"/>
        <v/>
      </c>
      <c r="AC751" s="7" t="str" cm="1">
        <f t="array" ref="AC751">IF(NOT(ISBLANK(H751)),_xlfn.XLOOKUP(S751,cassetterefwidth,_xlfn.XLOOKUP(T751,cassetterefdrop,cassetteref)),"")</f>
        <v/>
      </c>
      <c r="AD751" s="1" t="b">
        <f t="shared" si="253"/>
        <v>0</v>
      </c>
      <c r="AE751" s="1" t="b">
        <f t="shared" si="238"/>
        <v>0</v>
      </c>
      <c r="AF751" s="10" t="e" cm="1">
        <f t="array" aca="1" ref="AF751" ca="1">(_xlfn.XLOOKUP($S751,INDIRECT($U751&amp;$W751&amp;"W"),_xlfn.XLOOKUP($T751,INDIRECT($U751&amp;$W751&amp;"D"),INDIRECT($U751&amp;$W751))))</f>
        <v>#REF!</v>
      </c>
      <c r="AG751" s="9"/>
      <c r="AH751" s="9"/>
      <c r="AI751" s="9"/>
      <c r="AJ751" s="9"/>
      <c r="AK751" s="9"/>
      <c r="AL751" s="7">
        <f t="shared" si="239"/>
        <v>500</v>
      </c>
      <c r="AM751" s="7" t="str">
        <f t="shared" si="254"/>
        <v/>
      </c>
      <c r="AN751" s="7">
        <f t="shared" si="240"/>
        <v>0</v>
      </c>
      <c r="AO751" s="7">
        <f t="shared" si="241"/>
        <v>0</v>
      </c>
      <c r="AP751" s="9" cm="1">
        <f t="array" aca="1" ref="AP751" ca="1">IF(F751="Flow",_xlfn.XLOOKUP(AL751,INDIRECT(F751&amp;AM751&amp;"W"),_xlfn.XLOOKUP(AI751,INDIRECT(F751&amp;AM751&amp;"H"),INDIRECT(F751&amp;AM751))),0)</f>
        <v>0</v>
      </c>
      <c r="AQ751" s="9">
        <f>IF(F751="Cascade",_xlfn.XLOOKUP(S751,Cascade!$C$4:$S$4,Cascade!$C$5:$S$5),0)</f>
        <v>0</v>
      </c>
      <c r="AR751" s="9" t="b">
        <f t="shared" si="242"/>
        <v>0</v>
      </c>
      <c r="AS751" s="9" cm="1">
        <f t="array" aca="1" ref="AS751" ca="1">IF(OR(G751="Ellipse 43",G751="Luxury 46",G751="Type 2",G751="Type D",G751="Type Z",ISBLANK(G751)),0,_xlfn.XLOOKUP(S751,INDIRECT(U751&amp;AR751&amp;"w"),INDIRECT(U751&amp;AR751)))</f>
        <v>0</v>
      </c>
      <c r="AT751" s="9" cm="1">
        <f t="array" ref="AT751">IF(F751="ExtraLok 100",_xlfn.XLOOKUP(S751,'ExtraLok 100'!$C$6:$S$6,_xlfn.XLOOKUP('Pricing Tool'!T751,'ExtraLok 100'!$A$7:$A$21,'ExtraLok 100'!$C$7:$S$21)),IF(F751="ExtraLok 125",_xlfn.XLOOKUP('Pricing Tool'!S751,'ExtraLok 125'!$C$6:$S$6,_xlfn.XLOOKUP('Pricing Tool'!T751,'ExtraLok 125'!$A$7:$A$33,'ExtraLok 125'!$C$7:$S$33)),0))</f>
        <v>0</v>
      </c>
      <c r="AU751" s="9">
        <f t="shared" ca="1" si="255"/>
        <v>0</v>
      </c>
      <c r="AV751" s="9" t="str">
        <f t="shared" si="243"/>
        <v/>
      </c>
      <c r="AW751" s="85" t="e">
        <f>_xlfn.XLOOKUP($AV751,'Size capacities'!$A$2:$A$120,'Size capacities'!D$2:D$120)</f>
        <v>#N/A</v>
      </c>
      <c r="AX751" s="85" t="e">
        <f>_xlfn.XLOOKUP($AV751,'Size capacities'!$A$2:$A$120,'Size capacities'!E$2:E$120)</f>
        <v>#N/A</v>
      </c>
      <c r="AY751" s="85" t="e">
        <f>_xlfn.XLOOKUP($AV751,'Size capacities'!$A$2:$A$120,'Size capacities'!F$2:F$120)</f>
        <v>#N/A</v>
      </c>
      <c r="AZ751" s="85" t="e">
        <f>_xlfn.XLOOKUP($AV751,'Size capacities'!$A$2:$A$120,'Size capacities'!G$2:G$120)</f>
        <v>#N/A</v>
      </c>
      <c r="BA751" s="85">
        <f t="shared" si="244"/>
        <v>0</v>
      </c>
      <c r="BB751" s="85">
        <f t="shared" si="245"/>
        <v>0</v>
      </c>
    </row>
    <row r="752" spans="1:54" x14ac:dyDescent="0.3">
      <c r="A752" s="7">
        <v>749</v>
      </c>
      <c r="B752" s="91"/>
      <c r="C752" s="91"/>
      <c r="D752" s="91"/>
      <c r="E752" s="91"/>
      <c r="F752" s="91"/>
      <c r="G752" s="91"/>
      <c r="H752" s="91"/>
      <c r="I752" s="91"/>
      <c r="J752" s="91"/>
      <c r="K752" s="92"/>
      <c r="L752" s="92"/>
      <c r="M752" s="9">
        <f t="shared" ca="1" si="235"/>
        <v>0</v>
      </c>
      <c r="N752" s="10" cm="1">
        <f t="array" aca="1" ref="N752" ca="1">IF(ISBLANK(C752),0,IF(F752="Flow",AP752,IF(F752="Cascade",AQ752,IF(OR(ISBLANK(F752),ISBLANK(G752),ISBLANK(I752),ISBLANK(J752)),0,(_xlfn.XLOOKUP(S752,INDIRECT(U752&amp;W752&amp;"W"),_xlfn.XLOOKUP(T752,INDIRECT(U752&amp;W752&amp;"D"),INDIRECT(U752&amp;W752))))))))</f>
        <v>0</v>
      </c>
      <c r="O752" s="93"/>
      <c r="P752" s="9">
        <f t="shared" ca="1" si="236"/>
        <v>0</v>
      </c>
      <c r="Q752" s="9">
        <f t="shared" si="246"/>
        <v>0</v>
      </c>
      <c r="S752" s="7">
        <f t="shared" si="247"/>
        <v>800</v>
      </c>
      <c r="T752" s="7">
        <f t="shared" si="248"/>
        <v>800</v>
      </c>
      <c r="U752" s="8" t="str">
        <f t="shared" si="249"/>
        <v/>
      </c>
      <c r="V752" s="7" cm="1">
        <f t="array" aca="1" ref="V752" ca="1">IF(ISBLANK(I752),0,_xlfn.XLOOKUP(I752,INDIRECT(U752&amp;"Controls"),INDIRECT(U752&amp;"ControlsAddon")))</f>
        <v>0</v>
      </c>
      <c r="W752" s="7" t="str">
        <f t="shared" si="237"/>
        <v/>
      </c>
      <c r="X752" s="7" cm="1">
        <f t="array" aca="1" ref="X752" ca="1">IF(AND(K752="y",NOT(ISBLANK(H752))),_xlfn.XLOOKUP(S752,ralcassette,ralcassettecost),IF(K752="Y",_xlfn.XLOOKUP(S752,INDIRECT(U752&amp;"RALW"),_xlfn.XLOOKUP(T752,INDIRECT(U752&amp;"RALD"),INDIRECT(U752&amp;"RAL"))),0))</f>
        <v>0</v>
      </c>
      <c r="Y752" s="7">
        <f t="shared" si="250"/>
        <v>0</v>
      </c>
      <c r="Z752" s="7">
        <f t="shared" si="251"/>
        <v>0</v>
      </c>
      <c r="AA752" s="7" cm="1">
        <f t="array" ref="AA752">IF(ISNUMBER(SEARCH("cassette",H752)),_xlfn.XLOOKUP(S752,cassettewidth,_xlfn.XLOOKUP(H752,cassettetype,cassette)),IF(ISNUMBER(SEARCH("fascia",H752)),_xlfn.XLOOKUP(S752,fasciawidth,_xlfn.XLOOKUP(H752,fasciatype,fascia)),0))</f>
        <v>0</v>
      </c>
      <c r="AB752" s="7" t="str">
        <f t="shared" si="252"/>
        <v/>
      </c>
      <c r="AC752" s="7" t="str" cm="1">
        <f t="array" ref="AC752">IF(NOT(ISBLANK(H752)),_xlfn.XLOOKUP(S752,cassetterefwidth,_xlfn.XLOOKUP(T752,cassetterefdrop,cassetteref)),"")</f>
        <v/>
      </c>
      <c r="AD752" s="1" t="b">
        <f t="shared" si="253"/>
        <v>0</v>
      </c>
      <c r="AE752" s="1" t="b">
        <f t="shared" si="238"/>
        <v>0</v>
      </c>
      <c r="AF752" s="10" t="e" cm="1">
        <f t="array" aca="1" ref="AF752" ca="1">(_xlfn.XLOOKUP($S752,INDIRECT($U752&amp;$W752&amp;"W"),_xlfn.XLOOKUP($T752,INDIRECT($U752&amp;$W752&amp;"D"),INDIRECT($U752&amp;$W752))))</f>
        <v>#REF!</v>
      </c>
      <c r="AG752" s="9"/>
      <c r="AH752" s="9"/>
      <c r="AI752" s="9"/>
      <c r="AJ752" s="9"/>
      <c r="AK752" s="9"/>
      <c r="AL752" s="7">
        <f t="shared" si="239"/>
        <v>500</v>
      </c>
      <c r="AM752" s="7" t="str">
        <f t="shared" si="254"/>
        <v/>
      </c>
      <c r="AN752" s="7">
        <f t="shared" si="240"/>
        <v>0</v>
      </c>
      <c r="AO752" s="7">
        <f t="shared" si="241"/>
        <v>0</v>
      </c>
      <c r="AP752" s="9" cm="1">
        <f t="array" aca="1" ref="AP752" ca="1">IF(F752="Flow",_xlfn.XLOOKUP(AL752,INDIRECT(F752&amp;AM752&amp;"W"),_xlfn.XLOOKUP(AI752,INDIRECT(F752&amp;AM752&amp;"H"),INDIRECT(F752&amp;AM752))),0)</f>
        <v>0</v>
      </c>
      <c r="AQ752" s="9">
        <f>IF(F752="Cascade",_xlfn.XLOOKUP(S752,Cascade!$C$4:$S$4,Cascade!$C$5:$S$5),0)</f>
        <v>0</v>
      </c>
      <c r="AR752" s="9" t="b">
        <f t="shared" si="242"/>
        <v>0</v>
      </c>
      <c r="AS752" s="9" cm="1">
        <f t="array" aca="1" ref="AS752" ca="1">IF(OR(G752="Ellipse 43",G752="Luxury 46",G752="Type 2",G752="Type D",G752="Type Z",ISBLANK(G752)),0,_xlfn.XLOOKUP(S752,INDIRECT(U752&amp;AR752&amp;"w"),INDIRECT(U752&amp;AR752)))</f>
        <v>0</v>
      </c>
      <c r="AT752" s="9" cm="1">
        <f t="array" ref="AT752">IF(F752="ExtraLok 100",_xlfn.XLOOKUP(S752,'ExtraLok 100'!$C$6:$S$6,_xlfn.XLOOKUP('Pricing Tool'!T752,'ExtraLok 100'!$A$7:$A$21,'ExtraLok 100'!$C$7:$S$21)),IF(F752="ExtraLok 125",_xlfn.XLOOKUP('Pricing Tool'!S752,'ExtraLok 125'!$C$6:$S$6,_xlfn.XLOOKUP('Pricing Tool'!T752,'ExtraLok 125'!$A$7:$A$33,'ExtraLok 125'!$C$7:$S$33)),0))</f>
        <v>0</v>
      </c>
      <c r="AU752" s="9">
        <f t="shared" ca="1" si="255"/>
        <v>0</v>
      </c>
      <c r="AV752" s="9" t="str">
        <f t="shared" si="243"/>
        <v/>
      </c>
      <c r="AW752" s="85" t="e">
        <f>_xlfn.XLOOKUP($AV752,'Size capacities'!$A$2:$A$120,'Size capacities'!D$2:D$120)</f>
        <v>#N/A</v>
      </c>
      <c r="AX752" s="85" t="e">
        <f>_xlfn.XLOOKUP($AV752,'Size capacities'!$A$2:$A$120,'Size capacities'!E$2:E$120)</f>
        <v>#N/A</v>
      </c>
      <c r="AY752" s="85" t="e">
        <f>_xlfn.XLOOKUP($AV752,'Size capacities'!$A$2:$A$120,'Size capacities'!F$2:F$120)</f>
        <v>#N/A</v>
      </c>
      <c r="AZ752" s="85" t="e">
        <f>_xlfn.XLOOKUP($AV752,'Size capacities'!$A$2:$A$120,'Size capacities'!G$2:G$120)</f>
        <v>#N/A</v>
      </c>
      <c r="BA752" s="85">
        <f t="shared" si="244"/>
        <v>0</v>
      </c>
      <c r="BB752" s="85">
        <f t="shared" si="245"/>
        <v>0</v>
      </c>
    </row>
    <row r="753" spans="1:54" x14ac:dyDescent="0.3">
      <c r="A753" s="7">
        <v>750</v>
      </c>
      <c r="B753" s="91"/>
      <c r="C753" s="91"/>
      <c r="D753" s="91"/>
      <c r="E753" s="91"/>
      <c r="F753" s="91"/>
      <c r="G753" s="91"/>
      <c r="H753" s="91"/>
      <c r="I753" s="91"/>
      <c r="J753" s="91"/>
      <c r="K753" s="92"/>
      <c r="L753" s="92"/>
      <c r="M753" s="9">
        <f t="shared" ca="1" si="235"/>
        <v>0</v>
      </c>
      <c r="N753" s="10" cm="1">
        <f t="array" aca="1" ref="N753" ca="1">IF(ISBLANK(C753),0,IF(F753="Flow",AP753,IF(F753="Cascade",AQ753,IF(OR(ISBLANK(F753),ISBLANK(G753),ISBLANK(I753),ISBLANK(J753)),0,(_xlfn.XLOOKUP(S753,INDIRECT(U753&amp;W753&amp;"W"),_xlfn.XLOOKUP(T753,INDIRECT(U753&amp;W753&amp;"D"),INDIRECT(U753&amp;W753))))))))</f>
        <v>0</v>
      </c>
      <c r="O753" s="93"/>
      <c r="P753" s="9">
        <f t="shared" ca="1" si="236"/>
        <v>0</v>
      </c>
      <c r="Q753" s="9">
        <f t="shared" si="246"/>
        <v>0</v>
      </c>
      <c r="S753" s="7">
        <f t="shared" si="247"/>
        <v>800</v>
      </c>
      <c r="T753" s="7">
        <f t="shared" si="248"/>
        <v>800</v>
      </c>
      <c r="U753" s="8" t="str">
        <f t="shared" si="249"/>
        <v/>
      </c>
      <c r="V753" s="7" cm="1">
        <f t="array" aca="1" ref="V753" ca="1">IF(ISBLANK(I753),0,_xlfn.XLOOKUP(I753,INDIRECT(U753&amp;"Controls"),INDIRECT(U753&amp;"ControlsAddon")))</f>
        <v>0</v>
      </c>
      <c r="W753" s="7" t="str">
        <f t="shared" si="237"/>
        <v/>
      </c>
      <c r="X753" s="7" cm="1">
        <f t="array" aca="1" ref="X753" ca="1">IF(AND(K753="y",NOT(ISBLANK(H753))),_xlfn.XLOOKUP(S753,ralcassette,ralcassettecost),IF(K753="Y",_xlfn.XLOOKUP(S753,INDIRECT(U753&amp;"RALW"),_xlfn.XLOOKUP(T753,INDIRECT(U753&amp;"RALD"),INDIRECT(U753&amp;"RAL"))),0))</f>
        <v>0</v>
      </c>
      <c r="Y753" s="7">
        <f t="shared" si="250"/>
        <v>0</v>
      </c>
      <c r="Z753" s="7">
        <f t="shared" si="251"/>
        <v>0</v>
      </c>
      <c r="AA753" s="7" cm="1">
        <f t="array" ref="AA753">IF(ISNUMBER(SEARCH("cassette",H753)),_xlfn.XLOOKUP(S753,cassettewidth,_xlfn.XLOOKUP(H753,cassettetype,cassette)),IF(ISNUMBER(SEARCH("fascia",H753)),_xlfn.XLOOKUP(S753,fasciawidth,_xlfn.XLOOKUP(H753,fasciatype,fascia)),0))</f>
        <v>0</v>
      </c>
      <c r="AB753" s="7" t="str">
        <f t="shared" si="252"/>
        <v/>
      </c>
      <c r="AC753" s="7" t="str" cm="1">
        <f t="array" ref="AC753">IF(NOT(ISBLANK(H753)),_xlfn.XLOOKUP(S753,cassetterefwidth,_xlfn.XLOOKUP(T753,cassetterefdrop,cassetteref)),"")</f>
        <v/>
      </c>
      <c r="AD753" s="1" t="b">
        <f t="shared" si="253"/>
        <v>0</v>
      </c>
      <c r="AE753" s="1" t="b">
        <f t="shared" si="238"/>
        <v>0</v>
      </c>
      <c r="AF753" s="10" t="e" cm="1">
        <f t="array" aca="1" ref="AF753" ca="1">(_xlfn.XLOOKUP($S753,INDIRECT($U753&amp;$W753&amp;"W"),_xlfn.XLOOKUP($T753,INDIRECT($U753&amp;$W753&amp;"D"),INDIRECT($U753&amp;$W753))))</f>
        <v>#REF!</v>
      </c>
      <c r="AG753" s="9"/>
      <c r="AH753" s="9"/>
      <c r="AI753" s="9"/>
      <c r="AJ753" s="9"/>
      <c r="AK753" s="9"/>
      <c r="AL753" s="7">
        <f t="shared" si="239"/>
        <v>500</v>
      </c>
      <c r="AM753" s="7" t="str">
        <f t="shared" si="254"/>
        <v/>
      </c>
      <c r="AN753" s="7">
        <f t="shared" si="240"/>
        <v>0</v>
      </c>
      <c r="AO753" s="7">
        <f t="shared" si="241"/>
        <v>0</v>
      </c>
      <c r="AP753" s="9" cm="1">
        <f t="array" aca="1" ref="AP753" ca="1">IF(F753="Flow",_xlfn.XLOOKUP(AL753,INDIRECT(F753&amp;AM753&amp;"W"),_xlfn.XLOOKUP(AI753,INDIRECT(F753&amp;AM753&amp;"H"),INDIRECT(F753&amp;AM753))),0)</f>
        <v>0</v>
      </c>
      <c r="AQ753" s="9">
        <f>IF(F753="Cascade",_xlfn.XLOOKUP(S753,Cascade!$C$4:$S$4,Cascade!$C$5:$S$5),0)</f>
        <v>0</v>
      </c>
      <c r="AR753" s="9" t="b">
        <f t="shared" si="242"/>
        <v>0</v>
      </c>
      <c r="AS753" s="9" cm="1">
        <f t="array" aca="1" ref="AS753" ca="1">IF(OR(G753="Ellipse 43",G753="Luxury 46",G753="Type 2",G753="Type D",G753="Type Z",ISBLANK(G753)),0,_xlfn.XLOOKUP(S753,INDIRECT(U753&amp;AR753&amp;"w"),INDIRECT(U753&amp;AR753)))</f>
        <v>0</v>
      </c>
      <c r="AT753" s="9" cm="1">
        <f t="array" ref="AT753">IF(F753="ExtraLok 100",_xlfn.XLOOKUP(S753,'ExtraLok 100'!$C$6:$S$6,_xlfn.XLOOKUP('Pricing Tool'!T753,'ExtraLok 100'!$A$7:$A$21,'ExtraLok 100'!$C$7:$S$21)),IF(F753="ExtraLok 125",_xlfn.XLOOKUP('Pricing Tool'!S753,'ExtraLok 125'!$C$6:$S$6,_xlfn.XLOOKUP('Pricing Tool'!T753,'ExtraLok 125'!$A$7:$A$33,'ExtraLok 125'!$C$7:$S$33)),0))</f>
        <v>0</v>
      </c>
      <c r="AU753" s="9">
        <f t="shared" ca="1" si="255"/>
        <v>0</v>
      </c>
      <c r="AV753" s="9" t="str">
        <f t="shared" si="243"/>
        <v/>
      </c>
      <c r="AW753" s="85" t="e">
        <f>_xlfn.XLOOKUP($AV753,'Size capacities'!$A$2:$A$120,'Size capacities'!D$2:D$120)</f>
        <v>#N/A</v>
      </c>
      <c r="AX753" s="85" t="e">
        <f>_xlfn.XLOOKUP($AV753,'Size capacities'!$A$2:$A$120,'Size capacities'!E$2:E$120)</f>
        <v>#N/A</v>
      </c>
      <c r="AY753" s="85" t="e">
        <f>_xlfn.XLOOKUP($AV753,'Size capacities'!$A$2:$A$120,'Size capacities'!F$2:F$120)</f>
        <v>#N/A</v>
      </c>
      <c r="AZ753" s="85" t="e">
        <f>_xlfn.XLOOKUP($AV753,'Size capacities'!$A$2:$A$120,'Size capacities'!G$2:G$120)</f>
        <v>#N/A</v>
      </c>
      <c r="BA753" s="85">
        <f t="shared" si="244"/>
        <v>0</v>
      </c>
      <c r="BB753" s="85">
        <f t="shared" si="245"/>
        <v>0</v>
      </c>
    </row>
    <row r="754" spans="1:54" x14ac:dyDescent="0.3">
      <c r="A754" s="7">
        <v>751</v>
      </c>
      <c r="B754" s="91"/>
      <c r="C754" s="91"/>
      <c r="D754" s="91"/>
      <c r="E754" s="91"/>
      <c r="F754" s="91"/>
      <c r="G754" s="91"/>
      <c r="H754" s="91"/>
      <c r="I754" s="91"/>
      <c r="J754" s="91"/>
      <c r="K754" s="92"/>
      <c r="L754" s="92"/>
      <c r="M754" s="9">
        <f t="shared" ca="1" si="235"/>
        <v>0</v>
      </c>
      <c r="N754" s="10" cm="1">
        <f t="array" aca="1" ref="N754" ca="1">IF(ISBLANK(C754),0,IF(F754="Flow",AP754,IF(F754="Cascade",AQ754,IF(OR(ISBLANK(F754),ISBLANK(G754),ISBLANK(I754),ISBLANK(J754)),0,(_xlfn.XLOOKUP(S754,INDIRECT(U754&amp;W754&amp;"W"),_xlfn.XLOOKUP(T754,INDIRECT(U754&amp;W754&amp;"D"),INDIRECT(U754&amp;W754))))))))</f>
        <v>0</v>
      </c>
      <c r="O754" s="93"/>
      <c r="P754" s="9">
        <f t="shared" ca="1" si="236"/>
        <v>0</v>
      </c>
      <c r="Q754" s="9">
        <f t="shared" si="246"/>
        <v>0</v>
      </c>
      <c r="S754" s="7">
        <f t="shared" si="247"/>
        <v>800</v>
      </c>
      <c r="T754" s="7">
        <f t="shared" si="248"/>
        <v>800</v>
      </c>
      <c r="U754" s="8" t="str">
        <f t="shared" si="249"/>
        <v/>
      </c>
      <c r="V754" s="7" cm="1">
        <f t="array" aca="1" ref="V754" ca="1">IF(ISBLANK(I754),0,_xlfn.XLOOKUP(I754,INDIRECT(U754&amp;"Controls"),INDIRECT(U754&amp;"ControlsAddon")))</f>
        <v>0</v>
      </c>
      <c r="W754" s="7" t="str">
        <f t="shared" si="237"/>
        <v/>
      </c>
      <c r="X754" s="7" cm="1">
        <f t="array" aca="1" ref="X754" ca="1">IF(AND(K754="y",NOT(ISBLANK(H754))),_xlfn.XLOOKUP(S754,ralcassette,ralcassettecost),IF(K754="Y",_xlfn.XLOOKUP(S754,INDIRECT(U754&amp;"RALW"),_xlfn.XLOOKUP(T754,INDIRECT(U754&amp;"RALD"),INDIRECT(U754&amp;"RAL"))),0))</f>
        <v>0</v>
      </c>
      <c r="Y754" s="7">
        <f t="shared" si="250"/>
        <v>0</v>
      </c>
      <c r="Z754" s="7">
        <f t="shared" si="251"/>
        <v>0</v>
      </c>
      <c r="AA754" s="7" cm="1">
        <f t="array" ref="AA754">IF(ISNUMBER(SEARCH("cassette",H754)),_xlfn.XLOOKUP(S754,cassettewidth,_xlfn.XLOOKUP(H754,cassettetype,cassette)),IF(ISNUMBER(SEARCH("fascia",H754)),_xlfn.XLOOKUP(S754,fasciawidth,_xlfn.XLOOKUP(H754,fasciatype,fascia)),0))</f>
        <v>0</v>
      </c>
      <c r="AB754" s="7" t="str">
        <f t="shared" si="252"/>
        <v/>
      </c>
      <c r="AC754" s="7" t="str" cm="1">
        <f t="array" ref="AC754">IF(NOT(ISBLANK(H754)),_xlfn.XLOOKUP(S754,cassetterefwidth,_xlfn.XLOOKUP(T754,cassetterefdrop,cassetteref)),"")</f>
        <v/>
      </c>
      <c r="AD754" s="1" t="b">
        <f t="shared" si="253"/>
        <v>0</v>
      </c>
      <c r="AE754" s="1" t="b">
        <f t="shared" si="238"/>
        <v>0</v>
      </c>
      <c r="AF754" s="10" t="e" cm="1">
        <f t="array" aca="1" ref="AF754" ca="1">(_xlfn.XLOOKUP($S754,INDIRECT($U754&amp;$W754&amp;"W"),_xlfn.XLOOKUP($T754,INDIRECT($U754&amp;$W754&amp;"D"),INDIRECT($U754&amp;$W754))))</f>
        <v>#REF!</v>
      </c>
      <c r="AG754" s="9"/>
      <c r="AH754" s="9"/>
      <c r="AI754" s="9"/>
      <c r="AJ754" s="9"/>
      <c r="AK754" s="9"/>
      <c r="AL754" s="7">
        <f t="shared" si="239"/>
        <v>500</v>
      </c>
      <c r="AM754" s="7" t="str">
        <f t="shared" si="254"/>
        <v/>
      </c>
      <c r="AN754" s="7">
        <f t="shared" si="240"/>
        <v>0</v>
      </c>
      <c r="AO754" s="7">
        <f t="shared" si="241"/>
        <v>0</v>
      </c>
      <c r="AP754" s="9" cm="1">
        <f t="array" aca="1" ref="AP754" ca="1">IF(F754="Flow",_xlfn.XLOOKUP(AL754,INDIRECT(F754&amp;AM754&amp;"W"),_xlfn.XLOOKUP(AI754,INDIRECT(F754&amp;AM754&amp;"H"),INDIRECT(F754&amp;AM754))),0)</f>
        <v>0</v>
      </c>
      <c r="AQ754" s="9">
        <f>IF(F754="Cascade",_xlfn.XLOOKUP(S754,Cascade!$C$4:$S$4,Cascade!$C$5:$S$5),0)</f>
        <v>0</v>
      </c>
      <c r="AR754" s="9" t="b">
        <f t="shared" si="242"/>
        <v>0</v>
      </c>
      <c r="AS754" s="9" cm="1">
        <f t="array" aca="1" ref="AS754" ca="1">IF(OR(G754="Ellipse 43",G754="Luxury 46",G754="Type 2",G754="Type D",G754="Type Z",ISBLANK(G754)),0,_xlfn.XLOOKUP(S754,INDIRECT(U754&amp;AR754&amp;"w"),INDIRECT(U754&amp;AR754)))</f>
        <v>0</v>
      </c>
      <c r="AT754" s="9" cm="1">
        <f t="array" ref="AT754">IF(F754="ExtraLok 100",_xlfn.XLOOKUP(S754,'ExtraLok 100'!$C$6:$S$6,_xlfn.XLOOKUP('Pricing Tool'!T754,'ExtraLok 100'!$A$7:$A$21,'ExtraLok 100'!$C$7:$S$21)),IF(F754="ExtraLok 125",_xlfn.XLOOKUP('Pricing Tool'!S754,'ExtraLok 125'!$C$6:$S$6,_xlfn.XLOOKUP('Pricing Tool'!T754,'ExtraLok 125'!$A$7:$A$33,'ExtraLok 125'!$C$7:$S$33)),0))</f>
        <v>0</v>
      </c>
      <c r="AU754" s="9">
        <f t="shared" ca="1" si="255"/>
        <v>0</v>
      </c>
      <c r="AV754" s="9" t="str">
        <f t="shared" si="243"/>
        <v/>
      </c>
      <c r="AW754" s="85" t="e">
        <f>_xlfn.XLOOKUP($AV754,'Size capacities'!$A$2:$A$120,'Size capacities'!D$2:D$120)</f>
        <v>#N/A</v>
      </c>
      <c r="AX754" s="85" t="e">
        <f>_xlfn.XLOOKUP($AV754,'Size capacities'!$A$2:$A$120,'Size capacities'!E$2:E$120)</f>
        <v>#N/A</v>
      </c>
      <c r="AY754" s="85" t="e">
        <f>_xlfn.XLOOKUP($AV754,'Size capacities'!$A$2:$A$120,'Size capacities'!F$2:F$120)</f>
        <v>#N/A</v>
      </c>
      <c r="AZ754" s="85" t="e">
        <f>_xlfn.XLOOKUP($AV754,'Size capacities'!$A$2:$A$120,'Size capacities'!G$2:G$120)</f>
        <v>#N/A</v>
      </c>
      <c r="BA754" s="85">
        <f t="shared" si="244"/>
        <v>0</v>
      </c>
      <c r="BB754" s="85">
        <f t="shared" si="245"/>
        <v>0</v>
      </c>
    </row>
    <row r="755" spans="1:54" x14ac:dyDescent="0.3">
      <c r="A755" s="7">
        <v>752</v>
      </c>
      <c r="B755" s="91"/>
      <c r="C755" s="91"/>
      <c r="D755" s="91"/>
      <c r="E755" s="91"/>
      <c r="F755" s="91"/>
      <c r="G755" s="91"/>
      <c r="H755" s="91"/>
      <c r="I755" s="91"/>
      <c r="J755" s="91"/>
      <c r="K755" s="92"/>
      <c r="L755" s="92"/>
      <c r="M755" s="9">
        <f t="shared" ca="1" si="235"/>
        <v>0</v>
      </c>
      <c r="N755" s="10" cm="1">
        <f t="array" aca="1" ref="N755" ca="1">IF(ISBLANK(C755),0,IF(F755="Flow",AP755,IF(F755="Cascade",AQ755,IF(OR(ISBLANK(F755),ISBLANK(G755),ISBLANK(I755),ISBLANK(J755)),0,(_xlfn.XLOOKUP(S755,INDIRECT(U755&amp;W755&amp;"W"),_xlfn.XLOOKUP(T755,INDIRECT(U755&amp;W755&amp;"D"),INDIRECT(U755&amp;W755))))))))</f>
        <v>0</v>
      </c>
      <c r="O755" s="93"/>
      <c r="P755" s="9">
        <f t="shared" ca="1" si="236"/>
        <v>0</v>
      </c>
      <c r="Q755" s="9">
        <f t="shared" si="246"/>
        <v>0</v>
      </c>
      <c r="S755" s="7">
        <f t="shared" si="247"/>
        <v>800</v>
      </c>
      <c r="T755" s="7">
        <f t="shared" si="248"/>
        <v>800</v>
      </c>
      <c r="U755" s="8" t="str">
        <f t="shared" si="249"/>
        <v/>
      </c>
      <c r="V755" s="7" cm="1">
        <f t="array" aca="1" ref="V755" ca="1">IF(ISBLANK(I755),0,_xlfn.XLOOKUP(I755,INDIRECT(U755&amp;"Controls"),INDIRECT(U755&amp;"ControlsAddon")))</f>
        <v>0</v>
      </c>
      <c r="W755" s="7" t="str">
        <f t="shared" si="237"/>
        <v/>
      </c>
      <c r="X755" s="7" cm="1">
        <f t="array" aca="1" ref="X755" ca="1">IF(AND(K755="y",NOT(ISBLANK(H755))),_xlfn.XLOOKUP(S755,ralcassette,ralcassettecost),IF(K755="Y",_xlfn.XLOOKUP(S755,INDIRECT(U755&amp;"RALW"),_xlfn.XLOOKUP(T755,INDIRECT(U755&amp;"RALD"),INDIRECT(U755&amp;"RAL"))),0))</f>
        <v>0</v>
      </c>
      <c r="Y755" s="7">
        <f t="shared" si="250"/>
        <v>0</v>
      </c>
      <c r="Z755" s="7">
        <f t="shared" si="251"/>
        <v>0</v>
      </c>
      <c r="AA755" s="7" cm="1">
        <f t="array" ref="AA755">IF(ISNUMBER(SEARCH("cassette",H755)),_xlfn.XLOOKUP(S755,cassettewidth,_xlfn.XLOOKUP(H755,cassettetype,cassette)),IF(ISNUMBER(SEARCH("fascia",H755)),_xlfn.XLOOKUP(S755,fasciawidth,_xlfn.XLOOKUP(H755,fasciatype,fascia)),0))</f>
        <v>0</v>
      </c>
      <c r="AB755" s="7" t="str">
        <f t="shared" si="252"/>
        <v/>
      </c>
      <c r="AC755" s="7" t="str" cm="1">
        <f t="array" ref="AC755">IF(NOT(ISBLANK(H755)),_xlfn.XLOOKUP(S755,cassetterefwidth,_xlfn.XLOOKUP(T755,cassetterefdrop,cassetteref)),"")</f>
        <v/>
      </c>
      <c r="AD755" s="1" t="b">
        <f t="shared" si="253"/>
        <v>0</v>
      </c>
      <c r="AE755" s="1" t="b">
        <f t="shared" si="238"/>
        <v>0</v>
      </c>
      <c r="AF755" s="10" t="e" cm="1">
        <f t="array" aca="1" ref="AF755" ca="1">(_xlfn.XLOOKUP($S755,INDIRECT($U755&amp;$W755&amp;"W"),_xlfn.XLOOKUP($T755,INDIRECT($U755&amp;$W755&amp;"D"),INDIRECT($U755&amp;$W755))))</f>
        <v>#REF!</v>
      </c>
      <c r="AG755" s="9"/>
      <c r="AH755" s="9"/>
      <c r="AI755" s="9"/>
      <c r="AJ755" s="9"/>
      <c r="AK755" s="9"/>
      <c r="AL755" s="7">
        <f t="shared" si="239"/>
        <v>500</v>
      </c>
      <c r="AM755" s="7" t="str">
        <f t="shared" si="254"/>
        <v/>
      </c>
      <c r="AN755" s="7">
        <f t="shared" si="240"/>
        <v>0</v>
      </c>
      <c r="AO755" s="7">
        <f t="shared" si="241"/>
        <v>0</v>
      </c>
      <c r="AP755" s="9" cm="1">
        <f t="array" aca="1" ref="AP755" ca="1">IF(F755="Flow",_xlfn.XLOOKUP(AL755,INDIRECT(F755&amp;AM755&amp;"W"),_xlfn.XLOOKUP(AI755,INDIRECT(F755&amp;AM755&amp;"H"),INDIRECT(F755&amp;AM755))),0)</f>
        <v>0</v>
      </c>
      <c r="AQ755" s="9">
        <f>IF(F755="Cascade",_xlfn.XLOOKUP(S755,Cascade!$C$4:$S$4,Cascade!$C$5:$S$5),0)</f>
        <v>0</v>
      </c>
      <c r="AR755" s="9" t="b">
        <f t="shared" si="242"/>
        <v>0</v>
      </c>
      <c r="AS755" s="9" cm="1">
        <f t="array" aca="1" ref="AS755" ca="1">IF(OR(G755="Ellipse 43",G755="Luxury 46",G755="Type 2",G755="Type D",G755="Type Z",ISBLANK(G755)),0,_xlfn.XLOOKUP(S755,INDIRECT(U755&amp;AR755&amp;"w"),INDIRECT(U755&amp;AR755)))</f>
        <v>0</v>
      </c>
      <c r="AT755" s="9" cm="1">
        <f t="array" ref="AT755">IF(F755="ExtraLok 100",_xlfn.XLOOKUP(S755,'ExtraLok 100'!$C$6:$S$6,_xlfn.XLOOKUP('Pricing Tool'!T755,'ExtraLok 100'!$A$7:$A$21,'ExtraLok 100'!$C$7:$S$21)),IF(F755="ExtraLok 125",_xlfn.XLOOKUP('Pricing Tool'!S755,'ExtraLok 125'!$C$6:$S$6,_xlfn.XLOOKUP('Pricing Tool'!T755,'ExtraLok 125'!$A$7:$A$33,'ExtraLok 125'!$C$7:$S$33)),0))</f>
        <v>0</v>
      </c>
      <c r="AU755" s="9">
        <f t="shared" ca="1" si="255"/>
        <v>0</v>
      </c>
      <c r="AV755" s="9" t="str">
        <f t="shared" si="243"/>
        <v/>
      </c>
      <c r="AW755" s="85" t="e">
        <f>_xlfn.XLOOKUP($AV755,'Size capacities'!$A$2:$A$120,'Size capacities'!D$2:D$120)</f>
        <v>#N/A</v>
      </c>
      <c r="AX755" s="85" t="e">
        <f>_xlfn.XLOOKUP($AV755,'Size capacities'!$A$2:$A$120,'Size capacities'!E$2:E$120)</f>
        <v>#N/A</v>
      </c>
      <c r="AY755" s="85" t="e">
        <f>_xlfn.XLOOKUP($AV755,'Size capacities'!$A$2:$A$120,'Size capacities'!F$2:F$120)</f>
        <v>#N/A</v>
      </c>
      <c r="AZ755" s="85" t="e">
        <f>_xlfn.XLOOKUP($AV755,'Size capacities'!$A$2:$A$120,'Size capacities'!G$2:G$120)</f>
        <v>#N/A</v>
      </c>
      <c r="BA755" s="85">
        <f t="shared" si="244"/>
        <v>0</v>
      </c>
      <c r="BB755" s="85">
        <f t="shared" si="245"/>
        <v>0</v>
      </c>
    </row>
    <row r="756" spans="1:54" x14ac:dyDescent="0.3">
      <c r="A756" s="7">
        <v>753</v>
      </c>
      <c r="B756" s="91"/>
      <c r="C756" s="91"/>
      <c r="D756" s="91"/>
      <c r="E756" s="91"/>
      <c r="F756" s="91"/>
      <c r="G756" s="91"/>
      <c r="H756" s="91"/>
      <c r="I756" s="91"/>
      <c r="J756" s="91"/>
      <c r="K756" s="92"/>
      <c r="L756" s="92"/>
      <c r="M756" s="9">
        <f t="shared" ca="1" si="235"/>
        <v>0</v>
      </c>
      <c r="N756" s="10" cm="1">
        <f t="array" aca="1" ref="N756" ca="1">IF(ISBLANK(C756),0,IF(F756="Flow",AP756,IF(F756="Cascade",AQ756,IF(OR(ISBLANK(F756),ISBLANK(G756),ISBLANK(I756),ISBLANK(J756)),0,(_xlfn.XLOOKUP(S756,INDIRECT(U756&amp;W756&amp;"W"),_xlfn.XLOOKUP(T756,INDIRECT(U756&amp;W756&amp;"D"),INDIRECT(U756&amp;W756))))))))</f>
        <v>0</v>
      </c>
      <c r="O756" s="93"/>
      <c r="P756" s="9">
        <f t="shared" ca="1" si="236"/>
        <v>0</v>
      </c>
      <c r="Q756" s="9">
        <f t="shared" si="246"/>
        <v>0</v>
      </c>
      <c r="S756" s="7">
        <f t="shared" si="247"/>
        <v>800</v>
      </c>
      <c r="T756" s="7">
        <f t="shared" si="248"/>
        <v>800</v>
      </c>
      <c r="U756" s="8" t="str">
        <f t="shared" si="249"/>
        <v/>
      </c>
      <c r="V756" s="7" cm="1">
        <f t="array" aca="1" ref="V756" ca="1">IF(ISBLANK(I756),0,_xlfn.XLOOKUP(I756,INDIRECT(U756&amp;"Controls"),INDIRECT(U756&amp;"ControlsAddon")))</f>
        <v>0</v>
      </c>
      <c r="W756" s="7" t="str">
        <f t="shared" si="237"/>
        <v/>
      </c>
      <c r="X756" s="7" cm="1">
        <f t="array" aca="1" ref="X756" ca="1">IF(AND(K756="y",NOT(ISBLANK(H756))),_xlfn.XLOOKUP(S756,ralcassette,ralcassettecost),IF(K756="Y",_xlfn.XLOOKUP(S756,INDIRECT(U756&amp;"RALW"),_xlfn.XLOOKUP(T756,INDIRECT(U756&amp;"RALD"),INDIRECT(U756&amp;"RAL"))),0))</f>
        <v>0</v>
      </c>
      <c r="Y756" s="7">
        <f t="shared" si="250"/>
        <v>0</v>
      </c>
      <c r="Z756" s="7">
        <f t="shared" si="251"/>
        <v>0</v>
      </c>
      <c r="AA756" s="7" cm="1">
        <f t="array" ref="AA756">IF(ISNUMBER(SEARCH("cassette",H756)),_xlfn.XLOOKUP(S756,cassettewidth,_xlfn.XLOOKUP(H756,cassettetype,cassette)),IF(ISNUMBER(SEARCH("fascia",H756)),_xlfn.XLOOKUP(S756,fasciawidth,_xlfn.XLOOKUP(H756,fasciatype,fascia)),0))</f>
        <v>0</v>
      </c>
      <c r="AB756" s="7" t="str">
        <f t="shared" si="252"/>
        <v/>
      </c>
      <c r="AC756" s="7" t="str" cm="1">
        <f t="array" ref="AC756">IF(NOT(ISBLANK(H756)),_xlfn.XLOOKUP(S756,cassetterefwidth,_xlfn.XLOOKUP(T756,cassetterefdrop,cassetteref)),"")</f>
        <v/>
      </c>
      <c r="AD756" s="1" t="b">
        <f t="shared" si="253"/>
        <v>0</v>
      </c>
      <c r="AE756" s="1" t="b">
        <f t="shared" si="238"/>
        <v>0</v>
      </c>
      <c r="AF756" s="10" t="e" cm="1">
        <f t="array" aca="1" ref="AF756" ca="1">(_xlfn.XLOOKUP($S756,INDIRECT($U756&amp;$W756&amp;"W"),_xlfn.XLOOKUP($T756,INDIRECT($U756&amp;$W756&amp;"D"),INDIRECT($U756&amp;$W756))))</f>
        <v>#REF!</v>
      </c>
      <c r="AG756" s="9"/>
      <c r="AH756" s="9"/>
      <c r="AI756" s="9"/>
      <c r="AJ756" s="9"/>
      <c r="AK756" s="9"/>
      <c r="AL756" s="7">
        <f t="shared" si="239"/>
        <v>500</v>
      </c>
      <c r="AM756" s="7" t="str">
        <f t="shared" si="254"/>
        <v/>
      </c>
      <c r="AN756" s="7">
        <f t="shared" si="240"/>
        <v>0</v>
      </c>
      <c r="AO756" s="7">
        <f t="shared" si="241"/>
        <v>0</v>
      </c>
      <c r="AP756" s="9" cm="1">
        <f t="array" aca="1" ref="AP756" ca="1">IF(F756="Flow",_xlfn.XLOOKUP(AL756,INDIRECT(F756&amp;AM756&amp;"W"),_xlfn.XLOOKUP(AI756,INDIRECT(F756&amp;AM756&amp;"H"),INDIRECT(F756&amp;AM756))),0)</f>
        <v>0</v>
      </c>
      <c r="AQ756" s="9">
        <f>IF(F756="Cascade",_xlfn.XLOOKUP(S756,Cascade!$C$4:$S$4,Cascade!$C$5:$S$5),0)</f>
        <v>0</v>
      </c>
      <c r="AR756" s="9" t="b">
        <f t="shared" si="242"/>
        <v>0</v>
      </c>
      <c r="AS756" s="9" cm="1">
        <f t="array" aca="1" ref="AS756" ca="1">IF(OR(G756="Ellipse 43",G756="Luxury 46",G756="Type 2",G756="Type D",G756="Type Z",ISBLANK(G756)),0,_xlfn.XLOOKUP(S756,INDIRECT(U756&amp;AR756&amp;"w"),INDIRECT(U756&amp;AR756)))</f>
        <v>0</v>
      </c>
      <c r="AT756" s="9" cm="1">
        <f t="array" ref="AT756">IF(F756="ExtraLok 100",_xlfn.XLOOKUP(S756,'ExtraLok 100'!$C$6:$S$6,_xlfn.XLOOKUP('Pricing Tool'!T756,'ExtraLok 100'!$A$7:$A$21,'ExtraLok 100'!$C$7:$S$21)),IF(F756="ExtraLok 125",_xlfn.XLOOKUP('Pricing Tool'!S756,'ExtraLok 125'!$C$6:$S$6,_xlfn.XLOOKUP('Pricing Tool'!T756,'ExtraLok 125'!$A$7:$A$33,'ExtraLok 125'!$C$7:$S$33)),0))</f>
        <v>0</v>
      </c>
      <c r="AU756" s="9">
        <f t="shared" ca="1" si="255"/>
        <v>0</v>
      </c>
      <c r="AV756" s="9" t="str">
        <f t="shared" si="243"/>
        <v/>
      </c>
      <c r="AW756" s="85" t="e">
        <f>_xlfn.XLOOKUP($AV756,'Size capacities'!$A$2:$A$120,'Size capacities'!D$2:D$120)</f>
        <v>#N/A</v>
      </c>
      <c r="AX756" s="85" t="e">
        <f>_xlfn.XLOOKUP($AV756,'Size capacities'!$A$2:$A$120,'Size capacities'!E$2:E$120)</f>
        <v>#N/A</v>
      </c>
      <c r="AY756" s="85" t="e">
        <f>_xlfn.XLOOKUP($AV756,'Size capacities'!$A$2:$A$120,'Size capacities'!F$2:F$120)</f>
        <v>#N/A</v>
      </c>
      <c r="AZ756" s="85" t="e">
        <f>_xlfn.XLOOKUP($AV756,'Size capacities'!$A$2:$A$120,'Size capacities'!G$2:G$120)</f>
        <v>#N/A</v>
      </c>
      <c r="BA756" s="85">
        <f t="shared" si="244"/>
        <v>0</v>
      </c>
      <c r="BB756" s="85">
        <f t="shared" si="245"/>
        <v>0</v>
      </c>
    </row>
    <row r="757" spans="1:54" x14ac:dyDescent="0.3">
      <c r="A757" s="7">
        <v>754</v>
      </c>
      <c r="B757" s="91"/>
      <c r="C757" s="91"/>
      <c r="D757" s="91"/>
      <c r="E757" s="91"/>
      <c r="F757" s="91"/>
      <c r="G757" s="91"/>
      <c r="H757" s="91"/>
      <c r="I757" s="91"/>
      <c r="J757" s="91"/>
      <c r="K757" s="92"/>
      <c r="L757" s="92"/>
      <c r="M757" s="9">
        <f t="shared" ca="1" si="235"/>
        <v>0</v>
      </c>
      <c r="N757" s="10" cm="1">
        <f t="array" aca="1" ref="N757" ca="1">IF(ISBLANK(C757),0,IF(F757="Flow",AP757,IF(F757="Cascade",AQ757,IF(OR(ISBLANK(F757),ISBLANK(G757),ISBLANK(I757),ISBLANK(J757)),0,(_xlfn.XLOOKUP(S757,INDIRECT(U757&amp;W757&amp;"W"),_xlfn.XLOOKUP(T757,INDIRECT(U757&amp;W757&amp;"D"),INDIRECT(U757&amp;W757))))))))</f>
        <v>0</v>
      </c>
      <c r="O757" s="93"/>
      <c r="P757" s="9">
        <f t="shared" ca="1" si="236"/>
        <v>0</v>
      </c>
      <c r="Q757" s="9">
        <f t="shared" si="246"/>
        <v>0</v>
      </c>
      <c r="S757" s="7">
        <f t="shared" si="247"/>
        <v>800</v>
      </c>
      <c r="T757" s="7">
        <f t="shared" si="248"/>
        <v>800</v>
      </c>
      <c r="U757" s="8" t="str">
        <f t="shared" si="249"/>
        <v/>
      </c>
      <c r="V757" s="7" cm="1">
        <f t="array" aca="1" ref="V757" ca="1">IF(ISBLANK(I757),0,_xlfn.XLOOKUP(I757,INDIRECT(U757&amp;"Controls"),INDIRECT(U757&amp;"ControlsAddon")))</f>
        <v>0</v>
      </c>
      <c r="W757" s="7" t="str">
        <f t="shared" si="237"/>
        <v/>
      </c>
      <c r="X757" s="7" cm="1">
        <f t="array" aca="1" ref="X757" ca="1">IF(AND(K757="y",NOT(ISBLANK(H757))),_xlfn.XLOOKUP(S757,ralcassette,ralcassettecost),IF(K757="Y",_xlfn.XLOOKUP(S757,INDIRECT(U757&amp;"RALW"),_xlfn.XLOOKUP(T757,INDIRECT(U757&amp;"RALD"),INDIRECT(U757&amp;"RAL"))),0))</f>
        <v>0</v>
      </c>
      <c r="Y757" s="7">
        <f t="shared" si="250"/>
        <v>0</v>
      </c>
      <c r="Z757" s="7">
        <f t="shared" si="251"/>
        <v>0</v>
      </c>
      <c r="AA757" s="7" cm="1">
        <f t="array" ref="AA757">IF(ISNUMBER(SEARCH("cassette",H757)),_xlfn.XLOOKUP(S757,cassettewidth,_xlfn.XLOOKUP(H757,cassettetype,cassette)),IF(ISNUMBER(SEARCH("fascia",H757)),_xlfn.XLOOKUP(S757,fasciawidth,_xlfn.XLOOKUP(H757,fasciatype,fascia)),0))</f>
        <v>0</v>
      </c>
      <c r="AB757" s="7" t="str">
        <f t="shared" si="252"/>
        <v/>
      </c>
      <c r="AC757" s="7" t="str" cm="1">
        <f t="array" ref="AC757">IF(NOT(ISBLANK(H757)),_xlfn.XLOOKUP(S757,cassetterefwidth,_xlfn.XLOOKUP(T757,cassetterefdrop,cassetteref)),"")</f>
        <v/>
      </c>
      <c r="AD757" s="1" t="b">
        <f t="shared" si="253"/>
        <v>0</v>
      </c>
      <c r="AE757" s="1" t="b">
        <f t="shared" si="238"/>
        <v>0</v>
      </c>
      <c r="AF757" s="10" t="e" cm="1">
        <f t="array" aca="1" ref="AF757" ca="1">(_xlfn.XLOOKUP($S757,INDIRECT($U757&amp;$W757&amp;"W"),_xlfn.XLOOKUP($T757,INDIRECT($U757&amp;$W757&amp;"D"),INDIRECT($U757&amp;$W757))))</f>
        <v>#REF!</v>
      </c>
      <c r="AG757" s="9"/>
      <c r="AH757" s="9"/>
      <c r="AI757" s="9"/>
      <c r="AJ757" s="9"/>
      <c r="AK757" s="9"/>
      <c r="AL757" s="7">
        <f t="shared" si="239"/>
        <v>500</v>
      </c>
      <c r="AM757" s="7" t="str">
        <f t="shared" si="254"/>
        <v/>
      </c>
      <c r="AN757" s="7">
        <f t="shared" si="240"/>
        <v>0</v>
      </c>
      <c r="AO757" s="7">
        <f t="shared" si="241"/>
        <v>0</v>
      </c>
      <c r="AP757" s="9" cm="1">
        <f t="array" aca="1" ref="AP757" ca="1">IF(F757="Flow",_xlfn.XLOOKUP(AL757,INDIRECT(F757&amp;AM757&amp;"W"),_xlfn.XLOOKUP(AI757,INDIRECT(F757&amp;AM757&amp;"H"),INDIRECT(F757&amp;AM757))),0)</f>
        <v>0</v>
      </c>
      <c r="AQ757" s="9">
        <f>IF(F757="Cascade",_xlfn.XLOOKUP(S757,Cascade!$C$4:$S$4,Cascade!$C$5:$S$5),0)</f>
        <v>0</v>
      </c>
      <c r="AR757" s="9" t="b">
        <f t="shared" si="242"/>
        <v>0</v>
      </c>
      <c r="AS757" s="9" cm="1">
        <f t="array" aca="1" ref="AS757" ca="1">IF(OR(G757="Ellipse 43",G757="Luxury 46",G757="Type 2",G757="Type D",G757="Type Z",ISBLANK(G757)),0,_xlfn.XLOOKUP(S757,INDIRECT(U757&amp;AR757&amp;"w"),INDIRECT(U757&amp;AR757)))</f>
        <v>0</v>
      </c>
      <c r="AT757" s="9" cm="1">
        <f t="array" ref="AT757">IF(F757="ExtraLok 100",_xlfn.XLOOKUP(S757,'ExtraLok 100'!$C$6:$S$6,_xlfn.XLOOKUP('Pricing Tool'!T757,'ExtraLok 100'!$A$7:$A$21,'ExtraLok 100'!$C$7:$S$21)),IF(F757="ExtraLok 125",_xlfn.XLOOKUP('Pricing Tool'!S757,'ExtraLok 125'!$C$6:$S$6,_xlfn.XLOOKUP('Pricing Tool'!T757,'ExtraLok 125'!$A$7:$A$33,'ExtraLok 125'!$C$7:$S$33)),0))</f>
        <v>0</v>
      </c>
      <c r="AU757" s="9">
        <f t="shared" ca="1" si="255"/>
        <v>0</v>
      </c>
      <c r="AV757" s="9" t="str">
        <f t="shared" si="243"/>
        <v/>
      </c>
      <c r="AW757" s="85" t="e">
        <f>_xlfn.XLOOKUP($AV757,'Size capacities'!$A$2:$A$120,'Size capacities'!D$2:D$120)</f>
        <v>#N/A</v>
      </c>
      <c r="AX757" s="85" t="e">
        <f>_xlfn.XLOOKUP($AV757,'Size capacities'!$A$2:$A$120,'Size capacities'!E$2:E$120)</f>
        <v>#N/A</v>
      </c>
      <c r="AY757" s="85" t="e">
        <f>_xlfn.XLOOKUP($AV757,'Size capacities'!$A$2:$A$120,'Size capacities'!F$2:F$120)</f>
        <v>#N/A</v>
      </c>
      <c r="AZ757" s="85" t="e">
        <f>_xlfn.XLOOKUP($AV757,'Size capacities'!$A$2:$A$120,'Size capacities'!G$2:G$120)</f>
        <v>#N/A</v>
      </c>
      <c r="BA757" s="85">
        <f t="shared" si="244"/>
        <v>0</v>
      </c>
      <c r="BB757" s="85">
        <f t="shared" si="245"/>
        <v>0</v>
      </c>
    </row>
    <row r="758" spans="1:54" x14ac:dyDescent="0.3">
      <c r="A758" s="7">
        <v>755</v>
      </c>
      <c r="B758" s="91"/>
      <c r="C758" s="91"/>
      <c r="D758" s="91"/>
      <c r="E758" s="91"/>
      <c r="F758" s="91"/>
      <c r="G758" s="91"/>
      <c r="H758" s="91"/>
      <c r="I758" s="91"/>
      <c r="J758" s="91"/>
      <c r="K758" s="92"/>
      <c r="L758" s="92"/>
      <c r="M758" s="9">
        <f t="shared" ca="1" si="235"/>
        <v>0</v>
      </c>
      <c r="N758" s="10" cm="1">
        <f t="array" aca="1" ref="N758" ca="1">IF(ISBLANK(C758),0,IF(F758="Flow",AP758,IF(F758="Cascade",AQ758,IF(OR(ISBLANK(F758),ISBLANK(G758),ISBLANK(I758),ISBLANK(J758)),0,(_xlfn.XLOOKUP(S758,INDIRECT(U758&amp;W758&amp;"W"),_xlfn.XLOOKUP(T758,INDIRECT(U758&amp;W758&amp;"D"),INDIRECT(U758&amp;W758))))))))</f>
        <v>0</v>
      </c>
      <c r="O758" s="93"/>
      <c r="P758" s="9">
        <f t="shared" ca="1" si="236"/>
        <v>0</v>
      </c>
      <c r="Q758" s="9">
        <f t="shared" si="246"/>
        <v>0</v>
      </c>
      <c r="S758" s="7">
        <f t="shared" si="247"/>
        <v>800</v>
      </c>
      <c r="T758" s="7">
        <f t="shared" si="248"/>
        <v>800</v>
      </c>
      <c r="U758" s="8" t="str">
        <f t="shared" si="249"/>
        <v/>
      </c>
      <c r="V758" s="7" cm="1">
        <f t="array" aca="1" ref="V758" ca="1">IF(ISBLANK(I758),0,_xlfn.XLOOKUP(I758,INDIRECT(U758&amp;"Controls"),INDIRECT(U758&amp;"ControlsAddon")))</f>
        <v>0</v>
      </c>
      <c r="W758" s="7" t="str">
        <f t="shared" si="237"/>
        <v/>
      </c>
      <c r="X758" s="7" cm="1">
        <f t="array" aca="1" ref="X758" ca="1">IF(AND(K758="y",NOT(ISBLANK(H758))),_xlfn.XLOOKUP(S758,ralcassette,ralcassettecost),IF(K758="Y",_xlfn.XLOOKUP(S758,INDIRECT(U758&amp;"RALW"),_xlfn.XLOOKUP(T758,INDIRECT(U758&amp;"RALD"),INDIRECT(U758&amp;"RAL"))),0))</f>
        <v>0</v>
      </c>
      <c r="Y758" s="7">
        <f t="shared" si="250"/>
        <v>0</v>
      </c>
      <c r="Z758" s="7">
        <f t="shared" si="251"/>
        <v>0</v>
      </c>
      <c r="AA758" s="7" cm="1">
        <f t="array" ref="AA758">IF(ISNUMBER(SEARCH("cassette",H758)),_xlfn.XLOOKUP(S758,cassettewidth,_xlfn.XLOOKUP(H758,cassettetype,cassette)),IF(ISNUMBER(SEARCH("fascia",H758)),_xlfn.XLOOKUP(S758,fasciawidth,_xlfn.XLOOKUP(H758,fasciatype,fascia)),0))</f>
        <v>0</v>
      </c>
      <c r="AB758" s="7" t="str">
        <f t="shared" si="252"/>
        <v/>
      </c>
      <c r="AC758" s="7" t="str" cm="1">
        <f t="array" ref="AC758">IF(NOT(ISBLANK(H758)),_xlfn.XLOOKUP(S758,cassetterefwidth,_xlfn.XLOOKUP(T758,cassetterefdrop,cassetteref)),"")</f>
        <v/>
      </c>
      <c r="AD758" s="1" t="b">
        <f t="shared" si="253"/>
        <v>0</v>
      </c>
      <c r="AE758" s="1" t="b">
        <f t="shared" si="238"/>
        <v>0</v>
      </c>
      <c r="AF758" s="10" t="e" cm="1">
        <f t="array" aca="1" ref="AF758" ca="1">(_xlfn.XLOOKUP($S758,INDIRECT($U758&amp;$W758&amp;"W"),_xlfn.XLOOKUP($T758,INDIRECT($U758&amp;$W758&amp;"D"),INDIRECT($U758&amp;$W758))))</f>
        <v>#REF!</v>
      </c>
      <c r="AG758" s="9"/>
      <c r="AH758" s="9"/>
      <c r="AI758" s="9"/>
      <c r="AJ758" s="9"/>
      <c r="AK758" s="9"/>
      <c r="AL758" s="7">
        <f t="shared" si="239"/>
        <v>500</v>
      </c>
      <c r="AM758" s="7" t="str">
        <f t="shared" si="254"/>
        <v/>
      </c>
      <c r="AN758" s="7">
        <f t="shared" si="240"/>
        <v>0</v>
      </c>
      <c r="AO758" s="7">
        <f t="shared" si="241"/>
        <v>0</v>
      </c>
      <c r="AP758" s="9" cm="1">
        <f t="array" aca="1" ref="AP758" ca="1">IF(F758="Flow",_xlfn.XLOOKUP(AL758,INDIRECT(F758&amp;AM758&amp;"W"),_xlfn.XLOOKUP(AI758,INDIRECT(F758&amp;AM758&amp;"H"),INDIRECT(F758&amp;AM758))),0)</f>
        <v>0</v>
      </c>
      <c r="AQ758" s="9">
        <f>IF(F758="Cascade",_xlfn.XLOOKUP(S758,Cascade!$C$4:$S$4,Cascade!$C$5:$S$5),0)</f>
        <v>0</v>
      </c>
      <c r="AR758" s="9" t="b">
        <f t="shared" si="242"/>
        <v>0</v>
      </c>
      <c r="AS758" s="9" cm="1">
        <f t="array" aca="1" ref="AS758" ca="1">IF(OR(G758="Ellipse 43",G758="Luxury 46",G758="Type 2",G758="Type D",G758="Type Z",ISBLANK(G758)),0,_xlfn.XLOOKUP(S758,INDIRECT(U758&amp;AR758&amp;"w"),INDIRECT(U758&amp;AR758)))</f>
        <v>0</v>
      </c>
      <c r="AT758" s="9" cm="1">
        <f t="array" ref="AT758">IF(F758="ExtraLok 100",_xlfn.XLOOKUP(S758,'ExtraLok 100'!$C$6:$S$6,_xlfn.XLOOKUP('Pricing Tool'!T758,'ExtraLok 100'!$A$7:$A$21,'ExtraLok 100'!$C$7:$S$21)),IF(F758="ExtraLok 125",_xlfn.XLOOKUP('Pricing Tool'!S758,'ExtraLok 125'!$C$6:$S$6,_xlfn.XLOOKUP('Pricing Tool'!T758,'ExtraLok 125'!$A$7:$A$33,'ExtraLok 125'!$C$7:$S$33)),0))</f>
        <v>0</v>
      </c>
      <c r="AU758" s="9">
        <f t="shared" ca="1" si="255"/>
        <v>0</v>
      </c>
      <c r="AV758" s="9" t="str">
        <f t="shared" si="243"/>
        <v/>
      </c>
      <c r="AW758" s="85" t="e">
        <f>_xlfn.XLOOKUP($AV758,'Size capacities'!$A$2:$A$120,'Size capacities'!D$2:D$120)</f>
        <v>#N/A</v>
      </c>
      <c r="AX758" s="85" t="e">
        <f>_xlfn.XLOOKUP($AV758,'Size capacities'!$A$2:$A$120,'Size capacities'!E$2:E$120)</f>
        <v>#N/A</v>
      </c>
      <c r="AY758" s="85" t="e">
        <f>_xlfn.XLOOKUP($AV758,'Size capacities'!$A$2:$A$120,'Size capacities'!F$2:F$120)</f>
        <v>#N/A</v>
      </c>
      <c r="AZ758" s="85" t="e">
        <f>_xlfn.XLOOKUP($AV758,'Size capacities'!$A$2:$A$120,'Size capacities'!G$2:G$120)</f>
        <v>#N/A</v>
      </c>
      <c r="BA758" s="85">
        <f t="shared" si="244"/>
        <v>0</v>
      </c>
      <c r="BB758" s="85">
        <f t="shared" si="245"/>
        <v>0</v>
      </c>
    </row>
    <row r="759" spans="1:54" x14ac:dyDescent="0.3">
      <c r="A759" s="7">
        <v>756</v>
      </c>
      <c r="B759" s="91"/>
      <c r="C759" s="91"/>
      <c r="D759" s="91"/>
      <c r="E759" s="91"/>
      <c r="F759" s="91"/>
      <c r="G759" s="91"/>
      <c r="H759" s="91"/>
      <c r="I759" s="91"/>
      <c r="J759" s="91"/>
      <c r="K759" s="92"/>
      <c r="L759" s="92"/>
      <c r="M759" s="9">
        <f t="shared" ca="1" si="235"/>
        <v>0</v>
      </c>
      <c r="N759" s="10" cm="1">
        <f t="array" aca="1" ref="N759" ca="1">IF(ISBLANK(C759),0,IF(F759="Flow",AP759,IF(F759="Cascade",AQ759,IF(OR(ISBLANK(F759),ISBLANK(G759),ISBLANK(I759),ISBLANK(J759)),0,(_xlfn.XLOOKUP(S759,INDIRECT(U759&amp;W759&amp;"W"),_xlfn.XLOOKUP(T759,INDIRECT(U759&amp;W759&amp;"D"),INDIRECT(U759&amp;W759))))))))</f>
        <v>0</v>
      </c>
      <c r="O759" s="93"/>
      <c r="P759" s="9">
        <f t="shared" ca="1" si="236"/>
        <v>0</v>
      </c>
      <c r="Q759" s="9">
        <f t="shared" si="246"/>
        <v>0</v>
      </c>
      <c r="S759" s="7">
        <f t="shared" si="247"/>
        <v>800</v>
      </c>
      <c r="T759" s="7">
        <f t="shared" si="248"/>
        <v>800</v>
      </c>
      <c r="U759" s="8" t="str">
        <f t="shared" si="249"/>
        <v/>
      </c>
      <c r="V759" s="7" cm="1">
        <f t="array" aca="1" ref="V759" ca="1">IF(ISBLANK(I759),0,_xlfn.XLOOKUP(I759,INDIRECT(U759&amp;"Controls"),INDIRECT(U759&amp;"ControlsAddon")))</f>
        <v>0</v>
      </c>
      <c r="W759" s="7" t="str">
        <f t="shared" si="237"/>
        <v/>
      </c>
      <c r="X759" s="7" cm="1">
        <f t="array" aca="1" ref="X759" ca="1">IF(AND(K759="y",NOT(ISBLANK(H759))),_xlfn.XLOOKUP(S759,ralcassette,ralcassettecost),IF(K759="Y",_xlfn.XLOOKUP(S759,INDIRECT(U759&amp;"RALW"),_xlfn.XLOOKUP(T759,INDIRECT(U759&amp;"RALD"),INDIRECT(U759&amp;"RAL"))),0))</f>
        <v>0</v>
      </c>
      <c r="Y759" s="7">
        <f t="shared" si="250"/>
        <v>0</v>
      </c>
      <c r="Z759" s="7">
        <f t="shared" si="251"/>
        <v>0</v>
      </c>
      <c r="AA759" s="7" cm="1">
        <f t="array" ref="AA759">IF(ISNUMBER(SEARCH("cassette",H759)),_xlfn.XLOOKUP(S759,cassettewidth,_xlfn.XLOOKUP(H759,cassettetype,cassette)),IF(ISNUMBER(SEARCH("fascia",H759)),_xlfn.XLOOKUP(S759,fasciawidth,_xlfn.XLOOKUP(H759,fasciatype,fascia)),0))</f>
        <v>0</v>
      </c>
      <c r="AB759" s="7" t="str">
        <f t="shared" si="252"/>
        <v/>
      </c>
      <c r="AC759" s="7" t="str" cm="1">
        <f t="array" ref="AC759">IF(NOT(ISBLANK(H759)),_xlfn.XLOOKUP(S759,cassetterefwidth,_xlfn.XLOOKUP(T759,cassetterefdrop,cassetteref)),"")</f>
        <v/>
      </c>
      <c r="AD759" s="1" t="b">
        <f t="shared" si="253"/>
        <v>0</v>
      </c>
      <c r="AE759" s="1" t="b">
        <f t="shared" si="238"/>
        <v>0</v>
      </c>
      <c r="AF759" s="10" t="e" cm="1">
        <f t="array" aca="1" ref="AF759" ca="1">(_xlfn.XLOOKUP($S759,INDIRECT($U759&amp;$W759&amp;"W"),_xlfn.XLOOKUP($T759,INDIRECT($U759&amp;$W759&amp;"D"),INDIRECT($U759&amp;$W759))))</f>
        <v>#REF!</v>
      </c>
      <c r="AG759" s="9"/>
      <c r="AH759" s="9"/>
      <c r="AI759" s="9"/>
      <c r="AJ759" s="9"/>
      <c r="AK759" s="9"/>
      <c r="AL759" s="7">
        <f t="shared" si="239"/>
        <v>500</v>
      </c>
      <c r="AM759" s="7" t="str">
        <f t="shared" si="254"/>
        <v/>
      </c>
      <c r="AN759" s="7">
        <f t="shared" si="240"/>
        <v>0</v>
      </c>
      <c r="AO759" s="7">
        <f t="shared" si="241"/>
        <v>0</v>
      </c>
      <c r="AP759" s="9" cm="1">
        <f t="array" aca="1" ref="AP759" ca="1">IF(F759="Flow",_xlfn.XLOOKUP(AL759,INDIRECT(F759&amp;AM759&amp;"W"),_xlfn.XLOOKUP(AI759,INDIRECT(F759&amp;AM759&amp;"H"),INDIRECT(F759&amp;AM759))),0)</f>
        <v>0</v>
      </c>
      <c r="AQ759" s="9">
        <f>IF(F759="Cascade",_xlfn.XLOOKUP(S759,Cascade!$C$4:$S$4,Cascade!$C$5:$S$5),0)</f>
        <v>0</v>
      </c>
      <c r="AR759" s="9" t="b">
        <f t="shared" si="242"/>
        <v>0</v>
      </c>
      <c r="AS759" s="9" cm="1">
        <f t="array" aca="1" ref="AS759" ca="1">IF(OR(G759="Ellipse 43",G759="Luxury 46",G759="Type 2",G759="Type D",G759="Type Z",ISBLANK(G759)),0,_xlfn.XLOOKUP(S759,INDIRECT(U759&amp;AR759&amp;"w"),INDIRECT(U759&amp;AR759)))</f>
        <v>0</v>
      </c>
      <c r="AT759" s="9" cm="1">
        <f t="array" ref="AT759">IF(F759="ExtraLok 100",_xlfn.XLOOKUP(S759,'ExtraLok 100'!$C$6:$S$6,_xlfn.XLOOKUP('Pricing Tool'!T759,'ExtraLok 100'!$A$7:$A$21,'ExtraLok 100'!$C$7:$S$21)),IF(F759="ExtraLok 125",_xlfn.XLOOKUP('Pricing Tool'!S759,'ExtraLok 125'!$C$6:$S$6,_xlfn.XLOOKUP('Pricing Tool'!T759,'ExtraLok 125'!$A$7:$A$33,'ExtraLok 125'!$C$7:$S$33)),0))</f>
        <v>0</v>
      </c>
      <c r="AU759" s="9">
        <f t="shared" ca="1" si="255"/>
        <v>0</v>
      </c>
      <c r="AV759" s="9" t="str">
        <f t="shared" si="243"/>
        <v/>
      </c>
      <c r="AW759" s="85" t="e">
        <f>_xlfn.XLOOKUP($AV759,'Size capacities'!$A$2:$A$120,'Size capacities'!D$2:D$120)</f>
        <v>#N/A</v>
      </c>
      <c r="AX759" s="85" t="e">
        <f>_xlfn.XLOOKUP($AV759,'Size capacities'!$A$2:$A$120,'Size capacities'!E$2:E$120)</f>
        <v>#N/A</v>
      </c>
      <c r="AY759" s="85" t="e">
        <f>_xlfn.XLOOKUP($AV759,'Size capacities'!$A$2:$A$120,'Size capacities'!F$2:F$120)</f>
        <v>#N/A</v>
      </c>
      <c r="AZ759" s="85" t="e">
        <f>_xlfn.XLOOKUP($AV759,'Size capacities'!$A$2:$A$120,'Size capacities'!G$2:G$120)</f>
        <v>#N/A</v>
      </c>
      <c r="BA759" s="85">
        <f t="shared" si="244"/>
        <v>0</v>
      </c>
      <c r="BB759" s="85">
        <f t="shared" si="245"/>
        <v>0</v>
      </c>
    </row>
    <row r="760" spans="1:54" x14ac:dyDescent="0.3">
      <c r="A760" s="7">
        <v>757</v>
      </c>
      <c r="B760" s="91"/>
      <c r="C760" s="91"/>
      <c r="D760" s="91"/>
      <c r="E760" s="91"/>
      <c r="F760" s="91"/>
      <c r="G760" s="91"/>
      <c r="H760" s="91"/>
      <c r="I760" s="91"/>
      <c r="J760" s="91"/>
      <c r="K760" s="92"/>
      <c r="L760" s="92"/>
      <c r="M760" s="9">
        <f t="shared" ca="1" si="235"/>
        <v>0</v>
      </c>
      <c r="N760" s="10" cm="1">
        <f t="array" aca="1" ref="N760" ca="1">IF(ISBLANK(C760),0,IF(F760="Flow",AP760,IF(F760="Cascade",AQ760,IF(OR(ISBLANK(F760),ISBLANK(G760),ISBLANK(I760),ISBLANK(J760)),0,(_xlfn.XLOOKUP(S760,INDIRECT(U760&amp;W760&amp;"W"),_xlfn.XLOOKUP(T760,INDIRECT(U760&amp;W760&amp;"D"),INDIRECT(U760&amp;W760))))))))</f>
        <v>0</v>
      </c>
      <c r="O760" s="93"/>
      <c r="P760" s="9">
        <f t="shared" ca="1" si="236"/>
        <v>0</v>
      </c>
      <c r="Q760" s="9">
        <f t="shared" si="246"/>
        <v>0</v>
      </c>
      <c r="S760" s="7">
        <f t="shared" si="247"/>
        <v>800</v>
      </c>
      <c r="T760" s="7">
        <f t="shared" si="248"/>
        <v>800</v>
      </c>
      <c r="U760" s="8" t="str">
        <f t="shared" si="249"/>
        <v/>
      </c>
      <c r="V760" s="7" cm="1">
        <f t="array" aca="1" ref="V760" ca="1">IF(ISBLANK(I760),0,_xlfn.XLOOKUP(I760,INDIRECT(U760&amp;"Controls"),INDIRECT(U760&amp;"ControlsAddon")))</f>
        <v>0</v>
      </c>
      <c r="W760" s="7" t="str">
        <f t="shared" si="237"/>
        <v/>
      </c>
      <c r="X760" s="7" cm="1">
        <f t="array" aca="1" ref="X760" ca="1">IF(AND(K760="y",NOT(ISBLANK(H760))),_xlfn.XLOOKUP(S760,ralcassette,ralcassettecost),IF(K760="Y",_xlfn.XLOOKUP(S760,INDIRECT(U760&amp;"RALW"),_xlfn.XLOOKUP(T760,INDIRECT(U760&amp;"RALD"),INDIRECT(U760&amp;"RAL"))),0))</f>
        <v>0</v>
      </c>
      <c r="Y760" s="7">
        <f t="shared" si="250"/>
        <v>0</v>
      </c>
      <c r="Z760" s="7">
        <f t="shared" si="251"/>
        <v>0</v>
      </c>
      <c r="AA760" s="7" cm="1">
        <f t="array" ref="AA760">IF(ISNUMBER(SEARCH("cassette",H760)),_xlfn.XLOOKUP(S760,cassettewidth,_xlfn.XLOOKUP(H760,cassettetype,cassette)),IF(ISNUMBER(SEARCH("fascia",H760)),_xlfn.XLOOKUP(S760,fasciawidth,_xlfn.XLOOKUP(H760,fasciatype,fascia)),0))</f>
        <v>0</v>
      </c>
      <c r="AB760" s="7" t="str">
        <f t="shared" si="252"/>
        <v/>
      </c>
      <c r="AC760" s="7" t="str" cm="1">
        <f t="array" ref="AC760">IF(NOT(ISBLANK(H760)),_xlfn.XLOOKUP(S760,cassetterefwidth,_xlfn.XLOOKUP(T760,cassetterefdrop,cassetteref)),"")</f>
        <v/>
      </c>
      <c r="AD760" s="1" t="b">
        <f t="shared" si="253"/>
        <v>0</v>
      </c>
      <c r="AE760" s="1" t="b">
        <f t="shared" si="238"/>
        <v>0</v>
      </c>
      <c r="AF760" s="10" t="e" cm="1">
        <f t="array" aca="1" ref="AF760" ca="1">(_xlfn.XLOOKUP($S760,INDIRECT($U760&amp;$W760&amp;"W"),_xlfn.XLOOKUP($T760,INDIRECT($U760&amp;$W760&amp;"D"),INDIRECT($U760&amp;$W760))))</f>
        <v>#REF!</v>
      </c>
      <c r="AG760" s="9"/>
      <c r="AH760" s="9"/>
      <c r="AI760" s="9"/>
      <c r="AJ760" s="9"/>
      <c r="AK760" s="9"/>
      <c r="AL760" s="7">
        <f t="shared" si="239"/>
        <v>500</v>
      </c>
      <c r="AM760" s="7" t="str">
        <f t="shared" si="254"/>
        <v/>
      </c>
      <c r="AN760" s="7">
        <f t="shared" si="240"/>
        <v>0</v>
      </c>
      <c r="AO760" s="7">
        <f t="shared" si="241"/>
        <v>0</v>
      </c>
      <c r="AP760" s="9" cm="1">
        <f t="array" aca="1" ref="AP760" ca="1">IF(F760="Flow",_xlfn.XLOOKUP(AL760,INDIRECT(F760&amp;AM760&amp;"W"),_xlfn.XLOOKUP(AI760,INDIRECT(F760&amp;AM760&amp;"H"),INDIRECT(F760&amp;AM760))),0)</f>
        <v>0</v>
      </c>
      <c r="AQ760" s="9">
        <f>IF(F760="Cascade",_xlfn.XLOOKUP(S760,Cascade!$C$4:$S$4,Cascade!$C$5:$S$5),0)</f>
        <v>0</v>
      </c>
      <c r="AR760" s="9" t="b">
        <f t="shared" si="242"/>
        <v>0</v>
      </c>
      <c r="AS760" s="9" cm="1">
        <f t="array" aca="1" ref="AS760" ca="1">IF(OR(G760="Ellipse 43",G760="Luxury 46",G760="Type 2",G760="Type D",G760="Type Z",ISBLANK(G760)),0,_xlfn.XLOOKUP(S760,INDIRECT(U760&amp;AR760&amp;"w"),INDIRECT(U760&amp;AR760)))</f>
        <v>0</v>
      </c>
      <c r="AT760" s="9" cm="1">
        <f t="array" ref="AT760">IF(F760="ExtraLok 100",_xlfn.XLOOKUP(S760,'ExtraLok 100'!$C$6:$S$6,_xlfn.XLOOKUP('Pricing Tool'!T760,'ExtraLok 100'!$A$7:$A$21,'ExtraLok 100'!$C$7:$S$21)),IF(F760="ExtraLok 125",_xlfn.XLOOKUP('Pricing Tool'!S760,'ExtraLok 125'!$C$6:$S$6,_xlfn.XLOOKUP('Pricing Tool'!T760,'ExtraLok 125'!$A$7:$A$33,'ExtraLok 125'!$C$7:$S$33)),0))</f>
        <v>0</v>
      </c>
      <c r="AU760" s="9">
        <f t="shared" ca="1" si="255"/>
        <v>0</v>
      </c>
      <c r="AV760" s="9" t="str">
        <f t="shared" si="243"/>
        <v/>
      </c>
      <c r="AW760" s="85" t="e">
        <f>_xlfn.XLOOKUP($AV760,'Size capacities'!$A$2:$A$120,'Size capacities'!D$2:D$120)</f>
        <v>#N/A</v>
      </c>
      <c r="AX760" s="85" t="e">
        <f>_xlfn.XLOOKUP($AV760,'Size capacities'!$A$2:$A$120,'Size capacities'!E$2:E$120)</f>
        <v>#N/A</v>
      </c>
      <c r="AY760" s="85" t="e">
        <f>_xlfn.XLOOKUP($AV760,'Size capacities'!$A$2:$A$120,'Size capacities'!F$2:F$120)</f>
        <v>#N/A</v>
      </c>
      <c r="AZ760" s="85" t="e">
        <f>_xlfn.XLOOKUP($AV760,'Size capacities'!$A$2:$A$120,'Size capacities'!G$2:G$120)</f>
        <v>#N/A</v>
      </c>
      <c r="BA760" s="85">
        <f t="shared" si="244"/>
        <v>0</v>
      </c>
      <c r="BB760" s="85">
        <f t="shared" si="245"/>
        <v>0</v>
      </c>
    </row>
    <row r="761" spans="1:54" x14ac:dyDescent="0.3">
      <c r="A761" s="7">
        <v>758</v>
      </c>
      <c r="B761" s="91"/>
      <c r="C761" s="91"/>
      <c r="D761" s="91"/>
      <c r="E761" s="91"/>
      <c r="F761" s="91"/>
      <c r="G761" s="91"/>
      <c r="H761" s="91"/>
      <c r="I761" s="91"/>
      <c r="J761" s="91"/>
      <c r="K761" s="92"/>
      <c r="L761" s="92"/>
      <c r="M761" s="9">
        <f t="shared" ca="1" si="235"/>
        <v>0</v>
      </c>
      <c r="N761" s="10" cm="1">
        <f t="array" aca="1" ref="N761" ca="1">IF(ISBLANK(C761),0,IF(F761="Flow",AP761,IF(F761="Cascade",AQ761,IF(OR(ISBLANK(F761),ISBLANK(G761),ISBLANK(I761),ISBLANK(J761)),0,(_xlfn.XLOOKUP(S761,INDIRECT(U761&amp;W761&amp;"W"),_xlfn.XLOOKUP(T761,INDIRECT(U761&amp;W761&amp;"D"),INDIRECT(U761&amp;W761))))))))</f>
        <v>0</v>
      </c>
      <c r="O761" s="93"/>
      <c r="P761" s="9">
        <f t="shared" ca="1" si="236"/>
        <v>0</v>
      </c>
      <c r="Q761" s="9">
        <f t="shared" si="246"/>
        <v>0</v>
      </c>
      <c r="S761" s="7">
        <f t="shared" si="247"/>
        <v>800</v>
      </c>
      <c r="T761" s="7">
        <f t="shared" si="248"/>
        <v>800</v>
      </c>
      <c r="U761" s="8" t="str">
        <f t="shared" si="249"/>
        <v/>
      </c>
      <c r="V761" s="7" cm="1">
        <f t="array" aca="1" ref="V761" ca="1">IF(ISBLANK(I761),0,_xlfn.XLOOKUP(I761,INDIRECT(U761&amp;"Controls"),INDIRECT(U761&amp;"ControlsAddon")))</f>
        <v>0</v>
      </c>
      <c r="W761" s="7" t="str">
        <f t="shared" si="237"/>
        <v/>
      </c>
      <c r="X761" s="7" cm="1">
        <f t="array" aca="1" ref="X761" ca="1">IF(AND(K761="y",NOT(ISBLANK(H761))),_xlfn.XLOOKUP(S761,ralcassette,ralcassettecost),IF(K761="Y",_xlfn.XLOOKUP(S761,INDIRECT(U761&amp;"RALW"),_xlfn.XLOOKUP(T761,INDIRECT(U761&amp;"RALD"),INDIRECT(U761&amp;"RAL"))),0))</f>
        <v>0</v>
      </c>
      <c r="Y761" s="7">
        <f t="shared" si="250"/>
        <v>0</v>
      </c>
      <c r="Z761" s="7">
        <f t="shared" si="251"/>
        <v>0</v>
      </c>
      <c r="AA761" s="7" cm="1">
        <f t="array" ref="AA761">IF(ISNUMBER(SEARCH("cassette",H761)),_xlfn.XLOOKUP(S761,cassettewidth,_xlfn.XLOOKUP(H761,cassettetype,cassette)),IF(ISNUMBER(SEARCH("fascia",H761)),_xlfn.XLOOKUP(S761,fasciawidth,_xlfn.XLOOKUP(H761,fasciatype,fascia)),0))</f>
        <v>0</v>
      </c>
      <c r="AB761" s="7" t="str">
        <f t="shared" si="252"/>
        <v/>
      </c>
      <c r="AC761" s="7" t="str" cm="1">
        <f t="array" ref="AC761">IF(NOT(ISBLANK(H761)),_xlfn.XLOOKUP(S761,cassetterefwidth,_xlfn.XLOOKUP(T761,cassetterefdrop,cassetteref)),"")</f>
        <v/>
      </c>
      <c r="AD761" s="1" t="b">
        <f t="shared" si="253"/>
        <v>0</v>
      </c>
      <c r="AE761" s="1" t="b">
        <f t="shared" si="238"/>
        <v>0</v>
      </c>
      <c r="AF761" s="10" t="e" cm="1">
        <f t="array" aca="1" ref="AF761" ca="1">(_xlfn.XLOOKUP($S761,INDIRECT($U761&amp;$W761&amp;"W"),_xlfn.XLOOKUP($T761,INDIRECT($U761&amp;$W761&amp;"D"),INDIRECT($U761&amp;$W761))))</f>
        <v>#REF!</v>
      </c>
      <c r="AG761" s="9"/>
      <c r="AH761" s="9"/>
      <c r="AI761" s="9"/>
      <c r="AJ761" s="9"/>
      <c r="AK761" s="9"/>
      <c r="AL761" s="7">
        <f t="shared" si="239"/>
        <v>500</v>
      </c>
      <c r="AM761" s="7" t="str">
        <f t="shared" si="254"/>
        <v/>
      </c>
      <c r="AN761" s="7">
        <f t="shared" si="240"/>
        <v>0</v>
      </c>
      <c r="AO761" s="7">
        <f t="shared" si="241"/>
        <v>0</v>
      </c>
      <c r="AP761" s="9" cm="1">
        <f t="array" aca="1" ref="AP761" ca="1">IF(F761="Flow",_xlfn.XLOOKUP(AL761,INDIRECT(F761&amp;AM761&amp;"W"),_xlfn.XLOOKUP(AI761,INDIRECT(F761&amp;AM761&amp;"H"),INDIRECT(F761&amp;AM761))),0)</f>
        <v>0</v>
      </c>
      <c r="AQ761" s="9">
        <f>IF(F761="Cascade",_xlfn.XLOOKUP(S761,Cascade!$C$4:$S$4,Cascade!$C$5:$S$5),0)</f>
        <v>0</v>
      </c>
      <c r="AR761" s="9" t="b">
        <f t="shared" si="242"/>
        <v>0</v>
      </c>
      <c r="AS761" s="9" cm="1">
        <f t="array" aca="1" ref="AS761" ca="1">IF(OR(G761="Ellipse 43",G761="Luxury 46",G761="Type 2",G761="Type D",G761="Type Z",ISBLANK(G761)),0,_xlfn.XLOOKUP(S761,INDIRECT(U761&amp;AR761&amp;"w"),INDIRECT(U761&amp;AR761)))</f>
        <v>0</v>
      </c>
      <c r="AT761" s="9" cm="1">
        <f t="array" ref="AT761">IF(F761="ExtraLok 100",_xlfn.XLOOKUP(S761,'ExtraLok 100'!$C$6:$S$6,_xlfn.XLOOKUP('Pricing Tool'!T761,'ExtraLok 100'!$A$7:$A$21,'ExtraLok 100'!$C$7:$S$21)),IF(F761="ExtraLok 125",_xlfn.XLOOKUP('Pricing Tool'!S761,'ExtraLok 125'!$C$6:$S$6,_xlfn.XLOOKUP('Pricing Tool'!T761,'ExtraLok 125'!$A$7:$A$33,'ExtraLok 125'!$C$7:$S$33)),0))</f>
        <v>0</v>
      </c>
      <c r="AU761" s="9">
        <f t="shared" ca="1" si="255"/>
        <v>0</v>
      </c>
      <c r="AV761" s="9" t="str">
        <f t="shared" si="243"/>
        <v/>
      </c>
      <c r="AW761" s="85" t="e">
        <f>_xlfn.XLOOKUP($AV761,'Size capacities'!$A$2:$A$120,'Size capacities'!D$2:D$120)</f>
        <v>#N/A</v>
      </c>
      <c r="AX761" s="85" t="e">
        <f>_xlfn.XLOOKUP($AV761,'Size capacities'!$A$2:$A$120,'Size capacities'!E$2:E$120)</f>
        <v>#N/A</v>
      </c>
      <c r="AY761" s="85" t="e">
        <f>_xlfn.XLOOKUP($AV761,'Size capacities'!$A$2:$A$120,'Size capacities'!F$2:F$120)</f>
        <v>#N/A</v>
      </c>
      <c r="AZ761" s="85" t="e">
        <f>_xlfn.XLOOKUP($AV761,'Size capacities'!$A$2:$A$120,'Size capacities'!G$2:G$120)</f>
        <v>#N/A</v>
      </c>
      <c r="BA761" s="85">
        <f t="shared" si="244"/>
        <v>0</v>
      </c>
      <c r="BB761" s="85">
        <f t="shared" si="245"/>
        <v>0</v>
      </c>
    </row>
    <row r="762" spans="1:54" x14ac:dyDescent="0.3">
      <c r="A762" s="7">
        <v>759</v>
      </c>
      <c r="B762" s="91"/>
      <c r="C762" s="91"/>
      <c r="D762" s="91"/>
      <c r="E762" s="91"/>
      <c r="F762" s="91"/>
      <c r="G762" s="91"/>
      <c r="H762" s="91"/>
      <c r="I762" s="91"/>
      <c r="J762" s="91"/>
      <c r="K762" s="92"/>
      <c r="L762" s="92"/>
      <c r="M762" s="9">
        <f t="shared" ca="1" si="235"/>
        <v>0</v>
      </c>
      <c r="N762" s="10" cm="1">
        <f t="array" aca="1" ref="N762" ca="1">IF(ISBLANK(C762),0,IF(F762="Flow",AP762,IF(F762="Cascade",AQ762,IF(OR(ISBLANK(F762),ISBLANK(G762),ISBLANK(I762),ISBLANK(J762)),0,(_xlfn.XLOOKUP(S762,INDIRECT(U762&amp;W762&amp;"W"),_xlfn.XLOOKUP(T762,INDIRECT(U762&amp;W762&amp;"D"),INDIRECT(U762&amp;W762))))))))</f>
        <v>0</v>
      </c>
      <c r="O762" s="93"/>
      <c r="P762" s="9">
        <f t="shared" ca="1" si="236"/>
        <v>0</v>
      </c>
      <c r="Q762" s="9">
        <f t="shared" si="246"/>
        <v>0</v>
      </c>
      <c r="S762" s="7">
        <f t="shared" si="247"/>
        <v>800</v>
      </c>
      <c r="T762" s="7">
        <f t="shared" si="248"/>
        <v>800</v>
      </c>
      <c r="U762" s="8" t="str">
        <f t="shared" si="249"/>
        <v/>
      </c>
      <c r="V762" s="7" cm="1">
        <f t="array" aca="1" ref="V762" ca="1">IF(ISBLANK(I762),0,_xlfn.XLOOKUP(I762,INDIRECT(U762&amp;"Controls"),INDIRECT(U762&amp;"ControlsAddon")))</f>
        <v>0</v>
      </c>
      <c r="W762" s="7" t="str">
        <f t="shared" si="237"/>
        <v/>
      </c>
      <c r="X762" s="7" cm="1">
        <f t="array" aca="1" ref="X762" ca="1">IF(AND(K762="y",NOT(ISBLANK(H762))),_xlfn.XLOOKUP(S762,ralcassette,ralcassettecost),IF(K762="Y",_xlfn.XLOOKUP(S762,INDIRECT(U762&amp;"RALW"),_xlfn.XLOOKUP(T762,INDIRECT(U762&amp;"RALD"),INDIRECT(U762&amp;"RAL"))),0))</f>
        <v>0</v>
      </c>
      <c r="Y762" s="7">
        <f t="shared" si="250"/>
        <v>0</v>
      </c>
      <c r="Z762" s="7">
        <f t="shared" si="251"/>
        <v>0</v>
      </c>
      <c r="AA762" s="7" cm="1">
        <f t="array" ref="AA762">IF(ISNUMBER(SEARCH("cassette",H762)),_xlfn.XLOOKUP(S762,cassettewidth,_xlfn.XLOOKUP(H762,cassettetype,cassette)),IF(ISNUMBER(SEARCH("fascia",H762)),_xlfn.XLOOKUP(S762,fasciawidth,_xlfn.XLOOKUP(H762,fasciatype,fascia)),0))</f>
        <v>0</v>
      </c>
      <c r="AB762" s="7" t="str">
        <f t="shared" si="252"/>
        <v/>
      </c>
      <c r="AC762" s="7" t="str" cm="1">
        <f t="array" ref="AC762">IF(NOT(ISBLANK(H762)),_xlfn.XLOOKUP(S762,cassetterefwidth,_xlfn.XLOOKUP(T762,cassetterefdrop,cassetteref)),"")</f>
        <v/>
      </c>
      <c r="AD762" s="1" t="b">
        <f t="shared" si="253"/>
        <v>0</v>
      </c>
      <c r="AE762" s="1" t="b">
        <f t="shared" si="238"/>
        <v>0</v>
      </c>
      <c r="AF762" s="10" t="e" cm="1">
        <f t="array" aca="1" ref="AF762" ca="1">(_xlfn.XLOOKUP($S762,INDIRECT($U762&amp;$W762&amp;"W"),_xlfn.XLOOKUP($T762,INDIRECT($U762&amp;$W762&amp;"D"),INDIRECT($U762&amp;$W762))))</f>
        <v>#REF!</v>
      </c>
      <c r="AG762" s="9"/>
      <c r="AH762" s="9"/>
      <c r="AI762" s="9"/>
      <c r="AJ762" s="9"/>
      <c r="AK762" s="9"/>
      <c r="AL762" s="7">
        <f t="shared" si="239"/>
        <v>500</v>
      </c>
      <c r="AM762" s="7" t="str">
        <f t="shared" si="254"/>
        <v/>
      </c>
      <c r="AN762" s="7">
        <f t="shared" si="240"/>
        <v>0</v>
      </c>
      <c r="AO762" s="7">
        <f t="shared" si="241"/>
        <v>0</v>
      </c>
      <c r="AP762" s="9" cm="1">
        <f t="array" aca="1" ref="AP762" ca="1">IF(F762="Flow",_xlfn.XLOOKUP(AL762,INDIRECT(F762&amp;AM762&amp;"W"),_xlfn.XLOOKUP(AI762,INDIRECT(F762&amp;AM762&amp;"H"),INDIRECT(F762&amp;AM762))),0)</f>
        <v>0</v>
      </c>
      <c r="AQ762" s="9">
        <f>IF(F762="Cascade",_xlfn.XLOOKUP(S762,Cascade!$C$4:$S$4,Cascade!$C$5:$S$5),0)</f>
        <v>0</v>
      </c>
      <c r="AR762" s="9" t="b">
        <f t="shared" si="242"/>
        <v>0</v>
      </c>
      <c r="AS762" s="9" cm="1">
        <f t="array" aca="1" ref="AS762" ca="1">IF(OR(G762="Ellipse 43",G762="Luxury 46",G762="Type 2",G762="Type D",G762="Type Z",ISBLANK(G762)),0,_xlfn.XLOOKUP(S762,INDIRECT(U762&amp;AR762&amp;"w"),INDIRECT(U762&amp;AR762)))</f>
        <v>0</v>
      </c>
      <c r="AT762" s="9" cm="1">
        <f t="array" ref="AT762">IF(F762="ExtraLok 100",_xlfn.XLOOKUP(S762,'ExtraLok 100'!$C$6:$S$6,_xlfn.XLOOKUP('Pricing Tool'!T762,'ExtraLok 100'!$A$7:$A$21,'ExtraLok 100'!$C$7:$S$21)),IF(F762="ExtraLok 125",_xlfn.XLOOKUP('Pricing Tool'!S762,'ExtraLok 125'!$C$6:$S$6,_xlfn.XLOOKUP('Pricing Tool'!T762,'ExtraLok 125'!$A$7:$A$33,'ExtraLok 125'!$C$7:$S$33)),0))</f>
        <v>0</v>
      </c>
      <c r="AU762" s="9">
        <f t="shared" ca="1" si="255"/>
        <v>0</v>
      </c>
      <c r="AV762" s="9" t="str">
        <f t="shared" si="243"/>
        <v/>
      </c>
      <c r="AW762" s="85" t="e">
        <f>_xlfn.XLOOKUP($AV762,'Size capacities'!$A$2:$A$120,'Size capacities'!D$2:D$120)</f>
        <v>#N/A</v>
      </c>
      <c r="AX762" s="85" t="e">
        <f>_xlfn.XLOOKUP($AV762,'Size capacities'!$A$2:$A$120,'Size capacities'!E$2:E$120)</f>
        <v>#N/A</v>
      </c>
      <c r="AY762" s="85" t="e">
        <f>_xlfn.XLOOKUP($AV762,'Size capacities'!$A$2:$A$120,'Size capacities'!F$2:F$120)</f>
        <v>#N/A</v>
      </c>
      <c r="AZ762" s="85" t="e">
        <f>_xlfn.XLOOKUP($AV762,'Size capacities'!$A$2:$A$120,'Size capacities'!G$2:G$120)</f>
        <v>#N/A</v>
      </c>
      <c r="BA762" s="85">
        <f t="shared" si="244"/>
        <v>0</v>
      </c>
      <c r="BB762" s="85">
        <f t="shared" si="245"/>
        <v>0</v>
      </c>
    </row>
    <row r="763" spans="1:54" x14ac:dyDescent="0.3">
      <c r="A763" s="7">
        <v>760</v>
      </c>
      <c r="B763" s="91"/>
      <c r="C763" s="91"/>
      <c r="D763" s="91"/>
      <c r="E763" s="91"/>
      <c r="F763" s="91"/>
      <c r="G763" s="91"/>
      <c r="H763" s="91"/>
      <c r="I763" s="91"/>
      <c r="J763" s="91"/>
      <c r="K763" s="92"/>
      <c r="L763" s="92"/>
      <c r="M763" s="9">
        <f t="shared" ca="1" si="235"/>
        <v>0</v>
      </c>
      <c r="N763" s="10" cm="1">
        <f t="array" aca="1" ref="N763" ca="1">IF(ISBLANK(C763),0,IF(F763="Flow",AP763,IF(F763="Cascade",AQ763,IF(OR(ISBLANK(F763),ISBLANK(G763),ISBLANK(I763),ISBLANK(J763)),0,(_xlfn.XLOOKUP(S763,INDIRECT(U763&amp;W763&amp;"W"),_xlfn.XLOOKUP(T763,INDIRECT(U763&amp;W763&amp;"D"),INDIRECT(U763&amp;W763))))))))</f>
        <v>0</v>
      </c>
      <c r="O763" s="93"/>
      <c r="P763" s="9">
        <f t="shared" ca="1" si="236"/>
        <v>0</v>
      </c>
      <c r="Q763" s="9">
        <f t="shared" si="246"/>
        <v>0</v>
      </c>
      <c r="S763" s="7">
        <f t="shared" si="247"/>
        <v>800</v>
      </c>
      <c r="T763" s="7">
        <f t="shared" si="248"/>
        <v>800</v>
      </c>
      <c r="U763" s="8" t="str">
        <f t="shared" si="249"/>
        <v/>
      </c>
      <c r="V763" s="7" cm="1">
        <f t="array" aca="1" ref="V763" ca="1">IF(ISBLANK(I763),0,_xlfn.XLOOKUP(I763,INDIRECT(U763&amp;"Controls"),INDIRECT(U763&amp;"ControlsAddon")))</f>
        <v>0</v>
      </c>
      <c r="W763" s="7" t="str">
        <f t="shared" si="237"/>
        <v/>
      </c>
      <c r="X763" s="7" cm="1">
        <f t="array" aca="1" ref="X763" ca="1">IF(AND(K763="y",NOT(ISBLANK(H763))),_xlfn.XLOOKUP(S763,ralcassette,ralcassettecost),IF(K763="Y",_xlfn.XLOOKUP(S763,INDIRECT(U763&amp;"RALW"),_xlfn.XLOOKUP(T763,INDIRECT(U763&amp;"RALD"),INDIRECT(U763&amp;"RAL"))),0))</f>
        <v>0</v>
      </c>
      <c r="Y763" s="7">
        <f t="shared" si="250"/>
        <v>0</v>
      </c>
      <c r="Z763" s="7">
        <f t="shared" si="251"/>
        <v>0</v>
      </c>
      <c r="AA763" s="7" cm="1">
        <f t="array" ref="AA763">IF(ISNUMBER(SEARCH("cassette",H763)),_xlfn.XLOOKUP(S763,cassettewidth,_xlfn.XLOOKUP(H763,cassettetype,cassette)),IF(ISNUMBER(SEARCH("fascia",H763)),_xlfn.XLOOKUP(S763,fasciawidth,_xlfn.XLOOKUP(H763,fasciatype,fascia)),0))</f>
        <v>0</v>
      </c>
      <c r="AB763" s="7" t="str">
        <f t="shared" si="252"/>
        <v/>
      </c>
      <c r="AC763" s="7" t="str" cm="1">
        <f t="array" ref="AC763">IF(NOT(ISBLANK(H763)),_xlfn.XLOOKUP(S763,cassetterefwidth,_xlfn.XLOOKUP(T763,cassetterefdrop,cassetteref)),"")</f>
        <v/>
      </c>
      <c r="AD763" s="1" t="b">
        <f t="shared" si="253"/>
        <v>0</v>
      </c>
      <c r="AE763" s="1" t="b">
        <f t="shared" si="238"/>
        <v>0</v>
      </c>
      <c r="AF763" s="10" t="e" cm="1">
        <f t="array" aca="1" ref="AF763" ca="1">(_xlfn.XLOOKUP($S763,INDIRECT($U763&amp;$W763&amp;"W"),_xlfn.XLOOKUP($T763,INDIRECT($U763&amp;$W763&amp;"D"),INDIRECT($U763&amp;$W763))))</f>
        <v>#REF!</v>
      </c>
      <c r="AG763" s="9"/>
      <c r="AH763" s="9"/>
      <c r="AI763" s="9"/>
      <c r="AJ763" s="9"/>
      <c r="AK763" s="9"/>
      <c r="AL763" s="7">
        <f t="shared" si="239"/>
        <v>500</v>
      </c>
      <c r="AM763" s="7" t="str">
        <f t="shared" si="254"/>
        <v/>
      </c>
      <c r="AN763" s="7">
        <f t="shared" si="240"/>
        <v>0</v>
      </c>
      <c r="AO763" s="7">
        <f t="shared" si="241"/>
        <v>0</v>
      </c>
      <c r="AP763" s="9" cm="1">
        <f t="array" aca="1" ref="AP763" ca="1">IF(F763="Flow",_xlfn.XLOOKUP(AL763,INDIRECT(F763&amp;AM763&amp;"W"),_xlfn.XLOOKUP(AI763,INDIRECT(F763&amp;AM763&amp;"H"),INDIRECT(F763&amp;AM763))),0)</f>
        <v>0</v>
      </c>
      <c r="AQ763" s="9">
        <f>IF(F763="Cascade",_xlfn.XLOOKUP(S763,Cascade!$C$4:$S$4,Cascade!$C$5:$S$5),0)</f>
        <v>0</v>
      </c>
      <c r="AR763" s="9" t="b">
        <f t="shared" si="242"/>
        <v>0</v>
      </c>
      <c r="AS763" s="9" cm="1">
        <f t="array" aca="1" ref="AS763" ca="1">IF(OR(G763="Ellipse 43",G763="Luxury 46",G763="Type 2",G763="Type D",G763="Type Z",ISBLANK(G763)),0,_xlfn.XLOOKUP(S763,INDIRECT(U763&amp;AR763&amp;"w"),INDIRECT(U763&amp;AR763)))</f>
        <v>0</v>
      </c>
      <c r="AT763" s="9" cm="1">
        <f t="array" ref="AT763">IF(F763="ExtraLok 100",_xlfn.XLOOKUP(S763,'ExtraLok 100'!$C$6:$S$6,_xlfn.XLOOKUP('Pricing Tool'!T763,'ExtraLok 100'!$A$7:$A$21,'ExtraLok 100'!$C$7:$S$21)),IF(F763="ExtraLok 125",_xlfn.XLOOKUP('Pricing Tool'!S763,'ExtraLok 125'!$C$6:$S$6,_xlfn.XLOOKUP('Pricing Tool'!T763,'ExtraLok 125'!$A$7:$A$33,'ExtraLok 125'!$C$7:$S$33)),0))</f>
        <v>0</v>
      </c>
      <c r="AU763" s="9">
        <f t="shared" ca="1" si="255"/>
        <v>0</v>
      </c>
      <c r="AV763" s="9" t="str">
        <f t="shared" si="243"/>
        <v/>
      </c>
      <c r="AW763" s="85" t="e">
        <f>_xlfn.XLOOKUP($AV763,'Size capacities'!$A$2:$A$120,'Size capacities'!D$2:D$120)</f>
        <v>#N/A</v>
      </c>
      <c r="AX763" s="85" t="e">
        <f>_xlfn.XLOOKUP($AV763,'Size capacities'!$A$2:$A$120,'Size capacities'!E$2:E$120)</f>
        <v>#N/A</v>
      </c>
      <c r="AY763" s="85" t="e">
        <f>_xlfn.XLOOKUP($AV763,'Size capacities'!$A$2:$A$120,'Size capacities'!F$2:F$120)</f>
        <v>#N/A</v>
      </c>
      <c r="AZ763" s="85" t="e">
        <f>_xlfn.XLOOKUP($AV763,'Size capacities'!$A$2:$A$120,'Size capacities'!G$2:G$120)</f>
        <v>#N/A</v>
      </c>
      <c r="BA763" s="85">
        <f t="shared" si="244"/>
        <v>0</v>
      </c>
      <c r="BB763" s="85">
        <f t="shared" si="245"/>
        <v>0</v>
      </c>
    </row>
    <row r="764" spans="1:54" x14ac:dyDescent="0.3">
      <c r="A764" s="7">
        <v>761</v>
      </c>
      <c r="B764" s="91"/>
      <c r="C764" s="91"/>
      <c r="D764" s="91"/>
      <c r="E764" s="91"/>
      <c r="F764" s="91"/>
      <c r="G764" s="91"/>
      <c r="H764" s="91"/>
      <c r="I764" s="91"/>
      <c r="J764" s="91"/>
      <c r="K764" s="92"/>
      <c r="L764" s="92"/>
      <c r="M764" s="9">
        <f t="shared" ca="1" si="235"/>
        <v>0</v>
      </c>
      <c r="N764" s="10" cm="1">
        <f t="array" aca="1" ref="N764" ca="1">IF(ISBLANK(C764),0,IF(F764="Flow",AP764,IF(F764="Cascade",AQ764,IF(OR(ISBLANK(F764),ISBLANK(G764),ISBLANK(I764),ISBLANK(J764)),0,(_xlfn.XLOOKUP(S764,INDIRECT(U764&amp;W764&amp;"W"),_xlfn.XLOOKUP(T764,INDIRECT(U764&amp;W764&amp;"D"),INDIRECT(U764&amp;W764))))))))</f>
        <v>0</v>
      </c>
      <c r="O764" s="93"/>
      <c r="P764" s="9">
        <f t="shared" ca="1" si="236"/>
        <v>0</v>
      </c>
      <c r="Q764" s="9">
        <f t="shared" si="246"/>
        <v>0</v>
      </c>
      <c r="S764" s="7">
        <f t="shared" si="247"/>
        <v>800</v>
      </c>
      <c r="T764" s="7">
        <f t="shared" si="248"/>
        <v>800</v>
      </c>
      <c r="U764" s="8" t="str">
        <f t="shared" si="249"/>
        <v/>
      </c>
      <c r="V764" s="7" cm="1">
        <f t="array" aca="1" ref="V764" ca="1">IF(ISBLANK(I764),0,_xlfn.XLOOKUP(I764,INDIRECT(U764&amp;"Controls"),INDIRECT(U764&amp;"ControlsAddon")))</f>
        <v>0</v>
      </c>
      <c r="W764" s="7" t="str">
        <f t="shared" si="237"/>
        <v/>
      </c>
      <c r="X764" s="7" cm="1">
        <f t="array" aca="1" ref="X764" ca="1">IF(AND(K764="y",NOT(ISBLANK(H764))),_xlfn.XLOOKUP(S764,ralcassette,ralcassettecost),IF(K764="Y",_xlfn.XLOOKUP(S764,INDIRECT(U764&amp;"RALW"),_xlfn.XLOOKUP(T764,INDIRECT(U764&amp;"RALD"),INDIRECT(U764&amp;"RAL"))),0))</f>
        <v>0</v>
      </c>
      <c r="Y764" s="7">
        <f t="shared" si="250"/>
        <v>0</v>
      </c>
      <c r="Z764" s="7">
        <f t="shared" si="251"/>
        <v>0</v>
      </c>
      <c r="AA764" s="7" cm="1">
        <f t="array" ref="AA764">IF(ISNUMBER(SEARCH("cassette",H764)),_xlfn.XLOOKUP(S764,cassettewidth,_xlfn.XLOOKUP(H764,cassettetype,cassette)),IF(ISNUMBER(SEARCH("fascia",H764)),_xlfn.XLOOKUP(S764,fasciawidth,_xlfn.XLOOKUP(H764,fasciatype,fascia)),0))</f>
        <v>0</v>
      </c>
      <c r="AB764" s="7" t="str">
        <f t="shared" si="252"/>
        <v/>
      </c>
      <c r="AC764" s="7" t="str" cm="1">
        <f t="array" ref="AC764">IF(NOT(ISBLANK(H764)),_xlfn.XLOOKUP(S764,cassetterefwidth,_xlfn.XLOOKUP(T764,cassetterefdrop,cassetteref)),"")</f>
        <v/>
      </c>
      <c r="AD764" s="1" t="b">
        <f t="shared" si="253"/>
        <v>0</v>
      </c>
      <c r="AE764" s="1" t="b">
        <f t="shared" si="238"/>
        <v>0</v>
      </c>
      <c r="AF764" s="10" t="e" cm="1">
        <f t="array" aca="1" ref="AF764" ca="1">(_xlfn.XLOOKUP($S764,INDIRECT($U764&amp;$W764&amp;"W"),_xlfn.XLOOKUP($T764,INDIRECT($U764&amp;$W764&amp;"D"),INDIRECT($U764&amp;$W764))))</f>
        <v>#REF!</v>
      </c>
      <c r="AG764" s="9"/>
      <c r="AH764" s="9"/>
      <c r="AI764" s="9"/>
      <c r="AJ764" s="9"/>
      <c r="AK764" s="9"/>
      <c r="AL764" s="7">
        <f t="shared" si="239"/>
        <v>500</v>
      </c>
      <c r="AM764" s="7" t="str">
        <f t="shared" si="254"/>
        <v/>
      </c>
      <c r="AN764" s="7">
        <f t="shared" si="240"/>
        <v>0</v>
      </c>
      <c r="AO764" s="7">
        <f t="shared" si="241"/>
        <v>0</v>
      </c>
      <c r="AP764" s="9" cm="1">
        <f t="array" aca="1" ref="AP764" ca="1">IF(F764="Flow",_xlfn.XLOOKUP(AL764,INDIRECT(F764&amp;AM764&amp;"W"),_xlfn.XLOOKUP(AI764,INDIRECT(F764&amp;AM764&amp;"H"),INDIRECT(F764&amp;AM764))),0)</f>
        <v>0</v>
      </c>
      <c r="AQ764" s="9">
        <f>IF(F764="Cascade",_xlfn.XLOOKUP(S764,Cascade!$C$4:$S$4,Cascade!$C$5:$S$5),0)</f>
        <v>0</v>
      </c>
      <c r="AR764" s="9" t="b">
        <f t="shared" si="242"/>
        <v>0</v>
      </c>
      <c r="AS764" s="9" cm="1">
        <f t="array" aca="1" ref="AS764" ca="1">IF(OR(G764="Ellipse 43",G764="Luxury 46",G764="Type 2",G764="Type D",G764="Type Z",ISBLANK(G764)),0,_xlfn.XLOOKUP(S764,INDIRECT(U764&amp;AR764&amp;"w"),INDIRECT(U764&amp;AR764)))</f>
        <v>0</v>
      </c>
      <c r="AT764" s="9" cm="1">
        <f t="array" ref="AT764">IF(F764="ExtraLok 100",_xlfn.XLOOKUP(S764,'ExtraLok 100'!$C$6:$S$6,_xlfn.XLOOKUP('Pricing Tool'!T764,'ExtraLok 100'!$A$7:$A$21,'ExtraLok 100'!$C$7:$S$21)),IF(F764="ExtraLok 125",_xlfn.XLOOKUP('Pricing Tool'!S764,'ExtraLok 125'!$C$6:$S$6,_xlfn.XLOOKUP('Pricing Tool'!T764,'ExtraLok 125'!$A$7:$A$33,'ExtraLok 125'!$C$7:$S$33)),0))</f>
        <v>0</v>
      </c>
      <c r="AU764" s="9">
        <f t="shared" ca="1" si="255"/>
        <v>0</v>
      </c>
      <c r="AV764" s="9" t="str">
        <f t="shared" si="243"/>
        <v/>
      </c>
      <c r="AW764" s="85" t="e">
        <f>_xlfn.XLOOKUP($AV764,'Size capacities'!$A$2:$A$120,'Size capacities'!D$2:D$120)</f>
        <v>#N/A</v>
      </c>
      <c r="AX764" s="85" t="e">
        <f>_xlfn.XLOOKUP($AV764,'Size capacities'!$A$2:$A$120,'Size capacities'!E$2:E$120)</f>
        <v>#N/A</v>
      </c>
      <c r="AY764" s="85" t="e">
        <f>_xlfn.XLOOKUP($AV764,'Size capacities'!$A$2:$A$120,'Size capacities'!F$2:F$120)</f>
        <v>#N/A</v>
      </c>
      <c r="AZ764" s="85" t="e">
        <f>_xlfn.XLOOKUP($AV764,'Size capacities'!$A$2:$A$120,'Size capacities'!G$2:G$120)</f>
        <v>#N/A</v>
      </c>
      <c r="BA764" s="85">
        <f t="shared" si="244"/>
        <v>0</v>
      </c>
      <c r="BB764" s="85">
        <f t="shared" si="245"/>
        <v>0</v>
      </c>
    </row>
    <row r="765" spans="1:54" x14ac:dyDescent="0.3">
      <c r="A765" s="7">
        <v>762</v>
      </c>
      <c r="B765" s="91"/>
      <c r="C765" s="91"/>
      <c r="D765" s="91"/>
      <c r="E765" s="91"/>
      <c r="F765" s="91"/>
      <c r="G765" s="91"/>
      <c r="H765" s="91"/>
      <c r="I765" s="91"/>
      <c r="J765" s="91"/>
      <c r="K765" s="92"/>
      <c r="L765" s="92"/>
      <c r="M765" s="9">
        <f t="shared" ca="1" si="235"/>
        <v>0</v>
      </c>
      <c r="N765" s="10" cm="1">
        <f t="array" aca="1" ref="N765" ca="1">IF(ISBLANK(C765),0,IF(F765="Flow",AP765,IF(F765="Cascade",AQ765,IF(OR(ISBLANK(F765),ISBLANK(G765),ISBLANK(I765),ISBLANK(J765)),0,(_xlfn.XLOOKUP(S765,INDIRECT(U765&amp;W765&amp;"W"),_xlfn.XLOOKUP(T765,INDIRECT(U765&amp;W765&amp;"D"),INDIRECT(U765&amp;W765))))))))</f>
        <v>0</v>
      </c>
      <c r="O765" s="93"/>
      <c r="P765" s="9">
        <f t="shared" ca="1" si="236"/>
        <v>0</v>
      </c>
      <c r="Q765" s="9">
        <f t="shared" si="246"/>
        <v>0</v>
      </c>
      <c r="S765" s="7">
        <f t="shared" si="247"/>
        <v>800</v>
      </c>
      <c r="T765" s="7">
        <f t="shared" si="248"/>
        <v>800</v>
      </c>
      <c r="U765" s="8" t="str">
        <f t="shared" si="249"/>
        <v/>
      </c>
      <c r="V765" s="7" cm="1">
        <f t="array" aca="1" ref="V765" ca="1">IF(ISBLANK(I765),0,_xlfn.XLOOKUP(I765,INDIRECT(U765&amp;"Controls"),INDIRECT(U765&amp;"ControlsAddon")))</f>
        <v>0</v>
      </c>
      <c r="W765" s="7" t="str">
        <f t="shared" si="237"/>
        <v/>
      </c>
      <c r="X765" s="7" cm="1">
        <f t="array" aca="1" ref="X765" ca="1">IF(AND(K765="y",NOT(ISBLANK(H765))),_xlfn.XLOOKUP(S765,ralcassette,ralcassettecost),IF(K765="Y",_xlfn.XLOOKUP(S765,INDIRECT(U765&amp;"RALW"),_xlfn.XLOOKUP(T765,INDIRECT(U765&amp;"RALD"),INDIRECT(U765&amp;"RAL"))),0))</f>
        <v>0</v>
      </c>
      <c r="Y765" s="7">
        <f t="shared" si="250"/>
        <v>0</v>
      </c>
      <c r="Z765" s="7">
        <f t="shared" si="251"/>
        <v>0</v>
      </c>
      <c r="AA765" s="7" cm="1">
        <f t="array" ref="AA765">IF(ISNUMBER(SEARCH("cassette",H765)),_xlfn.XLOOKUP(S765,cassettewidth,_xlfn.XLOOKUP(H765,cassettetype,cassette)),IF(ISNUMBER(SEARCH("fascia",H765)),_xlfn.XLOOKUP(S765,fasciawidth,_xlfn.XLOOKUP(H765,fasciatype,fascia)),0))</f>
        <v>0</v>
      </c>
      <c r="AB765" s="7" t="str">
        <f t="shared" si="252"/>
        <v/>
      </c>
      <c r="AC765" s="7" t="str" cm="1">
        <f t="array" ref="AC765">IF(NOT(ISBLANK(H765)),_xlfn.XLOOKUP(S765,cassetterefwidth,_xlfn.XLOOKUP(T765,cassetterefdrop,cassetteref)),"")</f>
        <v/>
      </c>
      <c r="AD765" s="1" t="b">
        <f t="shared" si="253"/>
        <v>0</v>
      </c>
      <c r="AE765" s="1" t="b">
        <f t="shared" si="238"/>
        <v>0</v>
      </c>
      <c r="AF765" s="10" t="e" cm="1">
        <f t="array" aca="1" ref="AF765" ca="1">(_xlfn.XLOOKUP($S765,INDIRECT($U765&amp;$W765&amp;"W"),_xlfn.XLOOKUP($T765,INDIRECT($U765&amp;$W765&amp;"D"),INDIRECT($U765&amp;$W765))))</f>
        <v>#REF!</v>
      </c>
      <c r="AG765" s="9"/>
      <c r="AH765" s="9"/>
      <c r="AI765" s="9"/>
      <c r="AJ765" s="9"/>
      <c r="AK765" s="9"/>
      <c r="AL765" s="7">
        <f t="shared" si="239"/>
        <v>500</v>
      </c>
      <c r="AM765" s="7" t="str">
        <f t="shared" si="254"/>
        <v/>
      </c>
      <c r="AN765" s="7">
        <f t="shared" si="240"/>
        <v>0</v>
      </c>
      <c r="AO765" s="7">
        <f t="shared" si="241"/>
        <v>0</v>
      </c>
      <c r="AP765" s="9" cm="1">
        <f t="array" aca="1" ref="AP765" ca="1">IF(F765="Flow",_xlfn.XLOOKUP(AL765,INDIRECT(F765&amp;AM765&amp;"W"),_xlfn.XLOOKUP(AI765,INDIRECT(F765&amp;AM765&amp;"H"),INDIRECT(F765&amp;AM765))),0)</f>
        <v>0</v>
      </c>
      <c r="AQ765" s="9">
        <f>IF(F765="Cascade",_xlfn.XLOOKUP(S765,Cascade!$C$4:$S$4,Cascade!$C$5:$S$5),0)</f>
        <v>0</v>
      </c>
      <c r="AR765" s="9" t="b">
        <f t="shared" si="242"/>
        <v>0</v>
      </c>
      <c r="AS765" s="9" cm="1">
        <f t="array" aca="1" ref="AS765" ca="1">IF(OR(G765="Ellipse 43",G765="Luxury 46",G765="Type 2",G765="Type D",G765="Type Z",ISBLANK(G765)),0,_xlfn.XLOOKUP(S765,INDIRECT(U765&amp;AR765&amp;"w"),INDIRECT(U765&amp;AR765)))</f>
        <v>0</v>
      </c>
      <c r="AT765" s="9" cm="1">
        <f t="array" ref="AT765">IF(F765="ExtraLok 100",_xlfn.XLOOKUP(S765,'ExtraLok 100'!$C$6:$S$6,_xlfn.XLOOKUP('Pricing Tool'!T765,'ExtraLok 100'!$A$7:$A$21,'ExtraLok 100'!$C$7:$S$21)),IF(F765="ExtraLok 125",_xlfn.XLOOKUP('Pricing Tool'!S765,'ExtraLok 125'!$C$6:$S$6,_xlfn.XLOOKUP('Pricing Tool'!T765,'ExtraLok 125'!$A$7:$A$33,'ExtraLok 125'!$C$7:$S$33)),0))</f>
        <v>0</v>
      </c>
      <c r="AU765" s="9">
        <f t="shared" ca="1" si="255"/>
        <v>0</v>
      </c>
      <c r="AV765" s="9" t="str">
        <f t="shared" si="243"/>
        <v/>
      </c>
      <c r="AW765" s="85" t="e">
        <f>_xlfn.XLOOKUP($AV765,'Size capacities'!$A$2:$A$120,'Size capacities'!D$2:D$120)</f>
        <v>#N/A</v>
      </c>
      <c r="AX765" s="85" t="e">
        <f>_xlfn.XLOOKUP($AV765,'Size capacities'!$A$2:$A$120,'Size capacities'!E$2:E$120)</f>
        <v>#N/A</v>
      </c>
      <c r="AY765" s="85" t="e">
        <f>_xlfn.XLOOKUP($AV765,'Size capacities'!$A$2:$A$120,'Size capacities'!F$2:F$120)</f>
        <v>#N/A</v>
      </c>
      <c r="AZ765" s="85" t="e">
        <f>_xlfn.XLOOKUP($AV765,'Size capacities'!$A$2:$A$120,'Size capacities'!G$2:G$120)</f>
        <v>#N/A</v>
      </c>
      <c r="BA765" s="85">
        <f t="shared" si="244"/>
        <v>0</v>
      </c>
      <c r="BB765" s="85">
        <f t="shared" si="245"/>
        <v>0</v>
      </c>
    </row>
    <row r="766" spans="1:54" x14ac:dyDescent="0.3">
      <c r="A766" s="7">
        <v>763</v>
      </c>
      <c r="B766" s="91"/>
      <c r="C766" s="91"/>
      <c r="D766" s="91"/>
      <c r="E766" s="91"/>
      <c r="F766" s="91"/>
      <c r="G766" s="91"/>
      <c r="H766" s="91"/>
      <c r="I766" s="91"/>
      <c r="J766" s="91"/>
      <c r="K766" s="92"/>
      <c r="L766" s="92"/>
      <c r="M766" s="9">
        <f t="shared" ca="1" si="235"/>
        <v>0</v>
      </c>
      <c r="N766" s="10" cm="1">
        <f t="array" aca="1" ref="N766" ca="1">IF(ISBLANK(C766),0,IF(F766="Flow",AP766,IF(F766="Cascade",AQ766,IF(OR(ISBLANK(F766),ISBLANK(G766),ISBLANK(I766),ISBLANK(J766)),0,(_xlfn.XLOOKUP(S766,INDIRECT(U766&amp;W766&amp;"W"),_xlfn.XLOOKUP(T766,INDIRECT(U766&amp;W766&amp;"D"),INDIRECT(U766&amp;W766))))))))</f>
        <v>0</v>
      </c>
      <c r="O766" s="93"/>
      <c r="P766" s="9">
        <f t="shared" ca="1" si="236"/>
        <v>0</v>
      </c>
      <c r="Q766" s="9">
        <f t="shared" si="246"/>
        <v>0</v>
      </c>
      <c r="S766" s="7">
        <f t="shared" si="247"/>
        <v>800</v>
      </c>
      <c r="T766" s="7">
        <f t="shared" si="248"/>
        <v>800</v>
      </c>
      <c r="U766" s="8" t="str">
        <f t="shared" si="249"/>
        <v/>
      </c>
      <c r="V766" s="7" cm="1">
        <f t="array" aca="1" ref="V766" ca="1">IF(ISBLANK(I766),0,_xlfn.XLOOKUP(I766,INDIRECT(U766&amp;"Controls"),INDIRECT(U766&amp;"ControlsAddon")))</f>
        <v>0</v>
      </c>
      <c r="W766" s="7" t="str">
        <f t="shared" si="237"/>
        <v/>
      </c>
      <c r="X766" s="7" cm="1">
        <f t="array" aca="1" ref="X766" ca="1">IF(AND(K766="y",NOT(ISBLANK(H766))),_xlfn.XLOOKUP(S766,ralcassette,ralcassettecost),IF(K766="Y",_xlfn.XLOOKUP(S766,INDIRECT(U766&amp;"RALW"),_xlfn.XLOOKUP(T766,INDIRECT(U766&amp;"RALD"),INDIRECT(U766&amp;"RAL"))),0))</f>
        <v>0</v>
      </c>
      <c r="Y766" s="7">
        <f t="shared" si="250"/>
        <v>0</v>
      </c>
      <c r="Z766" s="7">
        <f t="shared" si="251"/>
        <v>0</v>
      </c>
      <c r="AA766" s="7" cm="1">
        <f t="array" ref="AA766">IF(ISNUMBER(SEARCH("cassette",H766)),_xlfn.XLOOKUP(S766,cassettewidth,_xlfn.XLOOKUP(H766,cassettetype,cassette)),IF(ISNUMBER(SEARCH("fascia",H766)),_xlfn.XLOOKUP(S766,fasciawidth,_xlfn.XLOOKUP(H766,fasciatype,fascia)),0))</f>
        <v>0</v>
      </c>
      <c r="AB766" s="7" t="str">
        <f t="shared" si="252"/>
        <v/>
      </c>
      <c r="AC766" s="7" t="str" cm="1">
        <f t="array" ref="AC766">IF(NOT(ISBLANK(H766)),_xlfn.XLOOKUP(S766,cassetterefwidth,_xlfn.XLOOKUP(T766,cassetterefdrop,cassetteref)),"")</f>
        <v/>
      </c>
      <c r="AD766" s="1" t="b">
        <f t="shared" si="253"/>
        <v>0</v>
      </c>
      <c r="AE766" s="1" t="b">
        <f t="shared" si="238"/>
        <v>0</v>
      </c>
      <c r="AF766" s="10" t="e" cm="1">
        <f t="array" aca="1" ref="AF766" ca="1">(_xlfn.XLOOKUP($S766,INDIRECT($U766&amp;$W766&amp;"W"),_xlfn.XLOOKUP($T766,INDIRECT($U766&amp;$W766&amp;"D"),INDIRECT($U766&amp;$W766))))</f>
        <v>#REF!</v>
      </c>
      <c r="AG766" s="9"/>
      <c r="AH766" s="9"/>
      <c r="AI766" s="9"/>
      <c r="AJ766" s="9"/>
      <c r="AK766" s="9"/>
      <c r="AL766" s="7">
        <f t="shared" si="239"/>
        <v>500</v>
      </c>
      <c r="AM766" s="7" t="str">
        <f t="shared" si="254"/>
        <v/>
      </c>
      <c r="AN766" s="7">
        <f t="shared" si="240"/>
        <v>0</v>
      </c>
      <c r="AO766" s="7">
        <f t="shared" si="241"/>
        <v>0</v>
      </c>
      <c r="AP766" s="9" cm="1">
        <f t="array" aca="1" ref="AP766" ca="1">IF(F766="Flow",_xlfn.XLOOKUP(AL766,INDIRECT(F766&amp;AM766&amp;"W"),_xlfn.XLOOKUP(AI766,INDIRECT(F766&amp;AM766&amp;"H"),INDIRECT(F766&amp;AM766))),0)</f>
        <v>0</v>
      </c>
      <c r="AQ766" s="9">
        <f>IF(F766="Cascade",_xlfn.XLOOKUP(S766,Cascade!$C$4:$S$4,Cascade!$C$5:$S$5),0)</f>
        <v>0</v>
      </c>
      <c r="AR766" s="9" t="b">
        <f t="shared" si="242"/>
        <v>0</v>
      </c>
      <c r="AS766" s="9" cm="1">
        <f t="array" aca="1" ref="AS766" ca="1">IF(OR(G766="Ellipse 43",G766="Luxury 46",G766="Type 2",G766="Type D",G766="Type Z",ISBLANK(G766)),0,_xlfn.XLOOKUP(S766,INDIRECT(U766&amp;AR766&amp;"w"),INDIRECT(U766&amp;AR766)))</f>
        <v>0</v>
      </c>
      <c r="AT766" s="9" cm="1">
        <f t="array" ref="AT766">IF(F766="ExtraLok 100",_xlfn.XLOOKUP(S766,'ExtraLok 100'!$C$6:$S$6,_xlfn.XLOOKUP('Pricing Tool'!T766,'ExtraLok 100'!$A$7:$A$21,'ExtraLok 100'!$C$7:$S$21)),IF(F766="ExtraLok 125",_xlfn.XLOOKUP('Pricing Tool'!S766,'ExtraLok 125'!$C$6:$S$6,_xlfn.XLOOKUP('Pricing Tool'!T766,'ExtraLok 125'!$A$7:$A$33,'ExtraLok 125'!$C$7:$S$33)),0))</f>
        <v>0</v>
      </c>
      <c r="AU766" s="9">
        <f t="shared" ca="1" si="255"/>
        <v>0</v>
      </c>
      <c r="AV766" s="9" t="str">
        <f t="shared" si="243"/>
        <v/>
      </c>
      <c r="AW766" s="85" t="e">
        <f>_xlfn.XLOOKUP($AV766,'Size capacities'!$A$2:$A$120,'Size capacities'!D$2:D$120)</f>
        <v>#N/A</v>
      </c>
      <c r="AX766" s="85" t="e">
        <f>_xlfn.XLOOKUP($AV766,'Size capacities'!$A$2:$A$120,'Size capacities'!E$2:E$120)</f>
        <v>#N/A</v>
      </c>
      <c r="AY766" s="85" t="e">
        <f>_xlfn.XLOOKUP($AV766,'Size capacities'!$A$2:$A$120,'Size capacities'!F$2:F$120)</f>
        <v>#N/A</v>
      </c>
      <c r="AZ766" s="85" t="e">
        <f>_xlfn.XLOOKUP($AV766,'Size capacities'!$A$2:$A$120,'Size capacities'!G$2:G$120)</f>
        <v>#N/A</v>
      </c>
      <c r="BA766" s="85">
        <f t="shared" si="244"/>
        <v>0</v>
      </c>
      <c r="BB766" s="85">
        <f t="shared" si="245"/>
        <v>0</v>
      </c>
    </row>
    <row r="767" spans="1:54" x14ac:dyDescent="0.3">
      <c r="A767" s="7">
        <v>764</v>
      </c>
      <c r="B767" s="91"/>
      <c r="C767" s="91"/>
      <c r="D767" s="91"/>
      <c r="E767" s="91"/>
      <c r="F767" s="91"/>
      <c r="G767" s="91"/>
      <c r="H767" s="91"/>
      <c r="I767" s="91"/>
      <c r="J767" s="91"/>
      <c r="K767" s="92"/>
      <c r="L767" s="92"/>
      <c r="M767" s="9">
        <f t="shared" ca="1" si="235"/>
        <v>0</v>
      </c>
      <c r="N767" s="10" cm="1">
        <f t="array" aca="1" ref="N767" ca="1">IF(ISBLANK(C767),0,IF(F767="Flow",AP767,IF(F767="Cascade",AQ767,IF(OR(ISBLANK(F767),ISBLANK(G767),ISBLANK(I767),ISBLANK(J767)),0,(_xlfn.XLOOKUP(S767,INDIRECT(U767&amp;W767&amp;"W"),_xlfn.XLOOKUP(T767,INDIRECT(U767&amp;W767&amp;"D"),INDIRECT(U767&amp;W767))))))))</f>
        <v>0</v>
      </c>
      <c r="O767" s="93"/>
      <c r="P767" s="9">
        <f t="shared" ca="1" si="236"/>
        <v>0</v>
      </c>
      <c r="Q767" s="9">
        <f t="shared" si="246"/>
        <v>0</v>
      </c>
      <c r="S767" s="7">
        <f t="shared" si="247"/>
        <v>800</v>
      </c>
      <c r="T767" s="7">
        <f t="shared" si="248"/>
        <v>800</v>
      </c>
      <c r="U767" s="8" t="str">
        <f t="shared" si="249"/>
        <v/>
      </c>
      <c r="V767" s="7" cm="1">
        <f t="array" aca="1" ref="V767" ca="1">IF(ISBLANK(I767),0,_xlfn.XLOOKUP(I767,INDIRECT(U767&amp;"Controls"),INDIRECT(U767&amp;"ControlsAddon")))</f>
        <v>0</v>
      </c>
      <c r="W767" s="7" t="str">
        <f t="shared" si="237"/>
        <v/>
      </c>
      <c r="X767" s="7" cm="1">
        <f t="array" aca="1" ref="X767" ca="1">IF(AND(K767="y",NOT(ISBLANK(H767))),_xlfn.XLOOKUP(S767,ralcassette,ralcassettecost),IF(K767="Y",_xlfn.XLOOKUP(S767,INDIRECT(U767&amp;"RALW"),_xlfn.XLOOKUP(T767,INDIRECT(U767&amp;"RALD"),INDIRECT(U767&amp;"RAL"))),0))</f>
        <v>0</v>
      </c>
      <c r="Y767" s="7">
        <f t="shared" si="250"/>
        <v>0</v>
      </c>
      <c r="Z767" s="7">
        <f t="shared" si="251"/>
        <v>0</v>
      </c>
      <c r="AA767" s="7" cm="1">
        <f t="array" ref="AA767">IF(ISNUMBER(SEARCH("cassette",H767)),_xlfn.XLOOKUP(S767,cassettewidth,_xlfn.XLOOKUP(H767,cassettetype,cassette)),IF(ISNUMBER(SEARCH("fascia",H767)),_xlfn.XLOOKUP(S767,fasciawidth,_xlfn.XLOOKUP(H767,fasciatype,fascia)),0))</f>
        <v>0</v>
      </c>
      <c r="AB767" s="7" t="str">
        <f t="shared" si="252"/>
        <v/>
      </c>
      <c r="AC767" s="7" t="str" cm="1">
        <f t="array" ref="AC767">IF(NOT(ISBLANK(H767)),_xlfn.XLOOKUP(S767,cassetterefwidth,_xlfn.XLOOKUP(T767,cassetterefdrop,cassetteref)),"")</f>
        <v/>
      </c>
      <c r="AD767" s="1" t="b">
        <f t="shared" si="253"/>
        <v>0</v>
      </c>
      <c r="AE767" s="1" t="b">
        <f t="shared" si="238"/>
        <v>0</v>
      </c>
      <c r="AF767" s="10" t="e" cm="1">
        <f t="array" aca="1" ref="AF767" ca="1">(_xlfn.XLOOKUP($S767,INDIRECT($U767&amp;$W767&amp;"W"),_xlfn.XLOOKUP($T767,INDIRECT($U767&amp;$W767&amp;"D"),INDIRECT($U767&amp;$W767))))</f>
        <v>#REF!</v>
      </c>
      <c r="AG767" s="9"/>
      <c r="AH767" s="9"/>
      <c r="AI767" s="9"/>
      <c r="AJ767" s="9"/>
      <c r="AK767" s="9"/>
      <c r="AL767" s="7">
        <f t="shared" si="239"/>
        <v>500</v>
      </c>
      <c r="AM767" s="7" t="str">
        <f t="shared" si="254"/>
        <v/>
      </c>
      <c r="AN767" s="7">
        <f t="shared" si="240"/>
        <v>0</v>
      </c>
      <c r="AO767" s="7">
        <f t="shared" si="241"/>
        <v>0</v>
      </c>
      <c r="AP767" s="9" cm="1">
        <f t="array" aca="1" ref="AP767" ca="1">IF(F767="Flow",_xlfn.XLOOKUP(AL767,INDIRECT(F767&amp;AM767&amp;"W"),_xlfn.XLOOKUP(AI767,INDIRECT(F767&amp;AM767&amp;"H"),INDIRECT(F767&amp;AM767))),0)</f>
        <v>0</v>
      </c>
      <c r="AQ767" s="9">
        <f>IF(F767="Cascade",_xlfn.XLOOKUP(S767,Cascade!$C$4:$S$4,Cascade!$C$5:$S$5),0)</f>
        <v>0</v>
      </c>
      <c r="AR767" s="9" t="b">
        <f t="shared" si="242"/>
        <v>0</v>
      </c>
      <c r="AS767" s="9" cm="1">
        <f t="array" aca="1" ref="AS767" ca="1">IF(OR(G767="Ellipse 43",G767="Luxury 46",G767="Type 2",G767="Type D",G767="Type Z",ISBLANK(G767)),0,_xlfn.XLOOKUP(S767,INDIRECT(U767&amp;AR767&amp;"w"),INDIRECT(U767&amp;AR767)))</f>
        <v>0</v>
      </c>
      <c r="AT767" s="9" cm="1">
        <f t="array" ref="AT767">IF(F767="ExtraLok 100",_xlfn.XLOOKUP(S767,'ExtraLok 100'!$C$6:$S$6,_xlfn.XLOOKUP('Pricing Tool'!T767,'ExtraLok 100'!$A$7:$A$21,'ExtraLok 100'!$C$7:$S$21)),IF(F767="ExtraLok 125",_xlfn.XLOOKUP('Pricing Tool'!S767,'ExtraLok 125'!$C$6:$S$6,_xlfn.XLOOKUP('Pricing Tool'!T767,'ExtraLok 125'!$A$7:$A$33,'ExtraLok 125'!$C$7:$S$33)),0))</f>
        <v>0</v>
      </c>
      <c r="AU767" s="9">
        <f t="shared" ca="1" si="255"/>
        <v>0</v>
      </c>
      <c r="AV767" s="9" t="str">
        <f t="shared" si="243"/>
        <v/>
      </c>
      <c r="AW767" s="85" t="e">
        <f>_xlfn.XLOOKUP($AV767,'Size capacities'!$A$2:$A$120,'Size capacities'!D$2:D$120)</f>
        <v>#N/A</v>
      </c>
      <c r="AX767" s="85" t="e">
        <f>_xlfn.XLOOKUP($AV767,'Size capacities'!$A$2:$A$120,'Size capacities'!E$2:E$120)</f>
        <v>#N/A</v>
      </c>
      <c r="AY767" s="85" t="e">
        <f>_xlfn.XLOOKUP($AV767,'Size capacities'!$A$2:$A$120,'Size capacities'!F$2:F$120)</f>
        <v>#N/A</v>
      </c>
      <c r="AZ767" s="85" t="e">
        <f>_xlfn.XLOOKUP($AV767,'Size capacities'!$A$2:$A$120,'Size capacities'!G$2:G$120)</f>
        <v>#N/A</v>
      </c>
      <c r="BA767" s="85">
        <f t="shared" si="244"/>
        <v>0</v>
      </c>
      <c r="BB767" s="85">
        <f t="shared" si="245"/>
        <v>0</v>
      </c>
    </row>
    <row r="768" spans="1:54" x14ac:dyDescent="0.3">
      <c r="A768" s="7">
        <v>765</v>
      </c>
      <c r="B768" s="91"/>
      <c r="C768" s="91"/>
      <c r="D768" s="91"/>
      <c r="E768" s="91"/>
      <c r="F768" s="91"/>
      <c r="G768" s="91"/>
      <c r="H768" s="91"/>
      <c r="I768" s="91"/>
      <c r="J768" s="91"/>
      <c r="K768" s="92"/>
      <c r="L768" s="92"/>
      <c r="M768" s="9">
        <f t="shared" ca="1" si="235"/>
        <v>0</v>
      </c>
      <c r="N768" s="10" cm="1">
        <f t="array" aca="1" ref="N768" ca="1">IF(ISBLANK(C768),0,IF(F768="Flow",AP768,IF(F768="Cascade",AQ768,IF(OR(ISBLANK(F768),ISBLANK(G768),ISBLANK(I768),ISBLANK(J768)),0,(_xlfn.XLOOKUP(S768,INDIRECT(U768&amp;W768&amp;"W"),_xlfn.XLOOKUP(T768,INDIRECT(U768&amp;W768&amp;"D"),INDIRECT(U768&amp;W768))))))))</f>
        <v>0</v>
      </c>
      <c r="O768" s="93"/>
      <c r="P768" s="9">
        <f t="shared" ca="1" si="236"/>
        <v>0</v>
      </c>
      <c r="Q768" s="9">
        <f t="shared" si="246"/>
        <v>0</v>
      </c>
      <c r="S768" s="7">
        <f t="shared" si="247"/>
        <v>800</v>
      </c>
      <c r="T768" s="7">
        <f t="shared" si="248"/>
        <v>800</v>
      </c>
      <c r="U768" s="8" t="str">
        <f t="shared" si="249"/>
        <v/>
      </c>
      <c r="V768" s="7" cm="1">
        <f t="array" aca="1" ref="V768" ca="1">IF(ISBLANK(I768),0,_xlfn.XLOOKUP(I768,INDIRECT(U768&amp;"Controls"),INDIRECT(U768&amp;"ControlsAddon")))</f>
        <v>0</v>
      </c>
      <c r="W768" s="7" t="str">
        <f t="shared" si="237"/>
        <v/>
      </c>
      <c r="X768" s="7" cm="1">
        <f t="array" aca="1" ref="X768" ca="1">IF(AND(K768="y",NOT(ISBLANK(H768))),_xlfn.XLOOKUP(S768,ralcassette,ralcassettecost),IF(K768="Y",_xlfn.XLOOKUP(S768,INDIRECT(U768&amp;"RALW"),_xlfn.XLOOKUP(T768,INDIRECT(U768&amp;"RALD"),INDIRECT(U768&amp;"RAL"))),0))</f>
        <v>0</v>
      </c>
      <c r="Y768" s="7">
        <f t="shared" si="250"/>
        <v>0</v>
      </c>
      <c r="Z768" s="7">
        <f t="shared" si="251"/>
        <v>0</v>
      </c>
      <c r="AA768" s="7" cm="1">
        <f t="array" ref="AA768">IF(ISNUMBER(SEARCH("cassette",H768)),_xlfn.XLOOKUP(S768,cassettewidth,_xlfn.XLOOKUP(H768,cassettetype,cassette)),IF(ISNUMBER(SEARCH("fascia",H768)),_xlfn.XLOOKUP(S768,fasciawidth,_xlfn.XLOOKUP(H768,fasciatype,fascia)),0))</f>
        <v>0</v>
      </c>
      <c r="AB768" s="7" t="str">
        <f t="shared" si="252"/>
        <v/>
      </c>
      <c r="AC768" s="7" t="str" cm="1">
        <f t="array" ref="AC768">IF(NOT(ISBLANK(H768)),_xlfn.XLOOKUP(S768,cassetterefwidth,_xlfn.XLOOKUP(T768,cassetterefdrop,cassetteref)),"")</f>
        <v/>
      </c>
      <c r="AD768" s="1" t="b">
        <f t="shared" si="253"/>
        <v>0</v>
      </c>
      <c r="AE768" s="1" t="b">
        <f t="shared" si="238"/>
        <v>0</v>
      </c>
      <c r="AF768" s="10" t="e" cm="1">
        <f t="array" aca="1" ref="AF768" ca="1">(_xlfn.XLOOKUP($S768,INDIRECT($U768&amp;$W768&amp;"W"),_xlfn.XLOOKUP($T768,INDIRECT($U768&amp;$W768&amp;"D"),INDIRECT($U768&amp;$W768))))</f>
        <v>#REF!</v>
      </c>
      <c r="AG768" s="9"/>
      <c r="AH768" s="9"/>
      <c r="AI768" s="9"/>
      <c r="AJ768" s="9"/>
      <c r="AK768" s="9"/>
      <c r="AL768" s="7">
        <f t="shared" si="239"/>
        <v>500</v>
      </c>
      <c r="AM768" s="7" t="str">
        <f t="shared" si="254"/>
        <v/>
      </c>
      <c r="AN768" s="7">
        <f t="shared" si="240"/>
        <v>0</v>
      </c>
      <c r="AO768" s="7">
        <f t="shared" si="241"/>
        <v>0</v>
      </c>
      <c r="AP768" s="9" cm="1">
        <f t="array" aca="1" ref="AP768" ca="1">IF(F768="Flow",_xlfn.XLOOKUP(AL768,INDIRECT(F768&amp;AM768&amp;"W"),_xlfn.XLOOKUP(AI768,INDIRECT(F768&amp;AM768&amp;"H"),INDIRECT(F768&amp;AM768))),0)</f>
        <v>0</v>
      </c>
      <c r="AQ768" s="9">
        <f>IF(F768="Cascade",_xlfn.XLOOKUP(S768,Cascade!$C$4:$S$4,Cascade!$C$5:$S$5),0)</f>
        <v>0</v>
      </c>
      <c r="AR768" s="9" t="b">
        <f t="shared" si="242"/>
        <v>0</v>
      </c>
      <c r="AS768" s="9" cm="1">
        <f t="array" aca="1" ref="AS768" ca="1">IF(OR(G768="Ellipse 43",G768="Luxury 46",G768="Type 2",G768="Type D",G768="Type Z",ISBLANK(G768)),0,_xlfn.XLOOKUP(S768,INDIRECT(U768&amp;AR768&amp;"w"),INDIRECT(U768&amp;AR768)))</f>
        <v>0</v>
      </c>
      <c r="AT768" s="9" cm="1">
        <f t="array" ref="AT768">IF(F768="ExtraLok 100",_xlfn.XLOOKUP(S768,'ExtraLok 100'!$C$6:$S$6,_xlfn.XLOOKUP('Pricing Tool'!T768,'ExtraLok 100'!$A$7:$A$21,'ExtraLok 100'!$C$7:$S$21)),IF(F768="ExtraLok 125",_xlfn.XLOOKUP('Pricing Tool'!S768,'ExtraLok 125'!$C$6:$S$6,_xlfn.XLOOKUP('Pricing Tool'!T768,'ExtraLok 125'!$A$7:$A$33,'ExtraLok 125'!$C$7:$S$33)),0))</f>
        <v>0</v>
      </c>
      <c r="AU768" s="9">
        <f t="shared" ca="1" si="255"/>
        <v>0</v>
      </c>
      <c r="AV768" s="9" t="str">
        <f t="shared" si="243"/>
        <v/>
      </c>
      <c r="AW768" s="85" t="e">
        <f>_xlfn.XLOOKUP($AV768,'Size capacities'!$A$2:$A$120,'Size capacities'!D$2:D$120)</f>
        <v>#N/A</v>
      </c>
      <c r="AX768" s="85" t="e">
        <f>_xlfn.XLOOKUP($AV768,'Size capacities'!$A$2:$A$120,'Size capacities'!E$2:E$120)</f>
        <v>#N/A</v>
      </c>
      <c r="AY768" s="85" t="e">
        <f>_xlfn.XLOOKUP($AV768,'Size capacities'!$A$2:$A$120,'Size capacities'!F$2:F$120)</f>
        <v>#N/A</v>
      </c>
      <c r="AZ768" s="85" t="e">
        <f>_xlfn.XLOOKUP($AV768,'Size capacities'!$A$2:$A$120,'Size capacities'!G$2:G$120)</f>
        <v>#N/A</v>
      </c>
      <c r="BA768" s="85">
        <f t="shared" si="244"/>
        <v>0</v>
      </c>
      <c r="BB768" s="85">
        <f t="shared" si="245"/>
        <v>0</v>
      </c>
    </row>
    <row r="769" spans="1:54" x14ac:dyDescent="0.3">
      <c r="A769" s="7">
        <v>766</v>
      </c>
      <c r="B769" s="91"/>
      <c r="C769" s="91"/>
      <c r="D769" s="91"/>
      <c r="E769" s="91"/>
      <c r="F769" s="91"/>
      <c r="G769" s="91"/>
      <c r="H769" s="91"/>
      <c r="I769" s="91"/>
      <c r="J769" s="91"/>
      <c r="K769" s="92"/>
      <c r="L769" s="92"/>
      <c r="M769" s="9">
        <f t="shared" ca="1" si="235"/>
        <v>0</v>
      </c>
      <c r="N769" s="10" cm="1">
        <f t="array" aca="1" ref="N769" ca="1">IF(ISBLANK(C769),0,IF(F769="Flow",AP769,IF(F769="Cascade",AQ769,IF(OR(ISBLANK(F769),ISBLANK(G769),ISBLANK(I769),ISBLANK(J769)),0,(_xlfn.XLOOKUP(S769,INDIRECT(U769&amp;W769&amp;"W"),_xlfn.XLOOKUP(T769,INDIRECT(U769&amp;W769&amp;"D"),INDIRECT(U769&amp;W769))))))))</f>
        <v>0</v>
      </c>
      <c r="O769" s="93"/>
      <c r="P769" s="9">
        <f t="shared" ca="1" si="236"/>
        <v>0</v>
      </c>
      <c r="Q769" s="9">
        <f t="shared" si="246"/>
        <v>0</v>
      </c>
      <c r="S769" s="7">
        <f t="shared" si="247"/>
        <v>800</v>
      </c>
      <c r="T769" s="7">
        <f t="shared" si="248"/>
        <v>800</v>
      </c>
      <c r="U769" s="8" t="str">
        <f t="shared" si="249"/>
        <v/>
      </c>
      <c r="V769" s="7" cm="1">
        <f t="array" aca="1" ref="V769" ca="1">IF(ISBLANK(I769),0,_xlfn.XLOOKUP(I769,INDIRECT(U769&amp;"Controls"),INDIRECT(U769&amp;"ControlsAddon")))</f>
        <v>0</v>
      </c>
      <c r="W769" s="7" t="str">
        <f t="shared" si="237"/>
        <v/>
      </c>
      <c r="X769" s="7" cm="1">
        <f t="array" aca="1" ref="X769" ca="1">IF(AND(K769="y",NOT(ISBLANK(H769))),_xlfn.XLOOKUP(S769,ralcassette,ralcassettecost),IF(K769="Y",_xlfn.XLOOKUP(S769,INDIRECT(U769&amp;"RALW"),_xlfn.XLOOKUP(T769,INDIRECT(U769&amp;"RALD"),INDIRECT(U769&amp;"RAL"))),0))</f>
        <v>0</v>
      </c>
      <c r="Y769" s="7">
        <f t="shared" si="250"/>
        <v>0</v>
      </c>
      <c r="Z769" s="7">
        <f t="shared" si="251"/>
        <v>0</v>
      </c>
      <c r="AA769" s="7" cm="1">
        <f t="array" ref="AA769">IF(ISNUMBER(SEARCH("cassette",H769)),_xlfn.XLOOKUP(S769,cassettewidth,_xlfn.XLOOKUP(H769,cassettetype,cassette)),IF(ISNUMBER(SEARCH("fascia",H769)),_xlfn.XLOOKUP(S769,fasciawidth,_xlfn.XLOOKUP(H769,fasciatype,fascia)),0))</f>
        <v>0</v>
      </c>
      <c r="AB769" s="7" t="str">
        <f t="shared" si="252"/>
        <v/>
      </c>
      <c r="AC769" s="7" t="str" cm="1">
        <f t="array" ref="AC769">IF(NOT(ISBLANK(H769)),_xlfn.XLOOKUP(S769,cassetterefwidth,_xlfn.XLOOKUP(T769,cassetterefdrop,cassetteref)),"")</f>
        <v/>
      </c>
      <c r="AD769" s="1" t="b">
        <f t="shared" si="253"/>
        <v>0</v>
      </c>
      <c r="AE769" s="1" t="b">
        <f t="shared" si="238"/>
        <v>0</v>
      </c>
      <c r="AF769" s="10" t="e" cm="1">
        <f t="array" aca="1" ref="AF769" ca="1">(_xlfn.XLOOKUP($S769,INDIRECT($U769&amp;$W769&amp;"W"),_xlfn.XLOOKUP($T769,INDIRECT($U769&amp;$W769&amp;"D"),INDIRECT($U769&amp;$W769))))</f>
        <v>#REF!</v>
      </c>
      <c r="AG769" s="9"/>
      <c r="AH769" s="9"/>
      <c r="AI769" s="9"/>
      <c r="AJ769" s="9"/>
      <c r="AK769" s="9"/>
      <c r="AL769" s="7">
        <f t="shared" si="239"/>
        <v>500</v>
      </c>
      <c r="AM769" s="7" t="str">
        <f t="shared" si="254"/>
        <v/>
      </c>
      <c r="AN769" s="7">
        <f t="shared" si="240"/>
        <v>0</v>
      </c>
      <c r="AO769" s="7">
        <f t="shared" si="241"/>
        <v>0</v>
      </c>
      <c r="AP769" s="9" cm="1">
        <f t="array" aca="1" ref="AP769" ca="1">IF(F769="Flow",_xlfn.XLOOKUP(AL769,INDIRECT(F769&amp;AM769&amp;"W"),_xlfn.XLOOKUP(AI769,INDIRECT(F769&amp;AM769&amp;"H"),INDIRECT(F769&amp;AM769))),0)</f>
        <v>0</v>
      </c>
      <c r="AQ769" s="9">
        <f>IF(F769="Cascade",_xlfn.XLOOKUP(S769,Cascade!$C$4:$S$4,Cascade!$C$5:$S$5),0)</f>
        <v>0</v>
      </c>
      <c r="AR769" s="9" t="b">
        <f t="shared" si="242"/>
        <v>0</v>
      </c>
      <c r="AS769" s="9" cm="1">
        <f t="array" aca="1" ref="AS769" ca="1">IF(OR(G769="Ellipse 43",G769="Luxury 46",G769="Type 2",G769="Type D",G769="Type Z",ISBLANK(G769)),0,_xlfn.XLOOKUP(S769,INDIRECT(U769&amp;AR769&amp;"w"),INDIRECT(U769&amp;AR769)))</f>
        <v>0</v>
      </c>
      <c r="AT769" s="9" cm="1">
        <f t="array" ref="AT769">IF(F769="ExtraLok 100",_xlfn.XLOOKUP(S769,'ExtraLok 100'!$C$6:$S$6,_xlfn.XLOOKUP('Pricing Tool'!T769,'ExtraLok 100'!$A$7:$A$21,'ExtraLok 100'!$C$7:$S$21)),IF(F769="ExtraLok 125",_xlfn.XLOOKUP('Pricing Tool'!S769,'ExtraLok 125'!$C$6:$S$6,_xlfn.XLOOKUP('Pricing Tool'!T769,'ExtraLok 125'!$A$7:$A$33,'ExtraLok 125'!$C$7:$S$33)),0))</f>
        <v>0</v>
      </c>
      <c r="AU769" s="9">
        <f t="shared" ca="1" si="255"/>
        <v>0</v>
      </c>
      <c r="AV769" s="9" t="str">
        <f t="shared" si="243"/>
        <v/>
      </c>
      <c r="AW769" s="85" t="e">
        <f>_xlfn.XLOOKUP($AV769,'Size capacities'!$A$2:$A$120,'Size capacities'!D$2:D$120)</f>
        <v>#N/A</v>
      </c>
      <c r="AX769" s="85" t="e">
        <f>_xlfn.XLOOKUP($AV769,'Size capacities'!$A$2:$A$120,'Size capacities'!E$2:E$120)</f>
        <v>#N/A</v>
      </c>
      <c r="AY769" s="85" t="e">
        <f>_xlfn.XLOOKUP($AV769,'Size capacities'!$A$2:$A$120,'Size capacities'!F$2:F$120)</f>
        <v>#N/A</v>
      </c>
      <c r="AZ769" s="85" t="e">
        <f>_xlfn.XLOOKUP($AV769,'Size capacities'!$A$2:$A$120,'Size capacities'!G$2:G$120)</f>
        <v>#N/A</v>
      </c>
      <c r="BA769" s="85">
        <f t="shared" si="244"/>
        <v>0</v>
      </c>
      <c r="BB769" s="85">
        <f t="shared" si="245"/>
        <v>0</v>
      </c>
    </row>
    <row r="770" spans="1:54" x14ac:dyDescent="0.3">
      <c r="A770" s="7">
        <v>767</v>
      </c>
      <c r="B770" s="91"/>
      <c r="C770" s="91"/>
      <c r="D770" s="91"/>
      <c r="E770" s="91"/>
      <c r="F770" s="91"/>
      <c r="G770" s="91"/>
      <c r="H770" s="91"/>
      <c r="I770" s="91"/>
      <c r="J770" s="91"/>
      <c r="K770" s="92"/>
      <c r="L770" s="92"/>
      <c r="M770" s="9">
        <f t="shared" ca="1" si="235"/>
        <v>0</v>
      </c>
      <c r="N770" s="10" cm="1">
        <f t="array" aca="1" ref="N770" ca="1">IF(ISBLANK(C770),0,IF(F770="Flow",AP770,IF(F770="Cascade",AQ770,IF(OR(ISBLANK(F770),ISBLANK(G770),ISBLANK(I770),ISBLANK(J770)),0,(_xlfn.XLOOKUP(S770,INDIRECT(U770&amp;W770&amp;"W"),_xlfn.XLOOKUP(T770,INDIRECT(U770&amp;W770&amp;"D"),INDIRECT(U770&amp;W770))))))))</f>
        <v>0</v>
      </c>
      <c r="O770" s="93"/>
      <c r="P770" s="9">
        <f t="shared" ca="1" si="236"/>
        <v>0</v>
      </c>
      <c r="Q770" s="9">
        <f t="shared" si="246"/>
        <v>0</v>
      </c>
      <c r="S770" s="7">
        <f t="shared" si="247"/>
        <v>800</v>
      </c>
      <c r="T770" s="7">
        <f t="shared" si="248"/>
        <v>800</v>
      </c>
      <c r="U770" s="8" t="str">
        <f t="shared" si="249"/>
        <v/>
      </c>
      <c r="V770" s="7" cm="1">
        <f t="array" aca="1" ref="V770" ca="1">IF(ISBLANK(I770),0,_xlfn.XLOOKUP(I770,INDIRECT(U770&amp;"Controls"),INDIRECT(U770&amp;"ControlsAddon")))</f>
        <v>0</v>
      </c>
      <c r="W770" s="7" t="str">
        <f t="shared" si="237"/>
        <v/>
      </c>
      <c r="X770" s="7" cm="1">
        <f t="array" aca="1" ref="X770" ca="1">IF(AND(K770="y",NOT(ISBLANK(H770))),_xlfn.XLOOKUP(S770,ralcassette,ralcassettecost),IF(K770="Y",_xlfn.XLOOKUP(S770,INDIRECT(U770&amp;"RALW"),_xlfn.XLOOKUP(T770,INDIRECT(U770&amp;"RALD"),INDIRECT(U770&amp;"RAL"))),0))</f>
        <v>0</v>
      </c>
      <c r="Y770" s="7">
        <f t="shared" si="250"/>
        <v>0</v>
      </c>
      <c r="Z770" s="7">
        <f t="shared" si="251"/>
        <v>0</v>
      </c>
      <c r="AA770" s="7" cm="1">
        <f t="array" ref="AA770">IF(ISNUMBER(SEARCH("cassette",H770)),_xlfn.XLOOKUP(S770,cassettewidth,_xlfn.XLOOKUP(H770,cassettetype,cassette)),IF(ISNUMBER(SEARCH("fascia",H770)),_xlfn.XLOOKUP(S770,fasciawidth,_xlfn.XLOOKUP(H770,fasciatype,fascia)),0))</f>
        <v>0</v>
      </c>
      <c r="AB770" s="7" t="str">
        <f t="shared" si="252"/>
        <v/>
      </c>
      <c r="AC770" s="7" t="str" cm="1">
        <f t="array" ref="AC770">IF(NOT(ISBLANK(H770)),_xlfn.XLOOKUP(S770,cassetterefwidth,_xlfn.XLOOKUP(T770,cassetterefdrop,cassetteref)),"")</f>
        <v/>
      </c>
      <c r="AD770" s="1" t="b">
        <f t="shared" si="253"/>
        <v>0</v>
      </c>
      <c r="AE770" s="1" t="b">
        <f t="shared" si="238"/>
        <v>0</v>
      </c>
      <c r="AF770" s="10" t="e" cm="1">
        <f t="array" aca="1" ref="AF770" ca="1">(_xlfn.XLOOKUP($S770,INDIRECT($U770&amp;$W770&amp;"W"),_xlfn.XLOOKUP($T770,INDIRECT($U770&amp;$W770&amp;"D"),INDIRECT($U770&amp;$W770))))</f>
        <v>#REF!</v>
      </c>
      <c r="AG770" s="9"/>
      <c r="AH770" s="9"/>
      <c r="AI770" s="9"/>
      <c r="AJ770" s="9"/>
      <c r="AK770" s="9"/>
      <c r="AL770" s="7">
        <f t="shared" si="239"/>
        <v>500</v>
      </c>
      <c r="AM770" s="7" t="str">
        <f t="shared" si="254"/>
        <v/>
      </c>
      <c r="AN770" s="7">
        <f t="shared" si="240"/>
        <v>0</v>
      </c>
      <c r="AO770" s="7">
        <f t="shared" si="241"/>
        <v>0</v>
      </c>
      <c r="AP770" s="9" cm="1">
        <f t="array" aca="1" ref="AP770" ca="1">IF(F770="Flow",_xlfn.XLOOKUP(AL770,INDIRECT(F770&amp;AM770&amp;"W"),_xlfn.XLOOKUP(AI770,INDIRECT(F770&amp;AM770&amp;"H"),INDIRECT(F770&amp;AM770))),0)</f>
        <v>0</v>
      </c>
      <c r="AQ770" s="9">
        <f>IF(F770="Cascade",_xlfn.XLOOKUP(S770,Cascade!$C$4:$S$4,Cascade!$C$5:$S$5),0)</f>
        <v>0</v>
      </c>
      <c r="AR770" s="9" t="b">
        <f t="shared" si="242"/>
        <v>0</v>
      </c>
      <c r="AS770" s="9" cm="1">
        <f t="array" aca="1" ref="AS770" ca="1">IF(OR(G770="Ellipse 43",G770="Luxury 46",G770="Type 2",G770="Type D",G770="Type Z",ISBLANK(G770)),0,_xlfn.XLOOKUP(S770,INDIRECT(U770&amp;AR770&amp;"w"),INDIRECT(U770&amp;AR770)))</f>
        <v>0</v>
      </c>
      <c r="AT770" s="9" cm="1">
        <f t="array" ref="AT770">IF(F770="ExtraLok 100",_xlfn.XLOOKUP(S770,'ExtraLok 100'!$C$6:$S$6,_xlfn.XLOOKUP('Pricing Tool'!T770,'ExtraLok 100'!$A$7:$A$21,'ExtraLok 100'!$C$7:$S$21)),IF(F770="ExtraLok 125",_xlfn.XLOOKUP('Pricing Tool'!S770,'ExtraLok 125'!$C$6:$S$6,_xlfn.XLOOKUP('Pricing Tool'!T770,'ExtraLok 125'!$A$7:$A$33,'ExtraLok 125'!$C$7:$S$33)),0))</f>
        <v>0</v>
      </c>
      <c r="AU770" s="9">
        <f t="shared" ca="1" si="255"/>
        <v>0</v>
      </c>
      <c r="AV770" s="9" t="str">
        <f t="shared" si="243"/>
        <v/>
      </c>
      <c r="AW770" s="85" t="e">
        <f>_xlfn.XLOOKUP($AV770,'Size capacities'!$A$2:$A$120,'Size capacities'!D$2:D$120)</f>
        <v>#N/A</v>
      </c>
      <c r="AX770" s="85" t="e">
        <f>_xlfn.XLOOKUP($AV770,'Size capacities'!$A$2:$A$120,'Size capacities'!E$2:E$120)</f>
        <v>#N/A</v>
      </c>
      <c r="AY770" s="85" t="e">
        <f>_xlfn.XLOOKUP($AV770,'Size capacities'!$A$2:$A$120,'Size capacities'!F$2:F$120)</f>
        <v>#N/A</v>
      </c>
      <c r="AZ770" s="85" t="e">
        <f>_xlfn.XLOOKUP($AV770,'Size capacities'!$A$2:$A$120,'Size capacities'!G$2:G$120)</f>
        <v>#N/A</v>
      </c>
      <c r="BA770" s="85">
        <f t="shared" si="244"/>
        <v>0</v>
      </c>
      <c r="BB770" s="85">
        <f t="shared" si="245"/>
        <v>0</v>
      </c>
    </row>
    <row r="771" spans="1:54" x14ac:dyDescent="0.3">
      <c r="A771" s="7">
        <v>768</v>
      </c>
      <c r="B771" s="91"/>
      <c r="C771" s="91"/>
      <c r="D771" s="91"/>
      <c r="E771" s="91"/>
      <c r="F771" s="91"/>
      <c r="G771" s="91"/>
      <c r="H771" s="91"/>
      <c r="I771" s="91"/>
      <c r="J771" s="91"/>
      <c r="K771" s="92"/>
      <c r="L771" s="92"/>
      <c r="M771" s="9">
        <f t="shared" ca="1" si="235"/>
        <v>0</v>
      </c>
      <c r="N771" s="10" cm="1">
        <f t="array" aca="1" ref="N771" ca="1">IF(ISBLANK(C771),0,IF(F771="Flow",AP771,IF(F771="Cascade",AQ771,IF(OR(ISBLANK(F771),ISBLANK(G771),ISBLANK(I771),ISBLANK(J771)),0,(_xlfn.XLOOKUP(S771,INDIRECT(U771&amp;W771&amp;"W"),_xlfn.XLOOKUP(T771,INDIRECT(U771&amp;W771&amp;"D"),INDIRECT(U771&amp;W771))))))))</f>
        <v>0</v>
      </c>
      <c r="O771" s="93"/>
      <c r="P771" s="9">
        <f t="shared" ca="1" si="236"/>
        <v>0</v>
      </c>
      <c r="Q771" s="9">
        <f t="shared" si="246"/>
        <v>0</v>
      </c>
      <c r="S771" s="7">
        <f t="shared" si="247"/>
        <v>800</v>
      </c>
      <c r="T771" s="7">
        <f t="shared" si="248"/>
        <v>800</v>
      </c>
      <c r="U771" s="8" t="str">
        <f t="shared" si="249"/>
        <v/>
      </c>
      <c r="V771" s="7" cm="1">
        <f t="array" aca="1" ref="V771" ca="1">IF(ISBLANK(I771),0,_xlfn.XLOOKUP(I771,INDIRECT(U771&amp;"Controls"),INDIRECT(U771&amp;"ControlsAddon")))</f>
        <v>0</v>
      </c>
      <c r="W771" s="7" t="str">
        <f t="shared" si="237"/>
        <v/>
      </c>
      <c r="X771" s="7" cm="1">
        <f t="array" aca="1" ref="X771" ca="1">IF(AND(K771="y",NOT(ISBLANK(H771))),_xlfn.XLOOKUP(S771,ralcassette,ralcassettecost),IF(K771="Y",_xlfn.XLOOKUP(S771,INDIRECT(U771&amp;"RALW"),_xlfn.XLOOKUP(T771,INDIRECT(U771&amp;"RALD"),INDIRECT(U771&amp;"RAL"))),0))</f>
        <v>0</v>
      </c>
      <c r="Y771" s="7">
        <f t="shared" si="250"/>
        <v>0</v>
      </c>
      <c r="Z771" s="7">
        <f t="shared" si="251"/>
        <v>0</v>
      </c>
      <c r="AA771" s="7" cm="1">
        <f t="array" ref="AA771">IF(ISNUMBER(SEARCH("cassette",H771)),_xlfn.XLOOKUP(S771,cassettewidth,_xlfn.XLOOKUP(H771,cassettetype,cassette)),IF(ISNUMBER(SEARCH("fascia",H771)),_xlfn.XLOOKUP(S771,fasciawidth,_xlfn.XLOOKUP(H771,fasciatype,fascia)),0))</f>
        <v>0</v>
      </c>
      <c r="AB771" s="7" t="str">
        <f t="shared" si="252"/>
        <v/>
      </c>
      <c r="AC771" s="7" t="str" cm="1">
        <f t="array" ref="AC771">IF(NOT(ISBLANK(H771)),_xlfn.XLOOKUP(S771,cassetterefwidth,_xlfn.XLOOKUP(T771,cassetterefdrop,cassetteref)),"")</f>
        <v/>
      </c>
      <c r="AD771" s="1" t="b">
        <f t="shared" si="253"/>
        <v>0</v>
      </c>
      <c r="AE771" s="1" t="b">
        <f t="shared" si="238"/>
        <v>0</v>
      </c>
      <c r="AF771" s="10" t="e" cm="1">
        <f t="array" aca="1" ref="AF771" ca="1">(_xlfn.XLOOKUP($S771,INDIRECT($U771&amp;$W771&amp;"W"),_xlfn.XLOOKUP($T771,INDIRECT($U771&amp;$W771&amp;"D"),INDIRECT($U771&amp;$W771))))</f>
        <v>#REF!</v>
      </c>
      <c r="AG771" s="9"/>
      <c r="AH771" s="9"/>
      <c r="AI771" s="9"/>
      <c r="AJ771" s="9"/>
      <c r="AK771" s="9"/>
      <c r="AL771" s="7">
        <f t="shared" si="239"/>
        <v>500</v>
      </c>
      <c r="AM771" s="7" t="str">
        <f t="shared" si="254"/>
        <v/>
      </c>
      <c r="AN771" s="7">
        <f t="shared" si="240"/>
        <v>0</v>
      </c>
      <c r="AO771" s="7">
        <f t="shared" si="241"/>
        <v>0</v>
      </c>
      <c r="AP771" s="9" cm="1">
        <f t="array" aca="1" ref="AP771" ca="1">IF(F771="Flow",_xlfn.XLOOKUP(AL771,INDIRECT(F771&amp;AM771&amp;"W"),_xlfn.XLOOKUP(AI771,INDIRECT(F771&amp;AM771&amp;"H"),INDIRECT(F771&amp;AM771))),0)</f>
        <v>0</v>
      </c>
      <c r="AQ771" s="9">
        <f>IF(F771="Cascade",_xlfn.XLOOKUP(S771,Cascade!$C$4:$S$4,Cascade!$C$5:$S$5),0)</f>
        <v>0</v>
      </c>
      <c r="AR771" s="9" t="b">
        <f t="shared" si="242"/>
        <v>0</v>
      </c>
      <c r="AS771" s="9" cm="1">
        <f t="array" aca="1" ref="AS771" ca="1">IF(OR(G771="Ellipse 43",G771="Luxury 46",G771="Type 2",G771="Type D",G771="Type Z",ISBLANK(G771)),0,_xlfn.XLOOKUP(S771,INDIRECT(U771&amp;AR771&amp;"w"),INDIRECT(U771&amp;AR771)))</f>
        <v>0</v>
      </c>
      <c r="AT771" s="9" cm="1">
        <f t="array" ref="AT771">IF(F771="ExtraLok 100",_xlfn.XLOOKUP(S771,'ExtraLok 100'!$C$6:$S$6,_xlfn.XLOOKUP('Pricing Tool'!T771,'ExtraLok 100'!$A$7:$A$21,'ExtraLok 100'!$C$7:$S$21)),IF(F771="ExtraLok 125",_xlfn.XLOOKUP('Pricing Tool'!S771,'ExtraLok 125'!$C$6:$S$6,_xlfn.XLOOKUP('Pricing Tool'!T771,'ExtraLok 125'!$A$7:$A$33,'ExtraLok 125'!$C$7:$S$33)),0))</f>
        <v>0</v>
      </c>
      <c r="AU771" s="9">
        <f t="shared" ca="1" si="255"/>
        <v>0</v>
      </c>
      <c r="AV771" s="9" t="str">
        <f t="shared" si="243"/>
        <v/>
      </c>
      <c r="AW771" s="85" t="e">
        <f>_xlfn.XLOOKUP($AV771,'Size capacities'!$A$2:$A$120,'Size capacities'!D$2:D$120)</f>
        <v>#N/A</v>
      </c>
      <c r="AX771" s="85" t="e">
        <f>_xlfn.XLOOKUP($AV771,'Size capacities'!$A$2:$A$120,'Size capacities'!E$2:E$120)</f>
        <v>#N/A</v>
      </c>
      <c r="AY771" s="85" t="e">
        <f>_xlfn.XLOOKUP($AV771,'Size capacities'!$A$2:$A$120,'Size capacities'!F$2:F$120)</f>
        <v>#N/A</v>
      </c>
      <c r="AZ771" s="85" t="e">
        <f>_xlfn.XLOOKUP($AV771,'Size capacities'!$A$2:$A$120,'Size capacities'!G$2:G$120)</f>
        <v>#N/A</v>
      </c>
      <c r="BA771" s="85">
        <f t="shared" si="244"/>
        <v>0</v>
      </c>
      <c r="BB771" s="85">
        <f t="shared" si="245"/>
        <v>0</v>
      </c>
    </row>
    <row r="772" spans="1:54" x14ac:dyDescent="0.3">
      <c r="A772" s="7">
        <v>769</v>
      </c>
      <c r="B772" s="91"/>
      <c r="C772" s="91"/>
      <c r="D772" s="91"/>
      <c r="E772" s="91"/>
      <c r="F772" s="91"/>
      <c r="G772" s="91"/>
      <c r="H772" s="91"/>
      <c r="I772" s="91"/>
      <c r="J772" s="91"/>
      <c r="K772" s="92"/>
      <c r="L772" s="92"/>
      <c r="M772" s="9">
        <f t="shared" ref="M772:M835" ca="1" si="256">IF($N772=0,0,$N772+$V772+$X772+$Y772+$AA772+$AS772+$AT772+$Z772)</f>
        <v>0</v>
      </c>
      <c r="N772" s="10" cm="1">
        <f t="array" aca="1" ref="N772" ca="1">IF(ISBLANK(C772),0,IF(F772="Flow",AP772,IF(F772="Cascade",AQ772,IF(OR(ISBLANK(F772),ISBLANK(G772),ISBLANK(I772),ISBLANK(J772)),0,(_xlfn.XLOOKUP(S772,INDIRECT(U772&amp;W772&amp;"W"),_xlfn.XLOOKUP(T772,INDIRECT(U772&amp;W772&amp;"D"),INDIRECT(U772&amp;W772))))))))</f>
        <v>0</v>
      </c>
      <c r="O772" s="93"/>
      <c r="P772" s="9">
        <f t="shared" ref="P772:P835" ca="1" si="257">AU772-(AU772*O772)</f>
        <v>0</v>
      </c>
      <c r="Q772" s="9">
        <f t="shared" si="246"/>
        <v>0</v>
      </c>
      <c r="S772" s="7">
        <f t="shared" si="247"/>
        <v>800</v>
      </c>
      <c r="T772" s="7">
        <f t="shared" si="248"/>
        <v>800</v>
      </c>
      <c r="U772" s="8" t="str">
        <f t="shared" si="249"/>
        <v/>
      </c>
      <c r="V772" s="7" cm="1">
        <f t="array" aca="1" ref="V772" ca="1">IF(ISBLANK(I772),0,_xlfn.XLOOKUP(I772,INDIRECT(U772&amp;"Controls"),INDIRECT(U772&amp;"ControlsAddon")))</f>
        <v>0</v>
      </c>
      <c r="W772" s="7" t="str">
        <f t="shared" ref="W772:W835" si="258">SUBSTITUTE(J772," ","")</f>
        <v/>
      </c>
      <c r="X772" s="7" cm="1">
        <f t="array" aca="1" ref="X772" ca="1">IF(AND(K772="y",NOT(ISBLANK(H772))),_xlfn.XLOOKUP(S772,ralcassette,ralcassettecost),IF(K772="Y",_xlfn.XLOOKUP(S772,INDIRECT(U772&amp;"RALW"),_xlfn.XLOOKUP(T772,INDIRECT(U772&amp;"RALD"),INDIRECT(U772&amp;"RAL"))),0))</f>
        <v>0</v>
      </c>
      <c r="Y772" s="7">
        <f t="shared" si="250"/>
        <v>0</v>
      </c>
      <c r="Z772" s="7">
        <f t="shared" si="251"/>
        <v>0</v>
      </c>
      <c r="AA772" s="7" cm="1">
        <f t="array" ref="AA772">IF(ISNUMBER(SEARCH("cassette",H772)),_xlfn.XLOOKUP(S772,cassettewidth,_xlfn.XLOOKUP(H772,cassettetype,cassette)),IF(ISNUMBER(SEARCH("fascia",H772)),_xlfn.XLOOKUP(S772,fasciawidth,_xlfn.XLOOKUP(H772,fasciatype,fascia)),0))</f>
        <v>0</v>
      </c>
      <c r="AB772" s="7" t="str">
        <f t="shared" si="252"/>
        <v/>
      </c>
      <c r="AC772" s="7" t="str" cm="1">
        <f t="array" ref="AC772">IF(NOT(ISBLANK(H772)),_xlfn.XLOOKUP(S772,cassetterefwidth,_xlfn.XLOOKUP(T772,cassetterefdrop,cassetteref)),"")</f>
        <v/>
      </c>
      <c r="AD772" s="1" t="b">
        <f t="shared" si="253"/>
        <v>0</v>
      </c>
      <c r="AE772" s="1" t="b">
        <f t="shared" ref="AE772:AE835" si="259">IF(OR(AND(F772="KuroLok 80",E772&gt;800),AND(OR(F772="KuroLok 100",F772="KuroLok 100 RL"),E772&gt;2400),AND(OR(F772="KuroLok 125",F772="KuroLok 125 RL"),E772&gt;5200)),"Warn")</f>
        <v>0</v>
      </c>
      <c r="AF772" s="10" t="e" cm="1">
        <f t="array" aca="1" ref="AF772" ca="1">(_xlfn.XLOOKUP($S772,INDIRECT($U772&amp;$W772&amp;"W"),_xlfn.XLOOKUP($T772,INDIRECT($U772&amp;$W772&amp;"D"),INDIRECT($U772&amp;$W772))))</f>
        <v>#REF!</v>
      </c>
      <c r="AG772" s="9"/>
      <c r="AH772" s="9"/>
      <c r="AI772" s="9"/>
      <c r="AJ772" s="9"/>
      <c r="AK772" s="9"/>
      <c r="AL772" s="7">
        <f t="shared" ref="AL772:AL835" si="260">IF(D772&lt;500,500,CEILING(D772,500))</f>
        <v>500</v>
      </c>
      <c r="AM772" s="7" t="str">
        <f t="shared" si="254"/>
        <v/>
      </c>
      <c r="AN772" s="7">
        <f t="shared" ref="AN772:AN835" si="261">IF(F772="Flow",AJ772*385,0)</f>
        <v>0</v>
      </c>
      <c r="AO772" s="7">
        <f t="shared" ref="AO772:AO835" si="262">IF(AND(F772="Flow",AK772="Y"),641,0)</f>
        <v>0</v>
      </c>
      <c r="AP772" s="9" cm="1">
        <f t="array" aca="1" ref="AP772" ca="1">IF(F772="Flow",_xlfn.XLOOKUP(AL772,INDIRECT(F772&amp;AM772&amp;"W"),_xlfn.XLOOKUP(AI772,INDIRECT(F772&amp;AM772&amp;"H"),INDIRECT(F772&amp;AM772))),0)</f>
        <v>0</v>
      </c>
      <c r="AQ772" s="9">
        <f>IF(F772="Cascade",_xlfn.XLOOKUP(S772,Cascade!$C$4:$S$4,Cascade!$C$5:$S$5),0)</f>
        <v>0</v>
      </c>
      <c r="AR772" s="9" t="b">
        <f t="shared" ref="AR772:AR835" si="263">IF(G772="Linear 25","lin",IF(G772="Luxury 39","lux"))</f>
        <v>0</v>
      </c>
      <c r="AS772" s="9" cm="1">
        <f t="array" aca="1" ref="AS772" ca="1">IF(OR(G772="Ellipse 43",G772="Luxury 46",G772="Type 2",G772="Type D",G772="Type Z",ISBLANK(G772)),0,_xlfn.XLOOKUP(S772,INDIRECT(U772&amp;AR772&amp;"w"),INDIRECT(U772&amp;AR772)))</f>
        <v>0</v>
      </c>
      <c r="AT772" s="9" cm="1">
        <f t="array" ref="AT772">IF(F772="ExtraLok 100",_xlfn.XLOOKUP(S772,'ExtraLok 100'!$C$6:$S$6,_xlfn.XLOOKUP('Pricing Tool'!T772,'ExtraLok 100'!$A$7:$A$21,'ExtraLok 100'!$C$7:$S$21)),IF(F772="ExtraLok 125",_xlfn.XLOOKUP('Pricing Tool'!S772,'ExtraLok 125'!$C$6:$S$6,_xlfn.XLOOKUP('Pricing Tool'!T772,'ExtraLok 125'!$A$7:$A$33,'ExtraLok 125'!$C$7:$S$33)),0))</f>
        <v>0</v>
      </c>
      <c r="AU772" s="9">
        <f t="shared" ca="1" si="255"/>
        <v>0</v>
      </c>
      <c r="AV772" s="9" t="str">
        <f t="shared" ref="AV772:AV835" si="264">F772&amp;I772</f>
        <v/>
      </c>
      <c r="AW772" s="85" t="e">
        <f>_xlfn.XLOOKUP($AV772,'Size capacities'!$A$2:$A$120,'Size capacities'!D$2:D$120)</f>
        <v>#N/A</v>
      </c>
      <c r="AX772" s="85" t="e">
        <f>_xlfn.XLOOKUP($AV772,'Size capacities'!$A$2:$A$120,'Size capacities'!E$2:E$120)</f>
        <v>#N/A</v>
      </c>
      <c r="AY772" s="85" t="e">
        <f>_xlfn.XLOOKUP($AV772,'Size capacities'!$A$2:$A$120,'Size capacities'!F$2:F$120)</f>
        <v>#N/A</v>
      </c>
      <c r="AZ772" s="85" t="e">
        <f>_xlfn.XLOOKUP($AV772,'Size capacities'!$A$2:$A$120,'Size capacities'!G$2:G$120)</f>
        <v>#N/A</v>
      </c>
      <c r="BA772" s="85">
        <f t="shared" ref="BA772:BA835" si="265">IF(OR(ISBLANK(D772),ISBLANK(F772),ISBLANK(I772)),0,IF(D772&lt;AW772,"min",IF(OR(D772&gt;AX772,E772&gt;AY772,(((D772/1000)*(E772/1000))*1000)&gt;AZ772),"max",0)))</f>
        <v>0</v>
      </c>
      <c r="BB772" s="85">
        <f t="shared" ref="BB772:BB835" si="266">IF(OR(ISBLANK(D772),ISBLANK(G772)),0,IF(AND(D772&gt;3000,G772="Linear 25"),"max",0))</f>
        <v>0</v>
      </c>
    </row>
    <row r="773" spans="1:54" x14ac:dyDescent="0.3">
      <c r="A773" s="7">
        <v>770</v>
      </c>
      <c r="B773" s="91"/>
      <c r="C773" s="91"/>
      <c r="D773" s="91"/>
      <c r="E773" s="91"/>
      <c r="F773" s="91"/>
      <c r="G773" s="91"/>
      <c r="H773" s="91"/>
      <c r="I773" s="91"/>
      <c r="J773" s="91"/>
      <c r="K773" s="92"/>
      <c r="L773" s="92"/>
      <c r="M773" s="9">
        <f t="shared" ca="1" si="256"/>
        <v>0</v>
      </c>
      <c r="N773" s="10" cm="1">
        <f t="array" aca="1" ref="N773" ca="1">IF(ISBLANK(C773),0,IF(F773="Flow",AP773,IF(F773="Cascade",AQ773,IF(OR(ISBLANK(F773),ISBLANK(G773),ISBLANK(I773),ISBLANK(J773)),0,(_xlfn.XLOOKUP(S773,INDIRECT(U773&amp;W773&amp;"W"),_xlfn.XLOOKUP(T773,INDIRECT(U773&amp;W773&amp;"D"),INDIRECT(U773&amp;W773))))))))</f>
        <v>0</v>
      </c>
      <c r="O773" s="93"/>
      <c r="P773" s="9">
        <f t="shared" ca="1" si="257"/>
        <v>0</v>
      </c>
      <c r="Q773" s="9">
        <f t="shared" ref="Q773:Q836" si="267">IF(C773*(NOT(ISBLANK(C773))),P773*C773,0)</f>
        <v>0</v>
      </c>
      <c r="S773" s="7">
        <f t="shared" ref="S773:S836" si="268">IF(D773&lt;800,800,CEILING(D773,200))</f>
        <v>800</v>
      </c>
      <c r="T773" s="7">
        <f t="shared" ref="T773:T836" si="269">IF(E773&lt;800,800,CEILING(E773,200))</f>
        <v>800</v>
      </c>
      <c r="U773" s="8" t="str">
        <f t="shared" ref="U773:U836" si="270">IF(ISNUMBER(SEARCH("Evolve Cassette",F773)),SUBSTITUTE(SUBSTITUTE(SUBSTITUTE(F773," Cassette 80","")," Cassette 100","")," Cassette 125",""),IF(F773="ExtraLok 100","KuroLok100",IF(F773="ExtraLok 125","KuroLok125",SUBSTITUTE(SUBSTITUTE(F773," ",""),"&amp;",""))))</f>
        <v/>
      </c>
      <c r="V773" s="7" cm="1">
        <f t="array" aca="1" ref="V773" ca="1">IF(ISBLANK(I773),0,_xlfn.XLOOKUP(I773,INDIRECT(U773&amp;"Controls"),INDIRECT(U773&amp;"ControlsAddon")))</f>
        <v>0</v>
      </c>
      <c r="W773" s="7" t="str">
        <f t="shared" si="258"/>
        <v/>
      </c>
      <c r="X773" s="7" cm="1">
        <f t="array" aca="1" ref="X773" ca="1">IF(AND(K773="y",NOT(ISBLANK(H773))),_xlfn.XLOOKUP(S773,ralcassette,ralcassettecost),IF(K773="Y",_xlfn.XLOOKUP(S773,INDIRECT(U773&amp;"RALW"),_xlfn.XLOOKUP(T773,INDIRECT(U773&amp;"RALD"),INDIRECT(U773&amp;"RAL"))),0))</f>
        <v>0</v>
      </c>
      <c r="Y773" s="7">
        <f t="shared" ref="Y773:Y836" si="271">IF(L773="Y",((D773/1000*2)*69.97)+(((E773*2-230)/1000)*34.28),0)</f>
        <v>0</v>
      </c>
      <c r="Z773" s="7">
        <f t="shared" ref="Z773:Z836" si="272">IF(AND(K773="Y",L773="Y"),33+(D773*14.3),0)</f>
        <v>0</v>
      </c>
      <c r="AA773" s="7" cm="1">
        <f t="array" ref="AA773">IF(ISNUMBER(SEARCH("cassette",H773)),_xlfn.XLOOKUP(S773,cassettewidth,_xlfn.XLOOKUP(H773,cassettetype,cassette)),IF(ISNUMBER(SEARCH("fascia",H773)),_xlfn.XLOOKUP(S773,fasciawidth,_xlfn.XLOOKUP(H773,fasciatype,fascia)),0))</f>
        <v>0</v>
      </c>
      <c r="AB773" s="7" t="str">
        <f t="shared" ref="AB773:AB836" si="273">SUBSTITUTE(SUBSTITUTE(H773,"Fascia ",""),"Cassette ","")</f>
        <v/>
      </c>
      <c r="AC773" s="7" t="str" cm="1">
        <f t="array" ref="AC773">IF(NOT(ISBLANK(H773)),_xlfn.XLOOKUP(S773,cassetterefwidth,_xlfn.XLOOKUP(T773,cassetterefdrop,cassetteref)),"")</f>
        <v/>
      </c>
      <c r="AD773" s="1" t="b">
        <f t="shared" ref="AD773:AD836" si="274">_xlfn.NUMBERVALUE(AB773)&lt;_xlfn.NUMBERVALUE(AC773)</f>
        <v>0</v>
      </c>
      <c r="AE773" s="1" t="b">
        <f t="shared" si="259"/>
        <v>0</v>
      </c>
      <c r="AF773" s="10" t="e" cm="1">
        <f t="array" aca="1" ref="AF773" ca="1">(_xlfn.XLOOKUP($S773,INDIRECT($U773&amp;$W773&amp;"W"),_xlfn.XLOOKUP($T773,INDIRECT($U773&amp;$W773&amp;"D"),INDIRECT($U773&amp;$W773))))</f>
        <v>#REF!</v>
      </c>
      <c r="AG773" s="9"/>
      <c r="AH773" s="9"/>
      <c r="AI773" s="9"/>
      <c r="AJ773" s="9"/>
      <c r="AK773" s="9"/>
      <c r="AL773" s="7">
        <f t="shared" si="260"/>
        <v>500</v>
      </c>
      <c r="AM773" s="7" t="str">
        <f t="shared" ref="AM773:AM836" si="275">SUBSTITUTE(SUBSTITUTE(AH773," way","")," draw","")</f>
        <v/>
      </c>
      <c r="AN773" s="7">
        <f t="shared" si="261"/>
        <v>0</v>
      </c>
      <c r="AO773" s="7">
        <f t="shared" si="262"/>
        <v>0</v>
      </c>
      <c r="AP773" s="9" cm="1">
        <f t="array" aca="1" ref="AP773" ca="1">IF(F773="Flow",_xlfn.XLOOKUP(AL773,INDIRECT(F773&amp;AM773&amp;"W"),_xlfn.XLOOKUP(AI773,INDIRECT(F773&amp;AM773&amp;"H"),INDIRECT(F773&amp;AM773))),0)</f>
        <v>0</v>
      </c>
      <c r="AQ773" s="9">
        <f>IF(F773="Cascade",_xlfn.XLOOKUP(S773,Cascade!$C$4:$S$4,Cascade!$C$5:$S$5),0)</f>
        <v>0</v>
      </c>
      <c r="AR773" s="9" t="b">
        <f t="shared" si="263"/>
        <v>0</v>
      </c>
      <c r="AS773" s="9" cm="1">
        <f t="array" aca="1" ref="AS773" ca="1">IF(OR(G773="Ellipse 43",G773="Luxury 46",G773="Type 2",G773="Type D",G773="Type Z",ISBLANK(G773)),0,_xlfn.XLOOKUP(S773,INDIRECT(U773&amp;AR773&amp;"w"),INDIRECT(U773&amp;AR773)))</f>
        <v>0</v>
      </c>
      <c r="AT773" s="9" cm="1">
        <f t="array" ref="AT773">IF(F773="ExtraLok 100",_xlfn.XLOOKUP(S773,'ExtraLok 100'!$C$6:$S$6,_xlfn.XLOOKUP('Pricing Tool'!T773,'ExtraLok 100'!$A$7:$A$21,'ExtraLok 100'!$C$7:$S$21)),IF(F773="ExtraLok 125",_xlfn.XLOOKUP('Pricing Tool'!S773,'ExtraLok 125'!$C$6:$S$6,_xlfn.XLOOKUP('Pricing Tool'!T773,'ExtraLok 125'!$A$7:$A$33,'ExtraLok 125'!$C$7:$S$33)),0))</f>
        <v>0</v>
      </c>
      <c r="AU773" s="9">
        <f t="shared" ref="AU773:AU836" ca="1" si="276">IF(N773=0,0,N773+V773+X773+Y773+AA773+AS773+AT773)</f>
        <v>0</v>
      </c>
      <c r="AV773" s="9" t="str">
        <f t="shared" si="264"/>
        <v/>
      </c>
      <c r="AW773" s="85" t="e">
        <f>_xlfn.XLOOKUP($AV773,'Size capacities'!$A$2:$A$120,'Size capacities'!D$2:D$120)</f>
        <v>#N/A</v>
      </c>
      <c r="AX773" s="85" t="e">
        <f>_xlfn.XLOOKUP($AV773,'Size capacities'!$A$2:$A$120,'Size capacities'!E$2:E$120)</f>
        <v>#N/A</v>
      </c>
      <c r="AY773" s="85" t="e">
        <f>_xlfn.XLOOKUP($AV773,'Size capacities'!$A$2:$A$120,'Size capacities'!F$2:F$120)</f>
        <v>#N/A</v>
      </c>
      <c r="AZ773" s="85" t="e">
        <f>_xlfn.XLOOKUP($AV773,'Size capacities'!$A$2:$A$120,'Size capacities'!G$2:G$120)</f>
        <v>#N/A</v>
      </c>
      <c r="BA773" s="85">
        <f t="shared" si="265"/>
        <v>0</v>
      </c>
      <c r="BB773" s="85">
        <f t="shared" si="266"/>
        <v>0</v>
      </c>
    </row>
    <row r="774" spans="1:54" x14ac:dyDescent="0.3">
      <c r="A774" s="7">
        <v>771</v>
      </c>
      <c r="B774" s="91"/>
      <c r="C774" s="91"/>
      <c r="D774" s="91"/>
      <c r="E774" s="91"/>
      <c r="F774" s="91"/>
      <c r="G774" s="91"/>
      <c r="H774" s="91"/>
      <c r="I774" s="91"/>
      <c r="J774" s="91"/>
      <c r="K774" s="92"/>
      <c r="L774" s="92"/>
      <c r="M774" s="9">
        <f t="shared" ca="1" si="256"/>
        <v>0</v>
      </c>
      <c r="N774" s="10" cm="1">
        <f t="array" aca="1" ref="N774" ca="1">IF(ISBLANK(C774),0,IF(F774="Flow",AP774,IF(F774="Cascade",AQ774,IF(OR(ISBLANK(F774),ISBLANK(G774),ISBLANK(I774),ISBLANK(J774)),0,(_xlfn.XLOOKUP(S774,INDIRECT(U774&amp;W774&amp;"W"),_xlfn.XLOOKUP(T774,INDIRECT(U774&amp;W774&amp;"D"),INDIRECT(U774&amp;W774))))))))</f>
        <v>0</v>
      </c>
      <c r="O774" s="93"/>
      <c r="P774" s="9">
        <f t="shared" ca="1" si="257"/>
        <v>0</v>
      </c>
      <c r="Q774" s="9">
        <f t="shared" si="267"/>
        <v>0</v>
      </c>
      <c r="S774" s="7">
        <f t="shared" si="268"/>
        <v>800</v>
      </c>
      <c r="T774" s="7">
        <f t="shared" si="269"/>
        <v>800</v>
      </c>
      <c r="U774" s="8" t="str">
        <f t="shared" si="270"/>
        <v/>
      </c>
      <c r="V774" s="7" cm="1">
        <f t="array" aca="1" ref="V774" ca="1">IF(ISBLANK(I774),0,_xlfn.XLOOKUP(I774,INDIRECT(U774&amp;"Controls"),INDIRECT(U774&amp;"ControlsAddon")))</f>
        <v>0</v>
      </c>
      <c r="W774" s="7" t="str">
        <f t="shared" si="258"/>
        <v/>
      </c>
      <c r="X774" s="7" cm="1">
        <f t="array" aca="1" ref="X774" ca="1">IF(AND(K774="y",NOT(ISBLANK(H774))),_xlfn.XLOOKUP(S774,ralcassette,ralcassettecost),IF(K774="Y",_xlfn.XLOOKUP(S774,INDIRECT(U774&amp;"RALW"),_xlfn.XLOOKUP(T774,INDIRECT(U774&amp;"RALD"),INDIRECT(U774&amp;"RAL"))),0))</f>
        <v>0</v>
      </c>
      <c r="Y774" s="7">
        <f t="shared" si="271"/>
        <v>0</v>
      </c>
      <c r="Z774" s="7">
        <f t="shared" si="272"/>
        <v>0</v>
      </c>
      <c r="AA774" s="7" cm="1">
        <f t="array" ref="AA774">IF(ISNUMBER(SEARCH("cassette",H774)),_xlfn.XLOOKUP(S774,cassettewidth,_xlfn.XLOOKUP(H774,cassettetype,cassette)),IF(ISNUMBER(SEARCH("fascia",H774)),_xlfn.XLOOKUP(S774,fasciawidth,_xlfn.XLOOKUP(H774,fasciatype,fascia)),0))</f>
        <v>0</v>
      </c>
      <c r="AB774" s="7" t="str">
        <f t="shared" si="273"/>
        <v/>
      </c>
      <c r="AC774" s="7" t="str" cm="1">
        <f t="array" ref="AC774">IF(NOT(ISBLANK(H774)),_xlfn.XLOOKUP(S774,cassetterefwidth,_xlfn.XLOOKUP(T774,cassetterefdrop,cassetteref)),"")</f>
        <v/>
      </c>
      <c r="AD774" s="1" t="b">
        <f t="shared" si="274"/>
        <v>0</v>
      </c>
      <c r="AE774" s="1" t="b">
        <f t="shared" si="259"/>
        <v>0</v>
      </c>
      <c r="AF774" s="10" t="e" cm="1">
        <f t="array" aca="1" ref="AF774" ca="1">(_xlfn.XLOOKUP($S774,INDIRECT($U774&amp;$W774&amp;"W"),_xlfn.XLOOKUP($T774,INDIRECT($U774&amp;$W774&amp;"D"),INDIRECT($U774&amp;$W774))))</f>
        <v>#REF!</v>
      </c>
      <c r="AG774" s="9"/>
      <c r="AH774" s="9"/>
      <c r="AI774" s="9"/>
      <c r="AJ774" s="9"/>
      <c r="AK774" s="9"/>
      <c r="AL774" s="7">
        <f t="shared" si="260"/>
        <v>500</v>
      </c>
      <c r="AM774" s="7" t="str">
        <f t="shared" si="275"/>
        <v/>
      </c>
      <c r="AN774" s="7">
        <f t="shared" si="261"/>
        <v>0</v>
      </c>
      <c r="AO774" s="7">
        <f t="shared" si="262"/>
        <v>0</v>
      </c>
      <c r="AP774" s="9" cm="1">
        <f t="array" aca="1" ref="AP774" ca="1">IF(F774="Flow",_xlfn.XLOOKUP(AL774,INDIRECT(F774&amp;AM774&amp;"W"),_xlfn.XLOOKUP(AI774,INDIRECT(F774&amp;AM774&amp;"H"),INDIRECT(F774&amp;AM774))),0)</f>
        <v>0</v>
      </c>
      <c r="AQ774" s="9">
        <f>IF(F774="Cascade",_xlfn.XLOOKUP(S774,Cascade!$C$4:$S$4,Cascade!$C$5:$S$5),0)</f>
        <v>0</v>
      </c>
      <c r="AR774" s="9" t="b">
        <f t="shared" si="263"/>
        <v>0</v>
      </c>
      <c r="AS774" s="9" cm="1">
        <f t="array" aca="1" ref="AS774" ca="1">IF(OR(G774="Ellipse 43",G774="Luxury 46",G774="Type 2",G774="Type D",G774="Type Z",ISBLANK(G774)),0,_xlfn.XLOOKUP(S774,INDIRECT(U774&amp;AR774&amp;"w"),INDIRECT(U774&amp;AR774)))</f>
        <v>0</v>
      </c>
      <c r="AT774" s="9" cm="1">
        <f t="array" ref="AT774">IF(F774="ExtraLok 100",_xlfn.XLOOKUP(S774,'ExtraLok 100'!$C$6:$S$6,_xlfn.XLOOKUP('Pricing Tool'!T774,'ExtraLok 100'!$A$7:$A$21,'ExtraLok 100'!$C$7:$S$21)),IF(F774="ExtraLok 125",_xlfn.XLOOKUP('Pricing Tool'!S774,'ExtraLok 125'!$C$6:$S$6,_xlfn.XLOOKUP('Pricing Tool'!T774,'ExtraLok 125'!$A$7:$A$33,'ExtraLok 125'!$C$7:$S$33)),0))</f>
        <v>0</v>
      </c>
      <c r="AU774" s="9">
        <f t="shared" ca="1" si="276"/>
        <v>0</v>
      </c>
      <c r="AV774" s="9" t="str">
        <f t="shared" si="264"/>
        <v/>
      </c>
      <c r="AW774" s="85" t="e">
        <f>_xlfn.XLOOKUP($AV774,'Size capacities'!$A$2:$A$120,'Size capacities'!D$2:D$120)</f>
        <v>#N/A</v>
      </c>
      <c r="AX774" s="85" t="e">
        <f>_xlfn.XLOOKUP($AV774,'Size capacities'!$A$2:$A$120,'Size capacities'!E$2:E$120)</f>
        <v>#N/A</v>
      </c>
      <c r="AY774" s="85" t="e">
        <f>_xlfn.XLOOKUP($AV774,'Size capacities'!$A$2:$A$120,'Size capacities'!F$2:F$120)</f>
        <v>#N/A</v>
      </c>
      <c r="AZ774" s="85" t="e">
        <f>_xlfn.XLOOKUP($AV774,'Size capacities'!$A$2:$A$120,'Size capacities'!G$2:G$120)</f>
        <v>#N/A</v>
      </c>
      <c r="BA774" s="85">
        <f t="shared" si="265"/>
        <v>0</v>
      </c>
      <c r="BB774" s="85">
        <f t="shared" si="266"/>
        <v>0</v>
      </c>
    </row>
    <row r="775" spans="1:54" x14ac:dyDescent="0.3">
      <c r="A775" s="7">
        <v>772</v>
      </c>
      <c r="B775" s="91"/>
      <c r="C775" s="91"/>
      <c r="D775" s="91"/>
      <c r="E775" s="91"/>
      <c r="F775" s="91"/>
      <c r="G775" s="91"/>
      <c r="H775" s="91"/>
      <c r="I775" s="91"/>
      <c r="J775" s="91"/>
      <c r="K775" s="92"/>
      <c r="L775" s="92"/>
      <c r="M775" s="9">
        <f t="shared" ca="1" si="256"/>
        <v>0</v>
      </c>
      <c r="N775" s="10" cm="1">
        <f t="array" aca="1" ref="N775" ca="1">IF(ISBLANK(C775),0,IF(F775="Flow",AP775,IF(F775="Cascade",AQ775,IF(OR(ISBLANK(F775),ISBLANK(G775),ISBLANK(I775),ISBLANK(J775)),0,(_xlfn.XLOOKUP(S775,INDIRECT(U775&amp;W775&amp;"W"),_xlfn.XLOOKUP(T775,INDIRECT(U775&amp;W775&amp;"D"),INDIRECT(U775&amp;W775))))))))</f>
        <v>0</v>
      </c>
      <c r="O775" s="93"/>
      <c r="P775" s="9">
        <f t="shared" ca="1" si="257"/>
        <v>0</v>
      </c>
      <c r="Q775" s="9">
        <f t="shared" si="267"/>
        <v>0</v>
      </c>
      <c r="S775" s="7">
        <f t="shared" si="268"/>
        <v>800</v>
      </c>
      <c r="T775" s="7">
        <f t="shared" si="269"/>
        <v>800</v>
      </c>
      <c r="U775" s="8" t="str">
        <f t="shared" si="270"/>
        <v/>
      </c>
      <c r="V775" s="7" cm="1">
        <f t="array" aca="1" ref="V775" ca="1">IF(ISBLANK(I775),0,_xlfn.XLOOKUP(I775,INDIRECT(U775&amp;"Controls"),INDIRECT(U775&amp;"ControlsAddon")))</f>
        <v>0</v>
      </c>
      <c r="W775" s="7" t="str">
        <f t="shared" si="258"/>
        <v/>
      </c>
      <c r="X775" s="7" cm="1">
        <f t="array" aca="1" ref="X775" ca="1">IF(AND(K775="y",NOT(ISBLANK(H775))),_xlfn.XLOOKUP(S775,ralcassette,ralcassettecost),IF(K775="Y",_xlfn.XLOOKUP(S775,INDIRECT(U775&amp;"RALW"),_xlfn.XLOOKUP(T775,INDIRECT(U775&amp;"RALD"),INDIRECT(U775&amp;"RAL"))),0))</f>
        <v>0</v>
      </c>
      <c r="Y775" s="7">
        <f t="shared" si="271"/>
        <v>0</v>
      </c>
      <c r="Z775" s="7">
        <f t="shared" si="272"/>
        <v>0</v>
      </c>
      <c r="AA775" s="7" cm="1">
        <f t="array" ref="AA775">IF(ISNUMBER(SEARCH("cassette",H775)),_xlfn.XLOOKUP(S775,cassettewidth,_xlfn.XLOOKUP(H775,cassettetype,cassette)),IF(ISNUMBER(SEARCH("fascia",H775)),_xlfn.XLOOKUP(S775,fasciawidth,_xlfn.XLOOKUP(H775,fasciatype,fascia)),0))</f>
        <v>0</v>
      </c>
      <c r="AB775" s="7" t="str">
        <f t="shared" si="273"/>
        <v/>
      </c>
      <c r="AC775" s="7" t="str" cm="1">
        <f t="array" ref="AC775">IF(NOT(ISBLANK(H775)),_xlfn.XLOOKUP(S775,cassetterefwidth,_xlfn.XLOOKUP(T775,cassetterefdrop,cassetteref)),"")</f>
        <v/>
      </c>
      <c r="AD775" s="1" t="b">
        <f t="shared" si="274"/>
        <v>0</v>
      </c>
      <c r="AE775" s="1" t="b">
        <f t="shared" si="259"/>
        <v>0</v>
      </c>
      <c r="AF775" s="10" t="e" cm="1">
        <f t="array" aca="1" ref="AF775" ca="1">(_xlfn.XLOOKUP($S775,INDIRECT($U775&amp;$W775&amp;"W"),_xlfn.XLOOKUP($T775,INDIRECT($U775&amp;$W775&amp;"D"),INDIRECT($U775&amp;$W775))))</f>
        <v>#REF!</v>
      </c>
      <c r="AG775" s="9"/>
      <c r="AH775" s="9"/>
      <c r="AI775" s="9"/>
      <c r="AJ775" s="9"/>
      <c r="AK775" s="9"/>
      <c r="AL775" s="7">
        <f t="shared" si="260"/>
        <v>500</v>
      </c>
      <c r="AM775" s="7" t="str">
        <f t="shared" si="275"/>
        <v/>
      </c>
      <c r="AN775" s="7">
        <f t="shared" si="261"/>
        <v>0</v>
      </c>
      <c r="AO775" s="7">
        <f t="shared" si="262"/>
        <v>0</v>
      </c>
      <c r="AP775" s="9" cm="1">
        <f t="array" aca="1" ref="AP775" ca="1">IF(F775="Flow",_xlfn.XLOOKUP(AL775,INDIRECT(F775&amp;AM775&amp;"W"),_xlfn.XLOOKUP(AI775,INDIRECT(F775&amp;AM775&amp;"H"),INDIRECT(F775&amp;AM775))),0)</f>
        <v>0</v>
      </c>
      <c r="AQ775" s="9">
        <f>IF(F775="Cascade",_xlfn.XLOOKUP(S775,Cascade!$C$4:$S$4,Cascade!$C$5:$S$5),0)</f>
        <v>0</v>
      </c>
      <c r="AR775" s="9" t="b">
        <f t="shared" si="263"/>
        <v>0</v>
      </c>
      <c r="AS775" s="9" cm="1">
        <f t="array" aca="1" ref="AS775" ca="1">IF(OR(G775="Ellipse 43",G775="Luxury 46",G775="Type 2",G775="Type D",G775="Type Z",ISBLANK(G775)),0,_xlfn.XLOOKUP(S775,INDIRECT(U775&amp;AR775&amp;"w"),INDIRECT(U775&amp;AR775)))</f>
        <v>0</v>
      </c>
      <c r="AT775" s="9" cm="1">
        <f t="array" ref="AT775">IF(F775="ExtraLok 100",_xlfn.XLOOKUP(S775,'ExtraLok 100'!$C$6:$S$6,_xlfn.XLOOKUP('Pricing Tool'!T775,'ExtraLok 100'!$A$7:$A$21,'ExtraLok 100'!$C$7:$S$21)),IF(F775="ExtraLok 125",_xlfn.XLOOKUP('Pricing Tool'!S775,'ExtraLok 125'!$C$6:$S$6,_xlfn.XLOOKUP('Pricing Tool'!T775,'ExtraLok 125'!$A$7:$A$33,'ExtraLok 125'!$C$7:$S$33)),0))</f>
        <v>0</v>
      </c>
      <c r="AU775" s="9">
        <f t="shared" ca="1" si="276"/>
        <v>0</v>
      </c>
      <c r="AV775" s="9" t="str">
        <f t="shared" si="264"/>
        <v/>
      </c>
      <c r="AW775" s="85" t="e">
        <f>_xlfn.XLOOKUP($AV775,'Size capacities'!$A$2:$A$120,'Size capacities'!D$2:D$120)</f>
        <v>#N/A</v>
      </c>
      <c r="AX775" s="85" t="e">
        <f>_xlfn.XLOOKUP($AV775,'Size capacities'!$A$2:$A$120,'Size capacities'!E$2:E$120)</f>
        <v>#N/A</v>
      </c>
      <c r="AY775" s="85" t="e">
        <f>_xlfn.XLOOKUP($AV775,'Size capacities'!$A$2:$A$120,'Size capacities'!F$2:F$120)</f>
        <v>#N/A</v>
      </c>
      <c r="AZ775" s="85" t="e">
        <f>_xlfn.XLOOKUP($AV775,'Size capacities'!$A$2:$A$120,'Size capacities'!G$2:G$120)</f>
        <v>#N/A</v>
      </c>
      <c r="BA775" s="85">
        <f t="shared" si="265"/>
        <v>0</v>
      </c>
      <c r="BB775" s="85">
        <f t="shared" si="266"/>
        <v>0</v>
      </c>
    </row>
    <row r="776" spans="1:54" x14ac:dyDescent="0.3">
      <c r="A776" s="7">
        <v>773</v>
      </c>
      <c r="B776" s="91"/>
      <c r="C776" s="91"/>
      <c r="D776" s="91"/>
      <c r="E776" s="91"/>
      <c r="F776" s="91"/>
      <c r="G776" s="91"/>
      <c r="H776" s="91"/>
      <c r="I776" s="91"/>
      <c r="J776" s="91"/>
      <c r="K776" s="92"/>
      <c r="L776" s="92"/>
      <c r="M776" s="9">
        <f t="shared" ca="1" si="256"/>
        <v>0</v>
      </c>
      <c r="N776" s="10" cm="1">
        <f t="array" aca="1" ref="N776" ca="1">IF(ISBLANK(C776),0,IF(F776="Flow",AP776,IF(F776="Cascade",AQ776,IF(OR(ISBLANK(F776),ISBLANK(G776),ISBLANK(I776),ISBLANK(J776)),0,(_xlfn.XLOOKUP(S776,INDIRECT(U776&amp;W776&amp;"W"),_xlfn.XLOOKUP(T776,INDIRECT(U776&amp;W776&amp;"D"),INDIRECT(U776&amp;W776))))))))</f>
        <v>0</v>
      </c>
      <c r="O776" s="93"/>
      <c r="P776" s="9">
        <f t="shared" ca="1" si="257"/>
        <v>0</v>
      </c>
      <c r="Q776" s="9">
        <f t="shared" si="267"/>
        <v>0</v>
      </c>
      <c r="S776" s="7">
        <f t="shared" si="268"/>
        <v>800</v>
      </c>
      <c r="T776" s="7">
        <f t="shared" si="269"/>
        <v>800</v>
      </c>
      <c r="U776" s="8" t="str">
        <f t="shared" si="270"/>
        <v/>
      </c>
      <c r="V776" s="7" cm="1">
        <f t="array" aca="1" ref="V776" ca="1">IF(ISBLANK(I776),0,_xlfn.XLOOKUP(I776,INDIRECT(U776&amp;"Controls"),INDIRECT(U776&amp;"ControlsAddon")))</f>
        <v>0</v>
      </c>
      <c r="W776" s="7" t="str">
        <f t="shared" si="258"/>
        <v/>
      </c>
      <c r="X776" s="7" cm="1">
        <f t="array" aca="1" ref="X776" ca="1">IF(AND(K776="y",NOT(ISBLANK(H776))),_xlfn.XLOOKUP(S776,ralcassette,ralcassettecost),IF(K776="Y",_xlfn.XLOOKUP(S776,INDIRECT(U776&amp;"RALW"),_xlfn.XLOOKUP(T776,INDIRECT(U776&amp;"RALD"),INDIRECT(U776&amp;"RAL"))),0))</f>
        <v>0</v>
      </c>
      <c r="Y776" s="7">
        <f t="shared" si="271"/>
        <v>0</v>
      </c>
      <c r="Z776" s="7">
        <f t="shared" si="272"/>
        <v>0</v>
      </c>
      <c r="AA776" s="7" cm="1">
        <f t="array" ref="AA776">IF(ISNUMBER(SEARCH("cassette",H776)),_xlfn.XLOOKUP(S776,cassettewidth,_xlfn.XLOOKUP(H776,cassettetype,cassette)),IF(ISNUMBER(SEARCH("fascia",H776)),_xlfn.XLOOKUP(S776,fasciawidth,_xlfn.XLOOKUP(H776,fasciatype,fascia)),0))</f>
        <v>0</v>
      </c>
      <c r="AB776" s="7" t="str">
        <f t="shared" si="273"/>
        <v/>
      </c>
      <c r="AC776" s="7" t="str" cm="1">
        <f t="array" ref="AC776">IF(NOT(ISBLANK(H776)),_xlfn.XLOOKUP(S776,cassetterefwidth,_xlfn.XLOOKUP(T776,cassetterefdrop,cassetteref)),"")</f>
        <v/>
      </c>
      <c r="AD776" s="1" t="b">
        <f t="shared" si="274"/>
        <v>0</v>
      </c>
      <c r="AE776" s="1" t="b">
        <f t="shared" si="259"/>
        <v>0</v>
      </c>
      <c r="AF776" s="10" t="e" cm="1">
        <f t="array" aca="1" ref="AF776" ca="1">(_xlfn.XLOOKUP($S776,INDIRECT($U776&amp;$W776&amp;"W"),_xlfn.XLOOKUP($T776,INDIRECT($U776&amp;$W776&amp;"D"),INDIRECT($U776&amp;$W776))))</f>
        <v>#REF!</v>
      </c>
      <c r="AG776" s="9"/>
      <c r="AH776" s="9"/>
      <c r="AI776" s="9"/>
      <c r="AJ776" s="9"/>
      <c r="AK776" s="9"/>
      <c r="AL776" s="7">
        <f t="shared" si="260"/>
        <v>500</v>
      </c>
      <c r="AM776" s="7" t="str">
        <f t="shared" si="275"/>
        <v/>
      </c>
      <c r="AN776" s="7">
        <f t="shared" si="261"/>
        <v>0</v>
      </c>
      <c r="AO776" s="7">
        <f t="shared" si="262"/>
        <v>0</v>
      </c>
      <c r="AP776" s="9" cm="1">
        <f t="array" aca="1" ref="AP776" ca="1">IF(F776="Flow",_xlfn.XLOOKUP(AL776,INDIRECT(F776&amp;AM776&amp;"W"),_xlfn.XLOOKUP(AI776,INDIRECT(F776&amp;AM776&amp;"H"),INDIRECT(F776&amp;AM776))),0)</f>
        <v>0</v>
      </c>
      <c r="AQ776" s="9">
        <f>IF(F776="Cascade",_xlfn.XLOOKUP(S776,Cascade!$C$4:$S$4,Cascade!$C$5:$S$5),0)</f>
        <v>0</v>
      </c>
      <c r="AR776" s="9" t="b">
        <f t="shared" si="263"/>
        <v>0</v>
      </c>
      <c r="AS776" s="9" cm="1">
        <f t="array" aca="1" ref="AS776" ca="1">IF(OR(G776="Ellipse 43",G776="Luxury 46",G776="Type 2",G776="Type D",G776="Type Z",ISBLANK(G776)),0,_xlfn.XLOOKUP(S776,INDIRECT(U776&amp;AR776&amp;"w"),INDIRECT(U776&amp;AR776)))</f>
        <v>0</v>
      </c>
      <c r="AT776" s="9" cm="1">
        <f t="array" ref="AT776">IF(F776="ExtraLok 100",_xlfn.XLOOKUP(S776,'ExtraLok 100'!$C$6:$S$6,_xlfn.XLOOKUP('Pricing Tool'!T776,'ExtraLok 100'!$A$7:$A$21,'ExtraLok 100'!$C$7:$S$21)),IF(F776="ExtraLok 125",_xlfn.XLOOKUP('Pricing Tool'!S776,'ExtraLok 125'!$C$6:$S$6,_xlfn.XLOOKUP('Pricing Tool'!T776,'ExtraLok 125'!$A$7:$A$33,'ExtraLok 125'!$C$7:$S$33)),0))</f>
        <v>0</v>
      </c>
      <c r="AU776" s="9">
        <f t="shared" ca="1" si="276"/>
        <v>0</v>
      </c>
      <c r="AV776" s="9" t="str">
        <f t="shared" si="264"/>
        <v/>
      </c>
      <c r="AW776" s="85" t="e">
        <f>_xlfn.XLOOKUP($AV776,'Size capacities'!$A$2:$A$120,'Size capacities'!D$2:D$120)</f>
        <v>#N/A</v>
      </c>
      <c r="AX776" s="85" t="e">
        <f>_xlfn.XLOOKUP($AV776,'Size capacities'!$A$2:$A$120,'Size capacities'!E$2:E$120)</f>
        <v>#N/A</v>
      </c>
      <c r="AY776" s="85" t="e">
        <f>_xlfn.XLOOKUP($AV776,'Size capacities'!$A$2:$A$120,'Size capacities'!F$2:F$120)</f>
        <v>#N/A</v>
      </c>
      <c r="AZ776" s="85" t="e">
        <f>_xlfn.XLOOKUP($AV776,'Size capacities'!$A$2:$A$120,'Size capacities'!G$2:G$120)</f>
        <v>#N/A</v>
      </c>
      <c r="BA776" s="85">
        <f t="shared" si="265"/>
        <v>0</v>
      </c>
      <c r="BB776" s="85">
        <f t="shared" si="266"/>
        <v>0</v>
      </c>
    </row>
    <row r="777" spans="1:54" x14ac:dyDescent="0.3">
      <c r="A777" s="7">
        <v>774</v>
      </c>
      <c r="B777" s="91"/>
      <c r="C777" s="91"/>
      <c r="D777" s="91"/>
      <c r="E777" s="91"/>
      <c r="F777" s="91"/>
      <c r="G777" s="91"/>
      <c r="H777" s="91"/>
      <c r="I777" s="91"/>
      <c r="J777" s="91"/>
      <c r="K777" s="92"/>
      <c r="L777" s="92"/>
      <c r="M777" s="9">
        <f t="shared" ca="1" si="256"/>
        <v>0</v>
      </c>
      <c r="N777" s="10" cm="1">
        <f t="array" aca="1" ref="N777" ca="1">IF(ISBLANK(C777),0,IF(F777="Flow",AP777,IF(F777="Cascade",AQ777,IF(OR(ISBLANK(F777),ISBLANK(G777),ISBLANK(I777),ISBLANK(J777)),0,(_xlfn.XLOOKUP(S777,INDIRECT(U777&amp;W777&amp;"W"),_xlfn.XLOOKUP(T777,INDIRECT(U777&amp;W777&amp;"D"),INDIRECT(U777&amp;W777))))))))</f>
        <v>0</v>
      </c>
      <c r="O777" s="93"/>
      <c r="P777" s="9">
        <f t="shared" ca="1" si="257"/>
        <v>0</v>
      </c>
      <c r="Q777" s="9">
        <f t="shared" si="267"/>
        <v>0</v>
      </c>
      <c r="S777" s="7">
        <f t="shared" si="268"/>
        <v>800</v>
      </c>
      <c r="T777" s="7">
        <f t="shared" si="269"/>
        <v>800</v>
      </c>
      <c r="U777" s="8" t="str">
        <f t="shared" si="270"/>
        <v/>
      </c>
      <c r="V777" s="7" cm="1">
        <f t="array" aca="1" ref="V777" ca="1">IF(ISBLANK(I777),0,_xlfn.XLOOKUP(I777,INDIRECT(U777&amp;"Controls"),INDIRECT(U777&amp;"ControlsAddon")))</f>
        <v>0</v>
      </c>
      <c r="W777" s="7" t="str">
        <f t="shared" si="258"/>
        <v/>
      </c>
      <c r="X777" s="7" cm="1">
        <f t="array" aca="1" ref="X777" ca="1">IF(AND(K777="y",NOT(ISBLANK(H777))),_xlfn.XLOOKUP(S777,ralcassette,ralcassettecost),IF(K777="Y",_xlfn.XLOOKUP(S777,INDIRECT(U777&amp;"RALW"),_xlfn.XLOOKUP(T777,INDIRECT(U777&amp;"RALD"),INDIRECT(U777&amp;"RAL"))),0))</f>
        <v>0</v>
      </c>
      <c r="Y777" s="7">
        <f t="shared" si="271"/>
        <v>0</v>
      </c>
      <c r="Z777" s="7">
        <f t="shared" si="272"/>
        <v>0</v>
      </c>
      <c r="AA777" s="7" cm="1">
        <f t="array" ref="AA777">IF(ISNUMBER(SEARCH("cassette",H777)),_xlfn.XLOOKUP(S777,cassettewidth,_xlfn.XLOOKUP(H777,cassettetype,cassette)),IF(ISNUMBER(SEARCH("fascia",H777)),_xlfn.XLOOKUP(S777,fasciawidth,_xlfn.XLOOKUP(H777,fasciatype,fascia)),0))</f>
        <v>0</v>
      </c>
      <c r="AB777" s="7" t="str">
        <f t="shared" si="273"/>
        <v/>
      </c>
      <c r="AC777" s="7" t="str" cm="1">
        <f t="array" ref="AC777">IF(NOT(ISBLANK(H777)),_xlfn.XLOOKUP(S777,cassetterefwidth,_xlfn.XLOOKUP(T777,cassetterefdrop,cassetteref)),"")</f>
        <v/>
      </c>
      <c r="AD777" s="1" t="b">
        <f t="shared" si="274"/>
        <v>0</v>
      </c>
      <c r="AE777" s="1" t="b">
        <f t="shared" si="259"/>
        <v>0</v>
      </c>
      <c r="AF777" s="10" t="e" cm="1">
        <f t="array" aca="1" ref="AF777" ca="1">(_xlfn.XLOOKUP($S777,INDIRECT($U777&amp;$W777&amp;"W"),_xlfn.XLOOKUP($T777,INDIRECT($U777&amp;$W777&amp;"D"),INDIRECT($U777&amp;$W777))))</f>
        <v>#REF!</v>
      </c>
      <c r="AG777" s="9"/>
      <c r="AH777" s="9"/>
      <c r="AI777" s="9"/>
      <c r="AJ777" s="9"/>
      <c r="AK777" s="9"/>
      <c r="AL777" s="7">
        <f t="shared" si="260"/>
        <v>500</v>
      </c>
      <c r="AM777" s="7" t="str">
        <f t="shared" si="275"/>
        <v/>
      </c>
      <c r="AN777" s="7">
        <f t="shared" si="261"/>
        <v>0</v>
      </c>
      <c r="AO777" s="7">
        <f t="shared" si="262"/>
        <v>0</v>
      </c>
      <c r="AP777" s="9" cm="1">
        <f t="array" aca="1" ref="AP777" ca="1">IF(F777="Flow",_xlfn.XLOOKUP(AL777,INDIRECT(F777&amp;AM777&amp;"W"),_xlfn.XLOOKUP(AI777,INDIRECT(F777&amp;AM777&amp;"H"),INDIRECT(F777&amp;AM777))),0)</f>
        <v>0</v>
      </c>
      <c r="AQ777" s="9">
        <f>IF(F777="Cascade",_xlfn.XLOOKUP(S777,Cascade!$C$4:$S$4,Cascade!$C$5:$S$5),0)</f>
        <v>0</v>
      </c>
      <c r="AR777" s="9" t="b">
        <f t="shared" si="263"/>
        <v>0</v>
      </c>
      <c r="AS777" s="9" cm="1">
        <f t="array" aca="1" ref="AS777" ca="1">IF(OR(G777="Ellipse 43",G777="Luxury 46",G777="Type 2",G777="Type D",G777="Type Z",ISBLANK(G777)),0,_xlfn.XLOOKUP(S777,INDIRECT(U777&amp;AR777&amp;"w"),INDIRECT(U777&amp;AR777)))</f>
        <v>0</v>
      </c>
      <c r="AT777" s="9" cm="1">
        <f t="array" ref="AT777">IF(F777="ExtraLok 100",_xlfn.XLOOKUP(S777,'ExtraLok 100'!$C$6:$S$6,_xlfn.XLOOKUP('Pricing Tool'!T777,'ExtraLok 100'!$A$7:$A$21,'ExtraLok 100'!$C$7:$S$21)),IF(F777="ExtraLok 125",_xlfn.XLOOKUP('Pricing Tool'!S777,'ExtraLok 125'!$C$6:$S$6,_xlfn.XLOOKUP('Pricing Tool'!T777,'ExtraLok 125'!$A$7:$A$33,'ExtraLok 125'!$C$7:$S$33)),0))</f>
        <v>0</v>
      </c>
      <c r="AU777" s="9">
        <f t="shared" ca="1" si="276"/>
        <v>0</v>
      </c>
      <c r="AV777" s="9" t="str">
        <f t="shared" si="264"/>
        <v/>
      </c>
      <c r="AW777" s="85" t="e">
        <f>_xlfn.XLOOKUP($AV777,'Size capacities'!$A$2:$A$120,'Size capacities'!D$2:D$120)</f>
        <v>#N/A</v>
      </c>
      <c r="AX777" s="85" t="e">
        <f>_xlfn.XLOOKUP($AV777,'Size capacities'!$A$2:$A$120,'Size capacities'!E$2:E$120)</f>
        <v>#N/A</v>
      </c>
      <c r="AY777" s="85" t="e">
        <f>_xlfn.XLOOKUP($AV777,'Size capacities'!$A$2:$A$120,'Size capacities'!F$2:F$120)</f>
        <v>#N/A</v>
      </c>
      <c r="AZ777" s="85" t="e">
        <f>_xlfn.XLOOKUP($AV777,'Size capacities'!$A$2:$A$120,'Size capacities'!G$2:G$120)</f>
        <v>#N/A</v>
      </c>
      <c r="BA777" s="85">
        <f t="shared" si="265"/>
        <v>0</v>
      </c>
      <c r="BB777" s="85">
        <f t="shared" si="266"/>
        <v>0</v>
      </c>
    </row>
    <row r="778" spans="1:54" x14ac:dyDescent="0.3">
      <c r="A778" s="7">
        <v>775</v>
      </c>
      <c r="B778" s="91"/>
      <c r="C778" s="91"/>
      <c r="D778" s="91"/>
      <c r="E778" s="91"/>
      <c r="F778" s="91"/>
      <c r="G778" s="91"/>
      <c r="H778" s="91"/>
      <c r="I778" s="91"/>
      <c r="J778" s="91"/>
      <c r="K778" s="92"/>
      <c r="L778" s="92"/>
      <c r="M778" s="9">
        <f t="shared" ca="1" si="256"/>
        <v>0</v>
      </c>
      <c r="N778" s="10" cm="1">
        <f t="array" aca="1" ref="N778" ca="1">IF(ISBLANK(C778),0,IF(F778="Flow",AP778,IF(F778="Cascade",AQ778,IF(OR(ISBLANK(F778),ISBLANK(G778),ISBLANK(I778),ISBLANK(J778)),0,(_xlfn.XLOOKUP(S778,INDIRECT(U778&amp;W778&amp;"W"),_xlfn.XLOOKUP(T778,INDIRECT(U778&amp;W778&amp;"D"),INDIRECT(U778&amp;W778))))))))</f>
        <v>0</v>
      </c>
      <c r="O778" s="93"/>
      <c r="P778" s="9">
        <f t="shared" ca="1" si="257"/>
        <v>0</v>
      </c>
      <c r="Q778" s="9">
        <f t="shared" si="267"/>
        <v>0</v>
      </c>
      <c r="S778" s="7">
        <f t="shared" si="268"/>
        <v>800</v>
      </c>
      <c r="T778" s="7">
        <f t="shared" si="269"/>
        <v>800</v>
      </c>
      <c r="U778" s="8" t="str">
        <f t="shared" si="270"/>
        <v/>
      </c>
      <c r="V778" s="7" cm="1">
        <f t="array" aca="1" ref="V778" ca="1">IF(ISBLANK(I778),0,_xlfn.XLOOKUP(I778,INDIRECT(U778&amp;"Controls"),INDIRECT(U778&amp;"ControlsAddon")))</f>
        <v>0</v>
      </c>
      <c r="W778" s="7" t="str">
        <f t="shared" si="258"/>
        <v/>
      </c>
      <c r="X778" s="7" cm="1">
        <f t="array" aca="1" ref="X778" ca="1">IF(AND(K778="y",NOT(ISBLANK(H778))),_xlfn.XLOOKUP(S778,ralcassette,ralcassettecost),IF(K778="Y",_xlfn.XLOOKUP(S778,INDIRECT(U778&amp;"RALW"),_xlfn.XLOOKUP(T778,INDIRECT(U778&amp;"RALD"),INDIRECT(U778&amp;"RAL"))),0))</f>
        <v>0</v>
      </c>
      <c r="Y778" s="7">
        <f t="shared" si="271"/>
        <v>0</v>
      </c>
      <c r="Z778" s="7">
        <f t="shared" si="272"/>
        <v>0</v>
      </c>
      <c r="AA778" s="7" cm="1">
        <f t="array" ref="AA778">IF(ISNUMBER(SEARCH("cassette",H778)),_xlfn.XLOOKUP(S778,cassettewidth,_xlfn.XLOOKUP(H778,cassettetype,cassette)),IF(ISNUMBER(SEARCH("fascia",H778)),_xlfn.XLOOKUP(S778,fasciawidth,_xlfn.XLOOKUP(H778,fasciatype,fascia)),0))</f>
        <v>0</v>
      </c>
      <c r="AB778" s="7" t="str">
        <f t="shared" si="273"/>
        <v/>
      </c>
      <c r="AC778" s="7" t="str" cm="1">
        <f t="array" ref="AC778">IF(NOT(ISBLANK(H778)),_xlfn.XLOOKUP(S778,cassetterefwidth,_xlfn.XLOOKUP(T778,cassetterefdrop,cassetteref)),"")</f>
        <v/>
      </c>
      <c r="AD778" s="1" t="b">
        <f t="shared" si="274"/>
        <v>0</v>
      </c>
      <c r="AE778" s="1" t="b">
        <f t="shared" si="259"/>
        <v>0</v>
      </c>
      <c r="AF778" s="10" t="e" cm="1">
        <f t="array" aca="1" ref="AF778" ca="1">(_xlfn.XLOOKUP($S778,INDIRECT($U778&amp;$W778&amp;"W"),_xlfn.XLOOKUP($T778,INDIRECT($U778&amp;$W778&amp;"D"),INDIRECT($U778&amp;$W778))))</f>
        <v>#REF!</v>
      </c>
      <c r="AG778" s="9"/>
      <c r="AH778" s="9"/>
      <c r="AI778" s="9"/>
      <c r="AJ778" s="9"/>
      <c r="AK778" s="9"/>
      <c r="AL778" s="7">
        <f t="shared" si="260"/>
        <v>500</v>
      </c>
      <c r="AM778" s="7" t="str">
        <f t="shared" si="275"/>
        <v/>
      </c>
      <c r="AN778" s="7">
        <f t="shared" si="261"/>
        <v>0</v>
      </c>
      <c r="AO778" s="7">
        <f t="shared" si="262"/>
        <v>0</v>
      </c>
      <c r="AP778" s="9" cm="1">
        <f t="array" aca="1" ref="AP778" ca="1">IF(F778="Flow",_xlfn.XLOOKUP(AL778,INDIRECT(F778&amp;AM778&amp;"W"),_xlfn.XLOOKUP(AI778,INDIRECT(F778&amp;AM778&amp;"H"),INDIRECT(F778&amp;AM778))),0)</f>
        <v>0</v>
      </c>
      <c r="AQ778" s="9">
        <f>IF(F778="Cascade",_xlfn.XLOOKUP(S778,Cascade!$C$4:$S$4,Cascade!$C$5:$S$5),0)</f>
        <v>0</v>
      </c>
      <c r="AR778" s="9" t="b">
        <f t="shared" si="263"/>
        <v>0</v>
      </c>
      <c r="AS778" s="9" cm="1">
        <f t="array" aca="1" ref="AS778" ca="1">IF(OR(G778="Ellipse 43",G778="Luxury 46",G778="Type 2",G778="Type D",G778="Type Z",ISBLANK(G778)),0,_xlfn.XLOOKUP(S778,INDIRECT(U778&amp;AR778&amp;"w"),INDIRECT(U778&amp;AR778)))</f>
        <v>0</v>
      </c>
      <c r="AT778" s="9" cm="1">
        <f t="array" ref="AT778">IF(F778="ExtraLok 100",_xlfn.XLOOKUP(S778,'ExtraLok 100'!$C$6:$S$6,_xlfn.XLOOKUP('Pricing Tool'!T778,'ExtraLok 100'!$A$7:$A$21,'ExtraLok 100'!$C$7:$S$21)),IF(F778="ExtraLok 125",_xlfn.XLOOKUP('Pricing Tool'!S778,'ExtraLok 125'!$C$6:$S$6,_xlfn.XLOOKUP('Pricing Tool'!T778,'ExtraLok 125'!$A$7:$A$33,'ExtraLok 125'!$C$7:$S$33)),0))</f>
        <v>0</v>
      </c>
      <c r="AU778" s="9">
        <f t="shared" ca="1" si="276"/>
        <v>0</v>
      </c>
      <c r="AV778" s="9" t="str">
        <f t="shared" si="264"/>
        <v/>
      </c>
      <c r="AW778" s="85" t="e">
        <f>_xlfn.XLOOKUP($AV778,'Size capacities'!$A$2:$A$120,'Size capacities'!D$2:D$120)</f>
        <v>#N/A</v>
      </c>
      <c r="AX778" s="85" t="e">
        <f>_xlfn.XLOOKUP($AV778,'Size capacities'!$A$2:$A$120,'Size capacities'!E$2:E$120)</f>
        <v>#N/A</v>
      </c>
      <c r="AY778" s="85" t="e">
        <f>_xlfn.XLOOKUP($AV778,'Size capacities'!$A$2:$A$120,'Size capacities'!F$2:F$120)</f>
        <v>#N/A</v>
      </c>
      <c r="AZ778" s="85" t="e">
        <f>_xlfn.XLOOKUP($AV778,'Size capacities'!$A$2:$A$120,'Size capacities'!G$2:G$120)</f>
        <v>#N/A</v>
      </c>
      <c r="BA778" s="85">
        <f t="shared" si="265"/>
        <v>0</v>
      </c>
      <c r="BB778" s="85">
        <f t="shared" si="266"/>
        <v>0</v>
      </c>
    </row>
    <row r="779" spans="1:54" x14ac:dyDescent="0.3">
      <c r="A779" s="7">
        <v>776</v>
      </c>
      <c r="B779" s="91"/>
      <c r="C779" s="91"/>
      <c r="D779" s="91"/>
      <c r="E779" s="91"/>
      <c r="F779" s="91"/>
      <c r="G779" s="91"/>
      <c r="H779" s="91"/>
      <c r="I779" s="91"/>
      <c r="J779" s="91"/>
      <c r="K779" s="92"/>
      <c r="L779" s="92"/>
      <c r="M779" s="9">
        <f t="shared" ca="1" si="256"/>
        <v>0</v>
      </c>
      <c r="N779" s="10" cm="1">
        <f t="array" aca="1" ref="N779" ca="1">IF(ISBLANK(C779),0,IF(F779="Flow",AP779,IF(F779="Cascade",AQ779,IF(OR(ISBLANK(F779),ISBLANK(G779),ISBLANK(I779),ISBLANK(J779)),0,(_xlfn.XLOOKUP(S779,INDIRECT(U779&amp;W779&amp;"W"),_xlfn.XLOOKUP(T779,INDIRECT(U779&amp;W779&amp;"D"),INDIRECT(U779&amp;W779))))))))</f>
        <v>0</v>
      </c>
      <c r="O779" s="93"/>
      <c r="P779" s="9">
        <f t="shared" ca="1" si="257"/>
        <v>0</v>
      </c>
      <c r="Q779" s="9">
        <f t="shared" si="267"/>
        <v>0</v>
      </c>
      <c r="S779" s="7">
        <f t="shared" si="268"/>
        <v>800</v>
      </c>
      <c r="T779" s="7">
        <f t="shared" si="269"/>
        <v>800</v>
      </c>
      <c r="U779" s="8" t="str">
        <f t="shared" si="270"/>
        <v/>
      </c>
      <c r="V779" s="7" cm="1">
        <f t="array" aca="1" ref="V779" ca="1">IF(ISBLANK(I779),0,_xlfn.XLOOKUP(I779,INDIRECT(U779&amp;"Controls"),INDIRECT(U779&amp;"ControlsAddon")))</f>
        <v>0</v>
      </c>
      <c r="W779" s="7" t="str">
        <f t="shared" si="258"/>
        <v/>
      </c>
      <c r="X779" s="7" cm="1">
        <f t="array" aca="1" ref="X779" ca="1">IF(AND(K779="y",NOT(ISBLANK(H779))),_xlfn.XLOOKUP(S779,ralcassette,ralcassettecost),IF(K779="Y",_xlfn.XLOOKUP(S779,INDIRECT(U779&amp;"RALW"),_xlfn.XLOOKUP(T779,INDIRECT(U779&amp;"RALD"),INDIRECT(U779&amp;"RAL"))),0))</f>
        <v>0</v>
      </c>
      <c r="Y779" s="7">
        <f t="shared" si="271"/>
        <v>0</v>
      </c>
      <c r="Z779" s="7">
        <f t="shared" si="272"/>
        <v>0</v>
      </c>
      <c r="AA779" s="7" cm="1">
        <f t="array" ref="AA779">IF(ISNUMBER(SEARCH("cassette",H779)),_xlfn.XLOOKUP(S779,cassettewidth,_xlfn.XLOOKUP(H779,cassettetype,cassette)),IF(ISNUMBER(SEARCH("fascia",H779)),_xlfn.XLOOKUP(S779,fasciawidth,_xlfn.XLOOKUP(H779,fasciatype,fascia)),0))</f>
        <v>0</v>
      </c>
      <c r="AB779" s="7" t="str">
        <f t="shared" si="273"/>
        <v/>
      </c>
      <c r="AC779" s="7" t="str" cm="1">
        <f t="array" ref="AC779">IF(NOT(ISBLANK(H779)),_xlfn.XLOOKUP(S779,cassetterefwidth,_xlfn.XLOOKUP(T779,cassetterefdrop,cassetteref)),"")</f>
        <v/>
      </c>
      <c r="AD779" s="1" t="b">
        <f t="shared" si="274"/>
        <v>0</v>
      </c>
      <c r="AE779" s="1" t="b">
        <f t="shared" si="259"/>
        <v>0</v>
      </c>
      <c r="AF779" s="10" t="e" cm="1">
        <f t="array" aca="1" ref="AF779" ca="1">(_xlfn.XLOOKUP($S779,INDIRECT($U779&amp;$W779&amp;"W"),_xlfn.XLOOKUP($T779,INDIRECT($U779&amp;$W779&amp;"D"),INDIRECT($U779&amp;$W779))))</f>
        <v>#REF!</v>
      </c>
      <c r="AG779" s="9"/>
      <c r="AH779" s="9"/>
      <c r="AI779" s="9"/>
      <c r="AJ779" s="9"/>
      <c r="AK779" s="9"/>
      <c r="AL779" s="7">
        <f t="shared" si="260"/>
        <v>500</v>
      </c>
      <c r="AM779" s="7" t="str">
        <f t="shared" si="275"/>
        <v/>
      </c>
      <c r="AN779" s="7">
        <f t="shared" si="261"/>
        <v>0</v>
      </c>
      <c r="AO779" s="7">
        <f t="shared" si="262"/>
        <v>0</v>
      </c>
      <c r="AP779" s="9" cm="1">
        <f t="array" aca="1" ref="AP779" ca="1">IF(F779="Flow",_xlfn.XLOOKUP(AL779,INDIRECT(F779&amp;AM779&amp;"W"),_xlfn.XLOOKUP(AI779,INDIRECT(F779&amp;AM779&amp;"H"),INDIRECT(F779&amp;AM779))),0)</f>
        <v>0</v>
      </c>
      <c r="AQ779" s="9">
        <f>IF(F779="Cascade",_xlfn.XLOOKUP(S779,Cascade!$C$4:$S$4,Cascade!$C$5:$S$5),0)</f>
        <v>0</v>
      </c>
      <c r="AR779" s="9" t="b">
        <f t="shared" si="263"/>
        <v>0</v>
      </c>
      <c r="AS779" s="9" cm="1">
        <f t="array" aca="1" ref="AS779" ca="1">IF(OR(G779="Ellipse 43",G779="Luxury 46",G779="Type 2",G779="Type D",G779="Type Z",ISBLANK(G779)),0,_xlfn.XLOOKUP(S779,INDIRECT(U779&amp;AR779&amp;"w"),INDIRECT(U779&amp;AR779)))</f>
        <v>0</v>
      </c>
      <c r="AT779" s="9" cm="1">
        <f t="array" ref="AT779">IF(F779="ExtraLok 100",_xlfn.XLOOKUP(S779,'ExtraLok 100'!$C$6:$S$6,_xlfn.XLOOKUP('Pricing Tool'!T779,'ExtraLok 100'!$A$7:$A$21,'ExtraLok 100'!$C$7:$S$21)),IF(F779="ExtraLok 125",_xlfn.XLOOKUP('Pricing Tool'!S779,'ExtraLok 125'!$C$6:$S$6,_xlfn.XLOOKUP('Pricing Tool'!T779,'ExtraLok 125'!$A$7:$A$33,'ExtraLok 125'!$C$7:$S$33)),0))</f>
        <v>0</v>
      </c>
      <c r="AU779" s="9">
        <f t="shared" ca="1" si="276"/>
        <v>0</v>
      </c>
      <c r="AV779" s="9" t="str">
        <f t="shared" si="264"/>
        <v/>
      </c>
      <c r="AW779" s="85" t="e">
        <f>_xlfn.XLOOKUP($AV779,'Size capacities'!$A$2:$A$120,'Size capacities'!D$2:D$120)</f>
        <v>#N/A</v>
      </c>
      <c r="AX779" s="85" t="e">
        <f>_xlfn.XLOOKUP($AV779,'Size capacities'!$A$2:$A$120,'Size capacities'!E$2:E$120)</f>
        <v>#N/A</v>
      </c>
      <c r="AY779" s="85" t="e">
        <f>_xlfn.XLOOKUP($AV779,'Size capacities'!$A$2:$A$120,'Size capacities'!F$2:F$120)</f>
        <v>#N/A</v>
      </c>
      <c r="AZ779" s="85" t="e">
        <f>_xlfn.XLOOKUP($AV779,'Size capacities'!$A$2:$A$120,'Size capacities'!G$2:G$120)</f>
        <v>#N/A</v>
      </c>
      <c r="BA779" s="85">
        <f t="shared" si="265"/>
        <v>0</v>
      </c>
      <c r="BB779" s="85">
        <f t="shared" si="266"/>
        <v>0</v>
      </c>
    </row>
    <row r="780" spans="1:54" x14ac:dyDescent="0.3">
      <c r="A780" s="7">
        <v>777</v>
      </c>
      <c r="B780" s="91"/>
      <c r="C780" s="91"/>
      <c r="D780" s="91"/>
      <c r="E780" s="91"/>
      <c r="F780" s="91"/>
      <c r="G780" s="91"/>
      <c r="H780" s="91"/>
      <c r="I780" s="91"/>
      <c r="J780" s="91"/>
      <c r="K780" s="92"/>
      <c r="L780" s="92"/>
      <c r="M780" s="9">
        <f t="shared" ca="1" si="256"/>
        <v>0</v>
      </c>
      <c r="N780" s="10" cm="1">
        <f t="array" aca="1" ref="N780" ca="1">IF(ISBLANK(C780),0,IF(F780="Flow",AP780,IF(F780="Cascade",AQ780,IF(OR(ISBLANK(F780),ISBLANK(G780),ISBLANK(I780),ISBLANK(J780)),0,(_xlfn.XLOOKUP(S780,INDIRECT(U780&amp;W780&amp;"W"),_xlfn.XLOOKUP(T780,INDIRECT(U780&amp;W780&amp;"D"),INDIRECT(U780&amp;W780))))))))</f>
        <v>0</v>
      </c>
      <c r="O780" s="93"/>
      <c r="P780" s="9">
        <f t="shared" ca="1" si="257"/>
        <v>0</v>
      </c>
      <c r="Q780" s="9">
        <f t="shared" si="267"/>
        <v>0</v>
      </c>
      <c r="S780" s="7">
        <f t="shared" si="268"/>
        <v>800</v>
      </c>
      <c r="T780" s="7">
        <f t="shared" si="269"/>
        <v>800</v>
      </c>
      <c r="U780" s="8" t="str">
        <f t="shared" si="270"/>
        <v/>
      </c>
      <c r="V780" s="7" cm="1">
        <f t="array" aca="1" ref="V780" ca="1">IF(ISBLANK(I780),0,_xlfn.XLOOKUP(I780,INDIRECT(U780&amp;"Controls"),INDIRECT(U780&amp;"ControlsAddon")))</f>
        <v>0</v>
      </c>
      <c r="W780" s="7" t="str">
        <f t="shared" si="258"/>
        <v/>
      </c>
      <c r="X780" s="7" cm="1">
        <f t="array" aca="1" ref="X780" ca="1">IF(AND(K780="y",NOT(ISBLANK(H780))),_xlfn.XLOOKUP(S780,ralcassette,ralcassettecost),IF(K780="Y",_xlfn.XLOOKUP(S780,INDIRECT(U780&amp;"RALW"),_xlfn.XLOOKUP(T780,INDIRECT(U780&amp;"RALD"),INDIRECT(U780&amp;"RAL"))),0))</f>
        <v>0</v>
      </c>
      <c r="Y780" s="7">
        <f t="shared" si="271"/>
        <v>0</v>
      </c>
      <c r="Z780" s="7">
        <f t="shared" si="272"/>
        <v>0</v>
      </c>
      <c r="AA780" s="7" cm="1">
        <f t="array" ref="AA780">IF(ISNUMBER(SEARCH("cassette",H780)),_xlfn.XLOOKUP(S780,cassettewidth,_xlfn.XLOOKUP(H780,cassettetype,cassette)),IF(ISNUMBER(SEARCH("fascia",H780)),_xlfn.XLOOKUP(S780,fasciawidth,_xlfn.XLOOKUP(H780,fasciatype,fascia)),0))</f>
        <v>0</v>
      </c>
      <c r="AB780" s="7" t="str">
        <f t="shared" si="273"/>
        <v/>
      </c>
      <c r="AC780" s="7" t="str" cm="1">
        <f t="array" ref="AC780">IF(NOT(ISBLANK(H780)),_xlfn.XLOOKUP(S780,cassetterefwidth,_xlfn.XLOOKUP(T780,cassetterefdrop,cassetteref)),"")</f>
        <v/>
      </c>
      <c r="AD780" s="1" t="b">
        <f t="shared" si="274"/>
        <v>0</v>
      </c>
      <c r="AE780" s="1" t="b">
        <f t="shared" si="259"/>
        <v>0</v>
      </c>
      <c r="AF780" s="10" t="e" cm="1">
        <f t="array" aca="1" ref="AF780" ca="1">(_xlfn.XLOOKUP($S780,INDIRECT($U780&amp;$W780&amp;"W"),_xlfn.XLOOKUP($T780,INDIRECT($U780&amp;$W780&amp;"D"),INDIRECT($U780&amp;$W780))))</f>
        <v>#REF!</v>
      </c>
      <c r="AG780" s="9"/>
      <c r="AH780" s="9"/>
      <c r="AI780" s="9"/>
      <c r="AJ780" s="9"/>
      <c r="AK780" s="9"/>
      <c r="AL780" s="7">
        <f t="shared" si="260"/>
        <v>500</v>
      </c>
      <c r="AM780" s="7" t="str">
        <f t="shared" si="275"/>
        <v/>
      </c>
      <c r="AN780" s="7">
        <f t="shared" si="261"/>
        <v>0</v>
      </c>
      <c r="AO780" s="7">
        <f t="shared" si="262"/>
        <v>0</v>
      </c>
      <c r="AP780" s="9" cm="1">
        <f t="array" aca="1" ref="AP780" ca="1">IF(F780="Flow",_xlfn.XLOOKUP(AL780,INDIRECT(F780&amp;AM780&amp;"W"),_xlfn.XLOOKUP(AI780,INDIRECT(F780&amp;AM780&amp;"H"),INDIRECT(F780&amp;AM780))),0)</f>
        <v>0</v>
      </c>
      <c r="AQ780" s="9">
        <f>IF(F780="Cascade",_xlfn.XLOOKUP(S780,Cascade!$C$4:$S$4,Cascade!$C$5:$S$5),0)</f>
        <v>0</v>
      </c>
      <c r="AR780" s="9" t="b">
        <f t="shared" si="263"/>
        <v>0</v>
      </c>
      <c r="AS780" s="9" cm="1">
        <f t="array" aca="1" ref="AS780" ca="1">IF(OR(G780="Ellipse 43",G780="Luxury 46",G780="Type 2",G780="Type D",G780="Type Z",ISBLANK(G780)),0,_xlfn.XLOOKUP(S780,INDIRECT(U780&amp;AR780&amp;"w"),INDIRECT(U780&amp;AR780)))</f>
        <v>0</v>
      </c>
      <c r="AT780" s="9" cm="1">
        <f t="array" ref="AT780">IF(F780="ExtraLok 100",_xlfn.XLOOKUP(S780,'ExtraLok 100'!$C$6:$S$6,_xlfn.XLOOKUP('Pricing Tool'!T780,'ExtraLok 100'!$A$7:$A$21,'ExtraLok 100'!$C$7:$S$21)),IF(F780="ExtraLok 125",_xlfn.XLOOKUP('Pricing Tool'!S780,'ExtraLok 125'!$C$6:$S$6,_xlfn.XLOOKUP('Pricing Tool'!T780,'ExtraLok 125'!$A$7:$A$33,'ExtraLok 125'!$C$7:$S$33)),0))</f>
        <v>0</v>
      </c>
      <c r="AU780" s="9">
        <f t="shared" ca="1" si="276"/>
        <v>0</v>
      </c>
      <c r="AV780" s="9" t="str">
        <f t="shared" si="264"/>
        <v/>
      </c>
      <c r="AW780" s="85" t="e">
        <f>_xlfn.XLOOKUP($AV780,'Size capacities'!$A$2:$A$120,'Size capacities'!D$2:D$120)</f>
        <v>#N/A</v>
      </c>
      <c r="AX780" s="85" t="e">
        <f>_xlfn.XLOOKUP($AV780,'Size capacities'!$A$2:$A$120,'Size capacities'!E$2:E$120)</f>
        <v>#N/A</v>
      </c>
      <c r="AY780" s="85" t="e">
        <f>_xlfn.XLOOKUP($AV780,'Size capacities'!$A$2:$A$120,'Size capacities'!F$2:F$120)</f>
        <v>#N/A</v>
      </c>
      <c r="AZ780" s="85" t="e">
        <f>_xlfn.XLOOKUP($AV780,'Size capacities'!$A$2:$A$120,'Size capacities'!G$2:G$120)</f>
        <v>#N/A</v>
      </c>
      <c r="BA780" s="85">
        <f t="shared" si="265"/>
        <v>0</v>
      </c>
      <c r="BB780" s="85">
        <f t="shared" si="266"/>
        <v>0</v>
      </c>
    </row>
    <row r="781" spans="1:54" x14ac:dyDescent="0.3">
      <c r="A781" s="7">
        <v>778</v>
      </c>
      <c r="B781" s="91"/>
      <c r="C781" s="91"/>
      <c r="D781" s="91"/>
      <c r="E781" s="91"/>
      <c r="F781" s="91"/>
      <c r="G781" s="91"/>
      <c r="H781" s="91"/>
      <c r="I781" s="91"/>
      <c r="J781" s="91"/>
      <c r="K781" s="92"/>
      <c r="L781" s="92"/>
      <c r="M781" s="9">
        <f t="shared" ca="1" si="256"/>
        <v>0</v>
      </c>
      <c r="N781" s="10" cm="1">
        <f t="array" aca="1" ref="N781" ca="1">IF(ISBLANK(C781),0,IF(F781="Flow",AP781,IF(F781="Cascade",AQ781,IF(OR(ISBLANK(F781),ISBLANK(G781),ISBLANK(I781),ISBLANK(J781)),0,(_xlfn.XLOOKUP(S781,INDIRECT(U781&amp;W781&amp;"W"),_xlfn.XLOOKUP(T781,INDIRECT(U781&amp;W781&amp;"D"),INDIRECT(U781&amp;W781))))))))</f>
        <v>0</v>
      </c>
      <c r="O781" s="93"/>
      <c r="P781" s="9">
        <f t="shared" ca="1" si="257"/>
        <v>0</v>
      </c>
      <c r="Q781" s="9">
        <f t="shared" si="267"/>
        <v>0</v>
      </c>
      <c r="S781" s="7">
        <f t="shared" si="268"/>
        <v>800</v>
      </c>
      <c r="T781" s="7">
        <f t="shared" si="269"/>
        <v>800</v>
      </c>
      <c r="U781" s="8" t="str">
        <f t="shared" si="270"/>
        <v/>
      </c>
      <c r="V781" s="7" cm="1">
        <f t="array" aca="1" ref="V781" ca="1">IF(ISBLANK(I781),0,_xlfn.XLOOKUP(I781,INDIRECT(U781&amp;"Controls"),INDIRECT(U781&amp;"ControlsAddon")))</f>
        <v>0</v>
      </c>
      <c r="W781" s="7" t="str">
        <f t="shared" si="258"/>
        <v/>
      </c>
      <c r="X781" s="7" cm="1">
        <f t="array" aca="1" ref="X781" ca="1">IF(AND(K781="y",NOT(ISBLANK(H781))),_xlfn.XLOOKUP(S781,ralcassette,ralcassettecost),IF(K781="Y",_xlfn.XLOOKUP(S781,INDIRECT(U781&amp;"RALW"),_xlfn.XLOOKUP(T781,INDIRECT(U781&amp;"RALD"),INDIRECT(U781&amp;"RAL"))),0))</f>
        <v>0</v>
      </c>
      <c r="Y781" s="7">
        <f t="shared" si="271"/>
        <v>0</v>
      </c>
      <c r="Z781" s="7">
        <f t="shared" si="272"/>
        <v>0</v>
      </c>
      <c r="AA781" s="7" cm="1">
        <f t="array" ref="AA781">IF(ISNUMBER(SEARCH("cassette",H781)),_xlfn.XLOOKUP(S781,cassettewidth,_xlfn.XLOOKUP(H781,cassettetype,cassette)),IF(ISNUMBER(SEARCH("fascia",H781)),_xlfn.XLOOKUP(S781,fasciawidth,_xlfn.XLOOKUP(H781,fasciatype,fascia)),0))</f>
        <v>0</v>
      </c>
      <c r="AB781" s="7" t="str">
        <f t="shared" si="273"/>
        <v/>
      </c>
      <c r="AC781" s="7" t="str" cm="1">
        <f t="array" ref="AC781">IF(NOT(ISBLANK(H781)),_xlfn.XLOOKUP(S781,cassetterefwidth,_xlfn.XLOOKUP(T781,cassetterefdrop,cassetteref)),"")</f>
        <v/>
      </c>
      <c r="AD781" s="1" t="b">
        <f t="shared" si="274"/>
        <v>0</v>
      </c>
      <c r="AE781" s="1" t="b">
        <f t="shared" si="259"/>
        <v>0</v>
      </c>
      <c r="AF781" s="10" t="e" cm="1">
        <f t="array" aca="1" ref="AF781" ca="1">(_xlfn.XLOOKUP($S781,INDIRECT($U781&amp;$W781&amp;"W"),_xlfn.XLOOKUP($T781,INDIRECT($U781&amp;$W781&amp;"D"),INDIRECT($U781&amp;$W781))))</f>
        <v>#REF!</v>
      </c>
      <c r="AG781" s="9"/>
      <c r="AH781" s="9"/>
      <c r="AI781" s="9"/>
      <c r="AJ781" s="9"/>
      <c r="AK781" s="9"/>
      <c r="AL781" s="7">
        <f t="shared" si="260"/>
        <v>500</v>
      </c>
      <c r="AM781" s="7" t="str">
        <f t="shared" si="275"/>
        <v/>
      </c>
      <c r="AN781" s="7">
        <f t="shared" si="261"/>
        <v>0</v>
      </c>
      <c r="AO781" s="7">
        <f t="shared" si="262"/>
        <v>0</v>
      </c>
      <c r="AP781" s="9" cm="1">
        <f t="array" aca="1" ref="AP781" ca="1">IF(F781="Flow",_xlfn.XLOOKUP(AL781,INDIRECT(F781&amp;AM781&amp;"W"),_xlfn.XLOOKUP(AI781,INDIRECT(F781&amp;AM781&amp;"H"),INDIRECT(F781&amp;AM781))),0)</f>
        <v>0</v>
      </c>
      <c r="AQ781" s="9">
        <f>IF(F781="Cascade",_xlfn.XLOOKUP(S781,Cascade!$C$4:$S$4,Cascade!$C$5:$S$5),0)</f>
        <v>0</v>
      </c>
      <c r="AR781" s="9" t="b">
        <f t="shared" si="263"/>
        <v>0</v>
      </c>
      <c r="AS781" s="9" cm="1">
        <f t="array" aca="1" ref="AS781" ca="1">IF(OR(G781="Ellipse 43",G781="Luxury 46",G781="Type 2",G781="Type D",G781="Type Z",ISBLANK(G781)),0,_xlfn.XLOOKUP(S781,INDIRECT(U781&amp;AR781&amp;"w"),INDIRECT(U781&amp;AR781)))</f>
        <v>0</v>
      </c>
      <c r="AT781" s="9" cm="1">
        <f t="array" ref="AT781">IF(F781="ExtraLok 100",_xlfn.XLOOKUP(S781,'ExtraLok 100'!$C$6:$S$6,_xlfn.XLOOKUP('Pricing Tool'!T781,'ExtraLok 100'!$A$7:$A$21,'ExtraLok 100'!$C$7:$S$21)),IF(F781="ExtraLok 125",_xlfn.XLOOKUP('Pricing Tool'!S781,'ExtraLok 125'!$C$6:$S$6,_xlfn.XLOOKUP('Pricing Tool'!T781,'ExtraLok 125'!$A$7:$A$33,'ExtraLok 125'!$C$7:$S$33)),0))</f>
        <v>0</v>
      </c>
      <c r="AU781" s="9">
        <f t="shared" ca="1" si="276"/>
        <v>0</v>
      </c>
      <c r="AV781" s="9" t="str">
        <f t="shared" si="264"/>
        <v/>
      </c>
      <c r="AW781" s="85" t="e">
        <f>_xlfn.XLOOKUP($AV781,'Size capacities'!$A$2:$A$120,'Size capacities'!D$2:D$120)</f>
        <v>#N/A</v>
      </c>
      <c r="AX781" s="85" t="e">
        <f>_xlfn.XLOOKUP($AV781,'Size capacities'!$A$2:$A$120,'Size capacities'!E$2:E$120)</f>
        <v>#N/A</v>
      </c>
      <c r="AY781" s="85" t="e">
        <f>_xlfn.XLOOKUP($AV781,'Size capacities'!$A$2:$A$120,'Size capacities'!F$2:F$120)</f>
        <v>#N/A</v>
      </c>
      <c r="AZ781" s="85" t="e">
        <f>_xlfn.XLOOKUP($AV781,'Size capacities'!$A$2:$A$120,'Size capacities'!G$2:G$120)</f>
        <v>#N/A</v>
      </c>
      <c r="BA781" s="85">
        <f t="shared" si="265"/>
        <v>0</v>
      </c>
      <c r="BB781" s="85">
        <f t="shared" si="266"/>
        <v>0</v>
      </c>
    </row>
    <row r="782" spans="1:54" x14ac:dyDescent="0.3">
      <c r="A782" s="7">
        <v>779</v>
      </c>
      <c r="B782" s="91"/>
      <c r="C782" s="91"/>
      <c r="D782" s="91"/>
      <c r="E782" s="91"/>
      <c r="F782" s="91"/>
      <c r="G782" s="91"/>
      <c r="H782" s="91"/>
      <c r="I782" s="91"/>
      <c r="J782" s="91"/>
      <c r="K782" s="92"/>
      <c r="L782" s="92"/>
      <c r="M782" s="9">
        <f t="shared" ca="1" si="256"/>
        <v>0</v>
      </c>
      <c r="N782" s="10" cm="1">
        <f t="array" aca="1" ref="N782" ca="1">IF(ISBLANK(C782),0,IF(F782="Flow",AP782,IF(F782="Cascade",AQ782,IF(OR(ISBLANK(F782),ISBLANK(G782),ISBLANK(I782),ISBLANK(J782)),0,(_xlfn.XLOOKUP(S782,INDIRECT(U782&amp;W782&amp;"W"),_xlfn.XLOOKUP(T782,INDIRECT(U782&amp;W782&amp;"D"),INDIRECT(U782&amp;W782))))))))</f>
        <v>0</v>
      </c>
      <c r="O782" s="93"/>
      <c r="P782" s="9">
        <f t="shared" ca="1" si="257"/>
        <v>0</v>
      </c>
      <c r="Q782" s="9">
        <f t="shared" si="267"/>
        <v>0</v>
      </c>
      <c r="S782" s="7">
        <f t="shared" si="268"/>
        <v>800</v>
      </c>
      <c r="T782" s="7">
        <f t="shared" si="269"/>
        <v>800</v>
      </c>
      <c r="U782" s="8" t="str">
        <f t="shared" si="270"/>
        <v/>
      </c>
      <c r="V782" s="7" cm="1">
        <f t="array" aca="1" ref="V782" ca="1">IF(ISBLANK(I782),0,_xlfn.XLOOKUP(I782,INDIRECT(U782&amp;"Controls"),INDIRECT(U782&amp;"ControlsAddon")))</f>
        <v>0</v>
      </c>
      <c r="W782" s="7" t="str">
        <f t="shared" si="258"/>
        <v/>
      </c>
      <c r="X782" s="7" cm="1">
        <f t="array" aca="1" ref="X782" ca="1">IF(AND(K782="y",NOT(ISBLANK(H782))),_xlfn.XLOOKUP(S782,ralcassette,ralcassettecost),IF(K782="Y",_xlfn.XLOOKUP(S782,INDIRECT(U782&amp;"RALW"),_xlfn.XLOOKUP(T782,INDIRECT(U782&amp;"RALD"),INDIRECT(U782&amp;"RAL"))),0))</f>
        <v>0</v>
      </c>
      <c r="Y782" s="7">
        <f t="shared" si="271"/>
        <v>0</v>
      </c>
      <c r="Z782" s="7">
        <f t="shared" si="272"/>
        <v>0</v>
      </c>
      <c r="AA782" s="7" cm="1">
        <f t="array" ref="AA782">IF(ISNUMBER(SEARCH("cassette",H782)),_xlfn.XLOOKUP(S782,cassettewidth,_xlfn.XLOOKUP(H782,cassettetype,cassette)),IF(ISNUMBER(SEARCH("fascia",H782)),_xlfn.XLOOKUP(S782,fasciawidth,_xlfn.XLOOKUP(H782,fasciatype,fascia)),0))</f>
        <v>0</v>
      </c>
      <c r="AB782" s="7" t="str">
        <f t="shared" si="273"/>
        <v/>
      </c>
      <c r="AC782" s="7" t="str" cm="1">
        <f t="array" ref="AC782">IF(NOT(ISBLANK(H782)),_xlfn.XLOOKUP(S782,cassetterefwidth,_xlfn.XLOOKUP(T782,cassetterefdrop,cassetteref)),"")</f>
        <v/>
      </c>
      <c r="AD782" s="1" t="b">
        <f t="shared" si="274"/>
        <v>0</v>
      </c>
      <c r="AE782" s="1" t="b">
        <f t="shared" si="259"/>
        <v>0</v>
      </c>
      <c r="AF782" s="10" t="e" cm="1">
        <f t="array" aca="1" ref="AF782" ca="1">(_xlfn.XLOOKUP($S782,INDIRECT($U782&amp;$W782&amp;"W"),_xlfn.XLOOKUP($T782,INDIRECT($U782&amp;$W782&amp;"D"),INDIRECT($U782&amp;$W782))))</f>
        <v>#REF!</v>
      </c>
      <c r="AG782" s="9"/>
      <c r="AH782" s="9"/>
      <c r="AI782" s="9"/>
      <c r="AJ782" s="9"/>
      <c r="AK782" s="9"/>
      <c r="AL782" s="7">
        <f t="shared" si="260"/>
        <v>500</v>
      </c>
      <c r="AM782" s="7" t="str">
        <f t="shared" si="275"/>
        <v/>
      </c>
      <c r="AN782" s="7">
        <f t="shared" si="261"/>
        <v>0</v>
      </c>
      <c r="AO782" s="7">
        <f t="shared" si="262"/>
        <v>0</v>
      </c>
      <c r="AP782" s="9" cm="1">
        <f t="array" aca="1" ref="AP782" ca="1">IF(F782="Flow",_xlfn.XLOOKUP(AL782,INDIRECT(F782&amp;AM782&amp;"W"),_xlfn.XLOOKUP(AI782,INDIRECT(F782&amp;AM782&amp;"H"),INDIRECT(F782&amp;AM782))),0)</f>
        <v>0</v>
      </c>
      <c r="AQ782" s="9">
        <f>IF(F782="Cascade",_xlfn.XLOOKUP(S782,Cascade!$C$4:$S$4,Cascade!$C$5:$S$5),0)</f>
        <v>0</v>
      </c>
      <c r="AR782" s="9" t="b">
        <f t="shared" si="263"/>
        <v>0</v>
      </c>
      <c r="AS782" s="9" cm="1">
        <f t="array" aca="1" ref="AS782" ca="1">IF(OR(G782="Ellipse 43",G782="Luxury 46",G782="Type 2",G782="Type D",G782="Type Z",ISBLANK(G782)),0,_xlfn.XLOOKUP(S782,INDIRECT(U782&amp;AR782&amp;"w"),INDIRECT(U782&amp;AR782)))</f>
        <v>0</v>
      </c>
      <c r="AT782" s="9" cm="1">
        <f t="array" ref="AT782">IF(F782="ExtraLok 100",_xlfn.XLOOKUP(S782,'ExtraLok 100'!$C$6:$S$6,_xlfn.XLOOKUP('Pricing Tool'!T782,'ExtraLok 100'!$A$7:$A$21,'ExtraLok 100'!$C$7:$S$21)),IF(F782="ExtraLok 125",_xlfn.XLOOKUP('Pricing Tool'!S782,'ExtraLok 125'!$C$6:$S$6,_xlfn.XLOOKUP('Pricing Tool'!T782,'ExtraLok 125'!$A$7:$A$33,'ExtraLok 125'!$C$7:$S$33)),0))</f>
        <v>0</v>
      </c>
      <c r="AU782" s="9">
        <f t="shared" ca="1" si="276"/>
        <v>0</v>
      </c>
      <c r="AV782" s="9" t="str">
        <f t="shared" si="264"/>
        <v/>
      </c>
      <c r="AW782" s="85" t="e">
        <f>_xlfn.XLOOKUP($AV782,'Size capacities'!$A$2:$A$120,'Size capacities'!D$2:D$120)</f>
        <v>#N/A</v>
      </c>
      <c r="AX782" s="85" t="e">
        <f>_xlfn.XLOOKUP($AV782,'Size capacities'!$A$2:$A$120,'Size capacities'!E$2:E$120)</f>
        <v>#N/A</v>
      </c>
      <c r="AY782" s="85" t="e">
        <f>_xlfn.XLOOKUP($AV782,'Size capacities'!$A$2:$A$120,'Size capacities'!F$2:F$120)</f>
        <v>#N/A</v>
      </c>
      <c r="AZ782" s="85" t="e">
        <f>_xlfn.XLOOKUP($AV782,'Size capacities'!$A$2:$A$120,'Size capacities'!G$2:G$120)</f>
        <v>#N/A</v>
      </c>
      <c r="BA782" s="85">
        <f t="shared" si="265"/>
        <v>0</v>
      </c>
      <c r="BB782" s="85">
        <f t="shared" si="266"/>
        <v>0</v>
      </c>
    </row>
    <row r="783" spans="1:54" x14ac:dyDescent="0.3">
      <c r="A783" s="7">
        <v>780</v>
      </c>
      <c r="B783" s="91"/>
      <c r="C783" s="91"/>
      <c r="D783" s="91"/>
      <c r="E783" s="91"/>
      <c r="F783" s="91"/>
      <c r="G783" s="91"/>
      <c r="H783" s="91"/>
      <c r="I783" s="91"/>
      <c r="J783" s="91"/>
      <c r="K783" s="92"/>
      <c r="L783" s="92"/>
      <c r="M783" s="9">
        <f t="shared" ca="1" si="256"/>
        <v>0</v>
      </c>
      <c r="N783" s="10" cm="1">
        <f t="array" aca="1" ref="N783" ca="1">IF(ISBLANK(C783),0,IF(F783="Flow",AP783,IF(F783="Cascade",AQ783,IF(OR(ISBLANK(F783),ISBLANK(G783),ISBLANK(I783),ISBLANK(J783)),0,(_xlfn.XLOOKUP(S783,INDIRECT(U783&amp;W783&amp;"W"),_xlfn.XLOOKUP(T783,INDIRECT(U783&amp;W783&amp;"D"),INDIRECT(U783&amp;W783))))))))</f>
        <v>0</v>
      </c>
      <c r="O783" s="93"/>
      <c r="P783" s="9">
        <f t="shared" ca="1" si="257"/>
        <v>0</v>
      </c>
      <c r="Q783" s="9">
        <f t="shared" si="267"/>
        <v>0</v>
      </c>
      <c r="S783" s="7">
        <f t="shared" si="268"/>
        <v>800</v>
      </c>
      <c r="T783" s="7">
        <f t="shared" si="269"/>
        <v>800</v>
      </c>
      <c r="U783" s="8" t="str">
        <f t="shared" si="270"/>
        <v/>
      </c>
      <c r="V783" s="7" cm="1">
        <f t="array" aca="1" ref="V783" ca="1">IF(ISBLANK(I783),0,_xlfn.XLOOKUP(I783,INDIRECT(U783&amp;"Controls"),INDIRECT(U783&amp;"ControlsAddon")))</f>
        <v>0</v>
      </c>
      <c r="W783" s="7" t="str">
        <f t="shared" si="258"/>
        <v/>
      </c>
      <c r="X783" s="7" cm="1">
        <f t="array" aca="1" ref="X783" ca="1">IF(AND(K783="y",NOT(ISBLANK(H783))),_xlfn.XLOOKUP(S783,ralcassette,ralcassettecost),IF(K783="Y",_xlfn.XLOOKUP(S783,INDIRECT(U783&amp;"RALW"),_xlfn.XLOOKUP(T783,INDIRECT(U783&amp;"RALD"),INDIRECT(U783&amp;"RAL"))),0))</f>
        <v>0</v>
      </c>
      <c r="Y783" s="7">
        <f t="shared" si="271"/>
        <v>0</v>
      </c>
      <c r="Z783" s="7">
        <f t="shared" si="272"/>
        <v>0</v>
      </c>
      <c r="AA783" s="7" cm="1">
        <f t="array" ref="AA783">IF(ISNUMBER(SEARCH("cassette",H783)),_xlfn.XLOOKUP(S783,cassettewidth,_xlfn.XLOOKUP(H783,cassettetype,cassette)),IF(ISNUMBER(SEARCH("fascia",H783)),_xlfn.XLOOKUP(S783,fasciawidth,_xlfn.XLOOKUP(H783,fasciatype,fascia)),0))</f>
        <v>0</v>
      </c>
      <c r="AB783" s="7" t="str">
        <f t="shared" si="273"/>
        <v/>
      </c>
      <c r="AC783" s="7" t="str" cm="1">
        <f t="array" ref="AC783">IF(NOT(ISBLANK(H783)),_xlfn.XLOOKUP(S783,cassetterefwidth,_xlfn.XLOOKUP(T783,cassetterefdrop,cassetteref)),"")</f>
        <v/>
      </c>
      <c r="AD783" s="1" t="b">
        <f t="shared" si="274"/>
        <v>0</v>
      </c>
      <c r="AE783" s="1" t="b">
        <f t="shared" si="259"/>
        <v>0</v>
      </c>
      <c r="AF783" s="10" t="e" cm="1">
        <f t="array" aca="1" ref="AF783" ca="1">(_xlfn.XLOOKUP($S783,INDIRECT($U783&amp;$W783&amp;"W"),_xlfn.XLOOKUP($T783,INDIRECT($U783&amp;$W783&amp;"D"),INDIRECT($U783&amp;$W783))))</f>
        <v>#REF!</v>
      </c>
      <c r="AG783" s="9"/>
      <c r="AH783" s="9"/>
      <c r="AI783" s="9"/>
      <c r="AJ783" s="9"/>
      <c r="AK783" s="9"/>
      <c r="AL783" s="7">
        <f t="shared" si="260"/>
        <v>500</v>
      </c>
      <c r="AM783" s="7" t="str">
        <f t="shared" si="275"/>
        <v/>
      </c>
      <c r="AN783" s="7">
        <f t="shared" si="261"/>
        <v>0</v>
      </c>
      <c r="AO783" s="7">
        <f t="shared" si="262"/>
        <v>0</v>
      </c>
      <c r="AP783" s="9" cm="1">
        <f t="array" aca="1" ref="AP783" ca="1">IF(F783="Flow",_xlfn.XLOOKUP(AL783,INDIRECT(F783&amp;AM783&amp;"W"),_xlfn.XLOOKUP(AI783,INDIRECT(F783&amp;AM783&amp;"H"),INDIRECT(F783&amp;AM783))),0)</f>
        <v>0</v>
      </c>
      <c r="AQ783" s="9">
        <f>IF(F783="Cascade",_xlfn.XLOOKUP(S783,Cascade!$C$4:$S$4,Cascade!$C$5:$S$5),0)</f>
        <v>0</v>
      </c>
      <c r="AR783" s="9" t="b">
        <f t="shared" si="263"/>
        <v>0</v>
      </c>
      <c r="AS783" s="9" cm="1">
        <f t="array" aca="1" ref="AS783" ca="1">IF(OR(G783="Ellipse 43",G783="Luxury 46",G783="Type 2",G783="Type D",G783="Type Z",ISBLANK(G783)),0,_xlfn.XLOOKUP(S783,INDIRECT(U783&amp;AR783&amp;"w"),INDIRECT(U783&amp;AR783)))</f>
        <v>0</v>
      </c>
      <c r="AT783" s="9" cm="1">
        <f t="array" ref="AT783">IF(F783="ExtraLok 100",_xlfn.XLOOKUP(S783,'ExtraLok 100'!$C$6:$S$6,_xlfn.XLOOKUP('Pricing Tool'!T783,'ExtraLok 100'!$A$7:$A$21,'ExtraLok 100'!$C$7:$S$21)),IF(F783="ExtraLok 125",_xlfn.XLOOKUP('Pricing Tool'!S783,'ExtraLok 125'!$C$6:$S$6,_xlfn.XLOOKUP('Pricing Tool'!T783,'ExtraLok 125'!$A$7:$A$33,'ExtraLok 125'!$C$7:$S$33)),0))</f>
        <v>0</v>
      </c>
      <c r="AU783" s="9">
        <f t="shared" ca="1" si="276"/>
        <v>0</v>
      </c>
      <c r="AV783" s="9" t="str">
        <f t="shared" si="264"/>
        <v/>
      </c>
      <c r="AW783" s="85" t="e">
        <f>_xlfn.XLOOKUP($AV783,'Size capacities'!$A$2:$A$120,'Size capacities'!D$2:D$120)</f>
        <v>#N/A</v>
      </c>
      <c r="AX783" s="85" t="e">
        <f>_xlfn.XLOOKUP($AV783,'Size capacities'!$A$2:$A$120,'Size capacities'!E$2:E$120)</f>
        <v>#N/A</v>
      </c>
      <c r="AY783" s="85" t="e">
        <f>_xlfn.XLOOKUP($AV783,'Size capacities'!$A$2:$A$120,'Size capacities'!F$2:F$120)</f>
        <v>#N/A</v>
      </c>
      <c r="AZ783" s="85" t="e">
        <f>_xlfn.XLOOKUP($AV783,'Size capacities'!$A$2:$A$120,'Size capacities'!G$2:G$120)</f>
        <v>#N/A</v>
      </c>
      <c r="BA783" s="85">
        <f t="shared" si="265"/>
        <v>0</v>
      </c>
      <c r="BB783" s="85">
        <f t="shared" si="266"/>
        <v>0</v>
      </c>
    </row>
    <row r="784" spans="1:54" x14ac:dyDescent="0.3">
      <c r="A784" s="7">
        <v>781</v>
      </c>
      <c r="B784" s="91"/>
      <c r="C784" s="91"/>
      <c r="D784" s="91"/>
      <c r="E784" s="91"/>
      <c r="F784" s="91"/>
      <c r="G784" s="91"/>
      <c r="H784" s="91"/>
      <c r="I784" s="91"/>
      <c r="J784" s="91"/>
      <c r="K784" s="92"/>
      <c r="L784" s="92"/>
      <c r="M784" s="9">
        <f t="shared" ca="1" si="256"/>
        <v>0</v>
      </c>
      <c r="N784" s="10" cm="1">
        <f t="array" aca="1" ref="N784" ca="1">IF(ISBLANK(C784),0,IF(F784="Flow",AP784,IF(F784="Cascade",AQ784,IF(OR(ISBLANK(F784),ISBLANK(G784),ISBLANK(I784),ISBLANK(J784)),0,(_xlfn.XLOOKUP(S784,INDIRECT(U784&amp;W784&amp;"W"),_xlfn.XLOOKUP(T784,INDIRECT(U784&amp;W784&amp;"D"),INDIRECT(U784&amp;W784))))))))</f>
        <v>0</v>
      </c>
      <c r="O784" s="93"/>
      <c r="P784" s="9">
        <f t="shared" ca="1" si="257"/>
        <v>0</v>
      </c>
      <c r="Q784" s="9">
        <f t="shared" si="267"/>
        <v>0</v>
      </c>
      <c r="S784" s="7">
        <f t="shared" si="268"/>
        <v>800</v>
      </c>
      <c r="T784" s="7">
        <f t="shared" si="269"/>
        <v>800</v>
      </c>
      <c r="U784" s="8" t="str">
        <f t="shared" si="270"/>
        <v/>
      </c>
      <c r="V784" s="7" cm="1">
        <f t="array" aca="1" ref="V784" ca="1">IF(ISBLANK(I784),0,_xlfn.XLOOKUP(I784,INDIRECT(U784&amp;"Controls"),INDIRECT(U784&amp;"ControlsAddon")))</f>
        <v>0</v>
      </c>
      <c r="W784" s="7" t="str">
        <f t="shared" si="258"/>
        <v/>
      </c>
      <c r="X784" s="7" cm="1">
        <f t="array" aca="1" ref="X784" ca="1">IF(AND(K784="y",NOT(ISBLANK(H784))),_xlfn.XLOOKUP(S784,ralcassette,ralcassettecost),IF(K784="Y",_xlfn.XLOOKUP(S784,INDIRECT(U784&amp;"RALW"),_xlfn.XLOOKUP(T784,INDIRECT(U784&amp;"RALD"),INDIRECT(U784&amp;"RAL"))),0))</f>
        <v>0</v>
      </c>
      <c r="Y784" s="7">
        <f t="shared" si="271"/>
        <v>0</v>
      </c>
      <c r="Z784" s="7">
        <f t="shared" si="272"/>
        <v>0</v>
      </c>
      <c r="AA784" s="7" cm="1">
        <f t="array" ref="AA784">IF(ISNUMBER(SEARCH("cassette",H784)),_xlfn.XLOOKUP(S784,cassettewidth,_xlfn.XLOOKUP(H784,cassettetype,cassette)),IF(ISNUMBER(SEARCH("fascia",H784)),_xlfn.XLOOKUP(S784,fasciawidth,_xlfn.XLOOKUP(H784,fasciatype,fascia)),0))</f>
        <v>0</v>
      </c>
      <c r="AB784" s="7" t="str">
        <f t="shared" si="273"/>
        <v/>
      </c>
      <c r="AC784" s="7" t="str" cm="1">
        <f t="array" ref="AC784">IF(NOT(ISBLANK(H784)),_xlfn.XLOOKUP(S784,cassetterefwidth,_xlfn.XLOOKUP(T784,cassetterefdrop,cassetteref)),"")</f>
        <v/>
      </c>
      <c r="AD784" s="1" t="b">
        <f t="shared" si="274"/>
        <v>0</v>
      </c>
      <c r="AE784" s="1" t="b">
        <f t="shared" si="259"/>
        <v>0</v>
      </c>
      <c r="AF784" s="10" t="e" cm="1">
        <f t="array" aca="1" ref="AF784" ca="1">(_xlfn.XLOOKUP($S784,INDIRECT($U784&amp;$W784&amp;"W"),_xlfn.XLOOKUP($T784,INDIRECT($U784&amp;$W784&amp;"D"),INDIRECT($U784&amp;$W784))))</f>
        <v>#REF!</v>
      </c>
      <c r="AG784" s="9"/>
      <c r="AH784" s="9"/>
      <c r="AI784" s="9"/>
      <c r="AJ784" s="9"/>
      <c r="AK784" s="9"/>
      <c r="AL784" s="7">
        <f t="shared" si="260"/>
        <v>500</v>
      </c>
      <c r="AM784" s="7" t="str">
        <f t="shared" si="275"/>
        <v/>
      </c>
      <c r="AN784" s="7">
        <f t="shared" si="261"/>
        <v>0</v>
      </c>
      <c r="AO784" s="7">
        <f t="shared" si="262"/>
        <v>0</v>
      </c>
      <c r="AP784" s="9" cm="1">
        <f t="array" aca="1" ref="AP784" ca="1">IF(F784="Flow",_xlfn.XLOOKUP(AL784,INDIRECT(F784&amp;AM784&amp;"W"),_xlfn.XLOOKUP(AI784,INDIRECT(F784&amp;AM784&amp;"H"),INDIRECT(F784&amp;AM784))),0)</f>
        <v>0</v>
      </c>
      <c r="AQ784" s="9">
        <f>IF(F784="Cascade",_xlfn.XLOOKUP(S784,Cascade!$C$4:$S$4,Cascade!$C$5:$S$5),0)</f>
        <v>0</v>
      </c>
      <c r="AR784" s="9" t="b">
        <f t="shared" si="263"/>
        <v>0</v>
      </c>
      <c r="AS784" s="9" cm="1">
        <f t="array" aca="1" ref="AS784" ca="1">IF(OR(G784="Ellipse 43",G784="Luxury 46",G784="Type 2",G784="Type D",G784="Type Z",ISBLANK(G784)),0,_xlfn.XLOOKUP(S784,INDIRECT(U784&amp;AR784&amp;"w"),INDIRECT(U784&amp;AR784)))</f>
        <v>0</v>
      </c>
      <c r="AT784" s="9" cm="1">
        <f t="array" ref="AT784">IF(F784="ExtraLok 100",_xlfn.XLOOKUP(S784,'ExtraLok 100'!$C$6:$S$6,_xlfn.XLOOKUP('Pricing Tool'!T784,'ExtraLok 100'!$A$7:$A$21,'ExtraLok 100'!$C$7:$S$21)),IF(F784="ExtraLok 125",_xlfn.XLOOKUP('Pricing Tool'!S784,'ExtraLok 125'!$C$6:$S$6,_xlfn.XLOOKUP('Pricing Tool'!T784,'ExtraLok 125'!$A$7:$A$33,'ExtraLok 125'!$C$7:$S$33)),0))</f>
        <v>0</v>
      </c>
      <c r="AU784" s="9">
        <f t="shared" ca="1" si="276"/>
        <v>0</v>
      </c>
      <c r="AV784" s="9" t="str">
        <f t="shared" si="264"/>
        <v/>
      </c>
      <c r="AW784" s="85" t="e">
        <f>_xlfn.XLOOKUP($AV784,'Size capacities'!$A$2:$A$120,'Size capacities'!D$2:D$120)</f>
        <v>#N/A</v>
      </c>
      <c r="AX784" s="85" t="e">
        <f>_xlfn.XLOOKUP($AV784,'Size capacities'!$A$2:$A$120,'Size capacities'!E$2:E$120)</f>
        <v>#N/A</v>
      </c>
      <c r="AY784" s="85" t="e">
        <f>_xlfn.XLOOKUP($AV784,'Size capacities'!$A$2:$A$120,'Size capacities'!F$2:F$120)</f>
        <v>#N/A</v>
      </c>
      <c r="AZ784" s="85" t="e">
        <f>_xlfn.XLOOKUP($AV784,'Size capacities'!$A$2:$A$120,'Size capacities'!G$2:G$120)</f>
        <v>#N/A</v>
      </c>
      <c r="BA784" s="85">
        <f t="shared" si="265"/>
        <v>0</v>
      </c>
      <c r="BB784" s="85">
        <f t="shared" si="266"/>
        <v>0</v>
      </c>
    </row>
    <row r="785" spans="1:54" x14ac:dyDescent="0.3">
      <c r="A785" s="7">
        <v>782</v>
      </c>
      <c r="B785" s="91"/>
      <c r="C785" s="91"/>
      <c r="D785" s="91"/>
      <c r="E785" s="91"/>
      <c r="F785" s="91"/>
      <c r="G785" s="91"/>
      <c r="H785" s="91"/>
      <c r="I785" s="91"/>
      <c r="J785" s="91"/>
      <c r="K785" s="92"/>
      <c r="L785" s="92"/>
      <c r="M785" s="9">
        <f t="shared" ca="1" si="256"/>
        <v>0</v>
      </c>
      <c r="N785" s="10" cm="1">
        <f t="array" aca="1" ref="N785" ca="1">IF(ISBLANK(C785),0,IF(F785="Flow",AP785,IF(F785="Cascade",AQ785,IF(OR(ISBLANK(F785),ISBLANK(G785),ISBLANK(I785),ISBLANK(J785)),0,(_xlfn.XLOOKUP(S785,INDIRECT(U785&amp;W785&amp;"W"),_xlfn.XLOOKUP(T785,INDIRECT(U785&amp;W785&amp;"D"),INDIRECT(U785&amp;W785))))))))</f>
        <v>0</v>
      </c>
      <c r="O785" s="93"/>
      <c r="P785" s="9">
        <f t="shared" ca="1" si="257"/>
        <v>0</v>
      </c>
      <c r="Q785" s="9">
        <f t="shared" si="267"/>
        <v>0</v>
      </c>
      <c r="S785" s="7">
        <f t="shared" si="268"/>
        <v>800</v>
      </c>
      <c r="T785" s="7">
        <f t="shared" si="269"/>
        <v>800</v>
      </c>
      <c r="U785" s="8" t="str">
        <f t="shared" si="270"/>
        <v/>
      </c>
      <c r="V785" s="7" cm="1">
        <f t="array" aca="1" ref="V785" ca="1">IF(ISBLANK(I785),0,_xlfn.XLOOKUP(I785,INDIRECT(U785&amp;"Controls"),INDIRECT(U785&amp;"ControlsAddon")))</f>
        <v>0</v>
      </c>
      <c r="W785" s="7" t="str">
        <f t="shared" si="258"/>
        <v/>
      </c>
      <c r="X785" s="7" cm="1">
        <f t="array" aca="1" ref="X785" ca="1">IF(AND(K785="y",NOT(ISBLANK(H785))),_xlfn.XLOOKUP(S785,ralcassette,ralcassettecost),IF(K785="Y",_xlfn.XLOOKUP(S785,INDIRECT(U785&amp;"RALW"),_xlfn.XLOOKUP(T785,INDIRECT(U785&amp;"RALD"),INDIRECT(U785&amp;"RAL"))),0))</f>
        <v>0</v>
      </c>
      <c r="Y785" s="7">
        <f t="shared" si="271"/>
        <v>0</v>
      </c>
      <c r="Z785" s="7">
        <f t="shared" si="272"/>
        <v>0</v>
      </c>
      <c r="AA785" s="7" cm="1">
        <f t="array" ref="AA785">IF(ISNUMBER(SEARCH("cassette",H785)),_xlfn.XLOOKUP(S785,cassettewidth,_xlfn.XLOOKUP(H785,cassettetype,cassette)),IF(ISNUMBER(SEARCH("fascia",H785)),_xlfn.XLOOKUP(S785,fasciawidth,_xlfn.XLOOKUP(H785,fasciatype,fascia)),0))</f>
        <v>0</v>
      </c>
      <c r="AB785" s="7" t="str">
        <f t="shared" si="273"/>
        <v/>
      </c>
      <c r="AC785" s="7" t="str" cm="1">
        <f t="array" ref="AC785">IF(NOT(ISBLANK(H785)),_xlfn.XLOOKUP(S785,cassetterefwidth,_xlfn.XLOOKUP(T785,cassetterefdrop,cassetteref)),"")</f>
        <v/>
      </c>
      <c r="AD785" s="1" t="b">
        <f t="shared" si="274"/>
        <v>0</v>
      </c>
      <c r="AE785" s="1" t="b">
        <f t="shared" si="259"/>
        <v>0</v>
      </c>
      <c r="AF785" s="10" t="e" cm="1">
        <f t="array" aca="1" ref="AF785" ca="1">(_xlfn.XLOOKUP($S785,INDIRECT($U785&amp;$W785&amp;"W"),_xlfn.XLOOKUP($T785,INDIRECT($U785&amp;$W785&amp;"D"),INDIRECT($U785&amp;$W785))))</f>
        <v>#REF!</v>
      </c>
      <c r="AG785" s="9"/>
      <c r="AH785" s="9"/>
      <c r="AI785" s="9"/>
      <c r="AJ785" s="9"/>
      <c r="AK785" s="9"/>
      <c r="AL785" s="7">
        <f t="shared" si="260"/>
        <v>500</v>
      </c>
      <c r="AM785" s="7" t="str">
        <f t="shared" si="275"/>
        <v/>
      </c>
      <c r="AN785" s="7">
        <f t="shared" si="261"/>
        <v>0</v>
      </c>
      <c r="AO785" s="7">
        <f t="shared" si="262"/>
        <v>0</v>
      </c>
      <c r="AP785" s="9" cm="1">
        <f t="array" aca="1" ref="AP785" ca="1">IF(F785="Flow",_xlfn.XLOOKUP(AL785,INDIRECT(F785&amp;AM785&amp;"W"),_xlfn.XLOOKUP(AI785,INDIRECT(F785&amp;AM785&amp;"H"),INDIRECT(F785&amp;AM785))),0)</f>
        <v>0</v>
      </c>
      <c r="AQ785" s="9">
        <f>IF(F785="Cascade",_xlfn.XLOOKUP(S785,Cascade!$C$4:$S$4,Cascade!$C$5:$S$5),0)</f>
        <v>0</v>
      </c>
      <c r="AR785" s="9" t="b">
        <f t="shared" si="263"/>
        <v>0</v>
      </c>
      <c r="AS785" s="9" cm="1">
        <f t="array" aca="1" ref="AS785" ca="1">IF(OR(G785="Ellipse 43",G785="Luxury 46",G785="Type 2",G785="Type D",G785="Type Z",ISBLANK(G785)),0,_xlfn.XLOOKUP(S785,INDIRECT(U785&amp;AR785&amp;"w"),INDIRECT(U785&amp;AR785)))</f>
        <v>0</v>
      </c>
      <c r="AT785" s="9" cm="1">
        <f t="array" ref="AT785">IF(F785="ExtraLok 100",_xlfn.XLOOKUP(S785,'ExtraLok 100'!$C$6:$S$6,_xlfn.XLOOKUP('Pricing Tool'!T785,'ExtraLok 100'!$A$7:$A$21,'ExtraLok 100'!$C$7:$S$21)),IF(F785="ExtraLok 125",_xlfn.XLOOKUP('Pricing Tool'!S785,'ExtraLok 125'!$C$6:$S$6,_xlfn.XLOOKUP('Pricing Tool'!T785,'ExtraLok 125'!$A$7:$A$33,'ExtraLok 125'!$C$7:$S$33)),0))</f>
        <v>0</v>
      </c>
      <c r="AU785" s="9">
        <f t="shared" ca="1" si="276"/>
        <v>0</v>
      </c>
      <c r="AV785" s="9" t="str">
        <f t="shared" si="264"/>
        <v/>
      </c>
      <c r="AW785" s="85" t="e">
        <f>_xlfn.XLOOKUP($AV785,'Size capacities'!$A$2:$A$120,'Size capacities'!D$2:D$120)</f>
        <v>#N/A</v>
      </c>
      <c r="AX785" s="85" t="e">
        <f>_xlfn.XLOOKUP($AV785,'Size capacities'!$A$2:$A$120,'Size capacities'!E$2:E$120)</f>
        <v>#N/A</v>
      </c>
      <c r="AY785" s="85" t="e">
        <f>_xlfn.XLOOKUP($AV785,'Size capacities'!$A$2:$A$120,'Size capacities'!F$2:F$120)</f>
        <v>#N/A</v>
      </c>
      <c r="AZ785" s="85" t="e">
        <f>_xlfn.XLOOKUP($AV785,'Size capacities'!$A$2:$A$120,'Size capacities'!G$2:G$120)</f>
        <v>#N/A</v>
      </c>
      <c r="BA785" s="85">
        <f t="shared" si="265"/>
        <v>0</v>
      </c>
      <c r="BB785" s="85">
        <f t="shared" si="266"/>
        <v>0</v>
      </c>
    </row>
    <row r="786" spans="1:54" x14ac:dyDescent="0.3">
      <c r="A786" s="7">
        <v>783</v>
      </c>
      <c r="B786" s="91"/>
      <c r="C786" s="91"/>
      <c r="D786" s="91"/>
      <c r="E786" s="91"/>
      <c r="F786" s="91"/>
      <c r="G786" s="91"/>
      <c r="H786" s="91"/>
      <c r="I786" s="91"/>
      <c r="J786" s="91"/>
      <c r="K786" s="92"/>
      <c r="L786" s="92"/>
      <c r="M786" s="9">
        <f t="shared" ca="1" si="256"/>
        <v>0</v>
      </c>
      <c r="N786" s="10" cm="1">
        <f t="array" aca="1" ref="N786" ca="1">IF(ISBLANK(C786),0,IF(F786="Flow",AP786,IF(F786="Cascade",AQ786,IF(OR(ISBLANK(F786),ISBLANK(G786),ISBLANK(I786),ISBLANK(J786)),0,(_xlfn.XLOOKUP(S786,INDIRECT(U786&amp;W786&amp;"W"),_xlfn.XLOOKUP(T786,INDIRECT(U786&amp;W786&amp;"D"),INDIRECT(U786&amp;W786))))))))</f>
        <v>0</v>
      </c>
      <c r="O786" s="93"/>
      <c r="P786" s="9">
        <f t="shared" ca="1" si="257"/>
        <v>0</v>
      </c>
      <c r="Q786" s="9">
        <f t="shared" si="267"/>
        <v>0</v>
      </c>
      <c r="S786" s="7">
        <f t="shared" si="268"/>
        <v>800</v>
      </c>
      <c r="T786" s="7">
        <f t="shared" si="269"/>
        <v>800</v>
      </c>
      <c r="U786" s="8" t="str">
        <f t="shared" si="270"/>
        <v/>
      </c>
      <c r="V786" s="7" cm="1">
        <f t="array" aca="1" ref="V786" ca="1">IF(ISBLANK(I786),0,_xlfn.XLOOKUP(I786,INDIRECT(U786&amp;"Controls"),INDIRECT(U786&amp;"ControlsAddon")))</f>
        <v>0</v>
      </c>
      <c r="W786" s="7" t="str">
        <f t="shared" si="258"/>
        <v/>
      </c>
      <c r="X786" s="7" cm="1">
        <f t="array" aca="1" ref="X786" ca="1">IF(AND(K786="y",NOT(ISBLANK(H786))),_xlfn.XLOOKUP(S786,ralcassette,ralcassettecost),IF(K786="Y",_xlfn.XLOOKUP(S786,INDIRECT(U786&amp;"RALW"),_xlfn.XLOOKUP(T786,INDIRECT(U786&amp;"RALD"),INDIRECT(U786&amp;"RAL"))),0))</f>
        <v>0</v>
      </c>
      <c r="Y786" s="7">
        <f t="shared" si="271"/>
        <v>0</v>
      </c>
      <c r="Z786" s="7">
        <f t="shared" si="272"/>
        <v>0</v>
      </c>
      <c r="AA786" s="7" cm="1">
        <f t="array" ref="AA786">IF(ISNUMBER(SEARCH("cassette",H786)),_xlfn.XLOOKUP(S786,cassettewidth,_xlfn.XLOOKUP(H786,cassettetype,cassette)),IF(ISNUMBER(SEARCH("fascia",H786)),_xlfn.XLOOKUP(S786,fasciawidth,_xlfn.XLOOKUP(H786,fasciatype,fascia)),0))</f>
        <v>0</v>
      </c>
      <c r="AB786" s="7" t="str">
        <f t="shared" si="273"/>
        <v/>
      </c>
      <c r="AC786" s="7" t="str" cm="1">
        <f t="array" ref="AC786">IF(NOT(ISBLANK(H786)),_xlfn.XLOOKUP(S786,cassetterefwidth,_xlfn.XLOOKUP(T786,cassetterefdrop,cassetteref)),"")</f>
        <v/>
      </c>
      <c r="AD786" s="1" t="b">
        <f t="shared" si="274"/>
        <v>0</v>
      </c>
      <c r="AE786" s="1" t="b">
        <f t="shared" si="259"/>
        <v>0</v>
      </c>
      <c r="AF786" s="10" t="e" cm="1">
        <f t="array" aca="1" ref="AF786" ca="1">(_xlfn.XLOOKUP($S786,INDIRECT($U786&amp;$W786&amp;"W"),_xlfn.XLOOKUP($T786,INDIRECT($U786&amp;$W786&amp;"D"),INDIRECT($U786&amp;$W786))))</f>
        <v>#REF!</v>
      </c>
      <c r="AG786" s="9"/>
      <c r="AH786" s="9"/>
      <c r="AI786" s="9"/>
      <c r="AJ786" s="9"/>
      <c r="AK786" s="9"/>
      <c r="AL786" s="7">
        <f t="shared" si="260"/>
        <v>500</v>
      </c>
      <c r="AM786" s="7" t="str">
        <f t="shared" si="275"/>
        <v/>
      </c>
      <c r="AN786" s="7">
        <f t="shared" si="261"/>
        <v>0</v>
      </c>
      <c r="AO786" s="7">
        <f t="shared" si="262"/>
        <v>0</v>
      </c>
      <c r="AP786" s="9" cm="1">
        <f t="array" aca="1" ref="AP786" ca="1">IF(F786="Flow",_xlfn.XLOOKUP(AL786,INDIRECT(F786&amp;AM786&amp;"W"),_xlfn.XLOOKUP(AI786,INDIRECT(F786&amp;AM786&amp;"H"),INDIRECT(F786&amp;AM786))),0)</f>
        <v>0</v>
      </c>
      <c r="AQ786" s="9">
        <f>IF(F786="Cascade",_xlfn.XLOOKUP(S786,Cascade!$C$4:$S$4,Cascade!$C$5:$S$5),0)</f>
        <v>0</v>
      </c>
      <c r="AR786" s="9" t="b">
        <f t="shared" si="263"/>
        <v>0</v>
      </c>
      <c r="AS786" s="9" cm="1">
        <f t="array" aca="1" ref="AS786" ca="1">IF(OR(G786="Ellipse 43",G786="Luxury 46",G786="Type 2",G786="Type D",G786="Type Z",ISBLANK(G786)),0,_xlfn.XLOOKUP(S786,INDIRECT(U786&amp;AR786&amp;"w"),INDIRECT(U786&amp;AR786)))</f>
        <v>0</v>
      </c>
      <c r="AT786" s="9" cm="1">
        <f t="array" ref="AT786">IF(F786="ExtraLok 100",_xlfn.XLOOKUP(S786,'ExtraLok 100'!$C$6:$S$6,_xlfn.XLOOKUP('Pricing Tool'!T786,'ExtraLok 100'!$A$7:$A$21,'ExtraLok 100'!$C$7:$S$21)),IF(F786="ExtraLok 125",_xlfn.XLOOKUP('Pricing Tool'!S786,'ExtraLok 125'!$C$6:$S$6,_xlfn.XLOOKUP('Pricing Tool'!T786,'ExtraLok 125'!$A$7:$A$33,'ExtraLok 125'!$C$7:$S$33)),0))</f>
        <v>0</v>
      </c>
      <c r="AU786" s="9">
        <f t="shared" ca="1" si="276"/>
        <v>0</v>
      </c>
      <c r="AV786" s="9" t="str">
        <f t="shared" si="264"/>
        <v/>
      </c>
      <c r="AW786" s="85" t="e">
        <f>_xlfn.XLOOKUP($AV786,'Size capacities'!$A$2:$A$120,'Size capacities'!D$2:D$120)</f>
        <v>#N/A</v>
      </c>
      <c r="AX786" s="85" t="e">
        <f>_xlfn.XLOOKUP($AV786,'Size capacities'!$A$2:$A$120,'Size capacities'!E$2:E$120)</f>
        <v>#N/A</v>
      </c>
      <c r="AY786" s="85" t="e">
        <f>_xlfn.XLOOKUP($AV786,'Size capacities'!$A$2:$A$120,'Size capacities'!F$2:F$120)</f>
        <v>#N/A</v>
      </c>
      <c r="AZ786" s="85" t="e">
        <f>_xlfn.XLOOKUP($AV786,'Size capacities'!$A$2:$A$120,'Size capacities'!G$2:G$120)</f>
        <v>#N/A</v>
      </c>
      <c r="BA786" s="85">
        <f t="shared" si="265"/>
        <v>0</v>
      </c>
      <c r="BB786" s="85">
        <f t="shared" si="266"/>
        <v>0</v>
      </c>
    </row>
    <row r="787" spans="1:54" x14ac:dyDescent="0.3">
      <c r="A787" s="7">
        <v>784</v>
      </c>
      <c r="B787" s="91"/>
      <c r="C787" s="91"/>
      <c r="D787" s="91"/>
      <c r="E787" s="91"/>
      <c r="F787" s="91"/>
      <c r="G787" s="91"/>
      <c r="H787" s="91"/>
      <c r="I787" s="91"/>
      <c r="J787" s="91"/>
      <c r="K787" s="92"/>
      <c r="L787" s="92"/>
      <c r="M787" s="9">
        <f t="shared" ca="1" si="256"/>
        <v>0</v>
      </c>
      <c r="N787" s="10" cm="1">
        <f t="array" aca="1" ref="N787" ca="1">IF(ISBLANK(C787),0,IF(F787="Flow",AP787,IF(F787="Cascade",AQ787,IF(OR(ISBLANK(F787),ISBLANK(G787),ISBLANK(I787),ISBLANK(J787)),0,(_xlfn.XLOOKUP(S787,INDIRECT(U787&amp;W787&amp;"W"),_xlfn.XLOOKUP(T787,INDIRECT(U787&amp;W787&amp;"D"),INDIRECT(U787&amp;W787))))))))</f>
        <v>0</v>
      </c>
      <c r="O787" s="93"/>
      <c r="P787" s="9">
        <f t="shared" ca="1" si="257"/>
        <v>0</v>
      </c>
      <c r="Q787" s="9">
        <f t="shared" si="267"/>
        <v>0</v>
      </c>
      <c r="S787" s="7">
        <f t="shared" si="268"/>
        <v>800</v>
      </c>
      <c r="T787" s="7">
        <f t="shared" si="269"/>
        <v>800</v>
      </c>
      <c r="U787" s="8" t="str">
        <f t="shared" si="270"/>
        <v/>
      </c>
      <c r="V787" s="7" cm="1">
        <f t="array" aca="1" ref="V787" ca="1">IF(ISBLANK(I787),0,_xlfn.XLOOKUP(I787,INDIRECT(U787&amp;"Controls"),INDIRECT(U787&amp;"ControlsAddon")))</f>
        <v>0</v>
      </c>
      <c r="W787" s="7" t="str">
        <f t="shared" si="258"/>
        <v/>
      </c>
      <c r="X787" s="7" cm="1">
        <f t="array" aca="1" ref="X787" ca="1">IF(AND(K787="y",NOT(ISBLANK(H787))),_xlfn.XLOOKUP(S787,ralcassette,ralcassettecost),IF(K787="Y",_xlfn.XLOOKUP(S787,INDIRECT(U787&amp;"RALW"),_xlfn.XLOOKUP(T787,INDIRECT(U787&amp;"RALD"),INDIRECT(U787&amp;"RAL"))),0))</f>
        <v>0</v>
      </c>
      <c r="Y787" s="7">
        <f t="shared" si="271"/>
        <v>0</v>
      </c>
      <c r="Z787" s="7">
        <f t="shared" si="272"/>
        <v>0</v>
      </c>
      <c r="AA787" s="7" cm="1">
        <f t="array" ref="AA787">IF(ISNUMBER(SEARCH("cassette",H787)),_xlfn.XLOOKUP(S787,cassettewidth,_xlfn.XLOOKUP(H787,cassettetype,cassette)),IF(ISNUMBER(SEARCH("fascia",H787)),_xlfn.XLOOKUP(S787,fasciawidth,_xlfn.XLOOKUP(H787,fasciatype,fascia)),0))</f>
        <v>0</v>
      </c>
      <c r="AB787" s="7" t="str">
        <f t="shared" si="273"/>
        <v/>
      </c>
      <c r="AC787" s="7" t="str" cm="1">
        <f t="array" ref="AC787">IF(NOT(ISBLANK(H787)),_xlfn.XLOOKUP(S787,cassetterefwidth,_xlfn.XLOOKUP(T787,cassetterefdrop,cassetteref)),"")</f>
        <v/>
      </c>
      <c r="AD787" s="1" t="b">
        <f t="shared" si="274"/>
        <v>0</v>
      </c>
      <c r="AE787" s="1" t="b">
        <f t="shared" si="259"/>
        <v>0</v>
      </c>
      <c r="AF787" s="10" t="e" cm="1">
        <f t="array" aca="1" ref="AF787" ca="1">(_xlfn.XLOOKUP($S787,INDIRECT($U787&amp;$W787&amp;"W"),_xlfn.XLOOKUP($T787,INDIRECT($U787&amp;$W787&amp;"D"),INDIRECT($U787&amp;$W787))))</f>
        <v>#REF!</v>
      </c>
      <c r="AG787" s="9"/>
      <c r="AH787" s="9"/>
      <c r="AI787" s="9"/>
      <c r="AJ787" s="9"/>
      <c r="AK787" s="9"/>
      <c r="AL787" s="7">
        <f t="shared" si="260"/>
        <v>500</v>
      </c>
      <c r="AM787" s="7" t="str">
        <f t="shared" si="275"/>
        <v/>
      </c>
      <c r="AN787" s="7">
        <f t="shared" si="261"/>
        <v>0</v>
      </c>
      <c r="AO787" s="7">
        <f t="shared" si="262"/>
        <v>0</v>
      </c>
      <c r="AP787" s="9" cm="1">
        <f t="array" aca="1" ref="AP787" ca="1">IF(F787="Flow",_xlfn.XLOOKUP(AL787,INDIRECT(F787&amp;AM787&amp;"W"),_xlfn.XLOOKUP(AI787,INDIRECT(F787&amp;AM787&amp;"H"),INDIRECT(F787&amp;AM787))),0)</f>
        <v>0</v>
      </c>
      <c r="AQ787" s="9">
        <f>IF(F787="Cascade",_xlfn.XLOOKUP(S787,Cascade!$C$4:$S$4,Cascade!$C$5:$S$5),0)</f>
        <v>0</v>
      </c>
      <c r="AR787" s="9" t="b">
        <f t="shared" si="263"/>
        <v>0</v>
      </c>
      <c r="AS787" s="9" cm="1">
        <f t="array" aca="1" ref="AS787" ca="1">IF(OR(G787="Ellipse 43",G787="Luxury 46",G787="Type 2",G787="Type D",G787="Type Z",ISBLANK(G787)),0,_xlfn.XLOOKUP(S787,INDIRECT(U787&amp;AR787&amp;"w"),INDIRECT(U787&amp;AR787)))</f>
        <v>0</v>
      </c>
      <c r="AT787" s="9" cm="1">
        <f t="array" ref="AT787">IF(F787="ExtraLok 100",_xlfn.XLOOKUP(S787,'ExtraLok 100'!$C$6:$S$6,_xlfn.XLOOKUP('Pricing Tool'!T787,'ExtraLok 100'!$A$7:$A$21,'ExtraLok 100'!$C$7:$S$21)),IF(F787="ExtraLok 125",_xlfn.XLOOKUP('Pricing Tool'!S787,'ExtraLok 125'!$C$6:$S$6,_xlfn.XLOOKUP('Pricing Tool'!T787,'ExtraLok 125'!$A$7:$A$33,'ExtraLok 125'!$C$7:$S$33)),0))</f>
        <v>0</v>
      </c>
      <c r="AU787" s="9">
        <f t="shared" ca="1" si="276"/>
        <v>0</v>
      </c>
      <c r="AV787" s="9" t="str">
        <f t="shared" si="264"/>
        <v/>
      </c>
      <c r="AW787" s="85" t="e">
        <f>_xlfn.XLOOKUP($AV787,'Size capacities'!$A$2:$A$120,'Size capacities'!D$2:D$120)</f>
        <v>#N/A</v>
      </c>
      <c r="AX787" s="85" t="e">
        <f>_xlfn.XLOOKUP($AV787,'Size capacities'!$A$2:$A$120,'Size capacities'!E$2:E$120)</f>
        <v>#N/A</v>
      </c>
      <c r="AY787" s="85" t="e">
        <f>_xlfn.XLOOKUP($AV787,'Size capacities'!$A$2:$A$120,'Size capacities'!F$2:F$120)</f>
        <v>#N/A</v>
      </c>
      <c r="AZ787" s="85" t="e">
        <f>_xlfn.XLOOKUP($AV787,'Size capacities'!$A$2:$A$120,'Size capacities'!G$2:G$120)</f>
        <v>#N/A</v>
      </c>
      <c r="BA787" s="85">
        <f t="shared" si="265"/>
        <v>0</v>
      </c>
      <c r="BB787" s="85">
        <f t="shared" si="266"/>
        <v>0</v>
      </c>
    </row>
    <row r="788" spans="1:54" x14ac:dyDescent="0.3">
      <c r="A788" s="7">
        <v>785</v>
      </c>
      <c r="B788" s="91"/>
      <c r="C788" s="91"/>
      <c r="D788" s="91"/>
      <c r="E788" s="91"/>
      <c r="F788" s="91"/>
      <c r="G788" s="91"/>
      <c r="H788" s="91"/>
      <c r="I788" s="91"/>
      <c r="J788" s="91"/>
      <c r="K788" s="92"/>
      <c r="L788" s="92"/>
      <c r="M788" s="9">
        <f t="shared" ca="1" si="256"/>
        <v>0</v>
      </c>
      <c r="N788" s="10" cm="1">
        <f t="array" aca="1" ref="N788" ca="1">IF(ISBLANK(C788),0,IF(F788="Flow",AP788,IF(F788="Cascade",AQ788,IF(OR(ISBLANK(F788),ISBLANK(G788),ISBLANK(I788),ISBLANK(J788)),0,(_xlfn.XLOOKUP(S788,INDIRECT(U788&amp;W788&amp;"W"),_xlfn.XLOOKUP(T788,INDIRECT(U788&amp;W788&amp;"D"),INDIRECT(U788&amp;W788))))))))</f>
        <v>0</v>
      </c>
      <c r="O788" s="93"/>
      <c r="P788" s="9">
        <f t="shared" ca="1" si="257"/>
        <v>0</v>
      </c>
      <c r="Q788" s="9">
        <f t="shared" si="267"/>
        <v>0</v>
      </c>
      <c r="S788" s="7">
        <f t="shared" si="268"/>
        <v>800</v>
      </c>
      <c r="T788" s="7">
        <f t="shared" si="269"/>
        <v>800</v>
      </c>
      <c r="U788" s="8" t="str">
        <f t="shared" si="270"/>
        <v/>
      </c>
      <c r="V788" s="7" cm="1">
        <f t="array" aca="1" ref="V788" ca="1">IF(ISBLANK(I788),0,_xlfn.XLOOKUP(I788,INDIRECT(U788&amp;"Controls"),INDIRECT(U788&amp;"ControlsAddon")))</f>
        <v>0</v>
      </c>
      <c r="W788" s="7" t="str">
        <f t="shared" si="258"/>
        <v/>
      </c>
      <c r="X788" s="7" cm="1">
        <f t="array" aca="1" ref="X788" ca="1">IF(AND(K788="y",NOT(ISBLANK(H788))),_xlfn.XLOOKUP(S788,ralcassette,ralcassettecost),IF(K788="Y",_xlfn.XLOOKUP(S788,INDIRECT(U788&amp;"RALW"),_xlfn.XLOOKUP(T788,INDIRECT(U788&amp;"RALD"),INDIRECT(U788&amp;"RAL"))),0))</f>
        <v>0</v>
      </c>
      <c r="Y788" s="7">
        <f t="shared" si="271"/>
        <v>0</v>
      </c>
      <c r="Z788" s="7">
        <f t="shared" si="272"/>
        <v>0</v>
      </c>
      <c r="AA788" s="7" cm="1">
        <f t="array" ref="AA788">IF(ISNUMBER(SEARCH("cassette",H788)),_xlfn.XLOOKUP(S788,cassettewidth,_xlfn.XLOOKUP(H788,cassettetype,cassette)),IF(ISNUMBER(SEARCH("fascia",H788)),_xlfn.XLOOKUP(S788,fasciawidth,_xlfn.XLOOKUP(H788,fasciatype,fascia)),0))</f>
        <v>0</v>
      </c>
      <c r="AB788" s="7" t="str">
        <f t="shared" si="273"/>
        <v/>
      </c>
      <c r="AC788" s="7" t="str" cm="1">
        <f t="array" ref="AC788">IF(NOT(ISBLANK(H788)),_xlfn.XLOOKUP(S788,cassetterefwidth,_xlfn.XLOOKUP(T788,cassetterefdrop,cassetteref)),"")</f>
        <v/>
      </c>
      <c r="AD788" s="1" t="b">
        <f t="shared" si="274"/>
        <v>0</v>
      </c>
      <c r="AE788" s="1" t="b">
        <f t="shared" si="259"/>
        <v>0</v>
      </c>
      <c r="AF788" s="10" t="e" cm="1">
        <f t="array" aca="1" ref="AF788" ca="1">(_xlfn.XLOOKUP($S788,INDIRECT($U788&amp;$W788&amp;"W"),_xlfn.XLOOKUP($T788,INDIRECT($U788&amp;$W788&amp;"D"),INDIRECT($U788&amp;$W788))))</f>
        <v>#REF!</v>
      </c>
      <c r="AG788" s="9"/>
      <c r="AH788" s="9"/>
      <c r="AI788" s="9"/>
      <c r="AJ788" s="9"/>
      <c r="AK788" s="9"/>
      <c r="AL788" s="7">
        <f t="shared" si="260"/>
        <v>500</v>
      </c>
      <c r="AM788" s="7" t="str">
        <f t="shared" si="275"/>
        <v/>
      </c>
      <c r="AN788" s="7">
        <f t="shared" si="261"/>
        <v>0</v>
      </c>
      <c r="AO788" s="7">
        <f t="shared" si="262"/>
        <v>0</v>
      </c>
      <c r="AP788" s="9" cm="1">
        <f t="array" aca="1" ref="AP788" ca="1">IF(F788="Flow",_xlfn.XLOOKUP(AL788,INDIRECT(F788&amp;AM788&amp;"W"),_xlfn.XLOOKUP(AI788,INDIRECT(F788&amp;AM788&amp;"H"),INDIRECT(F788&amp;AM788))),0)</f>
        <v>0</v>
      </c>
      <c r="AQ788" s="9">
        <f>IF(F788="Cascade",_xlfn.XLOOKUP(S788,Cascade!$C$4:$S$4,Cascade!$C$5:$S$5),0)</f>
        <v>0</v>
      </c>
      <c r="AR788" s="9" t="b">
        <f t="shared" si="263"/>
        <v>0</v>
      </c>
      <c r="AS788" s="9" cm="1">
        <f t="array" aca="1" ref="AS788" ca="1">IF(OR(G788="Ellipse 43",G788="Luxury 46",G788="Type 2",G788="Type D",G788="Type Z",ISBLANK(G788)),0,_xlfn.XLOOKUP(S788,INDIRECT(U788&amp;AR788&amp;"w"),INDIRECT(U788&amp;AR788)))</f>
        <v>0</v>
      </c>
      <c r="AT788" s="9" cm="1">
        <f t="array" ref="AT788">IF(F788="ExtraLok 100",_xlfn.XLOOKUP(S788,'ExtraLok 100'!$C$6:$S$6,_xlfn.XLOOKUP('Pricing Tool'!T788,'ExtraLok 100'!$A$7:$A$21,'ExtraLok 100'!$C$7:$S$21)),IF(F788="ExtraLok 125",_xlfn.XLOOKUP('Pricing Tool'!S788,'ExtraLok 125'!$C$6:$S$6,_xlfn.XLOOKUP('Pricing Tool'!T788,'ExtraLok 125'!$A$7:$A$33,'ExtraLok 125'!$C$7:$S$33)),0))</f>
        <v>0</v>
      </c>
      <c r="AU788" s="9">
        <f t="shared" ca="1" si="276"/>
        <v>0</v>
      </c>
      <c r="AV788" s="9" t="str">
        <f t="shared" si="264"/>
        <v/>
      </c>
      <c r="AW788" s="85" t="e">
        <f>_xlfn.XLOOKUP($AV788,'Size capacities'!$A$2:$A$120,'Size capacities'!D$2:D$120)</f>
        <v>#N/A</v>
      </c>
      <c r="AX788" s="85" t="e">
        <f>_xlfn.XLOOKUP($AV788,'Size capacities'!$A$2:$A$120,'Size capacities'!E$2:E$120)</f>
        <v>#N/A</v>
      </c>
      <c r="AY788" s="85" t="e">
        <f>_xlfn.XLOOKUP($AV788,'Size capacities'!$A$2:$A$120,'Size capacities'!F$2:F$120)</f>
        <v>#N/A</v>
      </c>
      <c r="AZ788" s="85" t="e">
        <f>_xlfn.XLOOKUP($AV788,'Size capacities'!$A$2:$A$120,'Size capacities'!G$2:G$120)</f>
        <v>#N/A</v>
      </c>
      <c r="BA788" s="85">
        <f t="shared" si="265"/>
        <v>0</v>
      </c>
      <c r="BB788" s="85">
        <f t="shared" si="266"/>
        <v>0</v>
      </c>
    </row>
    <row r="789" spans="1:54" x14ac:dyDescent="0.3">
      <c r="A789" s="7">
        <v>786</v>
      </c>
      <c r="B789" s="91"/>
      <c r="C789" s="91"/>
      <c r="D789" s="91"/>
      <c r="E789" s="91"/>
      <c r="F789" s="91"/>
      <c r="G789" s="91"/>
      <c r="H789" s="91"/>
      <c r="I789" s="91"/>
      <c r="J789" s="91"/>
      <c r="K789" s="92"/>
      <c r="L789" s="92"/>
      <c r="M789" s="9">
        <f t="shared" ca="1" si="256"/>
        <v>0</v>
      </c>
      <c r="N789" s="10" cm="1">
        <f t="array" aca="1" ref="N789" ca="1">IF(ISBLANK(C789),0,IF(F789="Flow",AP789,IF(F789="Cascade",AQ789,IF(OR(ISBLANK(F789),ISBLANK(G789),ISBLANK(I789),ISBLANK(J789)),0,(_xlfn.XLOOKUP(S789,INDIRECT(U789&amp;W789&amp;"W"),_xlfn.XLOOKUP(T789,INDIRECT(U789&amp;W789&amp;"D"),INDIRECT(U789&amp;W789))))))))</f>
        <v>0</v>
      </c>
      <c r="O789" s="93"/>
      <c r="P789" s="9">
        <f t="shared" ca="1" si="257"/>
        <v>0</v>
      </c>
      <c r="Q789" s="9">
        <f t="shared" si="267"/>
        <v>0</v>
      </c>
      <c r="S789" s="7">
        <f t="shared" si="268"/>
        <v>800</v>
      </c>
      <c r="T789" s="7">
        <f t="shared" si="269"/>
        <v>800</v>
      </c>
      <c r="U789" s="8" t="str">
        <f t="shared" si="270"/>
        <v/>
      </c>
      <c r="V789" s="7" cm="1">
        <f t="array" aca="1" ref="V789" ca="1">IF(ISBLANK(I789),0,_xlfn.XLOOKUP(I789,INDIRECT(U789&amp;"Controls"),INDIRECT(U789&amp;"ControlsAddon")))</f>
        <v>0</v>
      </c>
      <c r="W789" s="7" t="str">
        <f t="shared" si="258"/>
        <v/>
      </c>
      <c r="X789" s="7" cm="1">
        <f t="array" aca="1" ref="X789" ca="1">IF(AND(K789="y",NOT(ISBLANK(H789))),_xlfn.XLOOKUP(S789,ralcassette,ralcassettecost),IF(K789="Y",_xlfn.XLOOKUP(S789,INDIRECT(U789&amp;"RALW"),_xlfn.XLOOKUP(T789,INDIRECT(U789&amp;"RALD"),INDIRECT(U789&amp;"RAL"))),0))</f>
        <v>0</v>
      </c>
      <c r="Y789" s="7">
        <f t="shared" si="271"/>
        <v>0</v>
      </c>
      <c r="Z789" s="7">
        <f t="shared" si="272"/>
        <v>0</v>
      </c>
      <c r="AA789" s="7" cm="1">
        <f t="array" ref="AA789">IF(ISNUMBER(SEARCH("cassette",H789)),_xlfn.XLOOKUP(S789,cassettewidth,_xlfn.XLOOKUP(H789,cassettetype,cassette)),IF(ISNUMBER(SEARCH("fascia",H789)),_xlfn.XLOOKUP(S789,fasciawidth,_xlfn.XLOOKUP(H789,fasciatype,fascia)),0))</f>
        <v>0</v>
      </c>
      <c r="AB789" s="7" t="str">
        <f t="shared" si="273"/>
        <v/>
      </c>
      <c r="AC789" s="7" t="str" cm="1">
        <f t="array" ref="AC789">IF(NOT(ISBLANK(H789)),_xlfn.XLOOKUP(S789,cassetterefwidth,_xlfn.XLOOKUP(T789,cassetterefdrop,cassetteref)),"")</f>
        <v/>
      </c>
      <c r="AD789" s="1" t="b">
        <f t="shared" si="274"/>
        <v>0</v>
      </c>
      <c r="AE789" s="1" t="b">
        <f t="shared" si="259"/>
        <v>0</v>
      </c>
      <c r="AF789" s="10" t="e" cm="1">
        <f t="array" aca="1" ref="AF789" ca="1">(_xlfn.XLOOKUP($S789,INDIRECT($U789&amp;$W789&amp;"W"),_xlfn.XLOOKUP($T789,INDIRECT($U789&amp;$W789&amp;"D"),INDIRECT($U789&amp;$W789))))</f>
        <v>#REF!</v>
      </c>
      <c r="AG789" s="9"/>
      <c r="AH789" s="9"/>
      <c r="AI789" s="9"/>
      <c r="AJ789" s="9"/>
      <c r="AK789" s="9"/>
      <c r="AL789" s="7">
        <f t="shared" si="260"/>
        <v>500</v>
      </c>
      <c r="AM789" s="7" t="str">
        <f t="shared" si="275"/>
        <v/>
      </c>
      <c r="AN789" s="7">
        <f t="shared" si="261"/>
        <v>0</v>
      </c>
      <c r="AO789" s="7">
        <f t="shared" si="262"/>
        <v>0</v>
      </c>
      <c r="AP789" s="9" cm="1">
        <f t="array" aca="1" ref="AP789" ca="1">IF(F789="Flow",_xlfn.XLOOKUP(AL789,INDIRECT(F789&amp;AM789&amp;"W"),_xlfn.XLOOKUP(AI789,INDIRECT(F789&amp;AM789&amp;"H"),INDIRECT(F789&amp;AM789))),0)</f>
        <v>0</v>
      </c>
      <c r="AQ789" s="9">
        <f>IF(F789="Cascade",_xlfn.XLOOKUP(S789,Cascade!$C$4:$S$4,Cascade!$C$5:$S$5),0)</f>
        <v>0</v>
      </c>
      <c r="AR789" s="9" t="b">
        <f t="shared" si="263"/>
        <v>0</v>
      </c>
      <c r="AS789" s="9" cm="1">
        <f t="array" aca="1" ref="AS789" ca="1">IF(OR(G789="Ellipse 43",G789="Luxury 46",G789="Type 2",G789="Type D",G789="Type Z",ISBLANK(G789)),0,_xlfn.XLOOKUP(S789,INDIRECT(U789&amp;AR789&amp;"w"),INDIRECT(U789&amp;AR789)))</f>
        <v>0</v>
      </c>
      <c r="AT789" s="9" cm="1">
        <f t="array" ref="AT789">IF(F789="ExtraLok 100",_xlfn.XLOOKUP(S789,'ExtraLok 100'!$C$6:$S$6,_xlfn.XLOOKUP('Pricing Tool'!T789,'ExtraLok 100'!$A$7:$A$21,'ExtraLok 100'!$C$7:$S$21)),IF(F789="ExtraLok 125",_xlfn.XLOOKUP('Pricing Tool'!S789,'ExtraLok 125'!$C$6:$S$6,_xlfn.XLOOKUP('Pricing Tool'!T789,'ExtraLok 125'!$A$7:$A$33,'ExtraLok 125'!$C$7:$S$33)),0))</f>
        <v>0</v>
      </c>
      <c r="AU789" s="9">
        <f t="shared" ca="1" si="276"/>
        <v>0</v>
      </c>
      <c r="AV789" s="9" t="str">
        <f t="shared" si="264"/>
        <v/>
      </c>
      <c r="AW789" s="85" t="e">
        <f>_xlfn.XLOOKUP($AV789,'Size capacities'!$A$2:$A$120,'Size capacities'!D$2:D$120)</f>
        <v>#N/A</v>
      </c>
      <c r="AX789" s="85" t="e">
        <f>_xlfn.XLOOKUP($AV789,'Size capacities'!$A$2:$A$120,'Size capacities'!E$2:E$120)</f>
        <v>#N/A</v>
      </c>
      <c r="AY789" s="85" t="e">
        <f>_xlfn.XLOOKUP($AV789,'Size capacities'!$A$2:$A$120,'Size capacities'!F$2:F$120)</f>
        <v>#N/A</v>
      </c>
      <c r="AZ789" s="85" t="e">
        <f>_xlfn.XLOOKUP($AV789,'Size capacities'!$A$2:$A$120,'Size capacities'!G$2:G$120)</f>
        <v>#N/A</v>
      </c>
      <c r="BA789" s="85">
        <f t="shared" si="265"/>
        <v>0</v>
      </c>
      <c r="BB789" s="85">
        <f t="shared" si="266"/>
        <v>0</v>
      </c>
    </row>
    <row r="790" spans="1:54" x14ac:dyDescent="0.3">
      <c r="A790" s="7">
        <v>787</v>
      </c>
      <c r="B790" s="91"/>
      <c r="C790" s="91"/>
      <c r="D790" s="91"/>
      <c r="E790" s="91"/>
      <c r="F790" s="91"/>
      <c r="G790" s="91"/>
      <c r="H790" s="91"/>
      <c r="I790" s="91"/>
      <c r="J790" s="91"/>
      <c r="K790" s="92"/>
      <c r="L790" s="92"/>
      <c r="M790" s="9">
        <f t="shared" ca="1" si="256"/>
        <v>0</v>
      </c>
      <c r="N790" s="10" cm="1">
        <f t="array" aca="1" ref="N790" ca="1">IF(ISBLANK(C790),0,IF(F790="Flow",AP790,IF(F790="Cascade",AQ790,IF(OR(ISBLANK(F790),ISBLANK(G790),ISBLANK(I790),ISBLANK(J790)),0,(_xlfn.XLOOKUP(S790,INDIRECT(U790&amp;W790&amp;"W"),_xlfn.XLOOKUP(T790,INDIRECT(U790&amp;W790&amp;"D"),INDIRECT(U790&amp;W790))))))))</f>
        <v>0</v>
      </c>
      <c r="O790" s="93"/>
      <c r="P790" s="9">
        <f t="shared" ca="1" si="257"/>
        <v>0</v>
      </c>
      <c r="Q790" s="9">
        <f t="shared" si="267"/>
        <v>0</v>
      </c>
      <c r="S790" s="7">
        <f t="shared" si="268"/>
        <v>800</v>
      </c>
      <c r="T790" s="7">
        <f t="shared" si="269"/>
        <v>800</v>
      </c>
      <c r="U790" s="8" t="str">
        <f t="shared" si="270"/>
        <v/>
      </c>
      <c r="V790" s="7" cm="1">
        <f t="array" aca="1" ref="V790" ca="1">IF(ISBLANK(I790),0,_xlfn.XLOOKUP(I790,INDIRECT(U790&amp;"Controls"),INDIRECT(U790&amp;"ControlsAddon")))</f>
        <v>0</v>
      </c>
      <c r="W790" s="7" t="str">
        <f t="shared" si="258"/>
        <v/>
      </c>
      <c r="X790" s="7" cm="1">
        <f t="array" aca="1" ref="X790" ca="1">IF(AND(K790="y",NOT(ISBLANK(H790))),_xlfn.XLOOKUP(S790,ralcassette,ralcassettecost),IF(K790="Y",_xlfn.XLOOKUP(S790,INDIRECT(U790&amp;"RALW"),_xlfn.XLOOKUP(T790,INDIRECT(U790&amp;"RALD"),INDIRECT(U790&amp;"RAL"))),0))</f>
        <v>0</v>
      </c>
      <c r="Y790" s="7">
        <f t="shared" si="271"/>
        <v>0</v>
      </c>
      <c r="Z790" s="7">
        <f t="shared" si="272"/>
        <v>0</v>
      </c>
      <c r="AA790" s="7" cm="1">
        <f t="array" ref="AA790">IF(ISNUMBER(SEARCH("cassette",H790)),_xlfn.XLOOKUP(S790,cassettewidth,_xlfn.XLOOKUP(H790,cassettetype,cassette)),IF(ISNUMBER(SEARCH("fascia",H790)),_xlfn.XLOOKUP(S790,fasciawidth,_xlfn.XLOOKUP(H790,fasciatype,fascia)),0))</f>
        <v>0</v>
      </c>
      <c r="AB790" s="7" t="str">
        <f t="shared" si="273"/>
        <v/>
      </c>
      <c r="AC790" s="7" t="str" cm="1">
        <f t="array" ref="AC790">IF(NOT(ISBLANK(H790)),_xlfn.XLOOKUP(S790,cassetterefwidth,_xlfn.XLOOKUP(T790,cassetterefdrop,cassetteref)),"")</f>
        <v/>
      </c>
      <c r="AD790" s="1" t="b">
        <f t="shared" si="274"/>
        <v>0</v>
      </c>
      <c r="AE790" s="1" t="b">
        <f t="shared" si="259"/>
        <v>0</v>
      </c>
      <c r="AF790" s="10" t="e" cm="1">
        <f t="array" aca="1" ref="AF790" ca="1">(_xlfn.XLOOKUP($S790,INDIRECT($U790&amp;$W790&amp;"W"),_xlfn.XLOOKUP($T790,INDIRECT($U790&amp;$W790&amp;"D"),INDIRECT($U790&amp;$W790))))</f>
        <v>#REF!</v>
      </c>
      <c r="AG790" s="9"/>
      <c r="AH790" s="9"/>
      <c r="AI790" s="9"/>
      <c r="AJ790" s="9"/>
      <c r="AK790" s="9"/>
      <c r="AL790" s="7">
        <f t="shared" si="260"/>
        <v>500</v>
      </c>
      <c r="AM790" s="7" t="str">
        <f t="shared" si="275"/>
        <v/>
      </c>
      <c r="AN790" s="7">
        <f t="shared" si="261"/>
        <v>0</v>
      </c>
      <c r="AO790" s="7">
        <f t="shared" si="262"/>
        <v>0</v>
      </c>
      <c r="AP790" s="9" cm="1">
        <f t="array" aca="1" ref="AP790" ca="1">IF(F790="Flow",_xlfn.XLOOKUP(AL790,INDIRECT(F790&amp;AM790&amp;"W"),_xlfn.XLOOKUP(AI790,INDIRECT(F790&amp;AM790&amp;"H"),INDIRECT(F790&amp;AM790))),0)</f>
        <v>0</v>
      </c>
      <c r="AQ790" s="9">
        <f>IF(F790="Cascade",_xlfn.XLOOKUP(S790,Cascade!$C$4:$S$4,Cascade!$C$5:$S$5),0)</f>
        <v>0</v>
      </c>
      <c r="AR790" s="9" t="b">
        <f t="shared" si="263"/>
        <v>0</v>
      </c>
      <c r="AS790" s="9" cm="1">
        <f t="array" aca="1" ref="AS790" ca="1">IF(OR(G790="Ellipse 43",G790="Luxury 46",G790="Type 2",G790="Type D",G790="Type Z",ISBLANK(G790)),0,_xlfn.XLOOKUP(S790,INDIRECT(U790&amp;AR790&amp;"w"),INDIRECT(U790&amp;AR790)))</f>
        <v>0</v>
      </c>
      <c r="AT790" s="9" cm="1">
        <f t="array" ref="AT790">IF(F790="ExtraLok 100",_xlfn.XLOOKUP(S790,'ExtraLok 100'!$C$6:$S$6,_xlfn.XLOOKUP('Pricing Tool'!T790,'ExtraLok 100'!$A$7:$A$21,'ExtraLok 100'!$C$7:$S$21)),IF(F790="ExtraLok 125",_xlfn.XLOOKUP('Pricing Tool'!S790,'ExtraLok 125'!$C$6:$S$6,_xlfn.XLOOKUP('Pricing Tool'!T790,'ExtraLok 125'!$A$7:$A$33,'ExtraLok 125'!$C$7:$S$33)),0))</f>
        <v>0</v>
      </c>
      <c r="AU790" s="9">
        <f t="shared" ca="1" si="276"/>
        <v>0</v>
      </c>
      <c r="AV790" s="9" t="str">
        <f t="shared" si="264"/>
        <v/>
      </c>
      <c r="AW790" s="85" t="e">
        <f>_xlfn.XLOOKUP($AV790,'Size capacities'!$A$2:$A$120,'Size capacities'!D$2:D$120)</f>
        <v>#N/A</v>
      </c>
      <c r="AX790" s="85" t="e">
        <f>_xlfn.XLOOKUP($AV790,'Size capacities'!$A$2:$A$120,'Size capacities'!E$2:E$120)</f>
        <v>#N/A</v>
      </c>
      <c r="AY790" s="85" t="e">
        <f>_xlfn.XLOOKUP($AV790,'Size capacities'!$A$2:$A$120,'Size capacities'!F$2:F$120)</f>
        <v>#N/A</v>
      </c>
      <c r="AZ790" s="85" t="e">
        <f>_xlfn.XLOOKUP($AV790,'Size capacities'!$A$2:$A$120,'Size capacities'!G$2:G$120)</f>
        <v>#N/A</v>
      </c>
      <c r="BA790" s="85">
        <f t="shared" si="265"/>
        <v>0</v>
      </c>
      <c r="BB790" s="85">
        <f t="shared" si="266"/>
        <v>0</v>
      </c>
    </row>
    <row r="791" spans="1:54" x14ac:dyDescent="0.3">
      <c r="A791" s="7">
        <v>788</v>
      </c>
      <c r="B791" s="91"/>
      <c r="C791" s="91"/>
      <c r="D791" s="91"/>
      <c r="E791" s="91"/>
      <c r="F791" s="91"/>
      <c r="G791" s="91"/>
      <c r="H791" s="91"/>
      <c r="I791" s="91"/>
      <c r="J791" s="91"/>
      <c r="K791" s="92"/>
      <c r="L791" s="92"/>
      <c r="M791" s="9">
        <f t="shared" ca="1" si="256"/>
        <v>0</v>
      </c>
      <c r="N791" s="10" cm="1">
        <f t="array" aca="1" ref="N791" ca="1">IF(ISBLANK(C791),0,IF(F791="Flow",AP791,IF(F791="Cascade",AQ791,IF(OR(ISBLANK(F791),ISBLANK(G791),ISBLANK(I791),ISBLANK(J791)),0,(_xlfn.XLOOKUP(S791,INDIRECT(U791&amp;W791&amp;"W"),_xlfn.XLOOKUP(T791,INDIRECT(U791&amp;W791&amp;"D"),INDIRECT(U791&amp;W791))))))))</f>
        <v>0</v>
      </c>
      <c r="O791" s="93"/>
      <c r="P791" s="9">
        <f t="shared" ca="1" si="257"/>
        <v>0</v>
      </c>
      <c r="Q791" s="9">
        <f t="shared" si="267"/>
        <v>0</v>
      </c>
      <c r="S791" s="7">
        <f t="shared" si="268"/>
        <v>800</v>
      </c>
      <c r="T791" s="7">
        <f t="shared" si="269"/>
        <v>800</v>
      </c>
      <c r="U791" s="8" t="str">
        <f t="shared" si="270"/>
        <v/>
      </c>
      <c r="V791" s="7" cm="1">
        <f t="array" aca="1" ref="V791" ca="1">IF(ISBLANK(I791),0,_xlfn.XLOOKUP(I791,INDIRECT(U791&amp;"Controls"),INDIRECT(U791&amp;"ControlsAddon")))</f>
        <v>0</v>
      </c>
      <c r="W791" s="7" t="str">
        <f t="shared" si="258"/>
        <v/>
      </c>
      <c r="X791" s="7" cm="1">
        <f t="array" aca="1" ref="X791" ca="1">IF(AND(K791="y",NOT(ISBLANK(H791))),_xlfn.XLOOKUP(S791,ralcassette,ralcassettecost),IF(K791="Y",_xlfn.XLOOKUP(S791,INDIRECT(U791&amp;"RALW"),_xlfn.XLOOKUP(T791,INDIRECT(U791&amp;"RALD"),INDIRECT(U791&amp;"RAL"))),0))</f>
        <v>0</v>
      </c>
      <c r="Y791" s="7">
        <f t="shared" si="271"/>
        <v>0</v>
      </c>
      <c r="Z791" s="7">
        <f t="shared" si="272"/>
        <v>0</v>
      </c>
      <c r="AA791" s="7" cm="1">
        <f t="array" ref="AA791">IF(ISNUMBER(SEARCH("cassette",H791)),_xlfn.XLOOKUP(S791,cassettewidth,_xlfn.XLOOKUP(H791,cassettetype,cassette)),IF(ISNUMBER(SEARCH("fascia",H791)),_xlfn.XLOOKUP(S791,fasciawidth,_xlfn.XLOOKUP(H791,fasciatype,fascia)),0))</f>
        <v>0</v>
      </c>
      <c r="AB791" s="7" t="str">
        <f t="shared" si="273"/>
        <v/>
      </c>
      <c r="AC791" s="7" t="str" cm="1">
        <f t="array" ref="AC791">IF(NOT(ISBLANK(H791)),_xlfn.XLOOKUP(S791,cassetterefwidth,_xlfn.XLOOKUP(T791,cassetterefdrop,cassetteref)),"")</f>
        <v/>
      </c>
      <c r="AD791" s="1" t="b">
        <f t="shared" si="274"/>
        <v>0</v>
      </c>
      <c r="AE791" s="1" t="b">
        <f t="shared" si="259"/>
        <v>0</v>
      </c>
      <c r="AF791" s="10" t="e" cm="1">
        <f t="array" aca="1" ref="AF791" ca="1">(_xlfn.XLOOKUP($S791,INDIRECT($U791&amp;$W791&amp;"W"),_xlfn.XLOOKUP($T791,INDIRECT($U791&amp;$W791&amp;"D"),INDIRECT($U791&amp;$W791))))</f>
        <v>#REF!</v>
      </c>
      <c r="AG791" s="9"/>
      <c r="AH791" s="9"/>
      <c r="AI791" s="9"/>
      <c r="AJ791" s="9"/>
      <c r="AK791" s="9"/>
      <c r="AL791" s="7">
        <f t="shared" si="260"/>
        <v>500</v>
      </c>
      <c r="AM791" s="7" t="str">
        <f t="shared" si="275"/>
        <v/>
      </c>
      <c r="AN791" s="7">
        <f t="shared" si="261"/>
        <v>0</v>
      </c>
      <c r="AO791" s="7">
        <f t="shared" si="262"/>
        <v>0</v>
      </c>
      <c r="AP791" s="9" cm="1">
        <f t="array" aca="1" ref="AP791" ca="1">IF(F791="Flow",_xlfn.XLOOKUP(AL791,INDIRECT(F791&amp;AM791&amp;"W"),_xlfn.XLOOKUP(AI791,INDIRECT(F791&amp;AM791&amp;"H"),INDIRECT(F791&amp;AM791))),0)</f>
        <v>0</v>
      </c>
      <c r="AQ791" s="9">
        <f>IF(F791="Cascade",_xlfn.XLOOKUP(S791,Cascade!$C$4:$S$4,Cascade!$C$5:$S$5),0)</f>
        <v>0</v>
      </c>
      <c r="AR791" s="9" t="b">
        <f t="shared" si="263"/>
        <v>0</v>
      </c>
      <c r="AS791" s="9" cm="1">
        <f t="array" aca="1" ref="AS791" ca="1">IF(OR(G791="Ellipse 43",G791="Luxury 46",G791="Type 2",G791="Type D",G791="Type Z",ISBLANK(G791)),0,_xlfn.XLOOKUP(S791,INDIRECT(U791&amp;AR791&amp;"w"),INDIRECT(U791&amp;AR791)))</f>
        <v>0</v>
      </c>
      <c r="AT791" s="9" cm="1">
        <f t="array" ref="AT791">IF(F791="ExtraLok 100",_xlfn.XLOOKUP(S791,'ExtraLok 100'!$C$6:$S$6,_xlfn.XLOOKUP('Pricing Tool'!T791,'ExtraLok 100'!$A$7:$A$21,'ExtraLok 100'!$C$7:$S$21)),IF(F791="ExtraLok 125",_xlfn.XLOOKUP('Pricing Tool'!S791,'ExtraLok 125'!$C$6:$S$6,_xlfn.XLOOKUP('Pricing Tool'!T791,'ExtraLok 125'!$A$7:$A$33,'ExtraLok 125'!$C$7:$S$33)),0))</f>
        <v>0</v>
      </c>
      <c r="AU791" s="9">
        <f t="shared" ca="1" si="276"/>
        <v>0</v>
      </c>
      <c r="AV791" s="9" t="str">
        <f t="shared" si="264"/>
        <v/>
      </c>
      <c r="AW791" s="85" t="e">
        <f>_xlfn.XLOOKUP($AV791,'Size capacities'!$A$2:$A$120,'Size capacities'!D$2:D$120)</f>
        <v>#N/A</v>
      </c>
      <c r="AX791" s="85" t="e">
        <f>_xlfn.XLOOKUP($AV791,'Size capacities'!$A$2:$A$120,'Size capacities'!E$2:E$120)</f>
        <v>#N/A</v>
      </c>
      <c r="AY791" s="85" t="e">
        <f>_xlfn.XLOOKUP($AV791,'Size capacities'!$A$2:$A$120,'Size capacities'!F$2:F$120)</f>
        <v>#N/A</v>
      </c>
      <c r="AZ791" s="85" t="e">
        <f>_xlfn.XLOOKUP($AV791,'Size capacities'!$A$2:$A$120,'Size capacities'!G$2:G$120)</f>
        <v>#N/A</v>
      </c>
      <c r="BA791" s="85">
        <f t="shared" si="265"/>
        <v>0</v>
      </c>
      <c r="BB791" s="85">
        <f t="shared" si="266"/>
        <v>0</v>
      </c>
    </row>
    <row r="792" spans="1:54" x14ac:dyDescent="0.3">
      <c r="A792" s="7">
        <v>789</v>
      </c>
      <c r="B792" s="91"/>
      <c r="C792" s="91"/>
      <c r="D792" s="91"/>
      <c r="E792" s="91"/>
      <c r="F792" s="91"/>
      <c r="G792" s="91"/>
      <c r="H792" s="91"/>
      <c r="I792" s="91"/>
      <c r="J792" s="91"/>
      <c r="K792" s="92"/>
      <c r="L792" s="92"/>
      <c r="M792" s="9">
        <f t="shared" ca="1" si="256"/>
        <v>0</v>
      </c>
      <c r="N792" s="10" cm="1">
        <f t="array" aca="1" ref="N792" ca="1">IF(ISBLANK(C792),0,IF(F792="Flow",AP792,IF(F792="Cascade",AQ792,IF(OR(ISBLANK(F792),ISBLANK(G792),ISBLANK(I792),ISBLANK(J792)),0,(_xlfn.XLOOKUP(S792,INDIRECT(U792&amp;W792&amp;"W"),_xlfn.XLOOKUP(T792,INDIRECT(U792&amp;W792&amp;"D"),INDIRECT(U792&amp;W792))))))))</f>
        <v>0</v>
      </c>
      <c r="O792" s="93"/>
      <c r="P792" s="9">
        <f t="shared" ca="1" si="257"/>
        <v>0</v>
      </c>
      <c r="Q792" s="9">
        <f t="shared" si="267"/>
        <v>0</v>
      </c>
      <c r="S792" s="7">
        <f t="shared" si="268"/>
        <v>800</v>
      </c>
      <c r="T792" s="7">
        <f t="shared" si="269"/>
        <v>800</v>
      </c>
      <c r="U792" s="8" t="str">
        <f t="shared" si="270"/>
        <v/>
      </c>
      <c r="V792" s="7" cm="1">
        <f t="array" aca="1" ref="V792" ca="1">IF(ISBLANK(I792),0,_xlfn.XLOOKUP(I792,INDIRECT(U792&amp;"Controls"),INDIRECT(U792&amp;"ControlsAddon")))</f>
        <v>0</v>
      </c>
      <c r="W792" s="7" t="str">
        <f t="shared" si="258"/>
        <v/>
      </c>
      <c r="X792" s="7" cm="1">
        <f t="array" aca="1" ref="X792" ca="1">IF(AND(K792="y",NOT(ISBLANK(H792))),_xlfn.XLOOKUP(S792,ralcassette,ralcassettecost),IF(K792="Y",_xlfn.XLOOKUP(S792,INDIRECT(U792&amp;"RALW"),_xlfn.XLOOKUP(T792,INDIRECT(U792&amp;"RALD"),INDIRECT(U792&amp;"RAL"))),0))</f>
        <v>0</v>
      </c>
      <c r="Y792" s="7">
        <f t="shared" si="271"/>
        <v>0</v>
      </c>
      <c r="Z792" s="7">
        <f t="shared" si="272"/>
        <v>0</v>
      </c>
      <c r="AA792" s="7" cm="1">
        <f t="array" ref="AA792">IF(ISNUMBER(SEARCH("cassette",H792)),_xlfn.XLOOKUP(S792,cassettewidth,_xlfn.XLOOKUP(H792,cassettetype,cassette)),IF(ISNUMBER(SEARCH("fascia",H792)),_xlfn.XLOOKUP(S792,fasciawidth,_xlfn.XLOOKUP(H792,fasciatype,fascia)),0))</f>
        <v>0</v>
      </c>
      <c r="AB792" s="7" t="str">
        <f t="shared" si="273"/>
        <v/>
      </c>
      <c r="AC792" s="7" t="str" cm="1">
        <f t="array" ref="AC792">IF(NOT(ISBLANK(H792)),_xlfn.XLOOKUP(S792,cassetterefwidth,_xlfn.XLOOKUP(T792,cassetterefdrop,cassetteref)),"")</f>
        <v/>
      </c>
      <c r="AD792" s="1" t="b">
        <f t="shared" si="274"/>
        <v>0</v>
      </c>
      <c r="AE792" s="1" t="b">
        <f t="shared" si="259"/>
        <v>0</v>
      </c>
      <c r="AF792" s="10" t="e" cm="1">
        <f t="array" aca="1" ref="AF792" ca="1">(_xlfn.XLOOKUP($S792,INDIRECT($U792&amp;$W792&amp;"W"),_xlfn.XLOOKUP($T792,INDIRECT($U792&amp;$W792&amp;"D"),INDIRECT($U792&amp;$W792))))</f>
        <v>#REF!</v>
      </c>
      <c r="AG792" s="9"/>
      <c r="AH792" s="9"/>
      <c r="AI792" s="9"/>
      <c r="AJ792" s="9"/>
      <c r="AK792" s="9"/>
      <c r="AL792" s="7">
        <f t="shared" si="260"/>
        <v>500</v>
      </c>
      <c r="AM792" s="7" t="str">
        <f t="shared" si="275"/>
        <v/>
      </c>
      <c r="AN792" s="7">
        <f t="shared" si="261"/>
        <v>0</v>
      </c>
      <c r="AO792" s="7">
        <f t="shared" si="262"/>
        <v>0</v>
      </c>
      <c r="AP792" s="9" cm="1">
        <f t="array" aca="1" ref="AP792" ca="1">IF(F792="Flow",_xlfn.XLOOKUP(AL792,INDIRECT(F792&amp;AM792&amp;"W"),_xlfn.XLOOKUP(AI792,INDIRECT(F792&amp;AM792&amp;"H"),INDIRECT(F792&amp;AM792))),0)</f>
        <v>0</v>
      </c>
      <c r="AQ792" s="9">
        <f>IF(F792="Cascade",_xlfn.XLOOKUP(S792,Cascade!$C$4:$S$4,Cascade!$C$5:$S$5),0)</f>
        <v>0</v>
      </c>
      <c r="AR792" s="9" t="b">
        <f t="shared" si="263"/>
        <v>0</v>
      </c>
      <c r="AS792" s="9" cm="1">
        <f t="array" aca="1" ref="AS792" ca="1">IF(OR(G792="Ellipse 43",G792="Luxury 46",G792="Type 2",G792="Type D",G792="Type Z",ISBLANK(G792)),0,_xlfn.XLOOKUP(S792,INDIRECT(U792&amp;AR792&amp;"w"),INDIRECT(U792&amp;AR792)))</f>
        <v>0</v>
      </c>
      <c r="AT792" s="9" cm="1">
        <f t="array" ref="AT792">IF(F792="ExtraLok 100",_xlfn.XLOOKUP(S792,'ExtraLok 100'!$C$6:$S$6,_xlfn.XLOOKUP('Pricing Tool'!T792,'ExtraLok 100'!$A$7:$A$21,'ExtraLok 100'!$C$7:$S$21)),IF(F792="ExtraLok 125",_xlfn.XLOOKUP('Pricing Tool'!S792,'ExtraLok 125'!$C$6:$S$6,_xlfn.XLOOKUP('Pricing Tool'!T792,'ExtraLok 125'!$A$7:$A$33,'ExtraLok 125'!$C$7:$S$33)),0))</f>
        <v>0</v>
      </c>
      <c r="AU792" s="9">
        <f t="shared" ca="1" si="276"/>
        <v>0</v>
      </c>
      <c r="AV792" s="9" t="str">
        <f t="shared" si="264"/>
        <v/>
      </c>
      <c r="AW792" s="85" t="e">
        <f>_xlfn.XLOOKUP($AV792,'Size capacities'!$A$2:$A$120,'Size capacities'!D$2:D$120)</f>
        <v>#N/A</v>
      </c>
      <c r="AX792" s="85" t="e">
        <f>_xlfn.XLOOKUP($AV792,'Size capacities'!$A$2:$A$120,'Size capacities'!E$2:E$120)</f>
        <v>#N/A</v>
      </c>
      <c r="AY792" s="85" t="e">
        <f>_xlfn.XLOOKUP($AV792,'Size capacities'!$A$2:$A$120,'Size capacities'!F$2:F$120)</f>
        <v>#N/A</v>
      </c>
      <c r="AZ792" s="85" t="e">
        <f>_xlfn.XLOOKUP($AV792,'Size capacities'!$A$2:$A$120,'Size capacities'!G$2:G$120)</f>
        <v>#N/A</v>
      </c>
      <c r="BA792" s="85">
        <f t="shared" si="265"/>
        <v>0</v>
      </c>
      <c r="BB792" s="85">
        <f t="shared" si="266"/>
        <v>0</v>
      </c>
    </row>
    <row r="793" spans="1:54" x14ac:dyDescent="0.3">
      <c r="A793" s="7">
        <v>790</v>
      </c>
      <c r="B793" s="91"/>
      <c r="C793" s="91"/>
      <c r="D793" s="91"/>
      <c r="E793" s="91"/>
      <c r="F793" s="91"/>
      <c r="G793" s="91"/>
      <c r="H793" s="91"/>
      <c r="I793" s="91"/>
      <c r="J793" s="91"/>
      <c r="K793" s="92"/>
      <c r="L793" s="92"/>
      <c r="M793" s="9">
        <f t="shared" ca="1" si="256"/>
        <v>0</v>
      </c>
      <c r="N793" s="10" cm="1">
        <f t="array" aca="1" ref="N793" ca="1">IF(ISBLANK(C793),0,IF(F793="Flow",AP793,IF(F793="Cascade",AQ793,IF(OR(ISBLANK(F793),ISBLANK(G793),ISBLANK(I793),ISBLANK(J793)),0,(_xlfn.XLOOKUP(S793,INDIRECT(U793&amp;W793&amp;"W"),_xlfn.XLOOKUP(T793,INDIRECT(U793&amp;W793&amp;"D"),INDIRECT(U793&amp;W793))))))))</f>
        <v>0</v>
      </c>
      <c r="O793" s="93"/>
      <c r="P793" s="9">
        <f t="shared" ca="1" si="257"/>
        <v>0</v>
      </c>
      <c r="Q793" s="9">
        <f t="shared" si="267"/>
        <v>0</v>
      </c>
      <c r="S793" s="7">
        <f t="shared" si="268"/>
        <v>800</v>
      </c>
      <c r="T793" s="7">
        <f t="shared" si="269"/>
        <v>800</v>
      </c>
      <c r="U793" s="8" t="str">
        <f t="shared" si="270"/>
        <v/>
      </c>
      <c r="V793" s="7" cm="1">
        <f t="array" aca="1" ref="V793" ca="1">IF(ISBLANK(I793),0,_xlfn.XLOOKUP(I793,INDIRECT(U793&amp;"Controls"),INDIRECT(U793&amp;"ControlsAddon")))</f>
        <v>0</v>
      </c>
      <c r="W793" s="7" t="str">
        <f t="shared" si="258"/>
        <v/>
      </c>
      <c r="X793" s="7" cm="1">
        <f t="array" aca="1" ref="X793" ca="1">IF(AND(K793="y",NOT(ISBLANK(H793))),_xlfn.XLOOKUP(S793,ralcassette,ralcassettecost),IF(K793="Y",_xlfn.XLOOKUP(S793,INDIRECT(U793&amp;"RALW"),_xlfn.XLOOKUP(T793,INDIRECT(U793&amp;"RALD"),INDIRECT(U793&amp;"RAL"))),0))</f>
        <v>0</v>
      </c>
      <c r="Y793" s="7">
        <f t="shared" si="271"/>
        <v>0</v>
      </c>
      <c r="Z793" s="7">
        <f t="shared" si="272"/>
        <v>0</v>
      </c>
      <c r="AA793" s="7" cm="1">
        <f t="array" ref="AA793">IF(ISNUMBER(SEARCH("cassette",H793)),_xlfn.XLOOKUP(S793,cassettewidth,_xlfn.XLOOKUP(H793,cassettetype,cassette)),IF(ISNUMBER(SEARCH("fascia",H793)),_xlfn.XLOOKUP(S793,fasciawidth,_xlfn.XLOOKUP(H793,fasciatype,fascia)),0))</f>
        <v>0</v>
      </c>
      <c r="AB793" s="7" t="str">
        <f t="shared" si="273"/>
        <v/>
      </c>
      <c r="AC793" s="7" t="str" cm="1">
        <f t="array" ref="AC793">IF(NOT(ISBLANK(H793)),_xlfn.XLOOKUP(S793,cassetterefwidth,_xlfn.XLOOKUP(T793,cassetterefdrop,cassetteref)),"")</f>
        <v/>
      </c>
      <c r="AD793" s="1" t="b">
        <f t="shared" si="274"/>
        <v>0</v>
      </c>
      <c r="AE793" s="1" t="b">
        <f t="shared" si="259"/>
        <v>0</v>
      </c>
      <c r="AF793" s="10" t="e" cm="1">
        <f t="array" aca="1" ref="AF793" ca="1">(_xlfn.XLOOKUP($S793,INDIRECT($U793&amp;$W793&amp;"W"),_xlfn.XLOOKUP($T793,INDIRECT($U793&amp;$W793&amp;"D"),INDIRECT($U793&amp;$W793))))</f>
        <v>#REF!</v>
      </c>
      <c r="AG793" s="9"/>
      <c r="AH793" s="9"/>
      <c r="AI793" s="9"/>
      <c r="AJ793" s="9"/>
      <c r="AK793" s="9"/>
      <c r="AL793" s="7">
        <f t="shared" si="260"/>
        <v>500</v>
      </c>
      <c r="AM793" s="7" t="str">
        <f t="shared" si="275"/>
        <v/>
      </c>
      <c r="AN793" s="7">
        <f t="shared" si="261"/>
        <v>0</v>
      </c>
      <c r="AO793" s="7">
        <f t="shared" si="262"/>
        <v>0</v>
      </c>
      <c r="AP793" s="9" cm="1">
        <f t="array" aca="1" ref="AP793" ca="1">IF(F793="Flow",_xlfn.XLOOKUP(AL793,INDIRECT(F793&amp;AM793&amp;"W"),_xlfn.XLOOKUP(AI793,INDIRECT(F793&amp;AM793&amp;"H"),INDIRECT(F793&amp;AM793))),0)</f>
        <v>0</v>
      </c>
      <c r="AQ793" s="9">
        <f>IF(F793="Cascade",_xlfn.XLOOKUP(S793,Cascade!$C$4:$S$4,Cascade!$C$5:$S$5),0)</f>
        <v>0</v>
      </c>
      <c r="AR793" s="9" t="b">
        <f t="shared" si="263"/>
        <v>0</v>
      </c>
      <c r="AS793" s="9" cm="1">
        <f t="array" aca="1" ref="AS793" ca="1">IF(OR(G793="Ellipse 43",G793="Luxury 46",G793="Type 2",G793="Type D",G793="Type Z",ISBLANK(G793)),0,_xlfn.XLOOKUP(S793,INDIRECT(U793&amp;AR793&amp;"w"),INDIRECT(U793&amp;AR793)))</f>
        <v>0</v>
      </c>
      <c r="AT793" s="9" cm="1">
        <f t="array" ref="AT793">IF(F793="ExtraLok 100",_xlfn.XLOOKUP(S793,'ExtraLok 100'!$C$6:$S$6,_xlfn.XLOOKUP('Pricing Tool'!T793,'ExtraLok 100'!$A$7:$A$21,'ExtraLok 100'!$C$7:$S$21)),IF(F793="ExtraLok 125",_xlfn.XLOOKUP('Pricing Tool'!S793,'ExtraLok 125'!$C$6:$S$6,_xlfn.XLOOKUP('Pricing Tool'!T793,'ExtraLok 125'!$A$7:$A$33,'ExtraLok 125'!$C$7:$S$33)),0))</f>
        <v>0</v>
      </c>
      <c r="AU793" s="9">
        <f t="shared" ca="1" si="276"/>
        <v>0</v>
      </c>
      <c r="AV793" s="9" t="str">
        <f t="shared" si="264"/>
        <v/>
      </c>
      <c r="AW793" s="85" t="e">
        <f>_xlfn.XLOOKUP($AV793,'Size capacities'!$A$2:$A$120,'Size capacities'!D$2:D$120)</f>
        <v>#N/A</v>
      </c>
      <c r="AX793" s="85" t="e">
        <f>_xlfn.XLOOKUP($AV793,'Size capacities'!$A$2:$A$120,'Size capacities'!E$2:E$120)</f>
        <v>#N/A</v>
      </c>
      <c r="AY793" s="85" t="e">
        <f>_xlfn.XLOOKUP($AV793,'Size capacities'!$A$2:$A$120,'Size capacities'!F$2:F$120)</f>
        <v>#N/A</v>
      </c>
      <c r="AZ793" s="85" t="e">
        <f>_xlfn.XLOOKUP($AV793,'Size capacities'!$A$2:$A$120,'Size capacities'!G$2:G$120)</f>
        <v>#N/A</v>
      </c>
      <c r="BA793" s="85">
        <f t="shared" si="265"/>
        <v>0</v>
      </c>
      <c r="BB793" s="85">
        <f t="shared" si="266"/>
        <v>0</v>
      </c>
    </row>
    <row r="794" spans="1:54" x14ac:dyDescent="0.3">
      <c r="A794" s="7">
        <v>791</v>
      </c>
      <c r="B794" s="91"/>
      <c r="C794" s="91"/>
      <c r="D794" s="91"/>
      <c r="E794" s="91"/>
      <c r="F794" s="91"/>
      <c r="G794" s="91"/>
      <c r="H794" s="91"/>
      <c r="I794" s="91"/>
      <c r="J794" s="91"/>
      <c r="K794" s="92"/>
      <c r="L794" s="92"/>
      <c r="M794" s="9">
        <f t="shared" ca="1" si="256"/>
        <v>0</v>
      </c>
      <c r="N794" s="10" cm="1">
        <f t="array" aca="1" ref="N794" ca="1">IF(ISBLANK(C794),0,IF(F794="Flow",AP794,IF(F794="Cascade",AQ794,IF(OR(ISBLANK(F794),ISBLANK(G794),ISBLANK(I794),ISBLANK(J794)),0,(_xlfn.XLOOKUP(S794,INDIRECT(U794&amp;W794&amp;"W"),_xlfn.XLOOKUP(T794,INDIRECT(U794&amp;W794&amp;"D"),INDIRECT(U794&amp;W794))))))))</f>
        <v>0</v>
      </c>
      <c r="O794" s="93"/>
      <c r="P794" s="9">
        <f t="shared" ca="1" si="257"/>
        <v>0</v>
      </c>
      <c r="Q794" s="9">
        <f t="shared" si="267"/>
        <v>0</v>
      </c>
      <c r="S794" s="7">
        <f t="shared" si="268"/>
        <v>800</v>
      </c>
      <c r="T794" s="7">
        <f t="shared" si="269"/>
        <v>800</v>
      </c>
      <c r="U794" s="8" t="str">
        <f t="shared" si="270"/>
        <v/>
      </c>
      <c r="V794" s="7" cm="1">
        <f t="array" aca="1" ref="V794" ca="1">IF(ISBLANK(I794),0,_xlfn.XLOOKUP(I794,INDIRECT(U794&amp;"Controls"),INDIRECT(U794&amp;"ControlsAddon")))</f>
        <v>0</v>
      </c>
      <c r="W794" s="7" t="str">
        <f t="shared" si="258"/>
        <v/>
      </c>
      <c r="X794" s="7" cm="1">
        <f t="array" aca="1" ref="X794" ca="1">IF(AND(K794="y",NOT(ISBLANK(H794))),_xlfn.XLOOKUP(S794,ralcassette,ralcassettecost),IF(K794="Y",_xlfn.XLOOKUP(S794,INDIRECT(U794&amp;"RALW"),_xlfn.XLOOKUP(T794,INDIRECT(U794&amp;"RALD"),INDIRECT(U794&amp;"RAL"))),0))</f>
        <v>0</v>
      </c>
      <c r="Y794" s="7">
        <f t="shared" si="271"/>
        <v>0</v>
      </c>
      <c r="Z794" s="7">
        <f t="shared" si="272"/>
        <v>0</v>
      </c>
      <c r="AA794" s="7" cm="1">
        <f t="array" ref="AA794">IF(ISNUMBER(SEARCH("cassette",H794)),_xlfn.XLOOKUP(S794,cassettewidth,_xlfn.XLOOKUP(H794,cassettetype,cassette)),IF(ISNUMBER(SEARCH("fascia",H794)),_xlfn.XLOOKUP(S794,fasciawidth,_xlfn.XLOOKUP(H794,fasciatype,fascia)),0))</f>
        <v>0</v>
      </c>
      <c r="AB794" s="7" t="str">
        <f t="shared" si="273"/>
        <v/>
      </c>
      <c r="AC794" s="7" t="str" cm="1">
        <f t="array" ref="AC794">IF(NOT(ISBLANK(H794)),_xlfn.XLOOKUP(S794,cassetterefwidth,_xlfn.XLOOKUP(T794,cassetterefdrop,cassetteref)),"")</f>
        <v/>
      </c>
      <c r="AD794" s="1" t="b">
        <f t="shared" si="274"/>
        <v>0</v>
      </c>
      <c r="AE794" s="1" t="b">
        <f t="shared" si="259"/>
        <v>0</v>
      </c>
      <c r="AF794" s="10" t="e" cm="1">
        <f t="array" aca="1" ref="AF794" ca="1">(_xlfn.XLOOKUP($S794,INDIRECT($U794&amp;$W794&amp;"W"),_xlfn.XLOOKUP($T794,INDIRECT($U794&amp;$W794&amp;"D"),INDIRECT($U794&amp;$W794))))</f>
        <v>#REF!</v>
      </c>
      <c r="AG794" s="9"/>
      <c r="AH794" s="9"/>
      <c r="AI794" s="9"/>
      <c r="AJ794" s="9"/>
      <c r="AK794" s="9"/>
      <c r="AL794" s="7">
        <f t="shared" si="260"/>
        <v>500</v>
      </c>
      <c r="AM794" s="7" t="str">
        <f t="shared" si="275"/>
        <v/>
      </c>
      <c r="AN794" s="7">
        <f t="shared" si="261"/>
        <v>0</v>
      </c>
      <c r="AO794" s="7">
        <f t="shared" si="262"/>
        <v>0</v>
      </c>
      <c r="AP794" s="9" cm="1">
        <f t="array" aca="1" ref="AP794" ca="1">IF(F794="Flow",_xlfn.XLOOKUP(AL794,INDIRECT(F794&amp;AM794&amp;"W"),_xlfn.XLOOKUP(AI794,INDIRECT(F794&amp;AM794&amp;"H"),INDIRECT(F794&amp;AM794))),0)</f>
        <v>0</v>
      </c>
      <c r="AQ794" s="9">
        <f>IF(F794="Cascade",_xlfn.XLOOKUP(S794,Cascade!$C$4:$S$4,Cascade!$C$5:$S$5),0)</f>
        <v>0</v>
      </c>
      <c r="AR794" s="9" t="b">
        <f t="shared" si="263"/>
        <v>0</v>
      </c>
      <c r="AS794" s="9" cm="1">
        <f t="array" aca="1" ref="AS794" ca="1">IF(OR(G794="Ellipse 43",G794="Luxury 46",G794="Type 2",G794="Type D",G794="Type Z",ISBLANK(G794)),0,_xlfn.XLOOKUP(S794,INDIRECT(U794&amp;AR794&amp;"w"),INDIRECT(U794&amp;AR794)))</f>
        <v>0</v>
      </c>
      <c r="AT794" s="9" cm="1">
        <f t="array" ref="AT794">IF(F794="ExtraLok 100",_xlfn.XLOOKUP(S794,'ExtraLok 100'!$C$6:$S$6,_xlfn.XLOOKUP('Pricing Tool'!T794,'ExtraLok 100'!$A$7:$A$21,'ExtraLok 100'!$C$7:$S$21)),IF(F794="ExtraLok 125",_xlfn.XLOOKUP('Pricing Tool'!S794,'ExtraLok 125'!$C$6:$S$6,_xlfn.XLOOKUP('Pricing Tool'!T794,'ExtraLok 125'!$A$7:$A$33,'ExtraLok 125'!$C$7:$S$33)),0))</f>
        <v>0</v>
      </c>
      <c r="AU794" s="9">
        <f t="shared" ca="1" si="276"/>
        <v>0</v>
      </c>
      <c r="AV794" s="9" t="str">
        <f t="shared" si="264"/>
        <v/>
      </c>
      <c r="AW794" s="85" t="e">
        <f>_xlfn.XLOOKUP($AV794,'Size capacities'!$A$2:$A$120,'Size capacities'!D$2:D$120)</f>
        <v>#N/A</v>
      </c>
      <c r="AX794" s="85" t="e">
        <f>_xlfn.XLOOKUP($AV794,'Size capacities'!$A$2:$A$120,'Size capacities'!E$2:E$120)</f>
        <v>#N/A</v>
      </c>
      <c r="AY794" s="85" t="e">
        <f>_xlfn.XLOOKUP($AV794,'Size capacities'!$A$2:$A$120,'Size capacities'!F$2:F$120)</f>
        <v>#N/A</v>
      </c>
      <c r="AZ794" s="85" t="e">
        <f>_xlfn.XLOOKUP($AV794,'Size capacities'!$A$2:$A$120,'Size capacities'!G$2:G$120)</f>
        <v>#N/A</v>
      </c>
      <c r="BA794" s="85">
        <f t="shared" si="265"/>
        <v>0</v>
      </c>
      <c r="BB794" s="85">
        <f t="shared" si="266"/>
        <v>0</v>
      </c>
    </row>
    <row r="795" spans="1:54" x14ac:dyDescent="0.3">
      <c r="A795" s="7">
        <v>792</v>
      </c>
      <c r="B795" s="91"/>
      <c r="C795" s="91"/>
      <c r="D795" s="91"/>
      <c r="E795" s="91"/>
      <c r="F795" s="91"/>
      <c r="G795" s="91"/>
      <c r="H795" s="91"/>
      <c r="I795" s="91"/>
      <c r="J795" s="91"/>
      <c r="K795" s="92"/>
      <c r="L795" s="92"/>
      <c r="M795" s="9">
        <f t="shared" ca="1" si="256"/>
        <v>0</v>
      </c>
      <c r="N795" s="10" cm="1">
        <f t="array" aca="1" ref="N795" ca="1">IF(ISBLANK(C795),0,IF(F795="Flow",AP795,IF(F795="Cascade",AQ795,IF(OR(ISBLANK(F795),ISBLANK(G795),ISBLANK(I795),ISBLANK(J795)),0,(_xlfn.XLOOKUP(S795,INDIRECT(U795&amp;W795&amp;"W"),_xlfn.XLOOKUP(T795,INDIRECT(U795&amp;W795&amp;"D"),INDIRECT(U795&amp;W795))))))))</f>
        <v>0</v>
      </c>
      <c r="O795" s="93"/>
      <c r="P795" s="9">
        <f t="shared" ca="1" si="257"/>
        <v>0</v>
      </c>
      <c r="Q795" s="9">
        <f t="shared" si="267"/>
        <v>0</v>
      </c>
      <c r="S795" s="7">
        <f t="shared" si="268"/>
        <v>800</v>
      </c>
      <c r="T795" s="7">
        <f t="shared" si="269"/>
        <v>800</v>
      </c>
      <c r="U795" s="8" t="str">
        <f t="shared" si="270"/>
        <v/>
      </c>
      <c r="V795" s="7" cm="1">
        <f t="array" aca="1" ref="V795" ca="1">IF(ISBLANK(I795),0,_xlfn.XLOOKUP(I795,INDIRECT(U795&amp;"Controls"),INDIRECT(U795&amp;"ControlsAddon")))</f>
        <v>0</v>
      </c>
      <c r="W795" s="7" t="str">
        <f t="shared" si="258"/>
        <v/>
      </c>
      <c r="X795" s="7" cm="1">
        <f t="array" aca="1" ref="X795" ca="1">IF(AND(K795="y",NOT(ISBLANK(H795))),_xlfn.XLOOKUP(S795,ralcassette,ralcassettecost),IF(K795="Y",_xlfn.XLOOKUP(S795,INDIRECT(U795&amp;"RALW"),_xlfn.XLOOKUP(T795,INDIRECT(U795&amp;"RALD"),INDIRECT(U795&amp;"RAL"))),0))</f>
        <v>0</v>
      </c>
      <c r="Y795" s="7">
        <f t="shared" si="271"/>
        <v>0</v>
      </c>
      <c r="Z795" s="7">
        <f t="shared" si="272"/>
        <v>0</v>
      </c>
      <c r="AA795" s="7" cm="1">
        <f t="array" ref="AA795">IF(ISNUMBER(SEARCH("cassette",H795)),_xlfn.XLOOKUP(S795,cassettewidth,_xlfn.XLOOKUP(H795,cassettetype,cassette)),IF(ISNUMBER(SEARCH("fascia",H795)),_xlfn.XLOOKUP(S795,fasciawidth,_xlfn.XLOOKUP(H795,fasciatype,fascia)),0))</f>
        <v>0</v>
      </c>
      <c r="AB795" s="7" t="str">
        <f t="shared" si="273"/>
        <v/>
      </c>
      <c r="AC795" s="7" t="str" cm="1">
        <f t="array" ref="AC795">IF(NOT(ISBLANK(H795)),_xlfn.XLOOKUP(S795,cassetterefwidth,_xlfn.XLOOKUP(T795,cassetterefdrop,cassetteref)),"")</f>
        <v/>
      </c>
      <c r="AD795" s="1" t="b">
        <f t="shared" si="274"/>
        <v>0</v>
      </c>
      <c r="AE795" s="1" t="b">
        <f t="shared" si="259"/>
        <v>0</v>
      </c>
      <c r="AF795" s="10" t="e" cm="1">
        <f t="array" aca="1" ref="AF795" ca="1">(_xlfn.XLOOKUP($S795,INDIRECT($U795&amp;$W795&amp;"W"),_xlfn.XLOOKUP($T795,INDIRECT($U795&amp;$W795&amp;"D"),INDIRECT($U795&amp;$W795))))</f>
        <v>#REF!</v>
      </c>
      <c r="AG795" s="9"/>
      <c r="AH795" s="9"/>
      <c r="AI795" s="9"/>
      <c r="AJ795" s="9"/>
      <c r="AK795" s="9"/>
      <c r="AL795" s="7">
        <f t="shared" si="260"/>
        <v>500</v>
      </c>
      <c r="AM795" s="7" t="str">
        <f t="shared" si="275"/>
        <v/>
      </c>
      <c r="AN795" s="7">
        <f t="shared" si="261"/>
        <v>0</v>
      </c>
      <c r="AO795" s="7">
        <f t="shared" si="262"/>
        <v>0</v>
      </c>
      <c r="AP795" s="9" cm="1">
        <f t="array" aca="1" ref="AP795" ca="1">IF(F795="Flow",_xlfn.XLOOKUP(AL795,INDIRECT(F795&amp;AM795&amp;"W"),_xlfn.XLOOKUP(AI795,INDIRECT(F795&amp;AM795&amp;"H"),INDIRECT(F795&amp;AM795))),0)</f>
        <v>0</v>
      </c>
      <c r="AQ795" s="9">
        <f>IF(F795="Cascade",_xlfn.XLOOKUP(S795,Cascade!$C$4:$S$4,Cascade!$C$5:$S$5),0)</f>
        <v>0</v>
      </c>
      <c r="AR795" s="9" t="b">
        <f t="shared" si="263"/>
        <v>0</v>
      </c>
      <c r="AS795" s="9" cm="1">
        <f t="array" aca="1" ref="AS795" ca="1">IF(OR(G795="Ellipse 43",G795="Luxury 46",G795="Type 2",G795="Type D",G795="Type Z",ISBLANK(G795)),0,_xlfn.XLOOKUP(S795,INDIRECT(U795&amp;AR795&amp;"w"),INDIRECT(U795&amp;AR795)))</f>
        <v>0</v>
      </c>
      <c r="AT795" s="9" cm="1">
        <f t="array" ref="AT795">IF(F795="ExtraLok 100",_xlfn.XLOOKUP(S795,'ExtraLok 100'!$C$6:$S$6,_xlfn.XLOOKUP('Pricing Tool'!T795,'ExtraLok 100'!$A$7:$A$21,'ExtraLok 100'!$C$7:$S$21)),IF(F795="ExtraLok 125",_xlfn.XLOOKUP('Pricing Tool'!S795,'ExtraLok 125'!$C$6:$S$6,_xlfn.XLOOKUP('Pricing Tool'!T795,'ExtraLok 125'!$A$7:$A$33,'ExtraLok 125'!$C$7:$S$33)),0))</f>
        <v>0</v>
      </c>
      <c r="AU795" s="9">
        <f t="shared" ca="1" si="276"/>
        <v>0</v>
      </c>
      <c r="AV795" s="9" t="str">
        <f t="shared" si="264"/>
        <v/>
      </c>
      <c r="AW795" s="85" t="e">
        <f>_xlfn.XLOOKUP($AV795,'Size capacities'!$A$2:$A$120,'Size capacities'!D$2:D$120)</f>
        <v>#N/A</v>
      </c>
      <c r="AX795" s="85" t="e">
        <f>_xlfn.XLOOKUP($AV795,'Size capacities'!$A$2:$A$120,'Size capacities'!E$2:E$120)</f>
        <v>#N/A</v>
      </c>
      <c r="AY795" s="85" t="e">
        <f>_xlfn.XLOOKUP($AV795,'Size capacities'!$A$2:$A$120,'Size capacities'!F$2:F$120)</f>
        <v>#N/A</v>
      </c>
      <c r="AZ795" s="85" t="e">
        <f>_xlfn.XLOOKUP($AV795,'Size capacities'!$A$2:$A$120,'Size capacities'!G$2:G$120)</f>
        <v>#N/A</v>
      </c>
      <c r="BA795" s="85">
        <f t="shared" si="265"/>
        <v>0</v>
      </c>
      <c r="BB795" s="85">
        <f t="shared" si="266"/>
        <v>0</v>
      </c>
    </row>
    <row r="796" spans="1:54" x14ac:dyDescent="0.3">
      <c r="A796" s="7">
        <v>793</v>
      </c>
      <c r="B796" s="91"/>
      <c r="C796" s="91"/>
      <c r="D796" s="91"/>
      <c r="E796" s="91"/>
      <c r="F796" s="91"/>
      <c r="G796" s="91"/>
      <c r="H796" s="91"/>
      <c r="I796" s="91"/>
      <c r="J796" s="91"/>
      <c r="K796" s="92"/>
      <c r="L796" s="92"/>
      <c r="M796" s="9">
        <f t="shared" ca="1" si="256"/>
        <v>0</v>
      </c>
      <c r="N796" s="10" cm="1">
        <f t="array" aca="1" ref="N796" ca="1">IF(ISBLANK(C796),0,IF(F796="Flow",AP796,IF(F796="Cascade",AQ796,IF(OR(ISBLANK(F796),ISBLANK(G796),ISBLANK(I796),ISBLANK(J796)),0,(_xlfn.XLOOKUP(S796,INDIRECT(U796&amp;W796&amp;"W"),_xlfn.XLOOKUP(T796,INDIRECT(U796&amp;W796&amp;"D"),INDIRECT(U796&amp;W796))))))))</f>
        <v>0</v>
      </c>
      <c r="O796" s="93"/>
      <c r="P796" s="9">
        <f t="shared" ca="1" si="257"/>
        <v>0</v>
      </c>
      <c r="Q796" s="9">
        <f t="shared" si="267"/>
        <v>0</v>
      </c>
      <c r="S796" s="7">
        <f t="shared" si="268"/>
        <v>800</v>
      </c>
      <c r="T796" s="7">
        <f t="shared" si="269"/>
        <v>800</v>
      </c>
      <c r="U796" s="8" t="str">
        <f t="shared" si="270"/>
        <v/>
      </c>
      <c r="V796" s="7" cm="1">
        <f t="array" aca="1" ref="V796" ca="1">IF(ISBLANK(I796),0,_xlfn.XLOOKUP(I796,INDIRECT(U796&amp;"Controls"),INDIRECT(U796&amp;"ControlsAddon")))</f>
        <v>0</v>
      </c>
      <c r="W796" s="7" t="str">
        <f t="shared" si="258"/>
        <v/>
      </c>
      <c r="X796" s="7" cm="1">
        <f t="array" aca="1" ref="X796" ca="1">IF(AND(K796="y",NOT(ISBLANK(H796))),_xlfn.XLOOKUP(S796,ralcassette,ralcassettecost),IF(K796="Y",_xlfn.XLOOKUP(S796,INDIRECT(U796&amp;"RALW"),_xlfn.XLOOKUP(T796,INDIRECT(U796&amp;"RALD"),INDIRECT(U796&amp;"RAL"))),0))</f>
        <v>0</v>
      </c>
      <c r="Y796" s="7">
        <f t="shared" si="271"/>
        <v>0</v>
      </c>
      <c r="Z796" s="7">
        <f t="shared" si="272"/>
        <v>0</v>
      </c>
      <c r="AA796" s="7" cm="1">
        <f t="array" ref="AA796">IF(ISNUMBER(SEARCH("cassette",H796)),_xlfn.XLOOKUP(S796,cassettewidth,_xlfn.XLOOKUP(H796,cassettetype,cassette)),IF(ISNUMBER(SEARCH("fascia",H796)),_xlfn.XLOOKUP(S796,fasciawidth,_xlfn.XLOOKUP(H796,fasciatype,fascia)),0))</f>
        <v>0</v>
      </c>
      <c r="AB796" s="7" t="str">
        <f t="shared" si="273"/>
        <v/>
      </c>
      <c r="AC796" s="7" t="str" cm="1">
        <f t="array" ref="AC796">IF(NOT(ISBLANK(H796)),_xlfn.XLOOKUP(S796,cassetterefwidth,_xlfn.XLOOKUP(T796,cassetterefdrop,cassetteref)),"")</f>
        <v/>
      </c>
      <c r="AD796" s="1" t="b">
        <f t="shared" si="274"/>
        <v>0</v>
      </c>
      <c r="AE796" s="1" t="b">
        <f t="shared" si="259"/>
        <v>0</v>
      </c>
      <c r="AF796" s="10" t="e" cm="1">
        <f t="array" aca="1" ref="AF796" ca="1">(_xlfn.XLOOKUP($S796,INDIRECT($U796&amp;$W796&amp;"W"),_xlfn.XLOOKUP($T796,INDIRECT($U796&amp;$W796&amp;"D"),INDIRECT($U796&amp;$W796))))</f>
        <v>#REF!</v>
      </c>
      <c r="AG796" s="9"/>
      <c r="AH796" s="9"/>
      <c r="AI796" s="9"/>
      <c r="AJ796" s="9"/>
      <c r="AK796" s="9"/>
      <c r="AL796" s="7">
        <f t="shared" si="260"/>
        <v>500</v>
      </c>
      <c r="AM796" s="7" t="str">
        <f t="shared" si="275"/>
        <v/>
      </c>
      <c r="AN796" s="7">
        <f t="shared" si="261"/>
        <v>0</v>
      </c>
      <c r="AO796" s="7">
        <f t="shared" si="262"/>
        <v>0</v>
      </c>
      <c r="AP796" s="9" cm="1">
        <f t="array" aca="1" ref="AP796" ca="1">IF(F796="Flow",_xlfn.XLOOKUP(AL796,INDIRECT(F796&amp;AM796&amp;"W"),_xlfn.XLOOKUP(AI796,INDIRECT(F796&amp;AM796&amp;"H"),INDIRECT(F796&amp;AM796))),0)</f>
        <v>0</v>
      </c>
      <c r="AQ796" s="9">
        <f>IF(F796="Cascade",_xlfn.XLOOKUP(S796,Cascade!$C$4:$S$4,Cascade!$C$5:$S$5),0)</f>
        <v>0</v>
      </c>
      <c r="AR796" s="9" t="b">
        <f t="shared" si="263"/>
        <v>0</v>
      </c>
      <c r="AS796" s="9" cm="1">
        <f t="array" aca="1" ref="AS796" ca="1">IF(OR(G796="Ellipse 43",G796="Luxury 46",G796="Type 2",G796="Type D",G796="Type Z",ISBLANK(G796)),0,_xlfn.XLOOKUP(S796,INDIRECT(U796&amp;AR796&amp;"w"),INDIRECT(U796&amp;AR796)))</f>
        <v>0</v>
      </c>
      <c r="AT796" s="9" cm="1">
        <f t="array" ref="AT796">IF(F796="ExtraLok 100",_xlfn.XLOOKUP(S796,'ExtraLok 100'!$C$6:$S$6,_xlfn.XLOOKUP('Pricing Tool'!T796,'ExtraLok 100'!$A$7:$A$21,'ExtraLok 100'!$C$7:$S$21)),IF(F796="ExtraLok 125",_xlfn.XLOOKUP('Pricing Tool'!S796,'ExtraLok 125'!$C$6:$S$6,_xlfn.XLOOKUP('Pricing Tool'!T796,'ExtraLok 125'!$A$7:$A$33,'ExtraLok 125'!$C$7:$S$33)),0))</f>
        <v>0</v>
      </c>
      <c r="AU796" s="9">
        <f t="shared" ca="1" si="276"/>
        <v>0</v>
      </c>
      <c r="AV796" s="9" t="str">
        <f t="shared" si="264"/>
        <v/>
      </c>
      <c r="AW796" s="85" t="e">
        <f>_xlfn.XLOOKUP($AV796,'Size capacities'!$A$2:$A$120,'Size capacities'!D$2:D$120)</f>
        <v>#N/A</v>
      </c>
      <c r="AX796" s="85" t="e">
        <f>_xlfn.XLOOKUP($AV796,'Size capacities'!$A$2:$A$120,'Size capacities'!E$2:E$120)</f>
        <v>#N/A</v>
      </c>
      <c r="AY796" s="85" t="e">
        <f>_xlfn.XLOOKUP($AV796,'Size capacities'!$A$2:$A$120,'Size capacities'!F$2:F$120)</f>
        <v>#N/A</v>
      </c>
      <c r="AZ796" s="85" t="e">
        <f>_xlfn.XLOOKUP($AV796,'Size capacities'!$A$2:$A$120,'Size capacities'!G$2:G$120)</f>
        <v>#N/A</v>
      </c>
      <c r="BA796" s="85">
        <f t="shared" si="265"/>
        <v>0</v>
      </c>
      <c r="BB796" s="85">
        <f t="shared" si="266"/>
        <v>0</v>
      </c>
    </row>
    <row r="797" spans="1:54" x14ac:dyDescent="0.3">
      <c r="A797" s="7">
        <v>794</v>
      </c>
      <c r="B797" s="91"/>
      <c r="C797" s="91"/>
      <c r="D797" s="91"/>
      <c r="E797" s="91"/>
      <c r="F797" s="91"/>
      <c r="G797" s="91"/>
      <c r="H797" s="91"/>
      <c r="I797" s="91"/>
      <c r="J797" s="91"/>
      <c r="K797" s="92"/>
      <c r="L797" s="92"/>
      <c r="M797" s="9">
        <f t="shared" ca="1" si="256"/>
        <v>0</v>
      </c>
      <c r="N797" s="10" cm="1">
        <f t="array" aca="1" ref="N797" ca="1">IF(ISBLANK(C797),0,IF(F797="Flow",AP797,IF(F797="Cascade",AQ797,IF(OR(ISBLANK(F797),ISBLANK(G797),ISBLANK(I797),ISBLANK(J797)),0,(_xlfn.XLOOKUP(S797,INDIRECT(U797&amp;W797&amp;"W"),_xlfn.XLOOKUP(T797,INDIRECT(U797&amp;W797&amp;"D"),INDIRECT(U797&amp;W797))))))))</f>
        <v>0</v>
      </c>
      <c r="O797" s="93"/>
      <c r="P797" s="9">
        <f t="shared" ca="1" si="257"/>
        <v>0</v>
      </c>
      <c r="Q797" s="9">
        <f t="shared" si="267"/>
        <v>0</v>
      </c>
      <c r="S797" s="7">
        <f t="shared" si="268"/>
        <v>800</v>
      </c>
      <c r="T797" s="7">
        <f t="shared" si="269"/>
        <v>800</v>
      </c>
      <c r="U797" s="8" t="str">
        <f t="shared" si="270"/>
        <v/>
      </c>
      <c r="V797" s="7" cm="1">
        <f t="array" aca="1" ref="V797" ca="1">IF(ISBLANK(I797),0,_xlfn.XLOOKUP(I797,INDIRECT(U797&amp;"Controls"),INDIRECT(U797&amp;"ControlsAddon")))</f>
        <v>0</v>
      </c>
      <c r="W797" s="7" t="str">
        <f t="shared" si="258"/>
        <v/>
      </c>
      <c r="X797" s="7" cm="1">
        <f t="array" aca="1" ref="X797" ca="1">IF(AND(K797="y",NOT(ISBLANK(H797))),_xlfn.XLOOKUP(S797,ralcassette,ralcassettecost),IF(K797="Y",_xlfn.XLOOKUP(S797,INDIRECT(U797&amp;"RALW"),_xlfn.XLOOKUP(T797,INDIRECT(U797&amp;"RALD"),INDIRECT(U797&amp;"RAL"))),0))</f>
        <v>0</v>
      </c>
      <c r="Y797" s="7">
        <f t="shared" si="271"/>
        <v>0</v>
      </c>
      <c r="Z797" s="7">
        <f t="shared" si="272"/>
        <v>0</v>
      </c>
      <c r="AA797" s="7" cm="1">
        <f t="array" ref="AA797">IF(ISNUMBER(SEARCH("cassette",H797)),_xlfn.XLOOKUP(S797,cassettewidth,_xlfn.XLOOKUP(H797,cassettetype,cassette)),IF(ISNUMBER(SEARCH("fascia",H797)),_xlfn.XLOOKUP(S797,fasciawidth,_xlfn.XLOOKUP(H797,fasciatype,fascia)),0))</f>
        <v>0</v>
      </c>
      <c r="AB797" s="7" t="str">
        <f t="shared" si="273"/>
        <v/>
      </c>
      <c r="AC797" s="7" t="str" cm="1">
        <f t="array" ref="AC797">IF(NOT(ISBLANK(H797)),_xlfn.XLOOKUP(S797,cassetterefwidth,_xlfn.XLOOKUP(T797,cassetterefdrop,cassetteref)),"")</f>
        <v/>
      </c>
      <c r="AD797" s="1" t="b">
        <f t="shared" si="274"/>
        <v>0</v>
      </c>
      <c r="AE797" s="1" t="b">
        <f t="shared" si="259"/>
        <v>0</v>
      </c>
      <c r="AF797" s="10" t="e" cm="1">
        <f t="array" aca="1" ref="AF797" ca="1">(_xlfn.XLOOKUP($S797,INDIRECT($U797&amp;$W797&amp;"W"),_xlfn.XLOOKUP($T797,INDIRECT($U797&amp;$W797&amp;"D"),INDIRECT($U797&amp;$W797))))</f>
        <v>#REF!</v>
      </c>
      <c r="AG797" s="9"/>
      <c r="AH797" s="9"/>
      <c r="AI797" s="9"/>
      <c r="AJ797" s="9"/>
      <c r="AK797" s="9"/>
      <c r="AL797" s="7">
        <f t="shared" si="260"/>
        <v>500</v>
      </c>
      <c r="AM797" s="7" t="str">
        <f t="shared" si="275"/>
        <v/>
      </c>
      <c r="AN797" s="7">
        <f t="shared" si="261"/>
        <v>0</v>
      </c>
      <c r="AO797" s="7">
        <f t="shared" si="262"/>
        <v>0</v>
      </c>
      <c r="AP797" s="9" cm="1">
        <f t="array" aca="1" ref="AP797" ca="1">IF(F797="Flow",_xlfn.XLOOKUP(AL797,INDIRECT(F797&amp;AM797&amp;"W"),_xlfn.XLOOKUP(AI797,INDIRECT(F797&amp;AM797&amp;"H"),INDIRECT(F797&amp;AM797))),0)</f>
        <v>0</v>
      </c>
      <c r="AQ797" s="9">
        <f>IF(F797="Cascade",_xlfn.XLOOKUP(S797,Cascade!$C$4:$S$4,Cascade!$C$5:$S$5),0)</f>
        <v>0</v>
      </c>
      <c r="AR797" s="9" t="b">
        <f t="shared" si="263"/>
        <v>0</v>
      </c>
      <c r="AS797" s="9" cm="1">
        <f t="array" aca="1" ref="AS797" ca="1">IF(OR(G797="Ellipse 43",G797="Luxury 46",G797="Type 2",G797="Type D",G797="Type Z",ISBLANK(G797)),0,_xlfn.XLOOKUP(S797,INDIRECT(U797&amp;AR797&amp;"w"),INDIRECT(U797&amp;AR797)))</f>
        <v>0</v>
      </c>
      <c r="AT797" s="9" cm="1">
        <f t="array" ref="AT797">IF(F797="ExtraLok 100",_xlfn.XLOOKUP(S797,'ExtraLok 100'!$C$6:$S$6,_xlfn.XLOOKUP('Pricing Tool'!T797,'ExtraLok 100'!$A$7:$A$21,'ExtraLok 100'!$C$7:$S$21)),IF(F797="ExtraLok 125",_xlfn.XLOOKUP('Pricing Tool'!S797,'ExtraLok 125'!$C$6:$S$6,_xlfn.XLOOKUP('Pricing Tool'!T797,'ExtraLok 125'!$A$7:$A$33,'ExtraLok 125'!$C$7:$S$33)),0))</f>
        <v>0</v>
      </c>
      <c r="AU797" s="9">
        <f t="shared" ca="1" si="276"/>
        <v>0</v>
      </c>
      <c r="AV797" s="9" t="str">
        <f t="shared" si="264"/>
        <v/>
      </c>
      <c r="AW797" s="85" t="e">
        <f>_xlfn.XLOOKUP($AV797,'Size capacities'!$A$2:$A$120,'Size capacities'!D$2:D$120)</f>
        <v>#N/A</v>
      </c>
      <c r="AX797" s="85" t="e">
        <f>_xlfn.XLOOKUP($AV797,'Size capacities'!$A$2:$A$120,'Size capacities'!E$2:E$120)</f>
        <v>#N/A</v>
      </c>
      <c r="AY797" s="85" t="e">
        <f>_xlfn.XLOOKUP($AV797,'Size capacities'!$A$2:$A$120,'Size capacities'!F$2:F$120)</f>
        <v>#N/A</v>
      </c>
      <c r="AZ797" s="85" t="e">
        <f>_xlfn.XLOOKUP($AV797,'Size capacities'!$A$2:$A$120,'Size capacities'!G$2:G$120)</f>
        <v>#N/A</v>
      </c>
      <c r="BA797" s="85">
        <f t="shared" si="265"/>
        <v>0</v>
      </c>
      <c r="BB797" s="85">
        <f t="shared" si="266"/>
        <v>0</v>
      </c>
    </row>
    <row r="798" spans="1:54" x14ac:dyDescent="0.3">
      <c r="A798" s="7">
        <v>795</v>
      </c>
      <c r="B798" s="91"/>
      <c r="C798" s="91"/>
      <c r="D798" s="91"/>
      <c r="E798" s="91"/>
      <c r="F798" s="91"/>
      <c r="G798" s="91"/>
      <c r="H798" s="91"/>
      <c r="I798" s="91"/>
      <c r="J798" s="91"/>
      <c r="K798" s="92"/>
      <c r="L798" s="92"/>
      <c r="M798" s="9">
        <f t="shared" ca="1" si="256"/>
        <v>0</v>
      </c>
      <c r="N798" s="10" cm="1">
        <f t="array" aca="1" ref="N798" ca="1">IF(ISBLANK(C798),0,IF(F798="Flow",AP798,IF(F798="Cascade",AQ798,IF(OR(ISBLANK(F798),ISBLANK(G798),ISBLANK(I798),ISBLANK(J798)),0,(_xlfn.XLOOKUP(S798,INDIRECT(U798&amp;W798&amp;"W"),_xlfn.XLOOKUP(T798,INDIRECT(U798&amp;W798&amp;"D"),INDIRECT(U798&amp;W798))))))))</f>
        <v>0</v>
      </c>
      <c r="O798" s="93"/>
      <c r="P798" s="9">
        <f t="shared" ca="1" si="257"/>
        <v>0</v>
      </c>
      <c r="Q798" s="9">
        <f t="shared" si="267"/>
        <v>0</v>
      </c>
      <c r="S798" s="7">
        <f t="shared" si="268"/>
        <v>800</v>
      </c>
      <c r="T798" s="7">
        <f t="shared" si="269"/>
        <v>800</v>
      </c>
      <c r="U798" s="8" t="str">
        <f t="shared" si="270"/>
        <v/>
      </c>
      <c r="V798" s="7" cm="1">
        <f t="array" aca="1" ref="V798" ca="1">IF(ISBLANK(I798),0,_xlfn.XLOOKUP(I798,INDIRECT(U798&amp;"Controls"),INDIRECT(U798&amp;"ControlsAddon")))</f>
        <v>0</v>
      </c>
      <c r="W798" s="7" t="str">
        <f t="shared" si="258"/>
        <v/>
      </c>
      <c r="X798" s="7" cm="1">
        <f t="array" aca="1" ref="X798" ca="1">IF(AND(K798="y",NOT(ISBLANK(H798))),_xlfn.XLOOKUP(S798,ralcassette,ralcassettecost),IF(K798="Y",_xlfn.XLOOKUP(S798,INDIRECT(U798&amp;"RALW"),_xlfn.XLOOKUP(T798,INDIRECT(U798&amp;"RALD"),INDIRECT(U798&amp;"RAL"))),0))</f>
        <v>0</v>
      </c>
      <c r="Y798" s="7">
        <f t="shared" si="271"/>
        <v>0</v>
      </c>
      <c r="Z798" s="7">
        <f t="shared" si="272"/>
        <v>0</v>
      </c>
      <c r="AA798" s="7" cm="1">
        <f t="array" ref="AA798">IF(ISNUMBER(SEARCH("cassette",H798)),_xlfn.XLOOKUP(S798,cassettewidth,_xlfn.XLOOKUP(H798,cassettetype,cassette)),IF(ISNUMBER(SEARCH("fascia",H798)),_xlfn.XLOOKUP(S798,fasciawidth,_xlfn.XLOOKUP(H798,fasciatype,fascia)),0))</f>
        <v>0</v>
      </c>
      <c r="AB798" s="7" t="str">
        <f t="shared" si="273"/>
        <v/>
      </c>
      <c r="AC798" s="7" t="str" cm="1">
        <f t="array" ref="AC798">IF(NOT(ISBLANK(H798)),_xlfn.XLOOKUP(S798,cassetterefwidth,_xlfn.XLOOKUP(T798,cassetterefdrop,cassetteref)),"")</f>
        <v/>
      </c>
      <c r="AD798" s="1" t="b">
        <f t="shared" si="274"/>
        <v>0</v>
      </c>
      <c r="AE798" s="1" t="b">
        <f t="shared" si="259"/>
        <v>0</v>
      </c>
      <c r="AF798" s="10" t="e" cm="1">
        <f t="array" aca="1" ref="AF798" ca="1">(_xlfn.XLOOKUP($S798,INDIRECT($U798&amp;$W798&amp;"W"),_xlfn.XLOOKUP($T798,INDIRECT($U798&amp;$W798&amp;"D"),INDIRECT($U798&amp;$W798))))</f>
        <v>#REF!</v>
      </c>
      <c r="AG798" s="9"/>
      <c r="AH798" s="9"/>
      <c r="AI798" s="9"/>
      <c r="AJ798" s="9"/>
      <c r="AK798" s="9"/>
      <c r="AL798" s="7">
        <f t="shared" si="260"/>
        <v>500</v>
      </c>
      <c r="AM798" s="7" t="str">
        <f t="shared" si="275"/>
        <v/>
      </c>
      <c r="AN798" s="7">
        <f t="shared" si="261"/>
        <v>0</v>
      </c>
      <c r="AO798" s="7">
        <f t="shared" si="262"/>
        <v>0</v>
      </c>
      <c r="AP798" s="9" cm="1">
        <f t="array" aca="1" ref="AP798" ca="1">IF(F798="Flow",_xlfn.XLOOKUP(AL798,INDIRECT(F798&amp;AM798&amp;"W"),_xlfn.XLOOKUP(AI798,INDIRECT(F798&amp;AM798&amp;"H"),INDIRECT(F798&amp;AM798))),0)</f>
        <v>0</v>
      </c>
      <c r="AQ798" s="9">
        <f>IF(F798="Cascade",_xlfn.XLOOKUP(S798,Cascade!$C$4:$S$4,Cascade!$C$5:$S$5),0)</f>
        <v>0</v>
      </c>
      <c r="AR798" s="9" t="b">
        <f t="shared" si="263"/>
        <v>0</v>
      </c>
      <c r="AS798" s="9" cm="1">
        <f t="array" aca="1" ref="AS798" ca="1">IF(OR(G798="Ellipse 43",G798="Luxury 46",G798="Type 2",G798="Type D",G798="Type Z",ISBLANK(G798)),0,_xlfn.XLOOKUP(S798,INDIRECT(U798&amp;AR798&amp;"w"),INDIRECT(U798&amp;AR798)))</f>
        <v>0</v>
      </c>
      <c r="AT798" s="9" cm="1">
        <f t="array" ref="AT798">IF(F798="ExtraLok 100",_xlfn.XLOOKUP(S798,'ExtraLok 100'!$C$6:$S$6,_xlfn.XLOOKUP('Pricing Tool'!T798,'ExtraLok 100'!$A$7:$A$21,'ExtraLok 100'!$C$7:$S$21)),IF(F798="ExtraLok 125",_xlfn.XLOOKUP('Pricing Tool'!S798,'ExtraLok 125'!$C$6:$S$6,_xlfn.XLOOKUP('Pricing Tool'!T798,'ExtraLok 125'!$A$7:$A$33,'ExtraLok 125'!$C$7:$S$33)),0))</f>
        <v>0</v>
      </c>
      <c r="AU798" s="9">
        <f t="shared" ca="1" si="276"/>
        <v>0</v>
      </c>
      <c r="AV798" s="9" t="str">
        <f t="shared" si="264"/>
        <v/>
      </c>
      <c r="AW798" s="85" t="e">
        <f>_xlfn.XLOOKUP($AV798,'Size capacities'!$A$2:$A$120,'Size capacities'!D$2:D$120)</f>
        <v>#N/A</v>
      </c>
      <c r="AX798" s="85" t="e">
        <f>_xlfn.XLOOKUP($AV798,'Size capacities'!$A$2:$A$120,'Size capacities'!E$2:E$120)</f>
        <v>#N/A</v>
      </c>
      <c r="AY798" s="85" t="e">
        <f>_xlfn.XLOOKUP($AV798,'Size capacities'!$A$2:$A$120,'Size capacities'!F$2:F$120)</f>
        <v>#N/A</v>
      </c>
      <c r="AZ798" s="85" t="e">
        <f>_xlfn.XLOOKUP($AV798,'Size capacities'!$A$2:$A$120,'Size capacities'!G$2:G$120)</f>
        <v>#N/A</v>
      </c>
      <c r="BA798" s="85">
        <f t="shared" si="265"/>
        <v>0</v>
      </c>
      <c r="BB798" s="85">
        <f t="shared" si="266"/>
        <v>0</v>
      </c>
    </row>
    <row r="799" spans="1:54" x14ac:dyDescent="0.3">
      <c r="A799" s="7">
        <v>796</v>
      </c>
      <c r="B799" s="91"/>
      <c r="C799" s="91"/>
      <c r="D799" s="91"/>
      <c r="E799" s="91"/>
      <c r="F799" s="91"/>
      <c r="G799" s="91"/>
      <c r="H799" s="91"/>
      <c r="I799" s="91"/>
      <c r="J799" s="91"/>
      <c r="K799" s="92"/>
      <c r="L799" s="92"/>
      <c r="M799" s="9">
        <f t="shared" ca="1" si="256"/>
        <v>0</v>
      </c>
      <c r="N799" s="10" cm="1">
        <f t="array" aca="1" ref="N799" ca="1">IF(ISBLANK(C799),0,IF(F799="Flow",AP799,IF(F799="Cascade",AQ799,IF(OR(ISBLANK(F799),ISBLANK(G799),ISBLANK(I799),ISBLANK(J799)),0,(_xlfn.XLOOKUP(S799,INDIRECT(U799&amp;W799&amp;"W"),_xlfn.XLOOKUP(T799,INDIRECT(U799&amp;W799&amp;"D"),INDIRECT(U799&amp;W799))))))))</f>
        <v>0</v>
      </c>
      <c r="O799" s="93"/>
      <c r="P799" s="9">
        <f t="shared" ca="1" si="257"/>
        <v>0</v>
      </c>
      <c r="Q799" s="9">
        <f t="shared" si="267"/>
        <v>0</v>
      </c>
      <c r="S799" s="7">
        <f t="shared" si="268"/>
        <v>800</v>
      </c>
      <c r="T799" s="7">
        <f t="shared" si="269"/>
        <v>800</v>
      </c>
      <c r="U799" s="8" t="str">
        <f t="shared" si="270"/>
        <v/>
      </c>
      <c r="V799" s="7" cm="1">
        <f t="array" aca="1" ref="V799" ca="1">IF(ISBLANK(I799),0,_xlfn.XLOOKUP(I799,INDIRECT(U799&amp;"Controls"),INDIRECT(U799&amp;"ControlsAddon")))</f>
        <v>0</v>
      </c>
      <c r="W799" s="7" t="str">
        <f t="shared" si="258"/>
        <v/>
      </c>
      <c r="X799" s="7" cm="1">
        <f t="array" aca="1" ref="X799" ca="1">IF(AND(K799="y",NOT(ISBLANK(H799))),_xlfn.XLOOKUP(S799,ralcassette,ralcassettecost),IF(K799="Y",_xlfn.XLOOKUP(S799,INDIRECT(U799&amp;"RALW"),_xlfn.XLOOKUP(T799,INDIRECT(U799&amp;"RALD"),INDIRECT(U799&amp;"RAL"))),0))</f>
        <v>0</v>
      </c>
      <c r="Y799" s="7">
        <f t="shared" si="271"/>
        <v>0</v>
      </c>
      <c r="Z799" s="7">
        <f t="shared" si="272"/>
        <v>0</v>
      </c>
      <c r="AA799" s="7" cm="1">
        <f t="array" ref="AA799">IF(ISNUMBER(SEARCH("cassette",H799)),_xlfn.XLOOKUP(S799,cassettewidth,_xlfn.XLOOKUP(H799,cassettetype,cassette)),IF(ISNUMBER(SEARCH("fascia",H799)),_xlfn.XLOOKUP(S799,fasciawidth,_xlfn.XLOOKUP(H799,fasciatype,fascia)),0))</f>
        <v>0</v>
      </c>
      <c r="AB799" s="7" t="str">
        <f t="shared" si="273"/>
        <v/>
      </c>
      <c r="AC799" s="7" t="str" cm="1">
        <f t="array" ref="AC799">IF(NOT(ISBLANK(H799)),_xlfn.XLOOKUP(S799,cassetterefwidth,_xlfn.XLOOKUP(T799,cassetterefdrop,cassetteref)),"")</f>
        <v/>
      </c>
      <c r="AD799" s="1" t="b">
        <f t="shared" si="274"/>
        <v>0</v>
      </c>
      <c r="AE799" s="1" t="b">
        <f t="shared" si="259"/>
        <v>0</v>
      </c>
      <c r="AF799" s="10" t="e" cm="1">
        <f t="array" aca="1" ref="AF799" ca="1">(_xlfn.XLOOKUP($S799,INDIRECT($U799&amp;$W799&amp;"W"),_xlfn.XLOOKUP($T799,INDIRECT($U799&amp;$W799&amp;"D"),INDIRECT($U799&amp;$W799))))</f>
        <v>#REF!</v>
      </c>
      <c r="AG799" s="9"/>
      <c r="AH799" s="9"/>
      <c r="AI799" s="9"/>
      <c r="AJ799" s="9"/>
      <c r="AK799" s="9"/>
      <c r="AL799" s="7">
        <f t="shared" si="260"/>
        <v>500</v>
      </c>
      <c r="AM799" s="7" t="str">
        <f t="shared" si="275"/>
        <v/>
      </c>
      <c r="AN799" s="7">
        <f t="shared" si="261"/>
        <v>0</v>
      </c>
      <c r="AO799" s="7">
        <f t="shared" si="262"/>
        <v>0</v>
      </c>
      <c r="AP799" s="9" cm="1">
        <f t="array" aca="1" ref="AP799" ca="1">IF(F799="Flow",_xlfn.XLOOKUP(AL799,INDIRECT(F799&amp;AM799&amp;"W"),_xlfn.XLOOKUP(AI799,INDIRECT(F799&amp;AM799&amp;"H"),INDIRECT(F799&amp;AM799))),0)</f>
        <v>0</v>
      </c>
      <c r="AQ799" s="9">
        <f>IF(F799="Cascade",_xlfn.XLOOKUP(S799,Cascade!$C$4:$S$4,Cascade!$C$5:$S$5),0)</f>
        <v>0</v>
      </c>
      <c r="AR799" s="9" t="b">
        <f t="shared" si="263"/>
        <v>0</v>
      </c>
      <c r="AS799" s="9" cm="1">
        <f t="array" aca="1" ref="AS799" ca="1">IF(OR(G799="Ellipse 43",G799="Luxury 46",G799="Type 2",G799="Type D",G799="Type Z",ISBLANK(G799)),0,_xlfn.XLOOKUP(S799,INDIRECT(U799&amp;AR799&amp;"w"),INDIRECT(U799&amp;AR799)))</f>
        <v>0</v>
      </c>
      <c r="AT799" s="9" cm="1">
        <f t="array" ref="AT799">IF(F799="ExtraLok 100",_xlfn.XLOOKUP(S799,'ExtraLok 100'!$C$6:$S$6,_xlfn.XLOOKUP('Pricing Tool'!T799,'ExtraLok 100'!$A$7:$A$21,'ExtraLok 100'!$C$7:$S$21)),IF(F799="ExtraLok 125",_xlfn.XLOOKUP('Pricing Tool'!S799,'ExtraLok 125'!$C$6:$S$6,_xlfn.XLOOKUP('Pricing Tool'!T799,'ExtraLok 125'!$A$7:$A$33,'ExtraLok 125'!$C$7:$S$33)),0))</f>
        <v>0</v>
      </c>
      <c r="AU799" s="9">
        <f t="shared" ca="1" si="276"/>
        <v>0</v>
      </c>
      <c r="AV799" s="9" t="str">
        <f t="shared" si="264"/>
        <v/>
      </c>
      <c r="AW799" s="85" t="e">
        <f>_xlfn.XLOOKUP($AV799,'Size capacities'!$A$2:$A$120,'Size capacities'!D$2:D$120)</f>
        <v>#N/A</v>
      </c>
      <c r="AX799" s="85" t="e">
        <f>_xlfn.XLOOKUP($AV799,'Size capacities'!$A$2:$A$120,'Size capacities'!E$2:E$120)</f>
        <v>#N/A</v>
      </c>
      <c r="AY799" s="85" t="e">
        <f>_xlfn.XLOOKUP($AV799,'Size capacities'!$A$2:$A$120,'Size capacities'!F$2:F$120)</f>
        <v>#N/A</v>
      </c>
      <c r="AZ799" s="85" t="e">
        <f>_xlfn.XLOOKUP($AV799,'Size capacities'!$A$2:$A$120,'Size capacities'!G$2:G$120)</f>
        <v>#N/A</v>
      </c>
      <c r="BA799" s="85">
        <f t="shared" si="265"/>
        <v>0</v>
      </c>
      <c r="BB799" s="85">
        <f t="shared" si="266"/>
        <v>0</v>
      </c>
    </row>
    <row r="800" spans="1:54" x14ac:dyDescent="0.3">
      <c r="A800" s="7">
        <v>797</v>
      </c>
      <c r="B800" s="91"/>
      <c r="C800" s="91"/>
      <c r="D800" s="91"/>
      <c r="E800" s="91"/>
      <c r="F800" s="91"/>
      <c r="G800" s="91"/>
      <c r="H800" s="91"/>
      <c r="I800" s="91"/>
      <c r="J800" s="91"/>
      <c r="K800" s="92"/>
      <c r="L800" s="92"/>
      <c r="M800" s="9">
        <f t="shared" ca="1" si="256"/>
        <v>0</v>
      </c>
      <c r="N800" s="10" cm="1">
        <f t="array" aca="1" ref="N800" ca="1">IF(ISBLANK(C800),0,IF(F800="Flow",AP800,IF(F800="Cascade",AQ800,IF(OR(ISBLANK(F800),ISBLANK(G800),ISBLANK(I800),ISBLANK(J800)),0,(_xlfn.XLOOKUP(S800,INDIRECT(U800&amp;W800&amp;"W"),_xlfn.XLOOKUP(T800,INDIRECT(U800&amp;W800&amp;"D"),INDIRECT(U800&amp;W800))))))))</f>
        <v>0</v>
      </c>
      <c r="O800" s="93"/>
      <c r="P800" s="9">
        <f t="shared" ca="1" si="257"/>
        <v>0</v>
      </c>
      <c r="Q800" s="9">
        <f t="shared" si="267"/>
        <v>0</v>
      </c>
      <c r="S800" s="7">
        <f t="shared" si="268"/>
        <v>800</v>
      </c>
      <c r="T800" s="7">
        <f t="shared" si="269"/>
        <v>800</v>
      </c>
      <c r="U800" s="8" t="str">
        <f t="shared" si="270"/>
        <v/>
      </c>
      <c r="V800" s="7" cm="1">
        <f t="array" aca="1" ref="V800" ca="1">IF(ISBLANK(I800),0,_xlfn.XLOOKUP(I800,INDIRECT(U800&amp;"Controls"),INDIRECT(U800&amp;"ControlsAddon")))</f>
        <v>0</v>
      </c>
      <c r="W800" s="7" t="str">
        <f t="shared" si="258"/>
        <v/>
      </c>
      <c r="X800" s="7" cm="1">
        <f t="array" aca="1" ref="X800" ca="1">IF(AND(K800="y",NOT(ISBLANK(H800))),_xlfn.XLOOKUP(S800,ralcassette,ralcassettecost),IF(K800="Y",_xlfn.XLOOKUP(S800,INDIRECT(U800&amp;"RALW"),_xlfn.XLOOKUP(T800,INDIRECT(U800&amp;"RALD"),INDIRECT(U800&amp;"RAL"))),0))</f>
        <v>0</v>
      </c>
      <c r="Y800" s="7">
        <f t="shared" si="271"/>
        <v>0</v>
      </c>
      <c r="Z800" s="7">
        <f t="shared" si="272"/>
        <v>0</v>
      </c>
      <c r="AA800" s="7" cm="1">
        <f t="array" ref="AA800">IF(ISNUMBER(SEARCH("cassette",H800)),_xlfn.XLOOKUP(S800,cassettewidth,_xlfn.XLOOKUP(H800,cassettetype,cassette)),IF(ISNUMBER(SEARCH("fascia",H800)),_xlfn.XLOOKUP(S800,fasciawidth,_xlfn.XLOOKUP(H800,fasciatype,fascia)),0))</f>
        <v>0</v>
      </c>
      <c r="AB800" s="7" t="str">
        <f t="shared" si="273"/>
        <v/>
      </c>
      <c r="AC800" s="7" t="str" cm="1">
        <f t="array" ref="AC800">IF(NOT(ISBLANK(H800)),_xlfn.XLOOKUP(S800,cassetterefwidth,_xlfn.XLOOKUP(T800,cassetterefdrop,cassetteref)),"")</f>
        <v/>
      </c>
      <c r="AD800" s="1" t="b">
        <f t="shared" si="274"/>
        <v>0</v>
      </c>
      <c r="AE800" s="1" t="b">
        <f t="shared" si="259"/>
        <v>0</v>
      </c>
      <c r="AF800" s="10" t="e" cm="1">
        <f t="array" aca="1" ref="AF800" ca="1">(_xlfn.XLOOKUP($S800,INDIRECT($U800&amp;$W800&amp;"W"),_xlfn.XLOOKUP($T800,INDIRECT($U800&amp;$W800&amp;"D"),INDIRECT($U800&amp;$W800))))</f>
        <v>#REF!</v>
      </c>
      <c r="AG800" s="9"/>
      <c r="AH800" s="9"/>
      <c r="AI800" s="9"/>
      <c r="AJ800" s="9"/>
      <c r="AK800" s="9"/>
      <c r="AL800" s="7">
        <f t="shared" si="260"/>
        <v>500</v>
      </c>
      <c r="AM800" s="7" t="str">
        <f t="shared" si="275"/>
        <v/>
      </c>
      <c r="AN800" s="7">
        <f t="shared" si="261"/>
        <v>0</v>
      </c>
      <c r="AO800" s="7">
        <f t="shared" si="262"/>
        <v>0</v>
      </c>
      <c r="AP800" s="9" cm="1">
        <f t="array" aca="1" ref="AP800" ca="1">IF(F800="Flow",_xlfn.XLOOKUP(AL800,INDIRECT(F800&amp;AM800&amp;"W"),_xlfn.XLOOKUP(AI800,INDIRECT(F800&amp;AM800&amp;"H"),INDIRECT(F800&amp;AM800))),0)</f>
        <v>0</v>
      </c>
      <c r="AQ800" s="9">
        <f>IF(F800="Cascade",_xlfn.XLOOKUP(S800,Cascade!$C$4:$S$4,Cascade!$C$5:$S$5),0)</f>
        <v>0</v>
      </c>
      <c r="AR800" s="9" t="b">
        <f t="shared" si="263"/>
        <v>0</v>
      </c>
      <c r="AS800" s="9" cm="1">
        <f t="array" aca="1" ref="AS800" ca="1">IF(OR(G800="Ellipse 43",G800="Luxury 46",G800="Type 2",G800="Type D",G800="Type Z",ISBLANK(G800)),0,_xlfn.XLOOKUP(S800,INDIRECT(U800&amp;AR800&amp;"w"),INDIRECT(U800&amp;AR800)))</f>
        <v>0</v>
      </c>
      <c r="AT800" s="9" cm="1">
        <f t="array" ref="AT800">IF(F800="ExtraLok 100",_xlfn.XLOOKUP(S800,'ExtraLok 100'!$C$6:$S$6,_xlfn.XLOOKUP('Pricing Tool'!T800,'ExtraLok 100'!$A$7:$A$21,'ExtraLok 100'!$C$7:$S$21)),IF(F800="ExtraLok 125",_xlfn.XLOOKUP('Pricing Tool'!S800,'ExtraLok 125'!$C$6:$S$6,_xlfn.XLOOKUP('Pricing Tool'!T800,'ExtraLok 125'!$A$7:$A$33,'ExtraLok 125'!$C$7:$S$33)),0))</f>
        <v>0</v>
      </c>
      <c r="AU800" s="9">
        <f t="shared" ca="1" si="276"/>
        <v>0</v>
      </c>
      <c r="AV800" s="9" t="str">
        <f t="shared" si="264"/>
        <v/>
      </c>
      <c r="AW800" s="85" t="e">
        <f>_xlfn.XLOOKUP($AV800,'Size capacities'!$A$2:$A$120,'Size capacities'!D$2:D$120)</f>
        <v>#N/A</v>
      </c>
      <c r="AX800" s="85" t="e">
        <f>_xlfn.XLOOKUP($AV800,'Size capacities'!$A$2:$A$120,'Size capacities'!E$2:E$120)</f>
        <v>#N/A</v>
      </c>
      <c r="AY800" s="85" t="e">
        <f>_xlfn.XLOOKUP($AV800,'Size capacities'!$A$2:$A$120,'Size capacities'!F$2:F$120)</f>
        <v>#N/A</v>
      </c>
      <c r="AZ800" s="85" t="e">
        <f>_xlfn.XLOOKUP($AV800,'Size capacities'!$A$2:$A$120,'Size capacities'!G$2:G$120)</f>
        <v>#N/A</v>
      </c>
      <c r="BA800" s="85">
        <f t="shared" si="265"/>
        <v>0</v>
      </c>
      <c r="BB800" s="85">
        <f t="shared" si="266"/>
        <v>0</v>
      </c>
    </row>
    <row r="801" spans="1:54" x14ac:dyDescent="0.3">
      <c r="A801" s="7">
        <v>798</v>
      </c>
      <c r="B801" s="91"/>
      <c r="C801" s="91"/>
      <c r="D801" s="91"/>
      <c r="E801" s="91"/>
      <c r="F801" s="91"/>
      <c r="G801" s="91"/>
      <c r="H801" s="91"/>
      <c r="I801" s="91"/>
      <c r="J801" s="91"/>
      <c r="K801" s="92"/>
      <c r="L801" s="92"/>
      <c r="M801" s="9">
        <f t="shared" ca="1" si="256"/>
        <v>0</v>
      </c>
      <c r="N801" s="10" cm="1">
        <f t="array" aca="1" ref="N801" ca="1">IF(ISBLANK(C801),0,IF(F801="Flow",AP801,IF(F801="Cascade",AQ801,IF(OR(ISBLANK(F801),ISBLANK(G801),ISBLANK(I801),ISBLANK(J801)),0,(_xlfn.XLOOKUP(S801,INDIRECT(U801&amp;W801&amp;"W"),_xlfn.XLOOKUP(T801,INDIRECT(U801&amp;W801&amp;"D"),INDIRECT(U801&amp;W801))))))))</f>
        <v>0</v>
      </c>
      <c r="O801" s="93"/>
      <c r="P801" s="9">
        <f t="shared" ca="1" si="257"/>
        <v>0</v>
      </c>
      <c r="Q801" s="9">
        <f t="shared" si="267"/>
        <v>0</v>
      </c>
      <c r="S801" s="7">
        <f t="shared" si="268"/>
        <v>800</v>
      </c>
      <c r="T801" s="7">
        <f t="shared" si="269"/>
        <v>800</v>
      </c>
      <c r="U801" s="8" t="str">
        <f t="shared" si="270"/>
        <v/>
      </c>
      <c r="V801" s="7" cm="1">
        <f t="array" aca="1" ref="V801" ca="1">IF(ISBLANK(I801),0,_xlfn.XLOOKUP(I801,INDIRECT(U801&amp;"Controls"),INDIRECT(U801&amp;"ControlsAddon")))</f>
        <v>0</v>
      </c>
      <c r="W801" s="7" t="str">
        <f t="shared" si="258"/>
        <v/>
      </c>
      <c r="X801" s="7" cm="1">
        <f t="array" aca="1" ref="X801" ca="1">IF(AND(K801="y",NOT(ISBLANK(H801))),_xlfn.XLOOKUP(S801,ralcassette,ralcassettecost),IF(K801="Y",_xlfn.XLOOKUP(S801,INDIRECT(U801&amp;"RALW"),_xlfn.XLOOKUP(T801,INDIRECT(U801&amp;"RALD"),INDIRECT(U801&amp;"RAL"))),0))</f>
        <v>0</v>
      </c>
      <c r="Y801" s="7">
        <f t="shared" si="271"/>
        <v>0</v>
      </c>
      <c r="Z801" s="7">
        <f t="shared" si="272"/>
        <v>0</v>
      </c>
      <c r="AA801" s="7" cm="1">
        <f t="array" ref="AA801">IF(ISNUMBER(SEARCH("cassette",H801)),_xlfn.XLOOKUP(S801,cassettewidth,_xlfn.XLOOKUP(H801,cassettetype,cassette)),IF(ISNUMBER(SEARCH("fascia",H801)),_xlfn.XLOOKUP(S801,fasciawidth,_xlfn.XLOOKUP(H801,fasciatype,fascia)),0))</f>
        <v>0</v>
      </c>
      <c r="AB801" s="7" t="str">
        <f t="shared" si="273"/>
        <v/>
      </c>
      <c r="AC801" s="7" t="str" cm="1">
        <f t="array" ref="AC801">IF(NOT(ISBLANK(H801)),_xlfn.XLOOKUP(S801,cassetterefwidth,_xlfn.XLOOKUP(T801,cassetterefdrop,cassetteref)),"")</f>
        <v/>
      </c>
      <c r="AD801" s="1" t="b">
        <f t="shared" si="274"/>
        <v>0</v>
      </c>
      <c r="AE801" s="1" t="b">
        <f t="shared" si="259"/>
        <v>0</v>
      </c>
      <c r="AF801" s="10" t="e" cm="1">
        <f t="array" aca="1" ref="AF801" ca="1">(_xlfn.XLOOKUP($S801,INDIRECT($U801&amp;$W801&amp;"W"),_xlfn.XLOOKUP($T801,INDIRECT($U801&amp;$W801&amp;"D"),INDIRECT($U801&amp;$W801))))</f>
        <v>#REF!</v>
      </c>
      <c r="AG801" s="9"/>
      <c r="AH801" s="9"/>
      <c r="AI801" s="9"/>
      <c r="AJ801" s="9"/>
      <c r="AK801" s="9"/>
      <c r="AL801" s="7">
        <f t="shared" si="260"/>
        <v>500</v>
      </c>
      <c r="AM801" s="7" t="str">
        <f t="shared" si="275"/>
        <v/>
      </c>
      <c r="AN801" s="7">
        <f t="shared" si="261"/>
        <v>0</v>
      </c>
      <c r="AO801" s="7">
        <f t="shared" si="262"/>
        <v>0</v>
      </c>
      <c r="AP801" s="9" cm="1">
        <f t="array" aca="1" ref="AP801" ca="1">IF(F801="Flow",_xlfn.XLOOKUP(AL801,INDIRECT(F801&amp;AM801&amp;"W"),_xlfn.XLOOKUP(AI801,INDIRECT(F801&amp;AM801&amp;"H"),INDIRECT(F801&amp;AM801))),0)</f>
        <v>0</v>
      </c>
      <c r="AQ801" s="9">
        <f>IF(F801="Cascade",_xlfn.XLOOKUP(S801,Cascade!$C$4:$S$4,Cascade!$C$5:$S$5),0)</f>
        <v>0</v>
      </c>
      <c r="AR801" s="9" t="b">
        <f t="shared" si="263"/>
        <v>0</v>
      </c>
      <c r="AS801" s="9" cm="1">
        <f t="array" aca="1" ref="AS801" ca="1">IF(OR(G801="Ellipse 43",G801="Luxury 46",G801="Type 2",G801="Type D",G801="Type Z",ISBLANK(G801)),0,_xlfn.XLOOKUP(S801,INDIRECT(U801&amp;AR801&amp;"w"),INDIRECT(U801&amp;AR801)))</f>
        <v>0</v>
      </c>
      <c r="AT801" s="9" cm="1">
        <f t="array" ref="AT801">IF(F801="ExtraLok 100",_xlfn.XLOOKUP(S801,'ExtraLok 100'!$C$6:$S$6,_xlfn.XLOOKUP('Pricing Tool'!T801,'ExtraLok 100'!$A$7:$A$21,'ExtraLok 100'!$C$7:$S$21)),IF(F801="ExtraLok 125",_xlfn.XLOOKUP('Pricing Tool'!S801,'ExtraLok 125'!$C$6:$S$6,_xlfn.XLOOKUP('Pricing Tool'!T801,'ExtraLok 125'!$A$7:$A$33,'ExtraLok 125'!$C$7:$S$33)),0))</f>
        <v>0</v>
      </c>
      <c r="AU801" s="9">
        <f t="shared" ca="1" si="276"/>
        <v>0</v>
      </c>
      <c r="AV801" s="9" t="str">
        <f t="shared" si="264"/>
        <v/>
      </c>
      <c r="AW801" s="85" t="e">
        <f>_xlfn.XLOOKUP($AV801,'Size capacities'!$A$2:$A$120,'Size capacities'!D$2:D$120)</f>
        <v>#N/A</v>
      </c>
      <c r="AX801" s="85" t="e">
        <f>_xlfn.XLOOKUP($AV801,'Size capacities'!$A$2:$A$120,'Size capacities'!E$2:E$120)</f>
        <v>#N/A</v>
      </c>
      <c r="AY801" s="85" t="e">
        <f>_xlfn.XLOOKUP($AV801,'Size capacities'!$A$2:$A$120,'Size capacities'!F$2:F$120)</f>
        <v>#N/A</v>
      </c>
      <c r="AZ801" s="85" t="e">
        <f>_xlfn.XLOOKUP($AV801,'Size capacities'!$A$2:$A$120,'Size capacities'!G$2:G$120)</f>
        <v>#N/A</v>
      </c>
      <c r="BA801" s="85">
        <f t="shared" si="265"/>
        <v>0</v>
      </c>
      <c r="BB801" s="85">
        <f t="shared" si="266"/>
        <v>0</v>
      </c>
    </row>
    <row r="802" spans="1:54" x14ac:dyDescent="0.3">
      <c r="A802" s="7">
        <v>799</v>
      </c>
      <c r="B802" s="91"/>
      <c r="C802" s="91"/>
      <c r="D802" s="91"/>
      <c r="E802" s="91"/>
      <c r="F802" s="91"/>
      <c r="G802" s="91"/>
      <c r="H802" s="91"/>
      <c r="I802" s="91"/>
      <c r="J802" s="91"/>
      <c r="K802" s="92"/>
      <c r="L802" s="92"/>
      <c r="M802" s="9">
        <f t="shared" ca="1" si="256"/>
        <v>0</v>
      </c>
      <c r="N802" s="10" cm="1">
        <f t="array" aca="1" ref="N802" ca="1">IF(ISBLANK(C802),0,IF(F802="Flow",AP802,IF(F802="Cascade",AQ802,IF(OR(ISBLANK(F802),ISBLANK(G802),ISBLANK(I802),ISBLANK(J802)),0,(_xlfn.XLOOKUP(S802,INDIRECT(U802&amp;W802&amp;"W"),_xlfn.XLOOKUP(T802,INDIRECT(U802&amp;W802&amp;"D"),INDIRECT(U802&amp;W802))))))))</f>
        <v>0</v>
      </c>
      <c r="O802" s="93"/>
      <c r="P802" s="9">
        <f t="shared" ca="1" si="257"/>
        <v>0</v>
      </c>
      <c r="Q802" s="9">
        <f t="shared" si="267"/>
        <v>0</v>
      </c>
      <c r="S802" s="7">
        <f t="shared" si="268"/>
        <v>800</v>
      </c>
      <c r="T802" s="7">
        <f t="shared" si="269"/>
        <v>800</v>
      </c>
      <c r="U802" s="8" t="str">
        <f t="shared" si="270"/>
        <v/>
      </c>
      <c r="V802" s="7" cm="1">
        <f t="array" aca="1" ref="V802" ca="1">IF(ISBLANK(I802),0,_xlfn.XLOOKUP(I802,INDIRECT(U802&amp;"Controls"),INDIRECT(U802&amp;"ControlsAddon")))</f>
        <v>0</v>
      </c>
      <c r="W802" s="7" t="str">
        <f t="shared" si="258"/>
        <v/>
      </c>
      <c r="X802" s="7" cm="1">
        <f t="array" aca="1" ref="X802" ca="1">IF(AND(K802="y",NOT(ISBLANK(H802))),_xlfn.XLOOKUP(S802,ralcassette,ralcassettecost),IF(K802="Y",_xlfn.XLOOKUP(S802,INDIRECT(U802&amp;"RALW"),_xlfn.XLOOKUP(T802,INDIRECT(U802&amp;"RALD"),INDIRECT(U802&amp;"RAL"))),0))</f>
        <v>0</v>
      </c>
      <c r="Y802" s="7">
        <f t="shared" si="271"/>
        <v>0</v>
      </c>
      <c r="Z802" s="7">
        <f t="shared" si="272"/>
        <v>0</v>
      </c>
      <c r="AA802" s="7" cm="1">
        <f t="array" ref="AA802">IF(ISNUMBER(SEARCH("cassette",H802)),_xlfn.XLOOKUP(S802,cassettewidth,_xlfn.XLOOKUP(H802,cassettetype,cassette)),IF(ISNUMBER(SEARCH("fascia",H802)),_xlfn.XLOOKUP(S802,fasciawidth,_xlfn.XLOOKUP(H802,fasciatype,fascia)),0))</f>
        <v>0</v>
      </c>
      <c r="AB802" s="7" t="str">
        <f t="shared" si="273"/>
        <v/>
      </c>
      <c r="AC802" s="7" t="str" cm="1">
        <f t="array" ref="AC802">IF(NOT(ISBLANK(H802)),_xlfn.XLOOKUP(S802,cassetterefwidth,_xlfn.XLOOKUP(T802,cassetterefdrop,cassetteref)),"")</f>
        <v/>
      </c>
      <c r="AD802" s="1" t="b">
        <f t="shared" si="274"/>
        <v>0</v>
      </c>
      <c r="AE802" s="1" t="b">
        <f t="shared" si="259"/>
        <v>0</v>
      </c>
      <c r="AF802" s="10" t="e" cm="1">
        <f t="array" aca="1" ref="AF802" ca="1">(_xlfn.XLOOKUP($S802,INDIRECT($U802&amp;$W802&amp;"W"),_xlfn.XLOOKUP($T802,INDIRECT($U802&amp;$W802&amp;"D"),INDIRECT($U802&amp;$W802))))</f>
        <v>#REF!</v>
      </c>
      <c r="AG802" s="9"/>
      <c r="AH802" s="9"/>
      <c r="AI802" s="9"/>
      <c r="AJ802" s="9"/>
      <c r="AK802" s="9"/>
      <c r="AL802" s="7">
        <f t="shared" si="260"/>
        <v>500</v>
      </c>
      <c r="AM802" s="7" t="str">
        <f t="shared" si="275"/>
        <v/>
      </c>
      <c r="AN802" s="7">
        <f t="shared" si="261"/>
        <v>0</v>
      </c>
      <c r="AO802" s="7">
        <f t="shared" si="262"/>
        <v>0</v>
      </c>
      <c r="AP802" s="9" cm="1">
        <f t="array" aca="1" ref="AP802" ca="1">IF(F802="Flow",_xlfn.XLOOKUP(AL802,INDIRECT(F802&amp;AM802&amp;"W"),_xlfn.XLOOKUP(AI802,INDIRECT(F802&amp;AM802&amp;"H"),INDIRECT(F802&amp;AM802))),0)</f>
        <v>0</v>
      </c>
      <c r="AQ802" s="9">
        <f>IF(F802="Cascade",_xlfn.XLOOKUP(S802,Cascade!$C$4:$S$4,Cascade!$C$5:$S$5),0)</f>
        <v>0</v>
      </c>
      <c r="AR802" s="9" t="b">
        <f t="shared" si="263"/>
        <v>0</v>
      </c>
      <c r="AS802" s="9" cm="1">
        <f t="array" aca="1" ref="AS802" ca="1">IF(OR(G802="Ellipse 43",G802="Luxury 46",G802="Type 2",G802="Type D",G802="Type Z",ISBLANK(G802)),0,_xlfn.XLOOKUP(S802,INDIRECT(U802&amp;AR802&amp;"w"),INDIRECT(U802&amp;AR802)))</f>
        <v>0</v>
      </c>
      <c r="AT802" s="9" cm="1">
        <f t="array" ref="AT802">IF(F802="ExtraLok 100",_xlfn.XLOOKUP(S802,'ExtraLok 100'!$C$6:$S$6,_xlfn.XLOOKUP('Pricing Tool'!T802,'ExtraLok 100'!$A$7:$A$21,'ExtraLok 100'!$C$7:$S$21)),IF(F802="ExtraLok 125",_xlfn.XLOOKUP('Pricing Tool'!S802,'ExtraLok 125'!$C$6:$S$6,_xlfn.XLOOKUP('Pricing Tool'!T802,'ExtraLok 125'!$A$7:$A$33,'ExtraLok 125'!$C$7:$S$33)),0))</f>
        <v>0</v>
      </c>
      <c r="AU802" s="9">
        <f t="shared" ca="1" si="276"/>
        <v>0</v>
      </c>
      <c r="AV802" s="9" t="str">
        <f t="shared" si="264"/>
        <v/>
      </c>
      <c r="AW802" s="85" t="e">
        <f>_xlfn.XLOOKUP($AV802,'Size capacities'!$A$2:$A$120,'Size capacities'!D$2:D$120)</f>
        <v>#N/A</v>
      </c>
      <c r="AX802" s="85" t="e">
        <f>_xlfn.XLOOKUP($AV802,'Size capacities'!$A$2:$A$120,'Size capacities'!E$2:E$120)</f>
        <v>#N/A</v>
      </c>
      <c r="AY802" s="85" t="e">
        <f>_xlfn.XLOOKUP($AV802,'Size capacities'!$A$2:$A$120,'Size capacities'!F$2:F$120)</f>
        <v>#N/A</v>
      </c>
      <c r="AZ802" s="85" t="e">
        <f>_xlfn.XLOOKUP($AV802,'Size capacities'!$A$2:$A$120,'Size capacities'!G$2:G$120)</f>
        <v>#N/A</v>
      </c>
      <c r="BA802" s="85">
        <f t="shared" si="265"/>
        <v>0</v>
      </c>
      <c r="BB802" s="85">
        <f t="shared" si="266"/>
        <v>0</v>
      </c>
    </row>
    <row r="803" spans="1:54" x14ac:dyDescent="0.3">
      <c r="A803" s="7">
        <v>800</v>
      </c>
      <c r="B803" s="91"/>
      <c r="C803" s="91"/>
      <c r="D803" s="91"/>
      <c r="E803" s="91"/>
      <c r="F803" s="91"/>
      <c r="G803" s="91"/>
      <c r="H803" s="91"/>
      <c r="I803" s="91"/>
      <c r="J803" s="91"/>
      <c r="K803" s="92"/>
      <c r="L803" s="92"/>
      <c r="M803" s="9">
        <f t="shared" ca="1" si="256"/>
        <v>0</v>
      </c>
      <c r="N803" s="10" cm="1">
        <f t="array" aca="1" ref="N803" ca="1">IF(ISBLANK(C803),0,IF(F803="Flow",AP803,IF(F803="Cascade",AQ803,IF(OR(ISBLANK(F803),ISBLANK(G803),ISBLANK(I803),ISBLANK(J803)),0,(_xlfn.XLOOKUP(S803,INDIRECT(U803&amp;W803&amp;"W"),_xlfn.XLOOKUP(T803,INDIRECT(U803&amp;W803&amp;"D"),INDIRECT(U803&amp;W803))))))))</f>
        <v>0</v>
      </c>
      <c r="O803" s="93"/>
      <c r="P803" s="9">
        <f t="shared" ca="1" si="257"/>
        <v>0</v>
      </c>
      <c r="Q803" s="9">
        <f t="shared" si="267"/>
        <v>0</v>
      </c>
      <c r="S803" s="7">
        <f t="shared" si="268"/>
        <v>800</v>
      </c>
      <c r="T803" s="7">
        <f t="shared" si="269"/>
        <v>800</v>
      </c>
      <c r="U803" s="8" t="str">
        <f t="shared" si="270"/>
        <v/>
      </c>
      <c r="V803" s="7" cm="1">
        <f t="array" aca="1" ref="V803" ca="1">IF(ISBLANK(I803),0,_xlfn.XLOOKUP(I803,INDIRECT(U803&amp;"Controls"),INDIRECT(U803&amp;"ControlsAddon")))</f>
        <v>0</v>
      </c>
      <c r="W803" s="7" t="str">
        <f t="shared" si="258"/>
        <v/>
      </c>
      <c r="X803" s="7" cm="1">
        <f t="array" aca="1" ref="X803" ca="1">IF(AND(K803="y",NOT(ISBLANK(H803))),_xlfn.XLOOKUP(S803,ralcassette,ralcassettecost),IF(K803="Y",_xlfn.XLOOKUP(S803,INDIRECT(U803&amp;"RALW"),_xlfn.XLOOKUP(T803,INDIRECT(U803&amp;"RALD"),INDIRECT(U803&amp;"RAL"))),0))</f>
        <v>0</v>
      </c>
      <c r="Y803" s="7">
        <f t="shared" si="271"/>
        <v>0</v>
      </c>
      <c r="Z803" s="7">
        <f t="shared" si="272"/>
        <v>0</v>
      </c>
      <c r="AA803" s="7" cm="1">
        <f t="array" ref="AA803">IF(ISNUMBER(SEARCH("cassette",H803)),_xlfn.XLOOKUP(S803,cassettewidth,_xlfn.XLOOKUP(H803,cassettetype,cassette)),IF(ISNUMBER(SEARCH("fascia",H803)),_xlfn.XLOOKUP(S803,fasciawidth,_xlfn.XLOOKUP(H803,fasciatype,fascia)),0))</f>
        <v>0</v>
      </c>
      <c r="AB803" s="7" t="str">
        <f t="shared" si="273"/>
        <v/>
      </c>
      <c r="AC803" s="7" t="str" cm="1">
        <f t="array" ref="AC803">IF(NOT(ISBLANK(H803)),_xlfn.XLOOKUP(S803,cassetterefwidth,_xlfn.XLOOKUP(T803,cassetterefdrop,cassetteref)),"")</f>
        <v/>
      </c>
      <c r="AD803" s="1" t="b">
        <f t="shared" si="274"/>
        <v>0</v>
      </c>
      <c r="AE803" s="1" t="b">
        <f t="shared" si="259"/>
        <v>0</v>
      </c>
      <c r="AF803" s="10" t="e" cm="1">
        <f t="array" aca="1" ref="AF803" ca="1">(_xlfn.XLOOKUP($S803,INDIRECT($U803&amp;$W803&amp;"W"),_xlfn.XLOOKUP($T803,INDIRECT($U803&amp;$W803&amp;"D"),INDIRECT($U803&amp;$W803))))</f>
        <v>#REF!</v>
      </c>
      <c r="AG803" s="9"/>
      <c r="AH803" s="9"/>
      <c r="AI803" s="9"/>
      <c r="AJ803" s="9"/>
      <c r="AK803" s="9"/>
      <c r="AL803" s="7">
        <f t="shared" si="260"/>
        <v>500</v>
      </c>
      <c r="AM803" s="7" t="str">
        <f t="shared" si="275"/>
        <v/>
      </c>
      <c r="AN803" s="7">
        <f t="shared" si="261"/>
        <v>0</v>
      </c>
      <c r="AO803" s="7">
        <f t="shared" si="262"/>
        <v>0</v>
      </c>
      <c r="AP803" s="9" cm="1">
        <f t="array" aca="1" ref="AP803" ca="1">IF(F803="Flow",_xlfn.XLOOKUP(AL803,INDIRECT(F803&amp;AM803&amp;"W"),_xlfn.XLOOKUP(AI803,INDIRECT(F803&amp;AM803&amp;"H"),INDIRECT(F803&amp;AM803))),0)</f>
        <v>0</v>
      </c>
      <c r="AQ803" s="9">
        <f>IF(F803="Cascade",_xlfn.XLOOKUP(S803,Cascade!$C$4:$S$4,Cascade!$C$5:$S$5),0)</f>
        <v>0</v>
      </c>
      <c r="AR803" s="9" t="b">
        <f t="shared" si="263"/>
        <v>0</v>
      </c>
      <c r="AS803" s="9" cm="1">
        <f t="array" aca="1" ref="AS803" ca="1">IF(OR(G803="Ellipse 43",G803="Luxury 46",G803="Type 2",G803="Type D",G803="Type Z",ISBLANK(G803)),0,_xlfn.XLOOKUP(S803,INDIRECT(U803&amp;AR803&amp;"w"),INDIRECT(U803&amp;AR803)))</f>
        <v>0</v>
      </c>
      <c r="AT803" s="9" cm="1">
        <f t="array" ref="AT803">IF(F803="ExtraLok 100",_xlfn.XLOOKUP(S803,'ExtraLok 100'!$C$6:$S$6,_xlfn.XLOOKUP('Pricing Tool'!T803,'ExtraLok 100'!$A$7:$A$21,'ExtraLok 100'!$C$7:$S$21)),IF(F803="ExtraLok 125",_xlfn.XLOOKUP('Pricing Tool'!S803,'ExtraLok 125'!$C$6:$S$6,_xlfn.XLOOKUP('Pricing Tool'!T803,'ExtraLok 125'!$A$7:$A$33,'ExtraLok 125'!$C$7:$S$33)),0))</f>
        <v>0</v>
      </c>
      <c r="AU803" s="9">
        <f t="shared" ca="1" si="276"/>
        <v>0</v>
      </c>
      <c r="AV803" s="9" t="str">
        <f t="shared" si="264"/>
        <v/>
      </c>
      <c r="AW803" s="85" t="e">
        <f>_xlfn.XLOOKUP($AV803,'Size capacities'!$A$2:$A$120,'Size capacities'!D$2:D$120)</f>
        <v>#N/A</v>
      </c>
      <c r="AX803" s="85" t="e">
        <f>_xlfn.XLOOKUP($AV803,'Size capacities'!$A$2:$A$120,'Size capacities'!E$2:E$120)</f>
        <v>#N/A</v>
      </c>
      <c r="AY803" s="85" t="e">
        <f>_xlfn.XLOOKUP($AV803,'Size capacities'!$A$2:$A$120,'Size capacities'!F$2:F$120)</f>
        <v>#N/A</v>
      </c>
      <c r="AZ803" s="85" t="e">
        <f>_xlfn.XLOOKUP($AV803,'Size capacities'!$A$2:$A$120,'Size capacities'!G$2:G$120)</f>
        <v>#N/A</v>
      </c>
      <c r="BA803" s="85">
        <f t="shared" si="265"/>
        <v>0</v>
      </c>
      <c r="BB803" s="85">
        <f t="shared" si="266"/>
        <v>0</v>
      </c>
    </row>
    <row r="804" spans="1:54" x14ac:dyDescent="0.3">
      <c r="A804" s="7">
        <v>801</v>
      </c>
      <c r="B804" s="91"/>
      <c r="C804" s="91"/>
      <c r="D804" s="91"/>
      <c r="E804" s="91"/>
      <c r="F804" s="91"/>
      <c r="G804" s="91"/>
      <c r="H804" s="91"/>
      <c r="I804" s="91"/>
      <c r="J804" s="91"/>
      <c r="K804" s="92"/>
      <c r="L804" s="92"/>
      <c r="M804" s="9">
        <f t="shared" ca="1" si="256"/>
        <v>0</v>
      </c>
      <c r="N804" s="10" cm="1">
        <f t="array" aca="1" ref="N804" ca="1">IF(ISBLANK(C804),0,IF(F804="Flow",AP804,IF(F804="Cascade",AQ804,IF(OR(ISBLANK(F804),ISBLANK(G804),ISBLANK(I804),ISBLANK(J804)),0,(_xlfn.XLOOKUP(S804,INDIRECT(U804&amp;W804&amp;"W"),_xlfn.XLOOKUP(T804,INDIRECT(U804&amp;W804&amp;"D"),INDIRECT(U804&amp;W804))))))))</f>
        <v>0</v>
      </c>
      <c r="O804" s="93"/>
      <c r="P804" s="9">
        <f t="shared" ca="1" si="257"/>
        <v>0</v>
      </c>
      <c r="Q804" s="9">
        <f t="shared" si="267"/>
        <v>0</v>
      </c>
      <c r="S804" s="7">
        <f t="shared" si="268"/>
        <v>800</v>
      </c>
      <c r="T804" s="7">
        <f t="shared" si="269"/>
        <v>800</v>
      </c>
      <c r="U804" s="8" t="str">
        <f t="shared" si="270"/>
        <v/>
      </c>
      <c r="V804" s="7" cm="1">
        <f t="array" aca="1" ref="V804" ca="1">IF(ISBLANK(I804),0,_xlfn.XLOOKUP(I804,INDIRECT(U804&amp;"Controls"),INDIRECT(U804&amp;"ControlsAddon")))</f>
        <v>0</v>
      </c>
      <c r="W804" s="7" t="str">
        <f t="shared" si="258"/>
        <v/>
      </c>
      <c r="X804" s="7" cm="1">
        <f t="array" aca="1" ref="X804" ca="1">IF(AND(K804="y",NOT(ISBLANK(H804))),_xlfn.XLOOKUP(S804,ralcassette,ralcassettecost),IF(K804="Y",_xlfn.XLOOKUP(S804,INDIRECT(U804&amp;"RALW"),_xlfn.XLOOKUP(T804,INDIRECT(U804&amp;"RALD"),INDIRECT(U804&amp;"RAL"))),0))</f>
        <v>0</v>
      </c>
      <c r="Y804" s="7">
        <f t="shared" si="271"/>
        <v>0</v>
      </c>
      <c r="Z804" s="7">
        <f t="shared" si="272"/>
        <v>0</v>
      </c>
      <c r="AA804" s="7" cm="1">
        <f t="array" ref="AA804">IF(ISNUMBER(SEARCH("cassette",H804)),_xlfn.XLOOKUP(S804,cassettewidth,_xlfn.XLOOKUP(H804,cassettetype,cassette)),IF(ISNUMBER(SEARCH("fascia",H804)),_xlfn.XLOOKUP(S804,fasciawidth,_xlfn.XLOOKUP(H804,fasciatype,fascia)),0))</f>
        <v>0</v>
      </c>
      <c r="AB804" s="7" t="str">
        <f t="shared" si="273"/>
        <v/>
      </c>
      <c r="AC804" s="7" t="str" cm="1">
        <f t="array" ref="AC804">IF(NOT(ISBLANK(H804)),_xlfn.XLOOKUP(S804,cassetterefwidth,_xlfn.XLOOKUP(T804,cassetterefdrop,cassetteref)),"")</f>
        <v/>
      </c>
      <c r="AD804" s="1" t="b">
        <f t="shared" si="274"/>
        <v>0</v>
      </c>
      <c r="AE804" s="1" t="b">
        <f t="shared" si="259"/>
        <v>0</v>
      </c>
      <c r="AF804" s="10" t="e" cm="1">
        <f t="array" aca="1" ref="AF804" ca="1">(_xlfn.XLOOKUP($S804,INDIRECT($U804&amp;$W804&amp;"W"),_xlfn.XLOOKUP($T804,INDIRECT($U804&amp;$W804&amp;"D"),INDIRECT($U804&amp;$W804))))</f>
        <v>#REF!</v>
      </c>
      <c r="AG804" s="9"/>
      <c r="AH804" s="9"/>
      <c r="AI804" s="9"/>
      <c r="AJ804" s="9"/>
      <c r="AK804" s="9"/>
      <c r="AL804" s="7">
        <f t="shared" si="260"/>
        <v>500</v>
      </c>
      <c r="AM804" s="7" t="str">
        <f t="shared" si="275"/>
        <v/>
      </c>
      <c r="AN804" s="7">
        <f t="shared" si="261"/>
        <v>0</v>
      </c>
      <c r="AO804" s="7">
        <f t="shared" si="262"/>
        <v>0</v>
      </c>
      <c r="AP804" s="9" cm="1">
        <f t="array" aca="1" ref="AP804" ca="1">IF(F804="Flow",_xlfn.XLOOKUP(AL804,INDIRECT(F804&amp;AM804&amp;"W"),_xlfn.XLOOKUP(AI804,INDIRECT(F804&amp;AM804&amp;"H"),INDIRECT(F804&amp;AM804))),0)</f>
        <v>0</v>
      </c>
      <c r="AQ804" s="9">
        <f>IF(F804="Cascade",_xlfn.XLOOKUP(S804,Cascade!$C$4:$S$4,Cascade!$C$5:$S$5),0)</f>
        <v>0</v>
      </c>
      <c r="AR804" s="9" t="b">
        <f t="shared" si="263"/>
        <v>0</v>
      </c>
      <c r="AS804" s="9" cm="1">
        <f t="array" aca="1" ref="AS804" ca="1">IF(OR(G804="Ellipse 43",G804="Luxury 46",G804="Type 2",G804="Type D",G804="Type Z",ISBLANK(G804)),0,_xlfn.XLOOKUP(S804,INDIRECT(U804&amp;AR804&amp;"w"),INDIRECT(U804&amp;AR804)))</f>
        <v>0</v>
      </c>
      <c r="AT804" s="9" cm="1">
        <f t="array" ref="AT804">IF(F804="ExtraLok 100",_xlfn.XLOOKUP(S804,'ExtraLok 100'!$C$6:$S$6,_xlfn.XLOOKUP('Pricing Tool'!T804,'ExtraLok 100'!$A$7:$A$21,'ExtraLok 100'!$C$7:$S$21)),IF(F804="ExtraLok 125",_xlfn.XLOOKUP('Pricing Tool'!S804,'ExtraLok 125'!$C$6:$S$6,_xlfn.XLOOKUP('Pricing Tool'!T804,'ExtraLok 125'!$A$7:$A$33,'ExtraLok 125'!$C$7:$S$33)),0))</f>
        <v>0</v>
      </c>
      <c r="AU804" s="9">
        <f t="shared" ca="1" si="276"/>
        <v>0</v>
      </c>
      <c r="AV804" s="9" t="str">
        <f t="shared" si="264"/>
        <v/>
      </c>
      <c r="AW804" s="85" t="e">
        <f>_xlfn.XLOOKUP($AV804,'Size capacities'!$A$2:$A$120,'Size capacities'!D$2:D$120)</f>
        <v>#N/A</v>
      </c>
      <c r="AX804" s="85" t="e">
        <f>_xlfn.XLOOKUP($AV804,'Size capacities'!$A$2:$A$120,'Size capacities'!E$2:E$120)</f>
        <v>#N/A</v>
      </c>
      <c r="AY804" s="85" t="e">
        <f>_xlfn.XLOOKUP($AV804,'Size capacities'!$A$2:$A$120,'Size capacities'!F$2:F$120)</f>
        <v>#N/A</v>
      </c>
      <c r="AZ804" s="85" t="e">
        <f>_xlfn.XLOOKUP($AV804,'Size capacities'!$A$2:$A$120,'Size capacities'!G$2:G$120)</f>
        <v>#N/A</v>
      </c>
      <c r="BA804" s="85">
        <f t="shared" si="265"/>
        <v>0</v>
      </c>
      <c r="BB804" s="85">
        <f t="shared" si="266"/>
        <v>0</v>
      </c>
    </row>
    <row r="805" spans="1:54" x14ac:dyDescent="0.3">
      <c r="A805" s="7">
        <v>802</v>
      </c>
      <c r="B805" s="91"/>
      <c r="C805" s="91"/>
      <c r="D805" s="91"/>
      <c r="E805" s="91"/>
      <c r="F805" s="91"/>
      <c r="G805" s="91"/>
      <c r="H805" s="91"/>
      <c r="I805" s="91"/>
      <c r="J805" s="91"/>
      <c r="K805" s="92"/>
      <c r="L805" s="92"/>
      <c r="M805" s="9">
        <f t="shared" ca="1" si="256"/>
        <v>0</v>
      </c>
      <c r="N805" s="10" cm="1">
        <f t="array" aca="1" ref="N805" ca="1">IF(ISBLANK(C805),0,IF(F805="Flow",AP805,IF(F805="Cascade",AQ805,IF(OR(ISBLANK(F805),ISBLANK(G805),ISBLANK(I805),ISBLANK(J805)),0,(_xlfn.XLOOKUP(S805,INDIRECT(U805&amp;W805&amp;"W"),_xlfn.XLOOKUP(T805,INDIRECT(U805&amp;W805&amp;"D"),INDIRECT(U805&amp;W805))))))))</f>
        <v>0</v>
      </c>
      <c r="O805" s="93"/>
      <c r="P805" s="9">
        <f t="shared" ca="1" si="257"/>
        <v>0</v>
      </c>
      <c r="Q805" s="9">
        <f t="shared" si="267"/>
        <v>0</v>
      </c>
      <c r="S805" s="7">
        <f t="shared" si="268"/>
        <v>800</v>
      </c>
      <c r="T805" s="7">
        <f t="shared" si="269"/>
        <v>800</v>
      </c>
      <c r="U805" s="8" t="str">
        <f t="shared" si="270"/>
        <v/>
      </c>
      <c r="V805" s="7" cm="1">
        <f t="array" aca="1" ref="V805" ca="1">IF(ISBLANK(I805),0,_xlfn.XLOOKUP(I805,INDIRECT(U805&amp;"Controls"),INDIRECT(U805&amp;"ControlsAddon")))</f>
        <v>0</v>
      </c>
      <c r="W805" s="7" t="str">
        <f t="shared" si="258"/>
        <v/>
      </c>
      <c r="X805" s="7" cm="1">
        <f t="array" aca="1" ref="X805" ca="1">IF(AND(K805="y",NOT(ISBLANK(H805))),_xlfn.XLOOKUP(S805,ralcassette,ralcassettecost),IF(K805="Y",_xlfn.XLOOKUP(S805,INDIRECT(U805&amp;"RALW"),_xlfn.XLOOKUP(T805,INDIRECT(U805&amp;"RALD"),INDIRECT(U805&amp;"RAL"))),0))</f>
        <v>0</v>
      </c>
      <c r="Y805" s="7">
        <f t="shared" si="271"/>
        <v>0</v>
      </c>
      <c r="Z805" s="7">
        <f t="shared" si="272"/>
        <v>0</v>
      </c>
      <c r="AA805" s="7" cm="1">
        <f t="array" ref="AA805">IF(ISNUMBER(SEARCH("cassette",H805)),_xlfn.XLOOKUP(S805,cassettewidth,_xlfn.XLOOKUP(H805,cassettetype,cassette)),IF(ISNUMBER(SEARCH("fascia",H805)),_xlfn.XLOOKUP(S805,fasciawidth,_xlfn.XLOOKUP(H805,fasciatype,fascia)),0))</f>
        <v>0</v>
      </c>
      <c r="AB805" s="7" t="str">
        <f t="shared" si="273"/>
        <v/>
      </c>
      <c r="AC805" s="7" t="str" cm="1">
        <f t="array" ref="AC805">IF(NOT(ISBLANK(H805)),_xlfn.XLOOKUP(S805,cassetterefwidth,_xlfn.XLOOKUP(T805,cassetterefdrop,cassetteref)),"")</f>
        <v/>
      </c>
      <c r="AD805" s="1" t="b">
        <f t="shared" si="274"/>
        <v>0</v>
      </c>
      <c r="AE805" s="1" t="b">
        <f t="shared" si="259"/>
        <v>0</v>
      </c>
      <c r="AF805" s="10" t="e" cm="1">
        <f t="array" aca="1" ref="AF805" ca="1">(_xlfn.XLOOKUP($S805,INDIRECT($U805&amp;$W805&amp;"W"),_xlfn.XLOOKUP($T805,INDIRECT($U805&amp;$W805&amp;"D"),INDIRECT($U805&amp;$W805))))</f>
        <v>#REF!</v>
      </c>
      <c r="AG805" s="9"/>
      <c r="AH805" s="9"/>
      <c r="AI805" s="9"/>
      <c r="AJ805" s="9"/>
      <c r="AK805" s="9"/>
      <c r="AL805" s="7">
        <f t="shared" si="260"/>
        <v>500</v>
      </c>
      <c r="AM805" s="7" t="str">
        <f t="shared" si="275"/>
        <v/>
      </c>
      <c r="AN805" s="7">
        <f t="shared" si="261"/>
        <v>0</v>
      </c>
      <c r="AO805" s="7">
        <f t="shared" si="262"/>
        <v>0</v>
      </c>
      <c r="AP805" s="9" cm="1">
        <f t="array" aca="1" ref="AP805" ca="1">IF(F805="Flow",_xlfn.XLOOKUP(AL805,INDIRECT(F805&amp;AM805&amp;"W"),_xlfn.XLOOKUP(AI805,INDIRECT(F805&amp;AM805&amp;"H"),INDIRECT(F805&amp;AM805))),0)</f>
        <v>0</v>
      </c>
      <c r="AQ805" s="9">
        <f>IF(F805="Cascade",_xlfn.XLOOKUP(S805,Cascade!$C$4:$S$4,Cascade!$C$5:$S$5),0)</f>
        <v>0</v>
      </c>
      <c r="AR805" s="9" t="b">
        <f t="shared" si="263"/>
        <v>0</v>
      </c>
      <c r="AS805" s="9" cm="1">
        <f t="array" aca="1" ref="AS805" ca="1">IF(OR(G805="Ellipse 43",G805="Luxury 46",G805="Type 2",G805="Type D",G805="Type Z",ISBLANK(G805)),0,_xlfn.XLOOKUP(S805,INDIRECT(U805&amp;AR805&amp;"w"),INDIRECT(U805&amp;AR805)))</f>
        <v>0</v>
      </c>
      <c r="AT805" s="9" cm="1">
        <f t="array" ref="AT805">IF(F805="ExtraLok 100",_xlfn.XLOOKUP(S805,'ExtraLok 100'!$C$6:$S$6,_xlfn.XLOOKUP('Pricing Tool'!T805,'ExtraLok 100'!$A$7:$A$21,'ExtraLok 100'!$C$7:$S$21)),IF(F805="ExtraLok 125",_xlfn.XLOOKUP('Pricing Tool'!S805,'ExtraLok 125'!$C$6:$S$6,_xlfn.XLOOKUP('Pricing Tool'!T805,'ExtraLok 125'!$A$7:$A$33,'ExtraLok 125'!$C$7:$S$33)),0))</f>
        <v>0</v>
      </c>
      <c r="AU805" s="9">
        <f t="shared" ca="1" si="276"/>
        <v>0</v>
      </c>
      <c r="AV805" s="9" t="str">
        <f t="shared" si="264"/>
        <v/>
      </c>
      <c r="AW805" s="85" t="e">
        <f>_xlfn.XLOOKUP($AV805,'Size capacities'!$A$2:$A$120,'Size capacities'!D$2:D$120)</f>
        <v>#N/A</v>
      </c>
      <c r="AX805" s="85" t="e">
        <f>_xlfn.XLOOKUP($AV805,'Size capacities'!$A$2:$A$120,'Size capacities'!E$2:E$120)</f>
        <v>#N/A</v>
      </c>
      <c r="AY805" s="85" t="e">
        <f>_xlfn.XLOOKUP($AV805,'Size capacities'!$A$2:$A$120,'Size capacities'!F$2:F$120)</f>
        <v>#N/A</v>
      </c>
      <c r="AZ805" s="85" t="e">
        <f>_xlfn.XLOOKUP($AV805,'Size capacities'!$A$2:$A$120,'Size capacities'!G$2:G$120)</f>
        <v>#N/A</v>
      </c>
      <c r="BA805" s="85">
        <f t="shared" si="265"/>
        <v>0</v>
      </c>
      <c r="BB805" s="85">
        <f t="shared" si="266"/>
        <v>0</v>
      </c>
    </row>
    <row r="806" spans="1:54" x14ac:dyDescent="0.3">
      <c r="A806" s="7">
        <v>803</v>
      </c>
      <c r="B806" s="91"/>
      <c r="C806" s="91"/>
      <c r="D806" s="91"/>
      <c r="E806" s="91"/>
      <c r="F806" s="91"/>
      <c r="G806" s="91"/>
      <c r="H806" s="91"/>
      <c r="I806" s="91"/>
      <c r="J806" s="91"/>
      <c r="K806" s="92"/>
      <c r="L806" s="92"/>
      <c r="M806" s="9">
        <f t="shared" ca="1" si="256"/>
        <v>0</v>
      </c>
      <c r="N806" s="10" cm="1">
        <f t="array" aca="1" ref="N806" ca="1">IF(ISBLANK(C806),0,IF(F806="Flow",AP806,IF(F806="Cascade",AQ806,IF(OR(ISBLANK(F806),ISBLANK(G806),ISBLANK(I806),ISBLANK(J806)),0,(_xlfn.XLOOKUP(S806,INDIRECT(U806&amp;W806&amp;"W"),_xlfn.XLOOKUP(T806,INDIRECT(U806&amp;W806&amp;"D"),INDIRECT(U806&amp;W806))))))))</f>
        <v>0</v>
      </c>
      <c r="O806" s="93"/>
      <c r="P806" s="9">
        <f t="shared" ca="1" si="257"/>
        <v>0</v>
      </c>
      <c r="Q806" s="9">
        <f t="shared" si="267"/>
        <v>0</v>
      </c>
      <c r="S806" s="7">
        <f t="shared" si="268"/>
        <v>800</v>
      </c>
      <c r="T806" s="7">
        <f t="shared" si="269"/>
        <v>800</v>
      </c>
      <c r="U806" s="8" t="str">
        <f t="shared" si="270"/>
        <v/>
      </c>
      <c r="V806" s="7" cm="1">
        <f t="array" aca="1" ref="V806" ca="1">IF(ISBLANK(I806),0,_xlfn.XLOOKUP(I806,INDIRECT(U806&amp;"Controls"),INDIRECT(U806&amp;"ControlsAddon")))</f>
        <v>0</v>
      </c>
      <c r="W806" s="7" t="str">
        <f t="shared" si="258"/>
        <v/>
      </c>
      <c r="X806" s="7" cm="1">
        <f t="array" aca="1" ref="X806" ca="1">IF(AND(K806="y",NOT(ISBLANK(H806))),_xlfn.XLOOKUP(S806,ralcassette,ralcassettecost),IF(K806="Y",_xlfn.XLOOKUP(S806,INDIRECT(U806&amp;"RALW"),_xlfn.XLOOKUP(T806,INDIRECT(U806&amp;"RALD"),INDIRECT(U806&amp;"RAL"))),0))</f>
        <v>0</v>
      </c>
      <c r="Y806" s="7">
        <f t="shared" si="271"/>
        <v>0</v>
      </c>
      <c r="Z806" s="7">
        <f t="shared" si="272"/>
        <v>0</v>
      </c>
      <c r="AA806" s="7" cm="1">
        <f t="array" ref="AA806">IF(ISNUMBER(SEARCH("cassette",H806)),_xlfn.XLOOKUP(S806,cassettewidth,_xlfn.XLOOKUP(H806,cassettetype,cassette)),IF(ISNUMBER(SEARCH("fascia",H806)),_xlfn.XLOOKUP(S806,fasciawidth,_xlfn.XLOOKUP(H806,fasciatype,fascia)),0))</f>
        <v>0</v>
      </c>
      <c r="AB806" s="7" t="str">
        <f t="shared" si="273"/>
        <v/>
      </c>
      <c r="AC806" s="7" t="str" cm="1">
        <f t="array" ref="AC806">IF(NOT(ISBLANK(H806)),_xlfn.XLOOKUP(S806,cassetterefwidth,_xlfn.XLOOKUP(T806,cassetterefdrop,cassetteref)),"")</f>
        <v/>
      </c>
      <c r="AD806" s="1" t="b">
        <f t="shared" si="274"/>
        <v>0</v>
      </c>
      <c r="AE806" s="1" t="b">
        <f t="shared" si="259"/>
        <v>0</v>
      </c>
      <c r="AF806" s="10" t="e" cm="1">
        <f t="array" aca="1" ref="AF806" ca="1">(_xlfn.XLOOKUP($S806,INDIRECT($U806&amp;$W806&amp;"W"),_xlfn.XLOOKUP($T806,INDIRECT($U806&amp;$W806&amp;"D"),INDIRECT($U806&amp;$W806))))</f>
        <v>#REF!</v>
      </c>
      <c r="AG806" s="9"/>
      <c r="AH806" s="9"/>
      <c r="AI806" s="9"/>
      <c r="AJ806" s="9"/>
      <c r="AK806" s="9"/>
      <c r="AL806" s="7">
        <f t="shared" si="260"/>
        <v>500</v>
      </c>
      <c r="AM806" s="7" t="str">
        <f t="shared" si="275"/>
        <v/>
      </c>
      <c r="AN806" s="7">
        <f t="shared" si="261"/>
        <v>0</v>
      </c>
      <c r="AO806" s="7">
        <f t="shared" si="262"/>
        <v>0</v>
      </c>
      <c r="AP806" s="9" cm="1">
        <f t="array" aca="1" ref="AP806" ca="1">IF(F806="Flow",_xlfn.XLOOKUP(AL806,INDIRECT(F806&amp;AM806&amp;"W"),_xlfn.XLOOKUP(AI806,INDIRECT(F806&amp;AM806&amp;"H"),INDIRECT(F806&amp;AM806))),0)</f>
        <v>0</v>
      </c>
      <c r="AQ806" s="9">
        <f>IF(F806="Cascade",_xlfn.XLOOKUP(S806,Cascade!$C$4:$S$4,Cascade!$C$5:$S$5),0)</f>
        <v>0</v>
      </c>
      <c r="AR806" s="9" t="b">
        <f t="shared" si="263"/>
        <v>0</v>
      </c>
      <c r="AS806" s="9" cm="1">
        <f t="array" aca="1" ref="AS806" ca="1">IF(OR(G806="Ellipse 43",G806="Luxury 46",G806="Type 2",G806="Type D",G806="Type Z",ISBLANK(G806)),0,_xlfn.XLOOKUP(S806,INDIRECT(U806&amp;AR806&amp;"w"),INDIRECT(U806&amp;AR806)))</f>
        <v>0</v>
      </c>
      <c r="AT806" s="9" cm="1">
        <f t="array" ref="AT806">IF(F806="ExtraLok 100",_xlfn.XLOOKUP(S806,'ExtraLok 100'!$C$6:$S$6,_xlfn.XLOOKUP('Pricing Tool'!T806,'ExtraLok 100'!$A$7:$A$21,'ExtraLok 100'!$C$7:$S$21)),IF(F806="ExtraLok 125",_xlfn.XLOOKUP('Pricing Tool'!S806,'ExtraLok 125'!$C$6:$S$6,_xlfn.XLOOKUP('Pricing Tool'!T806,'ExtraLok 125'!$A$7:$A$33,'ExtraLok 125'!$C$7:$S$33)),0))</f>
        <v>0</v>
      </c>
      <c r="AU806" s="9">
        <f t="shared" ca="1" si="276"/>
        <v>0</v>
      </c>
      <c r="AV806" s="9" t="str">
        <f t="shared" si="264"/>
        <v/>
      </c>
      <c r="AW806" s="85" t="e">
        <f>_xlfn.XLOOKUP($AV806,'Size capacities'!$A$2:$A$120,'Size capacities'!D$2:D$120)</f>
        <v>#N/A</v>
      </c>
      <c r="AX806" s="85" t="e">
        <f>_xlfn.XLOOKUP($AV806,'Size capacities'!$A$2:$A$120,'Size capacities'!E$2:E$120)</f>
        <v>#N/A</v>
      </c>
      <c r="AY806" s="85" t="e">
        <f>_xlfn.XLOOKUP($AV806,'Size capacities'!$A$2:$A$120,'Size capacities'!F$2:F$120)</f>
        <v>#N/A</v>
      </c>
      <c r="AZ806" s="85" t="e">
        <f>_xlfn.XLOOKUP($AV806,'Size capacities'!$A$2:$A$120,'Size capacities'!G$2:G$120)</f>
        <v>#N/A</v>
      </c>
      <c r="BA806" s="85">
        <f t="shared" si="265"/>
        <v>0</v>
      </c>
      <c r="BB806" s="85">
        <f t="shared" si="266"/>
        <v>0</v>
      </c>
    </row>
    <row r="807" spans="1:54" x14ac:dyDescent="0.3">
      <c r="A807" s="7">
        <v>804</v>
      </c>
      <c r="B807" s="91"/>
      <c r="C807" s="91"/>
      <c r="D807" s="91"/>
      <c r="E807" s="91"/>
      <c r="F807" s="91"/>
      <c r="G807" s="91"/>
      <c r="H807" s="91"/>
      <c r="I807" s="91"/>
      <c r="J807" s="91"/>
      <c r="K807" s="92"/>
      <c r="L807" s="92"/>
      <c r="M807" s="9">
        <f t="shared" ca="1" si="256"/>
        <v>0</v>
      </c>
      <c r="N807" s="10" cm="1">
        <f t="array" aca="1" ref="N807" ca="1">IF(ISBLANK(C807),0,IF(F807="Flow",AP807,IF(F807="Cascade",AQ807,IF(OR(ISBLANK(F807),ISBLANK(G807),ISBLANK(I807),ISBLANK(J807)),0,(_xlfn.XLOOKUP(S807,INDIRECT(U807&amp;W807&amp;"W"),_xlfn.XLOOKUP(T807,INDIRECT(U807&amp;W807&amp;"D"),INDIRECT(U807&amp;W807))))))))</f>
        <v>0</v>
      </c>
      <c r="O807" s="93"/>
      <c r="P807" s="9">
        <f t="shared" ca="1" si="257"/>
        <v>0</v>
      </c>
      <c r="Q807" s="9">
        <f t="shared" si="267"/>
        <v>0</v>
      </c>
      <c r="S807" s="7">
        <f t="shared" si="268"/>
        <v>800</v>
      </c>
      <c r="T807" s="7">
        <f t="shared" si="269"/>
        <v>800</v>
      </c>
      <c r="U807" s="8" t="str">
        <f t="shared" si="270"/>
        <v/>
      </c>
      <c r="V807" s="7" cm="1">
        <f t="array" aca="1" ref="V807" ca="1">IF(ISBLANK(I807),0,_xlfn.XLOOKUP(I807,INDIRECT(U807&amp;"Controls"),INDIRECT(U807&amp;"ControlsAddon")))</f>
        <v>0</v>
      </c>
      <c r="W807" s="7" t="str">
        <f t="shared" si="258"/>
        <v/>
      </c>
      <c r="X807" s="7" cm="1">
        <f t="array" aca="1" ref="X807" ca="1">IF(AND(K807="y",NOT(ISBLANK(H807))),_xlfn.XLOOKUP(S807,ralcassette,ralcassettecost),IF(K807="Y",_xlfn.XLOOKUP(S807,INDIRECT(U807&amp;"RALW"),_xlfn.XLOOKUP(T807,INDIRECT(U807&amp;"RALD"),INDIRECT(U807&amp;"RAL"))),0))</f>
        <v>0</v>
      </c>
      <c r="Y807" s="7">
        <f t="shared" si="271"/>
        <v>0</v>
      </c>
      <c r="Z807" s="7">
        <f t="shared" si="272"/>
        <v>0</v>
      </c>
      <c r="AA807" s="7" cm="1">
        <f t="array" ref="AA807">IF(ISNUMBER(SEARCH("cassette",H807)),_xlfn.XLOOKUP(S807,cassettewidth,_xlfn.XLOOKUP(H807,cassettetype,cassette)),IF(ISNUMBER(SEARCH("fascia",H807)),_xlfn.XLOOKUP(S807,fasciawidth,_xlfn.XLOOKUP(H807,fasciatype,fascia)),0))</f>
        <v>0</v>
      </c>
      <c r="AB807" s="7" t="str">
        <f t="shared" si="273"/>
        <v/>
      </c>
      <c r="AC807" s="7" t="str" cm="1">
        <f t="array" ref="AC807">IF(NOT(ISBLANK(H807)),_xlfn.XLOOKUP(S807,cassetterefwidth,_xlfn.XLOOKUP(T807,cassetterefdrop,cassetteref)),"")</f>
        <v/>
      </c>
      <c r="AD807" s="1" t="b">
        <f t="shared" si="274"/>
        <v>0</v>
      </c>
      <c r="AE807" s="1" t="b">
        <f t="shared" si="259"/>
        <v>0</v>
      </c>
      <c r="AF807" s="10" t="e" cm="1">
        <f t="array" aca="1" ref="AF807" ca="1">(_xlfn.XLOOKUP($S807,INDIRECT($U807&amp;$W807&amp;"W"),_xlfn.XLOOKUP($T807,INDIRECT($U807&amp;$W807&amp;"D"),INDIRECT($U807&amp;$W807))))</f>
        <v>#REF!</v>
      </c>
      <c r="AG807" s="9"/>
      <c r="AH807" s="9"/>
      <c r="AI807" s="9"/>
      <c r="AJ807" s="9"/>
      <c r="AK807" s="9"/>
      <c r="AL807" s="7">
        <f t="shared" si="260"/>
        <v>500</v>
      </c>
      <c r="AM807" s="7" t="str">
        <f t="shared" si="275"/>
        <v/>
      </c>
      <c r="AN807" s="7">
        <f t="shared" si="261"/>
        <v>0</v>
      </c>
      <c r="AO807" s="7">
        <f t="shared" si="262"/>
        <v>0</v>
      </c>
      <c r="AP807" s="9" cm="1">
        <f t="array" aca="1" ref="AP807" ca="1">IF(F807="Flow",_xlfn.XLOOKUP(AL807,INDIRECT(F807&amp;AM807&amp;"W"),_xlfn.XLOOKUP(AI807,INDIRECT(F807&amp;AM807&amp;"H"),INDIRECT(F807&amp;AM807))),0)</f>
        <v>0</v>
      </c>
      <c r="AQ807" s="9">
        <f>IF(F807="Cascade",_xlfn.XLOOKUP(S807,Cascade!$C$4:$S$4,Cascade!$C$5:$S$5),0)</f>
        <v>0</v>
      </c>
      <c r="AR807" s="9" t="b">
        <f t="shared" si="263"/>
        <v>0</v>
      </c>
      <c r="AS807" s="9" cm="1">
        <f t="array" aca="1" ref="AS807" ca="1">IF(OR(G807="Ellipse 43",G807="Luxury 46",G807="Type 2",G807="Type D",G807="Type Z",ISBLANK(G807)),0,_xlfn.XLOOKUP(S807,INDIRECT(U807&amp;AR807&amp;"w"),INDIRECT(U807&amp;AR807)))</f>
        <v>0</v>
      </c>
      <c r="AT807" s="9" cm="1">
        <f t="array" ref="AT807">IF(F807="ExtraLok 100",_xlfn.XLOOKUP(S807,'ExtraLok 100'!$C$6:$S$6,_xlfn.XLOOKUP('Pricing Tool'!T807,'ExtraLok 100'!$A$7:$A$21,'ExtraLok 100'!$C$7:$S$21)),IF(F807="ExtraLok 125",_xlfn.XLOOKUP('Pricing Tool'!S807,'ExtraLok 125'!$C$6:$S$6,_xlfn.XLOOKUP('Pricing Tool'!T807,'ExtraLok 125'!$A$7:$A$33,'ExtraLok 125'!$C$7:$S$33)),0))</f>
        <v>0</v>
      </c>
      <c r="AU807" s="9">
        <f t="shared" ca="1" si="276"/>
        <v>0</v>
      </c>
      <c r="AV807" s="9" t="str">
        <f t="shared" si="264"/>
        <v/>
      </c>
      <c r="AW807" s="85" t="e">
        <f>_xlfn.XLOOKUP($AV807,'Size capacities'!$A$2:$A$120,'Size capacities'!D$2:D$120)</f>
        <v>#N/A</v>
      </c>
      <c r="AX807" s="85" t="e">
        <f>_xlfn.XLOOKUP($AV807,'Size capacities'!$A$2:$A$120,'Size capacities'!E$2:E$120)</f>
        <v>#N/A</v>
      </c>
      <c r="AY807" s="85" t="e">
        <f>_xlfn.XLOOKUP($AV807,'Size capacities'!$A$2:$A$120,'Size capacities'!F$2:F$120)</f>
        <v>#N/A</v>
      </c>
      <c r="AZ807" s="85" t="e">
        <f>_xlfn.XLOOKUP($AV807,'Size capacities'!$A$2:$A$120,'Size capacities'!G$2:G$120)</f>
        <v>#N/A</v>
      </c>
      <c r="BA807" s="85">
        <f t="shared" si="265"/>
        <v>0</v>
      </c>
      <c r="BB807" s="85">
        <f t="shared" si="266"/>
        <v>0</v>
      </c>
    </row>
    <row r="808" spans="1:54" x14ac:dyDescent="0.3">
      <c r="A808" s="7">
        <v>805</v>
      </c>
      <c r="B808" s="91"/>
      <c r="C808" s="91"/>
      <c r="D808" s="91"/>
      <c r="E808" s="91"/>
      <c r="F808" s="91"/>
      <c r="G808" s="91"/>
      <c r="H808" s="91"/>
      <c r="I808" s="91"/>
      <c r="J808" s="91"/>
      <c r="K808" s="92"/>
      <c r="L808" s="92"/>
      <c r="M808" s="9">
        <f t="shared" ca="1" si="256"/>
        <v>0</v>
      </c>
      <c r="N808" s="10" cm="1">
        <f t="array" aca="1" ref="N808" ca="1">IF(ISBLANK(C808),0,IF(F808="Flow",AP808,IF(F808="Cascade",AQ808,IF(OR(ISBLANK(F808),ISBLANK(G808),ISBLANK(I808),ISBLANK(J808)),0,(_xlfn.XLOOKUP(S808,INDIRECT(U808&amp;W808&amp;"W"),_xlfn.XLOOKUP(T808,INDIRECT(U808&amp;W808&amp;"D"),INDIRECT(U808&amp;W808))))))))</f>
        <v>0</v>
      </c>
      <c r="O808" s="93"/>
      <c r="P808" s="9">
        <f t="shared" ca="1" si="257"/>
        <v>0</v>
      </c>
      <c r="Q808" s="9">
        <f t="shared" si="267"/>
        <v>0</v>
      </c>
      <c r="S808" s="7">
        <f t="shared" si="268"/>
        <v>800</v>
      </c>
      <c r="T808" s="7">
        <f t="shared" si="269"/>
        <v>800</v>
      </c>
      <c r="U808" s="8" t="str">
        <f t="shared" si="270"/>
        <v/>
      </c>
      <c r="V808" s="7" cm="1">
        <f t="array" aca="1" ref="V808" ca="1">IF(ISBLANK(I808),0,_xlfn.XLOOKUP(I808,INDIRECT(U808&amp;"Controls"),INDIRECT(U808&amp;"ControlsAddon")))</f>
        <v>0</v>
      </c>
      <c r="W808" s="7" t="str">
        <f t="shared" si="258"/>
        <v/>
      </c>
      <c r="X808" s="7" cm="1">
        <f t="array" aca="1" ref="X808" ca="1">IF(AND(K808="y",NOT(ISBLANK(H808))),_xlfn.XLOOKUP(S808,ralcassette,ralcassettecost),IF(K808="Y",_xlfn.XLOOKUP(S808,INDIRECT(U808&amp;"RALW"),_xlfn.XLOOKUP(T808,INDIRECT(U808&amp;"RALD"),INDIRECT(U808&amp;"RAL"))),0))</f>
        <v>0</v>
      </c>
      <c r="Y808" s="7">
        <f t="shared" si="271"/>
        <v>0</v>
      </c>
      <c r="Z808" s="7">
        <f t="shared" si="272"/>
        <v>0</v>
      </c>
      <c r="AA808" s="7" cm="1">
        <f t="array" ref="AA808">IF(ISNUMBER(SEARCH("cassette",H808)),_xlfn.XLOOKUP(S808,cassettewidth,_xlfn.XLOOKUP(H808,cassettetype,cassette)),IF(ISNUMBER(SEARCH("fascia",H808)),_xlfn.XLOOKUP(S808,fasciawidth,_xlfn.XLOOKUP(H808,fasciatype,fascia)),0))</f>
        <v>0</v>
      </c>
      <c r="AB808" s="7" t="str">
        <f t="shared" si="273"/>
        <v/>
      </c>
      <c r="AC808" s="7" t="str" cm="1">
        <f t="array" ref="AC808">IF(NOT(ISBLANK(H808)),_xlfn.XLOOKUP(S808,cassetterefwidth,_xlfn.XLOOKUP(T808,cassetterefdrop,cassetteref)),"")</f>
        <v/>
      </c>
      <c r="AD808" s="1" t="b">
        <f t="shared" si="274"/>
        <v>0</v>
      </c>
      <c r="AE808" s="1" t="b">
        <f t="shared" si="259"/>
        <v>0</v>
      </c>
      <c r="AF808" s="10" t="e" cm="1">
        <f t="array" aca="1" ref="AF808" ca="1">(_xlfn.XLOOKUP($S808,INDIRECT($U808&amp;$W808&amp;"W"),_xlfn.XLOOKUP($T808,INDIRECT($U808&amp;$W808&amp;"D"),INDIRECT($U808&amp;$W808))))</f>
        <v>#REF!</v>
      </c>
      <c r="AG808" s="9"/>
      <c r="AH808" s="9"/>
      <c r="AI808" s="9"/>
      <c r="AJ808" s="9"/>
      <c r="AK808" s="9"/>
      <c r="AL808" s="7">
        <f t="shared" si="260"/>
        <v>500</v>
      </c>
      <c r="AM808" s="7" t="str">
        <f t="shared" si="275"/>
        <v/>
      </c>
      <c r="AN808" s="7">
        <f t="shared" si="261"/>
        <v>0</v>
      </c>
      <c r="AO808" s="7">
        <f t="shared" si="262"/>
        <v>0</v>
      </c>
      <c r="AP808" s="9" cm="1">
        <f t="array" aca="1" ref="AP808" ca="1">IF(F808="Flow",_xlfn.XLOOKUP(AL808,INDIRECT(F808&amp;AM808&amp;"W"),_xlfn.XLOOKUP(AI808,INDIRECT(F808&amp;AM808&amp;"H"),INDIRECT(F808&amp;AM808))),0)</f>
        <v>0</v>
      </c>
      <c r="AQ808" s="9">
        <f>IF(F808="Cascade",_xlfn.XLOOKUP(S808,Cascade!$C$4:$S$4,Cascade!$C$5:$S$5),0)</f>
        <v>0</v>
      </c>
      <c r="AR808" s="9" t="b">
        <f t="shared" si="263"/>
        <v>0</v>
      </c>
      <c r="AS808" s="9" cm="1">
        <f t="array" aca="1" ref="AS808" ca="1">IF(OR(G808="Ellipse 43",G808="Luxury 46",G808="Type 2",G808="Type D",G808="Type Z",ISBLANK(G808)),0,_xlfn.XLOOKUP(S808,INDIRECT(U808&amp;AR808&amp;"w"),INDIRECT(U808&amp;AR808)))</f>
        <v>0</v>
      </c>
      <c r="AT808" s="9" cm="1">
        <f t="array" ref="AT808">IF(F808="ExtraLok 100",_xlfn.XLOOKUP(S808,'ExtraLok 100'!$C$6:$S$6,_xlfn.XLOOKUP('Pricing Tool'!T808,'ExtraLok 100'!$A$7:$A$21,'ExtraLok 100'!$C$7:$S$21)),IF(F808="ExtraLok 125",_xlfn.XLOOKUP('Pricing Tool'!S808,'ExtraLok 125'!$C$6:$S$6,_xlfn.XLOOKUP('Pricing Tool'!T808,'ExtraLok 125'!$A$7:$A$33,'ExtraLok 125'!$C$7:$S$33)),0))</f>
        <v>0</v>
      </c>
      <c r="AU808" s="9">
        <f t="shared" ca="1" si="276"/>
        <v>0</v>
      </c>
      <c r="AV808" s="9" t="str">
        <f t="shared" si="264"/>
        <v/>
      </c>
      <c r="AW808" s="85" t="e">
        <f>_xlfn.XLOOKUP($AV808,'Size capacities'!$A$2:$A$120,'Size capacities'!D$2:D$120)</f>
        <v>#N/A</v>
      </c>
      <c r="AX808" s="85" t="e">
        <f>_xlfn.XLOOKUP($AV808,'Size capacities'!$A$2:$A$120,'Size capacities'!E$2:E$120)</f>
        <v>#N/A</v>
      </c>
      <c r="AY808" s="85" t="e">
        <f>_xlfn.XLOOKUP($AV808,'Size capacities'!$A$2:$A$120,'Size capacities'!F$2:F$120)</f>
        <v>#N/A</v>
      </c>
      <c r="AZ808" s="85" t="e">
        <f>_xlfn.XLOOKUP($AV808,'Size capacities'!$A$2:$A$120,'Size capacities'!G$2:G$120)</f>
        <v>#N/A</v>
      </c>
      <c r="BA808" s="85">
        <f t="shared" si="265"/>
        <v>0</v>
      </c>
      <c r="BB808" s="85">
        <f t="shared" si="266"/>
        <v>0</v>
      </c>
    </row>
    <row r="809" spans="1:54" x14ac:dyDescent="0.3">
      <c r="A809" s="7">
        <v>806</v>
      </c>
      <c r="B809" s="91"/>
      <c r="C809" s="91"/>
      <c r="D809" s="91"/>
      <c r="E809" s="91"/>
      <c r="F809" s="91"/>
      <c r="G809" s="91"/>
      <c r="H809" s="91"/>
      <c r="I809" s="91"/>
      <c r="J809" s="91"/>
      <c r="K809" s="92"/>
      <c r="L809" s="92"/>
      <c r="M809" s="9">
        <f t="shared" ca="1" si="256"/>
        <v>0</v>
      </c>
      <c r="N809" s="10" cm="1">
        <f t="array" aca="1" ref="N809" ca="1">IF(ISBLANK(C809),0,IF(F809="Flow",AP809,IF(F809="Cascade",AQ809,IF(OR(ISBLANK(F809),ISBLANK(G809),ISBLANK(I809),ISBLANK(J809)),0,(_xlfn.XLOOKUP(S809,INDIRECT(U809&amp;W809&amp;"W"),_xlfn.XLOOKUP(T809,INDIRECT(U809&amp;W809&amp;"D"),INDIRECT(U809&amp;W809))))))))</f>
        <v>0</v>
      </c>
      <c r="O809" s="93"/>
      <c r="P809" s="9">
        <f t="shared" ca="1" si="257"/>
        <v>0</v>
      </c>
      <c r="Q809" s="9">
        <f t="shared" si="267"/>
        <v>0</v>
      </c>
      <c r="S809" s="7">
        <f t="shared" si="268"/>
        <v>800</v>
      </c>
      <c r="T809" s="7">
        <f t="shared" si="269"/>
        <v>800</v>
      </c>
      <c r="U809" s="8" t="str">
        <f t="shared" si="270"/>
        <v/>
      </c>
      <c r="V809" s="7" cm="1">
        <f t="array" aca="1" ref="V809" ca="1">IF(ISBLANK(I809),0,_xlfn.XLOOKUP(I809,INDIRECT(U809&amp;"Controls"),INDIRECT(U809&amp;"ControlsAddon")))</f>
        <v>0</v>
      </c>
      <c r="W809" s="7" t="str">
        <f t="shared" si="258"/>
        <v/>
      </c>
      <c r="X809" s="7" cm="1">
        <f t="array" aca="1" ref="X809" ca="1">IF(AND(K809="y",NOT(ISBLANK(H809))),_xlfn.XLOOKUP(S809,ralcassette,ralcassettecost),IF(K809="Y",_xlfn.XLOOKUP(S809,INDIRECT(U809&amp;"RALW"),_xlfn.XLOOKUP(T809,INDIRECT(U809&amp;"RALD"),INDIRECT(U809&amp;"RAL"))),0))</f>
        <v>0</v>
      </c>
      <c r="Y809" s="7">
        <f t="shared" si="271"/>
        <v>0</v>
      </c>
      <c r="Z809" s="7">
        <f t="shared" si="272"/>
        <v>0</v>
      </c>
      <c r="AA809" s="7" cm="1">
        <f t="array" ref="AA809">IF(ISNUMBER(SEARCH("cassette",H809)),_xlfn.XLOOKUP(S809,cassettewidth,_xlfn.XLOOKUP(H809,cassettetype,cassette)),IF(ISNUMBER(SEARCH("fascia",H809)),_xlfn.XLOOKUP(S809,fasciawidth,_xlfn.XLOOKUP(H809,fasciatype,fascia)),0))</f>
        <v>0</v>
      </c>
      <c r="AB809" s="7" t="str">
        <f t="shared" si="273"/>
        <v/>
      </c>
      <c r="AC809" s="7" t="str" cm="1">
        <f t="array" ref="AC809">IF(NOT(ISBLANK(H809)),_xlfn.XLOOKUP(S809,cassetterefwidth,_xlfn.XLOOKUP(T809,cassetterefdrop,cassetteref)),"")</f>
        <v/>
      </c>
      <c r="AD809" s="1" t="b">
        <f t="shared" si="274"/>
        <v>0</v>
      </c>
      <c r="AE809" s="1" t="b">
        <f t="shared" si="259"/>
        <v>0</v>
      </c>
      <c r="AF809" s="10" t="e" cm="1">
        <f t="array" aca="1" ref="AF809" ca="1">(_xlfn.XLOOKUP($S809,INDIRECT($U809&amp;$W809&amp;"W"),_xlfn.XLOOKUP($T809,INDIRECT($U809&amp;$W809&amp;"D"),INDIRECT($U809&amp;$W809))))</f>
        <v>#REF!</v>
      </c>
      <c r="AG809" s="9"/>
      <c r="AH809" s="9"/>
      <c r="AI809" s="9"/>
      <c r="AJ809" s="9"/>
      <c r="AK809" s="9"/>
      <c r="AL809" s="7">
        <f t="shared" si="260"/>
        <v>500</v>
      </c>
      <c r="AM809" s="7" t="str">
        <f t="shared" si="275"/>
        <v/>
      </c>
      <c r="AN809" s="7">
        <f t="shared" si="261"/>
        <v>0</v>
      </c>
      <c r="AO809" s="7">
        <f t="shared" si="262"/>
        <v>0</v>
      </c>
      <c r="AP809" s="9" cm="1">
        <f t="array" aca="1" ref="AP809" ca="1">IF(F809="Flow",_xlfn.XLOOKUP(AL809,INDIRECT(F809&amp;AM809&amp;"W"),_xlfn.XLOOKUP(AI809,INDIRECT(F809&amp;AM809&amp;"H"),INDIRECT(F809&amp;AM809))),0)</f>
        <v>0</v>
      </c>
      <c r="AQ809" s="9">
        <f>IF(F809="Cascade",_xlfn.XLOOKUP(S809,Cascade!$C$4:$S$4,Cascade!$C$5:$S$5),0)</f>
        <v>0</v>
      </c>
      <c r="AR809" s="9" t="b">
        <f t="shared" si="263"/>
        <v>0</v>
      </c>
      <c r="AS809" s="9" cm="1">
        <f t="array" aca="1" ref="AS809" ca="1">IF(OR(G809="Ellipse 43",G809="Luxury 46",G809="Type 2",G809="Type D",G809="Type Z",ISBLANK(G809)),0,_xlfn.XLOOKUP(S809,INDIRECT(U809&amp;AR809&amp;"w"),INDIRECT(U809&amp;AR809)))</f>
        <v>0</v>
      </c>
      <c r="AT809" s="9" cm="1">
        <f t="array" ref="AT809">IF(F809="ExtraLok 100",_xlfn.XLOOKUP(S809,'ExtraLok 100'!$C$6:$S$6,_xlfn.XLOOKUP('Pricing Tool'!T809,'ExtraLok 100'!$A$7:$A$21,'ExtraLok 100'!$C$7:$S$21)),IF(F809="ExtraLok 125",_xlfn.XLOOKUP('Pricing Tool'!S809,'ExtraLok 125'!$C$6:$S$6,_xlfn.XLOOKUP('Pricing Tool'!T809,'ExtraLok 125'!$A$7:$A$33,'ExtraLok 125'!$C$7:$S$33)),0))</f>
        <v>0</v>
      </c>
      <c r="AU809" s="9">
        <f t="shared" ca="1" si="276"/>
        <v>0</v>
      </c>
      <c r="AV809" s="9" t="str">
        <f t="shared" si="264"/>
        <v/>
      </c>
      <c r="AW809" s="85" t="e">
        <f>_xlfn.XLOOKUP($AV809,'Size capacities'!$A$2:$A$120,'Size capacities'!D$2:D$120)</f>
        <v>#N/A</v>
      </c>
      <c r="AX809" s="85" t="e">
        <f>_xlfn.XLOOKUP($AV809,'Size capacities'!$A$2:$A$120,'Size capacities'!E$2:E$120)</f>
        <v>#N/A</v>
      </c>
      <c r="AY809" s="85" t="e">
        <f>_xlfn.XLOOKUP($AV809,'Size capacities'!$A$2:$A$120,'Size capacities'!F$2:F$120)</f>
        <v>#N/A</v>
      </c>
      <c r="AZ809" s="85" t="e">
        <f>_xlfn.XLOOKUP($AV809,'Size capacities'!$A$2:$A$120,'Size capacities'!G$2:G$120)</f>
        <v>#N/A</v>
      </c>
      <c r="BA809" s="85">
        <f t="shared" si="265"/>
        <v>0</v>
      </c>
      <c r="BB809" s="85">
        <f t="shared" si="266"/>
        <v>0</v>
      </c>
    </row>
    <row r="810" spans="1:54" x14ac:dyDescent="0.3">
      <c r="A810" s="7">
        <v>807</v>
      </c>
      <c r="B810" s="91"/>
      <c r="C810" s="91"/>
      <c r="D810" s="91"/>
      <c r="E810" s="91"/>
      <c r="F810" s="91"/>
      <c r="G810" s="91"/>
      <c r="H810" s="91"/>
      <c r="I810" s="91"/>
      <c r="J810" s="91"/>
      <c r="K810" s="92"/>
      <c r="L810" s="92"/>
      <c r="M810" s="9">
        <f t="shared" ca="1" si="256"/>
        <v>0</v>
      </c>
      <c r="N810" s="10" cm="1">
        <f t="array" aca="1" ref="N810" ca="1">IF(ISBLANK(C810),0,IF(F810="Flow",AP810,IF(F810="Cascade",AQ810,IF(OR(ISBLANK(F810),ISBLANK(G810),ISBLANK(I810),ISBLANK(J810)),0,(_xlfn.XLOOKUP(S810,INDIRECT(U810&amp;W810&amp;"W"),_xlfn.XLOOKUP(T810,INDIRECT(U810&amp;W810&amp;"D"),INDIRECT(U810&amp;W810))))))))</f>
        <v>0</v>
      </c>
      <c r="O810" s="93"/>
      <c r="P810" s="9">
        <f t="shared" ca="1" si="257"/>
        <v>0</v>
      </c>
      <c r="Q810" s="9">
        <f t="shared" si="267"/>
        <v>0</v>
      </c>
      <c r="S810" s="7">
        <f t="shared" si="268"/>
        <v>800</v>
      </c>
      <c r="T810" s="7">
        <f t="shared" si="269"/>
        <v>800</v>
      </c>
      <c r="U810" s="8" t="str">
        <f t="shared" si="270"/>
        <v/>
      </c>
      <c r="V810" s="7" cm="1">
        <f t="array" aca="1" ref="V810" ca="1">IF(ISBLANK(I810),0,_xlfn.XLOOKUP(I810,INDIRECT(U810&amp;"Controls"),INDIRECT(U810&amp;"ControlsAddon")))</f>
        <v>0</v>
      </c>
      <c r="W810" s="7" t="str">
        <f t="shared" si="258"/>
        <v/>
      </c>
      <c r="X810" s="7" cm="1">
        <f t="array" aca="1" ref="X810" ca="1">IF(AND(K810="y",NOT(ISBLANK(H810))),_xlfn.XLOOKUP(S810,ralcassette,ralcassettecost),IF(K810="Y",_xlfn.XLOOKUP(S810,INDIRECT(U810&amp;"RALW"),_xlfn.XLOOKUP(T810,INDIRECT(U810&amp;"RALD"),INDIRECT(U810&amp;"RAL"))),0))</f>
        <v>0</v>
      </c>
      <c r="Y810" s="7">
        <f t="shared" si="271"/>
        <v>0</v>
      </c>
      <c r="Z810" s="7">
        <f t="shared" si="272"/>
        <v>0</v>
      </c>
      <c r="AA810" s="7" cm="1">
        <f t="array" ref="AA810">IF(ISNUMBER(SEARCH("cassette",H810)),_xlfn.XLOOKUP(S810,cassettewidth,_xlfn.XLOOKUP(H810,cassettetype,cassette)),IF(ISNUMBER(SEARCH("fascia",H810)),_xlfn.XLOOKUP(S810,fasciawidth,_xlfn.XLOOKUP(H810,fasciatype,fascia)),0))</f>
        <v>0</v>
      </c>
      <c r="AB810" s="7" t="str">
        <f t="shared" si="273"/>
        <v/>
      </c>
      <c r="AC810" s="7" t="str" cm="1">
        <f t="array" ref="AC810">IF(NOT(ISBLANK(H810)),_xlfn.XLOOKUP(S810,cassetterefwidth,_xlfn.XLOOKUP(T810,cassetterefdrop,cassetteref)),"")</f>
        <v/>
      </c>
      <c r="AD810" s="1" t="b">
        <f t="shared" si="274"/>
        <v>0</v>
      </c>
      <c r="AE810" s="1" t="b">
        <f t="shared" si="259"/>
        <v>0</v>
      </c>
      <c r="AF810" s="10" t="e" cm="1">
        <f t="array" aca="1" ref="AF810" ca="1">(_xlfn.XLOOKUP($S810,INDIRECT($U810&amp;$W810&amp;"W"),_xlfn.XLOOKUP($T810,INDIRECT($U810&amp;$W810&amp;"D"),INDIRECT($U810&amp;$W810))))</f>
        <v>#REF!</v>
      </c>
      <c r="AG810" s="9"/>
      <c r="AH810" s="9"/>
      <c r="AI810" s="9"/>
      <c r="AJ810" s="9"/>
      <c r="AK810" s="9"/>
      <c r="AL810" s="7">
        <f t="shared" si="260"/>
        <v>500</v>
      </c>
      <c r="AM810" s="7" t="str">
        <f t="shared" si="275"/>
        <v/>
      </c>
      <c r="AN810" s="7">
        <f t="shared" si="261"/>
        <v>0</v>
      </c>
      <c r="AO810" s="7">
        <f t="shared" si="262"/>
        <v>0</v>
      </c>
      <c r="AP810" s="9" cm="1">
        <f t="array" aca="1" ref="AP810" ca="1">IF(F810="Flow",_xlfn.XLOOKUP(AL810,INDIRECT(F810&amp;AM810&amp;"W"),_xlfn.XLOOKUP(AI810,INDIRECT(F810&amp;AM810&amp;"H"),INDIRECT(F810&amp;AM810))),0)</f>
        <v>0</v>
      </c>
      <c r="AQ810" s="9">
        <f>IF(F810="Cascade",_xlfn.XLOOKUP(S810,Cascade!$C$4:$S$4,Cascade!$C$5:$S$5),0)</f>
        <v>0</v>
      </c>
      <c r="AR810" s="9" t="b">
        <f t="shared" si="263"/>
        <v>0</v>
      </c>
      <c r="AS810" s="9" cm="1">
        <f t="array" aca="1" ref="AS810" ca="1">IF(OR(G810="Ellipse 43",G810="Luxury 46",G810="Type 2",G810="Type D",G810="Type Z",ISBLANK(G810)),0,_xlfn.XLOOKUP(S810,INDIRECT(U810&amp;AR810&amp;"w"),INDIRECT(U810&amp;AR810)))</f>
        <v>0</v>
      </c>
      <c r="AT810" s="9" cm="1">
        <f t="array" ref="AT810">IF(F810="ExtraLok 100",_xlfn.XLOOKUP(S810,'ExtraLok 100'!$C$6:$S$6,_xlfn.XLOOKUP('Pricing Tool'!T810,'ExtraLok 100'!$A$7:$A$21,'ExtraLok 100'!$C$7:$S$21)),IF(F810="ExtraLok 125",_xlfn.XLOOKUP('Pricing Tool'!S810,'ExtraLok 125'!$C$6:$S$6,_xlfn.XLOOKUP('Pricing Tool'!T810,'ExtraLok 125'!$A$7:$A$33,'ExtraLok 125'!$C$7:$S$33)),0))</f>
        <v>0</v>
      </c>
      <c r="AU810" s="9">
        <f t="shared" ca="1" si="276"/>
        <v>0</v>
      </c>
      <c r="AV810" s="9" t="str">
        <f t="shared" si="264"/>
        <v/>
      </c>
      <c r="AW810" s="85" t="e">
        <f>_xlfn.XLOOKUP($AV810,'Size capacities'!$A$2:$A$120,'Size capacities'!D$2:D$120)</f>
        <v>#N/A</v>
      </c>
      <c r="AX810" s="85" t="e">
        <f>_xlfn.XLOOKUP($AV810,'Size capacities'!$A$2:$A$120,'Size capacities'!E$2:E$120)</f>
        <v>#N/A</v>
      </c>
      <c r="AY810" s="85" t="e">
        <f>_xlfn.XLOOKUP($AV810,'Size capacities'!$A$2:$A$120,'Size capacities'!F$2:F$120)</f>
        <v>#N/A</v>
      </c>
      <c r="AZ810" s="85" t="e">
        <f>_xlfn.XLOOKUP($AV810,'Size capacities'!$A$2:$A$120,'Size capacities'!G$2:G$120)</f>
        <v>#N/A</v>
      </c>
      <c r="BA810" s="85">
        <f t="shared" si="265"/>
        <v>0</v>
      </c>
      <c r="BB810" s="85">
        <f t="shared" si="266"/>
        <v>0</v>
      </c>
    </row>
    <row r="811" spans="1:54" x14ac:dyDescent="0.3">
      <c r="A811" s="7">
        <v>808</v>
      </c>
      <c r="B811" s="91"/>
      <c r="C811" s="91"/>
      <c r="D811" s="91"/>
      <c r="E811" s="91"/>
      <c r="F811" s="91"/>
      <c r="G811" s="91"/>
      <c r="H811" s="91"/>
      <c r="I811" s="91"/>
      <c r="J811" s="91"/>
      <c r="K811" s="92"/>
      <c r="L811" s="92"/>
      <c r="M811" s="9">
        <f t="shared" ca="1" si="256"/>
        <v>0</v>
      </c>
      <c r="N811" s="10" cm="1">
        <f t="array" aca="1" ref="N811" ca="1">IF(ISBLANK(C811),0,IF(F811="Flow",AP811,IF(F811="Cascade",AQ811,IF(OR(ISBLANK(F811),ISBLANK(G811),ISBLANK(I811),ISBLANK(J811)),0,(_xlfn.XLOOKUP(S811,INDIRECT(U811&amp;W811&amp;"W"),_xlfn.XLOOKUP(T811,INDIRECT(U811&amp;W811&amp;"D"),INDIRECT(U811&amp;W811))))))))</f>
        <v>0</v>
      </c>
      <c r="O811" s="93"/>
      <c r="P811" s="9">
        <f t="shared" ca="1" si="257"/>
        <v>0</v>
      </c>
      <c r="Q811" s="9">
        <f t="shared" si="267"/>
        <v>0</v>
      </c>
      <c r="S811" s="7">
        <f t="shared" si="268"/>
        <v>800</v>
      </c>
      <c r="T811" s="7">
        <f t="shared" si="269"/>
        <v>800</v>
      </c>
      <c r="U811" s="8" t="str">
        <f t="shared" si="270"/>
        <v/>
      </c>
      <c r="V811" s="7" cm="1">
        <f t="array" aca="1" ref="V811" ca="1">IF(ISBLANK(I811),0,_xlfn.XLOOKUP(I811,INDIRECT(U811&amp;"Controls"),INDIRECT(U811&amp;"ControlsAddon")))</f>
        <v>0</v>
      </c>
      <c r="W811" s="7" t="str">
        <f t="shared" si="258"/>
        <v/>
      </c>
      <c r="X811" s="7" cm="1">
        <f t="array" aca="1" ref="X811" ca="1">IF(AND(K811="y",NOT(ISBLANK(H811))),_xlfn.XLOOKUP(S811,ralcassette,ralcassettecost),IF(K811="Y",_xlfn.XLOOKUP(S811,INDIRECT(U811&amp;"RALW"),_xlfn.XLOOKUP(T811,INDIRECT(U811&amp;"RALD"),INDIRECT(U811&amp;"RAL"))),0))</f>
        <v>0</v>
      </c>
      <c r="Y811" s="7">
        <f t="shared" si="271"/>
        <v>0</v>
      </c>
      <c r="Z811" s="7">
        <f t="shared" si="272"/>
        <v>0</v>
      </c>
      <c r="AA811" s="7" cm="1">
        <f t="array" ref="AA811">IF(ISNUMBER(SEARCH("cassette",H811)),_xlfn.XLOOKUP(S811,cassettewidth,_xlfn.XLOOKUP(H811,cassettetype,cassette)),IF(ISNUMBER(SEARCH("fascia",H811)),_xlfn.XLOOKUP(S811,fasciawidth,_xlfn.XLOOKUP(H811,fasciatype,fascia)),0))</f>
        <v>0</v>
      </c>
      <c r="AB811" s="7" t="str">
        <f t="shared" si="273"/>
        <v/>
      </c>
      <c r="AC811" s="7" t="str" cm="1">
        <f t="array" ref="AC811">IF(NOT(ISBLANK(H811)),_xlfn.XLOOKUP(S811,cassetterefwidth,_xlfn.XLOOKUP(T811,cassetterefdrop,cassetteref)),"")</f>
        <v/>
      </c>
      <c r="AD811" s="1" t="b">
        <f t="shared" si="274"/>
        <v>0</v>
      </c>
      <c r="AE811" s="1" t="b">
        <f t="shared" si="259"/>
        <v>0</v>
      </c>
      <c r="AF811" s="10" t="e" cm="1">
        <f t="array" aca="1" ref="AF811" ca="1">(_xlfn.XLOOKUP($S811,INDIRECT($U811&amp;$W811&amp;"W"),_xlfn.XLOOKUP($T811,INDIRECT($U811&amp;$W811&amp;"D"),INDIRECT($U811&amp;$W811))))</f>
        <v>#REF!</v>
      </c>
      <c r="AG811" s="9"/>
      <c r="AH811" s="9"/>
      <c r="AI811" s="9"/>
      <c r="AJ811" s="9"/>
      <c r="AK811" s="9"/>
      <c r="AL811" s="7">
        <f t="shared" si="260"/>
        <v>500</v>
      </c>
      <c r="AM811" s="7" t="str">
        <f t="shared" si="275"/>
        <v/>
      </c>
      <c r="AN811" s="7">
        <f t="shared" si="261"/>
        <v>0</v>
      </c>
      <c r="AO811" s="7">
        <f t="shared" si="262"/>
        <v>0</v>
      </c>
      <c r="AP811" s="9" cm="1">
        <f t="array" aca="1" ref="AP811" ca="1">IF(F811="Flow",_xlfn.XLOOKUP(AL811,INDIRECT(F811&amp;AM811&amp;"W"),_xlfn.XLOOKUP(AI811,INDIRECT(F811&amp;AM811&amp;"H"),INDIRECT(F811&amp;AM811))),0)</f>
        <v>0</v>
      </c>
      <c r="AQ811" s="9">
        <f>IF(F811="Cascade",_xlfn.XLOOKUP(S811,Cascade!$C$4:$S$4,Cascade!$C$5:$S$5),0)</f>
        <v>0</v>
      </c>
      <c r="AR811" s="9" t="b">
        <f t="shared" si="263"/>
        <v>0</v>
      </c>
      <c r="AS811" s="9" cm="1">
        <f t="array" aca="1" ref="AS811" ca="1">IF(OR(G811="Ellipse 43",G811="Luxury 46",G811="Type 2",G811="Type D",G811="Type Z",ISBLANK(G811)),0,_xlfn.XLOOKUP(S811,INDIRECT(U811&amp;AR811&amp;"w"),INDIRECT(U811&amp;AR811)))</f>
        <v>0</v>
      </c>
      <c r="AT811" s="9" cm="1">
        <f t="array" ref="AT811">IF(F811="ExtraLok 100",_xlfn.XLOOKUP(S811,'ExtraLok 100'!$C$6:$S$6,_xlfn.XLOOKUP('Pricing Tool'!T811,'ExtraLok 100'!$A$7:$A$21,'ExtraLok 100'!$C$7:$S$21)),IF(F811="ExtraLok 125",_xlfn.XLOOKUP('Pricing Tool'!S811,'ExtraLok 125'!$C$6:$S$6,_xlfn.XLOOKUP('Pricing Tool'!T811,'ExtraLok 125'!$A$7:$A$33,'ExtraLok 125'!$C$7:$S$33)),0))</f>
        <v>0</v>
      </c>
      <c r="AU811" s="9">
        <f t="shared" ca="1" si="276"/>
        <v>0</v>
      </c>
      <c r="AV811" s="9" t="str">
        <f t="shared" si="264"/>
        <v/>
      </c>
      <c r="AW811" s="85" t="e">
        <f>_xlfn.XLOOKUP($AV811,'Size capacities'!$A$2:$A$120,'Size capacities'!D$2:D$120)</f>
        <v>#N/A</v>
      </c>
      <c r="AX811" s="85" t="e">
        <f>_xlfn.XLOOKUP($AV811,'Size capacities'!$A$2:$A$120,'Size capacities'!E$2:E$120)</f>
        <v>#N/A</v>
      </c>
      <c r="AY811" s="85" t="e">
        <f>_xlfn.XLOOKUP($AV811,'Size capacities'!$A$2:$A$120,'Size capacities'!F$2:F$120)</f>
        <v>#N/A</v>
      </c>
      <c r="AZ811" s="85" t="e">
        <f>_xlfn.XLOOKUP($AV811,'Size capacities'!$A$2:$A$120,'Size capacities'!G$2:G$120)</f>
        <v>#N/A</v>
      </c>
      <c r="BA811" s="85">
        <f t="shared" si="265"/>
        <v>0</v>
      </c>
      <c r="BB811" s="85">
        <f t="shared" si="266"/>
        <v>0</v>
      </c>
    </row>
    <row r="812" spans="1:54" x14ac:dyDescent="0.3">
      <c r="A812" s="7">
        <v>809</v>
      </c>
      <c r="B812" s="91"/>
      <c r="C812" s="91"/>
      <c r="D812" s="91"/>
      <c r="E812" s="91"/>
      <c r="F812" s="91"/>
      <c r="G812" s="91"/>
      <c r="H812" s="91"/>
      <c r="I812" s="91"/>
      <c r="J812" s="91"/>
      <c r="K812" s="92"/>
      <c r="L812" s="92"/>
      <c r="M812" s="9">
        <f t="shared" ca="1" si="256"/>
        <v>0</v>
      </c>
      <c r="N812" s="10" cm="1">
        <f t="array" aca="1" ref="N812" ca="1">IF(ISBLANK(C812),0,IF(F812="Flow",AP812,IF(F812="Cascade",AQ812,IF(OR(ISBLANK(F812),ISBLANK(G812),ISBLANK(I812),ISBLANK(J812)),0,(_xlfn.XLOOKUP(S812,INDIRECT(U812&amp;W812&amp;"W"),_xlfn.XLOOKUP(T812,INDIRECT(U812&amp;W812&amp;"D"),INDIRECT(U812&amp;W812))))))))</f>
        <v>0</v>
      </c>
      <c r="O812" s="93"/>
      <c r="P812" s="9">
        <f t="shared" ca="1" si="257"/>
        <v>0</v>
      </c>
      <c r="Q812" s="9">
        <f t="shared" si="267"/>
        <v>0</v>
      </c>
      <c r="S812" s="7">
        <f t="shared" si="268"/>
        <v>800</v>
      </c>
      <c r="T812" s="7">
        <f t="shared" si="269"/>
        <v>800</v>
      </c>
      <c r="U812" s="8" t="str">
        <f t="shared" si="270"/>
        <v/>
      </c>
      <c r="V812" s="7" cm="1">
        <f t="array" aca="1" ref="V812" ca="1">IF(ISBLANK(I812),0,_xlfn.XLOOKUP(I812,INDIRECT(U812&amp;"Controls"),INDIRECT(U812&amp;"ControlsAddon")))</f>
        <v>0</v>
      </c>
      <c r="W812" s="7" t="str">
        <f t="shared" si="258"/>
        <v/>
      </c>
      <c r="X812" s="7" cm="1">
        <f t="array" aca="1" ref="X812" ca="1">IF(AND(K812="y",NOT(ISBLANK(H812))),_xlfn.XLOOKUP(S812,ralcassette,ralcassettecost),IF(K812="Y",_xlfn.XLOOKUP(S812,INDIRECT(U812&amp;"RALW"),_xlfn.XLOOKUP(T812,INDIRECT(U812&amp;"RALD"),INDIRECT(U812&amp;"RAL"))),0))</f>
        <v>0</v>
      </c>
      <c r="Y812" s="7">
        <f t="shared" si="271"/>
        <v>0</v>
      </c>
      <c r="Z812" s="7">
        <f t="shared" si="272"/>
        <v>0</v>
      </c>
      <c r="AA812" s="7" cm="1">
        <f t="array" ref="AA812">IF(ISNUMBER(SEARCH("cassette",H812)),_xlfn.XLOOKUP(S812,cassettewidth,_xlfn.XLOOKUP(H812,cassettetype,cassette)),IF(ISNUMBER(SEARCH("fascia",H812)),_xlfn.XLOOKUP(S812,fasciawidth,_xlfn.XLOOKUP(H812,fasciatype,fascia)),0))</f>
        <v>0</v>
      </c>
      <c r="AB812" s="7" t="str">
        <f t="shared" si="273"/>
        <v/>
      </c>
      <c r="AC812" s="7" t="str" cm="1">
        <f t="array" ref="AC812">IF(NOT(ISBLANK(H812)),_xlfn.XLOOKUP(S812,cassetterefwidth,_xlfn.XLOOKUP(T812,cassetterefdrop,cassetteref)),"")</f>
        <v/>
      </c>
      <c r="AD812" s="1" t="b">
        <f t="shared" si="274"/>
        <v>0</v>
      </c>
      <c r="AE812" s="1" t="b">
        <f t="shared" si="259"/>
        <v>0</v>
      </c>
      <c r="AF812" s="10" t="e" cm="1">
        <f t="array" aca="1" ref="AF812" ca="1">(_xlfn.XLOOKUP($S812,INDIRECT($U812&amp;$W812&amp;"W"),_xlfn.XLOOKUP($T812,INDIRECT($U812&amp;$W812&amp;"D"),INDIRECT($U812&amp;$W812))))</f>
        <v>#REF!</v>
      </c>
      <c r="AG812" s="9"/>
      <c r="AH812" s="9"/>
      <c r="AI812" s="9"/>
      <c r="AJ812" s="9"/>
      <c r="AK812" s="9"/>
      <c r="AL812" s="7">
        <f t="shared" si="260"/>
        <v>500</v>
      </c>
      <c r="AM812" s="7" t="str">
        <f t="shared" si="275"/>
        <v/>
      </c>
      <c r="AN812" s="7">
        <f t="shared" si="261"/>
        <v>0</v>
      </c>
      <c r="AO812" s="7">
        <f t="shared" si="262"/>
        <v>0</v>
      </c>
      <c r="AP812" s="9" cm="1">
        <f t="array" aca="1" ref="AP812" ca="1">IF(F812="Flow",_xlfn.XLOOKUP(AL812,INDIRECT(F812&amp;AM812&amp;"W"),_xlfn.XLOOKUP(AI812,INDIRECT(F812&amp;AM812&amp;"H"),INDIRECT(F812&amp;AM812))),0)</f>
        <v>0</v>
      </c>
      <c r="AQ812" s="9">
        <f>IF(F812="Cascade",_xlfn.XLOOKUP(S812,Cascade!$C$4:$S$4,Cascade!$C$5:$S$5),0)</f>
        <v>0</v>
      </c>
      <c r="AR812" s="9" t="b">
        <f t="shared" si="263"/>
        <v>0</v>
      </c>
      <c r="AS812" s="9" cm="1">
        <f t="array" aca="1" ref="AS812" ca="1">IF(OR(G812="Ellipse 43",G812="Luxury 46",G812="Type 2",G812="Type D",G812="Type Z",ISBLANK(G812)),0,_xlfn.XLOOKUP(S812,INDIRECT(U812&amp;AR812&amp;"w"),INDIRECT(U812&amp;AR812)))</f>
        <v>0</v>
      </c>
      <c r="AT812" s="9" cm="1">
        <f t="array" ref="AT812">IF(F812="ExtraLok 100",_xlfn.XLOOKUP(S812,'ExtraLok 100'!$C$6:$S$6,_xlfn.XLOOKUP('Pricing Tool'!T812,'ExtraLok 100'!$A$7:$A$21,'ExtraLok 100'!$C$7:$S$21)),IF(F812="ExtraLok 125",_xlfn.XLOOKUP('Pricing Tool'!S812,'ExtraLok 125'!$C$6:$S$6,_xlfn.XLOOKUP('Pricing Tool'!T812,'ExtraLok 125'!$A$7:$A$33,'ExtraLok 125'!$C$7:$S$33)),0))</f>
        <v>0</v>
      </c>
      <c r="AU812" s="9">
        <f t="shared" ca="1" si="276"/>
        <v>0</v>
      </c>
      <c r="AV812" s="9" t="str">
        <f t="shared" si="264"/>
        <v/>
      </c>
      <c r="AW812" s="85" t="e">
        <f>_xlfn.XLOOKUP($AV812,'Size capacities'!$A$2:$A$120,'Size capacities'!D$2:D$120)</f>
        <v>#N/A</v>
      </c>
      <c r="AX812" s="85" t="e">
        <f>_xlfn.XLOOKUP($AV812,'Size capacities'!$A$2:$A$120,'Size capacities'!E$2:E$120)</f>
        <v>#N/A</v>
      </c>
      <c r="AY812" s="85" t="e">
        <f>_xlfn.XLOOKUP($AV812,'Size capacities'!$A$2:$A$120,'Size capacities'!F$2:F$120)</f>
        <v>#N/A</v>
      </c>
      <c r="AZ812" s="85" t="e">
        <f>_xlfn.XLOOKUP($AV812,'Size capacities'!$A$2:$A$120,'Size capacities'!G$2:G$120)</f>
        <v>#N/A</v>
      </c>
      <c r="BA812" s="85">
        <f t="shared" si="265"/>
        <v>0</v>
      </c>
      <c r="BB812" s="85">
        <f t="shared" si="266"/>
        <v>0</v>
      </c>
    </row>
    <row r="813" spans="1:54" x14ac:dyDescent="0.3">
      <c r="A813" s="7">
        <v>810</v>
      </c>
      <c r="B813" s="91"/>
      <c r="C813" s="91"/>
      <c r="D813" s="91"/>
      <c r="E813" s="91"/>
      <c r="F813" s="91"/>
      <c r="G813" s="91"/>
      <c r="H813" s="91"/>
      <c r="I813" s="91"/>
      <c r="J813" s="91"/>
      <c r="K813" s="92"/>
      <c r="L813" s="92"/>
      <c r="M813" s="9">
        <f t="shared" ca="1" si="256"/>
        <v>0</v>
      </c>
      <c r="N813" s="10" cm="1">
        <f t="array" aca="1" ref="N813" ca="1">IF(ISBLANK(C813),0,IF(F813="Flow",AP813,IF(F813="Cascade",AQ813,IF(OR(ISBLANK(F813),ISBLANK(G813),ISBLANK(I813),ISBLANK(J813)),0,(_xlfn.XLOOKUP(S813,INDIRECT(U813&amp;W813&amp;"W"),_xlfn.XLOOKUP(T813,INDIRECT(U813&amp;W813&amp;"D"),INDIRECT(U813&amp;W813))))))))</f>
        <v>0</v>
      </c>
      <c r="O813" s="93"/>
      <c r="P813" s="9">
        <f t="shared" ca="1" si="257"/>
        <v>0</v>
      </c>
      <c r="Q813" s="9">
        <f t="shared" si="267"/>
        <v>0</v>
      </c>
      <c r="S813" s="7">
        <f t="shared" si="268"/>
        <v>800</v>
      </c>
      <c r="T813" s="7">
        <f t="shared" si="269"/>
        <v>800</v>
      </c>
      <c r="U813" s="8" t="str">
        <f t="shared" si="270"/>
        <v/>
      </c>
      <c r="V813" s="7" cm="1">
        <f t="array" aca="1" ref="V813" ca="1">IF(ISBLANK(I813),0,_xlfn.XLOOKUP(I813,INDIRECT(U813&amp;"Controls"),INDIRECT(U813&amp;"ControlsAddon")))</f>
        <v>0</v>
      </c>
      <c r="W813" s="7" t="str">
        <f t="shared" si="258"/>
        <v/>
      </c>
      <c r="X813" s="7" cm="1">
        <f t="array" aca="1" ref="X813" ca="1">IF(AND(K813="y",NOT(ISBLANK(H813))),_xlfn.XLOOKUP(S813,ralcassette,ralcassettecost),IF(K813="Y",_xlfn.XLOOKUP(S813,INDIRECT(U813&amp;"RALW"),_xlfn.XLOOKUP(T813,INDIRECT(U813&amp;"RALD"),INDIRECT(U813&amp;"RAL"))),0))</f>
        <v>0</v>
      </c>
      <c r="Y813" s="7">
        <f t="shared" si="271"/>
        <v>0</v>
      </c>
      <c r="Z813" s="7">
        <f t="shared" si="272"/>
        <v>0</v>
      </c>
      <c r="AA813" s="7" cm="1">
        <f t="array" ref="AA813">IF(ISNUMBER(SEARCH("cassette",H813)),_xlfn.XLOOKUP(S813,cassettewidth,_xlfn.XLOOKUP(H813,cassettetype,cassette)),IF(ISNUMBER(SEARCH("fascia",H813)),_xlfn.XLOOKUP(S813,fasciawidth,_xlfn.XLOOKUP(H813,fasciatype,fascia)),0))</f>
        <v>0</v>
      </c>
      <c r="AB813" s="7" t="str">
        <f t="shared" si="273"/>
        <v/>
      </c>
      <c r="AC813" s="7" t="str" cm="1">
        <f t="array" ref="AC813">IF(NOT(ISBLANK(H813)),_xlfn.XLOOKUP(S813,cassetterefwidth,_xlfn.XLOOKUP(T813,cassetterefdrop,cassetteref)),"")</f>
        <v/>
      </c>
      <c r="AD813" s="1" t="b">
        <f t="shared" si="274"/>
        <v>0</v>
      </c>
      <c r="AE813" s="1" t="b">
        <f t="shared" si="259"/>
        <v>0</v>
      </c>
      <c r="AF813" s="10" t="e" cm="1">
        <f t="array" aca="1" ref="AF813" ca="1">(_xlfn.XLOOKUP($S813,INDIRECT($U813&amp;$W813&amp;"W"),_xlfn.XLOOKUP($T813,INDIRECT($U813&amp;$W813&amp;"D"),INDIRECT($U813&amp;$W813))))</f>
        <v>#REF!</v>
      </c>
      <c r="AG813" s="9"/>
      <c r="AH813" s="9"/>
      <c r="AI813" s="9"/>
      <c r="AJ813" s="9"/>
      <c r="AK813" s="9"/>
      <c r="AL813" s="7">
        <f t="shared" si="260"/>
        <v>500</v>
      </c>
      <c r="AM813" s="7" t="str">
        <f t="shared" si="275"/>
        <v/>
      </c>
      <c r="AN813" s="7">
        <f t="shared" si="261"/>
        <v>0</v>
      </c>
      <c r="AO813" s="7">
        <f t="shared" si="262"/>
        <v>0</v>
      </c>
      <c r="AP813" s="9" cm="1">
        <f t="array" aca="1" ref="AP813" ca="1">IF(F813="Flow",_xlfn.XLOOKUP(AL813,INDIRECT(F813&amp;AM813&amp;"W"),_xlfn.XLOOKUP(AI813,INDIRECT(F813&amp;AM813&amp;"H"),INDIRECT(F813&amp;AM813))),0)</f>
        <v>0</v>
      </c>
      <c r="AQ813" s="9">
        <f>IF(F813="Cascade",_xlfn.XLOOKUP(S813,Cascade!$C$4:$S$4,Cascade!$C$5:$S$5),0)</f>
        <v>0</v>
      </c>
      <c r="AR813" s="9" t="b">
        <f t="shared" si="263"/>
        <v>0</v>
      </c>
      <c r="AS813" s="9" cm="1">
        <f t="array" aca="1" ref="AS813" ca="1">IF(OR(G813="Ellipse 43",G813="Luxury 46",G813="Type 2",G813="Type D",G813="Type Z",ISBLANK(G813)),0,_xlfn.XLOOKUP(S813,INDIRECT(U813&amp;AR813&amp;"w"),INDIRECT(U813&amp;AR813)))</f>
        <v>0</v>
      </c>
      <c r="AT813" s="9" cm="1">
        <f t="array" ref="AT813">IF(F813="ExtraLok 100",_xlfn.XLOOKUP(S813,'ExtraLok 100'!$C$6:$S$6,_xlfn.XLOOKUP('Pricing Tool'!T813,'ExtraLok 100'!$A$7:$A$21,'ExtraLok 100'!$C$7:$S$21)),IF(F813="ExtraLok 125",_xlfn.XLOOKUP('Pricing Tool'!S813,'ExtraLok 125'!$C$6:$S$6,_xlfn.XLOOKUP('Pricing Tool'!T813,'ExtraLok 125'!$A$7:$A$33,'ExtraLok 125'!$C$7:$S$33)),0))</f>
        <v>0</v>
      </c>
      <c r="AU813" s="9">
        <f t="shared" ca="1" si="276"/>
        <v>0</v>
      </c>
      <c r="AV813" s="9" t="str">
        <f t="shared" si="264"/>
        <v/>
      </c>
      <c r="AW813" s="85" t="e">
        <f>_xlfn.XLOOKUP($AV813,'Size capacities'!$A$2:$A$120,'Size capacities'!D$2:D$120)</f>
        <v>#N/A</v>
      </c>
      <c r="AX813" s="85" t="e">
        <f>_xlfn.XLOOKUP($AV813,'Size capacities'!$A$2:$A$120,'Size capacities'!E$2:E$120)</f>
        <v>#N/A</v>
      </c>
      <c r="AY813" s="85" t="e">
        <f>_xlfn.XLOOKUP($AV813,'Size capacities'!$A$2:$A$120,'Size capacities'!F$2:F$120)</f>
        <v>#N/A</v>
      </c>
      <c r="AZ813" s="85" t="e">
        <f>_xlfn.XLOOKUP($AV813,'Size capacities'!$A$2:$A$120,'Size capacities'!G$2:G$120)</f>
        <v>#N/A</v>
      </c>
      <c r="BA813" s="85">
        <f t="shared" si="265"/>
        <v>0</v>
      </c>
      <c r="BB813" s="85">
        <f t="shared" si="266"/>
        <v>0</v>
      </c>
    </row>
    <row r="814" spans="1:54" x14ac:dyDescent="0.3">
      <c r="A814" s="7">
        <v>811</v>
      </c>
      <c r="B814" s="91"/>
      <c r="C814" s="91"/>
      <c r="D814" s="91"/>
      <c r="E814" s="91"/>
      <c r="F814" s="91"/>
      <c r="G814" s="91"/>
      <c r="H814" s="91"/>
      <c r="I814" s="91"/>
      <c r="J814" s="91"/>
      <c r="K814" s="92"/>
      <c r="L814" s="92"/>
      <c r="M814" s="9">
        <f t="shared" ca="1" si="256"/>
        <v>0</v>
      </c>
      <c r="N814" s="10" cm="1">
        <f t="array" aca="1" ref="N814" ca="1">IF(ISBLANK(C814),0,IF(F814="Flow",AP814,IF(F814="Cascade",AQ814,IF(OR(ISBLANK(F814),ISBLANK(G814),ISBLANK(I814),ISBLANK(J814)),0,(_xlfn.XLOOKUP(S814,INDIRECT(U814&amp;W814&amp;"W"),_xlfn.XLOOKUP(T814,INDIRECT(U814&amp;W814&amp;"D"),INDIRECT(U814&amp;W814))))))))</f>
        <v>0</v>
      </c>
      <c r="O814" s="93"/>
      <c r="P814" s="9">
        <f t="shared" ca="1" si="257"/>
        <v>0</v>
      </c>
      <c r="Q814" s="9">
        <f t="shared" si="267"/>
        <v>0</v>
      </c>
      <c r="S814" s="7">
        <f t="shared" si="268"/>
        <v>800</v>
      </c>
      <c r="T814" s="7">
        <f t="shared" si="269"/>
        <v>800</v>
      </c>
      <c r="U814" s="8" t="str">
        <f t="shared" si="270"/>
        <v/>
      </c>
      <c r="V814" s="7" cm="1">
        <f t="array" aca="1" ref="V814" ca="1">IF(ISBLANK(I814),0,_xlfn.XLOOKUP(I814,INDIRECT(U814&amp;"Controls"),INDIRECT(U814&amp;"ControlsAddon")))</f>
        <v>0</v>
      </c>
      <c r="W814" s="7" t="str">
        <f t="shared" si="258"/>
        <v/>
      </c>
      <c r="X814" s="7" cm="1">
        <f t="array" aca="1" ref="X814" ca="1">IF(AND(K814="y",NOT(ISBLANK(H814))),_xlfn.XLOOKUP(S814,ralcassette,ralcassettecost),IF(K814="Y",_xlfn.XLOOKUP(S814,INDIRECT(U814&amp;"RALW"),_xlfn.XLOOKUP(T814,INDIRECT(U814&amp;"RALD"),INDIRECT(U814&amp;"RAL"))),0))</f>
        <v>0</v>
      </c>
      <c r="Y814" s="7">
        <f t="shared" si="271"/>
        <v>0</v>
      </c>
      <c r="Z814" s="7">
        <f t="shared" si="272"/>
        <v>0</v>
      </c>
      <c r="AA814" s="7" cm="1">
        <f t="array" ref="AA814">IF(ISNUMBER(SEARCH("cassette",H814)),_xlfn.XLOOKUP(S814,cassettewidth,_xlfn.XLOOKUP(H814,cassettetype,cassette)),IF(ISNUMBER(SEARCH("fascia",H814)),_xlfn.XLOOKUP(S814,fasciawidth,_xlfn.XLOOKUP(H814,fasciatype,fascia)),0))</f>
        <v>0</v>
      </c>
      <c r="AB814" s="7" t="str">
        <f t="shared" si="273"/>
        <v/>
      </c>
      <c r="AC814" s="7" t="str" cm="1">
        <f t="array" ref="AC814">IF(NOT(ISBLANK(H814)),_xlfn.XLOOKUP(S814,cassetterefwidth,_xlfn.XLOOKUP(T814,cassetterefdrop,cassetteref)),"")</f>
        <v/>
      </c>
      <c r="AD814" s="1" t="b">
        <f t="shared" si="274"/>
        <v>0</v>
      </c>
      <c r="AE814" s="1" t="b">
        <f t="shared" si="259"/>
        <v>0</v>
      </c>
      <c r="AF814" s="10" t="e" cm="1">
        <f t="array" aca="1" ref="AF814" ca="1">(_xlfn.XLOOKUP($S814,INDIRECT($U814&amp;$W814&amp;"W"),_xlfn.XLOOKUP($T814,INDIRECT($U814&amp;$W814&amp;"D"),INDIRECT($U814&amp;$W814))))</f>
        <v>#REF!</v>
      </c>
      <c r="AG814" s="9"/>
      <c r="AH814" s="9"/>
      <c r="AI814" s="9"/>
      <c r="AJ814" s="9"/>
      <c r="AK814" s="9"/>
      <c r="AL814" s="7">
        <f t="shared" si="260"/>
        <v>500</v>
      </c>
      <c r="AM814" s="7" t="str">
        <f t="shared" si="275"/>
        <v/>
      </c>
      <c r="AN814" s="7">
        <f t="shared" si="261"/>
        <v>0</v>
      </c>
      <c r="AO814" s="7">
        <f t="shared" si="262"/>
        <v>0</v>
      </c>
      <c r="AP814" s="9" cm="1">
        <f t="array" aca="1" ref="AP814" ca="1">IF(F814="Flow",_xlfn.XLOOKUP(AL814,INDIRECT(F814&amp;AM814&amp;"W"),_xlfn.XLOOKUP(AI814,INDIRECT(F814&amp;AM814&amp;"H"),INDIRECT(F814&amp;AM814))),0)</f>
        <v>0</v>
      </c>
      <c r="AQ814" s="9">
        <f>IF(F814="Cascade",_xlfn.XLOOKUP(S814,Cascade!$C$4:$S$4,Cascade!$C$5:$S$5),0)</f>
        <v>0</v>
      </c>
      <c r="AR814" s="9" t="b">
        <f t="shared" si="263"/>
        <v>0</v>
      </c>
      <c r="AS814" s="9" cm="1">
        <f t="array" aca="1" ref="AS814" ca="1">IF(OR(G814="Ellipse 43",G814="Luxury 46",G814="Type 2",G814="Type D",G814="Type Z",ISBLANK(G814)),0,_xlfn.XLOOKUP(S814,INDIRECT(U814&amp;AR814&amp;"w"),INDIRECT(U814&amp;AR814)))</f>
        <v>0</v>
      </c>
      <c r="AT814" s="9" cm="1">
        <f t="array" ref="AT814">IF(F814="ExtraLok 100",_xlfn.XLOOKUP(S814,'ExtraLok 100'!$C$6:$S$6,_xlfn.XLOOKUP('Pricing Tool'!T814,'ExtraLok 100'!$A$7:$A$21,'ExtraLok 100'!$C$7:$S$21)),IF(F814="ExtraLok 125",_xlfn.XLOOKUP('Pricing Tool'!S814,'ExtraLok 125'!$C$6:$S$6,_xlfn.XLOOKUP('Pricing Tool'!T814,'ExtraLok 125'!$A$7:$A$33,'ExtraLok 125'!$C$7:$S$33)),0))</f>
        <v>0</v>
      </c>
      <c r="AU814" s="9">
        <f t="shared" ca="1" si="276"/>
        <v>0</v>
      </c>
      <c r="AV814" s="9" t="str">
        <f t="shared" si="264"/>
        <v/>
      </c>
      <c r="AW814" s="85" t="e">
        <f>_xlfn.XLOOKUP($AV814,'Size capacities'!$A$2:$A$120,'Size capacities'!D$2:D$120)</f>
        <v>#N/A</v>
      </c>
      <c r="AX814" s="85" t="e">
        <f>_xlfn.XLOOKUP($AV814,'Size capacities'!$A$2:$A$120,'Size capacities'!E$2:E$120)</f>
        <v>#N/A</v>
      </c>
      <c r="AY814" s="85" t="e">
        <f>_xlfn.XLOOKUP($AV814,'Size capacities'!$A$2:$A$120,'Size capacities'!F$2:F$120)</f>
        <v>#N/A</v>
      </c>
      <c r="AZ814" s="85" t="e">
        <f>_xlfn.XLOOKUP($AV814,'Size capacities'!$A$2:$A$120,'Size capacities'!G$2:G$120)</f>
        <v>#N/A</v>
      </c>
      <c r="BA814" s="85">
        <f t="shared" si="265"/>
        <v>0</v>
      </c>
      <c r="BB814" s="85">
        <f t="shared" si="266"/>
        <v>0</v>
      </c>
    </row>
    <row r="815" spans="1:54" x14ac:dyDescent="0.3">
      <c r="A815" s="7">
        <v>812</v>
      </c>
      <c r="B815" s="91"/>
      <c r="C815" s="91"/>
      <c r="D815" s="91"/>
      <c r="E815" s="91"/>
      <c r="F815" s="91"/>
      <c r="G815" s="91"/>
      <c r="H815" s="91"/>
      <c r="I815" s="91"/>
      <c r="J815" s="91"/>
      <c r="K815" s="92"/>
      <c r="L815" s="92"/>
      <c r="M815" s="9">
        <f t="shared" ca="1" si="256"/>
        <v>0</v>
      </c>
      <c r="N815" s="10" cm="1">
        <f t="array" aca="1" ref="N815" ca="1">IF(ISBLANK(C815),0,IF(F815="Flow",AP815,IF(F815="Cascade",AQ815,IF(OR(ISBLANK(F815),ISBLANK(G815),ISBLANK(I815),ISBLANK(J815)),0,(_xlfn.XLOOKUP(S815,INDIRECT(U815&amp;W815&amp;"W"),_xlfn.XLOOKUP(T815,INDIRECT(U815&amp;W815&amp;"D"),INDIRECT(U815&amp;W815))))))))</f>
        <v>0</v>
      </c>
      <c r="O815" s="93"/>
      <c r="P815" s="9">
        <f t="shared" ca="1" si="257"/>
        <v>0</v>
      </c>
      <c r="Q815" s="9">
        <f t="shared" si="267"/>
        <v>0</v>
      </c>
      <c r="S815" s="7">
        <f t="shared" si="268"/>
        <v>800</v>
      </c>
      <c r="T815" s="7">
        <f t="shared" si="269"/>
        <v>800</v>
      </c>
      <c r="U815" s="8" t="str">
        <f t="shared" si="270"/>
        <v/>
      </c>
      <c r="V815" s="7" cm="1">
        <f t="array" aca="1" ref="V815" ca="1">IF(ISBLANK(I815),0,_xlfn.XLOOKUP(I815,INDIRECT(U815&amp;"Controls"),INDIRECT(U815&amp;"ControlsAddon")))</f>
        <v>0</v>
      </c>
      <c r="W815" s="7" t="str">
        <f t="shared" si="258"/>
        <v/>
      </c>
      <c r="X815" s="7" cm="1">
        <f t="array" aca="1" ref="X815" ca="1">IF(AND(K815="y",NOT(ISBLANK(H815))),_xlfn.XLOOKUP(S815,ralcassette,ralcassettecost),IF(K815="Y",_xlfn.XLOOKUP(S815,INDIRECT(U815&amp;"RALW"),_xlfn.XLOOKUP(T815,INDIRECT(U815&amp;"RALD"),INDIRECT(U815&amp;"RAL"))),0))</f>
        <v>0</v>
      </c>
      <c r="Y815" s="7">
        <f t="shared" si="271"/>
        <v>0</v>
      </c>
      <c r="Z815" s="7">
        <f t="shared" si="272"/>
        <v>0</v>
      </c>
      <c r="AA815" s="7" cm="1">
        <f t="array" ref="AA815">IF(ISNUMBER(SEARCH("cassette",H815)),_xlfn.XLOOKUP(S815,cassettewidth,_xlfn.XLOOKUP(H815,cassettetype,cassette)),IF(ISNUMBER(SEARCH("fascia",H815)),_xlfn.XLOOKUP(S815,fasciawidth,_xlfn.XLOOKUP(H815,fasciatype,fascia)),0))</f>
        <v>0</v>
      </c>
      <c r="AB815" s="7" t="str">
        <f t="shared" si="273"/>
        <v/>
      </c>
      <c r="AC815" s="7" t="str" cm="1">
        <f t="array" ref="AC815">IF(NOT(ISBLANK(H815)),_xlfn.XLOOKUP(S815,cassetterefwidth,_xlfn.XLOOKUP(T815,cassetterefdrop,cassetteref)),"")</f>
        <v/>
      </c>
      <c r="AD815" s="1" t="b">
        <f t="shared" si="274"/>
        <v>0</v>
      </c>
      <c r="AE815" s="1" t="b">
        <f t="shared" si="259"/>
        <v>0</v>
      </c>
      <c r="AF815" s="10" t="e" cm="1">
        <f t="array" aca="1" ref="AF815" ca="1">(_xlfn.XLOOKUP($S815,INDIRECT($U815&amp;$W815&amp;"W"),_xlfn.XLOOKUP($T815,INDIRECT($U815&amp;$W815&amp;"D"),INDIRECT($U815&amp;$W815))))</f>
        <v>#REF!</v>
      </c>
      <c r="AG815" s="9"/>
      <c r="AH815" s="9"/>
      <c r="AI815" s="9"/>
      <c r="AJ815" s="9"/>
      <c r="AK815" s="9"/>
      <c r="AL815" s="7">
        <f t="shared" si="260"/>
        <v>500</v>
      </c>
      <c r="AM815" s="7" t="str">
        <f t="shared" si="275"/>
        <v/>
      </c>
      <c r="AN815" s="7">
        <f t="shared" si="261"/>
        <v>0</v>
      </c>
      <c r="AO815" s="7">
        <f t="shared" si="262"/>
        <v>0</v>
      </c>
      <c r="AP815" s="9" cm="1">
        <f t="array" aca="1" ref="AP815" ca="1">IF(F815="Flow",_xlfn.XLOOKUP(AL815,INDIRECT(F815&amp;AM815&amp;"W"),_xlfn.XLOOKUP(AI815,INDIRECT(F815&amp;AM815&amp;"H"),INDIRECT(F815&amp;AM815))),0)</f>
        <v>0</v>
      </c>
      <c r="AQ815" s="9">
        <f>IF(F815="Cascade",_xlfn.XLOOKUP(S815,Cascade!$C$4:$S$4,Cascade!$C$5:$S$5),0)</f>
        <v>0</v>
      </c>
      <c r="AR815" s="9" t="b">
        <f t="shared" si="263"/>
        <v>0</v>
      </c>
      <c r="AS815" s="9" cm="1">
        <f t="array" aca="1" ref="AS815" ca="1">IF(OR(G815="Ellipse 43",G815="Luxury 46",G815="Type 2",G815="Type D",G815="Type Z",ISBLANK(G815)),0,_xlfn.XLOOKUP(S815,INDIRECT(U815&amp;AR815&amp;"w"),INDIRECT(U815&amp;AR815)))</f>
        <v>0</v>
      </c>
      <c r="AT815" s="9" cm="1">
        <f t="array" ref="AT815">IF(F815="ExtraLok 100",_xlfn.XLOOKUP(S815,'ExtraLok 100'!$C$6:$S$6,_xlfn.XLOOKUP('Pricing Tool'!T815,'ExtraLok 100'!$A$7:$A$21,'ExtraLok 100'!$C$7:$S$21)),IF(F815="ExtraLok 125",_xlfn.XLOOKUP('Pricing Tool'!S815,'ExtraLok 125'!$C$6:$S$6,_xlfn.XLOOKUP('Pricing Tool'!T815,'ExtraLok 125'!$A$7:$A$33,'ExtraLok 125'!$C$7:$S$33)),0))</f>
        <v>0</v>
      </c>
      <c r="AU815" s="9">
        <f t="shared" ca="1" si="276"/>
        <v>0</v>
      </c>
      <c r="AV815" s="9" t="str">
        <f t="shared" si="264"/>
        <v/>
      </c>
      <c r="AW815" s="85" t="e">
        <f>_xlfn.XLOOKUP($AV815,'Size capacities'!$A$2:$A$120,'Size capacities'!D$2:D$120)</f>
        <v>#N/A</v>
      </c>
      <c r="AX815" s="85" t="e">
        <f>_xlfn.XLOOKUP($AV815,'Size capacities'!$A$2:$A$120,'Size capacities'!E$2:E$120)</f>
        <v>#N/A</v>
      </c>
      <c r="AY815" s="85" t="e">
        <f>_xlfn.XLOOKUP($AV815,'Size capacities'!$A$2:$A$120,'Size capacities'!F$2:F$120)</f>
        <v>#N/A</v>
      </c>
      <c r="AZ815" s="85" t="e">
        <f>_xlfn.XLOOKUP($AV815,'Size capacities'!$A$2:$A$120,'Size capacities'!G$2:G$120)</f>
        <v>#N/A</v>
      </c>
      <c r="BA815" s="85">
        <f t="shared" si="265"/>
        <v>0</v>
      </c>
      <c r="BB815" s="85">
        <f t="shared" si="266"/>
        <v>0</v>
      </c>
    </row>
    <row r="816" spans="1:54" x14ac:dyDescent="0.3">
      <c r="A816" s="7">
        <v>813</v>
      </c>
      <c r="B816" s="91"/>
      <c r="C816" s="91"/>
      <c r="D816" s="91"/>
      <c r="E816" s="91"/>
      <c r="F816" s="91"/>
      <c r="G816" s="91"/>
      <c r="H816" s="91"/>
      <c r="I816" s="91"/>
      <c r="J816" s="91"/>
      <c r="K816" s="92"/>
      <c r="L816" s="92"/>
      <c r="M816" s="9">
        <f t="shared" ca="1" si="256"/>
        <v>0</v>
      </c>
      <c r="N816" s="10" cm="1">
        <f t="array" aca="1" ref="N816" ca="1">IF(ISBLANK(C816),0,IF(F816="Flow",AP816,IF(F816="Cascade",AQ816,IF(OR(ISBLANK(F816),ISBLANK(G816),ISBLANK(I816),ISBLANK(J816)),0,(_xlfn.XLOOKUP(S816,INDIRECT(U816&amp;W816&amp;"W"),_xlfn.XLOOKUP(T816,INDIRECT(U816&amp;W816&amp;"D"),INDIRECT(U816&amp;W816))))))))</f>
        <v>0</v>
      </c>
      <c r="O816" s="93"/>
      <c r="P816" s="9">
        <f t="shared" ca="1" si="257"/>
        <v>0</v>
      </c>
      <c r="Q816" s="9">
        <f t="shared" si="267"/>
        <v>0</v>
      </c>
      <c r="S816" s="7">
        <f t="shared" si="268"/>
        <v>800</v>
      </c>
      <c r="T816" s="7">
        <f t="shared" si="269"/>
        <v>800</v>
      </c>
      <c r="U816" s="8" t="str">
        <f t="shared" si="270"/>
        <v/>
      </c>
      <c r="V816" s="7" cm="1">
        <f t="array" aca="1" ref="V816" ca="1">IF(ISBLANK(I816),0,_xlfn.XLOOKUP(I816,INDIRECT(U816&amp;"Controls"),INDIRECT(U816&amp;"ControlsAddon")))</f>
        <v>0</v>
      </c>
      <c r="W816" s="7" t="str">
        <f t="shared" si="258"/>
        <v/>
      </c>
      <c r="X816" s="7" cm="1">
        <f t="array" aca="1" ref="X816" ca="1">IF(AND(K816="y",NOT(ISBLANK(H816))),_xlfn.XLOOKUP(S816,ralcassette,ralcassettecost),IF(K816="Y",_xlfn.XLOOKUP(S816,INDIRECT(U816&amp;"RALW"),_xlfn.XLOOKUP(T816,INDIRECT(U816&amp;"RALD"),INDIRECT(U816&amp;"RAL"))),0))</f>
        <v>0</v>
      </c>
      <c r="Y816" s="7">
        <f t="shared" si="271"/>
        <v>0</v>
      </c>
      <c r="Z816" s="7">
        <f t="shared" si="272"/>
        <v>0</v>
      </c>
      <c r="AA816" s="7" cm="1">
        <f t="array" ref="AA816">IF(ISNUMBER(SEARCH("cassette",H816)),_xlfn.XLOOKUP(S816,cassettewidth,_xlfn.XLOOKUP(H816,cassettetype,cassette)),IF(ISNUMBER(SEARCH("fascia",H816)),_xlfn.XLOOKUP(S816,fasciawidth,_xlfn.XLOOKUP(H816,fasciatype,fascia)),0))</f>
        <v>0</v>
      </c>
      <c r="AB816" s="7" t="str">
        <f t="shared" si="273"/>
        <v/>
      </c>
      <c r="AC816" s="7" t="str" cm="1">
        <f t="array" ref="AC816">IF(NOT(ISBLANK(H816)),_xlfn.XLOOKUP(S816,cassetterefwidth,_xlfn.XLOOKUP(T816,cassetterefdrop,cassetteref)),"")</f>
        <v/>
      </c>
      <c r="AD816" s="1" t="b">
        <f t="shared" si="274"/>
        <v>0</v>
      </c>
      <c r="AE816" s="1" t="b">
        <f t="shared" si="259"/>
        <v>0</v>
      </c>
      <c r="AF816" s="10" t="e" cm="1">
        <f t="array" aca="1" ref="AF816" ca="1">(_xlfn.XLOOKUP($S816,INDIRECT($U816&amp;$W816&amp;"W"),_xlfn.XLOOKUP($T816,INDIRECT($U816&amp;$W816&amp;"D"),INDIRECT($U816&amp;$W816))))</f>
        <v>#REF!</v>
      </c>
      <c r="AG816" s="9"/>
      <c r="AH816" s="9"/>
      <c r="AI816" s="9"/>
      <c r="AJ816" s="9"/>
      <c r="AK816" s="9"/>
      <c r="AL816" s="7">
        <f t="shared" si="260"/>
        <v>500</v>
      </c>
      <c r="AM816" s="7" t="str">
        <f t="shared" si="275"/>
        <v/>
      </c>
      <c r="AN816" s="7">
        <f t="shared" si="261"/>
        <v>0</v>
      </c>
      <c r="AO816" s="7">
        <f t="shared" si="262"/>
        <v>0</v>
      </c>
      <c r="AP816" s="9" cm="1">
        <f t="array" aca="1" ref="AP816" ca="1">IF(F816="Flow",_xlfn.XLOOKUP(AL816,INDIRECT(F816&amp;AM816&amp;"W"),_xlfn.XLOOKUP(AI816,INDIRECT(F816&amp;AM816&amp;"H"),INDIRECT(F816&amp;AM816))),0)</f>
        <v>0</v>
      </c>
      <c r="AQ816" s="9">
        <f>IF(F816="Cascade",_xlfn.XLOOKUP(S816,Cascade!$C$4:$S$4,Cascade!$C$5:$S$5),0)</f>
        <v>0</v>
      </c>
      <c r="AR816" s="9" t="b">
        <f t="shared" si="263"/>
        <v>0</v>
      </c>
      <c r="AS816" s="9" cm="1">
        <f t="array" aca="1" ref="AS816" ca="1">IF(OR(G816="Ellipse 43",G816="Luxury 46",G816="Type 2",G816="Type D",G816="Type Z",ISBLANK(G816)),0,_xlfn.XLOOKUP(S816,INDIRECT(U816&amp;AR816&amp;"w"),INDIRECT(U816&amp;AR816)))</f>
        <v>0</v>
      </c>
      <c r="AT816" s="9" cm="1">
        <f t="array" ref="AT816">IF(F816="ExtraLok 100",_xlfn.XLOOKUP(S816,'ExtraLok 100'!$C$6:$S$6,_xlfn.XLOOKUP('Pricing Tool'!T816,'ExtraLok 100'!$A$7:$A$21,'ExtraLok 100'!$C$7:$S$21)),IF(F816="ExtraLok 125",_xlfn.XLOOKUP('Pricing Tool'!S816,'ExtraLok 125'!$C$6:$S$6,_xlfn.XLOOKUP('Pricing Tool'!T816,'ExtraLok 125'!$A$7:$A$33,'ExtraLok 125'!$C$7:$S$33)),0))</f>
        <v>0</v>
      </c>
      <c r="AU816" s="9">
        <f t="shared" ca="1" si="276"/>
        <v>0</v>
      </c>
      <c r="AV816" s="9" t="str">
        <f t="shared" si="264"/>
        <v/>
      </c>
      <c r="AW816" s="85" t="e">
        <f>_xlfn.XLOOKUP($AV816,'Size capacities'!$A$2:$A$120,'Size capacities'!D$2:D$120)</f>
        <v>#N/A</v>
      </c>
      <c r="AX816" s="85" t="e">
        <f>_xlfn.XLOOKUP($AV816,'Size capacities'!$A$2:$A$120,'Size capacities'!E$2:E$120)</f>
        <v>#N/A</v>
      </c>
      <c r="AY816" s="85" t="e">
        <f>_xlfn.XLOOKUP($AV816,'Size capacities'!$A$2:$A$120,'Size capacities'!F$2:F$120)</f>
        <v>#N/A</v>
      </c>
      <c r="AZ816" s="85" t="e">
        <f>_xlfn.XLOOKUP($AV816,'Size capacities'!$A$2:$A$120,'Size capacities'!G$2:G$120)</f>
        <v>#N/A</v>
      </c>
      <c r="BA816" s="85">
        <f t="shared" si="265"/>
        <v>0</v>
      </c>
      <c r="BB816" s="85">
        <f t="shared" si="266"/>
        <v>0</v>
      </c>
    </row>
    <row r="817" spans="1:54" x14ac:dyDescent="0.3">
      <c r="A817" s="7">
        <v>814</v>
      </c>
      <c r="B817" s="91"/>
      <c r="C817" s="91"/>
      <c r="D817" s="91"/>
      <c r="E817" s="91"/>
      <c r="F817" s="91"/>
      <c r="G817" s="91"/>
      <c r="H817" s="91"/>
      <c r="I817" s="91"/>
      <c r="J817" s="91"/>
      <c r="K817" s="92"/>
      <c r="L817" s="92"/>
      <c r="M817" s="9">
        <f t="shared" ca="1" si="256"/>
        <v>0</v>
      </c>
      <c r="N817" s="10" cm="1">
        <f t="array" aca="1" ref="N817" ca="1">IF(ISBLANK(C817),0,IF(F817="Flow",AP817,IF(F817="Cascade",AQ817,IF(OR(ISBLANK(F817),ISBLANK(G817),ISBLANK(I817),ISBLANK(J817)),0,(_xlfn.XLOOKUP(S817,INDIRECT(U817&amp;W817&amp;"W"),_xlfn.XLOOKUP(T817,INDIRECT(U817&amp;W817&amp;"D"),INDIRECT(U817&amp;W817))))))))</f>
        <v>0</v>
      </c>
      <c r="O817" s="93"/>
      <c r="P817" s="9">
        <f t="shared" ca="1" si="257"/>
        <v>0</v>
      </c>
      <c r="Q817" s="9">
        <f t="shared" si="267"/>
        <v>0</v>
      </c>
      <c r="S817" s="7">
        <f t="shared" si="268"/>
        <v>800</v>
      </c>
      <c r="T817" s="7">
        <f t="shared" si="269"/>
        <v>800</v>
      </c>
      <c r="U817" s="8" t="str">
        <f t="shared" si="270"/>
        <v/>
      </c>
      <c r="V817" s="7" cm="1">
        <f t="array" aca="1" ref="V817" ca="1">IF(ISBLANK(I817),0,_xlfn.XLOOKUP(I817,INDIRECT(U817&amp;"Controls"),INDIRECT(U817&amp;"ControlsAddon")))</f>
        <v>0</v>
      </c>
      <c r="W817" s="7" t="str">
        <f t="shared" si="258"/>
        <v/>
      </c>
      <c r="X817" s="7" cm="1">
        <f t="array" aca="1" ref="X817" ca="1">IF(AND(K817="y",NOT(ISBLANK(H817))),_xlfn.XLOOKUP(S817,ralcassette,ralcassettecost),IF(K817="Y",_xlfn.XLOOKUP(S817,INDIRECT(U817&amp;"RALW"),_xlfn.XLOOKUP(T817,INDIRECT(U817&amp;"RALD"),INDIRECT(U817&amp;"RAL"))),0))</f>
        <v>0</v>
      </c>
      <c r="Y817" s="7">
        <f t="shared" si="271"/>
        <v>0</v>
      </c>
      <c r="Z817" s="7">
        <f t="shared" si="272"/>
        <v>0</v>
      </c>
      <c r="AA817" s="7" cm="1">
        <f t="array" ref="AA817">IF(ISNUMBER(SEARCH("cassette",H817)),_xlfn.XLOOKUP(S817,cassettewidth,_xlfn.XLOOKUP(H817,cassettetype,cassette)),IF(ISNUMBER(SEARCH("fascia",H817)),_xlfn.XLOOKUP(S817,fasciawidth,_xlfn.XLOOKUP(H817,fasciatype,fascia)),0))</f>
        <v>0</v>
      </c>
      <c r="AB817" s="7" t="str">
        <f t="shared" si="273"/>
        <v/>
      </c>
      <c r="AC817" s="7" t="str" cm="1">
        <f t="array" ref="AC817">IF(NOT(ISBLANK(H817)),_xlfn.XLOOKUP(S817,cassetterefwidth,_xlfn.XLOOKUP(T817,cassetterefdrop,cassetteref)),"")</f>
        <v/>
      </c>
      <c r="AD817" s="1" t="b">
        <f t="shared" si="274"/>
        <v>0</v>
      </c>
      <c r="AE817" s="1" t="b">
        <f t="shared" si="259"/>
        <v>0</v>
      </c>
      <c r="AF817" s="10" t="e" cm="1">
        <f t="array" aca="1" ref="AF817" ca="1">(_xlfn.XLOOKUP($S817,INDIRECT($U817&amp;$W817&amp;"W"),_xlfn.XLOOKUP($T817,INDIRECT($U817&amp;$W817&amp;"D"),INDIRECT($U817&amp;$W817))))</f>
        <v>#REF!</v>
      </c>
      <c r="AG817" s="9"/>
      <c r="AH817" s="9"/>
      <c r="AI817" s="9"/>
      <c r="AJ817" s="9"/>
      <c r="AK817" s="9"/>
      <c r="AL817" s="7">
        <f t="shared" si="260"/>
        <v>500</v>
      </c>
      <c r="AM817" s="7" t="str">
        <f t="shared" si="275"/>
        <v/>
      </c>
      <c r="AN817" s="7">
        <f t="shared" si="261"/>
        <v>0</v>
      </c>
      <c r="AO817" s="7">
        <f t="shared" si="262"/>
        <v>0</v>
      </c>
      <c r="AP817" s="9" cm="1">
        <f t="array" aca="1" ref="AP817" ca="1">IF(F817="Flow",_xlfn.XLOOKUP(AL817,INDIRECT(F817&amp;AM817&amp;"W"),_xlfn.XLOOKUP(AI817,INDIRECT(F817&amp;AM817&amp;"H"),INDIRECT(F817&amp;AM817))),0)</f>
        <v>0</v>
      </c>
      <c r="AQ817" s="9">
        <f>IF(F817="Cascade",_xlfn.XLOOKUP(S817,Cascade!$C$4:$S$4,Cascade!$C$5:$S$5),0)</f>
        <v>0</v>
      </c>
      <c r="AR817" s="9" t="b">
        <f t="shared" si="263"/>
        <v>0</v>
      </c>
      <c r="AS817" s="9" cm="1">
        <f t="array" aca="1" ref="AS817" ca="1">IF(OR(G817="Ellipse 43",G817="Luxury 46",G817="Type 2",G817="Type D",G817="Type Z",ISBLANK(G817)),0,_xlfn.XLOOKUP(S817,INDIRECT(U817&amp;AR817&amp;"w"),INDIRECT(U817&amp;AR817)))</f>
        <v>0</v>
      </c>
      <c r="AT817" s="9" cm="1">
        <f t="array" ref="AT817">IF(F817="ExtraLok 100",_xlfn.XLOOKUP(S817,'ExtraLok 100'!$C$6:$S$6,_xlfn.XLOOKUP('Pricing Tool'!T817,'ExtraLok 100'!$A$7:$A$21,'ExtraLok 100'!$C$7:$S$21)),IF(F817="ExtraLok 125",_xlfn.XLOOKUP('Pricing Tool'!S817,'ExtraLok 125'!$C$6:$S$6,_xlfn.XLOOKUP('Pricing Tool'!T817,'ExtraLok 125'!$A$7:$A$33,'ExtraLok 125'!$C$7:$S$33)),0))</f>
        <v>0</v>
      </c>
      <c r="AU817" s="9">
        <f t="shared" ca="1" si="276"/>
        <v>0</v>
      </c>
      <c r="AV817" s="9" t="str">
        <f t="shared" si="264"/>
        <v/>
      </c>
      <c r="AW817" s="85" t="e">
        <f>_xlfn.XLOOKUP($AV817,'Size capacities'!$A$2:$A$120,'Size capacities'!D$2:D$120)</f>
        <v>#N/A</v>
      </c>
      <c r="AX817" s="85" t="e">
        <f>_xlfn.XLOOKUP($AV817,'Size capacities'!$A$2:$A$120,'Size capacities'!E$2:E$120)</f>
        <v>#N/A</v>
      </c>
      <c r="AY817" s="85" t="e">
        <f>_xlfn.XLOOKUP($AV817,'Size capacities'!$A$2:$A$120,'Size capacities'!F$2:F$120)</f>
        <v>#N/A</v>
      </c>
      <c r="AZ817" s="85" t="e">
        <f>_xlfn.XLOOKUP($AV817,'Size capacities'!$A$2:$A$120,'Size capacities'!G$2:G$120)</f>
        <v>#N/A</v>
      </c>
      <c r="BA817" s="85">
        <f t="shared" si="265"/>
        <v>0</v>
      </c>
      <c r="BB817" s="85">
        <f t="shared" si="266"/>
        <v>0</v>
      </c>
    </row>
    <row r="818" spans="1:54" x14ac:dyDescent="0.3">
      <c r="A818" s="7">
        <v>815</v>
      </c>
      <c r="B818" s="91"/>
      <c r="C818" s="91"/>
      <c r="D818" s="91"/>
      <c r="E818" s="91"/>
      <c r="F818" s="91"/>
      <c r="G818" s="91"/>
      <c r="H818" s="91"/>
      <c r="I818" s="91"/>
      <c r="J818" s="91"/>
      <c r="K818" s="92"/>
      <c r="L818" s="92"/>
      <c r="M818" s="9">
        <f t="shared" ca="1" si="256"/>
        <v>0</v>
      </c>
      <c r="N818" s="10" cm="1">
        <f t="array" aca="1" ref="N818" ca="1">IF(ISBLANK(C818),0,IF(F818="Flow",AP818,IF(F818="Cascade",AQ818,IF(OR(ISBLANK(F818),ISBLANK(G818),ISBLANK(I818),ISBLANK(J818)),0,(_xlfn.XLOOKUP(S818,INDIRECT(U818&amp;W818&amp;"W"),_xlfn.XLOOKUP(T818,INDIRECT(U818&amp;W818&amp;"D"),INDIRECT(U818&amp;W818))))))))</f>
        <v>0</v>
      </c>
      <c r="O818" s="93"/>
      <c r="P818" s="9">
        <f t="shared" ca="1" si="257"/>
        <v>0</v>
      </c>
      <c r="Q818" s="9">
        <f t="shared" si="267"/>
        <v>0</v>
      </c>
      <c r="S818" s="7">
        <f t="shared" si="268"/>
        <v>800</v>
      </c>
      <c r="T818" s="7">
        <f t="shared" si="269"/>
        <v>800</v>
      </c>
      <c r="U818" s="8" t="str">
        <f t="shared" si="270"/>
        <v/>
      </c>
      <c r="V818" s="7" cm="1">
        <f t="array" aca="1" ref="V818" ca="1">IF(ISBLANK(I818),0,_xlfn.XLOOKUP(I818,INDIRECT(U818&amp;"Controls"),INDIRECT(U818&amp;"ControlsAddon")))</f>
        <v>0</v>
      </c>
      <c r="W818" s="7" t="str">
        <f t="shared" si="258"/>
        <v/>
      </c>
      <c r="X818" s="7" cm="1">
        <f t="array" aca="1" ref="X818" ca="1">IF(AND(K818="y",NOT(ISBLANK(H818))),_xlfn.XLOOKUP(S818,ralcassette,ralcassettecost),IF(K818="Y",_xlfn.XLOOKUP(S818,INDIRECT(U818&amp;"RALW"),_xlfn.XLOOKUP(T818,INDIRECT(U818&amp;"RALD"),INDIRECT(U818&amp;"RAL"))),0))</f>
        <v>0</v>
      </c>
      <c r="Y818" s="7">
        <f t="shared" si="271"/>
        <v>0</v>
      </c>
      <c r="Z818" s="7">
        <f t="shared" si="272"/>
        <v>0</v>
      </c>
      <c r="AA818" s="7" cm="1">
        <f t="array" ref="AA818">IF(ISNUMBER(SEARCH("cassette",H818)),_xlfn.XLOOKUP(S818,cassettewidth,_xlfn.XLOOKUP(H818,cassettetype,cassette)),IF(ISNUMBER(SEARCH("fascia",H818)),_xlfn.XLOOKUP(S818,fasciawidth,_xlfn.XLOOKUP(H818,fasciatype,fascia)),0))</f>
        <v>0</v>
      </c>
      <c r="AB818" s="7" t="str">
        <f t="shared" si="273"/>
        <v/>
      </c>
      <c r="AC818" s="7" t="str" cm="1">
        <f t="array" ref="AC818">IF(NOT(ISBLANK(H818)),_xlfn.XLOOKUP(S818,cassetterefwidth,_xlfn.XLOOKUP(T818,cassetterefdrop,cassetteref)),"")</f>
        <v/>
      </c>
      <c r="AD818" s="1" t="b">
        <f t="shared" si="274"/>
        <v>0</v>
      </c>
      <c r="AE818" s="1" t="b">
        <f t="shared" si="259"/>
        <v>0</v>
      </c>
      <c r="AF818" s="10" t="e" cm="1">
        <f t="array" aca="1" ref="AF818" ca="1">(_xlfn.XLOOKUP($S818,INDIRECT($U818&amp;$W818&amp;"W"),_xlfn.XLOOKUP($T818,INDIRECT($U818&amp;$W818&amp;"D"),INDIRECT($U818&amp;$W818))))</f>
        <v>#REF!</v>
      </c>
      <c r="AG818" s="9"/>
      <c r="AH818" s="9"/>
      <c r="AI818" s="9"/>
      <c r="AJ818" s="9"/>
      <c r="AK818" s="9"/>
      <c r="AL818" s="7">
        <f t="shared" si="260"/>
        <v>500</v>
      </c>
      <c r="AM818" s="7" t="str">
        <f t="shared" si="275"/>
        <v/>
      </c>
      <c r="AN818" s="7">
        <f t="shared" si="261"/>
        <v>0</v>
      </c>
      <c r="AO818" s="7">
        <f t="shared" si="262"/>
        <v>0</v>
      </c>
      <c r="AP818" s="9" cm="1">
        <f t="array" aca="1" ref="AP818" ca="1">IF(F818="Flow",_xlfn.XLOOKUP(AL818,INDIRECT(F818&amp;AM818&amp;"W"),_xlfn.XLOOKUP(AI818,INDIRECT(F818&amp;AM818&amp;"H"),INDIRECT(F818&amp;AM818))),0)</f>
        <v>0</v>
      </c>
      <c r="AQ818" s="9">
        <f>IF(F818="Cascade",_xlfn.XLOOKUP(S818,Cascade!$C$4:$S$4,Cascade!$C$5:$S$5),0)</f>
        <v>0</v>
      </c>
      <c r="AR818" s="9" t="b">
        <f t="shared" si="263"/>
        <v>0</v>
      </c>
      <c r="AS818" s="9" cm="1">
        <f t="array" aca="1" ref="AS818" ca="1">IF(OR(G818="Ellipse 43",G818="Luxury 46",G818="Type 2",G818="Type D",G818="Type Z",ISBLANK(G818)),0,_xlfn.XLOOKUP(S818,INDIRECT(U818&amp;AR818&amp;"w"),INDIRECT(U818&amp;AR818)))</f>
        <v>0</v>
      </c>
      <c r="AT818" s="9" cm="1">
        <f t="array" ref="AT818">IF(F818="ExtraLok 100",_xlfn.XLOOKUP(S818,'ExtraLok 100'!$C$6:$S$6,_xlfn.XLOOKUP('Pricing Tool'!T818,'ExtraLok 100'!$A$7:$A$21,'ExtraLok 100'!$C$7:$S$21)),IF(F818="ExtraLok 125",_xlfn.XLOOKUP('Pricing Tool'!S818,'ExtraLok 125'!$C$6:$S$6,_xlfn.XLOOKUP('Pricing Tool'!T818,'ExtraLok 125'!$A$7:$A$33,'ExtraLok 125'!$C$7:$S$33)),0))</f>
        <v>0</v>
      </c>
      <c r="AU818" s="9">
        <f t="shared" ca="1" si="276"/>
        <v>0</v>
      </c>
      <c r="AV818" s="9" t="str">
        <f t="shared" si="264"/>
        <v/>
      </c>
      <c r="AW818" s="85" t="e">
        <f>_xlfn.XLOOKUP($AV818,'Size capacities'!$A$2:$A$120,'Size capacities'!D$2:D$120)</f>
        <v>#N/A</v>
      </c>
      <c r="AX818" s="85" t="e">
        <f>_xlfn.XLOOKUP($AV818,'Size capacities'!$A$2:$A$120,'Size capacities'!E$2:E$120)</f>
        <v>#N/A</v>
      </c>
      <c r="AY818" s="85" t="e">
        <f>_xlfn.XLOOKUP($AV818,'Size capacities'!$A$2:$A$120,'Size capacities'!F$2:F$120)</f>
        <v>#N/A</v>
      </c>
      <c r="AZ818" s="85" t="e">
        <f>_xlfn.XLOOKUP($AV818,'Size capacities'!$A$2:$A$120,'Size capacities'!G$2:G$120)</f>
        <v>#N/A</v>
      </c>
      <c r="BA818" s="85">
        <f t="shared" si="265"/>
        <v>0</v>
      </c>
      <c r="BB818" s="85">
        <f t="shared" si="266"/>
        <v>0</v>
      </c>
    </row>
    <row r="819" spans="1:54" x14ac:dyDescent="0.3">
      <c r="A819" s="7">
        <v>816</v>
      </c>
      <c r="B819" s="91"/>
      <c r="C819" s="91"/>
      <c r="D819" s="91"/>
      <c r="E819" s="91"/>
      <c r="F819" s="91"/>
      <c r="G819" s="91"/>
      <c r="H819" s="91"/>
      <c r="I819" s="91"/>
      <c r="J819" s="91"/>
      <c r="K819" s="92"/>
      <c r="L819" s="92"/>
      <c r="M819" s="9">
        <f t="shared" ca="1" si="256"/>
        <v>0</v>
      </c>
      <c r="N819" s="10" cm="1">
        <f t="array" aca="1" ref="N819" ca="1">IF(ISBLANK(C819),0,IF(F819="Flow",AP819,IF(F819="Cascade",AQ819,IF(OR(ISBLANK(F819),ISBLANK(G819),ISBLANK(I819),ISBLANK(J819)),0,(_xlfn.XLOOKUP(S819,INDIRECT(U819&amp;W819&amp;"W"),_xlfn.XLOOKUP(T819,INDIRECT(U819&amp;W819&amp;"D"),INDIRECT(U819&amp;W819))))))))</f>
        <v>0</v>
      </c>
      <c r="O819" s="93"/>
      <c r="P819" s="9">
        <f t="shared" ca="1" si="257"/>
        <v>0</v>
      </c>
      <c r="Q819" s="9">
        <f t="shared" si="267"/>
        <v>0</v>
      </c>
      <c r="S819" s="7">
        <f t="shared" si="268"/>
        <v>800</v>
      </c>
      <c r="T819" s="7">
        <f t="shared" si="269"/>
        <v>800</v>
      </c>
      <c r="U819" s="8" t="str">
        <f t="shared" si="270"/>
        <v/>
      </c>
      <c r="V819" s="7" cm="1">
        <f t="array" aca="1" ref="V819" ca="1">IF(ISBLANK(I819),0,_xlfn.XLOOKUP(I819,INDIRECT(U819&amp;"Controls"),INDIRECT(U819&amp;"ControlsAddon")))</f>
        <v>0</v>
      </c>
      <c r="W819" s="7" t="str">
        <f t="shared" si="258"/>
        <v/>
      </c>
      <c r="X819" s="7" cm="1">
        <f t="array" aca="1" ref="X819" ca="1">IF(AND(K819="y",NOT(ISBLANK(H819))),_xlfn.XLOOKUP(S819,ralcassette,ralcassettecost),IF(K819="Y",_xlfn.XLOOKUP(S819,INDIRECT(U819&amp;"RALW"),_xlfn.XLOOKUP(T819,INDIRECT(U819&amp;"RALD"),INDIRECT(U819&amp;"RAL"))),0))</f>
        <v>0</v>
      </c>
      <c r="Y819" s="7">
        <f t="shared" si="271"/>
        <v>0</v>
      </c>
      <c r="Z819" s="7">
        <f t="shared" si="272"/>
        <v>0</v>
      </c>
      <c r="AA819" s="7" cm="1">
        <f t="array" ref="AA819">IF(ISNUMBER(SEARCH("cassette",H819)),_xlfn.XLOOKUP(S819,cassettewidth,_xlfn.XLOOKUP(H819,cassettetype,cassette)),IF(ISNUMBER(SEARCH("fascia",H819)),_xlfn.XLOOKUP(S819,fasciawidth,_xlfn.XLOOKUP(H819,fasciatype,fascia)),0))</f>
        <v>0</v>
      </c>
      <c r="AB819" s="7" t="str">
        <f t="shared" si="273"/>
        <v/>
      </c>
      <c r="AC819" s="7" t="str" cm="1">
        <f t="array" ref="AC819">IF(NOT(ISBLANK(H819)),_xlfn.XLOOKUP(S819,cassetterefwidth,_xlfn.XLOOKUP(T819,cassetterefdrop,cassetteref)),"")</f>
        <v/>
      </c>
      <c r="AD819" s="1" t="b">
        <f t="shared" si="274"/>
        <v>0</v>
      </c>
      <c r="AE819" s="1" t="b">
        <f t="shared" si="259"/>
        <v>0</v>
      </c>
      <c r="AF819" s="10" t="e" cm="1">
        <f t="array" aca="1" ref="AF819" ca="1">(_xlfn.XLOOKUP($S819,INDIRECT($U819&amp;$W819&amp;"W"),_xlfn.XLOOKUP($T819,INDIRECT($U819&amp;$W819&amp;"D"),INDIRECT($U819&amp;$W819))))</f>
        <v>#REF!</v>
      </c>
      <c r="AG819" s="9"/>
      <c r="AH819" s="9"/>
      <c r="AI819" s="9"/>
      <c r="AJ819" s="9"/>
      <c r="AK819" s="9"/>
      <c r="AL819" s="7">
        <f t="shared" si="260"/>
        <v>500</v>
      </c>
      <c r="AM819" s="7" t="str">
        <f t="shared" si="275"/>
        <v/>
      </c>
      <c r="AN819" s="7">
        <f t="shared" si="261"/>
        <v>0</v>
      </c>
      <c r="AO819" s="7">
        <f t="shared" si="262"/>
        <v>0</v>
      </c>
      <c r="AP819" s="9" cm="1">
        <f t="array" aca="1" ref="AP819" ca="1">IF(F819="Flow",_xlfn.XLOOKUP(AL819,INDIRECT(F819&amp;AM819&amp;"W"),_xlfn.XLOOKUP(AI819,INDIRECT(F819&amp;AM819&amp;"H"),INDIRECT(F819&amp;AM819))),0)</f>
        <v>0</v>
      </c>
      <c r="AQ819" s="9">
        <f>IF(F819="Cascade",_xlfn.XLOOKUP(S819,Cascade!$C$4:$S$4,Cascade!$C$5:$S$5),0)</f>
        <v>0</v>
      </c>
      <c r="AR819" s="9" t="b">
        <f t="shared" si="263"/>
        <v>0</v>
      </c>
      <c r="AS819" s="9" cm="1">
        <f t="array" aca="1" ref="AS819" ca="1">IF(OR(G819="Ellipse 43",G819="Luxury 46",G819="Type 2",G819="Type D",G819="Type Z",ISBLANK(G819)),0,_xlfn.XLOOKUP(S819,INDIRECT(U819&amp;AR819&amp;"w"),INDIRECT(U819&amp;AR819)))</f>
        <v>0</v>
      </c>
      <c r="AT819" s="9" cm="1">
        <f t="array" ref="AT819">IF(F819="ExtraLok 100",_xlfn.XLOOKUP(S819,'ExtraLok 100'!$C$6:$S$6,_xlfn.XLOOKUP('Pricing Tool'!T819,'ExtraLok 100'!$A$7:$A$21,'ExtraLok 100'!$C$7:$S$21)),IF(F819="ExtraLok 125",_xlfn.XLOOKUP('Pricing Tool'!S819,'ExtraLok 125'!$C$6:$S$6,_xlfn.XLOOKUP('Pricing Tool'!T819,'ExtraLok 125'!$A$7:$A$33,'ExtraLok 125'!$C$7:$S$33)),0))</f>
        <v>0</v>
      </c>
      <c r="AU819" s="9">
        <f t="shared" ca="1" si="276"/>
        <v>0</v>
      </c>
      <c r="AV819" s="9" t="str">
        <f t="shared" si="264"/>
        <v/>
      </c>
      <c r="AW819" s="85" t="e">
        <f>_xlfn.XLOOKUP($AV819,'Size capacities'!$A$2:$A$120,'Size capacities'!D$2:D$120)</f>
        <v>#N/A</v>
      </c>
      <c r="AX819" s="85" t="e">
        <f>_xlfn.XLOOKUP($AV819,'Size capacities'!$A$2:$A$120,'Size capacities'!E$2:E$120)</f>
        <v>#N/A</v>
      </c>
      <c r="AY819" s="85" t="e">
        <f>_xlfn.XLOOKUP($AV819,'Size capacities'!$A$2:$A$120,'Size capacities'!F$2:F$120)</f>
        <v>#N/A</v>
      </c>
      <c r="AZ819" s="85" t="e">
        <f>_xlfn.XLOOKUP($AV819,'Size capacities'!$A$2:$A$120,'Size capacities'!G$2:G$120)</f>
        <v>#N/A</v>
      </c>
      <c r="BA819" s="85">
        <f t="shared" si="265"/>
        <v>0</v>
      </c>
      <c r="BB819" s="85">
        <f t="shared" si="266"/>
        <v>0</v>
      </c>
    </row>
    <row r="820" spans="1:54" x14ac:dyDescent="0.3">
      <c r="A820" s="7">
        <v>817</v>
      </c>
      <c r="B820" s="91"/>
      <c r="C820" s="91"/>
      <c r="D820" s="91"/>
      <c r="E820" s="91"/>
      <c r="F820" s="91"/>
      <c r="G820" s="91"/>
      <c r="H820" s="91"/>
      <c r="I820" s="91"/>
      <c r="J820" s="91"/>
      <c r="K820" s="92"/>
      <c r="L820" s="92"/>
      <c r="M820" s="9">
        <f t="shared" ca="1" si="256"/>
        <v>0</v>
      </c>
      <c r="N820" s="10" cm="1">
        <f t="array" aca="1" ref="N820" ca="1">IF(ISBLANK(C820),0,IF(F820="Flow",AP820,IF(F820="Cascade",AQ820,IF(OR(ISBLANK(F820),ISBLANK(G820),ISBLANK(I820),ISBLANK(J820)),0,(_xlfn.XLOOKUP(S820,INDIRECT(U820&amp;W820&amp;"W"),_xlfn.XLOOKUP(T820,INDIRECT(U820&amp;W820&amp;"D"),INDIRECT(U820&amp;W820))))))))</f>
        <v>0</v>
      </c>
      <c r="O820" s="93"/>
      <c r="P820" s="9">
        <f t="shared" ca="1" si="257"/>
        <v>0</v>
      </c>
      <c r="Q820" s="9">
        <f t="shared" si="267"/>
        <v>0</v>
      </c>
      <c r="S820" s="7">
        <f t="shared" si="268"/>
        <v>800</v>
      </c>
      <c r="T820" s="7">
        <f t="shared" si="269"/>
        <v>800</v>
      </c>
      <c r="U820" s="8" t="str">
        <f t="shared" si="270"/>
        <v/>
      </c>
      <c r="V820" s="7" cm="1">
        <f t="array" aca="1" ref="V820" ca="1">IF(ISBLANK(I820),0,_xlfn.XLOOKUP(I820,INDIRECT(U820&amp;"Controls"),INDIRECT(U820&amp;"ControlsAddon")))</f>
        <v>0</v>
      </c>
      <c r="W820" s="7" t="str">
        <f t="shared" si="258"/>
        <v/>
      </c>
      <c r="X820" s="7" cm="1">
        <f t="array" aca="1" ref="X820" ca="1">IF(AND(K820="y",NOT(ISBLANK(H820))),_xlfn.XLOOKUP(S820,ralcassette,ralcassettecost),IF(K820="Y",_xlfn.XLOOKUP(S820,INDIRECT(U820&amp;"RALW"),_xlfn.XLOOKUP(T820,INDIRECT(U820&amp;"RALD"),INDIRECT(U820&amp;"RAL"))),0))</f>
        <v>0</v>
      </c>
      <c r="Y820" s="7">
        <f t="shared" si="271"/>
        <v>0</v>
      </c>
      <c r="Z820" s="7">
        <f t="shared" si="272"/>
        <v>0</v>
      </c>
      <c r="AA820" s="7" cm="1">
        <f t="array" ref="AA820">IF(ISNUMBER(SEARCH("cassette",H820)),_xlfn.XLOOKUP(S820,cassettewidth,_xlfn.XLOOKUP(H820,cassettetype,cassette)),IF(ISNUMBER(SEARCH("fascia",H820)),_xlfn.XLOOKUP(S820,fasciawidth,_xlfn.XLOOKUP(H820,fasciatype,fascia)),0))</f>
        <v>0</v>
      </c>
      <c r="AB820" s="7" t="str">
        <f t="shared" si="273"/>
        <v/>
      </c>
      <c r="AC820" s="7" t="str" cm="1">
        <f t="array" ref="AC820">IF(NOT(ISBLANK(H820)),_xlfn.XLOOKUP(S820,cassetterefwidth,_xlfn.XLOOKUP(T820,cassetterefdrop,cassetteref)),"")</f>
        <v/>
      </c>
      <c r="AD820" s="1" t="b">
        <f t="shared" si="274"/>
        <v>0</v>
      </c>
      <c r="AE820" s="1" t="b">
        <f t="shared" si="259"/>
        <v>0</v>
      </c>
      <c r="AF820" s="10" t="e" cm="1">
        <f t="array" aca="1" ref="AF820" ca="1">(_xlfn.XLOOKUP($S820,INDIRECT($U820&amp;$W820&amp;"W"),_xlfn.XLOOKUP($T820,INDIRECT($U820&amp;$W820&amp;"D"),INDIRECT($U820&amp;$W820))))</f>
        <v>#REF!</v>
      </c>
      <c r="AG820" s="9"/>
      <c r="AH820" s="9"/>
      <c r="AI820" s="9"/>
      <c r="AJ820" s="9"/>
      <c r="AK820" s="9"/>
      <c r="AL820" s="7">
        <f t="shared" si="260"/>
        <v>500</v>
      </c>
      <c r="AM820" s="7" t="str">
        <f t="shared" si="275"/>
        <v/>
      </c>
      <c r="AN820" s="7">
        <f t="shared" si="261"/>
        <v>0</v>
      </c>
      <c r="AO820" s="7">
        <f t="shared" si="262"/>
        <v>0</v>
      </c>
      <c r="AP820" s="9" cm="1">
        <f t="array" aca="1" ref="AP820" ca="1">IF(F820="Flow",_xlfn.XLOOKUP(AL820,INDIRECT(F820&amp;AM820&amp;"W"),_xlfn.XLOOKUP(AI820,INDIRECT(F820&amp;AM820&amp;"H"),INDIRECT(F820&amp;AM820))),0)</f>
        <v>0</v>
      </c>
      <c r="AQ820" s="9">
        <f>IF(F820="Cascade",_xlfn.XLOOKUP(S820,Cascade!$C$4:$S$4,Cascade!$C$5:$S$5),0)</f>
        <v>0</v>
      </c>
      <c r="AR820" s="9" t="b">
        <f t="shared" si="263"/>
        <v>0</v>
      </c>
      <c r="AS820" s="9" cm="1">
        <f t="array" aca="1" ref="AS820" ca="1">IF(OR(G820="Ellipse 43",G820="Luxury 46",G820="Type 2",G820="Type D",G820="Type Z",ISBLANK(G820)),0,_xlfn.XLOOKUP(S820,INDIRECT(U820&amp;AR820&amp;"w"),INDIRECT(U820&amp;AR820)))</f>
        <v>0</v>
      </c>
      <c r="AT820" s="9" cm="1">
        <f t="array" ref="AT820">IF(F820="ExtraLok 100",_xlfn.XLOOKUP(S820,'ExtraLok 100'!$C$6:$S$6,_xlfn.XLOOKUP('Pricing Tool'!T820,'ExtraLok 100'!$A$7:$A$21,'ExtraLok 100'!$C$7:$S$21)),IF(F820="ExtraLok 125",_xlfn.XLOOKUP('Pricing Tool'!S820,'ExtraLok 125'!$C$6:$S$6,_xlfn.XLOOKUP('Pricing Tool'!T820,'ExtraLok 125'!$A$7:$A$33,'ExtraLok 125'!$C$7:$S$33)),0))</f>
        <v>0</v>
      </c>
      <c r="AU820" s="9">
        <f t="shared" ca="1" si="276"/>
        <v>0</v>
      </c>
      <c r="AV820" s="9" t="str">
        <f t="shared" si="264"/>
        <v/>
      </c>
      <c r="AW820" s="85" t="e">
        <f>_xlfn.XLOOKUP($AV820,'Size capacities'!$A$2:$A$120,'Size capacities'!D$2:D$120)</f>
        <v>#N/A</v>
      </c>
      <c r="AX820" s="85" t="e">
        <f>_xlfn.XLOOKUP($AV820,'Size capacities'!$A$2:$A$120,'Size capacities'!E$2:E$120)</f>
        <v>#N/A</v>
      </c>
      <c r="AY820" s="85" t="e">
        <f>_xlfn.XLOOKUP($AV820,'Size capacities'!$A$2:$A$120,'Size capacities'!F$2:F$120)</f>
        <v>#N/A</v>
      </c>
      <c r="AZ820" s="85" t="e">
        <f>_xlfn.XLOOKUP($AV820,'Size capacities'!$A$2:$A$120,'Size capacities'!G$2:G$120)</f>
        <v>#N/A</v>
      </c>
      <c r="BA820" s="85">
        <f t="shared" si="265"/>
        <v>0</v>
      </c>
      <c r="BB820" s="85">
        <f t="shared" si="266"/>
        <v>0</v>
      </c>
    </row>
    <row r="821" spans="1:54" x14ac:dyDescent="0.3">
      <c r="A821" s="7">
        <v>818</v>
      </c>
      <c r="B821" s="91"/>
      <c r="C821" s="91"/>
      <c r="D821" s="91"/>
      <c r="E821" s="91"/>
      <c r="F821" s="91"/>
      <c r="G821" s="91"/>
      <c r="H821" s="91"/>
      <c r="I821" s="91"/>
      <c r="J821" s="91"/>
      <c r="K821" s="92"/>
      <c r="L821" s="92"/>
      <c r="M821" s="9">
        <f t="shared" ca="1" si="256"/>
        <v>0</v>
      </c>
      <c r="N821" s="10" cm="1">
        <f t="array" aca="1" ref="N821" ca="1">IF(ISBLANK(C821),0,IF(F821="Flow",AP821,IF(F821="Cascade",AQ821,IF(OR(ISBLANK(F821),ISBLANK(G821),ISBLANK(I821),ISBLANK(J821)),0,(_xlfn.XLOOKUP(S821,INDIRECT(U821&amp;W821&amp;"W"),_xlfn.XLOOKUP(T821,INDIRECT(U821&amp;W821&amp;"D"),INDIRECT(U821&amp;W821))))))))</f>
        <v>0</v>
      </c>
      <c r="O821" s="93"/>
      <c r="P821" s="9">
        <f t="shared" ca="1" si="257"/>
        <v>0</v>
      </c>
      <c r="Q821" s="9">
        <f t="shared" si="267"/>
        <v>0</v>
      </c>
      <c r="S821" s="7">
        <f t="shared" si="268"/>
        <v>800</v>
      </c>
      <c r="T821" s="7">
        <f t="shared" si="269"/>
        <v>800</v>
      </c>
      <c r="U821" s="8" t="str">
        <f t="shared" si="270"/>
        <v/>
      </c>
      <c r="V821" s="7" cm="1">
        <f t="array" aca="1" ref="V821" ca="1">IF(ISBLANK(I821),0,_xlfn.XLOOKUP(I821,INDIRECT(U821&amp;"Controls"),INDIRECT(U821&amp;"ControlsAddon")))</f>
        <v>0</v>
      </c>
      <c r="W821" s="7" t="str">
        <f t="shared" si="258"/>
        <v/>
      </c>
      <c r="X821" s="7" cm="1">
        <f t="array" aca="1" ref="X821" ca="1">IF(AND(K821="y",NOT(ISBLANK(H821))),_xlfn.XLOOKUP(S821,ralcassette,ralcassettecost),IF(K821="Y",_xlfn.XLOOKUP(S821,INDIRECT(U821&amp;"RALW"),_xlfn.XLOOKUP(T821,INDIRECT(U821&amp;"RALD"),INDIRECT(U821&amp;"RAL"))),0))</f>
        <v>0</v>
      </c>
      <c r="Y821" s="7">
        <f t="shared" si="271"/>
        <v>0</v>
      </c>
      <c r="Z821" s="7">
        <f t="shared" si="272"/>
        <v>0</v>
      </c>
      <c r="AA821" s="7" cm="1">
        <f t="array" ref="AA821">IF(ISNUMBER(SEARCH("cassette",H821)),_xlfn.XLOOKUP(S821,cassettewidth,_xlfn.XLOOKUP(H821,cassettetype,cassette)),IF(ISNUMBER(SEARCH("fascia",H821)),_xlfn.XLOOKUP(S821,fasciawidth,_xlfn.XLOOKUP(H821,fasciatype,fascia)),0))</f>
        <v>0</v>
      </c>
      <c r="AB821" s="7" t="str">
        <f t="shared" si="273"/>
        <v/>
      </c>
      <c r="AC821" s="7" t="str" cm="1">
        <f t="array" ref="AC821">IF(NOT(ISBLANK(H821)),_xlfn.XLOOKUP(S821,cassetterefwidth,_xlfn.XLOOKUP(T821,cassetterefdrop,cassetteref)),"")</f>
        <v/>
      </c>
      <c r="AD821" s="1" t="b">
        <f t="shared" si="274"/>
        <v>0</v>
      </c>
      <c r="AE821" s="1" t="b">
        <f t="shared" si="259"/>
        <v>0</v>
      </c>
      <c r="AF821" s="10" t="e" cm="1">
        <f t="array" aca="1" ref="AF821" ca="1">(_xlfn.XLOOKUP($S821,INDIRECT($U821&amp;$W821&amp;"W"),_xlfn.XLOOKUP($T821,INDIRECT($U821&amp;$W821&amp;"D"),INDIRECT($U821&amp;$W821))))</f>
        <v>#REF!</v>
      </c>
      <c r="AG821" s="9"/>
      <c r="AH821" s="9"/>
      <c r="AI821" s="9"/>
      <c r="AJ821" s="9"/>
      <c r="AK821" s="9"/>
      <c r="AL821" s="7">
        <f t="shared" si="260"/>
        <v>500</v>
      </c>
      <c r="AM821" s="7" t="str">
        <f t="shared" si="275"/>
        <v/>
      </c>
      <c r="AN821" s="7">
        <f t="shared" si="261"/>
        <v>0</v>
      </c>
      <c r="AO821" s="7">
        <f t="shared" si="262"/>
        <v>0</v>
      </c>
      <c r="AP821" s="9" cm="1">
        <f t="array" aca="1" ref="AP821" ca="1">IF(F821="Flow",_xlfn.XLOOKUP(AL821,INDIRECT(F821&amp;AM821&amp;"W"),_xlfn.XLOOKUP(AI821,INDIRECT(F821&amp;AM821&amp;"H"),INDIRECT(F821&amp;AM821))),0)</f>
        <v>0</v>
      </c>
      <c r="AQ821" s="9">
        <f>IF(F821="Cascade",_xlfn.XLOOKUP(S821,Cascade!$C$4:$S$4,Cascade!$C$5:$S$5),0)</f>
        <v>0</v>
      </c>
      <c r="AR821" s="9" t="b">
        <f t="shared" si="263"/>
        <v>0</v>
      </c>
      <c r="AS821" s="9" cm="1">
        <f t="array" aca="1" ref="AS821" ca="1">IF(OR(G821="Ellipse 43",G821="Luxury 46",G821="Type 2",G821="Type D",G821="Type Z",ISBLANK(G821)),0,_xlfn.XLOOKUP(S821,INDIRECT(U821&amp;AR821&amp;"w"),INDIRECT(U821&amp;AR821)))</f>
        <v>0</v>
      </c>
      <c r="AT821" s="9" cm="1">
        <f t="array" ref="AT821">IF(F821="ExtraLok 100",_xlfn.XLOOKUP(S821,'ExtraLok 100'!$C$6:$S$6,_xlfn.XLOOKUP('Pricing Tool'!T821,'ExtraLok 100'!$A$7:$A$21,'ExtraLok 100'!$C$7:$S$21)),IF(F821="ExtraLok 125",_xlfn.XLOOKUP('Pricing Tool'!S821,'ExtraLok 125'!$C$6:$S$6,_xlfn.XLOOKUP('Pricing Tool'!T821,'ExtraLok 125'!$A$7:$A$33,'ExtraLok 125'!$C$7:$S$33)),0))</f>
        <v>0</v>
      </c>
      <c r="AU821" s="9">
        <f t="shared" ca="1" si="276"/>
        <v>0</v>
      </c>
      <c r="AV821" s="9" t="str">
        <f t="shared" si="264"/>
        <v/>
      </c>
      <c r="AW821" s="85" t="e">
        <f>_xlfn.XLOOKUP($AV821,'Size capacities'!$A$2:$A$120,'Size capacities'!D$2:D$120)</f>
        <v>#N/A</v>
      </c>
      <c r="AX821" s="85" t="e">
        <f>_xlfn.XLOOKUP($AV821,'Size capacities'!$A$2:$A$120,'Size capacities'!E$2:E$120)</f>
        <v>#N/A</v>
      </c>
      <c r="AY821" s="85" t="e">
        <f>_xlfn.XLOOKUP($AV821,'Size capacities'!$A$2:$A$120,'Size capacities'!F$2:F$120)</f>
        <v>#N/A</v>
      </c>
      <c r="AZ821" s="85" t="e">
        <f>_xlfn.XLOOKUP($AV821,'Size capacities'!$A$2:$A$120,'Size capacities'!G$2:G$120)</f>
        <v>#N/A</v>
      </c>
      <c r="BA821" s="85">
        <f t="shared" si="265"/>
        <v>0</v>
      </c>
      <c r="BB821" s="85">
        <f t="shared" si="266"/>
        <v>0</v>
      </c>
    </row>
    <row r="822" spans="1:54" x14ac:dyDescent="0.3">
      <c r="A822" s="7">
        <v>819</v>
      </c>
      <c r="B822" s="91"/>
      <c r="C822" s="91"/>
      <c r="D822" s="91"/>
      <c r="E822" s="91"/>
      <c r="F822" s="91"/>
      <c r="G822" s="91"/>
      <c r="H822" s="91"/>
      <c r="I822" s="91"/>
      <c r="J822" s="91"/>
      <c r="K822" s="92"/>
      <c r="L822" s="92"/>
      <c r="M822" s="9">
        <f t="shared" ca="1" si="256"/>
        <v>0</v>
      </c>
      <c r="N822" s="10" cm="1">
        <f t="array" aca="1" ref="N822" ca="1">IF(ISBLANK(C822),0,IF(F822="Flow",AP822,IF(F822="Cascade",AQ822,IF(OR(ISBLANK(F822),ISBLANK(G822),ISBLANK(I822),ISBLANK(J822)),0,(_xlfn.XLOOKUP(S822,INDIRECT(U822&amp;W822&amp;"W"),_xlfn.XLOOKUP(T822,INDIRECT(U822&amp;W822&amp;"D"),INDIRECT(U822&amp;W822))))))))</f>
        <v>0</v>
      </c>
      <c r="O822" s="93"/>
      <c r="P822" s="9">
        <f t="shared" ca="1" si="257"/>
        <v>0</v>
      </c>
      <c r="Q822" s="9">
        <f t="shared" si="267"/>
        <v>0</v>
      </c>
      <c r="S822" s="7">
        <f t="shared" si="268"/>
        <v>800</v>
      </c>
      <c r="T822" s="7">
        <f t="shared" si="269"/>
        <v>800</v>
      </c>
      <c r="U822" s="8" t="str">
        <f t="shared" si="270"/>
        <v/>
      </c>
      <c r="V822" s="7" cm="1">
        <f t="array" aca="1" ref="V822" ca="1">IF(ISBLANK(I822),0,_xlfn.XLOOKUP(I822,INDIRECT(U822&amp;"Controls"),INDIRECT(U822&amp;"ControlsAddon")))</f>
        <v>0</v>
      </c>
      <c r="W822" s="7" t="str">
        <f t="shared" si="258"/>
        <v/>
      </c>
      <c r="X822" s="7" cm="1">
        <f t="array" aca="1" ref="X822" ca="1">IF(AND(K822="y",NOT(ISBLANK(H822))),_xlfn.XLOOKUP(S822,ralcassette,ralcassettecost),IF(K822="Y",_xlfn.XLOOKUP(S822,INDIRECT(U822&amp;"RALW"),_xlfn.XLOOKUP(T822,INDIRECT(U822&amp;"RALD"),INDIRECT(U822&amp;"RAL"))),0))</f>
        <v>0</v>
      </c>
      <c r="Y822" s="7">
        <f t="shared" si="271"/>
        <v>0</v>
      </c>
      <c r="Z822" s="7">
        <f t="shared" si="272"/>
        <v>0</v>
      </c>
      <c r="AA822" s="7" cm="1">
        <f t="array" ref="AA822">IF(ISNUMBER(SEARCH("cassette",H822)),_xlfn.XLOOKUP(S822,cassettewidth,_xlfn.XLOOKUP(H822,cassettetype,cassette)),IF(ISNUMBER(SEARCH("fascia",H822)),_xlfn.XLOOKUP(S822,fasciawidth,_xlfn.XLOOKUP(H822,fasciatype,fascia)),0))</f>
        <v>0</v>
      </c>
      <c r="AB822" s="7" t="str">
        <f t="shared" si="273"/>
        <v/>
      </c>
      <c r="AC822" s="7" t="str" cm="1">
        <f t="array" ref="AC822">IF(NOT(ISBLANK(H822)),_xlfn.XLOOKUP(S822,cassetterefwidth,_xlfn.XLOOKUP(T822,cassetterefdrop,cassetteref)),"")</f>
        <v/>
      </c>
      <c r="AD822" s="1" t="b">
        <f t="shared" si="274"/>
        <v>0</v>
      </c>
      <c r="AE822" s="1" t="b">
        <f t="shared" si="259"/>
        <v>0</v>
      </c>
      <c r="AF822" s="10" t="e" cm="1">
        <f t="array" aca="1" ref="AF822" ca="1">(_xlfn.XLOOKUP($S822,INDIRECT($U822&amp;$W822&amp;"W"),_xlfn.XLOOKUP($T822,INDIRECT($U822&amp;$W822&amp;"D"),INDIRECT($U822&amp;$W822))))</f>
        <v>#REF!</v>
      </c>
      <c r="AG822" s="9"/>
      <c r="AH822" s="9"/>
      <c r="AI822" s="9"/>
      <c r="AJ822" s="9"/>
      <c r="AK822" s="9"/>
      <c r="AL822" s="7">
        <f t="shared" si="260"/>
        <v>500</v>
      </c>
      <c r="AM822" s="7" t="str">
        <f t="shared" si="275"/>
        <v/>
      </c>
      <c r="AN822" s="7">
        <f t="shared" si="261"/>
        <v>0</v>
      </c>
      <c r="AO822" s="7">
        <f t="shared" si="262"/>
        <v>0</v>
      </c>
      <c r="AP822" s="9" cm="1">
        <f t="array" aca="1" ref="AP822" ca="1">IF(F822="Flow",_xlfn.XLOOKUP(AL822,INDIRECT(F822&amp;AM822&amp;"W"),_xlfn.XLOOKUP(AI822,INDIRECT(F822&amp;AM822&amp;"H"),INDIRECT(F822&amp;AM822))),0)</f>
        <v>0</v>
      </c>
      <c r="AQ822" s="9">
        <f>IF(F822="Cascade",_xlfn.XLOOKUP(S822,Cascade!$C$4:$S$4,Cascade!$C$5:$S$5),0)</f>
        <v>0</v>
      </c>
      <c r="AR822" s="9" t="b">
        <f t="shared" si="263"/>
        <v>0</v>
      </c>
      <c r="AS822" s="9" cm="1">
        <f t="array" aca="1" ref="AS822" ca="1">IF(OR(G822="Ellipse 43",G822="Luxury 46",G822="Type 2",G822="Type D",G822="Type Z",ISBLANK(G822)),0,_xlfn.XLOOKUP(S822,INDIRECT(U822&amp;AR822&amp;"w"),INDIRECT(U822&amp;AR822)))</f>
        <v>0</v>
      </c>
      <c r="AT822" s="9" cm="1">
        <f t="array" ref="AT822">IF(F822="ExtraLok 100",_xlfn.XLOOKUP(S822,'ExtraLok 100'!$C$6:$S$6,_xlfn.XLOOKUP('Pricing Tool'!T822,'ExtraLok 100'!$A$7:$A$21,'ExtraLok 100'!$C$7:$S$21)),IF(F822="ExtraLok 125",_xlfn.XLOOKUP('Pricing Tool'!S822,'ExtraLok 125'!$C$6:$S$6,_xlfn.XLOOKUP('Pricing Tool'!T822,'ExtraLok 125'!$A$7:$A$33,'ExtraLok 125'!$C$7:$S$33)),0))</f>
        <v>0</v>
      </c>
      <c r="AU822" s="9">
        <f t="shared" ca="1" si="276"/>
        <v>0</v>
      </c>
      <c r="AV822" s="9" t="str">
        <f t="shared" si="264"/>
        <v/>
      </c>
      <c r="AW822" s="85" t="e">
        <f>_xlfn.XLOOKUP($AV822,'Size capacities'!$A$2:$A$120,'Size capacities'!D$2:D$120)</f>
        <v>#N/A</v>
      </c>
      <c r="AX822" s="85" t="e">
        <f>_xlfn.XLOOKUP($AV822,'Size capacities'!$A$2:$A$120,'Size capacities'!E$2:E$120)</f>
        <v>#N/A</v>
      </c>
      <c r="AY822" s="85" t="e">
        <f>_xlfn.XLOOKUP($AV822,'Size capacities'!$A$2:$A$120,'Size capacities'!F$2:F$120)</f>
        <v>#N/A</v>
      </c>
      <c r="AZ822" s="85" t="e">
        <f>_xlfn.XLOOKUP($AV822,'Size capacities'!$A$2:$A$120,'Size capacities'!G$2:G$120)</f>
        <v>#N/A</v>
      </c>
      <c r="BA822" s="85">
        <f t="shared" si="265"/>
        <v>0</v>
      </c>
      <c r="BB822" s="85">
        <f t="shared" si="266"/>
        <v>0</v>
      </c>
    </row>
    <row r="823" spans="1:54" x14ac:dyDescent="0.3">
      <c r="A823" s="7">
        <v>820</v>
      </c>
      <c r="B823" s="91"/>
      <c r="C823" s="91"/>
      <c r="D823" s="91"/>
      <c r="E823" s="91"/>
      <c r="F823" s="91"/>
      <c r="G823" s="91"/>
      <c r="H823" s="91"/>
      <c r="I823" s="91"/>
      <c r="J823" s="91"/>
      <c r="K823" s="92"/>
      <c r="L823" s="92"/>
      <c r="M823" s="9">
        <f t="shared" ca="1" si="256"/>
        <v>0</v>
      </c>
      <c r="N823" s="10" cm="1">
        <f t="array" aca="1" ref="N823" ca="1">IF(ISBLANK(C823),0,IF(F823="Flow",AP823,IF(F823="Cascade",AQ823,IF(OR(ISBLANK(F823),ISBLANK(G823),ISBLANK(I823),ISBLANK(J823)),0,(_xlfn.XLOOKUP(S823,INDIRECT(U823&amp;W823&amp;"W"),_xlfn.XLOOKUP(T823,INDIRECT(U823&amp;W823&amp;"D"),INDIRECT(U823&amp;W823))))))))</f>
        <v>0</v>
      </c>
      <c r="O823" s="93"/>
      <c r="P823" s="9">
        <f t="shared" ca="1" si="257"/>
        <v>0</v>
      </c>
      <c r="Q823" s="9">
        <f t="shared" si="267"/>
        <v>0</v>
      </c>
      <c r="S823" s="7">
        <f t="shared" si="268"/>
        <v>800</v>
      </c>
      <c r="T823" s="7">
        <f t="shared" si="269"/>
        <v>800</v>
      </c>
      <c r="U823" s="8" t="str">
        <f t="shared" si="270"/>
        <v/>
      </c>
      <c r="V823" s="7" cm="1">
        <f t="array" aca="1" ref="V823" ca="1">IF(ISBLANK(I823),0,_xlfn.XLOOKUP(I823,INDIRECT(U823&amp;"Controls"),INDIRECT(U823&amp;"ControlsAddon")))</f>
        <v>0</v>
      </c>
      <c r="W823" s="7" t="str">
        <f t="shared" si="258"/>
        <v/>
      </c>
      <c r="X823" s="7" cm="1">
        <f t="array" aca="1" ref="X823" ca="1">IF(AND(K823="y",NOT(ISBLANK(H823))),_xlfn.XLOOKUP(S823,ralcassette,ralcassettecost),IF(K823="Y",_xlfn.XLOOKUP(S823,INDIRECT(U823&amp;"RALW"),_xlfn.XLOOKUP(T823,INDIRECT(U823&amp;"RALD"),INDIRECT(U823&amp;"RAL"))),0))</f>
        <v>0</v>
      </c>
      <c r="Y823" s="7">
        <f t="shared" si="271"/>
        <v>0</v>
      </c>
      <c r="Z823" s="7">
        <f t="shared" si="272"/>
        <v>0</v>
      </c>
      <c r="AA823" s="7" cm="1">
        <f t="array" ref="AA823">IF(ISNUMBER(SEARCH("cassette",H823)),_xlfn.XLOOKUP(S823,cassettewidth,_xlfn.XLOOKUP(H823,cassettetype,cassette)),IF(ISNUMBER(SEARCH("fascia",H823)),_xlfn.XLOOKUP(S823,fasciawidth,_xlfn.XLOOKUP(H823,fasciatype,fascia)),0))</f>
        <v>0</v>
      </c>
      <c r="AB823" s="7" t="str">
        <f t="shared" si="273"/>
        <v/>
      </c>
      <c r="AC823" s="7" t="str" cm="1">
        <f t="array" ref="AC823">IF(NOT(ISBLANK(H823)),_xlfn.XLOOKUP(S823,cassetterefwidth,_xlfn.XLOOKUP(T823,cassetterefdrop,cassetteref)),"")</f>
        <v/>
      </c>
      <c r="AD823" s="1" t="b">
        <f t="shared" si="274"/>
        <v>0</v>
      </c>
      <c r="AE823" s="1" t="b">
        <f t="shared" si="259"/>
        <v>0</v>
      </c>
      <c r="AF823" s="10" t="e" cm="1">
        <f t="array" aca="1" ref="AF823" ca="1">(_xlfn.XLOOKUP($S823,INDIRECT($U823&amp;$W823&amp;"W"),_xlfn.XLOOKUP($T823,INDIRECT($U823&amp;$W823&amp;"D"),INDIRECT($U823&amp;$W823))))</f>
        <v>#REF!</v>
      </c>
      <c r="AG823" s="9"/>
      <c r="AH823" s="9"/>
      <c r="AI823" s="9"/>
      <c r="AJ823" s="9"/>
      <c r="AK823" s="9"/>
      <c r="AL823" s="7">
        <f t="shared" si="260"/>
        <v>500</v>
      </c>
      <c r="AM823" s="7" t="str">
        <f t="shared" si="275"/>
        <v/>
      </c>
      <c r="AN823" s="7">
        <f t="shared" si="261"/>
        <v>0</v>
      </c>
      <c r="AO823" s="7">
        <f t="shared" si="262"/>
        <v>0</v>
      </c>
      <c r="AP823" s="9" cm="1">
        <f t="array" aca="1" ref="AP823" ca="1">IF(F823="Flow",_xlfn.XLOOKUP(AL823,INDIRECT(F823&amp;AM823&amp;"W"),_xlfn.XLOOKUP(AI823,INDIRECT(F823&amp;AM823&amp;"H"),INDIRECT(F823&amp;AM823))),0)</f>
        <v>0</v>
      </c>
      <c r="AQ823" s="9">
        <f>IF(F823="Cascade",_xlfn.XLOOKUP(S823,Cascade!$C$4:$S$4,Cascade!$C$5:$S$5),0)</f>
        <v>0</v>
      </c>
      <c r="AR823" s="9" t="b">
        <f t="shared" si="263"/>
        <v>0</v>
      </c>
      <c r="AS823" s="9" cm="1">
        <f t="array" aca="1" ref="AS823" ca="1">IF(OR(G823="Ellipse 43",G823="Luxury 46",G823="Type 2",G823="Type D",G823="Type Z",ISBLANK(G823)),0,_xlfn.XLOOKUP(S823,INDIRECT(U823&amp;AR823&amp;"w"),INDIRECT(U823&amp;AR823)))</f>
        <v>0</v>
      </c>
      <c r="AT823" s="9" cm="1">
        <f t="array" ref="AT823">IF(F823="ExtraLok 100",_xlfn.XLOOKUP(S823,'ExtraLok 100'!$C$6:$S$6,_xlfn.XLOOKUP('Pricing Tool'!T823,'ExtraLok 100'!$A$7:$A$21,'ExtraLok 100'!$C$7:$S$21)),IF(F823="ExtraLok 125",_xlfn.XLOOKUP('Pricing Tool'!S823,'ExtraLok 125'!$C$6:$S$6,_xlfn.XLOOKUP('Pricing Tool'!T823,'ExtraLok 125'!$A$7:$A$33,'ExtraLok 125'!$C$7:$S$33)),0))</f>
        <v>0</v>
      </c>
      <c r="AU823" s="9">
        <f t="shared" ca="1" si="276"/>
        <v>0</v>
      </c>
      <c r="AV823" s="9" t="str">
        <f t="shared" si="264"/>
        <v/>
      </c>
      <c r="AW823" s="85" t="e">
        <f>_xlfn.XLOOKUP($AV823,'Size capacities'!$A$2:$A$120,'Size capacities'!D$2:D$120)</f>
        <v>#N/A</v>
      </c>
      <c r="AX823" s="85" t="e">
        <f>_xlfn.XLOOKUP($AV823,'Size capacities'!$A$2:$A$120,'Size capacities'!E$2:E$120)</f>
        <v>#N/A</v>
      </c>
      <c r="AY823" s="85" t="e">
        <f>_xlfn.XLOOKUP($AV823,'Size capacities'!$A$2:$A$120,'Size capacities'!F$2:F$120)</f>
        <v>#N/A</v>
      </c>
      <c r="AZ823" s="85" t="e">
        <f>_xlfn.XLOOKUP($AV823,'Size capacities'!$A$2:$A$120,'Size capacities'!G$2:G$120)</f>
        <v>#N/A</v>
      </c>
      <c r="BA823" s="85">
        <f t="shared" si="265"/>
        <v>0</v>
      </c>
      <c r="BB823" s="85">
        <f t="shared" si="266"/>
        <v>0</v>
      </c>
    </row>
    <row r="824" spans="1:54" x14ac:dyDescent="0.3">
      <c r="A824" s="7">
        <v>821</v>
      </c>
      <c r="B824" s="91"/>
      <c r="C824" s="91"/>
      <c r="D824" s="91"/>
      <c r="E824" s="91"/>
      <c r="F824" s="91"/>
      <c r="G824" s="91"/>
      <c r="H824" s="91"/>
      <c r="I824" s="91"/>
      <c r="J824" s="91"/>
      <c r="K824" s="92"/>
      <c r="L824" s="92"/>
      <c r="M824" s="9">
        <f t="shared" ca="1" si="256"/>
        <v>0</v>
      </c>
      <c r="N824" s="10" cm="1">
        <f t="array" aca="1" ref="N824" ca="1">IF(ISBLANK(C824),0,IF(F824="Flow",AP824,IF(F824="Cascade",AQ824,IF(OR(ISBLANK(F824),ISBLANK(G824),ISBLANK(I824),ISBLANK(J824)),0,(_xlfn.XLOOKUP(S824,INDIRECT(U824&amp;W824&amp;"W"),_xlfn.XLOOKUP(T824,INDIRECT(U824&amp;W824&amp;"D"),INDIRECT(U824&amp;W824))))))))</f>
        <v>0</v>
      </c>
      <c r="O824" s="93"/>
      <c r="P824" s="9">
        <f t="shared" ca="1" si="257"/>
        <v>0</v>
      </c>
      <c r="Q824" s="9">
        <f t="shared" si="267"/>
        <v>0</v>
      </c>
      <c r="S824" s="7">
        <f t="shared" si="268"/>
        <v>800</v>
      </c>
      <c r="T824" s="7">
        <f t="shared" si="269"/>
        <v>800</v>
      </c>
      <c r="U824" s="8" t="str">
        <f t="shared" si="270"/>
        <v/>
      </c>
      <c r="V824" s="7" cm="1">
        <f t="array" aca="1" ref="V824" ca="1">IF(ISBLANK(I824),0,_xlfn.XLOOKUP(I824,INDIRECT(U824&amp;"Controls"),INDIRECT(U824&amp;"ControlsAddon")))</f>
        <v>0</v>
      </c>
      <c r="W824" s="7" t="str">
        <f t="shared" si="258"/>
        <v/>
      </c>
      <c r="X824" s="7" cm="1">
        <f t="array" aca="1" ref="X824" ca="1">IF(AND(K824="y",NOT(ISBLANK(H824))),_xlfn.XLOOKUP(S824,ralcassette,ralcassettecost),IF(K824="Y",_xlfn.XLOOKUP(S824,INDIRECT(U824&amp;"RALW"),_xlfn.XLOOKUP(T824,INDIRECT(U824&amp;"RALD"),INDIRECT(U824&amp;"RAL"))),0))</f>
        <v>0</v>
      </c>
      <c r="Y824" s="7">
        <f t="shared" si="271"/>
        <v>0</v>
      </c>
      <c r="Z824" s="7">
        <f t="shared" si="272"/>
        <v>0</v>
      </c>
      <c r="AA824" s="7" cm="1">
        <f t="array" ref="AA824">IF(ISNUMBER(SEARCH("cassette",H824)),_xlfn.XLOOKUP(S824,cassettewidth,_xlfn.XLOOKUP(H824,cassettetype,cassette)),IF(ISNUMBER(SEARCH("fascia",H824)),_xlfn.XLOOKUP(S824,fasciawidth,_xlfn.XLOOKUP(H824,fasciatype,fascia)),0))</f>
        <v>0</v>
      </c>
      <c r="AB824" s="7" t="str">
        <f t="shared" si="273"/>
        <v/>
      </c>
      <c r="AC824" s="7" t="str" cm="1">
        <f t="array" ref="AC824">IF(NOT(ISBLANK(H824)),_xlfn.XLOOKUP(S824,cassetterefwidth,_xlfn.XLOOKUP(T824,cassetterefdrop,cassetteref)),"")</f>
        <v/>
      </c>
      <c r="AD824" s="1" t="b">
        <f t="shared" si="274"/>
        <v>0</v>
      </c>
      <c r="AE824" s="1" t="b">
        <f t="shared" si="259"/>
        <v>0</v>
      </c>
      <c r="AF824" s="10" t="e" cm="1">
        <f t="array" aca="1" ref="AF824" ca="1">(_xlfn.XLOOKUP($S824,INDIRECT($U824&amp;$W824&amp;"W"),_xlfn.XLOOKUP($T824,INDIRECT($U824&amp;$W824&amp;"D"),INDIRECT($U824&amp;$W824))))</f>
        <v>#REF!</v>
      </c>
      <c r="AG824" s="9"/>
      <c r="AH824" s="9"/>
      <c r="AI824" s="9"/>
      <c r="AJ824" s="9"/>
      <c r="AK824" s="9"/>
      <c r="AL824" s="7">
        <f t="shared" si="260"/>
        <v>500</v>
      </c>
      <c r="AM824" s="7" t="str">
        <f t="shared" si="275"/>
        <v/>
      </c>
      <c r="AN824" s="7">
        <f t="shared" si="261"/>
        <v>0</v>
      </c>
      <c r="AO824" s="7">
        <f t="shared" si="262"/>
        <v>0</v>
      </c>
      <c r="AP824" s="9" cm="1">
        <f t="array" aca="1" ref="AP824" ca="1">IF(F824="Flow",_xlfn.XLOOKUP(AL824,INDIRECT(F824&amp;AM824&amp;"W"),_xlfn.XLOOKUP(AI824,INDIRECT(F824&amp;AM824&amp;"H"),INDIRECT(F824&amp;AM824))),0)</f>
        <v>0</v>
      </c>
      <c r="AQ824" s="9">
        <f>IF(F824="Cascade",_xlfn.XLOOKUP(S824,Cascade!$C$4:$S$4,Cascade!$C$5:$S$5),0)</f>
        <v>0</v>
      </c>
      <c r="AR824" s="9" t="b">
        <f t="shared" si="263"/>
        <v>0</v>
      </c>
      <c r="AS824" s="9" cm="1">
        <f t="array" aca="1" ref="AS824" ca="1">IF(OR(G824="Ellipse 43",G824="Luxury 46",G824="Type 2",G824="Type D",G824="Type Z",ISBLANK(G824)),0,_xlfn.XLOOKUP(S824,INDIRECT(U824&amp;AR824&amp;"w"),INDIRECT(U824&amp;AR824)))</f>
        <v>0</v>
      </c>
      <c r="AT824" s="9" cm="1">
        <f t="array" ref="AT824">IF(F824="ExtraLok 100",_xlfn.XLOOKUP(S824,'ExtraLok 100'!$C$6:$S$6,_xlfn.XLOOKUP('Pricing Tool'!T824,'ExtraLok 100'!$A$7:$A$21,'ExtraLok 100'!$C$7:$S$21)),IF(F824="ExtraLok 125",_xlfn.XLOOKUP('Pricing Tool'!S824,'ExtraLok 125'!$C$6:$S$6,_xlfn.XLOOKUP('Pricing Tool'!T824,'ExtraLok 125'!$A$7:$A$33,'ExtraLok 125'!$C$7:$S$33)),0))</f>
        <v>0</v>
      </c>
      <c r="AU824" s="9">
        <f t="shared" ca="1" si="276"/>
        <v>0</v>
      </c>
      <c r="AV824" s="9" t="str">
        <f t="shared" si="264"/>
        <v/>
      </c>
      <c r="AW824" s="85" t="e">
        <f>_xlfn.XLOOKUP($AV824,'Size capacities'!$A$2:$A$120,'Size capacities'!D$2:D$120)</f>
        <v>#N/A</v>
      </c>
      <c r="AX824" s="85" t="e">
        <f>_xlfn.XLOOKUP($AV824,'Size capacities'!$A$2:$A$120,'Size capacities'!E$2:E$120)</f>
        <v>#N/A</v>
      </c>
      <c r="AY824" s="85" t="e">
        <f>_xlfn.XLOOKUP($AV824,'Size capacities'!$A$2:$A$120,'Size capacities'!F$2:F$120)</f>
        <v>#N/A</v>
      </c>
      <c r="AZ824" s="85" t="e">
        <f>_xlfn.XLOOKUP($AV824,'Size capacities'!$A$2:$A$120,'Size capacities'!G$2:G$120)</f>
        <v>#N/A</v>
      </c>
      <c r="BA824" s="85">
        <f t="shared" si="265"/>
        <v>0</v>
      </c>
      <c r="BB824" s="85">
        <f t="shared" si="266"/>
        <v>0</v>
      </c>
    </row>
    <row r="825" spans="1:54" x14ac:dyDescent="0.3">
      <c r="A825" s="7">
        <v>822</v>
      </c>
      <c r="B825" s="91"/>
      <c r="C825" s="91"/>
      <c r="D825" s="91"/>
      <c r="E825" s="91"/>
      <c r="F825" s="91"/>
      <c r="G825" s="91"/>
      <c r="H825" s="91"/>
      <c r="I825" s="91"/>
      <c r="J825" s="91"/>
      <c r="K825" s="92"/>
      <c r="L825" s="92"/>
      <c r="M825" s="9">
        <f t="shared" ca="1" si="256"/>
        <v>0</v>
      </c>
      <c r="N825" s="10" cm="1">
        <f t="array" aca="1" ref="N825" ca="1">IF(ISBLANK(C825),0,IF(F825="Flow",AP825,IF(F825="Cascade",AQ825,IF(OR(ISBLANK(F825),ISBLANK(G825),ISBLANK(I825),ISBLANK(J825)),0,(_xlfn.XLOOKUP(S825,INDIRECT(U825&amp;W825&amp;"W"),_xlfn.XLOOKUP(T825,INDIRECT(U825&amp;W825&amp;"D"),INDIRECT(U825&amp;W825))))))))</f>
        <v>0</v>
      </c>
      <c r="O825" s="93"/>
      <c r="P825" s="9">
        <f t="shared" ca="1" si="257"/>
        <v>0</v>
      </c>
      <c r="Q825" s="9">
        <f t="shared" si="267"/>
        <v>0</v>
      </c>
      <c r="S825" s="7">
        <f t="shared" si="268"/>
        <v>800</v>
      </c>
      <c r="T825" s="7">
        <f t="shared" si="269"/>
        <v>800</v>
      </c>
      <c r="U825" s="8" t="str">
        <f t="shared" si="270"/>
        <v/>
      </c>
      <c r="V825" s="7" cm="1">
        <f t="array" aca="1" ref="V825" ca="1">IF(ISBLANK(I825),0,_xlfn.XLOOKUP(I825,INDIRECT(U825&amp;"Controls"),INDIRECT(U825&amp;"ControlsAddon")))</f>
        <v>0</v>
      </c>
      <c r="W825" s="7" t="str">
        <f t="shared" si="258"/>
        <v/>
      </c>
      <c r="X825" s="7" cm="1">
        <f t="array" aca="1" ref="X825" ca="1">IF(AND(K825="y",NOT(ISBLANK(H825))),_xlfn.XLOOKUP(S825,ralcassette,ralcassettecost),IF(K825="Y",_xlfn.XLOOKUP(S825,INDIRECT(U825&amp;"RALW"),_xlfn.XLOOKUP(T825,INDIRECT(U825&amp;"RALD"),INDIRECT(U825&amp;"RAL"))),0))</f>
        <v>0</v>
      </c>
      <c r="Y825" s="7">
        <f t="shared" si="271"/>
        <v>0</v>
      </c>
      <c r="Z825" s="7">
        <f t="shared" si="272"/>
        <v>0</v>
      </c>
      <c r="AA825" s="7" cm="1">
        <f t="array" ref="AA825">IF(ISNUMBER(SEARCH("cassette",H825)),_xlfn.XLOOKUP(S825,cassettewidth,_xlfn.XLOOKUP(H825,cassettetype,cassette)),IF(ISNUMBER(SEARCH("fascia",H825)),_xlfn.XLOOKUP(S825,fasciawidth,_xlfn.XLOOKUP(H825,fasciatype,fascia)),0))</f>
        <v>0</v>
      </c>
      <c r="AB825" s="7" t="str">
        <f t="shared" si="273"/>
        <v/>
      </c>
      <c r="AC825" s="7" t="str" cm="1">
        <f t="array" ref="AC825">IF(NOT(ISBLANK(H825)),_xlfn.XLOOKUP(S825,cassetterefwidth,_xlfn.XLOOKUP(T825,cassetterefdrop,cassetteref)),"")</f>
        <v/>
      </c>
      <c r="AD825" s="1" t="b">
        <f t="shared" si="274"/>
        <v>0</v>
      </c>
      <c r="AE825" s="1" t="b">
        <f t="shared" si="259"/>
        <v>0</v>
      </c>
      <c r="AF825" s="10" t="e" cm="1">
        <f t="array" aca="1" ref="AF825" ca="1">(_xlfn.XLOOKUP($S825,INDIRECT($U825&amp;$W825&amp;"W"),_xlfn.XLOOKUP($T825,INDIRECT($U825&amp;$W825&amp;"D"),INDIRECT($U825&amp;$W825))))</f>
        <v>#REF!</v>
      </c>
      <c r="AG825" s="9"/>
      <c r="AH825" s="9"/>
      <c r="AI825" s="9"/>
      <c r="AJ825" s="9"/>
      <c r="AK825" s="9"/>
      <c r="AL825" s="7">
        <f t="shared" si="260"/>
        <v>500</v>
      </c>
      <c r="AM825" s="7" t="str">
        <f t="shared" si="275"/>
        <v/>
      </c>
      <c r="AN825" s="7">
        <f t="shared" si="261"/>
        <v>0</v>
      </c>
      <c r="AO825" s="7">
        <f t="shared" si="262"/>
        <v>0</v>
      </c>
      <c r="AP825" s="9" cm="1">
        <f t="array" aca="1" ref="AP825" ca="1">IF(F825="Flow",_xlfn.XLOOKUP(AL825,INDIRECT(F825&amp;AM825&amp;"W"),_xlfn.XLOOKUP(AI825,INDIRECT(F825&amp;AM825&amp;"H"),INDIRECT(F825&amp;AM825))),0)</f>
        <v>0</v>
      </c>
      <c r="AQ825" s="9">
        <f>IF(F825="Cascade",_xlfn.XLOOKUP(S825,Cascade!$C$4:$S$4,Cascade!$C$5:$S$5),0)</f>
        <v>0</v>
      </c>
      <c r="AR825" s="9" t="b">
        <f t="shared" si="263"/>
        <v>0</v>
      </c>
      <c r="AS825" s="9" cm="1">
        <f t="array" aca="1" ref="AS825" ca="1">IF(OR(G825="Ellipse 43",G825="Luxury 46",G825="Type 2",G825="Type D",G825="Type Z",ISBLANK(G825)),0,_xlfn.XLOOKUP(S825,INDIRECT(U825&amp;AR825&amp;"w"),INDIRECT(U825&amp;AR825)))</f>
        <v>0</v>
      </c>
      <c r="AT825" s="9" cm="1">
        <f t="array" ref="AT825">IF(F825="ExtraLok 100",_xlfn.XLOOKUP(S825,'ExtraLok 100'!$C$6:$S$6,_xlfn.XLOOKUP('Pricing Tool'!T825,'ExtraLok 100'!$A$7:$A$21,'ExtraLok 100'!$C$7:$S$21)),IF(F825="ExtraLok 125",_xlfn.XLOOKUP('Pricing Tool'!S825,'ExtraLok 125'!$C$6:$S$6,_xlfn.XLOOKUP('Pricing Tool'!T825,'ExtraLok 125'!$A$7:$A$33,'ExtraLok 125'!$C$7:$S$33)),0))</f>
        <v>0</v>
      </c>
      <c r="AU825" s="9">
        <f t="shared" ca="1" si="276"/>
        <v>0</v>
      </c>
      <c r="AV825" s="9" t="str">
        <f t="shared" si="264"/>
        <v/>
      </c>
      <c r="AW825" s="85" t="e">
        <f>_xlfn.XLOOKUP($AV825,'Size capacities'!$A$2:$A$120,'Size capacities'!D$2:D$120)</f>
        <v>#N/A</v>
      </c>
      <c r="AX825" s="85" t="e">
        <f>_xlfn.XLOOKUP($AV825,'Size capacities'!$A$2:$A$120,'Size capacities'!E$2:E$120)</f>
        <v>#N/A</v>
      </c>
      <c r="AY825" s="85" t="e">
        <f>_xlfn.XLOOKUP($AV825,'Size capacities'!$A$2:$A$120,'Size capacities'!F$2:F$120)</f>
        <v>#N/A</v>
      </c>
      <c r="AZ825" s="85" t="e">
        <f>_xlfn.XLOOKUP($AV825,'Size capacities'!$A$2:$A$120,'Size capacities'!G$2:G$120)</f>
        <v>#N/A</v>
      </c>
      <c r="BA825" s="85">
        <f t="shared" si="265"/>
        <v>0</v>
      </c>
      <c r="BB825" s="85">
        <f t="shared" si="266"/>
        <v>0</v>
      </c>
    </row>
    <row r="826" spans="1:54" x14ac:dyDescent="0.3">
      <c r="A826" s="7">
        <v>823</v>
      </c>
      <c r="B826" s="91"/>
      <c r="C826" s="91"/>
      <c r="D826" s="91"/>
      <c r="E826" s="91"/>
      <c r="F826" s="91"/>
      <c r="G826" s="91"/>
      <c r="H826" s="91"/>
      <c r="I826" s="91"/>
      <c r="J826" s="91"/>
      <c r="K826" s="92"/>
      <c r="L826" s="92"/>
      <c r="M826" s="9">
        <f t="shared" ca="1" si="256"/>
        <v>0</v>
      </c>
      <c r="N826" s="10" cm="1">
        <f t="array" aca="1" ref="N826" ca="1">IF(ISBLANK(C826),0,IF(F826="Flow",AP826,IF(F826="Cascade",AQ826,IF(OR(ISBLANK(F826),ISBLANK(G826),ISBLANK(I826),ISBLANK(J826)),0,(_xlfn.XLOOKUP(S826,INDIRECT(U826&amp;W826&amp;"W"),_xlfn.XLOOKUP(T826,INDIRECT(U826&amp;W826&amp;"D"),INDIRECT(U826&amp;W826))))))))</f>
        <v>0</v>
      </c>
      <c r="O826" s="93"/>
      <c r="P826" s="9">
        <f t="shared" ca="1" si="257"/>
        <v>0</v>
      </c>
      <c r="Q826" s="9">
        <f t="shared" si="267"/>
        <v>0</v>
      </c>
      <c r="S826" s="7">
        <f t="shared" si="268"/>
        <v>800</v>
      </c>
      <c r="T826" s="7">
        <f t="shared" si="269"/>
        <v>800</v>
      </c>
      <c r="U826" s="8" t="str">
        <f t="shared" si="270"/>
        <v/>
      </c>
      <c r="V826" s="7" cm="1">
        <f t="array" aca="1" ref="V826" ca="1">IF(ISBLANK(I826),0,_xlfn.XLOOKUP(I826,INDIRECT(U826&amp;"Controls"),INDIRECT(U826&amp;"ControlsAddon")))</f>
        <v>0</v>
      </c>
      <c r="W826" s="7" t="str">
        <f t="shared" si="258"/>
        <v/>
      </c>
      <c r="X826" s="7" cm="1">
        <f t="array" aca="1" ref="X826" ca="1">IF(AND(K826="y",NOT(ISBLANK(H826))),_xlfn.XLOOKUP(S826,ralcassette,ralcassettecost),IF(K826="Y",_xlfn.XLOOKUP(S826,INDIRECT(U826&amp;"RALW"),_xlfn.XLOOKUP(T826,INDIRECT(U826&amp;"RALD"),INDIRECT(U826&amp;"RAL"))),0))</f>
        <v>0</v>
      </c>
      <c r="Y826" s="7">
        <f t="shared" si="271"/>
        <v>0</v>
      </c>
      <c r="Z826" s="7">
        <f t="shared" si="272"/>
        <v>0</v>
      </c>
      <c r="AA826" s="7" cm="1">
        <f t="array" ref="AA826">IF(ISNUMBER(SEARCH("cassette",H826)),_xlfn.XLOOKUP(S826,cassettewidth,_xlfn.XLOOKUP(H826,cassettetype,cassette)),IF(ISNUMBER(SEARCH("fascia",H826)),_xlfn.XLOOKUP(S826,fasciawidth,_xlfn.XLOOKUP(H826,fasciatype,fascia)),0))</f>
        <v>0</v>
      </c>
      <c r="AB826" s="7" t="str">
        <f t="shared" si="273"/>
        <v/>
      </c>
      <c r="AC826" s="7" t="str" cm="1">
        <f t="array" ref="AC826">IF(NOT(ISBLANK(H826)),_xlfn.XLOOKUP(S826,cassetterefwidth,_xlfn.XLOOKUP(T826,cassetterefdrop,cassetteref)),"")</f>
        <v/>
      </c>
      <c r="AD826" s="1" t="b">
        <f t="shared" si="274"/>
        <v>0</v>
      </c>
      <c r="AE826" s="1" t="b">
        <f t="shared" si="259"/>
        <v>0</v>
      </c>
      <c r="AF826" s="10" t="e" cm="1">
        <f t="array" aca="1" ref="AF826" ca="1">(_xlfn.XLOOKUP($S826,INDIRECT($U826&amp;$W826&amp;"W"),_xlfn.XLOOKUP($T826,INDIRECT($U826&amp;$W826&amp;"D"),INDIRECT($U826&amp;$W826))))</f>
        <v>#REF!</v>
      </c>
      <c r="AG826" s="9"/>
      <c r="AH826" s="9"/>
      <c r="AI826" s="9"/>
      <c r="AJ826" s="9"/>
      <c r="AK826" s="9"/>
      <c r="AL826" s="7">
        <f t="shared" si="260"/>
        <v>500</v>
      </c>
      <c r="AM826" s="7" t="str">
        <f t="shared" si="275"/>
        <v/>
      </c>
      <c r="AN826" s="7">
        <f t="shared" si="261"/>
        <v>0</v>
      </c>
      <c r="AO826" s="7">
        <f t="shared" si="262"/>
        <v>0</v>
      </c>
      <c r="AP826" s="9" cm="1">
        <f t="array" aca="1" ref="AP826" ca="1">IF(F826="Flow",_xlfn.XLOOKUP(AL826,INDIRECT(F826&amp;AM826&amp;"W"),_xlfn.XLOOKUP(AI826,INDIRECT(F826&amp;AM826&amp;"H"),INDIRECT(F826&amp;AM826))),0)</f>
        <v>0</v>
      </c>
      <c r="AQ826" s="9">
        <f>IF(F826="Cascade",_xlfn.XLOOKUP(S826,Cascade!$C$4:$S$4,Cascade!$C$5:$S$5),0)</f>
        <v>0</v>
      </c>
      <c r="AR826" s="9" t="b">
        <f t="shared" si="263"/>
        <v>0</v>
      </c>
      <c r="AS826" s="9" cm="1">
        <f t="array" aca="1" ref="AS826" ca="1">IF(OR(G826="Ellipse 43",G826="Luxury 46",G826="Type 2",G826="Type D",G826="Type Z",ISBLANK(G826)),0,_xlfn.XLOOKUP(S826,INDIRECT(U826&amp;AR826&amp;"w"),INDIRECT(U826&amp;AR826)))</f>
        <v>0</v>
      </c>
      <c r="AT826" s="9" cm="1">
        <f t="array" ref="AT826">IF(F826="ExtraLok 100",_xlfn.XLOOKUP(S826,'ExtraLok 100'!$C$6:$S$6,_xlfn.XLOOKUP('Pricing Tool'!T826,'ExtraLok 100'!$A$7:$A$21,'ExtraLok 100'!$C$7:$S$21)),IF(F826="ExtraLok 125",_xlfn.XLOOKUP('Pricing Tool'!S826,'ExtraLok 125'!$C$6:$S$6,_xlfn.XLOOKUP('Pricing Tool'!T826,'ExtraLok 125'!$A$7:$A$33,'ExtraLok 125'!$C$7:$S$33)),0))</f>
        <v>0</v>
      </c>
      <c r="AU826" s="9">
        <f t="shared" ca="1" si="276"/>
        <v>0</v>
      </c>
      <c r="AV826" s="9" t="str">
        <f t="shared" si="264"/>
        <v/>
      </c>
      <c r="AW826" s="85" t="e">
        <f>_xlfn.XLOOKUP($AV826,'Size capacities'!$A$2:$A$120,'Size capacities'!D$2:D$120)</f>
        <v>#N/A</v>
      </c>
      <c r="AX826" s="85" t="e">
        <f>_xlfn.XLOOKUP($AV826,'Size capacities'!$A$2:$A$120,'Size capacities'!E$2:E$120)</f>
        <v>#N/A</v>
      </c>
      <c r="AY826" s="85" t="e">
        <f>_xlfn.XLOOKUP($AV826,'Size capacities'!$A$2:$A$120,'Size capacities'!F$2:F$120)</f>
        <v>#N/A</v>
      </c>
      <c r="AZ826" s="85" t="e">
        <f>_xlfn.XLOOKUP($AV826,'Size capacities'!$A$2:$A$120,'Size capacities'!G$2:G$120)</f>
        <v>#N/A</v>
      </c>
      <c r="BA826" s="85">
        <f t="shared" si="265"/>
        <v>0</v>
      </c>
      <c r="BB826" s="85">
        <f t="shared" si="266"/>
        <v>0</v>
      </c>
    </row>
    <row r="827" spans="1:54" x14ac:dyDescent="0.3">
      <c r="A827" s="7">
        <v>824</v>
      </c>
      <c r="B827" s="91"/>
      <c r="C827" s="91"/>
      <c r="D827" s="91"/>
      <c r="E827" s="91"/>
      <c r="F827" s="91"/>
      <c r="G827" s="91"/>
      <c r="H827" s="91"/>
      <c r="I827" s="91"/>
      <c r="J827" s="91"/>
      <c r="K827" s="92"/>
      <c r="L827" s="92"/>
      <c r="M827" s="9">
        <f t="shared" ca="1" si="256"/>
        <v>0</v>
      </c>
      <c r="N827" s="10" cm="1">
        <f t="array" aca="1" ref="N827" ca="1">IF(ISBLANK(C827),0,IF(F827="Flow",AP827,IF(F827="Cascade",AQ827,IF(OR(ISBLANK(F827),ISBLANK(G827),ISBLANK(I827),ISBLANK(J827)),0,(_xlfn.XLOOKUP(S827,INDIRECT(U827&amp;W827&amp;"W"),_xlfn.XLOOKUP(T827,INDIRECT(U827&amp;W827&amp;"D"),INDIRECT(U827&amp;W827))))))))</f>
        <v>0</v>
      </c>
      <c r="O827" s="93"/>
      <c r="P827" s="9">
        <f t="shared" ca="1" si="257"/>
        <v>0</v>
      </c>
      <c r="Q827" s="9">
        <f t="shared" si="267"/>
        <v>0</v>
      </c>
      <c r="S827" s="7">
        <f t="shared" si="268"/>
        <v>800</v>
      </c>
      <c r="T827" s="7">
        <f t="shared" si="269"/>
        <v>800</v>
      </c>
      <c r="U827" s="8" t="str">
        <f t="shared" si="270"/>
        <v/>
      </c>
      <c r="V827" s="7" cm="1">
        <f t="array" aca="1" ref="V827" ca="1">IF(ISBLANK(I827),0,_xlfn.XLOOKUP(I827,INDIRECT(U827&amp;"Controls"),INDIRECT(U827&amp;"ControlsAddon")))</f>
        <v>0</v>
      </c>
      <c r="W827" s="7" t="str">
        <f t="shared" si="258"/>
        <v/>
      </c>
      <c r="X827" s="7" cm="1">
        <f t="array" aca="1" ref="X827" ca="1">IF(AND(K827="y",NOT(ISBLANK(H827))),_xlfn.XLOOKUP(S827,ralcassette,ralcassettecost),IF(K827="Y",_xlfn.XLOOKUP(S827,INDIRECT(U827&amp;"RALW"),_xlfn.XLOOKUP(T827,INDIRECT(U827&amp;"RALD"),INDIRECT(U827&amp;"RAL"))),0))</f>
        <v>0</v>
      </c>
      <c r="Y827" s="7">
        <f t="shared" si="271"/>
        <v>0</v>
      </c>
      <c r="Z827" s="7">
        <f t="shared" si="272"/>
        <v>0</v>
      </c>
      <c r="AA827" s="7" cm="1">
        <f t="array" ref="AA827">IF(ISNUMBER(SEARCH("cassette",H827)),_xlfn.XLOOKUP(S827,cassettewidth,_xlfn.XLOOKUP(H827,cassettetype,cassette)),IF(ISNUMBER(SEARCH("fascia",H827)),_xlfn.XLOOKUP(S827,fasciawidth,_xlfn.XLOOKUP(H827,fasciatype,fascia)),0))</f>
        <v>0</v>
      </c>
      <c r="AB827" s="7" t="str">
        <f t="shared" si="273"/>
        <v/>
      </c>
      <c r="AC827" s="7" t="str" cm="1">
        <f t="array" ref="AC827">IF(NOT(ISBLANK(H827)),_xlfn.XLOOKUP(S827,cassetterefwidth,_xlfn.XLOOKUP(T827,cassetterefdrop,cassetteref)),"")</f>
        <v/>
      </c>
      <c r="AD827" s="1" t="b">
        <f t="shared" si="274"/>
        <v>0</v>
      </c>
      <c r="AE827" s="1" t="b">
        <f t="shared" si="259"/>
        <v>0</v>
      </c>
      <c r="AF827" s="10" t="e" cm="1">
        <f t="array" aca="1" ref="AF827" ca="1">(_xlfn.XLOOKUP($S827,INDIRECT($U827&amp;$W827&amp;"W"),_xlfn.XLOOKUP($T827,INDIRECT($U827&amp;$W827&amp;"D"),INDIRECT($U827&amp;$W827))))</f>
        <v>#REF!</v>
      </c>
      <c r="AG827" s="9"/>
      <c r="AH827" s="9"/>
      <c r="AI827" s="9"/>
      <c r="AJ827" s="9"/>
      <c r="AK827" s="9"/>
      <c r="AL827" s="7">
        <f t="shared" si="260"/>
        <v>500</v>
      </c>
      <c r="AM827" s="7" t="str">
        <f t="shared" si="275"/>
        <v/>
      </c>
      <c r="AN827" s="7">
        <f t="shared" si="261"/>
        <v>0</v>
      </c>
      <c r="AO827" s="7">
        <f t="shared" si="262"/>
        <v>0</v>
      </c>
      <c r="AP827" s="9" cm="1">
        <f t="array" aca="1" ref="AP827" ca="1">IF(F827="Flow",_xlfn.XLOOKUP(AL827,INDIRECT(F827&amp;AM827&amp;"W"),_xlfn.XLOOKUP(AI827,INDIRECT(F827&amp;AM827&amp;"H"),INDIRECT(F827&amp;AM827))),0)</f>
        <v>0</v>
      </c>
      <c r="AQ827" s="9">
        <f>IF(F827="Cascade",_xlfn.XLOOKUP(S827,Cascade!$C$4:$S$4,Cascade!$C$5:$S$5),0)</f>
        <v>0</v>
      </c>
      <c r="AR827" s="9" t="b">
        <f t="shared" si="263"/>
        <v>0</v>
      </c>
      <c r="AS827" s="9" cm="1">
        <f t="array" aca="1" ref="AS827" ca="1">IF(OR(G827="Ellipse 43",G827="Luxury 46",G827="Type 2",G827="Type D",G827="Type Z",ISBLANK(G827)),0,_xlfn.XLOOKUP(S827,INDIRECT(U827&amp;AR827&amp;"w"),INDIRECT(U827&amp;AR827)))</f>
        <v>0</v>
      </c>
      <c r="AT827" s="9" cm="1">
        <f t="array" ref="AT827">IF(F827="ExtraLok 100",_xlfn.XLOOKUP(S827,'ExtraLok 100'!$C$6:$S$6,_xlfn.XLOOKUP('Pricing Tool'!T827,'ExtraLok 100'!$A$7:$A$21,'ExtraLok 100'!$C$7:$S$21)),IF(F827="ExtraLok 125",_xlfn.XLOOKUP('Pricing Tool'!S827,'ExtraLok 125'!$C$6:$S$6,_xlfn.XLOOKUP('Pricing Tool'!T827,'ExtraLok 125'!$A$7:$A$33,'ExtraLok 125'!$C$7:$S$33)),0))</f>
        <v>0</v>
      </c>
      <c r="AU827" s="9">
        <f t="shared" ca="1" si="276"/>
        <v>0</v>
      </c>
      <c r="AV827" s="9" t="str">
        <f t="shared" si="264"/>
        <v/>
      </c>
      <c r="AW827" s="85" t="e">
        <f>_xlfn.XLOOKUP($AV827,'Size capacities'!$A$2:$A$120,'Size capacities'!D$2:D$120)</f>
        <v>#N/A</v>
      </c>
      <c r="AX827" s="85" t="e">
        <f>_xlfn.XLOOKUP($AV827,'Size capacities'!$A$2:$A$120,'Size capacities'!E$2:E$120)</f>
        <v>#N/A</v>
      </c>
      <c r="AY827" s="85" t="e">
        <f>_xlfn.XLOOKUP($AV827,'Size capacities'!$A$2:$A$120,'Size capacities'!F$2:F$120)</f>
        <v>#N/A</v>
      </c>
      <c r="AZ827" s="85" t="e">
        <f>_xlfn.XLOOKUP($AV827,'Size capacities'!$A$2:$A$120,'Size capacities'!G$2:G$120)</f>
        <v>#N/A</v>
      </c>
      <c r="BA827" s="85">
        <f t="shared" si="265"/>
        <v>0</v>
      </c>
      <c r="BB827" s="85">
        <f t="shared" si="266"/>
        <v>0</v>
      </c>
    </row>
    <row r="828" spans="1:54" x14ac:dyDescent="0.3">
      <c r="A828" s="7">
        <v>825</v>
      </c>
      <c r="B828" s="91"/>
      <c r="C828" s="91"/>
      <c r="D828" s="91"/>
      <c r="E828" s="91"/>
      <c r="F828" s="91"/>
      <c r="G828" s="91"/>
      <c r="H828" s="91"/>
      <c r="I828" s="91"/>
      <c r="J828" s="91"/>
      <c r="K828" s="92"/>
      <c r="L828" s="92"/>
      <c r="M828" s="9">
        <f t="shared" ca="1" si="256"/>
        <v>0</v>
      </c>
      <c r="N828" s="10" cm="1">
        <f t="array" aca="1" ref="N828" ca="1">IF(ISBLANK(C828),0,IF(F828="Flow",AP828,IF(F828="Cascade",AQ828,IF(OR(ISBLANK(F828),ISBLANK(G828),ISBLANK(I828),ISBLANK(J828)),0,(_xlfn.XLOOKUP(S828,INDIRECT(U828&amp;W828&amp;"W"),_xlfn.XLOOKUP(T828,INDIRECT(U828&amp;W828&amp;"D"),INDIRECT(U828&amp;W828))))))))</f>
        <v>0</v>
      </c>
      <c r="O828" s="93"/>
      <c r="P828" s="9">
        <f t="shared" ca="1" si="257"/>
        <v>0</v>
      </c>
      <c r="Q828" s="9">
        <f t="shared" si="267"/>
        <v>0</v>
      </c>
      <c r="S828" s="7">
        <f t="shared" si="268"/>
        <v>800</v>
      </c>
      <c r="T828" s="7">
        <f t="shared" si="269"/>
        <v>800</v>
      </c>
      <c r="U828" s="8" t="str">
        <f t="shared" si="270"/>
        <v/>
      </c>
      <c r="V828" s="7" cm="1">
        <f t="array" aca="1" ref="V828" ca="1">IF(ISBLANK(I828),0,_xlfn.XLOOKUP(I828,INDIRECT(U828&amp;"Controls"),INDIRECT(U828&amp;"ControlsAddon")))</f>
        <v>0</v>
      </c>
      <c r="W828" s="7" t="str">
        <f t="shared" si="258"/>
        <v/>
      </c>
      <c r="X828" s="7" cm="1">
        <f t="array" aca="1" ref="X828" ca="1">IF(AND(K828="y",NOT(ISBLANK(H828))),_xlfn.XLOOKUP(S828,ralcassette,ralcassettecost),IF(K828="Y",_xlfn.XLOOKUP(S828,INDIRECT(U828&amp;"RALW"),_xlfn.XLOOKUP(T828,INDIRECT(U828&amp;"RALD"),INDIRECT(U828&amp;"RAL"))),0))</f>
        <v>0</v>
      </c>
      <c r="Y828" s="7">
        <f t="shared" si="271"/>
        <v>0</v>
      </c>
      <c r="Z828" s="7">
        <f t="shared" si="272"/>
        <v>0</v>
      </c>
      <c r="AA828" s="7" cm="1">
        <f t="array" ref="AA828">IF(ISNUMBER(SEARCH("cassette",H828)),_xlfn.XLOOKUP(S828,cassettewidth,_xlfn.XLOOKUP(H828,cassettetype,cassette)),IF(ISNUMBER(SEARCH("fascia",H828)),_xlfn.XLOOKUP(S828,fasciawidth,_xlfn.XLOOKUP(H828,fasciatype,fascia)),0))</f>
        <v>0</v>
      </c>
      <c r="AB828" s="7" t="str">
        <f t="shared" si="273"/>
        <v/>
      </c>
      <c r="AC828" s="7" t="str" cm="1">
        <f t="array" ref="AC828">IF(NOT(ISBLANK(H828)),_xlfn.XLOOKUP(S828,cassetterefwidth,_xlfn.XLOOKUP(T828,cassetterefdrop,cassetteref)),"")</f>
        <v/>
      </c>
      <c r="AD828" s="1" t="b">
        <f t="shared" si="274"/>
        <v>0</v>
      </c>
      <c r="AE828" s="1" t="b">
        <f t="shared" si="259"/>
        <v>0</v>
      </c>
      <c r="AF828" s="10" t="e" cm="1">
        <f t="array" aca="1" ref="AF828" ca="1">(_xlfn.XLOOKUP($S828,INDIRECT($U828&amp;$W828&amp;"W"),_xlfn.XLOOKUP($T828,INDIRECT($U828&amp;$W828&amp;"D"),INDIRECT($U828&amp;$W828))))</f>
        <v>#REF!</v>
      </c>
      <c r="AG828" s="9"/>
      <c r="AH828" s="9"/>
      <c r="AI828" s="9"/>
      <c r="AJ828" s="9"/>
      <c r="AK828" s="9"/>
      <c r="AL828" s="7">
        <f t="shared" si="260"/>
        <v>500</v>
      </c>
      <c r="AM828" s="7" t="str">
        <f t="shared" si="275"/>
        <v/>
      </c>
      <c r="AN828" s="7">
        <f t="shared" si="261"/>
        <v>0</v>
      </c>
      <c r="AO828" s="7">
        <f t="shared" si="262"/>
        <v>0</v>
      </c>
      <c r="AP828" s="9" cm="1">
        <f t="array" aca="1" ref="AP828" ca="1">IF(F828="Flow",_xlfn.XLOOKUP(AL828,INDIRECT(F828&amp;AM828&amp;"W"),_xlfn.XLOOKUP(AI828,INDIRECT(F828&amp;AM828&amp;"H"),INDIRECT(F828&amp;AM828))),0)</f>
        <v>0</v>
      </c>
      <c r="AQ828" s="9">
        <f>IF(F828="Cascade",_xlfn.XLOOKUP(S828,Cascade!$C$4:$S$4,Cascade!$C$5:$S$5),0)</f>
        <v>0</v>
      </c>
      <c r="AR828" s="9" t="b">
        <f t="shared" si="263"/>
        <v>0</v>
      </c>
      <c r="AS828" s="9" cm="1">
        <f t="array" aca="1" ref="AS828" ca="1">IF(OR(G828="Ellipse 43",G828="Luxury 46",G828="Type 2",G828="Type D",G828="Type Z",ISBLANK(G828)),0,_xlfn.XLOOKUP(S828,INDIRECT(U828&amp;AR828&amp;"w"),INDIRECT(U828&amp;AR828)))</f>
        <v>0</v>
      </c>
      <c r="AT828" s="9" cm="1">
        <f t="array" ref="AT828">IF(F828="ExtraLok 100",_xlfn.XLOOKUP(S828,'ExtraLok 100'!$C$6:$S$6,_xlfn.XLOOKUP('Pricing Tool'!T828,'ExtraLok 100'!$A$7:$A$21,'ExtraLok 100'!$C$7:$S$21)),IF(F828="ExtraLok 125",_xlfn.XLOOKUP('Pricing Tool'!S828,'ExtraLok 125'!$C$6:$S$6,_xlfn.XLOOKUP('Pricing Tool'!T828,'ExtraLok 125'!$A$7:$A$33,'ExtraLok 125'!$C$7:$S$33)),0))</f>
        <v>0</v>
      </c>
      <c r="AU828" s="9">
        <f t="shared" ca="1" si="276"/>
        <v>0</v>
      </c>
      <c r="AV828" s="9" t="str">
        <f t="shared" si="264"/>
        <v/>
      </c>
      <c r="AW828" s="85" t="e">
        <f>_xlfn.XLOOKUP($AV828,'Size capacities'!$A$2:$A$120,'Size capacities'!D$2:D$120)</f>
        <v>#N/A</v>
      </c>
      <c r="AX828" s="85" t="e">
        <f>_xlfn.XLOOKUP($AV828,'Size capacities'!$A$2:$A$120,'Size capacities'!E$2:E$120)</f>
        <v>#N/A</v>
      </c>
      <c r="AY828" s="85" t="e">
        <f>_xlfn.XLOOKUP($AV828,'Size capacities'!$A$2:$A$120,'Size capacities'!F$2:F$120)</f>
        <v>#N/A</v>
      </c>
      <c r="AZ828" s="85" t="e">
        <f>_xlfn.XLOOKUP($AV828,'Size capacities'!$A$2:$A$120,'Size capacities'!G$2:G$120)</f>
        <v>#N/A</v>
      </c>
      <c r="BA828" s="85">
        <f t="shared" si="265"/>
        <v>0</v>
      </c>
      <c r="BB828" s="85">
        <f t="shared" si="266"/>
        <v>0</v>
      </c>
    </row>
    <row r="829" spans="1:54" x14ac:dyDescent="0.3">
      <c r="A829" s="7">
        <v>826</v>
      </c>
      <c r="B829" s="91"/>
      <c r="C829" s="91"/>
      <c r="D829" s="91"/>
      <c r="E829" s="91"/>
      <c r="F829" s="91"/>
      <c r="G829" s="91"/>
      <c r="H829" s="91"/>
      <c r="I829" s="91"/>
      <c r="J829" s="91"/>
      <c r="K829" s="92"/>
      <c r="L829" s="92"/>
      <c r="M829" s="9">
        <f t="shared" ca="1" si="256"/>
        <v>0</v>
      </c>
      <c r="N829" s="10" cm="1">
        <f t="array" aca="1" ref="N829" ca="1">IF(ISBLANK(C829),0,IF(F829="Flow",AP829,IF(F829="Cascade",AQ829,IF(OR(ISBLANK(F829),ISBLANK(G829),ISBLANK(I829),ISBLANK(J829)),0,(_xlfn.XLOOKUP(S829,INDIRECT(U829&amp;W829&amp;"W"),_xlfn.XLOOKUP(T829,INDIRECT(U829&amp;W829&amp;"D"),INDIRECT(U829&amp;W829))))))))</f>
        <v>0</v>
      </c>
      <c r="O829" s="93"/>
      <c r="P829" s="9">
        <f t="shared" ca="1" si="257"/>
        <v>0</v>
      </c>
      <c r="Q829" s="9">
        <f t="shared" si="267"/>
        <v>0</v>
      </c>
      <c r="S829" s="7">
        <f t="shared" si="268"/>
        <v>800</v>
      </c>
      <c r="T829" s="7">
        <f t="shared" si="269"/>
        <v>800</v>
      </c>
      <c r="U829" s="8" t="str">
        <f t="shared" si="270"/>
        <v/>
      </c>
      <c r="V829" s="7" cm="1">
        <f t="array" aca="1" ref="V829" ca="1">IF(ISBLANK(I829),0,_xlfn.XLOOKUP(I829,INDIRECT(U829&amp;"Controls"),INDIRECT(U829&amp;"ControlsAddon")))</f>
        <v>0</v>
      </c>
      <c r="W829" s="7" t="str">
        <f t="shared" si="258"/>
        <v/>
      </c>
      <c r="X829" s="7" cm="1">
        <f t="array" aca="1" ref="X829" ca="1">IF(AND(K829="y",NOT(ISBLANK(H829))),_xlfn.XLOOKUP(S829,ralcassette,ralcassettecost),IF(K829="Y",_xlfn.XLOOKUP(S829,INDIRECT(U829&amp;"RALW"),_xlfn.XLOOKUP(T829,INDIRECT(U829&amp;"RALD"),INDIRECT(U829&amp;"RAL"))),0))</f>
        <v>0</v>
      </c>
      <c r="Y829" s="7">
        <f t="shared" si="271"/>
        <v>0</v>
      </c>
      <c r="Z829" s="7">
        <f t="shared" si="272"/>
        <v>0</v>
      </c>
      <c r="AA829" s="7" cm="1">
        <f t="array" ref="AA829">IF(ISNUMBER(SEARCH("cassette",H829)),_xlfn.XLOOKUP(S829,cassettewidth,_xlfn.XLOOKUP(H829,cassettetype,cassette)),IF(ISNUMBER(SEARCH("fascia",H829)),_xlfn.XLOOKUP(S829,fasciawidth,_xlfn.XLOOKUP(H829,fasciatype,fascia)),0))</f>
        <v>0</v>
      </c>
      <c r="AB829" s="7" t="str">
        <f t="shared" si="273"/>
        <v/>
      </c>
      <c r="AC829" s="7" t="str" cm="1">
        <f t="array" ref="AC829">IF(NOT(ISBLANK(H829)),_xlfn.XLOOKUP(S829,cassetterefwidth,_xlfn.XLOOKUP(T829,cassetterefdrop,cassetteref)),"")</f>
        <v/>
      </c>
      <c r="AD829" s="1" t="b">
        <f t="shared" si="274"/>
        <v>0</v>
      </c>
      <c r="AE829" s="1" t="b">
        <f t="shared" si="259"/>
        <v>0</v>
      </c>
      <c r="AF829" s="10" t="e" cm="1">
        <f t="array" aca="1" ref="AF829" ca="1">(_xlfn.XLOOKUP($S829,INDIRECT($U829&amp;$W829&amp;"W"),_xlfn.XLOOKUP($T829,INDIRECT($U829&amp;$W829&amp;"D"),INDIRECT($U829&amp;$W829))))</f>
        <v>#REF!</v>
      </c>
      <c r="AG829" s="9"/>
      <c r="AH829" s="9"/>
      <c r="AI829" s="9"/>
      <c r="AJ829" s="9"/>
      <c r="AK829" s="9"/>
      <c r="AL829" s="7">
        <f t="shared" si="260"/>
        <v>500</v>
      </c>
      <c r="AM829" s="7" t="str">
        <f t="shared" si="275"/>
        <v/>
      </c>
      <c r="AN829" s="7">
        <f t="shared" si="261"/>
        <v>0</v>
      </c>
      <c r="AO829" s="7">
        <f t="shared" si="262"/>
        <v>0</v>
      </c>
      <c r="AP829" s="9" cm="1">
        <f t="array" aca="1" ref="AP829" ca="1">IF(F829="Flow",_xlfn.XLOOKUP(AL829,INDIRECT(F829&amp;AM829&amp;"W"),_xlfn.XLOOKUP(AI829,INDIRECT(F829&amp;AM829&amp;"H"),INDIRECT(F829&amp;AM829))),0)</f>
        <v>0</v>
      </c>
      <c r="AQ829" s="9">
        <f>IF(F829="Cascade",_xlfn.XLOOKUP(S829,Cascade!$C$4:$S$4,Cascade!$C$5:$S$5),0)</f>
        <v>0</v>
      </c>
      <c r="AR829" s="9" t="b">
        <f t="shared" si="263"/>
        <v>0</v>
      </c>
      <c r="AS829" s="9" cm="1">
        <f t="array" aca="1" ref="AS829" ca="1">IF(OR(G829="Ellipse 43",G829="Luxury 46",G829="Type 2",G829="Type D",G829="Type Z",ISBLANK(G829)),0,_xlfn.XLOOKUP(S829,INDIRECT(U829&amp;AR829&amp;"w"),INDIRECT(U829&amp;AR829)))</f>
        <v>0</v>
      </c>
      <c r="AT829" s="9" cm="1">
        <f t="array" ref="AT829">IF(F829="ExtraLok 100",_xlfn.XLOOKUP(S829,'ExtraLok 100'!$C$6:$S$6,_xlfn.XLOOKUP('Pricing Tool'!T829,'ExtraLok 100'!$A$7:$A$21,'ExtraLok 100'!$C$7:$S$21)),IF(F829="ExtraLok 125",_xlfn.XLOOKUP('Pricing Tool'!S829,'ExtraLok 125'!$C$6:$S$6,_xlfn.XLOOKUP('Pricing Tool'!T829,'ExtraLok 125'!$A$7:$A$33,'ExtraLok 125'!$C$7:$S$33)),0))</f>
        <v>0</v>
      </c>
      <c r="AU829" s="9">
        <f t="shared" ca="1" si="276"/>
        <v>0</v>
      </c>
      <c r="AV829" s="9" t="str">
        <f t="shared" si="264"/>
        <v/>
      </c>
      <c r="AW829" s="85" t="e">
        <f>_xlfn.XLOOKUP($AV829,'Size capacities'!$A$2:$A$120,'Size capacities'!D$2:D$120)</f>
        <v>#N/A</v>
      </c>
      <c r="AX829" s="85" t="e">
        <f>_xlfn.XLOOKUP($AV829,'Size capacities'!$A$2:$A$120,'Size capacities'!E$2:E$120)</f>
        <v>#N/A</v>
      </c>
      <c r="AY829" s="85" t="e">
        <f>_xlfn.XLOOKUP($AV829,'Size capacities'!$A$2:$A$120,'Size capacities'!F$2:F$120)</f>
        <v>#N/A</v>
      </c>
      <c r="AZ829" s="85" t="e">
        <f>_xlfn.XLOOKUP($AV829,'Size capacities'!$A$2:$A$120,'Size capacities'!G$2:G$120)</f>
        <v>#N/A</v>
      </c>
      <c r="BA829" s="85">
        <f t="shared" si="265"/>
        <v>0</v>
      </c>
      <c r="BB829" s="85">
        <f t="shared" si="266"/>
        <v>0</v>
      </c>
    </row>
    <row r="830" spans="1:54" x14ac:dyDescent="0.3">
      <c r="A830" s="7">
        <v>827</v>
      </c>
      <c r="B830" s="91"/>
      <c r="C830" s="91"/>
      <c r="D830" s="91"/>
      <c r="E830" s="91"/>
      <c r="F830" s="91"/>
      <c r="G830" s="91"/>
      <c r="H830" s="91"/>
      <c r="I830" s="91"/>
      <c r="J830" s="91"/>
      <c r="K830" s="92"/>
      <c r="L830" s="92"/>
      <c r="M830" s="9">
        <f t="shared" ca="1" si="256"/>
        <v>0</v>
      </c>
      <c r="N830" s="10" cm="1">
        <f t="array" aca="1" ref="N830" ca="1">IF(ISBLANK(C830),0,IF(F830="Flow",AP830,IF(F830="Cascade",AQ830,IF(OR(ISBLANK(F830),ISBLANK(G830),ISBLANK(I830),ISBLANK(J830)),0,(_xlfn.XLOOKUP(S830,INDIRECT(U830&amp;W830&amp;"W"),_xlfn.XLOOKUP(T830,INDIRECT(U830&amp;W830&amp;"D"),INDIRECT(U830&amp;W830))))))))</f>
        <v>0</v>
      </c>
      <c r="O830" s="93"/>
      <c r="P830" s="9">
        <f t="shared" ca="1" si="257"/>
        <v>0</v>
      </c>
      <c r="Q830" s="9">
        <f t="shared" si="267"/>
        <v>0</v>
      </c>
      <c r="S830" s="7">
        <f t="shared" si="268"/>
        <v>800</v>
      </c>
      <c r="T830" s="7">
        <f t="shared" si="269"/>
        <v>800</v>
      </c>
      <c r="U830" s="8" t="str">
        <f t="shared" si="270"/>
        <v/>
      </c>
      <c r="V830" s="7" cm="1">
        <f t="array" aca="1" ref="V830" ca="1">IF(ISBLANK(I830),0,_xlfn.XLOOKUP(I830,INDIRECT(U830&amp;"Controls"),INDIRECT(U830&amp;"ControlsAddon")))</f>
        <v>0</v>
      </c>
      <c r="W830" s="7" t="str">
        <f t="shared" si="258"/>
        <v/>
      </c>
      <c r="X830" s="7" cm="1">
        <f t="array" aca="1" ref="X830" ca="1">IF(AND(K830="y",NOT(ISBLANK(H830))),_xlfn.XLOOKUP(S830,ralcassette,ralcassettecost),IF(K830="Y",_xlfn.XLOOKUP(S830,INDIRECT(U830&amp;"RALW"),_xlfn.XLOOKUP(T830,INDIRECT(U830&amp;"RALD"),INDIRECT(U830&amp;"RAL"))),0))</f>
        <v>0</v>
      </c>
      <c r="Y830" s="7">
        <f t="shared" si="271"/>
        <v>0</v>
      </c>
      <c r="Z830" s="7">
        <f t="shared" si="272"/>
        <v>0</v>
      </c>
      <c r="AA830" s="7" cm="1">
        <f t="array" ref="AA830">IF(ISNUMBER(SEARCH("cassette",H830)),_xlfn.XLOOKUP(S830,cassettewidth,_xlfn.XLOOKUP(H830,cassettetype,cassette)),IF(ISNUMBER(SEARCH("fascia",H830)),_xlfn.XLOOKUP(S830,fasciawidth,_xlfn.XLOOKUP(H830,fasciatype,fascia)),0))</f>
        <v>0</v>
      </c>
      <c r="AB830" s="7" t="str">
        <f t="shared" si="273"/>
        <v/>
      </c>
      <c r="AC830" s="7" t="str" cm="1">
        <f t="array" ref="AC830">IF(NOT(ISBLANK(H830)),_xlfn.XLOOKUP(S830,cassetterefwidth,_xlfn.XLOOKUP(T830,cassetterefdrop,cassetteref)),"")</f>
        <v/>
      </c>
      <c r="AD830" s="1" t="b">
        <f t="shared" si="274"/>
        <v>0</v>
      </c>
      <c r="AE830" s="1" t="b">
        <f t="shared" si="259"/>
        <v>0</v>
      </c>
      <c r="AF830" s="10" t="e" cm="1">
        <f t="array" aca="1" ref="AF830" ca="1">(_xlfn.XLOOKUP($S830,INDIRECT($U830&amp;$W830&amp;"W"),_xlfn.XLOOKUP($T830,INDIRECT($U830&amp;$W830&amp;"D"),INDIRECT($U830&amp;$W830))))</f>
        <v>#REF!</v>
      </c>
      <c r="AG830" s="9"/>
      <c r="AH830" s="9"/>
      <c r="AI830" s="9"/>
      <c r="AJ830" s="9"/>
      <c r="AK830" s="9"/>
      <c r="AL830" s="7">
        <f t="shared" si="260"/>
        <v>500</v>
      </c>
      <c r="AM830" s="7" t="str">
        <f t="shared" si="275"/>
        <v/>
      </c>
      <c r="AN830" s="7">
        <f t="shared" si="261"/>
        <v>0</v>
      </c>
      <c r="AO830" s="7">
        <f t="shared" si="262"/>
        <v>0</v>
      </c>
      <c r="AP830" s="9" cm="1">
        <f t="array" aca="1" ref="AP830" ca="1">IF(F830="Flow",_xlfn.XLOOKUP(AL830,INDIRECT(F830&amp;AM830&amp;"W"),_xlfn.XLOOKUP(AI830,INDIRECT(F830&amp;AM830&amp;"H"),INDIRECT(F830&amp;AM830))),0)</f>
        <v>0</v>
      </c>
      <c r="AQ830" s="9">
        <f>IF(F830="Cascade",_xlfn.XLOOKUP(S830,Cascade!$C$4:$S$4,Cascade!$C$5:$S$5),0)</f>
        <v>0</v>
      </c>
      <c r="AR830" s="9" t="b">
        <f t="shared" si="263"/>
        <v>0</v>
      </c>
      <c r="AS830" s="9" cm="1">
        <f t="array" aca="1" ref="AS830" ca="1">IF(OR(G830="Ellipse 43",G830="Luxury 46",G830="Type 2",G830="Type D",G830="Type Z",ISBLANK(G830)),0,_xlfn.XLOOKUP(S830,INDIRECT(U830&amp;AR830&amp;"w"),INDIRECT(U830&amp;AR830)))</f>
        <v>0</v>
      </c>
      <c r="AT830" s="9" cm="1">
        <f t="array" ref="AT830">IF(F830="ExtraLok 100",_xlfn.XLOOKUP(S830,'ExtraLok 100'!$C$6:$S$6,_xlfn.XLOOKUP('Pricing Tool'!T830,'ExtraLok 100'!$A$7:$A$21,'ExtraLok 100'!$C$7:$S$21)),IF(F830="ExtraLok 125",_xlfn.XLOOKUP('Pricing Tool'!S830,'ExtraLok 125'!$C$6:$S$6,_xlfn.XLOOKUP('Pricing Tool'!T830,'ExtraLok 125'!$A$7:$A$33,'ExtraLok 125'!$C$7:$S$33)),0))</f>
        <v>0</v>
      </c>
      <c r="AU830" s="9">
        <f t="shared" ca="1" si="276"/>
        <v>0</v>
      </c>
      <c r="AV830" s="9" t="str">
        <f t="shared" si="264"/>
        <v/>
      </c>
      <c r="AW830" s="85" t="e">
        <f>_xlfn.XLOOKUP($AV830,'Size capacities'!$A$2:$A$120,'Size capacities'!D$2:D$120)</f>
        <v>#N/A</v>
      </c>
      <c r="AX830" s="85" t="e">
        <f>_xlfn.XLOOKUP($AV830,'Size capacities'!$A$2:$A$120,'Size capacities'!E$2:E$120)</f>
        <v>#N/A</v>
      </c>
      <c r="AY830" s="85" t="e">
        <f>_xlfn.XLOOKUP($AV830,'Size capacities'!$A$2:$A$120,'Size capacities'!F$2:F$120)</f>
        <v>#N/A</v>
      </c>
      <c r="AZ830" s="85" t="e">
        <f>_xlfn.XLOOKUP($AV830,'Size capacities'!$A$2:$A$120,'Size capacities'!G$2:G$120)</f>
        <v>#N/A</v>
      </c>
      <c r="BA830" s="85">
        <f t="shared" si="265"/>
        <v>0</v>
      </c>
      <c r="BB830" s="85">
        <f t="shared" si="266"/>
        <v>0</v>
      </c>
    </row>
    <row r="831" spans="1:54" x14ac:dyDescent="0.3">
      <c r="A831" s="7">
        <v>828</v>
      </c>
      <c r="B831" s="91"/>
      <c r="C831" s="91"/>
      <c r="D831" s="91"/>
      <c r="E831" s="91"/>
      <c r="F831" s="91"/>
      <c r="G831" s="91"/>
      <c r="H831" s="91"/>
      <c r="I831" s="91"/>
      <c r="J831" s="91"/>
      <c r="K831" s="92"/>
      <c r="L831" s="92"/>
      <c r="M831" s="9">
        <f t="shared" ca="1" si="256"/>
        <v>0</v>
      </c>
      <c r="N831" s="10" cm="1">
        <f t="array" aca="1" ref="N831" ca="1">IF(ISBLANK(C831),0,IF(F831="Flow",AP831,IF(F831="Cascade",AQ831,IF(OR(ISBLANK(F831),ISBLANK(G831),ISBLANK(I831),ISBLANK(J831)),0,(_xlfn.XLOOKUP(S831,INDIRECT(U831&amp;W831&amp;"W"),_xlfn.XLOOKUP(T831,INDIRECT(U831&amp;W831&amp;"D"),INDIRECT(U831&amp;W831))))))))</f>
        <v>0</v>
      </c>
      <c r="O831" s="93"/>
      <c r="P831" s="9">
        <f t="shared" ca="1" si="257"/>
        <v>0</v>
      </c>
      <c r="Q831" s="9">
        <f t="shared" si="267"/>
        <v>0</v>
      </c>
      <c r="S831" s="7">
        <f t="shared" si="268"/>
        <v>800</v>
      </c>
      <c r="T831" s="7">
        <f t="shared" si="269"/>
        <v>800</v>
      </c>
      <c r="U831" s="8" t="str">
        <f t="shared" si="270"/>
        <v/>
      </c>
      <c r="V831" s="7" cm="1">
        <f t="array" aca="1" ref="V831" ca="1">IF(ISBLANK(I831),0,_xlfn.XLOOKUP(I831,INDIRECT(U831&amp;"Controls"),INDIRECT(U831&amp;"ControlsAddon")))</f>
        <v>0</v>
      </c>
      <c r="W831" s="7" t="str">
        <f t="shared" si="258"/>
        <v/>
      </c>
      <c r="X831" s="7" cm="1">
        <f t="array" aca="1" ref="X831" ca="1">IF(AND(K831="y",NOT(ISBLANK(H831))),_xlfn.XLOOKUP(S831,ralcassette,ralcassettecost),IF(K831="Y",_xlfn.XLOOKUP(S831,INDIRECT(U831&amp;"RALW"),_xlfn.XLOOKUP(T831,INDIRECT(U831&amp;"RALD"),INDIRECT(U831&amp;"RAL"))),0))</f>
        <v>0</v>
      </c>
      <c r="Y831" s="7">
        <f t="shared" si="271"/>
        <v>0</v>
      </c>
      <c r="Z831" s="7">
        <f t="shared" si="272"/>
        <v>0</v>
      </c>
      <c r="AA831" s="7" cm="1">
        <f t="array" ref="AA831">IF(ISNUMBER(SEARCH("cassette",H831)),_xlfn.XLOOKUP(S831,cassettewidth,_xlfn.XLOOKUP(H831,cassettetype,cassette)),IF(ISNUMBER(SEARCH("fascia",H831)),_xlfn.XLOOKUP(S831,fasciawidth,_xlfn.XLOOKUP(H831,fasciatype,fascia)),0))</f>
        <v>0</v>
      </c>
      <c r="AB831" s="7" t="str">
        <f t="shared" si="273"/>
        <v/>
      </c>
      <c r="AC831" s="7" t="str" cm="1">
        <f t="array" ref="AC831">IF(NOT(ISBLANK(H831)),_xlfn.XLOOKUP(S831,cassetterefwidth,_xlfn.XLOOKUP(T831,cassetterefdrop,cassetteref)),"")</f>
        <v/>
      </c>
      <c r="AD831" s="1" t="b">
        <f t="shared" si="274"/>
        <v>0</v>
      </c>
      <c r="AE831" s="1" t="b">
        <f t="shared" si="259"/>
        <v>0</v>
      </c>
      <c r="AF831" s="10" t="e" cm="1">
        <f t="array" aca="1" ref="AF831" ca="1">(_xlfn.XLOOKUP($S831,INDIRECT($U831&amp;$W831&amp;"W"),_xlfn.XLOOKUP($T831,INDIRECT($U831&amp;$W831&amp;"D"),INDIRECT($U831&amp;$W831))))</f>
        <v>#REF!</v>
      </c>
      <c r="AG831" s="9"/>
      <c r="AH831" s="9"/>
      <c r="AI831" s="9"/>
      <c r="AJ831" s="9"/>
      <c r="AK831" s="9"/>
      <c r="AL831" s="7">
        <f t="shared" si="260"/>
        <v>500</v>
      </c>
      <c r="AM831" s="7" t="str">
        <f t="shared" si="275"/>
        <v/>
      </c>
      <c r="AN831" s="7">
        <f t="shared" si="261"/>
        <v>0</v>
      </c>
      <c r="AO831" s="7">
        <f t="shared" si="262"/>
        <v>0</v>
      </c>
      <c r="AP831" s="9" cm="1">
        <f t="array" aca="1" ref="AP831" ca="1">IF(F831="Flow",_xlfn.XLOOKUP(AL831,INDIRECT(F831&amp;AM831&amp;"W"),_xlfn.XLOOKUP(AI831,INDIRECT(F831&amp;AM831&amp;"H"),INDIRECT(F831&amp;AM831))),0)</f>
        <v>0</v>
      </c>
      <c r="AQ831" s="9">
        <f>IF(F831="Cascade",_xlfn.XLOOKUP(S831,Cascade!$C$4:$S$4,Cascade!$C$5:$S$5),0)</f>
        <v>0</v>
      </c>
      <c r="AR831" s="9" t="b">
        <f t="shared" si="263"/>
        <v>0</v>
      </c>
      <c r="AS831" s="9" cm="1">
        <f t="array" aca="1" ref="AS831" ca="1">IF(OR(G831="Ellipse 43",G831="Luxury 46",G831="Type 2",G831="Type D",G831="Type Z",ISBLANK(G831)),0,_xlfn.XLOOKUP(S831,INDIRECT(U831&amp;AR831&amp;"w"),INDIRECT(U831&amp;AR831)))</f>
        <v>0</v>
      </c>
      <c r="AT831" s="9" cm="1">
        <f t="array" ref="AT831">IF(F831="ExtraLok 100",_xlfn.XLOOKUP(S831,'ExtraLok 100'!$C$6:$S$6,_xlfn.XLOOKUP('Pricing Tool'!T831,'ExtraLok 100'!$A$7:$A$21,'ExtraLok 100'!$C$7:$S$21)),IF(F831="ExtraLok 125",_xlfn.XLOOKUP('Pricing Tool'!S831,'ExtraLok 125'!$C$6:$S$6,_xlfn.XLOOKUP('Pricing Tool'!T831,'ExtraLok 125'!$A$7:$A$33,'ExtraLok 125'!$C$7:$S$33)),0))</f>
        <v>0</v>
      </c>
      <c r="AU831" s="9">
        <f t="shared" ca="1" si="276"/>
        <v>0</v>
      </c>
      <c r="AV831" s="9" t="str">
        <f t="shared" si="264"/>
        <v/>
      </c>
      <c r="AW831" s="85" t="e">
        <f>_xlfn.XLOOKUP($AV831,'Size capacities'!$A$2:$A$120,'Size capacities'!D$2:D$120)</f>
        <v>#N/A</v>
      </c>
      <c r="AX831" s="85" t="e">
        <f>_xlfn.XLOOKUP($AV831,'Size capacities'!$A$2:$A$120,'Size capacities'!E$2:E$120)</f>
        <v>#N/A</v>
      </c>
      <c r="AY831" s="85" t="e">
        <f>_xlfn.XLOOKUP($AV831,'Size capacities'!$A$2:$A$120,'Size capacities'!F$2:F$120)</f>
        <v>#N/A</v>
      </c>
      <c r="AZ831" s="85" t="e">
        <f>_xlfn.XLOOKUP($AV831,'Size capacities'!$A$2:$A$120,'Size capacities'!G$2:G$120)</f>
        <v>#N/A</v>
      </c>
      <c r="BA831" s="85">
        <f t="shared" si="265"/>
        <v>0</v>
      </c>
      <c r="BB831" s="85">
        <f t="shared" si="266"/>
        <v>0</v>
      </c>
    </row>
    <row r="832" spans="1:54" x14ac:dyDescent="0.3">
      <c r="A832" s="7">
        <v>829</v>
      </c>
      <c r="B832" s="91"/>
      <c r="C832" s="91"/>
      <c r="D832" s="91"/>
      <c r="E832" s="91"/>
      <c r="F832" s="91"/>
      <c r="G832" s="91"/>
      <c r="H832" s="91"/>
      <c r="I832" s="91"/>
      <c r="J832" s="91"/>
      <c r="K832" s="92"/>
      <c r="L832" s="92"/>
      <c r="M832" s="9">
        <f t="shared" ca="1" si="256"/>
        <v>0</v>
      </c>
      <c r="N832" s="10" cm="1">
        <f t="array" aca="1" ref="N832" ca="1">IF(ISBLANK(C832),0,IF(F832="Flow",AP832,IF(F832="Cascade",AQ832,IF(OR(ISBLANK(F832),ISBLANK(G832),ISBLANK(I832),ISBLANK(J832)),0,(_xlfn.XLOOKUP(S832,INDIRECT(U832&amp;W832&amp;"W"),_xlfn.XLOOKUP(T832,INDIRECT(U832&amp;W832&amp;"D"),INDIRECT(U832&amp;W832))))))))</f>
        <v>0</v>
      </c>
      <c r="O832" s="93"/>
      <c r="P832" s="9">
        <f t="shared" ca="1" si="257"/>
        <v>0</v>
      </c>
      <c r="Q832" s="9">
        <f t="shared" si="267"/>
        <v>0</v>
      </c>
      <c r="S832" s="7">
        <f t="shared" si="268"/>
        <v>800</v>
      </c>
      <c r="T832" s="7">
        <f t="shared" si="269"/>
        <v>800</v>
      </c>
      <c r="U832" s="8" t="str">
        <f t="shared" si="270"/>
        <v/>
      </c>
      <c r="V832" s="7" cm="1">
        <f t="array" aca="1" ref="V832" ca="1">IF(ISBLANK(I832),0,_xlfn.XLOOKUP(I832,INDIRECT(U832&amp;"Controls"),INDIRECT(U832&amp;"ControlsAddon")))</f>
        <v>0</v>
      </c>
      <c r="W832" s="7" t="str">
        <f t="shared" si="258"/>
        <v/>
      </c>
      <c r="X832" s="7" cm="1">
        <f t="array" aca="1" ref="X832" ca="1">IF(AND(K832="y",NOT(ISBLANK(H832))),_xlfn.XLOOKUP(S832,ralcassette,ralcassettecost),IF(K832="Y",_xlfn.XLOOKUP(S832,INDIRECT(U832&amp;"RALW"),_xlfn.XLOOKUP(T832,INDIRECT(U832&amp;"RALD"),INDIRECT(U832&amp;"RAL"))),0))</f>
        <v>0</v>
      </c>
      <c r="Y832" s="7">
        <f t="shared" si="271"/>
        <v>0</v>
      </c>
      <c r="Z832" s="7">
        <f t="shared" si="272"/>
        <v>0</v>
      </c>
      <c r="AA832" s="7" cm="1">
        <f t="array" ref="AA832">IF(ISNUMBER(SEARCH("cassette",H832)),_xlfn.XLOOKUP(S832,cassettewidth,_xlfn.XLOOKUP(H832,cassettetype,cassette)),IF(ISNUMBER(SEARCH("fascia",H832)),_xlfn.XLOOKUP(S832,fasciawidth,_xlfn.XLOOKUP(H832,fasciatype,fascia)),0))</f>
        <v>0</v>
      </c>
      <c r="AB832" s="7" t="str">
        <f t="shared" si="273"/>
        <v/>
      </c>
      <c r="AC832" s="7" t="str" cm="1">
        <f t="array" ref="AC832">IF(NOT(ISBLANK(H832)),_xlfn.XLOOKUP(S832,cassetterefwidth,_xlfn.XLOOKUP(T832,cassetterefdrop,cassetteref)),"")</f>
        <v/>
      </c>
      <c r="AD832" s="1" t="b">
        <f t="shared" si="274"/>
        <v>0</v>
      </c>
      <c r="AE832" s="1" t="b">
        <f t="shared" si="259"/>
        <v>0</v>
      </c>
      <c r="AF832" s="10" t="e" cm="1">
        <f t="array" aca="1" ref="AF832" ca="1">(_xlfn.XLOOKUP($S832,INDIRECT($U832&amp;$W832&amp;"W"),_xlfn.XLOOKUP($T832,INDIRECT($U832&amp;$W832&amp;"D"),INDIRECT($U832&amp;$W832))))</f>
        <v>#REF!</v>
      </c>
      <c r="AG832" s="9"/>
      <c r="AH832" s="9"/>
      <c r="AI832" s="9"/>
      <c r="AJ832" s="9"/>
      <c r="AK832" s="9"/>
      <c r="AL832" s="7">
        <f t="shared" si="260"/>
        <v>500</v>
      </c>
      <c r="AM832" s="7" t="str">
        <f t="shared" si="275"/>
        <v/>
      </c>
      <c r="AN832" s="7">
        <f t="shared" si="261"/>
        <v>0</v>
      </c>
      <c r="AO832" s="7">
        <f t="shared" si="262"/>
        <v>0</v>
      </c>
      <c r="AP832" s="9" cm="1">
        <f t="array" aca="1" ref="AP832" ca="1">IF(F832="Flow",_xlfn.XLOOKUP(AL832,INDIRECT(F832&amp;AM832&amp;"W"),_xlfn.XLOOKUP(AI832,INDIRECT(F832&amp;AM832&amp;"H"),INDIRECT(F832&amp;AM832))),0)</f>
        <v>0</v>
      </c>
      <c r="AQ832" s="9">
        <f>IF(F832="Cascade",_xlfn.XLOOKUP(S832,Cascade!$C$4:$S$4,Cascade!$C$5:$S$5),0)</f>
        <v>0</v>
      </c>
      <c r="AR832" s="9" t="b">
        <f t="shared" si="263"/>
        <v>0</v>
      </c>
      <c r="AS832" s="9" cm="1">
        <f t="array" aca="1" ref="AS832" ca="1">IF(OR(G832="Ellipse 43",G832="Luxury 46",G832="Type 2",G832="Type D",G832="Type Z",ISBLANK(G832)),0,_xlfn.XLOOKUP(S832,INDIRECT(U832&amp;AR832&amp;"w"),INDIRECT(U832&amp;AR832)))</f>
        <v>0</v>
      </c>
      <c r="AT832" s="9" cm="1">
        <f t="array" ref="AT832">IF(F832="ExtraLok 100",_xlfn.XLOOKUP(S832,'ExtraLok 100'!$C$6:$S$6,_xlfn.XLOOKUP('Pricing Tool'!T832,'ExtraLok 100'!$A$7:$A$21,'ExtraLok 100'!$C$7:$S$21)),IF(F832="ExtraLok 125",_xlfn.XLOOKUP('Pricing Tool'!S832,'ExtraLok 125'!$C$6:$S$6,_xlfn.XLOOKUP('Pricing Tool'!T832,'ExtraLok 125'!$A$7:$A$33,'ExtraLok 125'!$C$7:$S$33)),0))</f>
        <v>0</v>
      </c>
      <c r="AU832" s="9">
        <f t="shared" ca="1" si="276"/>
        <v>0</v>
      </c>
      <c r="AV832" s="9" t="str">
        <f t="shared" si="264"/>
        <v/>
      </c>
      <c r="AW832" s="85" t="e">
        <f>_xlfn.XLOOKUP($AV832,'Size capacities'!$A$2:$A$120,'Size capacities'!D$2:D$120)</f>
        <v>#N/A</v>
      </c>
      <c r="AX832" s="85" t="e">
        <f>_xlfn.XLOOKUP($AV832,'Size capacities'!$A$2:$A$120,'Size capacities'!E$2:E$120)</f>
        <v>#N/A</v>
      </c>
      <c r="AY832" s="85" t="e">
        <f>_xlfn.XLOOKUP($AV832,'Size capacities'!$A$2:$A$120,'Size capacities'!F$2:F$120)</f>
        <v>#N/A</v>
      </c>
      <c r="AZ832" s="85" t="e">
        <f>_xlfn.XLOOKUP($AV832,'Size capacities'!$A$2:$A$120,'Size capacities'!G$2:G$120)</f>
        <v>#N/A</v>
      </c>
      <c r="BA832" s="85">
        <f t="shared" si="265"/>
        <v>0</v>
      </c>
      <c r="BB832" s="85">
        <f t="shared" si="266"/>
        <v>0</v>
      </c>
    </row>
    <row r="833" spans="1:54" x14ac:dyDescent="0.3">
      <c r="A833" s="7">
        <v>830</v>
      </c>
      <c r="B833" s="91"/>
      <c r="C833" s="91"/>
      <c r="D833" s="91"/>
      <c r="E833" s="91"/>
      <c r="F833" s="91"/>
      <c r="G833" s="91"/>
      <c r="H833" s="91"/>
      <c r="I833" s="91"/>
      <c r="J833" s="91"/>
      <c r="K833" s="92"/>
      <c r="L833" s="92"/>
      <c r="M833" s="9">
        <f t="shared" ca="1" si="256"/>
        <v>0</v>
      </c>
      <c r="N833" s="10" cm="1">
        <f t="array" aca="1" ref="N833" ca="1">IF(ISBLANK(C833),0,IF(F833="Flow",AP833,IF(F833="Cascade",AQ833,IF(OR(ISBLANK(F833),ISBLANK(G833),ISBLANK(I833),ISBLANK(J833)),0,(_xlfn.XLOOKUP(S833,INDIRECT(U833&amp;W833&amp;"W"),_xlfn.XLOOKUP(T833,INDIRECT(U833&amp;W833&amp;"D"),INDIRECT(U833&amp;W833))))))))</f>
        <v>0</v>
      </c>
      <c r="O833" s="93"/>
      <c r="P833" s="9">
        <f t="shared" ca="1" si="257"/>
        <v>0</v>
      </c>
      <c r="Q833" s="9">
        <f t="shared" si="267"/>
        <v>0</v>
      </c>
      <c r="S833" s="7">
        <f t="shared" si="268"/>
        <v>800</v>
      </c>
      <c r="T833" s="7">
        <f t="shared" si="269"/>
        <v>800</v>
      </c>
      <c r="U833" s="8" t="str">
        <f t="shared" si="270"/>
        <v/>
      </c>
      <c r="V833" s="7" cm="1">
        <f t="array" aca="1" ref="V833" ca="1">IF(ISBLANK(I833),0,_xlfn.XLOOKUP(I833,INDIRECT(U833&amp;"Controls"),INDIRECT(U833&amp;"ControlsAddon")))</f>
        <v>0</v>
      </c>
      <c r="W833" s="7" t="str">
        <f t="shared" si="258"/>
        <v/>
      </c>
      <c r="X833" s="7" cm="1">
        <f t="array" aca="1" ref="X833" ca="1">IF(AND(K833="y",NOT(ISBLANK(H833))),_xlfn.XLOOKUP(S833,ralcassette,ralcassettecost),IF(K833="Y",_xlfn.XLOOKUP(S833,INDIRECT(U833&amp;"RALW"),_xlfn.XLOOKUP(T833,INDIRECT(U833&amp;"RALD"),INDIRECT(U833&amp;"RAL"))),0))</f>
        <v>0</v>
      </c>
      <c r="Y833" s="7">
        <f t="shared" si="271"/>
        <v>0</v>
      </c>
      <c r="Z833" s="7">
        <f t="shared" si="272"/>
        <v>0</v>
      </c>
      <c r="AA833" s="7" cm="1">
        <f t="array" ref="AA833">IF(ISNUMBER(SEARCH("cassette",H833)),_xlfn.XLOOKUP(S833,cassettewidth,_xlfn.XLOOKUP(H833,cassettetype,cassette)),IF(ISNUMBER(SEARCH("fascia",H833)),_xlfn.XLOOKUP(S833,fasciawidth,_xlfn.XLOOKUP(H833,fasciatype,fascia)),0))</f>
        <v>0</v>
      </c>
      <c r="AB833" s="7" t="str">
        <f t="shared" si="273"/>
        <v/>
      </c>
      <c r="AC833" s="7" t="str" cm="1">
        <f t="array" ref="AC833">IF(NOT(ISBLANK(H833)),_xlfn.XLOOKUP(S833,cassetterefwidth,_xlfn.XLOOKUP(T833,cassetterefdrop,cassetteref)),"")</f>
        <v/>
      </c>
      <c r="AD833" s="1" t="b">
        <f t="shared" si="274"/>
        <v>0</v>
      </c>
      <c r="AE833" s="1" t="b">
        <f t="shared" si="259"/>
        <v>0</v>
      </c>
      <c r="AF833" s="10" t="e" cm="1">
        <f t="array" aca="1" ref="AF833" ca="1">(_xlfn.XLOOKUP($S833,INDIRECT($U833&amp;$W833&amp;"W"),_xlfn.XLOOKUP($T833,INDIRECT($U833&amp;$W833&amp;"D"),INDIRECT($U833&amp;$W833))))</f>
        <v>#REF!</v>
      </c>
      <c r="AG833" s="9"/>
      <c r="AH833" s="9"/>
      <c r="AI833" s="9"/>
      <c r="AJ833" s="9"/>
      <c r="AK833" s="9"/>
      <c r="AL833" s="7">
        <f t="shared" si="260"/>
        <v>500</v>
      </c>
      <c r="AM833" s="7" t="str">
        <f t="shared" si="275"/>
        <v/>
      </c>
      <c r="AN833" s="7">
        <f t="shared" si="261"/>
        <v>0</v>
      </c>
      <c r="AO833" s="7">
        <f t="shared" si="262"/>
        <v>0</v>
      </c>
      <c r="AP833" s="9" cm="1">
        <f t="array" aca="1" ref="AP833" ca="1">IF(F833="Flow",_xlfn.XLOOKUP(AL833,INDIRECT(F833&amp;AM833&amp;"W"),_xlfn.XLOOKUP(AI833,INDIRECT(F833&amp;AM833&amp;"H"),INDIRECT(F833&amp;AM833))),0)</f>
        <v>0</v>
      </c>
      <c r="AQ833" s="9">
        <f>IF(F833="Cascade",_xlfn.XLOOKUP(S833,Cascade!$C$4:$S$4,Cascade!$C$5:$S$5),0)</f>
        <v>0</v>
      </c>
      <c r="AR833" s="9" t="b">
        <f t="shared" si="263"/>
        <v>0</v>
      </c>
      <c r="AS833" s="9" cm="1">
        <f t="array" aca="1" ref="AS833" ca="1">IF(OR(G833="Ellipse 43",G833="Luxury 46",G833="Type 2",G833="Type D",G833="Type Z",ISBLANK(G833)),0,_xlfn.XLOOKUP(S833,INDIRECT(U833&amp;AR833&amp;"w"),INDIRECT(U833&amp;AR833)))</f>
        <v>0</v>
      </c>
      <c r="AT833" s="9" cm="1">
        <f t="array" ref="AT833">IF(F833="ExtraLok 100",_xlfn.XLOOKUP(S833,'ExtraLok 100'!$C$6:$S$6,_xlfn.XLOOKUP('Pricing Tool'!T833,'ExtraLok 100'!$A$7:$A$21,'ExtraLok 100'!$C$7:$S$21)),IF(F833="ExtraLok 125",_xlfn.XLOOKUP('Pricing Tool'!S833,'ExtraLok 125'!$C$6:$S$6,_xlfn.XLOOKUP('Pricing Tool'!T833,'ExtraLok 125'!$A$7:$A$33,'ExtraLok 125'!$C$7:$S$33)),0))</f>
        <v>0</v>
      </c>
      <c r="AU833" s="9">
        <f t="shared" ca="1" si="276"/>
        <v>0</v>
      </c>
      <c r="AV833" s="9" t="str">
        <f t="shared" si="264"/>
        <v/>
      </c>
      <c r="AW833" s="85" t="e">
        <f>_xlfn.XLOOKUP($AV833,'Size capacities'!$A$2:$A$120,'Size capacities'!D$2:D$120)</f>
        <v>#N/A</v>
      </c>
      <c r="AX833" s="85" t="e">
        <f>_xlfn.XLOOKUP($AV833,'Size capacities'!$A$2:$A$120,'Size capacities'!E$2:E$120)</f>
        <v>#N/A</v>
      </c>
      <c r="AY833" s="85" t="e">
        <f>_xlfn.XLOOKUP($AV833,'Size capacities'!$A$2:$A$120,'Size capacities'!F$2:F$120)</f>
        <v>#N/A</v>
      </c>
      <c r="AZ833" s="85" t="e">
        <f>_xlfn.XLOOKUP($AV833,'Size capacities'!$A$2:$A$120,'Size capacities'!G$2:G$120)</f>
        <v>#N/A</v>
      </c>
      <c r="BA833" s="85">
        <f t="shared" si="265"/>
        <v>0</v>
      </c>
      <c r="BB833" s="85">
        <f t="shared" si="266"/>
        <v>0</v>
      </c>
    </row>
    <row r="834" spans="1:54" x14ac:dyDescent="0.3">
      <c r="A834" s="7">
        <v>831</v>
      </c>
      <c r="B834" s="91"/>
      <c r="C834" s="91"/>
      <c r="D834" s="91"/>
      <c r="E834" s="91"/>
      <c r="F834" s="91"/>
      <c r="G834" s="91"/>
      <c r="H834" s="91"/>
      <c r="I834" s="91"/>
      <c r="J834" s="91"/>
      <c r="K834" s="92"/>
      <c r="L834" s="92"/>
      <c r="M834" s="9">
        <f t="shared" ca="1" si="256"/>
        <v>0</v>
      </c>
      <c r="N834" s="10" cm="1">
        <f t="array" aca="1" ref="N834" ca="1">IF(ISBLANK(C834),0,IF(F834="Flow",AP834,IF(F834="Cascade",AQ834,IF(OR(ISBLANK(F834),ISBLANK(G834),ISBLANK(I834),ISBLANK(J834)),0,(_xlfn.XLOOKUP(S834,INDIRECT(U834&amp;W834&amp;"W"),_xlfn.XLOOKUP(T834,INDIRECT(U834&amp;W834&amp;"D"),INDIRECT(U834&amp;W834))))))))</f>
        <v>0</v>
      </c>
      <c r="O834" s="93"/>
      <c r="P834" s="9">
        <f t="shared" ca="1" si="257"/>
        <v>0</v>
      </c>
      <c r="Q834" s="9">
        <f t="shared" si="267"/>
        <v>0</v>
      </c>
      <c r="S834" s="7">
        <f t="shared" si="268"/>
        <v>800</v>
      </c>
      <c r="T834" s="7">
        <f t="shared" si="269"/>
        <v>800</v>
      </c>
      <c r="U834" s="8" t="str">
        <f t="shared" si="270"/>
        <v/>
      </c>
      <c r="V834" s="7" cm="1">
        <f t="array" aca="1" ref="V834" ca="1">IF(ISBLANK(I834),0,_xlfn.XLOOKUP(I834,INDIRECT(U834&amp;"Controls"),INDIRECT(U834&amp;"ControlsAddon")))</f>
        <v>0</v>
      </c>
      <c r="W834" s="7" t="str">
        <f t="shared" si="258"/>
        <v/>
      </c>
      <c r="X834" s="7" cm="1">
        <f t="array" aca="1" ref="X834" ca="1">IF(AND(K834="y",NOT(ISBLANK(H834))),_xlfn.XLOOKUP(S834,ralcassette,ralcassettecost),IF(K834="Y",_xlfn.XLOOKUP(S834,INDIRECT(U834&amp;"RALW"),_xlfn.XLOOKUP(T834,INDIRECT(U834&amp;"RALD"),INDIRECT(U834&amp;"RAL"))),0))</f>
        <v>0</v>
      </c>
      <c r="Y834" s="7">
        <f t="shared" si="271"/>
        <v>0</v>
      </c>
      <c r="Z834" s="7">
        <f t="shared" si="272"/>
        <v>0</v>
      </c>
      <c r="AA834" s="7" cm="1">
        <f t="array" ref="AA834">IF(ISNUMBER(SEARCH("cassette",H834)),_xlfn.XLOOKUP(S834,cassettewidth,_xlfn.XLOOKUP(H834,cassettetype,cassette)),IF(ISNUMBER(SEARCH("fascia",H834)),_xlfn.XLOOKUP(S834,fasciawidth,_xlfn.XLOOKUP(H834,fasciatype,fascia)),0))</f>
        <v>0</v>
      </c>
      <c r="AB834" s="7" t="str">
        <f t="shared" si="273"/>
        <v/>
      </c>
      <c r="AC834" s="7" t="str" cm="1">
        <f t="array" ref="AC834">IF(NOT(ISBLANK(H834)),_xlfn.XLOOKUP(S834,cassetterefwidth,_xlfn.XLOOKUP(T834,cassetterefdrop,cassetteref)),"")</f>
        <v/>
      </c>
      <c r="AD834" s="1" t="b">
        <f t="shared" si="274"/>
        <v>0</v>
      </c>
      <c r="AE834" s="1" t="b">
        <f t="shared" si="259"/>
        <v>0</v>
      </c>
      <c r="AF834" s="10" t="e" cm="1">
        <f t="array" aca="1" ref="AF834" ca="1">(_xlfn.XLOOKUP($S834,INDIRECT($U834&amp;$W834&amp;"W"),_xlfn.XLOOKUP($T834,INDIRECT($U834&amp;$W834&amp;"D"),INDIRECT($U834&amp;$W834))))</f>
        <v>#REF!</v>
      </c>
      <c r="AG834" s="9"/>
      <c r="AH834" s="9"/>
      <c r="AI834" s="9"/>
      <c r="AJ834" s="9"/>
      <c r="AK834" s="9"/>
      <c r="AL834" s="7">
        <f t="shared" si="260"/>
        <v>500</v>
      </c>
      <c r="AM834" s="7" t="str">
        <f t="shared" si="275"/>
        <v/>
      </c>
      <c r="AN834" s="7">
        <f t="shared" si="261"/>
        <v>0</v>
      </c>
      <c r="AO834" s="7">
        <f t="shared" si="262"/>
        <v>0</v>
      </c>
      <c r="AP834" s="9" cm="1">
        <f t="array" aca="1" ref="AP834" ca="1">IF(F834="Flow",_xlfn.XLOOKUP(AL834,INDIRECT(F834&amp;AM834&amp;"W"),_xlfn.XLOOKUP(AI834,INDIRECT(F834&amp;AM834&amp;"H"),INDIRECT(F834&amp;AM834))),0)</f>
        <v>0</v>
      </c>
      <c r="AQ834" s="9">
        <f>IF(F834="Cascade",_xlfn.XLOOKUP(S834,Cascade!$C$4:$S$4,Cascade!$C$5:$S$5),0)</f>
        <v>0</v>
      </c>
      <c r="AR834" s="9" t="b">
        <f t="shared" si="263"/>
        <v>0</v>
      </c>
      <c r="AS834" s="9" cm="1">
        <f t="array" aca="1" ref="AS834" ca="1">IF(OR(G834="Ellipse 43",G834="Luxury 46",G834="Type 2",G834="Type D",G834="Type Z",ISBLANK(G834)),0,_xlfn.XLOOKUP(S834,INDIRECT(U834&amp;AR834&amp;"w"),INDIRECT(U834&amp;AR834)))</f>
        <v>0</v>
      </c>
      <c r="AT834" s="9" cm="1">
        <f t="array" ref="AT834">IF(F834="ExtraLok 100",_xlfn.XLOOKUP(S834,'ExtraLok 100'!$C$6:$S$6,_xlfn.XLOOKUP('Pricing Tool'!T834,'ExtraLok 100'!$A$7:$A$21,'ExtraLok 100'!$C$7:$S$21)),IF(F834="ExtraLok 125",_xlfn.XLOOKUP('Pricing Tool'!S834,'ExtraLok 125'!$C$6:$S$6,_xlfn.XLOOKUP('Pricing Tool'!T834,'ExtraLok 125'!$A$7:$A$33,'ExtraLok 125'!$C$7:$S$33)),0))</f>
        <v>0</v>
      </c>
      <c r="AU834" s="9">
        <f t="shared" ca="1" si="276"/>
        <v>0</v>
      </c>
      <c r="AV834" s="9" t="str">
        <f t="shared" si="264"/>
        <v/>
      </c>
      <c r="AW834" s="85" t="e">
        <f>_xlfn.XLOOKUP($AV834,'Size capacities'!$A$2:$A$120,'Size capacities'!D$2:D$120)</f>
        <v>#N/A</v>
      </c>
      <c r="AX834" s="85" t="e">
        <f>_xlfn.XLOOKUP($AV834,'Size capacities'!$A$2:$A$120,'Size capacities'!E$2:E$120)</f>
        <v>#N/A</v>
      </c>
      <c r="AY834" s="85" t="e">
        <f>_xlfn.XLOOKUP($AV834,'Size capacities'!$A$2:$A$120,'Size capacities'!F$2:F$120)</f>
        <v>#N/A</v>
      </c>
      <c r="AZ834" s="85" t="e">
        <f>_xlfn.XLOOKUP($AV834,'Size capacities'!$A$2:$A$120,'Size capacities'!G$2:G$120)</f>
        <v>#N/A</v>
      </c>
      <c r="BA834" s="85">
        <f t="shared" si="265"/>
        <v>0</v>
      </c>
      <c r="BB834" s="85">
        <f t="shared" si="266"/>
        <v>0</v>
      </c>
    </row>
    <row r="835" spans="1:54" x14ac:dyDescent="0.3">
      <c r="A835" s="7">
        <v>832</v>
      </c>
      <c r="B835" s="91"/>
      <c r="C835" s="91"/>
      <c r="D835" s="91"/>
      <c r="E835" s="91"/>
      <c r="F835" s="91"/>
      <c r="G835" s="91"/>
      <c r="H835" s="91"/>
      <c r="I835" s="91"/>
      <c r="J835" s="91"/>
      <c r="K835" s="92"/>
      <c r="L835" s="92"/>
      <c r="M835" s="9">
        <f t="shared" ca="1" si="256"/>
        <v>0</v>
      </c>
      <c r="N835" s="10" cm="1">
        <f t="array" aca="1" ref="N835" ca="1">IF(ISBLANK(C835),0,IF(F835="Flow",AP835,IF(F835="Cascade",AQ835,IF(OR(ISBLANK(F835),ISBLANK(G835),ISBLANK(I835),ISBLANK(J835)),0,(_xlfn.XLOOKUP(S835,INDIRECT(U835&amp;W835&amp;"W"),_xlfn.XLOOKUP(T835,INDIRECT(U835&amp;W835&amp;"D"),INDIRECT(U835&amp;W835))))))))</f>
        <v>0</v>
      </c>
      <c r="O835" s="93"/>
      <c r="P835" s="9">
        <f t="shared" ca="1" si="257"/>
        <v>0</v>
      </c>
      <c r="Q835" s="9">
        <f t="shared" si="267"/>
        <v>0</v>
      </c>
      <c r="S835" s="7">
        <f t="shared" si="268"/>
        <v>800</v>
      </c>
      <c r="T835" s="7">
        <f t="shared" si="269"/>
        <v>800</v>
      </c>
      <c r="U835" s="8" t="str">
        <f t="shared" si="270"/>
        <v/>
      </c>
      <c r="V835" s="7" cm="1">
        <f t="array" aca="1" ref="V835" ca="1">IF(ISBLANK(I835),0,_xlfn.XLOOKUP(I835,INDIRECT(U835&amp;"Controls"),INDIRECT(U835&amp;"ControlsAddon")))</f>
        <v>0</v>
      </c>
      <c r="W835" s="7" t="str">
        <f t="shared" si="258"/>
        <v/>
      </c>
      <c r="X835" s="7" cm="1">
        <f t="array" aca="1" ref="X835" ca="1">IF(AND(K835="y",NOT(ISBLANK(H835))),_xlfn.XLOOKUP(S835,ralcassette,ralcassettecost),IF(K835="Y",_xlfn.XLOOKUP(S835,INDIRECT(U835&amp;"RALW"),_xlfn.XLOOKUP(T835,INDIRECT(U835&amp;"RALD"),INDIRECT(U835&amp;"RAL"))),0))</f>
        <v>0</v>
      </c>
      <c r="Y835" s="7">
        <f t="shared" si="271"/>
        <v>0</v>
      </c>
      <c r="Z835" s="7">
        <f t="shared" si="272"/>
        <v>0</v>
      </c>
      <c r="AA835" s="7" cm="1">
        <f t="array" ref="AA835">IF(ISNUMBER(SEARCH("cassette",H835)),_xlfn.XLOOKUP(S835,cassettewidth,_xlfn.XLOOKUP(H835,cassettetype,cassette)),IF(ISNUMBER(SEARCH("fascia",H835)),_xlfn.XLOOKUP(S835,fasciawidth,_xlfn.XLOOKUP(H835,fasciatype,fascia)),0))</f>
        <v>0</v>
      </c>
      <c r="AB835" s="7" t="str">
        <f t="shared" si="273"/>
        <v/>
      </c>
      <c r="AC835" s="7" t="str" cm="1">
        <f t="array" ref="AC835">IF(NOT(ISBLANK(H835)),_xlfn.XLOOKUP(S835,cassetterefwidth,_xlfn.XLOOKUP(T835,cassetterefdrop,cassetteref)),"")</f>
        <v/>
      </c>
      <c r="AD835" s="1" t="b">
        <f t="shared" si="274"/>
        <v>0</v>
      </c>
      <c r="AE835" s="1" t="b">
        <f t="shared" si="259"/>
        <v>0</v>
      </c>
      <c r="AF835" s="10" t="e" cm="1">
        <f t="array" aca="1" ref="AF835" ca="1">(_xlfn.XLOOKUP($S835,INDIRECT($U835&amp;$W835&amp;"W"),_xlfn.XLOOKUP($T835,INDIRECT($U835&amp;$W835&amp;"D"),INDIRECT($U835&amp;$W835))))</f>
        <v>#REF!</v>
      </c>
      <c r="AG835" s="9"/>
      <c r="AH835" s="9"/>
      <c r="AI835" s="9"/>
      <c r="AJ835" s="9"/>
      <c r="AK835" s="9"/>
      <c r="AL835" s="7">
        <f t="shared" si="260"/>
        <v>500</v>
      </c>
      <c r="AM835" s="7" t="str">
        <f t="shared" si="275"/>
        <v/>
      </c>
      <c r="AN835" s="7">
        <f t="shared" si="261"/>
        <v>0</v>
      </c>
      <c r="AO835" s="7">
        <f t="shared" si="262"/>
        <v>0</v>
      </c>
      <c r="AP835" s="9" cm="1">
        <f t="array" aca="1" ref="AP835" ca="1">IF(F835="Flow",_xlfn.XLOOKUP(AL835,INDIRECT(F835&amp;AM835&amp;"W"),_xlfn.XLOOKUP(AI835,INDIRECT(F835&amp;AM835&amp;"H"),INDIRECT(F835&amp;AM835))),0)</f>
        <v>0</v>
      </c>
      <c r="AQ835" s="9">
        <f>IF(F835="Cascade",_xlfn.XLOOKUP(S835,Cascade!$C$4:$S$4,Cascade!$C$5:$S$5),0)</f>
        <v>0</v>
      </c>
      <c r="AR835" s="9" t="b">
        <f t="shared" si="263"/>
        <v>0</v>
      </c>
      <c r="AS835" s="9" cm="1">
        <f t="array" aca="1" ref="AS835" ca="1">IF(OR(G835="Ellipse 43",G835="Luxury 46",G835="Type 2",G835="Type D",G835="Type Z",ISBLANK(G835)),0,_xlfn.XLOOKUP(S835,INDIRECT(U835&amp;AR835&amp;"w"),INDIRECT(U835&amp;AR835)))</f>
        <v>0</v>
      </c>
      <c r="AT835" s="9" cm="1">
        <f t="array" ref="AT835">IF(F835="ExtraLok 100",_xlfn.XLOOKUP(S835,'ExtraLok 100'!$C$6:$S$6,_xlfn.XLOOKUP('Pricing Tool'!T835,'ExtraLok 100'!$A$7:$A$21,'ExtraLok 100'!$C$7:$S$21)),IF(F835="ExtraLok 125",_xlfn.XLOOKUP('Pricing Tool'!S835,'ExtraLok 125'!$C$6:$S$6,_xlfn.XLOOKUP('Pricing Tool'!T835,'ExtraLok 125'!$A$7:$A$33,'ExtraLok 125'!$C$7:$S$33)),0))</f>
        <v>0</v>
      </c>
      <c r="AU835" s="9">
        <f t="shared" ca="1" si="276"/>
        <v>0</v>
      </c>
      <c r="AV835" s="9" t="str">
        <f t="shared" si="264"/>
        <v/>
      </c>
      <c r="AW835" s="85" t="e">
        <f>_xlfn.XLOOKUP($AV835,'Size capacities'!$A$2:$A$120,'Size capacities'!D$2:D$120)</f>
        <v>#N/A</v>
      </c>
      <c r="AX835" s="85" t="e">
        <f>_xlfn.XLOOKUP($AV835,'Size capacities'!$A$2:$A$120,'Size capacities'!E$2:E$120)</f>
        <v>#N/A</v>
      </c>
      <c r="AY835" s="85" t="e">
        <f>_xlfn.XLOOKUP($AV835,'Size capacities'!$A$2:$A$120,'Size capacities'!F$2:F$120)</f>
        <v>#N/A</v>
      </c>
      <c r="AZ835" s="85" t="e">
        <f>_xlfn.XLOOKUP($AV835,'Size capacities'!$A$2:$A$120,'Size capacities'!G$2:G$120)</f>
        <v>#N/A</v>
      </c>
      <c r="BA835" s="85">
        <f t="shared" si="265"/>
        <v>0</v>
      </c>
      <c r="BB835" s="85">
        <f t="shared" si="266"/>
        <v>0</v>
      </c>
    </row>
    <row r="836" spans="1:54" x14ac:dyDescent="0.3">
      <c r="A836" s="7">
        <v>833</v>
      </c>
      <c r="B836" s="91"/>
      <c r="C836" s="91"/>
      <c r="D836" s="91"/>
      <c r="E836" s="91"/>
      <c r="F836" s="91"/>
      <c r="G836" s="91"/>
      <c r="H836" s="91"/>
      <c r="I836" s="91"/>
      <c r="J836" s="91"/>
      <c r="K836" s="92"/>
      <c r="L836" s="92"/>
      <c r="M836" s="9">
        <f t="shared" ref="M836:M899" ca="1" si="277">IF($N836=0,0,$N836+$V836+$X836+$Y836+$AA836+$AS836+$AT836+$Z836)</f>
        <v>0</v>
      </c>
      <c r="N836" s="10" cm="1">
        <f t="array" aca="1" ref="N836" ca="1">IF(ISBLANK(C836),0,IF(F836="Flow",AP836,IF(F836="Cascade",AQ836,IF(OR(ISBLANK(F836),ISBLANK(G836),ISBLANK(I836),ISBLANK(J836)),0,(_xlfn.XLOOKUP(S836,INDIRECT(U836&amp;W836&amp;"W"),_xlfn.XLOOKUP(T836,INDIRECT(U836&amp;W836&amp;"D"),INDIRECT(U836&amp;W836))))))))</f>
        <v>0</v>
      </c>
      <c r="O836" s="93"/>
      <c r="P836" s="9">
        <f t="shared" ref="P836:P899" ca="1" si="278">AU836-(AU836*O836)</f>
        <v>0</v>
      </c>
      <c r="Q836" s="9">
        <f t="shared" si="267"/>
        <v>0</v>
      </c>
      <c r="S836" s="7">
        <f t="shared" si="268"/>
        <v>800</v>
      </c>
      <c r="T836" s="7">
        <f t="shared" si="269"/>
        <v>800</v>
      </c>
      <c r="U836" s="8" t="str">
        <f t="shared" si="270"/>
        <v/>
      </c>
      <c r="V836" s="7" cm="1">
        <f t="array" aca="1" ref="V836" ca="1">IF(ISBLANK(I836),0,_xlfn.XLOOKUP(I836,INDIRECT(U836&amp;"Controls"),INDIRECT(U836&amp;"ControlsAddon")))</f>
        <v>0</v>
      </c>
      <c r="W836" s="7" t="str">
        <f t="shared" ref="W836:W899" si="279">SUBSTITUTE(J836," ","")</f>
        <v/>
      </c>
      <c r="X836" s="7" cm="1">
        <f t="array" aca="1" ref="X836" ca="1">IF(AND(K836="y",NOT(ISBLANK(H836))),_xlfn.XLOOKUP(S836,ralcassette,ralcassettecost),IF(K836="Y",_xlfn.XLOOKUP(S836,INDIRECT(U836&amp;"RALW"),_xlfn.XLOOKUP(T836,INDIRECT(U836&amp;"RALD"),INDIRECT(U836&amp;"RAL"))),0))</f>
        <v>0</v>
      </c>
      <c r="Y836" s="7">
        <f t="shared" si="271"/>
        <v>0</v>
      </c>
      <c r="Z836" s="7">
        <f t="shared" si="272"/>
        <v>0</v>
      </c>
      <c r="AA836" s="7" cm="1">
        <f t="array" ref="AA836">IF(ISNUMBER(SEARCH("cassette",H836)),_xlfn.XLOOKUP(S836,cassettewidth,_xlfn.XLOOKUP(H836,cassettetype,cassette)),IF(ISNUMBER(SEARCH("fascia",H836)),_xlfn.XLOOKUP(S836,fasciawidth,_xlfn.XLOOKUP(H836,fasciatype,fascia)),0))</f>
        <v>0</v>
      </c>
      <c r="AB836" s="7" t="str">
        <f t="shared" si="273"/>
        <v/>
      </c>
      <c r="AC836" s="7" t="str" cm="1">
        <f t="array" ref="AC836">IF(NOT(ISBLANK(H836)),_xlfn.XLOOKUP(S836,cassetterefwidth,_xlfn.XLOOKUP(T836,cassetterefdrop,cassetteref)),"")</f>
        <v/>
      </c>
      <c r="AD836" s="1" t="b">
        <f t="shared" si="274"/>
        <v>0</v>
      </c>
      <c r="AE836" s="1" t="b">
        <f t="shared" ref="AE836:AE899" si="280">IF(OR(AND(F836="KuroLok 80",E836&gt;800),AND(OR(F836="KuroLok 100",F836="KuroLok 100 RL"),E836&gt;2400),AND(OR(F836="KuroLok 125",F836="KuroLok 125 RL"),E836&gt;5200)),"Warn")</f>
        <v>0</v>
      </c>
      <c r="AF836" s="10" t="e" cm="1">
        <f t="array" aca="1" ref="AF836" ca="1">(_xlfn.XLOOKUP($S836,INDIRECT($U836&amp;$W836&amp;"W"),_xlfn.XLOOKUP($T836,INDIRECT($U836&amp;$W836&amp;"D"),INDIRECT($U836&amp;$W836))))</f>
        <v>#REF!</v>
      </c>
      <c r="AG836" s="9"/>
      <c r="AH836" s="9"/>
      <c r="AI836" s="9"/>
      <c r="AJ836" s="9"/>
      <c r="AK836" s="9"/>
      <c r="AL836" s="7">
        <f t="shared" ref="AL836:AL899" si="281">IF(D836&lt;500,500,CEILING(D836,500))</f>
        <v>500</v>
      </c>
      <c r="AM836" s="7" t="str">
        <f t="shared" si="275"/>
        <v/>
      </c>
      <c r="AN836" s="7">
        <f t="shared" ref="AN836:AN899" si="282">IF(F836="Flow",AJ836*385,0)</f>
        <v>0</v>
      </c>
      <c r="AO836" s="7">
        <f t="shared" ref="AO836:AO899" si="283">IF(AND(F836="Flow",AK836="Y"),641,0)</f>
        <v>0</v>
      </c>
      <c r="AP836" s="9" cm="1">
        <f t="array" aca="1" ref="AP836" ca="1">IF(F836="Flow",_xlfn.XLOOKUP(AL836,INDIRECT(F836&amp;AM836&amp;"W"),_xlfn.XLOOKUP(AI836,INDIRECT(F836&amp;AM836&amp;"H"),INDIRECT(F836&amp;AM836))),0)</f>
        <v>0</v>
      </c>
      <c r="AQ836" s="9">
        <f>IF(F836="Cascade",_xlfn.XLOOKUP(S836,Cascade!$C$4:$S$4,Cascade!$C$5:$S$5),0)</f>
        <v>0</v>
      </c>
      <c r="AR836" s="9" t="b">
        <f t="shared" ref="AR836:AR899" si="284">IF(G836="Linear 25","lin",IF(G836="Luxury 39","lux"))</f>
        <v>0</v>
      </c>
      <c r="AS836" s="9" cm="1">
        <f t="array" aca="1" ref="AS836" ca="1">IF(OR(G836="Ellipse 43",G836="Luxury 46",G836="Type 2",G836="Type D",G836="Type Z",ISBLANK(G836)),0,_xlfn.XLOOKUP(S836,INDIRECT(U836&amp;AR836&amp;"w"),INDIRECT(U836&amp;AR836)))</f>
        <v>0</v>
      </c>
      <c r="AT836" s="9" cm="1">
        <f t="array" ref="AT836">IF(F836="ExtraLok 100",_xlfn.XLOOKUP(S836,'ExtraLok 100'!$C$6:$S$6,_xlfn.XLOOKUP('Pricing Tool'!T836,'ExtraLok 100'!$A$7:$A$21,'ExtraLok 100'!$C$7:$S$21)),IF(F836="ExtraLok 125",_xlfn.XLOOKUP('Pricing Tool'!S836,'ExtraLok 125'!$C$6:$S$6,_xlfn.XLOOKUP('Pricing Tool'!T836,'ExtraLok 125'!$A$7:$A$33,'ExtraLok 125'!$C$7:$S$33)),0))</f>
        <v>0</v>
      </c>
      <c r="AU836" s="9">
        <f t="shared" ca="1" si="276"/>
        <v>0</v>
      </c>
      <c r="AV836" s="9" t="str">
        <f t="shared" ref="AV836:AV899" si="285">F836&amp;I836</f>
        <v/>
      </c>
      <c r="AW836" s="85" t="e">
        <f>_xlfn.XLOOKUP($AV836,'Size capacities'!$A$2:$A$120,'Size capacities'!D$2:D$120)</f>
        <v>#N/A</v>
      </c>
      <c r="AX836" s="85" t="e">
        <f>_xlfn.XLOOKUP($AV836,'Size capacities'!$A$2:$A$120,'Size capacities'!E$2:E$120)</f>
        <v>#N/A</v>
      </c>
      <c r="AY836" s="85" t="e">
        <f>_xlfn.XLOOKUP($AV836,'Size capacities'!$A$2:$A$120,'Size capacities'!F$2:F$120)</f>
        <v>#N/A</v>
      </c>
      <c r="AZ836" s="85" t="e">
        <f>_xlfn.XLOOKUP($AV836,'Size capacities'!$A$2:$A$120,'Size capacities'!G$2:G$120)</f>
        <v>#N/A</v>
      </c>
      <c r="BA836" s="85">
        <f t="shared" ref="BA836:BA899" si="286">IF(OR(ISBLANK(D836),ISBLANK(F836),ISBLANK(I836)),0,IF(D836&lt;AW836,"min",IF(OR(D836&gt;AX836,E836&gt;AY836,(((D836/1000)*(E836/1000))*1000)&gt;AZ836),"max",0)))</f>
        <v>0</v>
      </c>
      <c r="BB836" s="85">
        <f t="shared" ref="BB836:BB899" si="287">IF(OR(ISBLANK(D836),ISBLANK(G836)),0,IF(AND(D836&gt;3000,G836="Linear 25"),"max",0))</f>
        <v>0</v>
      </c>
    </row>
    <row r="837" spans="1:54" x14ac:dyDescent="0.3">
      <c r="A837" s="7">
        <v>834</v>
      </c>
      <c r="B837" s="91"/>
      <c r="C837" s="91"/>
      <c r="D837" s="91"/>
      <c r="E837" s="91"/>
      <c r="F837" s="91"/>
      <c r="G837" s="91"/>
      <c r="H837" s="91"/>
      <c r="I837" s="91"/>
      <c r="J837" s="91"/>
      <c r="K837" s="92"/>
      <c r="L837" s="92"/>
      <c r="M837" s="9">
        <f t="shared" ca="1" si="277"/>
        <v>0</v>
      </c>
      <c r="N837" s="10" cm="1">
        <f t="array" aca="1" ref="N837" ca="1">IF(ISBLANK(C837),0,IF(F837="Flow",AP837,IF(F837="Cascade",AQ837,IF(OR(ISBLANK(F837),ISBLANK(G837),ISBLANK(I837),ISBLANK(J837)),0,(_xlfn.XLOOKUP(S837,INDIRECT(U837&amp;W837&amp;"W"),_xlfn.XLOOKUP(T837,INDIRECT(U837&amp;W837&amp;"D"),INDIRECT(U837&amp;W837))))))))</f>
        <v>0</v>
      </c>
      <c r="O837" s="93"/>
      <c r="P837" s="9">
        <f t="shared" ca="1" si="278"/>
        <v>0</v>
      </c>
      <c r="Q837" s="9">
        <f t="shared" ref="Q837:Q900" si="288">IF(C837*(NOT(ISBLANK(C837))),P837*C837,0)</f>
        <v>0</v>
      </c>
      <c r="S837" s="7">
        <f t="shared" ref="S837:S900" si="289">IF(D837&lt;800,800,CEILING(D837,200))</f>
        <v>800</v>
      </c>
      <c r="T837" s="7">
        <f t="shared" ref="T837:T900" si="290">IF(E837&lt;800,800,CEILING(E837,200))</f>
        <v>800</v>
      </c>
      <c r="U837" s="8" t="str">
        <f t="shared" ref="U837:U900" si="291">IF(ISNUMBER(SEARCH("Evolve Cassette",F837)),SUBSTITUTE(SUBSTITUTE(SUBSTITUTE(F837," Cassette 80","")," Cassette 100","")," Cassette 125",""),IF(F837="ExtraLok 100","KuroLok100",IF(F837="ExtraLok 125","KuroLok125",SUBSTITUTE(SUBSTITUTE(F837," ",""),"&amp;",""))))</f>
        <v/>
      </c>
      <c r="V837" s="7" cm="1">
        <f t="array" aca="1" ref="V837" ca="1">IF(ISBLANK(I837),0,_xlfn.XLOOKUP(I837,INDIRECT(U837&amp;"Controls"),INDIRECT(U837&amp;"ControlsAddon")))</f>
        <v>0</v>
      </c>
      <c r="W837" s="7" t="str">
        <f t="shared" si="279"/>
        <v/>
      </c>
      <c r="X837" s="7" cm="1">
        <f t="array" aca="1" ref="X837" ca="1">IF(AND(K837="y",NOT(ISBLANK(H837))),_xlfn.XLOOKUP(S837,ralcassette,ralcassettecost),IF(K837="Y",_xlfn.XLOOKUP(S837,INDIRECT(U837&amp;"RALW"),_xlfn.XLOOKUP(T837,INDIRECT(U837&amp;"RALD"),INDIRECT(U837&amp;"RAL"))),0))</f>
        <v>0</v>
      </c>
      <c r="Y837" s="7">
        <f t="shared" ref="Y837:Y900" si="292">IF(L837="Y",((D837/1000*2)*69.97)+(((E837*2-230)/1000)*34.28),0)</f>
        <v>0</v>
      </c>
      <c r="Z837" s="7">
        <f t="shared" ref="Z837:Z900" si="293">IF(AND(K837="Y",L837="Y"),33+(D837*14.3),0)</f>
        <v>0</v>
      </c>
      <c r="AA837" s="7" cm="1">
        <f t="array" ref="AA837">IF(ISNUMBER(SEARCH("cassette",H837)),_xlfn.XLOOKUP(S837,cassettewidth,_xlfn.XLOOKUP(H837,cassettetype,cassette)),IF(ISNUMBER(SEARCH("fascia",H837)),_xlfn.XLOOKUP(S837,fasciawidth,_xlfn.XLOOKUP(H837,fasciatype,fascia)),0))</f>
        <v>0</v>
      </c>
      <c r="AB837" s="7" t="str">
        <f t="shared" ref="AB837:AB900" si="294">SUBSTITUTE(SUBSTITUTE(H837,"Fascia ",""),"Cassette ","")</f>
        <v/>
      </c>
      <c r="AC837" s="7" t="str" cm="1">
        <f t="array" ref="AC837">IF(NOT(ISBLANK(H837)),_xlfn.XLOOKUP(S837,cassetterefwidth,_xlfn.XLOOKUP(T837,cassetterefdrop,cassetteref)),"")</f>
        <v/>
      </c>
      <c r="AD837" s="1" t="b">
        <f t="shared" ref="AD837:AD900" si="295">_xlfn.NUMBERVALUE(AB837)&lt;_xlfn.NUMBERVALUE(AC837)</f>
        <v>0</v>
      </c>
      <c r="AE837" s="1" t="b">
        <f t="shared" si="280"/>
        <v>0</v>
      </c>
      <c r="AF837" s="10" t="e" cm="1">
        <f t="array" aca="1" ref="AF837" ca="1">(_xlfn.XLOOKUP($S837,INDIRECT($U837&amp;$W837&amp;"W"),_xlfn.XLOOKUP($T837,INDIRECT($U837&amp;$W837&amp;"D"),INDIRECT($U837&amp;$W837))))</f>
        <v>#REF!</v>
      </c>
      <c r="AG837" s="9"/>
      <c r="AH837" s="9"/>
      <c r="AI837" s="9"/>
      <c r="AJ837" s="9"/>
      <c r="AK837" s="9"/>
      <c r="AL837" s="7">
        <f t="shared" si="281"/>
        <v>500</v>
      </c>
      <c r="AM837" s="7" t="str">
        <f t="shared" ref="AM837:AM900" si="296">SUBSTITUTE(SUBSTITUTE(AH837," way","")," draw","")</f>
        <v/>
      </c>
      <c r="AN837" s="7">
        <f t="shared" si="282"/>
        <v>0</v>
      </c>
      <c r="AO837" s="7">
        <f t="shared" si="283"/>
        <v>0</v>
      </c>
      <c r="AP837" s="9" cm="1">
        <f t="array" aca="1" ref="AP837" ca="1">IF(F837="Flow",_xlfn.XLOOKUP(AL837,INDIRECT(F837&amp;AM837&amp;"W"),_xlfn.XLOOKUP(AI837,INDIRECT(F837&amp;AM837&amp;"H"),INDIRECT(F837&amp;AM837))),0)</f>
        <v>0</v>
      </c>
      <c r="AQ837" s="9">
        <f>IF(F837="Cascade",_xlfn.XLOOKUP(S837,Cascade!$C$4:$S$4,Cascade!$C$5:$S$5),0)</f>
        <v>0</v>
      </c>
      <c r="AR837" s="9" t="b">
        <f t="shared" si="284"/>
        <v>0</v>
      </c>
      <c r="AS837" s="9" cm="1">
        <f t="array" aca="1" ref="AS837" ca="1">IF(OR(G837="Ellipse 43",G837="Luxury 46",G837="Type 2",G837="Type D",G837="Type Z",ISBLANK(G837)),0,_xlfn.XLOOKUP(S837,INDIRECT(U837&amp;AR837&amp;"w"),INDIRECT(U837&amp;AR837)))</f>
        <v>0</v>
      </c>
      <c r="AT837" s="9" cm="1">
        <f t="array" ref="AT837">IF(F837="ExtraLok 100",_xlfn.XLOOKUP(S837,'ExtraLok 100'!$C$6:$S$6,_xlfn.XLOOKUP('Pricing Tool'!T837,'ExtraLok 100'!$A$7:$A$21,'ExtraLok 100'!$C$7:$S$21)),IF(F837="ExtraLok 125",_xlfn.XLOOKUP('Pricing Tool'!S837,'ExtraLok 125'!$C$6:$S$6,_xlfn.XLOOKUP('Pricing Tool'!T837,'ExtraLok 125'!$A$7:$A$33,'ExtraLok 125'!$C$7:$S$33)),0))</f>
        <v>0</v>
      </c>
      <c r="AU837" s="9">
        <f t="shared" ref="AU837:AU900" ca="1" si="297">IF(N837=0,0,N837+V837+X837+Y837+AA837+AS837+AT837)</f>
        <v>0</v>
      </c>
      <c r="AV837" s="9" t="str">
        <f t="shared" si="285"/>
        <v/>
      </c>
      <c r="AW837" s="85" t="e">
        <f>_xlfn.XLOOKUP($AV837,'Size capacities'!$A$2:$A$120,'Size capacities'!D$2:D$120)</f>
        <v>#N/A</v>
      </c>
      <c r="AX837" s="85" t="e">
        <f>_xlfn.XLOOKUP($AV837,'Size capacities'!$A$2:$A$120,'Size capacities'!E$2:E$120)</f>
        <v>#N/A</v>
      </c>
      <c r="AY837" s="85" t="e">
        <f>_xlfn.XLOOKUP($AV837,'Size capacities'!$A$2:$A$120,'Size capacities'!F$2:F$120)</f>
        <v>#N/A</v>
      </c>
      <c r="AZ837" s="85" t="e">
        <f>_xlfn.XLOOKUP($AV837,'Size capacities'!$A$2:$A$120,'Size capacities'!G$2:G$120)</f>
        <v>#N/A</v>
      </c>
      <c r="BA837" s="85">
        <f t="shared" si="286"/>
        <v>0</v>
      </c>
      <c r="BB837" s="85">
        <f t="shared" si="287"/>
        <v>0</v>
      </c>
    </row>
    <row r="838" spans="1:54" x14ac:dyDescent="0.3">
      <c r="A838" s="7">
        <v>835</v>
      </c>
      <c r="B838" s="91"/>
      <c r="C838" s="91"/>
      <c r="D838" s="91"/>
      <c r="E838" s="91"/>
      <c r="F838" s="91"/>
      <c r="G838" s="91"/>
      <c r="H838" s="91"/>
      <c r="I838" s="91"/>
      <c r="J838" s="91"/>
      <c r="K838" s="92"/>
      <c r="L838" s="92"/>
      <c r="M838" s="9">
        <f t="shared" ca="1" si="277"/>
        <v>0</v>
      </c>
      <c r="N838" s="10" cm="1">
        <f t="array" aca="1" ref="N838" ca="1">IF(ISBLANK(C838),0,IF(F838="Flow",AP838,IF(F838="Cascade",AQ838,IF(OR(ISBLANK(F838),ISBLANK(G838),ISBLANK(I838),ISBLANK(J838)),0,(_xlfn.XLOOKUP(S838,INDIRECT(U838&amp;W838&amp;"W"),_xlfn.XLOOKUP(T838,INDIRECT(U838&amp;W838&amp;"D"),INDIRECT(U838&amp;W838))))))))</f>
        <v>0</v>
      </c>
      <c r="O838" s="93"/>
      <c r="P838" s="9">
        <f t="shared" ca="1" si="278"/>
        <v>0</v>
      </c>
      <c r="Q838" s="9">
        <f t="shared" si="288"/>
        <v>0</v>
      </c>
      <c r="S838" s="7">
        <f t="shared" si="289"/>
        <v>800</v>
      </c>
      <c r="T838" s="7">
        <f t="shared" si="290"/>
        <v>800</v>
      </c>
      <c r="U838" s="8" t="str">
        <f t="shared" si="291"/>
        <v/>
      </c>
      <c r="V838" s="7" cm="1">
        <f t="array" aca="1" ref="V838" ca="1">IF(ISBLANK(I838),0,_xlfn.XLOOKUP(I838,INDIRECT(U838&amp;"Controls"),INDIRECT(U838&amp;"ControlsAddon")))</f>
        <v>0</v>
      </c>
      <c r="W838" s="7" t="str">
        <f t="shared" si="279"/>
        <v/>
      </c>
      <c r="X838" s="7" cm="1">
        <f t="array" aca="1" ref="X838" ca="1">IF(AND(K838="y",NOT(ISBLANK(H838))),_xlfn.XLOOKUP(S838,ralcassette,ralcassettecost),IF(K838="Y",_xlfn.XLOOKUP(S838,INDIRECT(U838&amp;"RALW"),_xlfn.XLOOKUP(T838,INDIRECT(U838&amp;"RALD"),INDIRECT(U838&amp;"RAL"))),0))</f>
        <v>0</v>
      </c>
      <c r="Y838" s="7">
        <f t="shared" si="292"/>
        <v>0</v>
      </c>
      <c r="Z838" s="7">
        <f t="shared" si="293"/>
        <v>0</v>
      </c>
      <c r="AA838" s="7" cm="1">
        <f t="array" ref="AA838">IF(ISNUMBER(SEARCH("cassette",H838)),_xlfn.XLOOKUP(S838,cassettewidth,_xlfn.XLOOKUP(H838,cassettetype,cassette)),IF(ISNUMBER(SEARCH("fascia",H838)),_xlfn.XLOOKUP(S838,fasciawidth,_xlfn.XLOOKUP(H838,fasciatype,fascia)),0))</f>
        <v>0</v>
      </c>
      <c r="AB838" s="7" t="str">
        <f t="shared" si="294"/>
        <v/>
      </c>
      <c r="AC838" s="7" t="str" cm="1">
        <f t="array" ref="AC838">IF(NOT(ISBLANK(H838)),_xlfn.XLOOKUP(S838,cassetterefwidth,_xlfn.XLOOKUP(T838,cassetterefdrop,cassetteref)),"")</f>
        <v/>
      </c>
      <c r="AD838" s="1" t="b">
        <f t="shared" si="295"/>
        <v>0</v>
      </c>
      <c r="AE838" s="1" t="b">
        <f t="shared" si="280"/>
        <v>0</v>
      </c>
      <c r="AF838" s="10" t="e" cm="1">
        <f t="array" aca="1" ref="AF838" ca="1">(_xlfn.XLOOKUP($S838,INDIRECT($U838&amp;$W838&amp;"W"),_xlfn.XLOOKUP($T838,INDIRECT($U838&amp;$W838&amp;"D"),INDIRECT($U838&amp;$W838))))</f>
        <v>#REF!</v>
      </c>
      <c r="AG838" s="9"/>
      <c r="AH838" s="9"/>
      <c r="AI838" s="9"/>
      <c r="AJ838" s="9"/>
      <c r="AK838" s="9"/>
      <c r="AL838" s="7">
        <f t="shared" si="281"/>
        <v>500</v>
      </c>
      <c r="AM838" s="7" t="str">
        <f t="shared" si="296"/>
        <v/>
      </c>
      <c r="AN838" s="7">
        <f t="shared" si="282"/>
        <v>0</v>
      </c>
      <c r="AO838" s="7">
        <f t="shared" si="283"/>
        <v>0</v>
      </c>
      <c r="AP838" s="9" cm="1">
        <f t="array" aca="1" ref="AP838" ca="1">IF(F838="Flow",_xlfn.XLOOKUP(AL838,INDIRECT(F838&amp;AM838&amp;"W"),_xlfn.XLOOKUP(AI838,INDIRECT(F838&amp;AM838&amp;"H"),INDIRECT(F838&amp;AM838))),0)</f>
        <v>0</v>
      </c>
      <c r="AQ838" s="9">
        <f>IF(F838="Cascade",_xlfn.XLOOKUP(S838,Cascade!$C$4:$S$4,Cascade!$C$5:$S$5),0)</f>
        <v>0</v>
      </c>
      <c r="AR838" s="9" t="b">
        <f t="shared" si="284"/>
        <v>0</v>
      </c>
      <c r="AS838" s="9" cm="1">
        <f t="array" aca="1" ref="AS838" ca="1">IF(OR(G838="Ellipse 43",G838="Luxury 46",G838="Type 2",G838="Type D",G838="Type Z",ISBLANK(G838)),0,_xlfn.XLOOKUP(S838,INDIRECT(U838&amp;AR838&amp;"w"),INDIRECT(U838&amp;AR838)))</f>
        <v>0</v>
      </c>
      <c r="AT838" s="9" cm="1">
        <f t="array" ref="AT838">IF(F838="ExtraLok 100",_xlfn.XLOOKUP(S838,'ExtraLok 100'!$C$6:$S$6,_xlfn.XLOOKUP('Pricing Tool'!T838,'ExtraLok 100'!$A$7:$A$21,'ExtraLok 100'!$C$7:$S$21)),IF(F838="ExtraLok 125",_xlfn.XLOOKUP('Pricing Tool'!S838,'ExtraLok 125'!$C$6:$S$6,_xlfn.XLOOKUP('Pricing Tool'!T838,'ExtraLok 125'!$A$7:$A$33,'ExtraLok 125'!$C$7:$S$33)),0))</f>
        <v>0</v>
      </c>
      <c r="AU838" s="9">
        <f t="shared" ca="1" si="297"/>
        <v>0</v>
      </c>
      <c r="AV838" s="9" t="str">
        <f t="shared" si="285"/>
        <v/>
      </c>
      <c r="AW838" s="85" t="e">
        <f>_xlfn.XLOOKUP($AV838,'Size capacities'!$A$2:$A$120,'Size capacities'!D$2:D$120)</f>
        <v>#N/A</v>
      </c>
      <c r="AX838" s="85" t="e">
        <f>_xlfn.XLOOKUP($AV838,'Size capacities'!$A$2:$A$120,'Size capacities'!E$2:E$120)</f>
        <v>#N/A</v>
      </c>
      <c r="AY838" s="85" t="e">
        <f>_xlfn.XLOOKUP($AV838,'Size capacities'!$A$2:$A$120,'Size capacities'!F$2:F$120)</f>
        <v>#N/A</v>
      </c>
      <c r="AZ838" s="85" t="e">
        <f>_xlfn.XLOOKUP($AV838,'Size capacities'!$A$2:$A$120,'Size capacities'!G$2:G$120)</f>
        <v>#N/A</v>
      </c>
      <c r="BA838" s="85">
        <f t="shared" si="286"/>
        <v>0</v>
      </c>
      <c r="BB838" s="85">
        <f t="shared" si="287"/>
        <v>0</v>
      </c>
    </row>
    <row r="839" spans="1:54" x14ac:dyDescent="0.3">
      <c r="A839" s="7">
        <v>836</v>
      </c>
      <c r="B839" s="91"/>
      <c r="C839" s="91"/>
      <c r="D839" s="91"/>
      <c r="E839" s="91"/>
      <c r="F839" s="91"/>
      <c r="G839" s="91"/>
      <c r="H839" s="91"/>
      <c r="I839" s="91"/>
      <c r="J839" s="91"/>
      <c r="K839" s="92"/>
      <c r="L839" s="92"/>
      <c r="M839" s="9">
        <f t="shared" ca="1" si="277"/>
        <v>0</v>
      </c>
      <c r="N839" s="10" cm="1">
        <f t="array" aca="1" ref="N839" ca="1">IF(ISBLANK(C839),0,IF(F839="Flow",AP839,IF(F839="Cascade",AQ839,IF(OR(ISBLANK(F839),ISBLANK(G839),ISBLANK(I839),ISBLANK(J839)),0,(_xlfn.XLOOKUP(S839,INDIRECT(U839&amp;W839&amp;"W"),_xlfn.XLOOKUP(T839,INDIRECT(U839&amp;W839&amp;"D"),INDIRECT(U839&amp;W839))))))))</f>
        <v>0</v>
      </c>
      <c r="O839" s="93"/>
      <c r="P839" s="9">
        <f t="shared" ca="1" si="278"/>
        <v>0</v>
      </c>
      <c r="Q839" s="9">
        <f t="shared" si="288"/>
        <v>0</v>
      </c>
      <c r="S839" s="7">
        <f t="shared" si="289"/>
        <v>800</v>
      </c>
      <c r="T839" s="7">
        <f t="shared" si="290"/>
        <v>800</v>
      </c>
      <c r="U839" s="8" t="str">
        <f t="shared" si="291"/>
        <v/>
      </c>
      <c r="V839" s="7" cm="1">
        <f t="array" aca="1" ref="V839" ca="1">IF(ISBLANK(I839),0,_xlfn.XLOOKUP(I839,INDIRECT(U839&amp;"Controls"),INDIRECT(U839&amp;"ControlsAddon")))</f>
        <v>0</v>
      </c>
      <c r="W839" s="7" t="str">
        <f t="shared" si="279"/>
        <v/>
      </c>
      <c r="X839" s="7" cm="1">
        <f t="array" aca="1" ref="X839" ca="1">IF(AND(K839="y",NOT(ISBLANK(H839))),_xlfn.XLOOKUP(S839,ralcassette,ralcassettecost),IF(K839="Y",_xlfn.XLOOKUP(S839,INDIRECT(U839&amp;"RALW"),_xlfn.XLOOKUP(T839,INDIRECT(U839&amp;"RALD"),INDIRECT(U839&amp;"RAL"))),0))</f>
        <v>0</v>
      </c>
      <c r="Y839" s="7">
        <f t="shared" si="292"/>
        <v>0</v>
      </c>
      <c r="Z839" s="7">
        <f t="shared" si="293"/>
        <v>0</v>
      </c>
      <c r="AA839" s="7" cm="1">
        <f t="array" ref="AA839">IF(ISNUMBER(SEARCH("cassette",H839)),_xlfn.XLOOKUP(S839,cassettewidth,_xlfn.XLOOKUP(H839,cassettetype,cassette)),IF(ISNUMBER(SEARCH("fascia",H839)),_xlfn.XLOOKUP(S839,fasciawidth,_xlfn.XLOOKUP(H839,fasciatype,fascia)),0))</f>
        <v>0</v>
      </c>
      <c r="AB839" s="7" t="str">
        <f t="shared" si="294"/>
        <v/>
      </c>
      <c r="AC839" s="7" t="str" cm="1">
        <f t="array" ref="AC839">IF(NOT(ISBLANK(H839)),_xlfn.XLOOKUP(S839,cassetterefwidth,_xlfn.XLOOKUP(T839,cassetterefdrop,cassetteref)),"")</f>
        <v/>
      </c>
      <c r="AD839" s="1" t="b">
        <f t="shared" si="295"/>
        <v>0</v>
      </c>
      <c r="AE839" s="1" t="b">
        <f t="shared" si="280"/>
        <v>0</v>
      </c>
      <c r="AF839" s="10" t="e" cm="1">
        <f t="array" aca="1" ref="AF839" ca="1">(_xlfn.XLOOKUP($S839,INDIRECT($U839&amp;$W839&amp;"W"),_xlfn.XLOOKUP($T839,INDIRECT($U839&amp;$W839&amp;"D"),INDIRECT($U839&amp;$W839))))</f>
        <v>#REF!</v>
      </c>
      <c r="AG839" s="9"/>
      <c r="AH839" s="9"/>
      <c r="AI839" s="9"/>
      <c r="AJ839" s="9"/>
      <c r="AK839" s="9"/>
      <c r="AL839" s="7">
        <f t="shared" si="281"/>
        <v>500</v>
      </c>
      <c r="AM839" s="7" t="str">
        <f t="shared" si="296"/>
        <v/>
      </c>
      <c r="AN839" s="7">
        <f t="shared" si="282"/>
        <v>0</v>
      </c>
      <c r="AO839" s="7">
        <f t="shared" si="283"/>
        <v>0</v>
      </c>
      <c r="AP839" s="9" cm="1">
        <f t="array" aca="1" ref="AP839" ca="1">IF(F839="Flow",_xlfn.XLOOKUP(AL839,INDIRECT(F839&amp;AM839&amp;"W"),_xlfn.XLOOKUP(AI839,INDIRECT(F839&amp;AM839&amp;"H"),INDIRECT(F839&amp;AM839))),0)</f>
        <v>0</v>
      </c>
      <c r="AQ839" s="9">
        <f>IF(F839="Cascade",_xlfn.XLOOKUP(S839,Cascade!$C$4:$S$4,Cascade!$C$5:$S$5),0)</f>
        <v>0</v>
      </c>
      <c r="AR839" s="9" t="b">
        <f t="shared" si="284"/>
        <v>0</v>
      </c>
      <c r="AS839" s="9" cm="1">
        <f t="array" aca="1" ref="AS839" ca="1">IF(OR(G839="Ellipse 43",G839="Luxury 46",G839="Type 2",G839="Type D",G839="Type Z",ISBLANK(G839)),0,_xlfn.XLOOKUP(S839,INDIRECT(U839&amp;AR839&amp;"w"),INDIRECT(U839&amp;AR839)))</f>
        <v>0</v>
      </c>
      <c r="AT839" s="9" cm="1">
        <f t="array" ref="AT839">IF(F839="ExtraLok 100",_xlfn.XLOOKUP(S839,'ExtraLok 100'!$C$6:$S$6,_xlfn.XLOOKUP('Pricing Tool'!T839,'ExtraLok 100'!$A$7:$A$21,'ExtraLok 100'!$C$7:$S$21)),IF(F839="ExtraLok 125",_xlfn.XLOOKUP('Pricing Tool'!S839,'ExtraLok 125'!$C$6:$S$6,_xlfn.XLOOKUP('Pricing Tool'!T839,'ExtraLok 125'!$A$7:$A$33,'ExtraLok 125'!$C$7:$S$33)),0))</f>
        <v>0</v>
      </c>
      <c r="AU839" s="9">
        <f t="shared" ca="1" si="297"/>
        <v>0</v>
      </c>
      <c r="AV839" s="9" t="str">
        <f t="shared" si="285"/>
        <v/>
      </c>
      <c r="AW839" s="85" t="e">
        <f>_xlfn.XLOOKUP($AV839,'Size capacities'!$A$2:$A$120,'Size capacities'!D$2:D$120)</f>
        <v>#N/A</v>
      </c>
      <c r="AX839" s="85" t="e">
        <f>_xlfn.XLOOKUP($AV839,'Size capacities'!$A$2:$A$120,'Size capacities'!E$2:E$120)</f>
        <v>#N/A</v>
      </c>
      <c r="AY839" s="85" t="e">
        <f>_xlfn.XLOOKUP($AV839,'Size capacities'!$A$2:$A$120,'Size capacities'!F$2:F$120)</f>
        <v>#N/A</v>
      </c>
      <c r="AZ839" s="85" t="e">
        <f>_xlfn.XLOOKUP($AV839,'Size capacities'!$A$2:$A$120,'Size capacities'!G$2:G$120)</f>
        <v>#N/A</v>
      </c>
      <c r="BA839" s="85">
        <f t="shared" si="286"/>
        <v>0</v>
      </c>
      <c r="BB839" s="85">
        <f t="shared" si="287"/>
        <v>0</v>
      </c>
    </row>
    <row r="840" spans="1:54" x14ac:dyDescent="0.3">
      <c r="A840" s="7">
        <v>837</v>
      </c>
      <c r="B840" s="91"/>
      <c r="C840" s="91"/>
      <c r="D840" s="91"/>
      <c r="E840" s="91"/>
      <c r="F840" s="91"/>
      <c r="G840" s="91"/>
      <c r="H840" s="91"/>
      <c r="I840" s="91"/>
      <c r="J840" s="91"/>
      <c r="K840" s="92"/>
      <c r="L840" s="92"/>
      <c r="M840" s="9">
        <f t="shared" ca="1" si="277"/>
        <v>0</v>
      </c>
      <c r="N840" s="10" cm="1">
        <f t="array" aca="1" ref="N840" ca="1">IF(ISBLANK(C840),0,IF(F840="Flow",AP840,IF(F840="Cascade",AQ840,IF(OR(ISBLANK(F840),ISBLANK(G840),ISBLANK(I840),ISBLANK(J840)),0,(_xlfn.XLOOKUP(S840,INDIRECT(U840&amp;W840&amp;"W"),_xlfn.XLOOKUP(T840,INDIRECT(U840&amp;W840&amp;"D"),INDIRECT(U840&amp;W840))))))))</f>
        <v>0</v>
      </c>
      <c r="O840" s="93"/>
      <c r="P840" s="9">
        <f t="shared" ca="1" si="278"/>
        <v>0</v>
      </c>
      <c r="Q840" s="9">
        <f t="shared" si="288"/>
        <v>0</v>
      </c>
      <c r="S840" s="7">
        <f t="shared" si="289"/>
        <v>800</v>
      </c>
      <c r="T840" s="7">
        <f t="shared" si="290"/>
        <v>800</v>
      </c>
      <c r="U840" s="8" t="str">
        <f t="shared" si="291"/>
        <v/>
      </c>
      <c r="V840" s="7" cm="1">
        <f t="array" aca="1" ref="V840" ca="1">IF(ISBLANK(I840),0,_xlfn.XLOOKUP(I840,INDIRECT(U840&amp;"Controls"),INDIRECT(U840&amp;"ControlsAddon")))</f>
        <v>0</v>
      </c>
      <c r="W840" s="7" t="str">
        <f t="shared" si="279"/>
        <v/>
      </c>
      <c r="X840" s="7" cm="1">
        <f t="array" aca="1" ref="X840" ca="1">IF(AND(K840="y",NOT(ISBLANK(H840))),_xlfn.XLOOKUP(S840,ralcassette,ralcassettecost),IF(K840="Y",_xlfn.XLOOKUP(S840,INDIRECT(U840&amp;"RALW"),_xlfn.XLOOKUP(T840,INDIRECT(U840&amp;"RALD"),INDIRECT(U840&amp;"RAL"))),0))</f>
        <v>0</v>
      </c>
      <c r="Y840" s="7">
        <f t="shared" si="292"/>
        <v>0</v>
      </c>
      <c r="Z840" s="7">
        <f t="shared" si="293"/>
        <v>0</v>
      </c>
      <c r="AA840" s="7" cm="1">
        <f t="array" ref="AA840">IF(ISNUMBER(SEARCH("cassette",H840)),_xlfn.XLOOKUP(S840,cassettewidth,_xlfn.XLOOKUP(H840,cassettetype,cassette)),IF(ISNUMBER(SEARCH("fascia",H840)),_xlfn.XLOOKUP(S840,fasciawidth,_xlfn.XLOOKUP(H840,fasciatype,fascia)),0))</f>
        <v>0</v>
      </c>
      <c r="AB840" s="7" t="str">
        <f t="shared" si="294"/>
        <v/>
      </c>
      <c r="AC840" s="7" t="str" cm="1">
        <f t="array" ref="AC840">IF(NOT(ISBLANK(H840)),_xlfn.XLOOKUP(S840,cassetterefwidth,_xlfn.XLOOKUP(T840,cassetterefdrop,cassetteref)),"")</f>
        <v/>
      </c>
      <c r="AD840" s="1" t="b">
        <f t="shared" si="295"/>
        <v>0</v>
      </c>
      <c r="AE840" s="1" t="b">
        <f t="shared" si="280"/>
        <v>0</v>
      </c>
      <c r="AF840" s="10" t="e" cm="1">
        <f t="array" aca="1" ref="AF840" ca="1">(_xlfn.XLOOKUP($S840,INDIRECT($U840&amp;$W840&amp;"W"),_xlfn.XLOOKUP($T840,INDIRECT($U840&amp;$W840&amp;"D"),INDIRECT($U840&amp;$W840))))</f>
        <v>#REF!</v>
      </c>
      <c r="AG840" s="9"/>
      <c r="AH840" s="9"/>
      <c r="AI840" s="9"/>
      <c r="AJ840" s="9"/>
      <c r="AK840" s="9"/>
      <c r="AL840" s="7">
        <f t="shared" si="281"/>
        <v>500</v>
      </c>
      <c r="AM840" s="7" t="str">
        <f t="shared" si="296"/>
        <v/>
      </c>
      <c r="AN840" s="7">
        <f t="shared" si="282"/>
        <v>0</v>
      </c>
      <c r="AO840" s="7">
        <f t="shared" si="283"/>
        <v>0</v>
      </c>
      <c r="AP840" s="9" cm="1">
        <f t="array" aca="1" ref="AP840" ca="1">IF(F840="Flow",_xlfn.XLOOKUP(AL840,INDIRECT(F840&amp;AM840&amp;"W"),_xlfn.XLOOKUP(AI840,INDIRECT(F840&amp;AM840&amp;"H"),INDIRECT(F840&amp;AM840))),0)</f>
        <v>0</v>
      </c>
      <c r="AQ840" s="9">
        <f>IF(F840="Cascade",_xlfn.XLOOKUP(S840,Cascade!$C$4:$S$4,Cascade!$C$5:$S$5),0)</f>
        <v>0</v>
      </c>
      <c r="AR840" s="9" t="b">
        <f t="shared" si="284"/>
        <v>0</v>
      </c>
      <c r="AS840" s="9" cm="1">
        <f t="array" aca="1" ref="AS840" ca="1">IF(OR(G840="Ellipse 43",G840="Luxury 46",G840="Type 2",G840="Type D",G840="Type Z",ISBLANK(G840)),0,_xlfn.XLOOKUP(S840,INDIRECT(U840&amp;AR840&amp;"w"),INDIRECT(U840&amp;AR840)))</f>
        <v>0</v>
      </c>
      <c r="AT840" s="9" cm="1">
        <f t="array" ref="AT840">IF(F840="ExtraLok 100",_xlfn.XLOOKUP(S840,'ExtraLok 100'!$C$6:$S$6,_xlfn.XLOOKUP('Pricing Tool'!T840,'ExtraLok 100'!$A$7:$A$21,'ExtraLok 100'!$C$7:$S$21)),IF(F840="ExtraLok 125",_xlfn.XLOOKUP('Pricing Tool'!S840,'ExtraLok 125'!$C$6:$S$6,_xlfn.XLOOKUP('Pricing Tool'!T840,'ExtraLok 125'!$A$7:$A$33,'ExtraLok 125'!$C$7:$S$33)),0))</f>
        <v>0</v>
      </c>
      <c r="AU840" s="9">
        <f t="shared" ca="1" si="297"/>
        <v>0</v>
      </c>
      <c r="AV840" s="9" t="str">
        <f t="shared" si="285"/>
        <v/>
      </c>
      <c r="AW840" s="85" t="e">
        <f>_xlfn.XLOOKUP($AV840,'Size capacities'!$A$2:$A$120,'Size capacities'!D$2:D$120)</f>
        <v>#N/A</v>
      </c>
      <c r="AX840" s="85" t="e">
        <f>_xlfn.XLOOKUP($AV840,'Size capacities'!$A$2:$A$120,'Size capacities'!E$2:E$120)</f>
        <v>#N/A</v>
      </c>
      <c r="AY840" s="85" t="e">
        <f>_xlfn.XLOOKUP($AV840,'Size capacities'!$A$2:$A$120,'Size capacities'!F$2:F$120)</f>
        <v>#N/A</v>
      </c>
      <c r="AZ840" s="85" t="e">
        <f>_xlfn.XLOOKUP($AV840,'Size capacities'!$A$2:$A$120,'Size capacities'!G$2:G$120)</f>
        <v>#N/A</v>
      </c>
      <c r="BA840" s="85">
        <f t="shared" si="286"/>
        <v>0</v>
      </c>
      <c r="BB840" s="85">
        <f t="shared" si="287"/>
        <v>0</v>
      </c>
    </row>
    <row r="841" spans="1:54" x14ac:dyDescent="0.3">
      <c r="A841" s="7">
        <v>838</v>
      </c>
      <c r="B841" s="91"/>
      <c r="C841" s="91"/>
      <c r="D841" s="91"/>
      <c r="E841" s="91"/>
      <c r="F841" s="91"/>
      <c r="G841" s="91"/>
      <c r="H841" s="91"/>
      <c r="I841" s="91"/>
      <c r="J841" s="91"/>
      <c r="K841" s="92"/>
      <c r="L841" s="92"/>
      <c r="M841" s="9">
        <f t="shared" ca="1" si="277"/>
        <v>0</v>
      </c>
      <c r="N841" s="10" cm="1">
        <f t="array" aca="1" ref="N841" ca="1">IF(ISBLANK(C841),0,IF(F841="Flow",AP841,IF(F841="Cascade",AQ841,IF(OR(ISBLANK(F841),ISBLANK(G841),ISBLANK(I841),ISBLANK(J841)),0,(_xlfn.XLOOKUP(S841,INDIRECT(U841&amp;W841&amp;"W"),_xlfn.XLOOKUP(T841,INDIRECT(U841&amp;W841&amp;"D"),INDIRECT(U841&amp;W841))))))))</f>
        <v>0</v>
      </c>
      <c r="O841" s="93"/>
      <c r="P841" s="9">
        <f t="shared" ca="1" si="278"/>
        <v>0</v>
      </c>
      <c r="Q841" s="9">
        <f t="shared" si="288"/>
        <v>0</v>
      </c>
      <c r="S841" s="7">
        <f t="shared" si="289"/>
        <v>800</v>
      </c>
      <c r="T841" s="7">
        <f t="shared" si="290"/>
        <v>800</v>
      </c>
      <c r="U841" s="8" t="str">
        <f t="shared" si="291"/>
        <v/>
      </c>
      <c r="V841" s="7" cm="1">
        <f t="array" aca="1" ref="V841" ca="1">IF(ISBLANK(I841),0,_xlfn.XLOOKUP(I841,INDIRECT(U841&amp;"Controls"),INDIRECT(U841&amp;"ControlsAddon")))</f>
        <v>0</v>
      </c>
      <c r="W841" s="7" t="str">
        <f t="shared" si="279"/>
        <v/>
      </c>
      <c r="X841" s="7" cm="1">
        <f t="array" aca="1" ref="X841" ca="1">IF(AND(K841="y",NOT(ISBLANK(H841))),_xlfn.XLOOKUP(S841,ralcassette,ralcassettecost),IF(K841="Y",_xlfn.XLOOKUP(S841,INDIRECT(U841&amp;"RALW"),_xlfn.XLOOKUP(T841,INDIRECT(U841&amp;"RALD"),INDIRECT(U841&amp;"RAL"))),0))</f>
        <v>0</v>
      </c>
      <c r="Y841" s="7">
        <f t="shared" si="292"/>
        <v>0</v>
      </c>
      <c r="Z841" s="7">
        <f t="shared" si="293"/>
        <v>0</v>
      </c>
      <c r="AA841" s="7" cm="1">
        <f t="array" ref="AA841">IF(ISNUMBER(SEARCH("cassette",H841)),_xlfn.XLOOKUP(S841,cassettewidth,_xlfn.XLOOKUP(H841,cassettetype,cassette)),IF(ISNUMBER(SEARCH("fascia",H841)),_xlfn.XLOOKUP(S841,fasciawidth,_xlfn.XLOOKUP(H841,fasciatype,fascia)),0))</f>
        <v>0</v>
      </c>
      <c r="AB841" s="7" t="str">
        <f t="shared" si="294"/>
        <v/>
      </c>
      <c r="AC841" s="7" t="str" cm="1">
        <f t="array" ref="AC841">IF(NOT(ISBLANK(H841)),_xlfn.XLOOKUP(S841,cassetterefwidth,_xlfn.XLOOKUP(T841,cassetterefdrop,cassetteref)),"")</f>
        <v/>
      </c>
      <c r="AD841" s="1" t="b">
        <f t="shared" si="295"/>
        <v>0</v>
      </c>
      <c r="AE841" s="1" t="b">
        <f t="shared" si="280"/>
        <v>0</v>
      </c>
      <c r="AF841" s="10" t="e" cm="1">
        <f t="array" aca="1" ref="AF841" ca="1">(_xlfn.XLOOKUP($S841,INDIRECT($U841&amp;$W841&amp;"W"),_xlfn.XLOOKUP($T841,INDIRECT($U841&amp;$W841&amp;"D"),INDIRECT($U841&amp;$W841))))</f>
        <v>#REF!</v>
      </c>
      <c r="AG841" s="9"/>
      <c r="AH841" s="9"/>
      <c r="AI841" s="9"/>
      <c r="AJ841" s="9"/>
      <c r="AK841" s="9"/>
      <c r="AL841" s="7">
        <f t="shared" si="281"/>
        <v>500</v>
      </c>
      <c r="AM841" s="7" t="str">
        <f t="shared" si="296"/>
        <v/>
      </c>
      <c r="AN841" s="7">
        <f t="shared" si="282"/>
        <v>0</v>
      </c>
      <c r="AO841" s="7">
        <f t="shared" si="283"/>
        <v>0</v>
      </c>
      <c r="AP841" s="9" cm="1">
        <f t="array" aca="1" ref="AP841" ca="1">IF(F841="Flow",_xlfn.XLOOKUP(AL841,INDIRECT(F841&amp;AM841&amp;"W"),_xlfn.XLOOKUP(AI841,INDIRECT(F841&amp;AM841&amp;"H"),INDIRECT(F841&amp;AM841))),0)</f>
        <v>0</v>
      </c>
      <c r="AQ841" s="9">
        <f>IF(F841="Cascade",_xlfn.XLOOKUP(S841,Cascade!$C$4:$S$4,Cascade!$C$5:$S$5),0)</f>
        <v>0</v>
      </c>
      <c r="AR841" s="9" t="b">
        <f t="shared" si="284"/>
        <v>0</v>
      </c>
      <c r="AS841" s="9" cm="1">
        <f t="array" aca="1" ref="AS841" ca="1">IF(OR(G841="Ellipse 43",G841="Luxury 46",G841="Type 2",G841="Type D",G841="Type Z",ISBLANK(G841)),0,_xlfn.XLOOKUP(S841,INDIRECT(U841&amp;AR841&amp;"w"),INDIRECT(U841&amp;AR841)))</f>
        <v>0</v>
      </c>
      <c r="AT841" s="9" cm="1">
        <f t="array" ref="AT841">IF(F841="ExtraLok 100",_xlfn.XLOOKUP(S841,'ExtraLok 100'!$C$6:$S$6,_xlfn.XLOOKUP('Pricing Tool'!T841,'ExtraLok 100'!$A$7:$A$21,'ExtraLok 100'!$C$7:$S$21)),IF(F841="ExtraLok 125",_xlfn.XLOOKUP('Pricing Tool'!S841,'ExtraLok 125'!$C$6:$S$6,_xlfn.XLOOKUP('Pricing Tool'!T841,'ExtraLok 125'!$A$7:$A$33,'ExtraLok 125'!$C$7:$S$33)),0))</f>
        <v>0</v>
      </c>
      <c r="AU841" s="9">
        <f t="shared" ca="1" si="297"/>
        <v>0</v>
      </c>
      <c r="AV841" s="9" t="str">
        <f t="shared" si="285"/>
        <v/>
      </c>
      <c r="AW841" s="85" t="e">
        <f>_xlfn.XLOOKUP($AV841,'Size capacities'!$A$2:$A$120,'Size capacities'!D$2:D$120)</f>
        <v>#N/A</v>
      </c>
      <c r="AX841" s="85" t="e">
        <f>_xlfn.XLOOKUP($AV841,'Size capacities'!$A$2:$A$120,'Size capacities'!E$2:E$120)</f>
        <v>#N/A</v>
      </c>
      <c r="AY841" s="85" t="e">
        <f>_xlfn.XLOOKUP($AV841,'Size capacities'!$A$2:$A$120,'Size capacities'!F$2:F$120)</f>
        <v>#N/A</v>
      </c>
      <c r="AZ841" s="85" t="e">
        <f>_xlfn.XLOOKUP($AV841,'Size capacities'!$A$2:$A$120,'Size capacities'!G$2:G$120)</f>
        <v>#N/A</v>
      </c>
      <c r="BA841" s="85">
        <f t="shared" si="286"/>
        <v>0</v>
      </c>
      <c r="BB841" s="85">
        <f t="shared" si="287"/>
        <v>0</v>
      </c>
    </row>
    <row r="842" spans="1:54" x14ac:dyDescent="0.3">
      <c r="A842" s="7">
        <v>839</v>
      </c>
      <c r="B842" s="91"/>
      <c r="C842" s="91"/>
      <c r="D842" s="91"/>
      <c r="E842" s="91"/>
      <c r="F842" s="91"/>
      <c r="G842" s="91"/>
      <c r="H842" s="91"/>
      <c r="I842" s="91"/>
      <c r="J842" s="91"/>
      <c r="K842" s="92"/>
      <c r="L842" s="92"/>
      <c r="M842" s="9">
        <f t="shared" ca="1" si="277"/>
        <v>0</v>
      </c>
      <c r="N842" s="10" cm="1">
        <f t="array" aca="1" ref="N842" ca="1">IF(ISBLANK(C842),0,IF(F842="Flow",AP842,IF(F842="Cascade",AQ842,IF(OR(ISBLANK(F842),ISBLANK(G842),ISBLANK(I842),ISBLANK(J842)),0,(_xlfn.XLOOKUP(S842,INDIRECT(U842&amp;W842&amp;"W"),_xlfn.XLOOKUP(T842,INDIRECT(U842&amp;W842&amp;"D"),INDIRECT(U842&amp;W842))))))))</f>
        <v>0</v>
      </c>
      <c r="O842" s="93"/>
      <c r="P842" s="9">
        <f t="shared" ca="1" si="278"/>
        <v>0</v>
      </c>
      <c r="Q842" s="9">
        <f t="shared" si="288"/>
        <v>0</v>
      </c>
      <c r="S842" s="7">
        <f t="shared" si="289"/>
        <v>800</v>
      </c>
      <c r="T842" s="7">
        <f t="shared" si="290"/>
        <v>800</v>
      </c>
      <c r="U842" s="8" t="str">
        <f t="shared" si="291"/>
        <v/>
      </c>
      <c r="V842" s="7" cm="1">
        <f t="array" aca="1" ref="V842" ca="1">IF(ISBLANK(I842),0,_xlfn.XLOOKUP(I842,INDIRECT(U842&amp;"Controls"),INDIRECT(U842&amp;"ControlsAddon")))</f>
        <v>0</v>
      </c>
      <c r="W842" s="7" t="str">
        <f t="shared" si="279"/>
        <v/>
      </c>
      <c r="X842" s="7" cm="1">
        <f t="array" aca="1" ref="X842" ca="1">IF(AND(K842="y",NOT(ISBLANK(H842))),_xlfn.XLOOKUP(S842,ralcassette,ralcassettecost),IF(K842="Y",_xlfn.XLOOKUP(S842,INDIRECT(U842&amp;"RALW"),_xlfn.XLOOKUP(T842,INDIRECT(U842&amp;"RALD"),INDIRECT(U842&amp;"RAL"))),0))</f>
        <v>0</v>
      </c>
      <c r="Y842" s="7">
        <f t="shared" si="292"/>
        <v>0</v>
      </c>
      <c r="Z842" s="7">
        <f t="shared" si="293"/>
        <v>0</v>
      </c>
      <c r="AA842" s="7" cm="1">
        <f t="array" ref="AA842">IF(ISNUMBER(SEARCH("cassette",H842)),_xlfn.XLOOKUP(S842,cassettewidth,_xlfn.XLOOKUP(H842,cassettetype,cassette)),IF(ISNUMBER(SEARCH("fascia",H842)),_xlfn.XLOOKUP(S842,fasciawidth,_xlfn.XLOOKUP(H842,fasciatype,fascia)),0))</f>
        <v>0</v>
      </c>
      <c r="AB842" s="7" t="str">
        <f t="shared" si="294"/>
        <v/>
      </c>
      <c r="AC842" s="7" t="str" cm="1">
        <f t="array" ref="AC842">IF(NOT(ISBLANK(H842)),_xlfn.XLOOKUP(S842,cassetterefwidth,_xlfn.XLOOKUP(T842,cassetterefdrop,cassetteref)),"")</f>
        <v/>
      </c>
      <c r="AD842" s="1" t="b">
        <f t="shared" si="295"/>
        <v>0</v>
      </c>
      <c r="AE842" s="1" t="b">
        <f t="shared" si="280"/>
        <v>0</v>
      </c>
      <c r="AF842" s="10" t="e" cm="1">
        <f t="array" aca="1" ref="AF842" ca="1">(_xlfn.XLOOKUP($S842,INDIRECT($U842&amp;$W842&amp;"W"),_xlfn.XLOOKUP($T842,INDIRECT($U842&amp;$W842&amp;"D"),INDIRECT($U842&amp;$W842))))</f>
        <v>#REF!</v>
      </c>
      <c r="AG842" s="9"/>
      <c r="AH842" s="9"/>
      <c r="AI842" s="9"/>
      <c r="AJ842" s="9"/>
      <c r="AK842" s="9"/>
      <c r="AL842" s="7">
        <f t="shared" si="281"/>
        <v>500</v>
      </c>
      <c r="AM842" s="7" t="str">
        <f t="shared" si="296"/>
        <v/>
      </c>
      <c r="AN842" s="7">
        <f t="shared" si="282"/>
        <v>0</v>
      </c>
      <c r="AO842" s="7">
        <f t="shared" si="283"/>
        <v>0</v>
      </c>
      <c r="AP842" s="9" cm="1">
        <f t="array" aca="1" ref="AP842" ca="1">IF(F842="Flow",_xlfn.XLOOKUP(AL842,INDIRECT(F842&amp;AM842&amp;"W"),_xlfn.XLOOKUP(AI842,INDIRECT(F842&amp;AM842&amp;"H"),INDIRECT(F842&amp;AM842))),0)</f>
        <v>0</v>
      </c>
      <c r="AQ842" s="9">
        <f>IF(F842="Cascade",_xlfn.XLOOKUP(S842,Cascade!$C$4:$S$4,Cascade!$C$5:$S$5),0)</f>
        <v>0</v>
      </c>
      <c r="AR842" s="9" t="b">
        <f t="shared" si="284"/>
        <v>0</v>
      </c>
      <c r="AS842" s="9" cm="1">
        <f t="array" aca="1" ref="AS842" ca="1">IF(OR(G842="Ellipse 43",G842="Luxury 46",G842="Type 2",G842="Type D",G842="Type Z",ISBLANK(G842)),0,_xlfn.XLOOKUP(S842,INDIRECT(U842&amp;AR842&amp;"w"),INDIRECT(U842&amp;AR842)))</f>
        <v>0</v>
      </c>
      <c r="AT842" s="9" cm="1">
        <f t="array" ref="AT842">IF(F842="ExtraLok 100",_xlfn.XLOOKUP(S842,'ExtraLok 100'!$C$6:$S$6,_xlfn.XLOOKUP('Pricing Tool'!T842,'ExtraLok 100'!$A$7:$A$21,'ExtraLok 100'!$C$7:$S$21)),IF(F842="ExtraLok 125",_xlfn.XLOOKUP('Pricing Tool'!S842,'ExtraLok 125'!$C$6:$S$6,_xlfn.XLOOKUP('Pricing Tool'!T842,'ExtraLok 125'!$A$7:$A$33,'ExtraLok 125'!$C$7:$S$33)),0))</f>
        <v>0</v>
      </c>
      <c r="AU842" s="9">
        <f t="shared" ca="1" si="297"/>
        <v>0</v>
      </c>
      <c r="AV842" s="9" t="str">
        <f t="shared" si="285"/>
        <v/>
      </c>
      <c r="AW842" s="85" t="e">
        <f>_xlfn.XLOOKUP($AV842,'Size capacities'!$A$2:$A$120,'Size capacities'!D$2:D$120)</f>
        <v>#N/A</v>
      </c>
      <c r="AX842" s="85" t="e">
        <f>_xlfn.XLOOKUP($AV842,'Size capacities'!$A$2:$A$120,'Size capacities'!E$2:E$120)</f>
        <v>#N/A</v>
      </c>
      <c r="AY842" s="85" t="e">
        <f>_xlfn.XLOOKUP($AV842,'Size capacities'!$A$2:$A$120,'Size capacities'!F$2:F$120)</f>
        <v>#N/A</v>
      </c>
      <c r="AZ842" s="85" t="e">
        <f>_xlfn.XLOOKUP($AV842,'Size capacities'!$A$2:$A$120,'Size capacities'!G$2:G$120)</f>
        <v>#N/A</v>
      </c>
      <c r="BA842" s="85">
        <f t="shared" si="286"/>
        <v>0</v>
      </c>
      <c r="BB842" s="85">
        <f t="shared" si="287"/>
        <v>0</v>
      </c>
    </row>
    <row r="843" spans="1:54" x14ac:dyDescent="0.3">
      <c r="A843" s="7">
        <v>840</v>
      </c>
      <c r="B843" s="91"/>
      <c r="C843" s="91"/>
      <c r="D843" s="91"/>
      <c r="E843" s="91"/>
      <c r="F843" s="91"/>
      <c r="G843" s="91"/>
      <c r="H843" s="91"/>
      <c r="I843" s="91"/>
      <c r="J843" s="91"/>
      <c r="K843" s="92"/>
      <c r="L843" s="92"/>
      <c r="M843" s="9">
        <f t="shared" ca="1" si="277"/>
        <v>0</v>
      </c>
      <c r="N843" s="10" cm="1">
        <f t="array" aca="1" ref="N843" ca="1">IF(ISBLANK(C843),0,IF(F843="Flow",AP843,IF(F843="Cascade",AQ843,IF(OR(ISBLANK(F843),ISBLANK(G843),ISBLANK(I843),ISBLANK(J843)),0,(_xlfn.XLOOKUP(S843,INDIRECT(U843&amp;W843&amp;"W"),_xlfn.XLOOKUP(T843,INDIRECT(U843&amp;W843&amp;"D"),INDIRECT(U843&amp;W843))))))))</f>
        <v>0</v>
      </c>
      <c r="O843" s="93"/>
      <c r="P843" s="9">
        <f t="shared" ca="1" si="278"/>
        <v>0</v>
      </c>
      <c r="Q843" s="9">
        <f t="shared" si="288"/>
        <v>0</v>
      </c>
      <c r="S843" s="7">
        <f t="shared" si="289"/>
        <v>800</v>
      </c>
      <c r="T843" s="7">
        <f t="shared" si="290"/>
        <v>800</v>
      </c>
      <c r="U843" s="8" t="str">
        <f t="shared" si="291"/>
        <v/>
      </c>
      <c r="V843" s="7" cm="1">
        <f t="array" aca="1" ref="V843" ca="1">IF(ISBLANK(I843),0,_xlfn.XLOOKUP(I843,INDIRECT(U843&amp;"Controls"),INDIRECT(U843&amp;"ControlsAddon")))</f>
        <v>0</v>
      </c>
      <c r="W843" s="7" t="str">
        <f t="shared" si="279"/>
        <v/>
      </c>
      <c r="X843" s="7" cm="1">
        <f t="array" aca="1" ref="X843" ca="1">IF(AND(K843="y",NOT(ISBLANK(H843))),_xlfn.XLOOKUP(S843,ralcassette,ralcassettecost),IF(K843="Y",_xlfn.XLOOKUP(S843,INDIRECT(U843&amp;"RALW"),_xlfn.XLOOKUP(T843,INDIRECT(U843&amp;"RALD"),INDIRECT(U843&amp;"RAL"))),0))</f>
        <v>0</v>
      </c>
      <c r="Y843" s="7">
        <f t="shared" si="292"/>
        <v>0</v>
      </c>
      <c r="Z843" s="7">
        <f t="shared" si="293"/>
        <v>0</v>
      </c>
      <c r="AA843" s="7" cm="1">
        <f t="array" ref="AA843">IF(ISNUMBER(SEARCH("cassette",H843)),_xlfn.XLOOKUP(S843,cassettewidth,_xlfn.XLOOKUP(H843,cassettetype,cassette)),IF(ISNUMBER(SEARCH("fascia",H843)),_xlfn.XLOOKUP(S843,fasciawidth,_xlfn.XLOOKUP(H843,fasciatype,fascia)),0))</f>
        <v>0</v>
      </c>
      <c r="AB843" s="7" t="str">
        <f t="shared" si="294"/>
        <v/>
      </c>
      <c r="AC843" s="7" t="str" cm="1">
        <f t="array" ref="AC843">IF(NOT(ISBLANK(H843)),_xlfn.XLOOKUP(S843,cassetterefwidth,_xlfn.XLOOKUP(T843,cassetterefdrop,cassetteref)),"")</f>
        <v/>
      </c>
      <c r="AD843" s="1" t="b">
        <f t="shared" si="295"/>
        <v>0</v>
      </c>
      <c r="AE843" s="1" t="b">
        <f t="shared" si="280"/>
        <v>0</v>
      </c>
      <c r="AF843" s="10" t="e" cm="1">
        <f t="array" aca="1" ref="AF843" ca="1">(_xlfn.XLOOKUP($S843,INDIRECT($U843&amp;$W843&amp;"W"),_xlfn.XLOOKUP($T843,INDIRECT($U843&amp;$W843&amp;"D"),INDIRECT($U843&amp;$W843))))</f>
        <v>#REF!</v>
      </c>
      <c r="AG843" s="9"/>
      <c r="AH843" s="9"/>
      <c r="AI843" s="9"/>
      <c r="AJ843" s="9"/>
      <c r="AK843" s="9"/>
      <c r="AL843" s="7">
        <f t="shared" si="281"/>
        <v>500</v>
      </c>
      <c r="AM843" s="7" t="str">
        <f t="shared" si="296"/>
        <v/>
      </c>
      <c r="AN843" s="7">
        <f t="shared" si="282"/>
        <v>0</v>
      </c>
      <c r="AO843" s="7">
        <f t="shared" si="283"/>
        <v>0</v>
      </c>
      <c r="AP843" s="9" cm="1">
        <f t="array" aca="1" ref="AP843" ca="1">IF(F843="Flow",_xlfn.XLOOKUP(AL843,INDIRECT(F843&amp;AM843&amp;"W"),_xlfn.XLOOKUP(AI843,INDIRECT(F843&amp;AM843&amp;"H"),INDIRECT(F843&amp;AM843))),0)</f>
        <v>0</v>
      </c>
      <c r="AQ843" s="9">
        <f>IF(F843="Cascade",_xlfn.XLOOKUP(S843,Cascade!$C$4:$S$4,Cascade!$C$5:$S$5),0)</f>
        <v>0</v>
      </c>
      <c r="AR843" s="9" t="b">
        <f t="shared" si="284"/>
        <v>0</v>
      </c>
      <c r="AS843" s="9" cm="1">
        <f t="array" aca="1" ref="AS843" ca="1">IF(OR(G843="Ellipse 43",G843="Luxury 46",G843="Type 2",G843="Type D",G843="Type Z",ISBLANK(G843)),0,_xlfn.XLOOKUP(S843,INDIRECT(U843&amp;AR843&amp;"w"),INDIRECT(U843&amp;AR843)))</f>
        <v>0</v>
      </c>
      <c r="AT843" s="9" cm="1">
        <f t="array" ref="AT843">IF(F843="ExtraLok 100",_xlfn.XLOOKUP(S843,'ExtraLok 100'!$C$6:$S$6,_xlfn.XLOOKUP('Pricing Tool'!T843,'ExtraLok 100'!$A$7:$A$21,'ExtraLok 100'!$C$7:$S$21)),IF(F843="ExtraLok 125",_xlfn.XLOOKUP('Pricing Tool'!S843,'ExtraLok 125'!$C$6:$S$6,_xlfn.XLOOKUP('Pricing Tool'!T843,'ExtraLok 125'!$A$7:$A$33,'ExtraLok 125'!$C$7:$S$33)),0))</f>
        <v>0</v>
      </c>
      <c r="AU843" s="9">
        <f t="shared" ca="1" si="297"/>
        <v>0</v>
      </c>
      <c r="AV843" s="9" t="str">
        <f t="shared" si="285"/>
        <v/>
      </c>
      <c r="AW843" s="85" t="e">
        <f>_xlfn.XLOOKUP($AV843,'Size capacities'!$A$2:$A$120,'Size capacities'!D$2:D$120)</f>
        <v>#N/A</v>
      </c>
      <c r="AX843" s="85" t="e">
        <f>_xlfn.XLOOKUP($AV843,'Size capacities'!$A$2:$A$120,'Size capacities'!E$2:E$120)</f>
        <v>#N/A</v>
      </c>
      <c r="AY843" s="85" t="e">
        <f>_xlfn.XLOOKUP($AV843,'Size capacities'!$A$2:$A$120,'Size capacities'!F$2:F$120)</f>
        <v>#N/A</v>
      </c>
      <c r="AZ843" s="85" t="e">
        <f>_xlfn.XLOOKUP($AV843,'Size capacities'!$A$2:$A$120,'Size capacities'!G$2:G$120)</f>
        <v>#N/A</v>
      </c>
      <c r="BA843" s="85">
        <f t="shared" si="286"/>
        <v>0</v>
      </c>
      <c r="BB843" s="85">
        <f t="shared" si="287"/>
        <v>0</v>
      </c>
    </row>
    <row r="844" spans="1:54" x14ac:dyDescent="0.3">
      <c r="A844" s="7">
        <v>841</v>
      </c>
      <c r="B844" s="91"/>
      <c r="C844" s="91"/>
      <c r="D844" s="91"/>
      <c r="E844" s="91"/>
      <c r="F844" s="91"/>
      <c r="G844" s="91"/>
      <c r="H844" s="91"/>
      <c r="I844" s="91"/>
      <c r="J844" s="91"/>
      <c r="K844" s="92"/>
      <c r="L844" s="92"/>
      <c r="M844" s="9">
        <f t="shared" ca="1" si="277"/>
        <v>0</v>
      </c>
      <c r="N844" s="10" cm="1">
        <f t="array" aca="1" ref="N844" ca="1">IF(ISBLANK(C844),0,IF(F844="Flow",AP844,IF(F844="Cascade",AQ844,IF(OR(ISBLANK(F844),ISBLANK(G844),ISBLANK(I844),ISBLANK(J844)),0,(_xlfn.XLOOKUP(S844,INDIRECT(U844&amp;W844&amp;"W"),_xlfn.XLOOKUP(T844,INDIRECT(U844&amp;W844&amp;"D"),INDIRECT(U844&amp;W844))))))))</f>
        <v>0</v>
      </c>
      <c r="O844" s="93"/>
      <c r="P844" s="9">
        <f t="shared" ca="1" si="278"/>
        <v>0</v>
      </c>
      <c r="Q844" s="9">
        <f t="shared" si="288"/>
        <v>0</v>
      </c>
      <c r="S844" s="7">
        <f t="shared" si="289"/>
        <v>800</v>
      </c>
      <c r="T844" s="7">
        <f t="shared" si="290"/>
        <v>800</v>
      </c>
      <c r="U844" s="8" t="str">
        <f t="shared" si="291"/>
        <v/>
      </c>
      <c r="V844" s="7" cm="1">
        <f t="array" aca="1" ref="V844" ca="1">IF(ISBLANK(I844),0,_xlfn.XLOOKUP(I844,INDIRECT(U844&amp;"Controls"),INDIRECT(U844&amp;"ControlsAddon")))</f>
        <v>0</v>
      </c>
      <c r="W844" s="7" t="str">
        <f t="shared" si="279"/>
        <v/>
      </c>
      <c r="X844" s="7" cm="1">
        <f t="array" aca="1" ref="X844" ca="1">IF(AND(K844="y",NOT(ISBLANK(H844))),_xlfn.XLOOKUP(S844,ralcassette,ralcassettecost),IF(K844="Y",_xlfn.XLOOKUP(S844,INDIRECT(U844&amp;"RALW"),_xlfn.XLOOKUP(T844,INDIRECT(U844&amp;"RALD"),INDIRECT(U844&amp;"RAL"))),0))</f>
        <v>0</v>
      </c>
      <c r="Y844" s="7">
        <f t="shared" si="292"/>
        <v>0</v>
      </c>
      <c r="Z844" s="7">
        <f t="shared" si="293"/>
        <v>0</v>
      </c>
      <c r="AA844" s="7" cm="1">
        <f t="array" ref="AA844">IF(ISNUMBER(SEARCH("cassette",H844)),_xlfn.XLOOKUP(S844,cassettewidth,_xlfn.XLOOKUP(H844,cassettetype,cassette)),IF(ISNUMBER(SEARCH("fascia",H844)),_xlfn.XLOOKUP(S844,fasciawidth,_xlfn.XLOOKUP(H844,fasciatype,fascia)),0))</f>
        <v>0</v>
      </c>
      <c r="AB844" s="7" t="str">
        <f t="shared" si="294"/>
        <v/>
      </c>
      <c r="AC844" s="7" t="str" cm="1">
        <f t="array" ref="AC844">IF(NOT(ISBLANK(H844)),_xlfn.XLOOKUP(S844,cassetterefwidth,_xlfn.XLOOKUP(T844,cassetterefdrop,cassetteref)),"")</f>
        <v/>
      </c>
      <c r="AD844" s="1" t="b">
        <f t="shared" si="295"/>
        <v>0</v>
      </c>
      <c r="AE844" s="1" t="b">
        <f t="shared" si="280"/>
        <v>0</v>
      </c>
      <c r="AF844" s="10" t="e" cm="1">
        <f t="array" aca="1" ref="AF844" ca="1">(_xlfn.XLOOKUP($S844,INDIRECT($U844&amp;$W844&amp;"W"),_xlfn.XLOOKUP($T844,INDIRECT($U844&amp;$W844&amp;"D"),INDIRECT($U844&amp;$W844))))</f>
        <v>#REF!</v>
      </c>
      <c r="AG844" s="9"/>
      <c r="AH844" s="9"/>
      <c r="AI844" s="9"/>
      <c r="AJ844" s="9"/>
      <c r="AK844" s="9"/>
      <c r="AL844" s="7">
        <f t="shared" si="281"/>
        <v>500</v>
      </c>
      <c r="AM844" s="7" t="str">
        <f t="shared" si="296"/>
        <v/>
      </c>
      <c r="AN844" s="7">
        <f t="shared" si="282"/>
        <v>0</v>
      </c>
      <c r="AO844" s="7">
        <f t="shared" si="283"/>
        <v>0</v>
      </c>
      <c r="AP844" s="9" cm="1">
        <f t="array" aca="1" ref="AP844" ca="1">IF(F844="Flow",_xlfn.XLOOKUP(AL844,INDIRECT(F844&amp;AM844&amp;"W"),_xlfn.XLOOKUP(AI844,INDIRECT(F844&amp;AM844&amp;"H"),INDIRECT(F844&amp;AM844))),0)</f>
        <v>0</v>
      </c>
      <c r="AQ844" s="9">
        <f>IF(F844="Cascade",_xlfn.XLOOKUP(S844,Cascade!$C$4:$S$4,Cascade!$C$5:$S$5),0)</f>
        <v>0</v>
      </c>
      <c r="AR844" s="9" t="b">
        <f t="shared" si="284"/>
        <v>0</v>
      </c>
      <c r="AS844" s="9" cm="1">
        <f t="array" aca="1" ref="AS844" ca="1">IF(OR(G844="Ellipse 43",G844="Luxury 46",G844="Type 2",G844="Type D",G844="Type Z",ISBLANK(G844)),0,_xlfn.XLOOKUP(S844,INDIRECT(U844&amp;AR844&amp;"w"),INDIRECT(U844&amp;AR844)))</f>
        <v>0</v>
      </c>
      <c r="AT844" s="9" cm="1">
        <f t="array" ref="AT844">IF(F844="ExtraLok 100",_xlfn.XLOOKUP(S844,'ExtraLok 100'!$C$6:$S$6,_xlfn.XLOOKUP('Pricing Tool'!T844,'ExtraLok 100'!$A$7:$A$21,'ExtraLok 100'!$C$7:$S$21)),IF(F844="ExtraLok 125",_xlfn.XLOOKUP('Pricing Tool'!S844,'ExtraLok 125'!$C$6:$S$6,_xlfn.XLOOKUP('Pricing Tool'!T844,'ExtraLok 125'!$A$7:$A$33,'ExtraLok 125'!$C$7:$S$33)),0))</f>
        <v>0</v>
      </c>
      <c r="AU844" s="9">
        <f t="shared" ca="1" si="297"/>
        <v>0</v>
      </c>
      <c r="AV844" s="9" t="str">
        <f t="shared" si="285"/>
        <v/>
      </c>
      <c r="AW844" s="85" t="e">
        <f>_xlfn.XLOOKUP($AV844,'Size capacities'!$A$2:$A$120,'Size capacities'!D$2:D$120)</f>
        <v>#N/A</v>
      </c>
      <c r="AX844" s="85" t="e">
        <f>_xlfn.XLOOKUP($AV844,'Size capacities'!$A$2:$A$120,'Size capacities'!E$2:E$120)</f>
        <v>#N/A</v>
      </c>
      <c r="AY844" s="85" t="e">
        <f>_xlfn.XLOOKUP($AV844,'Size capacities'!$A$2:$A$120,'Size capacities'!F$2:F$120)</f>
        <v>#N/A</v>
      </c>
      <c r="AZ844" s="85" t="e">
        <f>_xlfn.XLOOKUP($AV844,'Size capacities'!$A$2:$A$120,'Size capacities'!G$2:G$120)</f>
        <v>#N/A</v>
      </c>
      <c r="BA844" s="85">
        <f t="shared" si="286"/>
        <v>0</v>
      </c>
      <c r="BB844" s="85">
        <f t="shared" si="287"/>
        <v>0</v>
      </c>
    </row>
    <row r="845" spans="1:54" x14ac:dyDescent="0.3">
      <c r="A845" s="7">
        <v>842</v>
      </c>
      <c r="B845" s="91"/>
      <c r="C845" s="91"/>
      <c r="D845" s="91"/>
      <c r="E845" s="91"/>
      <c r="F845" s="91"/>
      <c r="G845" s="91"/>
      <c r="H845" s="91"/>
      <c r="I845" s="91"/>
      <c r="J845" s="91"/>
      <c r="K845" s="92"/>
      <c r="L845" s="92"/>
      <c r="M845" s="9">
        <f t="shared" ca="1" si="277"/>
        <v>0</v>
      </c>
      <c r="N845" s="10" cm="1">
        <f t="array" aca="1" ref="N845" ca="1">IF(ISBLANK(C845),0,IF(F845="Flow",AP845,IF(F845="Cascade",AQ845,IF(OR(ISBLANK(F845),ISBLANK(G845),ISBLANK(I845),ISBLANK(J845)),0,(_xlfn.XLOOKUP(S845,INDIRECT(U845&amp;W845&amp;"W"),_xlfn.XLOOKUP(T845,INDIRECT(U845&amp;W845&amp;"D"),INDIRECT(U845&amp;W845))))))))</f>
        <v>0</v>
      </c>
      <c r="O845" s="93"/>
      <c r="P845" s="9">
        <f t="shared" ca="1" si="278"/>
        <v>0</v>
      </c>
      <c r="Q845" s="9">
        <f t="shared" si="288"/>
        <v>0</v>
      </c>
      <c r="S845" s="7">
        <f t="shared" si="289"/>
        <v>800</v>
      </c>
      <c r="T845" s="7">
        <f t="shared" si="290"/>
        <v>800</v>
      </c>
      <c r="U845" s="8" t="str">
        <f t="shared" si="291"/>
        <v/>
      </c>
      <c r="V845" s="7" cm="1">
        <f t="array" aca="1" ref="V845" ca="1">IF(ISBLANK(I845),0,_xlfn.XLOOKUP(I845,INDIRECT(U845&amp;"Controls"),INDIRECT(U845&amp;"ControlsAddon")))</f>
        <v>0</v>
      </c>
      <c r="W845" s="7" t="str">
        <f t="shared" si="279"/>
        <v/>
      </c>
      <c r="X845" s="7" cm="1">
        <f t="array" aca="1" ref="X845" ca="1">IF(AND(K845="y",NOT(ISBLANK(H845))),_xlfn.XLOOKUP(S845,ralcassette,ralcassettecost),IF(K845="Y",_xlfn.XLOOKUP(S845,INDIRECT(U845&amp;"RALW"),_xlfn.XLOOKUP(T845,INDIRECT(U845&amp;"RALD"),INDIRECT(U845&amp;"RAL"))),0))</f>
        <v>0</v>
      </c>
      <c r="Y845" s="7">
        <f t="shared" si="292"/>
        <v>0</v>
      </c>
      <c r="Z845" s="7">
        <f t="shared" si="293"/>
        <v>0</v>
      </c>
      <c r="AA845" s="7" cm="1">
        <f t="array" ref="AA845">IF(ISNUMBER(SEARCH("cassette",H845)),_xlfn.XLOOKUP(S845,cassettewidth,_xlfn.XLOOKUP(H845,cassettetype,cassette)),IF(ISNUMBER(SEARCH("fascia",H845)),_xlfn.XLOOKUP(S845,fasciawidth,_xlfn.XLOOKUP(H845,fasciatype,fascia)),0))</f>
        <v>0</v>
      </c>
      <c r="AB845" s="7" t="str">
        <f t="shared" si="294"/>
        <v/>
      </c>
      <c r="AC845" s="7" t="str" cm="1">
        <f t="array" ref="AC845">IF(NOT(ISBLANK(H845)),_xlfn.XLOOKUP(S845,cassetterefwidth,_xlfn.XLOOKUP(T845,cassetterefdrop,cassetteref)),"")</f>
        <v/>
      </c>
      <c r="AD845" s="1" t="b">
        <f t="shared" si="295"/>
        <v>0</v>
      </c>
      <c r="AE845" s="1" t="b">
        <f t="shared" si="280"/>
        <v>0</v>
      </c>
      <c r="AF845" s="10" t="e" cm="1">
        <f t="array" aca="1" ref="AF845" ca="1">(_xlfn.XLOOKUP($S845,INDIRECT($U845&amp;$W845&amp;"W"),_xlfn.XLOOKUP($T845,INDIRECT($U845&amp;$W845&amp;"D"),INDIRECT($U845&amp;$W845))))</f>
        <v>#REF!</v>
      </c>
      <c r="AG845" s="9"/>
      <c r="AH845" s="9"/>
      <c r="AI845" s="9"/>
      <c r="AJ845" s="9"/>
      <c r="AK845" s="9"/>
      <c r="AL845" s="7">
        <f t="shared" si="281"/>
        <v>500</v>
      </c>
      <c r="AM845" s="7" t="str">
        <f t="shared" si="296"/>
        <v/>
      </c>
      <c r="AN845" s="7">
        <f t="shared" si="282"/>
        <v>0</v>
      </c>
      <c r="AO845" s="7">
        <f t="shared" si="283"/>
        <v>0</v>
      </c>
      <c r="AP845" s="9" cm="1">
        <f t="array" aca="1" ref="AP845" ca="1">IF(F845="Flow",_xlfn.XLOOKUP(AL845,INDIRECT(F845&amp;AM845&amp;"W"),_xlfn.XLOOKUP(AI845,INDIRECT(F845&amp;AM845&amp;"H"),INDIRECT(F845&amp;AM845))),0)</f>
        <v>0</v>
      </c>
      <c r="AQ845" s="9">
        <f>IF(F845="Cascade",_xlfn.XLOOKUP(S845,Cascade!$C$4:$S$4,Cascade!$C$5:$S$5),0)</f>
        <v>0</v>
      </c>
      <c r="AR845" s="9" t="b">
        <f t="shared" si="284"/>
        <v>0</v>
      </c>
      <c r="AS845" s="9" cm="1">
        <f t="array" aca="1" ref="AS845" ca="1">IF(OR(G845="Ellipse 43",G845="Luxury 46",G845="Type 2",G845="Type D",G845="Type Z",ISBLANK(G845)),0,_xlfn.XLOOKUP(S845,INDIRECT(U845&amp;AR845&amp;"w"),INDIRECT(U845&amp;AR845)))</f>
        <v>0</v>
      </c>
      <c r="AT845" s="9" cm="1">
        <f t="array" ref="AT845">IF(F845="ExtraLok 100",_xlfn.XLOOKUP(S845,'ExtraLok 100'!$C$6:$S$6,_xlfn.XLOOKUP('Pricing Tool'!T845,'ExtraLok 100'!$A$7:$A$21,'ExtraLok 100'!$C$7:$S$21)),IF(F845="ExtraLok 125",_xlfn.XLOOKUP('Pricing Tool'!S845,'ExtraLok 125'!$C$6:$S$6,_xlfn.XLOOKUP('Pricing Tool'!T845,'ExtraLok 125'!$A$7:$A$33,'ExtraLok 125'!$C$7:$S$33)),0))</f>
        <v>0</v>
      </c>
      <c r="AU845" s="9">
        <f t="shared" ca="1" si="297"/>
        <v>0</v>
      </c>
      <c r="AV845" s="9" t="str">
        <f t="shared" si="285"/>
        <v/>
      </c>
      <c r="AW845" s="85" t="e">
        <f>_xlfn.XLOOKUP($AV845,'Size capacities'!$A$2:$A$120,'Size capacities'!D$2:D$120)</f>
        <v>#N/A</v>
      </c>
      <c r="AX845" s="85" t="e">
        <f>_xlfn.XLOOKUP($AV845,'Size capacities'!$A$2:$A$120,'Size capacities'!E$2:E$120)</f>
        <v>#N/A</v>
      </c>
      <c r="AY845" s="85" t="e">
        <f>_xlfn.XLOOKUP($AV845,'Size capacities'!$A$2:$A$120,'Size capacities'!F$2:F$120)</f>
        <v>#N/A</v>
      </c>
      <c r="AZ845" s="85" t="e">
        <f>_xlfn.XLOOKUP($AV845,'Size capacities'!$A$2:$A$120,'Size capacities'!G$2:G$120)</f>
        <v>#N/A</v>
      </c>
      <c r="BA845" s="85">
        <f t="shared" si="286"/>
        <v>0</v>
      </c>
      <c r="BB845" s="85">
        <f t="shared" si="287"/>
        <v>0</v>
      </c>
    </row>
    <row r="846" spans="1:54" x14ac:dyDescent="0.3">
      <c r="A846" s="7">
        <v>843</v>
      </c>
      <c r="B846" s="91"/>
      <c r="C846" s="91"/>
      <c r="D846" s="91"/>
      <c r="E846" s="91"/>
      <c r="F846" s="91"/>
      <c r="G846" s="91"/>
      <c r="H846" s="91"/>
      <c r="I846" s="91"/>
      <c r="J846" s="91"/>
      <c r="K846" s="92"/>
      <c r="L846" s="92"/>
      <c r="M846" s="9">
        <f t="shared" ca="1" si="277"/>
        <v>0</v>
      </c>
      <c r="N846" s="10" cm="1">
        <f t="array" aca="1" ref="N846" ca="1">IF(ISBLANK(C846),0,IF(F846="Flow",AP846,IF(F846="Cascade",AQ846,IF(OR(ISBLANK(F846),ISBLANK(G846),ISBLANK(I846),ISBLANK(J846)),0,(_xlfn.XLOOKUP(S846,INDIRECT(U846&amp;W846&amp;"W"),_xlfn.XLOOKUP(T846,INDIRECT(U846&amp;W846&amp;"D"),INDIRECT(U846&amp;W846))))))))</f>
        <v>0</v>
      </c>
      <c r="O846" s="93"/>
      <c r="P846" s="9">
        <f t="shared" ca="1" si="278"/>
        <v>0</v>
      </c>
      <c r="Q846" s="9">
        <f t="shared" si="288"/>
        <v>0</v>
      </c>
      <c r="S846" s="7">
        <f t="shared" si="289"/>
        <v>800</v>
      </c>
      <c r="T846" s="7">
        <f t="shared" si="290"/>
        <v>800</v>
      </c>
      <c r="U846" s="8" t="str">
        <f t="shared" si="291"/>
        <v/>
      </c>
      <c r="V846" s="7" cm="1">
        <f t="array" aca="1" ref="V846" ca="1">IF(ISBLANK(I846),0,_xlfn.XLOOKUP(I846,INDIRECT(U846&amp;"Controls"),INDIRECT(U846&amp;"ControlsAddon")))</f>
        <v>0</v>
      </c>
      <c r="W846" s="7" t="str">
        <f t="shared" si="279"/>
        <v/>
      </c>
      <c r="X846" s="7" cm="1">
        <f t="array" aca="1" ref="X846" ca="1">IF(AND(K846="y",NOT(ISBLANK(H846))),_xlfn.XLOOKUP(S846,ralcassette,ralcassettecost),IF(K846="Y",_xlfn.XLOOKUP(S846,INDIRECT(U846&amp;"RALW"),_xlfn.XLOOKUP(T846,INDIRECT(U846&amp;"RALD"),INDIRECT(U846&amp;"RAL"))),0))</f>
        <v>0</v>
      </c>
      <c r="Y846" s="7">
        <f t="shared" si="292"/>
        <v>0</v>
      </c>
      <c r="Z846" s="7">
        <f t="shared" si="293"/>
        <v>0</v>
      </c>
      <c r="AA846" s="7" cm="1">
        <f t="array" ref="AA846">IF(ISNUMBER(SEARCH("cassette",H846)),_xlfn.XLOOKUP(S846,cassettewidth,_xlfn.XLOOKUP(H846,cassettetype,cassette)),IF(ISNUMBER(SEARCH("fascia",H846)),_xlfn.XLOOKUP(S846,fasciawidth,_xlfn.XLOOKUP(H846,fasciatype,fascia)),0))</f>
        <v>0</v>
      </c>
      <c r="AB846" s="7" t="str">
        <f t="shared" si="294"/>
        <v/>
      </c>
      <c r="AC846" s="7" t="str" cm="1">
        <f t="array" ref="AC846">IF(NOT(ISBLANK(H846)),_xlfn.XLOOKUP(S846,cassetterefwidth,_xlfn.XLOOKUP(T846,cassetterefdrop,cassetteref)),"")</f>
        <v/>
      </c>
      <c r="AD846" s="1" t="b">
        <f t="shared" si="295"/>
        <v>0</v>
      </c>
      <c r="AE846" s="1" t="b">
        <f t="shared" si="280"/>
        <v>0</v>
      </c>
      <c r="AF846" s="10" t="e" cm="1">
        <f t="array" aca="1" ref="AF846" ca="1">(_xlfn.XLOOKUP($S846,INDIRECT($U846&amp;$W846&amp;"W"),_xlfn.XLOOKUP($T846,INDIRECT($U846&amp;$W846&amp;"D"),INDIRECT($U846&amp;$W846))))</f>
        <v>#REF!</v>
      </c>
      <c r="AG846" s="9"/>
      <c r="AH846" s="9"/>
      <c r="AI846" s="9"/>
      <c r="AJ846" s="9"/>
      <c r="AK846" s="9"/>
      <c r="AL846" s="7">
        <f t="shared" si="281"/>
        <v>500</v>
      </c>
      <c r="AM846" s="7" t="str">
        <f t="shared" si="296"/>
        <v/>
      </c>
      <c r="AN846" s="7">
        <f t="shared" si="282"/>
        <v>0</v>
      </c>
      <c r="AO846" s="7">
        <f t="shared" si="283"/>
        <v>0</v>
      </c>
      <c r="AP846" s="9" cm="1">
        <f t="array" aca="1" ref="AP846" ca="1">IF(F846="Flow",_xlfn.XLOOKUP(AL846,INDIRECT(F846&amp;AM846&amp;"W"),_xlfn.XLOOKUP(AI846,INDIRECT(F846&amp;AM846&amp;"H"),INDIRECT(F846&amp;AM846))),0)</f>
        <v>0</v>
      </c>
      <c r="AQ846" s="9">
        <f>IF(F846="Cascade",_xlfn.XLOOKUP(S846,Cascade!$C$4:$S$4,Cascade!$C$5:$S$5),0)</f>
        <v>0</v>
      </c>
      <c r="AR846" s="9" t="b">
        <f t="shared" si="284"/>
        <v>0</v>
      </c>
      <c r="AS846" s="9" cm="1">
        <f t="array" aca="1" ref="AS846" ca="1">IF(OR(G846="Ellipse 43",G846="Luxury 46",G846="Type 2",G846="Type D",G846="Type Z",ISBLANK(G846)),0,_xlfn.XLOOKUP(S846,INDIRECT(U846&amp;AR846&amp;"w"),INDIRECT(U846&amp;AR846)))</f>
        <v>0</v>
      </c>
      <c r="AT846" s="9" cm="1">
        <f t="array" ref="AT846">IF(F846="ExtraLok 100",_xlfn.XLOOKUP(S846,'ExtraLok 100'!$C$6:$S$6,_xlfn.XLOOKUP('Pricing Tool'!T846,'ExtraLok 100'!$A$7:$A$21,'ExtraLok 100'!$C$7:$S$21)),IF(F846="ExtraLok 125",_xlfn.XLOOKUP('Pricing Tool'!S846,'ExtraLok 125'!$C$6:$S$6,_xlfn.XLOOKUP('Pricing Tool'!T846,'ExtraLok 125'!$A$7:$A$33,'ExtraLok 125'!$C$7:$S$33)),0))</f>
        <v>0</v>
      </c>
      <c r="AU846" s="9">
        <f t="shared" ca="1" si="297"/>
        <v>0</v>
      </c>
      <c r="AV846" s="9" t="str">
        <f t="shared" si="285"/>
        <v/>
      </c>
      <c r="AW846" s="85" t="e">
        <f>_xlfn.XLOOKUP($AV846,'Size capacities'!$A$2:$A$120,'Size capacities'!D$2:D$120)</f>
        <v>#N/A</v>
      </c>
      <c r="AX846" s="85" t="e">
        <f>_xlfn.XLOOKUP($AV846,'Size capacities'!$A$2:$A$120,'Size capacities'!E$2:E$120)</f>
        <v>#N/A</v>
      </c>
      <c r="AY846" s="85" t="e">
        <f>_xlfn.XLOOKUP($AV846,'Size capacities'!$A$2:$A$120,'Size capacities'!F$2:F$120)</f>
        <v>#N/A</v>
      </c>
      <c r="AZ846" s="85" t="e">
        <f>_xlfn.XLOOKUP($AV846,'Size capacities'!$A$2:$A$120,'Size capacities'!G$2:G$120)</f>
        <v>#N/A</v>
      </c>
      <c r="BA846" s="85">
        <f t="shared" si="286"/>
        <v>0</v>
      </c>
      <c r="BB846" s="85">
        <f t="shared" si="287"/>
        <v>0</v>
      </c>
    </row>
    <row r="847" spans="1:54" x14ac:dyDescent="0.3">
      <c r="A847" s="7">
        <v>844</v>
      </c>
      <c r="B847" s="91"/>
      <c r="C847" s="91"/>
      <c r="D847" s="91"/>
      <c r="E847" s="91"/>
      <c r="F847" s="91"/>
      <c r="G847" s="91"/>
      <c r="H847" s="91"/>
      <c r="I847" s="91"/>
      <c r="J847" s="91"/>
      <c r="K847" s="92"/>
      <c r="L847" s="92"/>
      <c r="M847" s="9">
        <f t="shared" ca="1" si="277"/>
        <v>0</v>
      </c>
      <c r="N847" s="10" cm="1">
        <f t="array" aca="1" ref="N847" ca="1">IF(ISBLANK(C847),0,IF(F847="Flow",AP847,IF(F847="Cascade",AQ847,IF(OR(ISBLANK(F847),ISBLANK(G847),ISBLANK(I847),ISBLANK(J847)),0,(_xlfn.XLOOKUP(S847,INDIRECT(U847&amp;W847&amp;"W"),_xlfn.XLOOKUP(T847,INDIRECT(U847&amp;W847&amp;"D"),INDIRECT(U847&amp;W847))))))))</f>
        <v>0</v>
      </c>
      <c r="O847" s="93"/>
      <c r="P847" s="9">
        <f t="shared" ca="1" si="278"/>
        <v>0</v>
      </c>
      <c r="Q847" s="9">
        <f t="shared" si="288"/>
        <v>0</v>
      </c>
      <c r="S847" s="7">
        <f t="shared" si="289"/>
        <v>800</v>
      </c>
      <c r="T847" s="7">
        <f t="shared" si="290"/>
        <v>800</v>
      </c>
      <c r="U847" s="8" t="str">
        <f t="shared" si="291"/>
        <v/>
      </c>
      <c r="V847" s="7" cm="1">
        <f t="array" aca="1" ref="V847" ca="1">IF(ISBLANK(I847),0,_xlfn.XLOOKUP(I847,INDIRECT(U847&amp;"Controls"),INDIRECT(U847&amp;"ControlsAddon")))</f>
        <v>0</v>
      </c>
      <c r="W847" s="7" t="str">
        <f t="shared" si="279"/>
        <v/>
      </c>
      <c r="X847" s="7" cm="1">
        <f t="array" aca="1" ref="X847" ca="1">IF(AND(K847="y",NOT(ISBLANK(H847))),_xlfn.XLOOKUP(S847,ralcassette,ralcassettecost),IF(K847="Y",_xlfn.XLOOKUP(S847,INDIRECT(U847&amp;"RALW"),_xlfn.XLOOKUP(T847,INDIRECT(U847&amp;"RALD"),INDIRECT(U847&amp;"RAL"))),0))</f>
        <v>0</v>
      </c>
      <c r="Y847" s="7">
        <f t="shared" si="292"/>
        <v>0</v>
      </c>
      <c r="Z847" s="7">
        <f t="shared" si="293"/>
        <v>0</v>
      </c>
      <c r="AA847" s="7" cm="1">
        <f t="array" ref="AA847">IF(ISNUMBER(SEARCH("cassette",H847)),_xlfn.XLOOKUP(S847,cassettewidth,_xlfn.XLOOKUP(H847,cassettetype,cassette)),IF(ISNUMBER(SEARCH("fascia",H847)),_xlfn.XLOOKUP(S847,fasciawidth,_xlfn.XLOOKUP(H847,fasciatype,fascia)),0))</f>
        <v>0</v>
      </c>
      <c r="AB847" s="7" t="str">
        <f t="shared" si="294"/>
        <v/>
      </c>
      <c r="AC847" s="7" t="str" cm="1">
        <f t="array" ref="AC847">IF(NOT(ISBLANK(H847)),_xlfn.XLOOKUP(S847,cassetterefwidth,_xlfn.XLOOKUP(T847,cassetterefdrop,cassetteref)),"")</f>
        <v/>
      </c>
      <c r="AD847" s="1" t="b">
        <f t="shared" si="295"/>
        <v>0</v>
      </c>
      <c r="AE847" s="1" t="b">
        <f t="shared" si="280"/>
        <v>0</v>
      </c>
      <c r="AF847" s="10" t="e" cm="1">
        <f t="array" aca="1" ref="AF847" ca="1">(_xlfn.XLOOKUP($S847,INDIRECT($U847&amp;$W847&amp;"W"),_xlfn.XLOOKUP($T847,INDIRECT($U847&amp;$W847&amp;"D"),INDIRECT($U847&amp;$W847))))</f>
        <v>#REF!</v>
      </c>
      <c r="AG847" s="9"/>
      <c r="AH847" s="9"/>
      <c r="AI847" s="9"/>
      <c r="AJ847" s="9"/>
      <c r="AK847" s="9"/>
      <c r="AL847" s="7">
        <f t="shared" si="281"/>
        <v>500</v>
      </c>
      <c r="AM847" s="7" t="str">
        <f t="shared" si="296"/>
        <v/>
      </c>
      <c r="AN847" s="7">
        <f t="shared" si="282"/>
        <v>0</v>
      </c>
      <c r="AO847" s="7">
        <f t="shared" si="283"/>
        <v>0</v>
      </c>
      <c r="AP847" s="9" cm="1">
        <f t="array" aca="1" ref="AP847" ca="1">IF(F847="Flow",_xlfn.XLOOKUP(AL847,INDIRECT(F847&amp;AM847&amp;"W"),_xlfn.XLOOKUP(AI847,INDIRECT(F847&amp;AM847&amp;"H"),INDIRECT(F847&amp;AM847))),0)</f>
        <v>0</v>
      </c>
      <c r="AQ847" s="9">
        <f>IF(F847="Cascade",_xlfn.XLOOKUP(S847,Cascade!$C$4:$S$4,Cascade!$C$5:$S$5),0)</f>
        <v>0</v>
      </c>
      <c r="AR847" s="9" t="b">
        <f t="shared" si="284"/>
        <v>0</v>
      </c>
      <c r="AS847" s="9" cm="1">
        <f t="array" aca="1" ref="AS847" ca="1">IF(OR(G847="Ellipse 43",G847="Luxury 46",G847="Type 2",G847="Type D",G847="Type Z",ISBLANK(G847)),0,_xlfn.XLOOKUP(S847,INDIRECT(U847&amp;AR847&amp;"w"),INDIRECT(U847&amp;AR847)))</f>
        <v>0</v>
      </c>
      <c r="AT847" s="9" cm="1">
        <f t="array" ref="AT847">IF(F847="ExtraLok 100",_xlfn.XLOOKUP(S847,'ExtraLok 100'!$C$6:$S$6,_xlfn.XLOOKUP('Pricing Tool'!T847,'ExtraLok 100'!$A$7:$A$21,'ExtraLok 100'!$C$7:$S$21)),IF(F847="ExtraLok 125",_xlfn.XLOOKUP('Pricing Tool'!S847,'ExtraLok 125'!$C$6:$S$6,_xlfn.XLOOKUP('Pricing Tool'!T847,'ExtraLok 125'!$A$7:$A$33,'ExtraLok 125'!$C$7:$S$33)),0))</f>
        <v>0</v>
      </c>
      <c r="AU847" s="9">
        <f t="shared" ca="1" si="297"/>
        <v>0</v>
      </c>
      <c r="AV847" s="9" t="str">
        <f t="shared" si="285"/>
        <v/>
      </c>
      <c r="AW847" s="85" t="e">
        <f>_xlfn.XLOOKUP($AV847,'Size capacities'!$A$2:$A$120,'Size capacities'!D$2:D$120)</f>
        <v>#N/A</v>
      </c>
      <c r="AX847" s="85" t="e">
        <f>_xlfn.XLOOKUP($AV847,'Size capacities'!$A$2:$A$120,'Size capacities'!E$2:E$120)</f>
        <v>#N/A</v>
      </c>
      <c r="AY847" s="85" t="e">
        <f>_xlfn.XLOOKUP($AV847,'Size capacities'!$A$2:$A$120,'Size capacities'!F$2:F$120)</f>
        <v>#N/A</v>
      </c>
      <c r="AZ847" s="85" t="e">
        <f>_xlfn.XLOOKUP($AV847,'Size capacities'!$A$2:$A$120,'Size capacities'!G$2:G$120)</f>
        <v>#N/A</v>
      </c>
      <c r="BA847" s="85">
        <f t="shared" si="286"/>
        <v>0</v>
      </c>
      <c r="BB847" s="85">
        <f t="shared" si="287"/>
        <v>0</v>
      </c>
    </row>
    <row r="848" spans="1:54" x14ac:dyDescent="0.3">
      <c r="A848" s="7">
        <v>845</v>
      </c>
      <c r="B848" s="91"/>
      <c r="C848" s="91"/>
      <c r="D848" s="91"/>
      <c r="E848" s="91"/>
      <c r="F848" s="91"/>
      <c r="G848" s="91"/>
      <c r="H848" s="91"/>
      <c r="I848" s="91"/>
      <c r="J848" s="91"/>
      <c r="K848" s="92"/>
      <c r="L848" s="92"/>
      <c r="M848" s="9">
        <f t="shared" ca="1" si="277"/>
        <v>0</v>
      </c>
      <c r="N848" s="10" cm="1">
        <f t="array" aca="1" ref="N848" ca="1">IF(ISBLANK(C848),0,IF(F848="Flow",AP848,IF(F848="Cascade",AQ848,IF(OR(ISBLANK(F848),ISBLANK(G848),ISBLANK(I848),ISBLANK(J848)),0,(_xlfn.XLOOKUP(S848,INDIRECT(U848&amp;W848&amp;"W"),_xlfn.XLOOKUP(T848,INDIRECT(U848&amp;W848&amp;"D"),INDIRECT(U848&amp;W848))))))))</f>
        <v>0</v>
      </c>
      <c r="O848" s="93"/>
      <c r="P848" s="9">
        <f t="shared" ca="1" si="278"/>
        <v>0</v>
      </c>
      <c r="Q848" s="9">
        <f t="shared" si="288"/>
        <v>0</v>
      </c>
      <c r="S848" s="7">
        <f t="shared" si="289"/>
        <v>800</v>
      </c>
      <c r="T848" s="7">
        <f t="shared" si="290"/>
        <v>800</v>
      </c>
      <c r="U848" s="8" t="str">
        <f t="shared" si="291"/>
        <v/>
      </c>
      <c r="V848" s="7" cm="1">
        <f t="array" aca="1" ref="V848" ca="1">IF(ISBLANK(I848),0,_xlfn.XLOOKUP(I848,INDIRECT(U848&amp;"Controls"),INDIRECT(U848&amp;"ControlsAddon")))</f>
        <v>0</v>
      </c>
      <c r="W848" s="7" t="str">
        <f t="shared" si="279"/>
        <v/>
      </c>
      <c r="X848" s="7" cm="1">
        <f t="array" aca="1" ref="X848" ca="1">IF(AND(K848="y",NOT(ISBLANK(H848))),_xlfn.XLOOKUP(S848,ralcassette,ralcassettecost),IF(K848="Y",_xlfn.XLOOKUP(S848,INDIRECT(U848&amp;"RALW"),_xlfn.XLOOKUP(T848,INDIRECT(U848&amp;"RALD"),INDIRECT(U848&amp;"RAL"))),0))</f>
        <v>0</v>
      </c>
      <c r="Y848" s="7">
        <f t="shared" si="292"/>
        <v>0</v>
      </c>
      <c r="Z848" s="7">
        <f t="shared" si="293"/>
        <v>0</v>
      </c>
      <c r="AA848" s="7" cm="1">
        <f t="array" ref="AA848">IF(ISNUMBER(SEARCH("cassette",H848)),_xlfn.XLOOKUP(S848,cassettewidth,_xlfn.XLOOKUP(H848,cassettetype,cassette)),IF(ISNUMBER(SEARCH("fascia",H848)),_xlfn.XLOOKUP(S848,fasciawidth,_xlfn.XLOOKUP(H848,fasciatype,fascia)),0))</f>
        <v>0</v>
      </c>
      <c r="AB848" s="7" t="str">
        <f t="shared" si="294"/>
        <v/>
      </c>
      <c r="AC848" s="7" t="str" cm="1">
        <f t="array" ref="AC848">IF(NOT(ISBLANK(H848)),_xlfn.XLOOKUP(S848,cassetterefwidth,_xlfn.XLOOKUP(T848,cassetterefdrop,cassetteref)),"")</f>
        <v/>
      </c>
      <c r="AD848" s="1" t="b">
        <f t="shared" si="295"/>
        <v>0</v>
      </c>
      <c r="AE848" s="1" t="b">
        <f t="shared" si="280"/>
        <v>0</v>
      </c>
      <c r="AF848" s="10" t="e" cm="1">
        <f t="array" aca="1" ref="AF848" ca="1">(_xlfn.XLOOKUP($S848,INDIRECT($U848&amp;$W848&amp;"W"),_xlfn.XLOOKUP($T848,INDIRECT($U848&amp;$W848&amp;"D"),INDIRECT($U848&amp;$W848))))</f>
        <v>#REF!</v>
      </c>
      <c r="AG848" s="9"/>
      <c r="AH848" s="9"/>
      <c r="AI848" s="9"/>
      <c r="AJ848" s="9"/>
      <c r="AK848" s="9"/>
      <c r="AL848" s="7">
        <f t="shared" si="281"/>
        <v>500</v>
      </c>
      <c r="AM848" s="7" t="str">
        <f t="shared" si="296"/>
        <v/>
      </c>
      <c r="AN848" s="7">
        <f t="shared" si="282"/>
        <v>0</v>
      </c>
      <c r="AO848" s="7">
        <f t="shared" si="283"/>
        <v>0</v>
      </c>
      <c r="AP848" s="9" cm="1">
        <f t="array" aca="1" ref="AP848" ca="1">IF(F848="Flow",_xlfn.XLOOKUP(AL848,INDIRECT(F848&amp;AM848&amp;"W"),_xlfn.XLOOKUP(AI848,INDIRECT(F848&amp;AM848&amp;"H"),INDIRECT(F848&amp;AM848))),0)</f>
        <v>0</v>
      </c>
      <c r="AQ848" s="9">
        <f>IF(F848="Cascade",_xlfn.XLOOKUP(S848,Cascade!$C$4:$S$4,Cascade!$C$5:$S$5),0)</f>
        <v>0</v>
      </c>
      <c r="AR848" s="9" t="b">
        <f t="shared" si="284"/>
        <v>0</v>
      </c>
      <c r="AS848" s="9" cm="1">
        <f t="array" aca="1" ref="AS848" ca="1">IF(OR(G848="Ellipse 43",G848="Luxury 46",G848="Type 2",G848="Type D",G848="Type Z",ISBLANK(G848)),0,_xlfn.XLOOKUP(S848,INDIRECT(U848&amp;AR848&amp;"w"),INDIRECT(U848&amp;AR848)))</f>
        <v>0</v>
      </c>
      <c r="AT848" s="9" cm="1">
        <f t="array" ref="AT848">IF(F848="ExtraLok 100",_xlfn.XLOOKUP(S848,'ExtraLok 100'!$C$6:$S$6,_xlfn.XLOOKUP('Pricing Tool'!T848,'ExtraLok 100'!$A$7:$A$21,'ExtraLok 100'!$C$7:$S$21)),IF(F848="ExtraLok 125",_xlfn.XLOOKUP('Pricing Tool'!S848,'ExtraLok 125'!$C$6:$S$6,_xlfn.XLOOKUP('Pricing Tool'!T848,'ExtraLok 125'!$A$7:$A$33,'ExtraLok 125'!$C$7:$S$33)),0))</f>
        <v>0</v>
      </c>
      <c r="AU848" s="9">
        <f t="shared" ca="1" si="297"/>
        <v>0</v>
      </c>
      <c r="AV848" s="9" t="str">
        <f t="shared" si="285"/>
        <v/>
      </c>
      <c r="AW848" s="85" t="e">
        <f>_xlfn.XLOOKUP($AV848,'Size capacities'!$A$2:$A$120,'Size capacities'!D$2:D$120)</f>
        <v>#N/A</v>
      </c>
      <c r="AX848" s="85" t="e">
        <f>_xlfn.XLOOKUP($AV848,'Size capacities'!$A$2:$A$120,'Size capacities'!E$2:E$120)</f>
        <v>#N/A</v>
      </c>
      <c r="AY848" s="85" t="e">
        <f>_xlfn.XLOOKUP($AV848,'Size capacities'!$A$2:$A$120,'Size capacities'!F$2:F$120)</f>
        <v>#N/A</v>
      </c>
      <c r="AZ848" s="85" t="e">
        <f>_xlfn.XLOOKUP($AV848,'Size capacities'!$A$2:$A$120,'Size capacities'!G$2:G$120)</f>
        <v>#N/A</v>
      </c>
      <c r="BA848" s="85">
        <f t="shared" si="286"/>
        <v>0</v>
      </c>
      <c r="BB848" s="85">
        <f t="shared" si="287"/>
        <v>0</v>
      </c>
    </row>
    <row r="849" spans="1:54" x14ac:dyDescent="0.3">
      <c r="A849" s="7">
        <v>846</v>
      </c>
      <c r="B849" s="91"/>
      <c r="C849" s="91"/>
      <c r="D849" s="91"/>
      <c r="E849" s="91"/>
      <c r="F849" s="91"/>
      <c r="G849" s="91"/>
      <c r="H849" s="91"/>
      <c r="I849" s="91"/>
      <c r="J849" s="91"/>
      <c r="K849" s="92"/>
      <c r="L849" s="92"/>
      <c r="M849" s="9">
        <f t="shared" ca="1" si="277"/>
        <v>0</v>
      </c>
      <c r="N849" s="10" cm="1">
        <f t="array" aca="1" ref="N849" ca="1">IF(ISBLANK(C849),0,IF(F849="Flow",AP849,IF(F849="Cascade",AQ849,IF(OR(ISBLANK(F849),ISBLANK(G849),ISBLANK(I849),ISBLANK(J849)),0,(_xlfn.XLOOKUP(S849,INDIRECT(U849&amp;W849&amp;"W"),_xlfn.XLOOKUP(T849,INDIRECT(U849&amp;W849&amp;"D"),INDIRECT(U849&amp;W849))))))))</f>
        <v>0</v>
      </c>
      <c r="O849" s="93"/>
      <c r="P849" s="9">
        <f t="shared" ca="1" si="278"/>
        <v>0</v>
      </c>
      <c r="Q849" s="9">
        <f t="shared" si="288"/>
        <v>0</v>
      </c>
      <c r="S849" s="7">
        <f t="shared" si="289"/>
        <v>800</v>
      </c>
      <c r="T849" s="7">
        <f t="shared" si="290"/>
        <v>800</v>
      </c>
      <c r="U849" s="8" t="str">
        <f t="shared" si="291"/>
        <v/>
      </c>
      <c r="V849" s="7" cm="1">
        <f t="array" aca="1" ref="V849" ca="1">IF(ISBLANK(I849),0,_xlfn.XLOOKUP(I849,INDIRECT(U849&amp;"Controls"),INDIRECT(U849&amp;"ControlsAddon")))</f>
        <v>0</v>
      </c>
      <c r="W849" s="7" t="str">
        <f t="shared" si="279"/>
        <v/>
      </c>
      <c r="X849" s="7" cm="1">
        <f t="array" aca="1" ref="X849" ca="1">IF(AND(K849="y",NOT(ISBLANK(H849))),_xlfn.XLOOKUP(S849,ralcassette,ralcassettecost),IF(K849="Y",_xlfn.XLOOKUP(S849,INDIRECT(U849&amp;"RALW"),_xlfn.XLOOKUP(T849,INDIRECT(U849&amp;"RALD"),INDIRECT(U849&amp;"RAL"))),0))</f>
        <v>0</v>
      </c>
      <c r="Y849" s="7">
        <f t="shared" si="292"/>
        <v>0</v>
      </c>
      <c r="Z849" s="7">
        <f t="shared" si="293"/>
        <v>0</v>
      </c>
      <c r="AA849" s="7" cm="1">
        <f t="array" ref="AA849">IF(ISNUMBER(SEARCH("cassette",H849)),_xlfn.XLOOKUP(S849,cassettewidth,_xlfn.XLOOKUP(H849,cassettetype,cassette)),IF(ISNUMBER(SEARCH("fascia",H849)),_xlfn.XLOOKUP(S849,fasciawidth,_xlfn.XLOOKUP(H849,fasciatype,fascia)),0))</f>
        <v>0</v>
      </c>
      <c r="AB849" s="7" t="str">
        <f t="shared" si="294"/>
        <v/>
      </c>
      <c r="AC849" s="7" t="str" cm="1">
        <f t="array" ref="AC849">IF(NOT(ISBLANK(H849)),_xlfn.XLOOKUP(S849,cassetterefwidth,_xlfn.XLOOKUP(T849,cassetterefdrop,cassetteref)),"")</f>
        <v/>
      </c>
      <c r="AD849" s="1" t="b">
        <f t="shared" si="295"/>
        <v>0</v>
      </c>
      <c r="AE849" s="1" t="b">
        <f t="shared" si="280"/>
        <v>0</v>
      </c>
      <c r="AF849" s="10" t="e" cm="1">
        <f t="array" aca="1" ref="AF849" ca="1">(_xlfn.XLOOKUP($S849,INDIRECT($U849&amp;$W849&amp;"W"),_xlfn.XLOOKUP($T849,INDIRECT($U849&amp;$W849&amp;"D"),INDIRECT($U849&amp;$W849))))</f>
        <v>#REF!</v>
      </c>
      <c r="AG849" s="9"/>
      <c r="AH849" s="9"/>
      <c r="AI849" s="9"/>
      <c r="AJ849" s="9"/>
      <c r="AK849" s="9"/>
      <c r="AL849" s="7">
        <f t="shared" si="281"/>
        <v>500</v>
      </c>
      <c r="AM849" s="7" t="str">
        <f t="shared" si="296"/>
        <v/>
      </c>
      <c r="AN849" s="7">
        <f t="shared" si="282"/>
        <v>0</v>
      </c>
      <c r="AO849" s="7">
        <f t="shared" si="283"/>
        <v>0</v>
      </c>
      <c r="AP849" s="9" cm="1">
        <f t="array" aca="1" ref="AP849" ca="1">IF(F849="Flow",_xlfn.XLOOKUP(AL849,INDIRECT(F849&amp;AM849&amp;"W"),_xlfn.XLOOKUP(AI849,INDIRECT(F849&amp;AM849&amp;"H"),INDIRECT(F849&amp;AM849))),0)</f>
        <v>0</v>
      </c>
      <c r="AQ849" s="9">
        <f>IF(F849="Cascade",_xlfn.XLOOKUP(S849,Cascade!$C$4:$S$4,Cascade!$C$5:$S$5),0)</f>
        <v>0</v>
      </c>
      <c r="AR849" s="9" t="b">
        <f t="shared" si="284"/>
        <v>0</v>
      </c>
      <c r="AS849" s="9" cm="1">
        <f t="array" aca="1" ref="AS849" ca="1">IF(OR(G849="Ellipse 43",G849="Luxury 46",G849="Type 2",G849="Type D",G849="Type Z",ISBLANK(G849)),0,_xlfn.XLOOKUP(S849,INDIRECT(U849&amp;AR849&amp;"w"),INDIRECT(U849&amp;AR849)))</f>
        <v>0</v>
      </c>
      <c r="AT849" s="9" cm="1">
        <f t="array" ref="AT849">IF(F849="ExtraLok 100",_xlfn.XLOOKUP(S849,'ExtraLok 100'!$C$6:$S$6,_xlfn.XLOOKUP('Pricing Tool'!T849,'ExtraLok 100'!$A$7:$A$21,'ExtraLok 100'!$C$7:$S$21)),IF(F849="ExtraLok 125",_xlfn.XLOOKUP('Pricing Tool'!S849,'ExtraLok 125'!$C$6:$S$6,_xlfn.XLOOKUP('Pricing Tool'!T849,'ExtraLok 125'!$A$7:$A$33,'ExtraLok 125'!$C$7:$S$33)),0))</f>
        <v>0</v>
      </c>
      <c r="AU849" s="9">
        <f t="shared" ca="1" si="297"/>
        <v>0</v>
      </c>
      <c r="AV849" s="9" t="str">
        <f t="shared" si="285"/>
        <v/>
      </c>
      <c r="AW849" s="85" t="e">
        <f>_xlfn.XLOOKUP($AV849,'Size capacities'!$A$2:$A$120,'Size capacities'!D$2:D$120)</f>
        <v>#N/A</v>
      </c>
      <c r="AX849" s="85" t="e">
        <f>_xlfn.XLOOKUP($AV849,'Size capacities'!$A$2:$A$120,'Size capacities'!E$2:E$120)</f>
        <v>#N/A</v>
      </c>
      <c r="AY849" s="85" t="e">
        <f>_xlfn.XLOOKUP($AV849,'Size capacities'!$A$2:$A$120,'Size capacities'!F$2:F$120)</f>
        <v>#N/A</v>
      </c>
      <c r="AZ849" s="85" t="e">
        <f>_xlfn.XLOOKUP($AV849,'Size capacities'!$A$2:$A$120,'Size capacities'!G$2:G$120)</f>
        <v>#N/A</v>
      </c>
      <c r="BA849" s="85">
        <f t="shared" si="286"/>
        <v>0</v>
      </c>
      <c r="BB849" s="85">
        <f t="shared" si="287"/>
        <v>0</v>
      </c>
    </row>
    <row r="850" spans="1:54" x14ac:dyDescent="0.3">
      <c r="A850" s="7">
        <v>847</v>
      </c>
      <c r="B850" s="91"/>
      <c r="C850" s="91"/>
      <c r="D850" s="91"/>
      <c r="E850" s="91"/>
      <c r="F850" s="91"/>
      <c r="G850" s="91"/>
      <c r="H850" s="91"/>
      <c r="I850" s="91"/>
      <c r="J850" s="91"/>
      <c r="K850" s="92"/>
      <c r="L850" s="92"/>
      <c r="M850" s="9">
        <f t="shared" ca="1" si="277"/>
        <v>0</v>
      </c>
      <c r="N850" s="10" cm="1">
        <f t="array" aca="1" ref="N850" ca="1">IF(ISBLANK(C850),0,IF(F850="Flow",AP850,IF(F850="Cascade",AQ850,IF(OR(ISBLANK(F850),ISBLANK(G850),ISBLANK(I850),ISBLANK(J850)),0,(_xlfn.XLOOKUP(S850,INDIRECT(U850&amp;W850&amp;"W"),_xlfn.XLOOKUP(T850,INDIRECT(U850&amp;W850&amp;"D"),INDIRECT(U850&amp;W850))))))))</f>
        <v>0</v>
      </c>
      <c r="O850" s="93"/>
      <c r="P850" s="9">
        <f t="shared" ca="1" si="278"/>
        <v>0</v>
      </c>
      <c r="Q850" s="9">
        <f t="shared" si="288"/>
        <v>0</v>
      </c>
      <c r="S850" s="7">
        <f t="shared" si="289"/>
        <v>800</v>
      </c>
      <c r="T850" s="7">
        <f t="shared" si="290"/>
        <v>800</v>
      </c>
      <c r="U850" s="8" t="str">
        <f t="shared" si="291"/>
        <v/>
      </c>
      <c r="V850" s="7" cm="1">
        <f t="array" aca="1" ref="V850" ca="1">IF(ISBLANK(I850),0,_xlfn.XLOOKUP(I850,INDIRECT(U850&amp;"Controls"),INDIRECT(U850&amp;"ControlsAddon")))</f>
        <v>0</v>
      </c>
      <c r="W850" s="7" t="str">
        <f t="shared" si="279"/>
        <v/>
      </c>
      <c r="X850" s="7" cm="1">
        <f t="array" aca="1" ref="X850" ca="1">IF(AND(K850="y",NOT(ISBLANK(H850))),_xlfn.XLOOKUP(S850,ralcassette,ralcassettecost),IF(K850="Y",_xlfn.XLOOKUP(S850,INDIRECT(U850&amp;"RALW"),_xlfn.XLOOKUP(T850,INDIRECT(U850&amp;"RALD"),INDIRECT(U850&amp;"RAL"))),0))</f>
        <v>0</v>
      </c>
      <c r="Y850" s="7">
        <f t="shared" si="292"/>
        <v>0</v>
      </c>
      <c r="Z850" s="7">
        <f t="shared" si="293"/>
        <v>0</v>
      </c>
      <c r="AA850" s="7" cm="1">
        <f t="array" ref="AA850">IF(ISNUMBER(SEARCH("cassette",H850)),_xlfn.XLOOKUP(S850,cassettewidth,_xlfn.XLOOKUP(H850,cassettetype,cassette)),IF(ISNUMBER(SEARCH("fascia",H850)),_xlfn.XLOOKUP(S850,fasciawidth,_xlfn.XLOOKUP(H850,fasciatype,fascia)),0))</f>
        <v>0</v>
      </c>
      <c r="AB850" s="7" t="str">
        <f t="shared" si="294"/>
        <v/>
      </c>
      <c r="AC850" s="7" t="str" cm="1">
        <f t="array" ref="AC850">IF(NOT(ISBLANK(H850)),_xlfn.XLOOKUP(S850,cassetterefwidth,_xlfn.XLOOKUP(T850,cassetterefdrop,cassetteref)),"")</f>
        <v/>
      </c>
      <c r="AD850" s="1" t="b">
        <f t="shared" si="295"/>
        <v>0</v>
      </c>
      <c r="AE850" s="1" t="b">
        <f t="shared" si="280"/>
        <v>0</v>
      </c>
      <c r="AF850" s="10" t="e" cm="1">
        <f t="array" aca="1" ref="AF850" ca="1">(_xlfn.XLOOKUP($S850,INDIRECT($U850&amp;$W850&amp;"W"),_xlfn.XLOOKUP($T850,INDIRECT($U850&amp;$W850&amp;"D"),INDIRECT($U850&amp;$W850))))</f>
        <v>#REF!</v>
      </c>
      <c r="AG850" s="9"/>
      <c r="AH850" s="9"/>
      <c r="AI850" s="9"/>
      <c r="AJ850" s="9"/>
      <c r="AK850" s="9"/>
      <c r="AL850" s="7">
        <f t="shared" si="281"/>
        <v>500</v>
      </c>
      <c r="AM850" s="7" t="str">
        <f t="shared" si="296"/>
        <v/>
      </c>
      <c r="AN850" s="7">
        <f t="shared" si="282"/>
        <v>0</v>
      </c>
      <c r="AO850" s="7">
        <f t="shared" si="283"/>
        <v>0</v>
      </c>
      <c r="AP850" s="9" cm="1">
        <f t="array" aca="1" ref="AP850" ca="1">IF(F850="Flow",_xlfn.XLOOKUP(AL850,INDIRECT(F850&amp;AM850&amp;"W"),_xlfn.XLOOKUP(AI850,INDIRECT(F850&amp;AM850&amp;"H"),INDIRECT(F850&amp;AM850))),0)</f>
        <v>0</v>
      </c>
      <c r="AQ850" s="9">
        <f>IF(F850="Cascade",_xlfn.XLOOKUP(S850,Cascade!$C$4:$S$4,Cascade!$C$5:$S$5),0)</f>
        <v>0</v>
      </c>
      <c r="AR850" s="9" t="b">
        <f t="shared" si="284"/>
        <v>0</v>
      </c>
      <c r="AS850" s="9" cm="1">
        <f t="array" aca="1" ref="AS850" ca="1">IF(OR(G850="Ellipse 43",G850="Luxury 46",G850="Type 2",G850="Type D",G850="Type Z",ISBLANK(G850)),0,_xlfn.XLOOKUP(S850,INDIRECT(U850&amp;AR850&amp;"w"),INDIRECT(U850&amp;AR850)))</f>
        <v>0</v>
      </c>
      <c r="AT850" s="9" cm="1">
        <f t="array" ref="AT850">IF(F850="ExtraLok 100",_xlfn.XLOOKUP(S850,'ExtraLok 100'!$C$6:$S$6,_xlfn.XLOOKUP('Pricing Tool'!T850,'ExtraLok 100'!$A$7:$A$21,'ExtraLok 100'!$C$7:$S$21)),IF(F850="ExtraLok 125",_xlfn.XLOOKUP('Pricing Tool'!S850,'ExtraLok 125'!$C$6:$S$6,_xlfn.XLOOKUP('Pricing Tool'!T850,'ExtraLok 125'!$A$7:$A$33,'ExtraLok 125'!$C$7:$S$33)),0))</f>
        <v>0</v>
      </c>
      <c r="AU850" s="9">
        <f t="shared" ca="1" si="297"/>
        <v>0</v>
      </c>
      <c r="AV850" s="9" t="str">
        <f t="shared" si="285"/>
        <v/>
      </c>
      <c r="AW850" s="85" t="e">
        <f>_xlfn.XLOOKUP($AV850,'Size capacities'!$A$2:$A$120,'Size capacities'!D$2:D$120)</f>
        <v>#N/A</v>
      </c>
      <c r="AX850" s="85" t="e">
        <f>_xlfn.XLOOKUP($AV850,'Size capacities'!$A$2:$A$120,'Size capacities'!E$2:E$120)</f>
        <v>#N/A</v>
      </c>
      <c r="AY850" s="85" t="e">
        <f>_xlfn.XLOOKUP($AV850,'Size capacities'!$A$2:$A$120,'Size capacities'!F$2:F$120)</f>
        <v>#N/A</v>
      </c>
      <c r="AZ850" s="85" t="e">
        <f>_xlfn.XLOOKUP($AV850,'Size capacities'!$A$2:$A$120,'Size capacities'!G$2:G$120)</f>
        <v>#N/A</v>
      </c>
      <c r="BA850" s="85">
        <f t="shared" si="286"/>
        <v>0</v>
      </c>
      <c r="BB850" s="85">
        <f t="shared" si="287"/>
        <v>0</v>
      </c>
    </row>
    <row r="851" spans="1:54" x14ac:dyDescent="0.3">
      <c r="A851" s="7">
        <v>848</v>
      </c>
      <c r="B851" s="91"/>
      <c r="C851" s="91"/>
      <c r="D851" s="91"/>
      <c r="E851" s="91"/>
      <c r="F851" s="91"/>
      <c r="G851" s="91"/>
      <c r="H851" s="91"/>
      <c r="I851" s="91"/>
      <c r="J851" s="91"/>
      <c r="K851" s="92"/>
      <c r="L851" s="92"/>
      <c r="M851" s="9">
        <f t="shared" ca="1" si="277"/>
        <v>0</v>
      </c>
      <c r="N851" s="10" cm="1">
        <f t="array" aca="1" ref="N851" ca="1">IF(ISBLANK(C851),0,IF(F851="Flow",AP851,IF(F851="Cascade",AQ851,IF(OR(ISBLANK(F851),ISBLANK(G851),ISBLANK(I851),ISBLANK(J851)),0,(_xlfn.XLOOKUP(S851,INDIRECT(U851&amp;W851&amp;"W"),_xlfn.XLOOKUP(T851,INDIRECT(U851&amp;W851&amp;"D"),INDIRECT(U851&amp;W851))))))))</f>
        <v>0</v>
      </c>
      <c r="O851" s="93"/>
      <c r="P851" s="9">
        <f t="shared" ca="1" si="278"/>
        <v>0</v>
      </c>
      <c r="Q851" s="9">
        <f t="shared" si="288"/>
        <v>0</v>
      </c>
      <c r="S851" s="7">
        <f t="shared" si="289"/>
        <v>800</v>
      </c>
      <c r="T851" s="7">
        <f t="shared" si="290"/>
        <v>800</v>
      </c>
      <c r="U851" s="8" t="str">
        <f t="shared" si="291"/>
        <v/>
      </c>
      <c r="V851" s="7" cm="1">
        <f t="array" aca="1" ref="V851" ca="1">IF(ISBLANK(I851),0,_xlfn.XLOOKUP(I851,INDIRECT(U851&amp;"Controls"),INDIRECT(U851&amp;"ControlsAddon")))</f>
        <v>0</v>
      </c>
      <c r="W851" s="7" t="str">
        <f t="shared" si="279"/>
        <v/>
      </c>
      <c r="X851" s="7" cm="1">
        <f t="array" aca="1" ref="X851" ca="1">IF(AND(K851="y",NOT(ISBLANK(H851))),_xlfn.XLOOKUP(S851,ralcassette,ralcassettecost),IF(K851="Y",_xlfn.XLOOKUP(S851,INDIRECT(U851&amp;"RALW"),_xlfn.XLOOKUP(T851,INDIRECT(U851&amp;"RALD"),INDIRECT(U851&amp;"RAL"))),0))</f>
        <v>0</v>
      </c>
      <c r="Y851" s="7">
        <f t="shared" si="292"/>
        <v>0</v>
      </c>
      <c r="Z851" s="7">
        <f t="shared" si="293"/>
        <v>0</v>
      </c>
      <c r="AA851" s="7" cm="1">
        <f t="array" ref="AA851">IF(ISNUMBER(SEARCH("cassette",H851)),_xlfn.XLOOKUP(S851,cassettewidth,_xlfn.XLOOKUP(H851,cassettetype,cassette)),IF(ISNUMBER(SEARCH("fascia",H851)),_xlfn.XLOOKUP(S851,fasciawidth,_xlfn.XLOOKUP(H851,fasciatype,fascia)),0))</f>
        <v>0</v>
      </c>
      <c r="AB851" s="7" t="str">
        <f t="shared" si="294"/>
        <v/>
      </c>
      <c r="AC851" s="7" t="str" cm="1">
        <f t="array" ref="AC851">IF(NOT(ISBLANK(H851)),_xlfn.XLOOKUP(S851,cassetterefwidth,_xlfn.XLOOKUP(T851,cassetterefdrop,cassetteref)),"")</f>
        <v/>
      </c>
      <c r="AD851" s="1" t="b">
        <f t="shared" si="295"/>
        <v>0</v>
      </c>
      <c r="AE851" s="1" t="b">
        <f t="shared" si="280"/>
        <v>0</v>
      </c>
      <c r="AF851" s="10" t="e" cm="1">
        <f t="array" aca="1" ref="AF851" ca="1">(_xlfn.XLOOKUP($S851,INDIRECT($U851&amp;$W851&amp;"W"),_xlfn.XLOOKUP($T851,INDIRECT($U851&amp;$W851&amp;"D"),INDIRECT($U851&amp;$W851))))</f>
        <v>#REF!</v>
      </c>
      <c r="AG851" s="9"/>
      <c r="AH851" s="9"/>
      <c r="AI851" s="9"/>
      <c r="AJ851" s="9"/>
      <c r="AK851" s="9"/>
      <c r="AL851" s="7">
        <f t="shared" si="281"/>
        <v>500</v>
      </c>
      <c r="AM851" s="7" t="str">
        <f t="shared" si="296"/>
        <v/>
      </c>
      <c r="AN851" s="7">
        <f t="shared" si="282"/>
        <v>0</v>
      </c>
      <c r="AO851" s="7">
        <f t="shared" si="283"/>
        <v>0</v>
      </c>
      <c r="AP851" s="9" cm="1">
        <f t="array" aca="1" ref="AP851" ca="1">IF(F851="Flow",_xlfn.XLOOKUP(AL851,INDIRECT(F851&amp;AM851&amp;"W"),_xlfn.XLOOKUP(AI851,INDIRECT(F851&amp;AM851&amp;"H"),INDIRECT(F851&amp;AM851))),0)</f>
        <v>0</v>
      </c>
      <c r="AQ851" s="9">
        <f>IF(F851="Cascade",_xlfn.XLOOKUP(S851,Cascade!$C$4:$S$4,Cascade!$C$5:$S$5),0)</f>
        <v>0</v>
      </c>
      <c r="AR851" s="9" t="b">
        <f t="shared" si="284"/>
        <v>0</v>
      </c>
      <c r="AS851" s="9" cm="1">
        <f t="array" aca="1" ref="AS851" ca="1">IF(OR(G851="Ellipse 43",G851="Luxury 46",G851="Type 2",G851="Type D",G851="Type Z",ISBLANK(G851)),0,_xlfn.XLOOKUP(S851,INDIRECT(U851&amp;AR851&amp;"w"),INDIRECT(U851&amp;AR851)))</f>
        <v>0</v>
      </c>
      <c r="AT851" s="9" cm="1">
        <f t="array" ref="AT851">IF(F851="ExtraLok 100",_xlfn.XLOOKUP(S851,'ExtraLok 100'!$C$6:$S$6,_xlfn.XLOOKUP('Pricing Tool'!T851,'ExtraLok 100'!$A$7:$A$21,'ExtraLok 100'!$C$7:$S$21)),IF(F851="ExtraLok 125",_xlfn.XLOOKUP('Pricing Tool'!S851,'ExtraLok 125'!$C$6:$S$6,_xlfn.XLOOKUP('Pricing Tool'!T851,'ExtraLok 125'!$A$7:$A$33,'ExtraLok 125'!$C$7:$S$33)),0))</f>
        <v>0</v>
      </c>
      <c r="AU851" s="9">
        <f t="shared" ca="1" si="297"/>
        <v>0</v>
      </c>
      <c r="AV851" s="9" t="str">
        <f t="shared" si="285"/>
        <v/>
      </c>
      <c r="AW851" s="85" t="e">
        <f>_xlfn.XLOOKUP($AV851,'Size capacities'!$A$2:$A$120,'Size capacities'!D$2:D$120)</f>
        <v>#N/A</v>
      </c>
      <c r="AX851" s="85" t="e">
        <f>_xlfn.XLOOKUP($AV851,'Size capacities'!$A$2:$A$120,'Size capacities'!E$2:E$120)</f>
        <v>#N/A</v>
      </c>
      <c r="AY851" s="85" t="e">
        <f>_xlfn.XLOOKUP($AV851,'Size capacities'!$A$2:$A$120,'Size capacities'!F$2:F$120)</f>
        <v>#N/A</v>
      </c>
      <c r="AZ851" s="85" t="e">
        <f>_xlfn.XLOOKUP($AV851,'Size capacities'!$A$2:$A$120,'Size capacities'!G$2:G$120)</f>
        <v>#N/A</v>
      </c>
      <c r="BA851" s="85">
        <f t="shared" si="286"/>
        <v>0</v>
      </c>
      <c r="BB851" s="85">
        <f t="shared" si="287"/>
        <v>0</v>
      </c>
    </row>
    <row r="852" spans="1:54" x14ac:dyDescent="0.3">
      <c r="A852" s="7">
        <v>849</v>
      </c>
      <c r="B852" s="91"/>
      <c r="C852" s="91"/>
      <c r="D852" s="91"/>
      <c r="E852" s="91"/>
      <c r="F852" s="91"/>
      <c r="G852" s="91"/>
      <c r="H852" s="91"/>
      <c r="I852" s="91"/>
      <c r="J852" s="91"/>
      <c r="K852" s="92"/>
      <c r="L852" s="92"/>
      <c r="M852" s="9">
        <f t="shared" ca="1" si="277"/>
        <v>0</v>
      </c>
      <c r="N852" s="10" cm="1">
        <f t="array" aca="1" ref="N852" ca="1">IF(ISBLANK(C852),0,IF(F852="Flow",AP852,IF(F852="Cascade",AQ852,IF(OR(ISBLANK(F852),ISBLANK(G852),ISBLANK(I852),ISBLANK(J852)),0,(_xlfn.XLOOKUP(S852,INDIRECT(U852&amp;W852&amp;"W"),_xlfn.XLOOKUP(T852,INDIRECT(U852&amp;W852&amp;"D"),INDIRECT(U852&amp;W852))))))))</f>
        <v>0</v>
      </c>
      <c r="O852" s="93"/>
      <c r="P852" s="9">
        <f t="shared" ca="1" si="278"/>
        <v>0</v>
      </c>
      <c r="Q852" s="9">
        <f t="shared" si="288"/>
        <v>0</v>
      </c>
      <c r="S852" s="7">
        <f t="shared" si="289"/>
        <v>800</v>
      </c>
      <c r="T852" s="7">
        <f t="shared" si="290"/>
        <v>800</v>
      </c>
      <c r="U852" s="8" t="str">
        <f t="shared" si="291"/>
        <v/>
      </c>
      <c r="V852" s="7" cm="1">
        <f t="array" aca="1" ref="V852" ca="1">IF(ISBLANK(I852),0,_xlfn.XLOOKUP(I852,INDIRECT(U852&amp;"Controls"),INDIRECT(U852&amp;"ControlsAddon")))</f>
        <v>0</v>
      </c>
      <c r="W852" s="7" t="str">
        <f t="shared" si="279"/>
        <v/>
      </c>
      <c r="X852" s="7" cm="1">
        <f t="array" aca="1" ref="X852" ca="1">IF(AND(K852="y",NOT(ISBLANK(H852))),_xlfn.XLOOKUP(S852,ralcassette,ralcassettecost),IF(K852="Y",_xlfn.XLOOKUP(S852,INDIRECT(U852&amp;"RALW"),_xlfn.XLOOKUP(T852,INDIRECT(U852&amp;"RALD"),INDIRECT(U852&amp;"RAL"))),0))</f>
        <v>0</v>
      </c>
      <c r="Y852" s="7">
        <f t="shared" si="292"/>
        <v>0</v>
      </c>
      <c r="Z852" s="7">
        <f t="shared" si="293"/>
        <v>0</v>
      </c>
      <c r="AA852" s="7" cm="1">
        <f t="array" ref="AA852">IF(ISNUMBER(SEARCH("cassette",H852)),_xlfn.XLOOKUP(S852,cassettewidth,_xlfn.XLOOKUP(H852,cassettetype,cassette)),IF(ISNUMBER(SEARCH("fascia",H852)),_xlfn.XLOOKUP(S852,fasciawidth,_xlfn.XLOOKUP(H852,fasciatype,fascia)),0))</f>
        <v>0</v>
      </c>
      <c r="AB852" s="7" t="str">
        <f t="shared" si="294"/>
        <v/>
      </c>
      <c r="AC852" s="7" t="str" cm="1">
        <f t="array" ref="AC852">IF(NOT(ISBLANK(H852)),_xlfn.XLOOKUP(S852,cassetterefwidth,_xlfn.XLOOKUP(T852,cassetterefdrop,cassetteref)),"")</f>
        <v/>
      </c>
      <c r="AD852" s="1" t="b">
        <f t="shared" si="295"/>
        <v>0</v>
      </c>
      <c r="AE852" s="1" t="b">
        <f t="shared" si="280"/>
        <v>0</v>
      </c>
      <c r="AF852" s="10" t="e" cm="1">
        <f t="array" aca="1" ref="AF852" ca="1">(_xlfn.XLOOKUP($S852,INDIRECT($U852&amp;$W852&amp;"W"),_xlfn.XLOOKUP($T852,INDIRECT($U852&amp;$W852&amp;"D"),INDIRECT($U852&amp;$W852))))</f>
        <v>#REF!</v>
      </c>
      <c r="AG852" s="9"/>
      <c r="AH852" s="9"/>
      <c r="AI852" s="9"/>
      <c r="AJ852" s="9"/>
      <c r="AK852" s="9"/>
      <c r="AL852" s="7">
        <f t="shared" si="281"/>
        <v>500</v>
      </c>
      <c r="AM852" s="7" t="str">
        <f t="shared" si="296"/>
        <v/>
      </c>
      <c r="AN852" s="7">
        <f t="shared" si="282"/>
        <v>0</v>
      </c>
      <c r="AO852" s="7">
        <f t="shared" si="283"/>
        <v>0</v>
      </c>
      <c r="AP852" s="9" cm="1">
        <f t="array" aca="1" ref="AP852" ca="1">IF(F852="Flow",_xlfn.XLOOKUP(AL852,INDIRECT(F852&amp;AM852&amp;"W"),_xlfn.XLOOKUP(AI852,INDIRECT(F852&amp;AM852&amp;"H"),INDIRECT(F852&amp;AM852))),0)</f>
        <v>0</v>
      </c>
      <c r="AQ852" s="9">
        <f>IF(F852="Cascade",_xlfn.XLOOKUP(S852,Cascade!$C$4:$S$4,Cascade!$C$5:$S$5),0)</f>
        <v>0</v>
      </c>
      <c r="AR852" s="9" t="b">
        <f t="shared" si="284"/>
        <v>0</v>
      </c>
      <c r="AS852" s="9" cm="1">
        <f t="array" aca="1" ref="AS852" ca="1">IF(OR(G852="Ellipse 43",G852="Luxury 46",G852="Type 2",G852="Type D",G852="Type Z",ISBLANK(G852)),0,_xlfn.XLOOKUP(S852,INDIRECT(U852&amp;AR852&amp;"w"),INDIRECT(U852&amp;AR852)))</f>
        <v>0</v>
      </c>
      <c r="AT852" s="9" cm="1">
        <f t="array" ref="AT852">IF(F852="ExtraLok 100",_xlfn.XLOOKUP(S852,'ExtraLok 100'!$C$6:$S$6,_xlfn.XLOOKUP('Pricing Tool'!T852,'ExtraLok 100'!$A$7:$A$21,'ExtraLok 100'!$C$7:$S$21)),IF(F852="ExtraLok 125",_xlfn.XLOOKUP('Pricing Tool'!S852,'ExtraLok 125'!$C$6:$S$6,_xlfn.XLOOKUP('Pricing Tool'!T852,'ExtraLok 125'!$A$7:$A$33,'ExtraLok 125'!$C$7:$S$33)),0))</f>
        <v>0</v>
      </c>
      <c r="AU852" s="9">
        <f t="shared" ca="1" si="297"/>
        <v>0</v>
      </c>
      <c r="AV852" s="9" t="str">
        <f t="shared" si="285"/>
        <v/>
      </c>
      <c r="AW852" s="85" t="e">
        <f>_xlfn.XLOOKUP($AV852,'Size capacities'!$A$2:$A$120,'Size capacities'!D$2:D$120)</f>
        <v>#N/A</v>
      </c>
      <c r="AX852" s="85" t="e">
        <f>_xlfn.XLOOKUP($AV852,'Size capacities'!$A$2:$A$120,'Size capacities'!E$2:E$120)</f>
        <v>#N/A</v>
      </c>
      <c r="AY852" s="85" t="e">
        <f>_xlfn.XLOOKUP($AV852,'Size capacities'!$A$2:$A$120,'Size capacities'!F$2:F$120)</f>
        <v>#N/A</v>
      </c>
      <c r="AZ852" s="85" t="e">
        <f>_xlfn.XLOOKUP($AV852,'Size capacities'!$A$2:$A$120,'Size capacities'!G$2:G$120)</f>
        <v>#N/A</v>
      </c>
      <c r="BA852" s="85">
        <f t="shared" si="286"/>
        <v>0</v>
      </c>
      <c r="BB852" s="85">
        <f t="shared" si="287"/>
        <v>0</v>
      </c>
    </row>
    <row r="853" spans="1:54" x14ac:dyDescent="0.3">
      <c r="A853" s="7">
        <v>850</v>
      </c>
      <c r="B853" s="91"/>
      <c r="C853" s="91"/>
      <c r="D853" s="91"/>
      <c r="E853" s="91"/>
      <c r="F853" s="91"/>
      <c r="G853" s="91"/>
      <c r="H853" s="91"/>
      <c r="I853" s="91"/>
      <c r="J853" s="91"/>
      <c r="K853" s="92"/>
      <c r="L853" s="92"/>
      <c r="M853" s="9">
        <f t="shared" ca="1" si="277"/>
        <v>0</v>
      </c>
      <c r="N853" s="10" cm="1">
        <f t="array" aca="1" ref="N853" ca="1">IF(ISBLANK(C853),0,IF(F853="Flow",AP853,IF(F853="Cascade",AQ853,IF(OR(ISBLANK(F853),ISBLANK(G853),ISBLANK(I853),ISBLANK(J853)),0,(_xlfn.XLOOKUP(S853,INDIRECT(U853&amp;W853&amp;"W"),_xlfn.XLOOKUP(T853,INDIRECT(U853&amp;W853&amp;"D"),INDIRECT(U853&amp;W853))))))))</f>
        <v>0</v>
      </c>
      <c r="O853" s="93"/>
      <c r="P853" s="9">
        <f t="shared" ca="1" si="278"/>
        <v>0</v>
      </c>
      <c r="Q853" s="9">
        <f t="shared" si="288"/>
        <v>0</v>
      </c>
      <c r="S853" s="7">
        <f t="shared" si="289"/>
        <v>800</v>
      </c>
      <c r="T853" s="7">
        <f t="shared" si="290"/>
        <v>800</v>
      </c>
      <c r="U853" s="8" t="str">
        <f t="shared" si="291"/>
        <v/>
      </c>
      <c r="V853" s="7" cm="1">
        <f t="array" aca="1" ref="V853" ca="1">IF(ISBLANK(I853),0,_xlfn.XLOOKUP(I853,INDIRECT(U853&amp;"Controls"),INDIRECT(U853&amp;"ControlsAddon")))</f>
        <v>0</v>
      </c>
      <c r="W853" s="7" t="str">
        <f t="shared" si="279"/>
        <v/>
      </c>
      <c r="X853" s="7" cm="1">
        <f t="array" aca="1" ref="X853" ca="1">IF(AND(K853="y",NOT(ISBLANK(H853))),_xlfn.XLOOKUP(S853,ralcassette,ralcassettecost),IF(K853="Y",_xlfn.XLOOKUP(S853,INDIRECT(U853&amp;"RALW"),_xlfn.XLOOKUP(T853,INDIRECT(U853&amp;"RALD"),INDIRECT(U853&amp;"RAL"))),0))</f>
        <v>0</v>
      </c>
      <c r="Y853" s="7">
        <f t="shared" si="292"/>
        <v>0</v>
      </c>
      <c r="Z853" s="7">
        <f t="shared" si="293"/>
        <v>0</v>
      </c>
      <c r="AA853" s="7" cm="1">
        <f t="array" ref="AA853">IF(ISNUMBER(SEARCH("cassette",H853)),_xlfn.XLOOKUP(S853,cassettewidth,_xlfn.XLOOKUP(H853,cassettetype,cassette)),IF(ISNUMBER(SEARCH("fascia",H853)),_xlfn.XLOOKUP(S853,fasciawidth,_xlfn.XLOOKUP(H853,fasciatype,fascia)),0))</f>
        <v>0</v>
      </c>
      <c r="AB853" s="7" t="str">
        <f t="shared" si="294"/>
        <v/>
      </c>
      <c r="AC853" s="7" t="str" cm="1">
        <f t="array" ref="AC853">IF(NOT(ISBLANK(H853)),_xlfn.XLOOKUP(S853,cassetterefwidth,_xlfn.XLOOKUP(T853,cassetterefdrop,cassetteref)),"")</f>
        <v/>
      </c>
      <c r="AD853" s="1" t="b">
        <f t="shared" si="295"/>
        <v>0</v>
      </c>
      <c r="AE853" s="1" t="b">
        <f t="shared" si="280"/>
        <v>0</v>
      </c>
      <c r="AF853" s="10" t="e" cm="1">
        <f t="array" aca="1" ref="AF853" ca="1">(_xlfn.XLOOKUP($S853,INDIRECT($U853&amp;$W853&amp;"W"),_xlfn.XLOOKUP($T853,INDIRECT($U853&amp;$W853&amp;"D"),INDIRECT($U853&amp;$W853))))</f>
        <v>#REF!</v>
      </c>
      <c r="AG853" s="9"/>
      <c r="AH853" s="9"/>
      <c r="AI853" s="9"/>
      <c r="AJ853" s="9"/>
      <c r="AK853" s="9"/>
      <c r="AL853" s="7">
        <f t="shared" si="281"/>
        <v>500</v>
      </c>
      <c r="AM853" s="7" t="str">
        <f t="shared" si="296"/>
        <v/>
      </c>
      <c r="AN853" s="7">
        <f t="shared" si="282"/>
        <v>0</v>
      </c>
      <c r="AO853" s="7">
        <f t="shared" si="283"/>
        <v>0</v>
      </c>
      <c r="AP853" s="9" cm="1">
        <f t="array" aca="1" ref="AP853" ca="1">IF(F853="Flow",_xlfn.XLOOKUP(AL853,INDIRECT(F853&amp;AM853&amp;"W"),_xlfn.XLOOKUP(AI853,INDIRECT(F853&amp;AM853&amp;"H"),INDIRECT(F853&amp;AM853))),0)</f>
        <v>0</v>
      </c>
      <c r="AQ853" s="9">
        <f>IF(F853="Cascade",_xlfn.XLOOKUP(S853,Cascade!$C$4:$S$4,Cascade!$C$5:$S$5),0)</f>
        <v>0</v>
      </c>
      <c r="AR853" s="9" t="b">
        <f t="shared" si="284"/>
        <v>0</v>
      </c>
      <c r="AS853" s="9" cm="1">
        <f t="array" aca="1" ref="AS853" ca="1">IF(OR(G853="Ellipse 43",G853="Luxury 46",G853="Type 2",G853="Type D",G853="Type Z",ISBLANK(G853)),0,_xlfn.XLOOKUP(S853,INDIRECT(U853&amp;AR853&amp;"w"),INDIRECT(U853&amp;AR853)))</f>
        <v>0</v>
      </c>
      <c r="AT853" s="9" cm="1">
        <f t="array" ref="AT853">IF(F853="ExtraLok 100",_xlfn.XLOOKUP(S853,'ExtraLok 100'!$C$6:$S$6,_xlfn.XLOOKUP('Pricing Tool'!T853,'ExtraLok 100'!$A$7:$A$21,'ExtraLok 100'!$C$7:$S$21)),IF(F853="ExtraLok 125",_xlfn.XLOOKUP('Pricing Tool'!S853,'ExtraLok 125'!$C$6:$S$6,_xlfn.XLOOKUP('Pricing Tool'!T853,'ExtraLok 125'!$A$7:$A$33,'ExtraLok 125'!$C$7:$S$33)),0))</f>
        <v>0</v>
      </c>
      <c r="AU853" s="9">
        <f t="shared" ca="1" si="297"/>
        <v>0</v>
      </c>
      <c r="AV853" s="9" t="str">
        <f t="shared" si="285"/>
        <v/>
      </c>
      <c r="AW853" s="85" t="e">
        <f>_xlfn.XLOOKUP($AV853,'Size capacities'!$A$2:$A$120,'Size capacities'!D$2:D$120)</f>
        <v>#N/A</v>
      </c>
      <c r="AX853" s="85" t="e">
        <f>_xlfn.XLOOKUP($AV853,'Size capacities'!$A$2:$A$120,'Size capacities'!E$2:E$120)</f>
        <v>#N/A</v>
      </c>
      <c r="AY853" s="85" t="e">
        <f>_xlfn.XLOOKUP($AV853,'Size capacities'!$A$2:$A$120,'Size capacities'!F$2:F$120)</f>
        <v>#N/A</v>
      </c>
      <c r="AZ853" s="85" t="e">
        <f>_xlfn.XLOOKUP($AV853,'Size capacities'!$A$2:$A$120,'Size capacities'!G$2:G$120)</f>
        <v>#N/A</v>
      </c>
      <c r="BA853" s="85">
        <f t="shared" si="286"/>
        <v>0</v>
      </c>
      <c r="BB853" s="85">
        <f t="shared" si="287"/>
        <v>0</v>
      </c>
    </row>
    <row r="854" spans="1:54" x14ac:dyDescent="0.3">
      <c r="A854" s="7">
        <v>851</v>
      </c>
      <c r="B854" s="91"/>
      <c r="C854" s="91"/>
      <c r="D854" s="91"/>
      <c r="E854" s="91"/>
      <c r="F854" s="91"/>
      <c r="G854" s="91"/>
      <c r="H854" s="91"/>
      <c r="I854" s="91"/>
      <c r="J854" s="91"/>
      <c r="K854" s="92"/>
      <c r="L854" s="92"/>
      <c r="M854" s="9">
        <f t="shared" ca="1" si="277"/>
        <v>0</v>
      </c>
      <c r="N854" s="10" cm="1">
        <f t="array" aca="1" ref="N854" ca="1">IF(ISBLANK(C854),0,IF(F854="Flow",AP854,IF(F854="Cascade",AQ854,IF(OR(ISBLANK(F854),ISBLANK(G854),ISBLANK(I854),ISBLANK(J854)),0,(_xlfn.XLOOKUP(S854,INDIRECT(U854&amp;W854&amp;"W"),_xlfn.XLOOKUP(T854,INDIRECT(U854&amp;W854&amp;"D"),INDIRECT(U854&amp;W854))))))))</f>
        <v>0</v>
      </c>
      <c r="O854" s="93"/>
      <c r="P854" s="9">
        <f t="shared" ca="1" si="278"/>
        <v>0</v>
      </c>
      <c r="Q854" s="9">
        <f t="shared" si="288"/>
        <v>0</v>
      </c>
      <c r="S854" s="7">
        <f t="shared" si="289"/>
        <v>800</v>
      </c>
      <c r="T854" s="7">
        <f t="shared" si="290"/>
        <v>800</v>
      </c>
      <c r="U854" s="8" t="str">
        <f t="shared" si="291"/>
        <v/>
      </c>
      <c r="V854" s="7" cm="1">
        <f t="array" aca="1" ref="V854" ca="1">IF(ISBLANK(I854),0,_xlfn.XLOOKUP(I854,INDIRECT(U854&amp;"Controls"),INDIRECT(U854&amp;"ControlsAddon")))</f>
        <v>0</v>
      </c>
      <c r="W854" s="7" t="str">
        <f t="shared" si="279"/>
        <v/>
      </c>
      <c r="X854" s="7" cm="1">
        <f t="array" aca="1" ref="X854" ca="1">IF(AND(K854="y",NOT(ISBLANK(H854))),_xlfn.XLOOKUP(S854,ralcassette,ralcassettecost),IF(K854="Y",_xlfn.XLOOKUP(S854,INDIRECT(U854&amp;"RALW"),_xlfn.XLOOKUP(T854,INDIRECT(U854&amp;"RALD"),INDIRECT(U854&amp;"RAL"))),0))</f>
        <v>0</v>
      </c>
      <c r="Y854" s="7">
        <f t="shared" si="292"/>
        <v>0</v>
      </c>
      <c r="Z854" s="7">
        <f t="shared" si="293"/>
        <v>0</v>
      </c>
      <c r="AA854" s="7" cm="1">
        <f t="array" ref="AA854">IF(ISNUMBER(SEARCH("cassette",H854)),_xlfn.XLOOKUP(S854,cassettewidth,_xlfn.XLOOKUP(H854,cassettetype,cassette)),IF(ISNUMBER(SEARCH("fascia",H854)),_xlfn.XLOOKUP(S854,fasciawidth,_xlfn.XLOOKUP(H854,fasciatype,fascia)),0))</f>
        <v>0</v>
      </c>
      <c r="AB854" s="7" t="str">
        <f t="shared" si="294"/>
        <v/>
      </c>
      <c r="AC854" s="7" t="str" cm="1">
        <f t="array" ref="AC854">IF(NOT(ISBLANK(H854)),_xlfn.XLOOKUP(S854,cassetterefwidth,_xlfn.XLOOKUP(T854,cassetterefdrop,cassetteref)),"")</f>
        <v/>
      </c>
      <c r="AD854" s="1" t="b">
        <f t="shared" si="295"/>
        <v>0</v>
      </c>
      <c r="AE854" s="1" t="b">
        <f t="shared" si="280"/>
        <v>0</v>
      </c>
      <c r="AF854" s="10" t="e" cm="1">
        <f t="array" aca="1" ref="AF854" ca="1">(_xlfn.XLOOKUP($S854,INDIRECT($U854&amp;$W854&amp;"W"),_xlfn.XLOOKUP($T854,INDIRECT($U854&amp;$W854&amp;"D"),INDIRECT($U854&amp;$W854))))</f>
        <v>#REF!</v>
      </c>
      <c r="AG854" s="9"/>
      <c r="AH854" s="9"/>
      <c r="AI854" s="9"/>
      <c r="AJ854" s="9"/>
      <c r="AK854" s="9"/>
      <c r="AL854" s="7">
        <f t="shared" si="281"/>
        <v>500</v>
      </c>
      <c r="AM854" s="7" t="str">
        <f t="shared" si="296"/>
        <v/>
      </c>
      <c r="AN854" s="7">
        <f t="shared" si="282"/>
        <v>0</v>
      </c>
      <c r="AO854" s="7">
        <f t="shared" si="283"/>
        <v>0</v>
      </c>
      <c r="AP854" s="9" cm="1">
        <f t="array" aca="1" ref="AP854" ca="1">IF(F854="Flow",_xlfn.XLOOKUP(AL854,INDIRECT(F854&amp;AM854&amp;"W"),_xlfn.XLOOKUP(AI854,INDIRECT(F854&amp;AM854&amp;"H"),INDIRECT(F854&amp;AM854))),0)</f>
        <v>0</v>
      </c>
      <c r="AQ854" s="9">
        <f>IF(F854="Cascade",_xlfn.XLOOKUP(S854,Cascade!$C$4:$S$4,Cascade!$C$5:$S$5),0)</f>
        <v>0</v>
      </c>
      <c r="AR854" s="9" t="b">
        <f t="shared" si="284"/>
        <v>0</v>
      </c>
      <c r="AS854" s="9" cm="1">
        <f t="array" aca="1" ref="AS854" ca="1">IF(OR(G854="Ellipse 43",G854="Luxury 46",G854="Type 2",G854="Type D",G854="Type Z",ISBLANK(G854)),0,_xlfn.XLOOKUP(S854,INDIRECT(U854&amp;AR854&amp;"w"),INDIRECT(U854&amp;AR854)))</f>
        <v>0</v>
      </c>
      <c r="AT854" s="9" cm="1">
        <f t="array" ref="AT854">IF(F854="ExtraLok 100",_xlfn.XLOOKUP(S854,'ExtraLok 100'!$C$6:$S$6,_xlfn.XLOOKUP('Pricing Tool'!T854,'ExtraLok 100'!$A$7:$A$21,'ExtraLok 100'!$C$7:$S$21)),IF(F854="ExtraLok 125",_xlfn.XLOOKUP('Pricing Tool'!S854,'ExtraLok 125'!$C$6:$S$6,_xlfn.XLOOKUP('Pricing Tool'!T854,'ExtraLok 125'!$A$7:$A$33,'ExtraLok 125'!$C$7:$S$33)),0))</f>
        <v>0</v>
      </c>
      <c r="AU854" s="9">
        <f t="shared" ca="1" si="297"/>
        <v>0</v>
      </c>
      <c r="AV854" s="9" t="str">
        <f t="shared" si="285"/>
        <v/>
      </c>
      <c r="AW854" s="85" t="e">
        <f>_xlfn.XLOOKUP($AV854,'Size capacities'!$A$2:$A$120,'Size capacities'!D$2:D$120)</f>
        <v>#N/A</v>
      </c>
      <c r="AX854" s="85" t="e">
        <f>_xlfn.XLOOKUP($AV854,'Size capacities'!$A$2:$A$120,'Size capacities'!E$2:E$120)</f>
        <v>#N/A</v>
      </c>
      <c r="AY854" s="85" t="e">
        <f>_xlfn.XLOOKUP($AV854,'Size capacities'!$A$2:$A$120,'Size capacities'!F$2:F$120)</f>
        <v>#N/A</v>
      </c>
      <c r="AZ854" s="85" t="e">
        <f>_xlfn.XLOOKUP($AV854,'Size capacities'!$A$2:$A$120,'Size capacities'!G$2:G$120)</f>
        <v>#N/A</v>
      </c>
      <c r="BA854" s="85">
        <f t="shared" si="286"/>
        <v>0</v>
      </c>
      <c r="BB854" s="85">
        <f t="shared" si="287"/>
        <v>0</v>
      </c>
    </row>
    <row r="855" spans="1:54" x14ac:dyDescent="0.3">
      <c r="A855" s="7">
        <v>852</v>
      </c>
      <c r="B855" s="91"/>
      <c r="C855" s="91"/>
      <c r="D855" s="91"/>
      <c r="E855" s="91"/>
      <c r="F855" s="91"/>
      <c r="G855" s="91"/>
      <c r="H855" s="91"/>
      <c r="I855" s="91"/>
      <c r="J855" s="91"/>
      <c r="K855" s="92"/>
      <c r="L855" s="92"/>
      <c r="M855" s="9">
        <f t="shared" ca="1" si="277"/>
        <v>0</v>
      </c>
      <c r="N855" s="10" cm="1">
        <f t="array" aca="1" ref="N855" ca="1">IF(ISBLANK(C855),0,IF(F855="Flow",AP855,IF(F855="Cascade",AQ855,IF(OR(ISBLANK(F855),ISBLANK(G855),ISBLANK(I855),ISBLANK(J855)),0,(_xlfn.XLOOKUP(S855,INDIRECT(U855&amp;W855&amp;"W"),_xlfn.XLOOKUP(T855,INDIRECT(U855&amp;W855&amp;"D"),INDIRECT(U855&amp;W855))))))))</f>
        <v>0</v>
      </c>
      <c r="O855" s="93"/>
      <c r="P855" s="9">
        <f t="shared" ca="1" si="278"/>
        <v>0</v>
      </c>
      <c r="Q855" s="9">
        <f t="shared" si="288"/>
        <v>0</v>
      </c>
      <c r="S855" s="7">
        <f t="shared" si="289"/>
        <v>800</v>
      </c>
      <c r="T855" s="7">
        <f t="shared" si="290"/>
        <v>800</v>
      </c>
      <c r="U855" s="8" t="str">
        <f t="shared" si="291"/>
        <v/>
      </c>
      <c r="V855" s="7" cm="1">
        <f t="array" aca="1" ref="V855" ca="1">IF(ISBLANK(I855),0,_xlfn.XLOOKUP(I855,INDIRECT(U855&amp;"Controls"),INDIRECT(U855&amp;"ControlsAddon")))</f>
        <v>0</v>
      </c>
      <c r="W855" s="7" t="str">
        <f t="shared" si="279"/>
        <v/>
      </c>
      <c r="X855" s="7" cm="1">
        <f t="array" aca="1" ref="X855" ca="1">IF(AND(K855="y",NOT(ISBLANK(H855))),_xlfn.XLOOKUP(S855,ralcassette,ralcassettecost),IF(K855="Y",_xlfn.XLOOKUP(S855,INDIRECT(U855&amp;"RALW"),_xlfn.XLOOKUP(T855,INDIRECT(U855&amp;"RALD"),INDIRECT(U855&amp;"RAL"))),0))</f>
        <v>0</v>
      </c>
      <c r="Y855" s="7">
        <f t="shared" si="292"/>
        <v>0</v>
      </c>
      <c r="Z855" s="7">
        <f t="shared" si="293"/>
        <v>0</v>
      </c>
      <c r="AA855" s="7" cm="1">
        <f t="array" ref="AA855">IF(ISNUMBER(SEARCH("cassette",H855)),_xlfn.XLOOKUP(S855,cassettewidth,_xlfn.XLOOKUP(H855,cassettetype,cassette)),IF(ISNUMBER(SEARCH("fascia",H855)),_xlfn.XLOOKUP(S855,fasciawidth,_xlfn.XLOOKUP(H855,fasciatype,fascia)),0))</f>
        <v>0</v>
      </c>
      <c r="AB855" s="7" t="str">
        <f t="shared" si="294"/>
        <v/>
      </c>
      <c r="AC855" s="7" t="str" cm="1">
        <f t="array" ref="AC855">IF(NOT(ISBLANK(H855)),_xlfn.XLOOKUP(S855,cassetterefwidth,_xlfn.XLOOKUP(T855,cassetterefdrop,cassetteref)),"")</f>
        <v/>
      </c>
      <c r="AD855" s="1" t="b">
        <f t="shared" si="295"/>
        <v>0</v>
      </c>
      <c r="AE855" s="1" t="b">
        <f t="shared" si="280"/>
        <v>0</v>
      </c>
      <c r="AF855" s="10" t="e" cm="1">
        <f t="array" aca="1" ref="AF855" ca="1">(_xlfn.XLOOKUP($S855,INDIRECT($U855&amp;$W855&amp;"W"),_xlfn.XLOOKUP($T855,INDIRECT($U855&amp;$W855&amp;"D"),INDIRECT($U855&amp;$W855))))</f>
        <v>#REF!</v>
      </c>
      <c r="AG855" s="9"/>
      <c r="AH855" s="9"/>
      <c r="AI855" s="9"/>
      <c r="AJ855" s="9"/>
      <c r="AK855" s="9"/>
      <c r="AL855" s="7">
        <f t="shared" si="281"/>
        <v>500</v>
      </c>
      <c r="AM855" s="7" t="str">
        <f t="shared" si="296"/>
        <v/>
      </c>
      <c r="AN855" s="7">
        <f t="shared" si="282"/>
        <v>0</v>
      </c>
      <c r="AO855" s="7">
        <f t="shared" si="283"/>
        <v>0</v>
      </c>
      <c r="AP855" s="9" cm="1">
        <f t="array" aca="1" ref="AP855" ca="1">IF(F855="Flow",_xlfn.XLOOKUP(AL855,INDIRECT(F855&amp;AM855&amp;"W"),_xlfn.XLOOKUP(AI855,INDIRECT(F855&amp;AM855&amp;"H"),INDIRECT(F855&amp;AM855))),0)</f>
        <v>0</v>
      </c>
      <c r="AQ855" s="9">
        <f>IF(F855="Cascade",_xlfn.XLOOKUP(S855,Cascade!$C$4:$S$4,Cascade!$C$5:$S$5),0)</f>
        <v>0</v>
      </c>
      <c r="AR855" s="9" t="b">
        <f t="shared" si="284"/>
        <v>0</v>
      </c>
      <c r="AS855" s="9" cm="1">
        <f t="array" aca="1" ref="AS855" ca="1">IF(OR(G855="Ellipse 43",G855="Luxury 46",G855="Type 2",G855="Type D",G855="Type Z",ISBLANK(G855)),0,_xlfn.XLOOKUP(S855,INDIRECT(U855&amp;AR855&amp;"w"),INDIRECT(U855&amp;AR855)))</f>
        <v>0</v>
      </c>
      <c r="AT855" s="9" cm="1">
        <f t="array" ref="AT855">IF(F855="ExtraLok 100",_xlfn.XLOOKUP(S855,'ExtraLok 100'!$C$6:$S$6,_xlfn.XLOOKUP('Pricing Tool'!T855,'ExtraLok 100'!$A$7:$A$21,'ExtraLok 100'!$C$7:$S$21)),IF(F855="ExtraLok 125",_xlfn.XLOOKUP('Pricing Tool'!S855,'ExtraLok 125'!$C$6:$S$6,_xlfn.XLOOKUP('Pricing Tool'!T855,'ExtraLok 125'!$A$7:$A$33,'ExtraLok 125'!$C$7:$S$33)),0))</f>
        <v>0</v>
      </c>
      <c r="AU855" s="9">
        <f t="shared" ca="1" si="297"/>
        <v>0</v>
      </c>
      <c r="AV855" s="9" t="str">
        <f t="shared" si="285"/>
        <v/>
      </c>
      <c r="AW855" s="85" t="e">
        <f>_xlfn.XLOOKUP($AV855,'Size capacities'!$A$2:$A$120,'Size capacities'!D$2:D$120)</f>
        <v>#N/A</v>
      </c>
      <c r="AX855" s="85" t="e">
        <f>_xlfn.XLOOKUP($AV855,'Size capacities'!$A$2:$A$120,'Size capacities'!E$2:E$120)</f>
        <v>#N/A</v>
      </c>
      <c r="AY855" s="85" t="e">
        <f>_xlfn.XLOOKUP($AV855,'Size capacities'!$A$2:$A$120,'Size capacities'!F$2:F$120)</f>
        <v>#N/A</v>
      </c>
      <c r="AZ855" s="85" t="e">
        <f>_xlfn.XLOOKUP($AV855,'Size capacities'!$A$2:$A$120,'Size capacities'!G$2:G$120)</f>
        <v>#N/A</v>
      </c>
      <c r="BA855" s="85">
        <f t="shared" si="286"/>
        <v>0</v>
      </c>
      <c r="BB855" s="85">
        <f t="shared" si="287"/>
        <v>0</v>
      </c>
    </row>
    <row r="856" spans="1:54" x14ac:dyDescent="0.3">
      <c r="A856" s="7">
        <v>853</v>
      </c>
      <c r="B856" s="91"/>
      <c r="C856" s="91"/>
      <c r="D856" s="91"/>
      <c r="E856" s="91"/>
      <c r="F856" s="91"/>
      <c r="G856" s="91"/>
      <c r="H856" s="91"/>
      <c r="I856" s="91"/>
      <c r="J856" s="91"/>
      <c r="K856" s="92"/>
      <c r="L856" s="92"/>
      <c r="M856" s="9">
        <f t="shared" ca="1" si="277"/>
        <v>0</v>
      </c>
      <c r="N856" s="10" cm="1">
        <f t="array" aca="1" ref="N856" ca="1">IF(ISBLANK(C856),0,IF(F856="Flow",AP856,IF(F856="Cascade",AQ856,IF(OR(ISBLANK(F856),ISBLANK(G856),ISBLANK(I856),ISBLANK(J856)),0,(_xlfn.XLOOKUP(S856,INDIRECT(U856&amp;W856&amp;"W"),_xlfn.XLOOKUP(T856,INDIRECT(U856&amp;W856&amp;"D"),INDIRECT(U856&amp;W856))))))))</f>
        <v>0</v>
      </c>
      <c r="O856" s="93"/>
      <c r="P856" s="9">
        <f t="shared" ca="1" si="278"/>
        <v>0</v>
      </c>
      <c r="Q856" s="9">
        <f t="shared" si="288"/>
        <v>0</v>
      </c>
      <c r="S856" s="7">
        <f t="shared" si="289"/>
        <v>800</v>
      </c>
      <c r="T856" s="7">
        <f t="shared" si="290"/>
        <v>800</v>
      </c>
      <c r="U856" s="8" t="str">
        <f t="shared" si="291"/>
        <v/>
      </c>
      <c r="V856" s="7" cm="1">
        <f t="array" aca="1" ref="V856" ca="1">IF(ISBLANK(I856),0,_xlfn.XLOOKUP(I856,INDIRECT(U856&amp;"Controls"),INDIRECT(U856&amp;"ControlsAddon")))</f>
        <v>0</v>
      </c>
      <c r="W856" s="7" t="str">
        <f t="shared" si="279"/>
        <v/>
      </c>
      <c r="X856" s="7" cm="1">
        <f t="array" aca="1" ref="X856" ca="1">IF(AND(K856="y",NOT(ISBLANK(H856))),_xlfn.XLOOKUP(S856,ralcassette,ralcassettecost),IF(K856="Y",_xlfn.XLOOKUP(S856,INDIRECT(U856&amp;"RALW"),_xlfn.XLOOKUP(T856,INDIRECT(U856&amp;"RALD"),INDIRECT(U856&amp;"RAL"))),0))</f>
        <v>0</v>
      </c>
      <c r="Y856" s="7">
        <f t="shared" si="292"/>
        <v>0</v>
      </c>
      <c r="Z856" s="7">
        <f t="shared" si="293"/>
        <v>0</v>
      </c>
      <c r="AA856" s="7" cm="1">
        <f t="array" ref="AA856">IF(ISNUMBER(SEARCH("cassette",H856)),_xlfn.XLOOKUP(S856,cassettewidth,_xlfn.XLOOKUP(H856,cassettetype,cassette)),IF(ISNUMBER(SEARCH("fascia",H856)),_xlfn.XLOOKUP(S856,fasciawidth,_xlfn.XLOOKUP(H856,fasciatype,fascia)),0))</f>
        <v>0</v>
      </c>
      <c r="AB856" s="7" t="str">
        <f t="shared" si="294"/>
        <v/>
      </c>
      <c r="AC856" s="7" t="str" cm="1">
        <f t="array" ref="AC856">IF(NOT(ISBLANK(H856)),_xlfn.XLOOKUP(S856,cassetterefwidth,_xlfn.XLOOKUP(T856,cassetterefdrop,cassetteref)),"")</f>
        <v/>
      </c>
      <c r="AD856" s="1" t="b">
        <f t="shared" si="295"/>
        <v>0</v>
      </c>
      <c r="AE856" s="1" t="b">
        <f t="shared" si="280"/>
        <v>0</v>
      </c>
      <c r="AF856" s="10" t="e" cm="1">
        <f t="array" aca="1" ref="AF856" ca="1">(_xlfn.XLOOKUP($S856,INDIRECT($U856&amp;$W856&amp;"W"),_xlfn.XLOOKUP($T856,INDIRECT($U856&amp;$W856&amp;"D"),INDIRECT($U856&amp;$W856))))</f>
        <v>#REF!</v>
      </c>
      <c r="AG856" s="9"/>
      <c r="AH856" s="9"/>
      <c r="AI856" s="9"/>
      <c r="AJ856" s="9"/>
      <c r="AK856" s="9"/>
      <c r="AL856" s="7">
        <f t="shared" si="281"/>
        <v>500</v>
      </c>
      <c r="AM856" s="7" t="str">
        <f t="shared" si="296"/>
        <v/>
      </c>
      <c r="AN856" s="7">
        <f t="shared" si="282"/>
        <v>0</v>
      </c>
      <c r="AO856" s="7">
        <f t="shared" si="283"/>
        <v>0</v>
      </c>
      <c r="AP856" s="9" cm="1">
        <f t="array" aca="1" ref="AP856" ca="1">IF(F856="Flow",_xlfn.XLOOKUP(AL856,INDIRECT(F856&amp;AM856&amp;"W"),_xlfn.XLOOKUP(AI856,INDIRECT(F856&amp;AM856&amp;"H"),INDIRECT(F856&amp;AM856))),0)</f>
        <v>0</v>
      </c>
      <c r="AQ856" s="9">
        <f>IF(F856="Cascade",_xlfn.XLOOKUP(S856,Cascade!$C$4:$S$4,Cascade!$C$5:$S$5),0)</f>
        <v>0</v>
      </c>
      <c r="AR856" s="9" t="b">
        <f t="shared" si="284"/>
        <v>0</v>
      </c>
      <c r="AS856" s="9" cm="1">
        <f t="array" aca="1" ref="AS856" ca="1">IF(OR(G856="Ellipse 43",G856="Luxury 46",G856="Type 2",G856="Type D",G856="Type Z",ISBLANK(G856)),0,_xlfn.XLOOKUP(S856,INDIRECT(U856&amp;AR856&amp;"w"),INDIRECT(U856&amp;AR856)))</f>
        <v>0</v>
      </c>
      <c r="AT856" s="9" cm="1">
        <f t="array" ref="AT856">IF(F856="ExtraLok 100",_xlfn.XLOOKUP(S856,'ExtraLok 100'!$C$6:$S$6,_xlfn.XLOOKUP('Pricing Tool'!T856,'ExtraLok 100'!$A$7:$A$21,'ExtraLok 100'!$C$7:$S$21)),IF(F856="ExtraLok 125",_xlfn.XLOOKUP('Pricing Tool'!S856,'ExtraLok 125'!$C$6:$S$6,_xlfn.XLOOKUP('Pricing Tool'!T856,'ExtraLok 125'!$A$7:$A$33,'ExtraLok 125'!$C$7:$S$33)),0))</f>
        <v>0</v>
      </c>
      <c r="AU856" s="9">
        <f t="shared" ca="1" si="297"/>
        <v>0</v>
      </c>
      <c r="AV856" s="9" t="str">
        <f t="shared" si="285"/>
        <v/>
      </c>
      <c r="AW856" s="85" t="e">
        <f>_xlfn.XLOOKUP($AV856,'Size capacities'!$A$2:$A$120,'Size capacities'!D$2:D$120)</f>
        <v>#N/A</v>
      </c>
      <c r="AX856" s="85" t="e">
        <f>_xlfn.XLOOKUP($AV856,'Size capacities'!$A$2:$A$120,'Size capacities'!E$2:E$120)</f>
        <v>#N/A</v>
      </c>
      <c r="AY856" s="85" t="e">
        <f>_xlfn.XLOOKUP($AV856,'Size capacities'!$A$2:$A$120,'Size capacities'!F$2:F$120)</f>
        <v>#N/A</v>
      </c>
      <c r="AZ856" s="85" t="e">
        <f>_xlfn.XLOOKUP($AV856,'Size capacities'!$A$2:$A$120,'Size capacities'!G$2:G$120)</f>
        <v>#N/A</v>
      </c>
      <c r="BA856" s="85">
        <f t="shared" si="286"/>
        <v>0</v>
      </c>
      <c r="BB856" s="85">
        <f t="shared" si="287"/>
        <v>0</v>
      </c>
    </row>
    <row r="857" spans="1:54" x14ac:dyDescent="0.3">
      <c r="A857" s="7">
        <v>854</v>
      </c>
      <c r="B857" s="91"/>
      <c r="C857" s="91"/>
      <c r="D857" s="91"/>
      <c r="E857" s="91"/>
      <c r="F857" s="91"/>
      <c r="G857" s="91"/>
      <c r="H857" s="91"/>
      <c r="I857" s="91"/>
      <c r="J857" s="91"/>
      <c r="K857" s="92"/>
      <c r="L857" s="92"/>
      <c r="M857" s="9">
        <f t="shared" ca="1" si="277"/>
        <v>0</v>
      </c>
      <c r="N857" s="10" cm="1">
        <f t="array" aca="1" ref="N857" ca="1">IF(ISBLANK(C857),0,IF(F857="Flow",AP857,IF(F857="Cascade",AQ857,IF(OR(ISBLANK(F857),ISBLANK(G857),ISBLANK(I857),ISBLANK(J857)),0,(_xlfn.XLOOKUP(S857,INDIRECT(U857&amp;W857&amp;"W"),_xlfn.XLOOKUP(T857,INDIRECT(U857&amp;W857&amp;"D"),INDIRECT(U857&amp;W857))))))))</f>
        <v>0</v>
      </c>
      <c r="O857" s="93"/>
      <c r="P857" s="9">
        <f t="shared" ca="1" si="278"/>
        <v>0</v>
      </c>
      <c r="Q857" s="9">
        <f t="shared" si="288"/>
        <v>0</v>
      </c>
      <c r="S857" s="7">
        <f t="shared" si="289"/>
        <v>800</v>
      </c>
      <c r="T857" s="7">
        <f t="shared" si="290"/>
        <v>800</v>
      </c>
      <c r="U857" s="8" t="str">
        <f t="shared" si="291"/>
        <v/>
      </c>
      <c r="V857" s="7" cm="1">
        <f t="array" aca="1" ref="V857" ca="1">IF(ISBLANK(I857),0,_xlfn.XLOOKUP(I857,INDIRECT(U857&amp;"Controls"),INDIRECT(U857&amp;"ControlsAddon")))</f>
        <v>0</v>
      </c>
      <c r="W857" s="7" t="str">
        <f t="shared" si="279"/>
        <v/>
      </c>
      <c r="X857" s="7" cm="1">
        <f t="array" aca="1" ref="X857" ca="1">IF(AND(K857="y",NOT(ISBLANK(H857))),_xlfn.XLOOKUP(S857,ralcassette,ralcassettecost),IF(K857="Y",_xlfn.XLOOKUP(S857,INDIRECT(U857&amp;"RALW"),_xlfn.XLOOKUP(T857,INDIRECT(U857&amp;"RALD"),INDIRECT(U857&amp;"RAL"))),0))</f>
        <v>0</v>
      </c>
      <c r="Y857" s="7">
        <f t="shared" si="292"/>
        <v>0</v>
      </c>
      <c r="Z857" s="7">
        <f t="shared" si="293"/>
        <v>0</v>
      </c>
      <c r="AA857" s="7" cm="1">
        <f t="array" ref="AA857">IF(ISNUMBER(SEARCH("cassette",H857)),_xlfn.XLOOKUP(S857,cassettewidth,_xlfn.XLOOKUP(H857,cassettetype,cassette)),IF(ISNUMBER(SEARCH("fascia",H857)),_xlfn.XLOOKUP(S857,fasciawidth,_xlfn.XLOOKUP(H857,fasciatype,fascia)),0))</f>
        <v>0</v>
      </c>
      <c r="AB857" s="7" t="str">
        <f t="shared" si="294"/>
        <v/>
      </c>
      <c r="AC857" s="7" t="str" cm="1">
        <f t="array" ref="AC857">IF(NOT(ISBLANK(H857)),_xlfn.XLOOKUP(S857,cassetterefwidth,_xlfn.XLOOKUP(T857,cassetterefdrop,cassetteref)),"")</f>
        <v/>
      </c>
      <c r="AD857" s="1" t="b">
        <f t="shared" si="295"/>
        <v>0</v>
      </c>
      <c r="AE857" s="1" t="b">
        <f t="shared" si="280"/>
        <v>0</v>
      </c>
      <c r="AF857" s="10" t="e" cm="1">
        <f t="array" aca="1" ref="AF857" ca="1">(_xlfn.XLOOKUP($S857,INDIRECT($U857&amp;$W857&amp;"W"),_xlfn.XLOOKUP($T857,INDIRECT($U857&amp;$W857&amp;"D"),INDIRECT($U857&amp;$W857))))</f>
        <v>#REF!</v>
      </c>
      <c r="AG857" s="9"/>
      <c r="AH857" s="9"/>
      <c r="AI857" s="9"/>
      <c r="AJ857" s="9"/>
      <c r="AK857" s="9"/>
      <c r="AL857" s="7">
        <f t="shared" si="281"/>
        <v>500</v>
      </c>
      <c r="AM857" s="7" t="str">
        <f t="shared" si="296"/>
        <v/>
      </c>
      <c r="AN857" s="7">
        <f t="shared" si="282"/>
        <v>0</v>
      </c>
      <c r="AO857" s="7">
        <f t="shared" si="283"/>
        <v>0</v>
      </c>
      <c r="AP857" s="9" cm="1">
        <f t="array" aca="1" ref="AP857" ca="1">IF(F857="Flow",_xlfn.XLOOKUP(AL857,INDIRECT(F857&amp;AM857&amp;"W"),_xlfn.XLOOKUP(AI857,INDIRECT(F857&amp;AM857&amp;"H"),INDIRECT(F857&amp;AM857))),0)</f>
        <v>0</v>
      </c>
      <c r="AQ857" s="9">
        <f>IF(F857="Cascade",_xlfn.XLOOKUP(S857,Cascade!$C$4:$S$4,Cascade!$C$5:$S$5),0)</f>
        <v>0</v>
      </c>
      <c r="AR857" s="9" t="b">
        <f t="shared" si="284"/>
        <v>0</v>
      </c>
      <c r="AS857" s="9" cm="1">
        <f t="array" aca="1" ref="AS857" ca="1">IF(OR(G857="Ellipse 43",G857="Luxury 46",G857="Type 2",G857="Type D",G857="Type Z",ISBLANK(G857)),0,_xlfn.XLOOKUP(S857,INDIRECT(U857&amp;AR857&amp;"w"),INDIRECT(U857&amp;AR857)))</f>
        <v>0</v>
      </c>
      <c r="AT857" s="9" cm="1">
        <f t="array" ref="AT857">IF(F857="ExtraLok 100",_xlfn.XLOOKUP(S857,'ExtraLok 100'!$C$6:$S$6,_xlfn.XLOOKUP('Pricing Tool'!T857,'ExtraLok 100'!$A$7:$A$21,'ExtraLok 100'!$C$7:$S$21)),IF(F857="ExtraLok 125",_xlfn.XLOOKUP('Pricing Tool'!S857,'ExtraLok 125'!$C$6:$S$6,_xlfn.XLOOKUP('Pricing Tool'!T857,'ExtraLok 125'!$A$7:$A$33,'ExtraLok 125'!$C$7:$S$33)),0))</f>
        <v>0</v>
      </c>
      <c r="AU857" s="9">
        <f t="shared" ca="1" si="297"/>
        <v>0</v>
      </c>
      <c r="AV857" s="9" t="str">
        <f t="shared" si="285"/>
        <v/>
      </c>
      <c r="AW857" s="85" t="e">
        <f>_xlfn.XLOOKUP($AV857,'Size capacities'!$A$2:$A$120,'Size capacities'!D$2:D$120)</f>
        <v>#N/A</v>
      </c>
      <c r="AX857" s="85" t="e">
        <f>_xlfn.XLOOKUP($AV857,'Size capacities'!$A$2:$A$120,'Size capacities'!E$2:E$120)</f>
        <v>#N/A</v>
      </c>
      <c r="AY857" s="85" t="e">
        <f>_xlfn.XLOOKUP($AV857,'Size capacities'!$A$2:$A$120,'Size capacities'!F$2:F$120)</f>
        <v>#N/A</v>
      </c>
      <c r="AZ857" s="85" t="e">
        <f>_xlfn.XLOOKUP($AV857,'Size capacities'!$A$2:$A$120,'Size capacities'!G$2:G$120)</f>
        <v>#N/A</v>
      </c>
      <c r="BA857" s="85">
        <f t="shared" si="286"/>
        <v>0</v>
      </c>
      <c r="BB857" s="85">
        <f t="shared" si="287"/>
        <v>0</v>
      </c>
    </row>
    <row r="858" spans="1:54" x14ac:dyDescent="0.3">
      <c r="A858" s="7">
        <v>855</v>
      </c>
      <c r="B858" s="91"/>
      <c r="C858" s="91"/>
      <c r="D858" s="91"/>
      <c r="E858" s="91"/>
      <c r="F858" s="91"/>
      <c r="G858" s="91"/>
      <c r="H858" s="91"/>
      <c r="I858" s="91"/>
      <c r="J858" s="91"/>
      <c r="K858" s="92"/>
      <c r="L858" s="92"/>
      <c r="M858" s="9">
        <f t="shared" ca="1" si="277"/>
        <v>0</v>
      </c>
      <c r="N858" s="10" cm="1">
        <f t="array" aca="1" ref="N858" ca="1">IF(ISBLANK(C858),0,IF(F858="Flow",AP858,IF(F858="Cascade",AQ858,IF(OR(ISBLANK(F858),ISBLANK(G858),ISBLANK(I858),ISBLANK(J858)),0,(_xlfn.XLOOKUP(S858,INDIRECT(U858&amp;W858&amp;"W"),_xlfn.XLOOKUP(T858,INDIRECT(U858&amp;W858&amp;"D"),INDIRECT(U858&amp;W858))))))))</f>
        <v>0</v>
      </c>
      <c r="O858" s="93"/>
      <c r="P858" s="9">
        <f t="shared" ca="1" si="278"/>
        <v>0</v>
      </c>
      <c r="Q858" s="9">
        <f t="shared" si="288"/>
        <v>0</v>
      </c>
      <c r="S858" s="7">
        <f t="shared" si="289"/>
        <v>800</v>
      </c>
      <c r="T858" s="7">
        <f t="shared" si="290"/>
        <v>800</v>
      </c>
      <c r="U858" s="8" t="str">
        <f t="shared" si="291"/>
        <v/>
      </c>
      <c r="V858" s="7" cm="1">
        <f t="array" aca="1" ref="V858" ca="1">IF(ISBLANK(I858),0,_xlfn.XLOOKUP(I858,INDIRECT(U858&amp;"Controls"),INDIRECT(U858&amp;"ControlsAddon")))</f>
        <v>0</v>
      </c>
      <c r="W858" s="7" t="str">
        <f t="shared" si="279"/>
        <v/>
      </c>
      <c r="X858" s="7" cm="1">
        <f t="array" aca="1" ref="X858" ca="1">IF(AND(K858="y",NOT(ISBLANK(H858))),_xlfn.XLOOKUP(S858,ralcassette,ralcassettecost),IF(K858="Y",_xlfn.XLOOKUP(S858,INDIRECT(U858&amp;"RALW"),_xlfn.XLOOKUP(T858,INDIRECT(U858&amp;"RALD"),INDIRECT(U858&amp;"RAL"))),0))</f>
        <v>0</v>
      </c>
      <c r="Y858" s="7">
        <f t="shared" si="292"/>
        <v>0</v>
      </c>
      <c r="Z858" s="7">
        <f t="shared" si="293"/>
        <v>0</v>
      </c>
      <c r="AA858" s="7" cm="1">
        <f t="array" ref="AA858">IF(ISNUMBER(SEARCH("cassette",H858)),_xlfn.XLOOKUP(S858,cassettewidth,_xlfn.XLOOKUP(H858,cassettetype,cassette)),IF(ISNUMBER(SEARCH("fascia",H858)),_xlfn.XLOOKUP(S858,fasciawidth,_xlfn.XLOOKUP(H858,fasciatype,fascia)),0))</f>
        <v>0</v>
      </c>
      <c r="AB858" s="7" t="str">
        <f t="shared" si="294"/>
        <v/>
      </c>
      <c r="AC858" s="7" t="str" cm="1">
        <f t="array" ref="AC858">IF(NOT(ISBLANK(H858)),_xlfn.XLOOKUP(S858,cassetterefwidth,_xlfn.XLOOKUP(T858,cassetterefdrop,cassetteref)),"")</f>
        <v/>
      </c>
      <c r="AD858" s="1" t="b">
        <f t="shared" si="295"/>
        <v>0</v>
      </c>
      <c r="AE858" s="1" t="b">
        <f t="shared" si="280"/>
        <v>0</v>
      </c>
      <c r="AF858" s="10" t="e" cm="1">
        <f t="array" aca="1" ref="AF858" ca="1">(_xlfn.XLOOKUP($S858,INDIRECT($U858&amp;$W858&amp;"W"),_xlfn.XLOOKUP($T858,INDIRECT($U858&amp;$W858&amp;"D"),INDIRECT($U858&amp;$W858))))</f>
        <v>#REF!</v>
      </c>
      <c r="AG858" s="9"/>
      <c r="AH858" s="9"/>
      <c r="AI858" s="9"/>
      <c r="AJ858" s="9"/>
      <c r="AK858" s="9"/>
      <c r="AL858" s="7">
        <f t="shared" si="281"/>
        <v>500</v>
      </c>
      <c r="AM858" s="7" t="str">
        <f t="shared" si="296"/>
        <v/>
      </c>
      <c r="AN858" s="7">
        <f t="shared" si="282"/>
        <v>0</v>
      </c>
      <c r="AO858" s="7">
        <f t="shared" si="283"/>
        <v>0</v>
      </c>
      <c r="AP858" s="9" cm="1">
        <f t="array" aca="1" ref="AP858" ca="1">IF(F858="Flow",_xlfn.XLOOKUP(AL858,INDIRECT(F858&amp;AM858&amp;"W"),_xlfn.XLOOKUP(AI858,INDIRECT(F858&amp;AM858&amp;"H"),INDIRECT(F858&amp;AM858))),0)</f>
        <v>0</v>
      </c>
      <c r="AQ858" s="9">
        <f>IF(F858="Cascade",_xlfn.XLOOKUP(S858,Cascade!$C$4:$S$4,Cascade!$C$5:$S$5),0)</f>
        <v>0</v>
      </c>
      <c r="AR858" s="9" t="b">
        <f t="shared" si="284"/>
        <v>0</v>
      </c>
      <c r="AS858" s="9" cm="1">
        <f t="array" aca="1" ref="AS858" ca="1">IF(OR(G858="Ellipse 43",G858="Luxury 46",G858="Type 2",G858="Type D",G858="Type Z",ISBLANK(G858)),0,_xlfn.XLOOKUP(S858,INDIRECT(U858&amp;AR858&amp;"w"),INDIRECT(U858&amp;AR858)))</f>
        <v>0</v>
      </c>
      <c r="AT858" s="9" cm="1">
        <f t="array" ref="AT858">IF(F858="ExtraLok 100",_xlfn.XLOOKUP(S858,'ExtraLok 100'!$C$6:$S$6,_xlfn.XLOOKUP('Pricing Tool'!T858,'ExtraLok 100'!$A$7:$A$21,'ExtraLok 100'!$C$7:$S$21)),IF(F858="ExtraLok 125",_xlfn.XLOOKUP('Pricing Tool'!S858,'ExtraLok 125'!$C$6:$S$6,_xlfn.XLOOKUP('Pricing Tool'!T858,'ExtraLok 125'!$A$7:$A$33,'ExtraLok 125'!$C$7:$S$33)),0))</f>
        <v>0</v>
      </c>
      <c r="AU858" s="9">
        <f t="shared" ca="1" si="297"/>
        <v>0</v>
      </c>
      <c r="AV858" s="9" t="str">
        <f t="shared" si="285"/>
        <v/>
      </c>
      <c r="AW858" s="85" t="e">
        <f>_xlfn.XLOOKUP($AV858,'Size capacities'!$A$2:$A$120,'Size capacities'!D$2:D$120)</f>
        <v>#N/A</v>
      </c>
      <c r="AX858" s="85" t="e">
        <f>_xlfn.XLOOKUP($AV858,'Size capacities'!$A$2:$A$120,'Size capacities'!E$2:E$120)</f>
        <v>#N/A</v>
      </c>
      <c r="AY858" s="85" t="e">
        <f>_xlfn.XLOOKUP($AV858,'Size capacities'!$A$2:$A$120,'Size capacities'!F$2:F$120)</f>
        <v>#N/A</v>
      </c>
      <c r="AZ858" s="85" t="e">
        <f>_xlfn.XLOOKUP($AV858,'Size capacities'!$A$2:$A$120,'Size capacities'!G$2:G$120)</f>
        <v>#N/A</v>
      </c>
      <c r="BA858" s="85">
        <f t="shared" si="286"/>
        <v>0</v>
      </c>
      <c r="BB858" s="85">
        <f t="shared" si="287"/>
        <v>0</v>
      </c>
    </row>
    <row r="859" spans="1:54" x14ac:dyDescent="0.3">
      <c r="A859" s="7">
        <v>856</v>
      </c>
      <c r="B859" s="91"/>
      <c r="C859" s="91"/>
      <c r="D859" s="91"/>
      <c r="E859" s="91"/>
      <c r="F859" s="91"/>
      <c r="G859" s="91"/>
      <c r="H859" s="91"/>
      <c r="I859" s="91"/>
      <c r="J859" s="91"/>
      <c r="K859" s="92"/>
      <c r="L859" s="92"/>
      <c r="M859" s="9">
        <f t="shared" ca="1" si="277"/>
        <v>0</v>
      </c>
      <c r="N859" s="10" cm="1">
        <f t="array" aca="1" ref="N859" ca="1">IF(ISBLANK(C859),0,IF(F859="Flow",AP859,IF(F859="Cascade",AQ859,IF(OR(ISBLANK(F859),ISBLANK(G859),ISBLANK(I859),ISBLANK(J859)),0,(_xlfn.XLOOKUP(S859,INDIRECT(U859&amp;W859&amp;"W"),_xlfn.XLOOKUP(T859,INDIRECT(U859&amp;W859&amp;"D"),INDIRECT(U859&amp;W859))))))))</f>
        <v>0</v>
      </c>
      <c r="O859" s="93"/>
      <c r="P859" s="9">
        <f t="shared" ca="1" si="278"/>
        <v>0</v>
      </c>
      <c r="Q859" s="9">
        <f t="shared" si="288"/>
        <v>0</v>
      </c>
      <c r="S859" s="7">
        <f t="shared" si="289"/>
        <v>800</v>
      </c>
      <c r="T859" s="7">
        <f t="shared" si="290"/>
        <v>800</v>
      </c>
      <c r="U859" s="8" t="str">
        <f t="shared" si="291"/>
        <v/>
      </c>
      <c r="V859" s="7" cm="1">
        <f t="array" aca="1" ref="V859" ca="1">IF(ISBLANK(I859),0,_xlfn.XLOOKUP(I859,INDIRECT(U859&amp;"Controls"),INDIRECT(U859&amp;"ControlsAddon")))</f>
        <v>0</v>
      </c>
      <c r="W859" s="7" t="str">
        <f t="shared" si="279"/>
        <v/>
      </c>
      <c r="X859" s="7" cm="1">
        <f t="array" aca="1" ref="X859" ca="1">IF(AND(K859="y",NOT(ISBLANK(H859))),_xlfn.XLOOKUP(S859,ralcassette,ralcassettecost),IF(K859="Y",_xlfn.XLOOKUP(S859,INDIRECT(U859&amp;"RALW"),_xlfn.XLOOKUP(T859,INDIRECT(U859&amp;"RALD"),INDIRECT(U859&amp;"RAL"))),0))</f>
        <v>0</v>
      </c>
      <c r="Y859" s="7">
        <f t="shared" si="292"/>
        <v>0</v>
      </c>
      <c r="Z859" s="7">
        <f t="shared" si="293"/>
        <v>0</v>
      </c>
      <c r="AA859" s="7" cm="1">
        <f t="array" ref="AA859">IF(ISNUMBER(SEARCH("cassette",H859)),_xlfn.XLOOKUP(S859,cassettewidth,_xlfn.XLOOKUP(H859,cassettetype,cassette)),IF(ISNUMBER(SEARCH("fascia",H859)),_xlfn.XLOOKUP(S859,fasciawidth,_xlfn.XLOOKUP(H859,fasciatype,fascia)),0))</f>
        <v>0</v>
      </c>
      <c r="AB859" s="7" t="str">
        <f t="shared" si="294"/>
        <v/>
      </c>
      <c r="AC859" s="7" t="str" cm="1">
        <f t="array" ref="AC859">IF(NOT(ISBLANK(H859)),_xlfn.XLOOKUP(S859,cassetterefwidth,_xlfn.XLOOKUP(T859,cassetterefdrop,cassetteref)),"")</f>
        <v/>
      </c>
      <c r="AD859" s="1" t="b">
        <f t="shared" si="295"/>
        <v>0</v>
      </c>
      <c r="AE859" s="1" t="b">
        <f t="shared" si="280"/>
        <v>0</v>
      </c>
      <c r="AF859" s="10" t="e" cm="1">
        <f t="array" aca="1" ref="AF859" ca="1">(_xlfn.XLOOKUP($S859,INDIRECT($U859&amp;$W859&amp;"W"),_xlfn.XLOOKUP($T859,INDIRECT($U859&amp;$W859&amp;"D"),INDIRECT($U859&amp;$W859))))</f>
        <v>#REF!</v>
      </c>
      <c r="AG859" s="9"/>
      <c r="AH859" s="9"/>
      <c r="AI859" s="9"/>
      <c r="AJ859" s="9"/>
      <c r="AK859" s="9"/>
      <c r="AL859" s="7">
        <f t="shared" si="281"/>
        <v>500</v>
      </c>
      <c r="AM859" s="7" t="str">
        <f t="shared" si="296"/>
        <v/>
      </c>
      <c r="AN859" s="7">
        <f t="shared" si="282"/>
        <v>0</v>
      </c>
      <c r="AO859" s="7">
        <f t="shared" si="283"/>
        <v>0</v>
      </c>
      <c r="AP859" s="9" cm="1">
        <f t="array" aca="1" ref="AP859" ca="1">IF(F859="Flow",_xlfn.XLOOKUP(AL859,INDIRECT(F859&amp;AM859&amp;"W"),_xlfn.XLOOKUP(AI859,INDIRECT(F859&amp;AM859&amp;"H"),INDIRECT(F859&amp;AM859))),0)</f>
        <v>0</v>
      </c>
      <c r="AQ859" s="9">
        <f>IF(F859="Cascade",_xlfn.XLOOKUP(S859,Cascade!$C$4:$S$4,Cascade!$C$5:$S$5),0)</f>
        <v>0</v>
      </c>
      <c r="AR859" s="9" t="b">
        <f t="shared" si="284"/>
        <v>0</v>
      </c>
      <c r="AS859" s="9" cm="1">
        <f t="array" aca="1" ref="AS859" ca="1">IF(OR(G859="Ellipse 43",G859="Luxury 46",G859="Type 2",G859="Type D",G859="Type Z",ISBLANK(G859)),0,_xlfn.XLOOKUP(S859,INDIRECT(U859&amp;AR859&amp;"w"),INDIRECT(U859&amp;AR859)))</f>
        <v>0</v>
      </c>
      <c r="AT859" s="9" cm="1">
        <f t="array" ref="AT859">IF(F859="ExtraLok 100",_xlfn.XLOOKUP(S859,'ExtraLok 100'!$C$6:$S$6,_xlfn.XLOOKUP('Pricing Tool'!T859,'ExtraLok 100'!$A$7:$A$21,'ExtraLok 100'!$C$7:$S$21)),IF(F859="ExtraLok 125",_xlfn.XLOOKUP('Pricing Tool'!S859,'ExtraLok 125'!$C$6:$S$6,_xlfn.XLOOKUP('Pricing Tool'!T859,'ExtraLok 125'!$A$7:$A$33,'ExtraLok 125'!$C$7:$S$33)),0))</f>
        <v>0</v>
      </c>
      <c r="AU859" s="9">
        <f t="shared" ca="1" si="297"/>
        <v>0</v>
      </c>
      <c r="AV859" s="9" t="str">
        <f t="shared" si="285"/>
        <v/>
      </c>
      <c r="AW859" s="85" t="e">
        <f>_xlfn.XLOOKUP($AV859,'Size capacities'!$A$2:$A$120,'Size capacities'!D$2:D$120)</f>
        <v>#N/A</v>
      </c>
      <c r="AX859" s="85" t="e">
        <f>_xlfn.XLOOKUP($AV859,'Size capacities'!$A$2:$A$120,'Size capacities'!E$2:E$120)</f>
        <v>#N/A</v>
      </c>
      <c r="AY859" s="85" t="e">
        <f>_xlfn.XLOOKUP($AV859,'Size capacities'!$A$2:$A$120,'Size capacities'!F$2:F$120)</f>
        <v>#N/A</v>
      </c>
      <c r="AZ859" s="85" t="e">
        <f>_xlfn.XLOOKUP($AV859,'Size capacities'!$A$2:$A$120,'Size capacities'!G$2:G$120)</f>
        <v>#N/A</v>
      </c>
      <c r="BA859" s="85">
        <f t="shared" si="286"/>
        <v>0</v>
      </c>
      <c r="BB859" s="85">
        <f t="shared" si="287"/>
        <v>0</v>
      </c>
    </row>
    <row r="860" spans="1:54" x14ac:dyDescent="0.3">
      <c r="A860" s="7">
        <v>857</v>
      </c>
      <c r="B860" s="91"/>
      <c r="C860" s="91"/>
      <c r="D860" s="91"/>
      <c r="E860" s="91"/>
      <c r="F860" s="91"/>
      <c r="G860" s="91"/>
      <c r="H860" s="91"/>
      <c r="I860" s="91"/>
      <c r="J860" s="91"/>
      <c r="K860" s="92"/>
      <c r="L860" s="92"/>
      <c r="M860" s="9">
        <f t="shared" ca="1" si="277"/>
        <v>0</v>
      </c>
      <c r="N860" s="10" cm="1">
        <f t="array" aca="1" ref="N860" ca="1">IF(ISBLANK(C860),0,IF(F860="Flow",AP860,IF(F860="Cascade",AQ860,IF(OR(ISBLANK(F860),ISBLANK(G860),ISBLANK(I860),ISBLANK(J860)),0,(_xlfn.XLOOKUP(S860,INDIRECT(U860&amp;W860&amp;"W"),_xlfn.XLOOKUP(T860,INDIRECT(U860&amp;W860&amp;"D"),INDIRECT(U860&amp;W860))))))))</f>
        <v>0</v>
      </c>
      <c r="O860" s="93"/>
      <c r="P860" s="9">
        <f t="shared" ca="1" si="278"/>
        <v>0</v>
      </c>
      <c r="Q860" s="9">
        <f t="shared" si="288"/>
        <v>0</v>
      </c>
      <c r="S860" s="7">
        <f t="shared" si="289"/>
        <v>800</v>
      </c>
      <c r="T860" s="7">
        <f t="shared" si="290"/>
        <v>800</v>
      </c>
      <c r="U860" s="8" t="str">
        <f t="shared" si="291"/>
        <v/>
      </c>
      <c r="V860" s="7" cm="1">
        <f t="array" aca="1" ref="V860" ca="1">IF(ISBLANK(I860),0,_xlfn.XLOOKUP(I860,INDIRECT(U860&amp;"Controls"),INDIRECT(U860&amp;"ControlsAddon")))</f>
        <v>0</v>
      </c>
      <c r="W860" s="7" t="str">
        <f t="shared" si="279"/>
        <v/>
      </c>
      <c r="X860" s="7" cm="1">
        <f t="array" aca="1" ref="X860" ca="1">IF(AND(K860="y",NOT(ISBLANK(H860))),_xlfn.XLOOKUP(S860,ralcassette,ralcassettecost),IF(K860="Y",_xlfn.XLOOKUP(S860,INDIRECT(U860&amp;"RALW"),_xlfn.XLOOKUP(T860,INDIRECT(U860&amp;"RALD"),INDIRECT(U860&amp;"RAL"))),0))</f>
        <v>0</v>
      </c>
      <c r="Y860" s="7">
        <f t="shared" si="292"/>
        <v>0</v>
      </c>
      <c r="Z860" s="7">
        <f t="shared" si="293"/>
        <v>0</v>
      </c>
      <c r="AA860" s="7" cm="1">
        <f t="array" ref="AA860">IF(ISNUMBER(SEARCH("cassette",H860)),_xlfn.XLOOKUP(S860,cassettewidth,_xlfn.XLOOKUP(H860,cassettetype,cassette)),IF(ISNUMBER(SEARCH("fascia",H860)),_xlfn.XLOOKUP(S860,fasciawidth,_xlfn.XLOOKUP(H860,fasciatype,fascia)),0))</f>
        <v>0</v>
      </c>
      <c r="AB860" s="7" t="str">
        <f t="shared" si="294"/>
        <v/>
      </c>
      <c r="AC860" s="7" t="str" cm="1">
        <f t="array" ref="AC860">IF(NOT(ISBLANK(H860)),_xlfn.XLOOKUP(S860,cassetterefwidth,_xlfn.XLOOKUP(T860,cassetterefdrop,cassetteref)),"")</f>
        <v/>
      </c>
      <c r="AD860" s="1" t="b">
        <f t="shared" si="295"/>
        <v>0</v>
      </c>
      <c r="AE860" s="1" t="b">
        <f t="shared" si="280"/>
        <v>0</v>
      </c>
      <c r="AF860" s="10" t="e" cm="1">
        <f t="array" aca="1" ref="AF860" ca="1">(_xlfn.XLOOKUP($S860,INDIRECT($U860&amp;$W860&amp;"W"),_xlfn.XLOOKUP($T860,INDIRECT($U860&amp;$W860&amp;"D"),INDIRECT($U860&amp;$W860))))</f>
        <v>#REF!</v>
      </c>
      <c r="AG860" s="9"/>
      <c r="AH860" s="9"/>
      <c r="AI860" s="9"/>
      <c r="AJ860" s="9"/>
      <c r="AK860" s="9"/>
      <c r="AL860" s="7">
        <f t="shared" si="281"/>
        <v>500</v>
      </c>
      <c r="AM860" s="7" t="str">
        <f t="shared" si="296"/>
        <v/>
      </c>
      <c r="AN860" s="7">
        <f t="shared" si="282"/>
        <v>0</v>
      </c>
      <c r="AO860" s="7">
        <f t="shared" si="283"/>
        <v>0</v>
      </c>
      <c r="AP860" s="9" cm="1">
        <f t="array" aca="1" ref="AP860" ca="1">IF(F860="Flow",_xlfn.XLOOKUP(AL860,INDIRECT(F860&amp;AM860&amp;"W"),_xlfn.XLOOKUP(AI860,INDIRECT(F860&amp;AM860&amp;"H"),INDIRECT(F860&amp;AM860))),0)</f>
        <v>0</v>
      </c>
      <c r="AQ860" s="9">
        <f>IF(F860="Cascade",_xlfn.XLOOKUP(S860,Cascade!$C$4:$S$4,Cascade!$C$5:$S$5),0)</f>
        <v>0</v>
      </c>
      <c r="AR860" s="9" t="b">
        <f t="shared" si="284"/>
        <v>0</v>
      </c>
      <c r="AS860" s="9" cm="1">
        <f t="array" aca="1" ref="AS860" ca="1">IF(OR(G860="Ellipse 43",G860="Luxury 46",G860="Type 2",G860="Type D",G860="Type Z",ISBLANK(G860)),0,_xlfn.XLOOKUP(S860,INDIRECT(U860&amp;AR860&amp;"w"),INDIRECT(U860&amp;AR860)))</f>
        <v>0</v>
      </c>
      <c r="AT860" s="9" cm="1">
        <f t="array" ref="AT860">IF(F860="ExtraLok 100",_xlfn.XLOOKUP(S860,'ExtraLok 100'!$C$6:$S$6,_xlfn.XLOOKUP('Pricing Tool'!T860,'ExtraLok 100'!$A$7:$A$21,'ExtraLok 100'!$C$7:$S$21)),IF(F860="ExtraLok 125",_xlfn.XLOOKUP('Pricing Tool'!S860,'ExtraLok 125'!$C$6:$S$6,_xlfn.XLOOKUP('Pricing Tool'!T860,'ExtraLok 125'!$A$7:$A$33,'ExtraLok 125'!$C$7:$S$33)),0))</f>
        <v>0</v>
      </c>
      <c r="AU860" s="9">
        <f t="shared" ca="1" si="297"/>
        <v>0</v>
      </c>
      <c r="AV860" s="9" t="str">
        <f t="shared" si="285"/>
        <v/>
      </c>
      <c r="AW860" s="85" t="e">
        <f>_xlfn.XLOOKUP($AV860,'Size capacities'!$A$2:$A$120,'Size capacities'!D$2:D$120)</f>
        <v>#N/A</v>
      </c>
      <c r="AX860" s="85" t="e">
        <f>_xlfn.XLOOKUP($AV860,'Size capacities'!$A$2:$A$120,'Size capacities'!E$2:E$120)</f>
        <v>#N/A</v>
      </c>
      <c r="AY860" s="85" t="e">
        <f>_xlfn.XLOOKUP($AV860,'Size capacities'!$A$2:$A$120,'Size capacities'!F$2:F$120)</f>
        <v>#N/A</v>
      </c>
      <c r="AZ860" s="85" t="e">
        <f>_xlfn.XLOOKUP($AV860,'Size capacities'!$A$2:$A$120,'Size capacities'!G$2:G$120)</f>
        <v>#N/A</v>
      </c>
      <c r="BA860" s="85">
        <f t="shared" si="286"/>
        <v>0</v>
      </c>
      <c r="BB860" s="85">
        <f t="shared" si="287"/>
        <v>0</v>
      </c>
    </row>
    <row r="861" spans="1:54" x14ac:dyDescent="0.3">
      <c r="A861" s="7">
        <v>858</v>
      </c>
      <c r="B861" s="91"/>
      <c r="C861" s="91"/>
      <c r="D861" s="91"/>
      <c r="E861" s="91"/>
      <c r="F861" s="91"/>
      <c r="G861" s="91"/>
      <c r="H861" s="91"/>
      <c r="I861" s="91"/>
      <c r="J861" s="91"/>
      <c r="K861" s="92"/>
      <c r="L861" s="92"/>
      <c r="M861" s="9">
        <f t="shared" ca="1" si="277"/>
        <v>0</v>
      </c>
      <c r="N861" s="10" cm="1">
        <f t="array" aca="1" ref="N861" ca="1">IF(ISBLANK(C861),0,IF(F861="Flow",AP861,IF(F861="Cascade",AQ861,IF(OR(ISBLANK(F861),ISBLANK(G861),ISBLANK(I861),ISBLANK(J861)),0,(_xlfn.XLOOKUP(S861,INDIRECT(U861&amp;W861&amp;"W"),_xlfn.XLOOKUP(T861,INDIRECT(U861&amp;W861&amp;"D"),INDIRECT(U861&amp;W861))))))))</f>
        <v>0</v>
      </c>
      <c r="O861" s="93"/>
      <c r="P861" s="9">
        <f t="shared" ca="1" si="278"/>
        <v>0</v>
      </c>
      <c r="Q861" s="9">
        <f t="shared" si="288"/>
        <v>0</v>
      </c>
      <c r="S861" s="7">
        <f t="shared" si="289"/>
        <v>800</v>
      </c>
      <c r="T861" s="7">
        <f t="shared" si="290"/>
        <v>800</v>
      </c>
      <c r="U861" s="8" t="str">
        <f t="shared" si="291"/>
        <v/>
      </c>
      <c r="V861" s="7" cm="1">
        <f t="array" aca="1" ref="V861" ca="1">IF(ISBLANK(I861),0,_xlfn.XLOOKUP(I861,INDIRECT(U861&amp;"Controls"),INDIRECT(U861&amp;"ControlsAddon")))</f>
        <v>0</v>
      </c>
      <c r="W861" s="7" t="str">
        <f t="shared" si="279"/>
        <v/>
      </c>
      <c r="X861" s="7" cm="1">
        <f t="array" aca="1" ref="X861" ca="1">IF(AND(K861="y",NOT(ISBLANK(H861))),_xlfn.XLOOKUP(S861,ralcassette,ralcassettecost),IF(K861="Y",_xlfn.XLOOKUP(S861,INDIRECT(U861&amp;"RALW"),_xlfn.XLOOKUP(T861,INDIRECT(U861&amp;"RALD"),INDIRECT(U861&amp;"RAL"))),0))</f>
        <v>0</v>
      </c>
      <c r="Y861" s="7">
        <f t="shared" si="292"/>
        <v>0</v>
      </c>
      <c r="Z861" s="7">
        <f t="shared" si="293"/>
        <v>0</v>
      </c>
      <c r="AA861" s="7" cm="1">
        <f t="array" ref="AA861">IF(ISNUMBER(SEARCH("cassette",H861)),_xlfn.XLOOKUP(S861,cassettewidth,_xlfn.XLOOKUP(H861,cassettetype,cassette)),IF(ISNUMBER(SEARCH("fascia",H861)),_xlfn.XLOOKUP(S861,fasciawidth,_xlfn.XLOOKUP(H861,fasciatype,fascia)),0))</f>
        <v>0</v>
      </c>
      <c r="AB861" s="7" t="str">
        <f t="shared" si="294"/>
        <v/>
      </c>
      <c r="AC861" s="7" t="str" cm="1">
        <f t="array" ref="AC861">IF(NOT(ISBLANK(H861)),_xlfn.XLOOKUP(S861,cassetterefwidth,_xlfn.XLOOKUP(T861,cassetterefdrop,cassetteref)),"")</f>
        <v/>
      </c>
      <c r="AD861" s="1" t="b">
        <f t="shared" si="295"/>
        <v>0</v>
      </c>
      <c r="AE861" s="1" t="b">
        <f t="shared" si="280"/>
        <v>0</v>
      </c>
      <c r="AF861" s="10" t="e" cm="1">
        <f t="array" aca="1" ref="AF861" ca="1">(_xlfn.XLOOKUP($S861,INDIRECT($U861&amp;$W861&amp;"W"),_xlfn.XLOOKUP($T861,INDIRECT($U861&amp;$W861&amp;"D"),INDIRECT($U861&amp;$W861))))</f>
        <v>#REF!</v>
      </c>
      <c r="AG861" s="9"/>
      <c r="AH861" s="9"/>
      <c r="AI861" s="9"/>
      <c r="AJ861" s="9"/>
      <c r="AK861" s="9"/>
      <c r="AL861" s="7">
        <f t="shared" si="281"/>
        <v>500</v>
      </c>
      <c r="AM861" s="7" t="str">
        <f t="shared" si="296"/>
        <v/>
      </c>
      <c r="AN861" s="7">
        <f t="shared" si="282"/>
        <v>0</v>
      </c>
      <c r="AO861" s="7">
        <f t="shared" si="283"/>
        <v>0</v>
      </c>
      <c r="AP861" s="9" cm="1">
        <f t="array" aca="1" ref="AP861" ca="1">IF(F861="Flow",_xlfn.XLOOKUP(AL861,INDIRECT(F861&amp;AM861&amp;"W"),_xlfn.XLOOKUP(AI861,INDIRECT(F861&amp;AM861&amp;"H"),INDIRECT(F861&amp;AM861))),0)</f>
        <v>0</v>
      </c>
      <c r="AQ861" s="9">
        <f>IF(F861="Cascade",_xlfn.XLOOKUP(S861,Cascade!$C$4:$S$4,Cascade!$C$5:$S$5),0)</f>
        <v>0</v>
      </c>
      <c r="AR861" s="9" t="b">
        <f t="shared" si="284"/>
        <v>0</v>
      </c>
      <c r="AS861" s="9" cm="1">
        <f t="array" aca="1" ref="AS861" ca="1">IF(OR(G861="Ellipse 43",G861="Luxury 46",G861="Type 2",G861="Type D",G861="Type Z",ISBLANK(G861)),0,_xlfn.XLOOKUP(S861,INDIRECT(U861&amp;AR861&amp;"w"),INDIRECT(U861&amp;AR861)))</f>
        <v>0</v>
      </c>
      <c r="AT861" s="9" cm="1">
        <f t="array" ref="AT861">IF(F861="ExtraLok 100",_xlfn.XLOOKUP(S861,'ExtraLok 100'!$C$6:$S$6,_xlfn.XLOOKUP('Pricing Tool'!T861,'ExtraLok 100'!$A$7:$A$21,'ExtraLok 100'!$C$7:$S$21)),IF(F861="ExtraLok 125",_xlfn.XLOOKUP('Pricing Tool'!S861,'ExtraLok 125'!$C$6:$S$6,_xlfn.XLOOKUP('Pricing Tool'!T861,'ExtraLok 125'!$A$7:$A$33,'ExtraLok 125'!$C$7:$S$33)),0))</f>
        <v>0</v>
      </c>
      <c r="AU861" s="9">
        <f t="shared" ca="1" si="297"/>
        <v>0</v>
      </c>
      <c r="AV861" s="9" t="str">
        <f t="shared" si="285"/>
        <v/>
      </c>
      <c r="AW861" s="85" t="e">
        <f>_xlfn.XLOOKUP($AV861,'Size capacities'!$A$2:$A$120,'Size capacities'!D$2:D$120)</f>
        <v>#N/A</v>
      </c>
      <c r="AX861" s="85" t="e">
        <f>_xlfn.XLOOKUP($AV861,'Size capacities'!$A$2:$A$120,'Size capacities'!E$2:E$120)</f>
        <v>#N/A</v>
      </c>
      <c r="AY861" s="85" t="e">
        <f>_xlfn.XLOOKUP($AV861,'Size capacities'!$A$2:$A$120,'Size capacities'!F$2:F$120)</f>
        <v>#N/A</v>
      </c>
      <c r="AZ861" s="85" t="e">
        <f>_xlfn.XLOOKUP($AV861,'Size capacities'!$A$2:$A$120,'Size capacities'!G$2:G$120)</f>
        <v>#N/A</v>
      </c>
      <c r="BA861" s="85">
        <f t="shared" si="286"/>
        <v>0</v>
      </c>
      <c r="BB861" s="85">
        <f t="shared" si="287"/>
        <v>0</v>
      </c>
    </row>
    <row r="862" spans="1:54" x14ac:dyDescent="0.3">
      <c r="A862" s="7">
        <v>859</v>
      </c>
      <c r="B862" s="91"/>
      <c r="C862" s="91"/>
      <c r="D862" s="91"/>
      <c r="E862" s="91"/>
      <c r="F862" s="91"/>
      <c r="G862" s="91"/>
      <c r="H862" s="91"/>
      <c r="I862" s="91"/>
      <c r="J862" s="91"/>
      <c r="K862" s="92"/>
      <c r="L862" s="92"/>
      <c r="M862" s="9">
        <f t="shared" ca="1" si="277"/>
        <v>0</v>
      </c>
      <c r="N862" s="10" cm="1">
        <f t="array" aca="1" ref="N862" ca="1">IF(ISBLANK(C862),0,IF(F862="Flow",AP862,IF(F862="Cascade",AQ862,IF(OR(ISBLANK(F862),ISBLANK(G862),ISBLANK(I862),ISBLANK(J862)),0,(_xlfn.XLOOKUP(S862,INDIRECT(U862&amp;W862&amp;"W"),_xlfn.XLOOKUP(T862,INDIRECT(U862&amp;W862&amp;"D"),INDIRECT(U862&amp;W862))))))))</f>
        <v>0</v>
      </c>
      <c r="O862" s="93"/>
      <c r="P862" s="9">
        <f t="shared" ca="1" si="278"/>
        <v>0</v>
      </c>
      <c r="Q862" s="9">
        <f t="shared" si="288"/>
        <v>0</v>
      </c>
      <c r="S862" s="7">
        <f t="shared" si="289"/>
        <v>800</v>
      </c>
      <c r="T862" s="7">
        <f t="shared" si="290"/>
        <v>800</v>
      </c>
      <c r="U862" s="8" t="str">
        <f t="shared" si="291"/>
        <v/>
      </c>
      <c r="V862" s="7" cm="1">
        <f t="array" aca="1" ref="V862" ca="1">IF(ISBLANK(I862),0,_xlfn.XLOOKUP(I862,INDIRECT(U862&amp;"Controls"),INDIRECT(U862&amp;"ControlsAddon")))</f>
        <v>0</v>
      </c>
      <c r="W862" s="7" t="str">
        <f t="shared" si="279"/>
        <v/>
      </c>
      <c r="X862" s="7" cm="1">
        <f t="array" aca="1" ref="X862" ca="1">IF(AND(K862="y",NOT(ISBLANK(H862))),_xlfn.XLOOKUP(S862,ralcassette,ralcassettecost),IF(K862="Y",_xlfn.XLOOKUP(S862,INDIRECT(U862&amp;"RALW"),_xlfn.XLOOKUP(T862,INDIRECT(U862&amp;"RALD"),INDIRECT(U862&amp;"RAL"))),0))</f>
        <v>0</v>
      </c>
      <c r="Y862" s="7">
        <f t="shared" si="292"/>
        <v>0</v>
      </c>
      <c r="Z862" s="7">
        <f t="shared" si="293"/>
        <v>0</v>
      </c>
      <c r="AA862" s="7" cm="1">
        <f t="array" ref="AA862">IF(ISNUMBER(SEARCH("cassette",H862)),_xlfn.XLOOKUP(S862,cassettewidth,_xlfn.XLOOKUP(H862,cassettetype,cassette)),IF(ISNUMBER(SEARCH("fascia",H862)),_xlfn.XLOOKUP(S862,fasciawidth,_xlfn.XLOOKUP(H862,fasciatype,fascia)),0))</f>
        <v>0</v>
      </c>
      <c r="AB862" s="7" t="str">
        <f t="shared" si="294"/>
        <v/>
      </c>
      <c r="AC862" s="7" t="str" cm="1">
        <f t="array" ref="AC862">IF(NOT(ISBLANK(H862)),_xlfn.XLOOKUP(S862,cassetterefwidth,_xlfn.XLOOKUP(T862,cassetterefdrop,cassetteref)),"")</f>
        <v/>
      </c>
      <c r="AD862" s="1" t="b">
        <f t="shared" si="295"/>
        <v>0</v>
      </c>
      <c r="AE862" s="1" t="b">
        <f t="shared" si="280"/>
        <v>0</v>
      </c>
      <c r="AF862" s="10" t="e" cm="1">
        <f t="array" aca="1" ref="AF862" ca="1">(_xlfn.XLOOKUP($S862,INDIRECT($U862&amp;$W862&amp;"W"),_xlfn.XLOOKUP($T862,INDIRECT($U862&amp;$W862&amp;"D"),INDIRECT($U862&amp;$W862))))</f>
        <v>#REF!</v>
      </c>
      <c r="AG862" s="9"/>
      <c r="AH862" s="9"/>
      <c r="AI862" s="9"/>
      <c r="AJ862" s="9"/>
      <c r="AK862" s="9"/>
      <c r="AL862" s="7">
        <f t="shared" si="281"/>
        <v>500</v>
      </c>
      <c r="AM862" s="7" t="str">
        <f t="shared" si="296"/>
        <v/>
      </c>
      <c r="AN862" s="7">
        <f t="shared" si="282"/>
        <v>0</v>
      </c>
      <c r="AO862" s="7">
        <f t="shared" si="283"/>
        <v>0</v>
      </c>
      <c r="AP862" s="9" cm="1">
        <f t="array" aca="1" ref="AP862" ca="1">IF(F862="Flow",_xlfn.XLOOKUP(AL862,INDIRECT(F862&amp;AM862&amp;"W"),_xlfn.XLOOKUP(AI862,INDIRECT(F862&amp;AM862&amp;"H"),INDIRECT(F862&amp;AM862))),0)</f>
        <v>0</v>
      </c>
      <c r="AQ862" s="9">
        <f>IF(F862="Cascade",_xlfn.XLOOKUP(S862,Cascade!$C$4:$S$4,Cascade!$C$5:$S$5),0)</f>
        <v>0</v>
      </c>
      <c r="AR862" s="9" t="b">
        <f t="shared" si="284"/>
        <v>0</v>
      </c>
      <c r="AS862" s="9" cm="1">
        <f t="array" aca="1" ref="AS862" ca="1">IF(OR(G862="Ellipse 43",G862="Luxury 46",G862="Type 2",G862="Type D",G862="Type Z",ISBLANK(G862)),0,_xlfn.XLOOKUP(S862,INDIRECT(U862&amp;AR862&amp;"w"),INDIRECT(U862&amp;AR862)))</f>
        <v>0</v>
      </c>
      <c r="AT862" s="9" cm="1">
        <f t="array" ref="AT862">IF(F862="ExtraLok 100",_xlfn.XLOOKUP(S862,'ExtraLok 100'!$C$6:$S$6,_xlfn.XLOOKUP('Pricing Tool'!T862,'ExtraLok 100'!$A$7:$A$21,'ExtraLok 100'!$C$7:$S$21)),IF(F862="ExtraLok 125",_xlfn.XLOOKUP('Pricing Tool'!S862,'ExtraLok 125'!$C$6:$S$6,_xlfn.XLOOKUP('Pricing Tool'!T862,'ExtraLok 125'!$A$7:$A$33,'ExtraLok 125'!$C$7:$S$33)),0))</f>
        <v>0</v>
      </c>
      <c r="AU862" s="9">
        <f t="shared" ca="1" si="297"/>
        <v>0</v>
      </c>
      <c r="AV862" s="9" t="str">
        <f t="shared" si="285"/>
        <v/>
      </c>
      <c r="AW862" s="85" t="e">
        <f>_xlfn.XLOOKUP($AV862,'Size capacities'!$A$2:$A$120,'Size capacities'!D$2:D$120)</f>
        <v>#N/A</v>
      </c>
      <c r="AX862" s="85" t="e">
        <f>_xlfn.XLOOKUP($AV862,'Size capacities'!$A$2:$A$120,'Size capacities'!E$2:E$120)</f>
        <v>#N/A</v>
      </c>
      <c r="AY862" s="85" t="e">
        <f>_xlfn.XLOOKUP($AV862,'Size capacities'!$A$2:$A$120,'Size capacities'!F$2:F$120)</f>
        <v>#N/A</v>
      </c>
      <c r="AZ862" s="85" t="e">
        <f>_xlfn.XLOOKUP($AV862,'Size capacities'!$A$2:$A$120,'Size capacities'!G$2:G$120)</f>
        <v>#N/A</v>
      </c>
      <c r="BA862" s="85">
        <f t="shared" si="286"/>
        <v>0</v>
      </c>
      <c r="BB862" s="85">
        <f t="shared" si="287"/>
        <v>0</v>
      </c>
    </row>
    <row r="863" spans="1:54" x14ac:dyDescent="0.3">
      <c r="A863" s="7">
        <v>860</v>
      </c>
      <c r="B863" s="91"/>
      <c r="C863" s="91"/>
      <c r="D863" s="91"/>
      <c r="E863" s="91"/>
      <c r="F863" s="91"/>
      <c r="G863" s="91"/>
      <c r="H863" s="91"/>
      <c r="I863" s="91"/>
      <c r="J863" s="91"/>
      <c r="K863" s="92"/>
      <c r="L863" s="92"/>
      <c r="M863" s="9">
        <f t="shared" ca="1" si="277"/>
        <v>0</v>
      </c>
      <c r="N863" s="10" cm="1">
        <f t="array" aca="1" ref="N863" ca="1">IF(ISBLANK(C863),0,IF(F863="Flow",AP863,IF(F863="Cascade",AQ863,IF(OR(ISBLANK(F863),ISBLANK(G863),ISBLANK(I863),ISBLANK(J863)),0,(_xlfn.XLOOKUP(S863,INDIRECT(U863&amp;W863&amp;"W"),_xlfn.XLOOKUP(T863,INDIRECT(U863&amp;W863&amp;"D"),INDIRECT(U863&amp;W863))))))))</f>
        <v>0</v>
      </c>
      <c r="O863" s="93"/>
      <c r="P863" s="9">
        <f t="shared" ca="1" si="278"/>
        <v>0</v>
      </c>
      <c r="Q863" s="9">
        <f t="shared" si="288"/>
        <v>0</v>
      </c>
      <c r="S863" s="7">
        <f t="shared" si="289"/>
        <v>800</v>
      </c>
      <c r="T863" s="7">
        <f t="shared" si="290"/>
        <v>800</v>
      </c>
      <c r="U863" s="8" t="str">
        <f t="shared" si="291"/>
        <v/>
      </c>
      <c r="V863" s="7" cm="1">
        <f t="array" aca="1" ref="V863" ca="1">IF(ISBLANK(I863),0,_xlfn.XLOOKUP(I863,INDIRECT(U863&amp;"Controls"),INDIRECT(U863&amp;"ControlsAddon")))</f>
        <v>0</v>
      </c>
      <c r="W863" s="7" t="str">
        <f t="shared" si="279"/>
        <v/>
      </c>
      <c r="X863" s="7" cm="1">
        <f t="array" aca="1" ref="X863" ca="1">IF(AND(K863="y",NOT(ISBLANK(H863))),_xlfn.XLOOKUP(S863,ralcassette,ralcassettecost),IF(K863="Y",_xlfn.XLOOKUP(S863,INDIRECT(U863&amp;"RALW"),_xlfn.XLOOKUP(T863,INDIRECT(U863&amp;"RALD"),INDIRECT(U863&amp;"RAL"))),0))</f>
        <v>0</v>
      </c>
      <c r="Y863" s="7">
        <f t="shared" si="292"/>
        <v>0</v>
      </c>
      <c r="Z863" s="7">
        <f t="shared" si="293"/>
        <v>0</v>
      </c>
      <c r="AA863" s="7" cm="1">
        <f t="array" ref="AA863">IF(ISNUMBER(SEARCH("cassette",H863)),_xlfn.XLOOKUP(S863,cassettewidth,_xlfn.XLOOKUP(H863,cassettetype,cassette)),IF(ISNUMBER(SEARCH("fascia",H863)),_xlfn.XLOOKUP(S863,fasciawidth,_xlfn.XLOOKUP(H863,fasciatype,fascia)),0))</f>
        <v>0</v>
      </c>
      <c r="AB863" s="7" t="str">
        <f t="shared" si="294"/>
        <v/>
      </c>
      <c r="AC863" s="7" t="str" cm="1">
        <f t="array" ref="AC863">IF(NOT(ISBLANK(H863)),_xlfn.XLOOKUP(S863,cassetterefwidth,_xlfn.XLOOKUP(T863,cassetterefdrop,cassetteref)),"")</f>
        <v/>
      </c>
      <c r="AD863" s="1" t="b">
        <f t="shared" si="295"/>
        <v>0</v>
      </c>
      <c r="AE863" s="1" t="b">
        <f t="shared" si="280"/>
        <v>0</v>
      </c>
      <c r="AF863" s="10" t="e" cm="1">
        <f t="array" aca="1" ref="AF863" ca="1">(_xlfn.XLOOKUP($S863,INDIRECT($U863&amp;$W863&amp;"W"),_xlfn.XLOOKUP($T863,INDIRECT($U863&amp;$W863&amp;"D"),INDIRECT($U863&amp;$W863))))</f>
        <v>#REF!</v>
      </c>
      <c r="AG863" s="9"/>
      <c r="AH863" s="9"/>
      <c r="AI863" s="9"/>
      <c r="AJ863" s="9"/>
      <c r="AK863" s="9"/>
      <c r="AL863" s="7">
        <f t="shared" si="281"/>
        <v>500</v>
      </c>
      <c r="AM863" s="7" t="str">
        <f t="shared" si="296"/>
        <v/>
      </c>
      <c r="AN863" s="7">
        <f t="shared" si="282"/>
        <v>0</v>
      </c>
      <c r="AO863" s="7">
        <f t="shared" si="283"/>
        <v>0</v>
      </c>
      <c r="AP863" s="9" cm="1">
        <f t="array" aca="1" ref="AP863" ca="1">IF(F863="Flow",_xlfn.XLOOKUP(AL863,INDIRECT(F863&amp;AM863&amp;"W"),_xlfn.XLOOKUP(AI863,INDIRECT(F863&amp;AM863&amp;"H"),INDIRECT(F863&amp;AM863))),0)</f>
        <v>0</v>
      </c>
      <c r="AQ863" s="9">
        <f>IF(F863="Cascade",_xlfn.XLOOKUP(S863,Cascade!$C$4:$S$4,Cascade!$C$5:$S$5),0)</f>
        <v>0</v>
      </c>
      <c r="AR863" s="9" t="b">
        <f t="shared" si="284"/>
        <v>0</v>
      </c>
      <c r="AS863" s="9" cm="1">
        <f t="array" aca="1" ref="AS863" ca="1">IF(OR(G863="Ellipse 43",G863="Luxury 46",G863="Type 2",G863="Type D",G863="Type Z",ISBLANK(G863)),0,_xlfn.XLOOKUP(S863,INDIRECT(U863&amp;AR863&amp;"w"),INDIRECT(U863&amp;AR863)))</f>
        <v>0</v>
      </c>
      <c r="AT863" s="9" cm="1">
        <f t="array" ref="AT863">IF(F863="ExtraLok 100",_xlfn.XLOOKUP(S863,'ExtraLok 100'!$C$6:$S$6,_xlfn.XLOOKUP('Pricing Tool'!T863,'ExtraLok 100'!$A$7:$A$21,'ExtraLok 100'!$C$7:$S$21)),IF(F863="ExtraLok 125",_xlfn.XLOOKUP('Pricing Tool'!S863,'ExtraLok 125'!$C$6:$S$6,_xlfn.XLOOKUP('Pricing Tool'!T863,'ExtraLok 125'!$A$7:$A$33,'ExtraLok 125'!$C$7:$S$33)),0))</f>
        <v>0</v>
      </c>
      <c r="AU863" s="9">
        <f t="shared" ca="1" si="297"/>
        <v>0</v>
      </c>
      <c r="AV863" s="9" t="str">
        <f t="shared" si="285"/>
        <v/>
      </c>
      <c r="AW863" s="85" t="e">
        <f>_xlfn.XLOOKUP($AV863,'Size capacities'!$A$2:$A$120,'Size capacities'!D$2:D$120)</f>
        <v>#N/A</v>
      </c>
      <c r="AX863" s="85" t="e">
        <f>_xlfn.XLOOKUP($AV863,'Size capacities'!$A$2:$A$120,'Size capacities'!E$2:E$120)</f>
        <v>#N/A</v>
      </c>
      <c r="AY863" s="85" t="e">
        <f>_xlfn.XLOOKUP($AV863,'Size capacities'!$A$2:$A$120,'Size capacities'!F$2:F$120)</f>
        <v>#N/A</v>
      </c>
      <c r="AZ863" s="85" t="e">
        <f>_xlfn.XLOOKUP($AV863,'Size capacities'!$A$2:$A$120,'Size capacities'!G$2:G$120)</f>
        <v>#N/A</v>
      </c>
      <c r="BA863" s="85">
        <f t="shared" si="286"/>
        <v>0</v>
      </c>
      <c r="BB863" s="85">
        <f t="shared" si="287"/>
        <v>0</v>
      </c>
    </row>
    <row r="864" spans="1:54" x14ac:dyDescent="0.3">
      <c r="A864" s="7">
        <v>861</v>
      </c>
      <c r="B864" s="91"/>
      <c r="C864" s="91"/>
      <c r="D864" s="91"/>
      <c r="E864" s="91"/>
      <c r="F864" s="91"/>
      <c r="G864" s="91"/>
      <c r="H864" s="91"/>
      <c r="I864" s="91"/>
      <c r="J864" s="91"/>
      <c r="K864" s="92"/>
      <c r="L864" s="92"/>
      <c r="M864" s="9">
        <f t="shared" ca="1" si="277"/>
        <v>0</v>
      </c>
      <c r="N864" s="10" cm="1">
        <f t="array" aca="1" ref="N864" ca="1">IF(ISBLANK(C864),0,IF(F864="Flow",AP864,IF(F864="Cascade",AQ864,IF(OR(ISBLANK(F864),ISBLANK(G864),ISBLANK(I864),ISBLANK(J864)),0,(_xlfn.XLOOKUP(S864,INDIRECT(U864&amp;W864&amp;"W"),_xlfn.XLOOKUP(T864,INDIRECT(U864&amp;W864&amp;"D"),INDIRECT(U864&amp;W864))))))))</f>
        <v>0</v>
      </c>
      <c r="O864" s="93"/>
      <c r="P864" s="9">
        <f t="shared" ca="1" si="278"/>
        <v>0</v>
      </c>
      <c r="Q864" s="9">
        <f t="shared" si="288"/>
        <v>0</v>
      </c>
      <c r="S864" s="7">
        <f t="shared" si="289"/>
        <v>800</v>
      </c>
      <c r="T864" s="7">
        <f t="shared" si="290"/>
        <v>800</v>
      </c>
      <c r="U864" s="8" t="str">
        <f t="shared" si="291"/>
        <v/>
      </c>
      <c r="V864" s="7" cm="1">
        <f t="array" aca="1" ref="V864" ca="1">IF(ISBLANK(I864),0,_xlfn.XLOOKUP(I864,INDIRECT(U864&amp;"Controls"),INDIRECT(U864&amp;"ControlsAddon")))</f>
        <v>0</v>
      </c>
      <c r="W864" s="7" t="str">
        <f t="shared" si="279"/>
        <v/>
      </c>
      <c r="X864" s="7" cm="1">
        <f t="array" aca="1" ref="X864" ca="1">IF(AND(K864="y",NOT(ISBLANK(H864))),_xlfn.XLOOKUP(S864,ralcassette,ralcassettecost),IF(K864="Y",_xlfn.XLOOKUP(S864,INDIRECT(U864&amp;"RALW"),_xlfn.XLOOKUP(T864,INDIRECT(U864&amp;"RALD"),INDIRECT(U864&amp;"RAL"))),0))</f>
        <v>0</v>
      </c>
      <c r="Y864" s="7">
        <f t="shared" si="292"/>
        <v>0</v>
      </c>
      <c r="Z864" s="7">
        <f t="shared" si="293"/>
        <v>0</v>
      </c>
      <c r="AA864" s="7" cm="1">
        <f t="array" ref="AA864">IF(ISNUMBER(SEARCH("cassette",H864)),_xlfn.XLOOKUP(S864,cassettewidth,_xlfn.XLOOKUP(H864,cassettetype,cassette)),IF(ISNUMBER(SEARCH("fascia",H864)),_xlfn.XLOOKUP(S864,fasciawidth,_xlfn.XLOOKUP(H864,fasciatype,fascia)),0))</f>
        <v>0</v>
      </c>
      <c r="AB864" s="7" t="str">
        <f t="shared" si="294"/>
        <v/>
      </c>
      <c r="AC864" s="7" t="str" cm="1">
        <f t="array" ref="AC864">IF(NOT(ISBLANK(H864)),_xlfn.XLOOKUP(S864,cassetterefwidth,_xlfn.XLOOKUP(T864,cassetterefdrop,cassetteref)),"")</f>
        <v/>
      </c>
      <c r="AD864" s="1" t="b">
        <f t="shared" si="295"/>
        <v>0</v>
      </c>
      <c r="AE864" s="1" t="b">
        <f t="shared" si="280"/>
        <v>0</v>
      </c>
      <c r="AF864" s="10" t="e" cm="1">
        <f t="array" aca="1" ref="AF864" ca="1">(_xlfn.XLOOKUP($S864,INDIRECT($U864&amp;$W864&amp;"W"),_xlfn.XLOOKUP($T864,INDIRECT($U864&amp;$W864&amp;"D"),INDIRECT($U864&amp;$W864))))</f>
        <v>#REF!</v>
      </c>
      <c r="AG864" s="9"/>
      <c r="AH864" s="9"/>
      <c r="AI864" s="9"/>
      <c r="AJ864" s="9"/>
      <c r="AK864" s="9"/>
      <c r="AL864" s="7">
        <f t="shared" si="281"/>
        <v>500</v>
      </c>
      <c r="AM864" s="7" t="str">
        <f t="shared" si="296"/>
        <v/>
      </c>
      <c r="AN864" s="7">
        <f t="shared" si="282"/>
        <v>0</v>
      </c>
      <c r="AO864" s="7">
        <f t="shared" si="283"/>
        <v>0</v>
      </c>
      <c r="AP864" s="9" cm="1">
        <f t="array" aca="1" ref="AP864" ca="1">IF(F864="Flow",_xlfn.XLOOKUP(AL864,INDIRECT(F864&amp;AM864&amp;"W"),_xlfn.XLOOKUP(AI864,INDIRECT(F864&amp;AM864&amp;"H"),INDIRECT(F864&amp;AM864))),0)</f>
        <v>0</v>
      </c>
      <c r="AQ864" s="9">
        <f>IF(F864="Cascade",_xlfn.XLOOKUP(S864,Cascade!$C$4:$S$4,Cascade!$C$5:$S$5),0)</f>
        <v>0</v>
      </c>
      <c r="AR864" s="9" t="b">
        <f t="shared" si="284"/>
        <v>0</v>
      </c>
      <c r="AS864" s="9" cm="1">
        <f t="array" aca="1" ref="AS864" ca="1">IF(OR(G864="Ellipse 43",G864="Luxury 46",G864="Type 2",G864="Type D",G864="Type Z",ISBLANK(G864)),0,_xlfn.XLOOKUP(S864,INDIRECT(U864&amp;AR864&amp;"w"),INDIRECT(U864&amp;AR864)))</f>
        <v>0</v>
      </c>
      <c r="AT864" s="9" cm="1">
        <f t="array" ref="AT864">IF(F864="ExtraLok 100",_xlfn.XLOOKUP(S864,'ExtraLok 100'!$C$6:$S$6,_xlfn.XLOOKUP('Pricing Tool'!T864,'ExtraLok 100'!$A$7:$A$21,'ExtraLok 100'!$C$7:$S$21)),IF(F864="ExtraLok 125",_xlfn.XLOOKUP('Pricing Tool'!S864,'ExtraLok 125'!$C$6:$S$6,_xlfn.XLOOKUP('Pricing Tool'!T864,'ExtraLok 125'!$A$7:$A$33,'ExtraLok 125'!$C$7:$S$33)),0))</f>
        <v>0</v>
      </c>
      <c r="AU864" s="9">
        <f t="shared" ca="1" si="297"/>
        <v>0</v>
      </c>
      <c r="AV864" s="9" t="str">
        <f t="shared" si="285"/>
        <v/>
      </c>
      <c r="AW864" s="85" t="e">
        <f>_xlfn.XLOOKUP($AV864,'Size capacities'!$A$2:$A$120,'Size capacities'!D$2:D$120)</f>
        <v>#N/A</v>
      </c>
      <c r="AX864" s="85" t="e">
        <f>_xlfn.XLOOKUP($AV864,'Size capacities'!$A$2:$A$120,'Size capacities'!E$2:E$120)</f>
        <v>#N/A</v>
      </c>
      <c r="AY864" s="85" t="e">
        <f>_xlfn.XLOOKUP($AV864,'Size capacities'!$A$2:$A$120,'Size capacities'!F$2:F$120)</f>
        <v>#N/A</v>
      </c>
      <c r="AZ864" s="85" t="e">
        <f>_xlfn.XLOOKUP($AV864,'Size capacities'!$A$2:$A$120,'Size capacities'!G$2:G$120)</f>
        <v>#N/A</v>
      </c>
      <c r="BA864" s="85">
        <f t="shared" si="286"/>
        <v>0</v>
      </c>
      <c r="BB864" s="85">
        <f t="shared" si="287"/>
        <v>0</v>
      </c>
    </row>
    <row r="865" spans="1:54" x14ac:dyDescent="0.3">
      <c r="A865" s="7">
        <v>862</v>
      </c>
      <c r="B865" s="91"/>
      <c r="C865" s="91"/>
      <c r="D865" s="91"/>
      <c r="E865" s="91"/>
      <c r="F865" s="91"/>
      <c r="G865" s="91"/>
      <c r="H865" s="91"/>
      <c r="I865" s="91"/>
      <c r="J865" s="91"/>
      <c r="K865" s="92"/>
      <c r="L865" s="92"/>
      <c r="M865" s="9">
        <f t="shared" ca="1" si="277"/>
        <v>0</v>
      </c>
      <c r="N865" s="10" cm="1">
        <f t="array" aca="1" ref="N865" ca="1">IF(ISBLANK(C865),0,IF(F865="Flow",AP865,IF(F865="Cascade",AQ865,IF(OR(ISBLANK(F865),ISBLANK(G865),ISBLANK(I865),ISBLANK(J865)),0,(_xlfn.XLOOKUP(S865,INDIRECT(U865&amp;W865&amp;"W"),_xlfn.XLOOKUP(T865,INDIRECT(U865&amp;W865&amp;"D"),INDIRECT(U865&amp;W865))))))))</f>
        <v>0</v>
      </c>
      <c r="O865" s="93"/>
      <c r="P865" s="9">
        <f t="shared" ca="1" si="278"/>
        <v>0</v>
      </c>
      <c r="Q865" s="9">
        <f t="shared" si="288"/>
        <v>0</v>
      </c>
      <c r="S865" s="7">
        <f t="shared" si="289"/>
        <v>800</v>
      </c>
      <c r="T865" s="7">
        <f t="shared" si="290"/>
        <v>800</v>
      </c>
      <c r="U865" s="8" t="str">
        <f t="shared" si="291"/>
        <v/>
      </c>
      <c r="V865" s="7" cm="1">
        <f t="array" aca="1" ref="V865" ca="1">IF(ISBLANK(I865),0,_xlfn.XLOOKUP(I865,INDIRECT(U865&amp;"Controls"),INDIRECT(U865&amp;"ControlsAddon")))</f>
        <v>0</v>
      </c>
      <c r="W865" s="7" t="str">
        <f t="shared" si="279"/>
        <v/>
      </c>
      <c r="X865" s="7" cm="1">
        <f t="array" aca="1" ref="X865" ca="1">IF(AND(K865="y",NOT(ISBLANK(H865))),_xlfn.XLOOKUP(S865,ralcassette,ralcassettecost),IF(K865="Y",_xlfn.XLOOKUP(S865,INDIRECT(U865&amp;"RALW"),_xlfn.XLOOKUP(T865,INDIRECT(U865&amp;"RALD"),INDIRECT(U865&amp;"RAL"))),0))</f>
        <v>0</v>
      </c>
      <c r="Y865" s="7">
        <f t="shared" si="292"/>
        <v>0</v>
      </c>
      <c r="Z865" s="7">
        <f t="shared" si="293"/>
        <v>0</v>
      </c>
      <c r="AA865" s="7" cm="1">
        <f t="array" ref="AA865">IF(ISNUMBER(SEARCH("cassette",H865)),_xlfn.XLOOKUP(S865,cassettewidth,_xlfn.XLOOKUP(H865,cassettetype,cassette)),IF(ISNUMBER(SEARCH("fascia",H865)),_xlfn.XLOOKUP(S865,fasciawidth,_xlfn.XLOOKUP(H865,fasciatype,fascia)),0))</f>
        <v>0</v>
      </c>
      <c r="AB865" s="7" t="str">
        <f t="shared" si="294"/>
        <v/>
      </c>
      <c r="AC865" s="7" t="str" cm="1">
        <f t="array" ref="AC865">IF(NOT(ISBLANK(H865)),_xlfn.XLOOKUP(S865,cassetterefwidth,_xlfn.XLOOKUP(T865,cassetterefdrop,cassetteref)),"")</f>
        <v/>
      </c>
      <c r="AD865" s="1" t="b">
        <f t="shared" si="295"/>
        <v>0</v>
      </c>
      <c r="AE865" s="1" t="b">
        <f t="shared" si="280"/>
        <v>0</v>
      </c>
      <c r="AF865" s="10" t="e" cm="1">
        <f t="array" aca="1" ref="AF865" ca="1">(_xlfn.XLOOKUP($S865,INDIRECT($U865&amp;$W865&amp;"W"),_xlfn.XLOOKUP($T865,INDIRECT($U865&amp;$W865&amp;"D"),INDIRECT($U865&amp;$W865))))</f>
        <v>#REF!</v>
      </c>
      <c r="AG865" s="9"/>
      <c r="AH865" s="9"/>
      <c r="AI865" s="9"/>
      <c r="AJ865" s="9"/>
      <c r="AK865" s="9"/>
      <c r="AL865" s="7">
        <f t="shared" si="281"/>
        <v>500</v>
      </c>
      <c r="AM865" s="7" t="str">
        <f t="shared" si="296"/>
        <v/>
      </c>
      <c r="AN865" s="7">
        <f t="shared" si="282"/>
        <v>0</v>
      </c>
      <c r="AO865" s="7">
        <f t="shared" si="283"/>
        <v>0</v>
      </c>
      <c r="AP865" s="9" cm="1">
        <f t="array" aca="1" ref="AP865" ca="1">IF(F865="Flow",_xlfn.XLOOKUP(AL865,INDIRECT(F865&amp;AM865&amp;"W"),_xlfn.XLOOKUP(AI865,INDIRECT(F865&amp;AM865&amp;"H"),INDIRECT(F865&amp;AM865))),0)</f>
        <v>0</v>
      </c>
      <c r="AQ865" s="9">
        <f>IF(F865="Cascade",_xlfn.XLOOKUP(S865,Cascade!$C$4:$S$4,Cascade!$C$5:$S$5),0)</f>
        <v>0</v>
      </c>
      <c r="AR865" s="9" t="b">
        <f t="shared" si="284"/>
        <v>0</v>
      </c>
      <c r="AS865" s="9" cm="1">
        <f t="array" aca="1" ref="AS865" ca="1">IF(OR(G865="Ellipse 43",G865="Luxury 46",G865="Type 2",G865="Type D",G865="Type Z",ISBLANK(G865)),0,_xlfn.XLOOKUP(S865,INDIRECT(U865&amp;AR865&amp;"w"),INDIRECT(U865&amp;AR865)))</f>
        <v>0</v>
      </c>
      <c r="AT865" s="9" cm="1">
        <f t="array" ref="AT865">IF(F865="ExtraLok 100",_xlfn.XLOOKUP(S865,'ExtraLok 100'!$C$6:$S$6,_xlfn.XLOOKUP('Pricing Tool'!T865,'ExtraLok 100'!$A$7:$A$21,'ExtraLok 100'!$C$7:$S$21)),IF(F865="ExtraLok 125",_xlfn.XLOOKUP('Pricing Tool'!S865,'ExtraLok 125'!$C$6:$S$6,_xlfn.XLOOKUP('Pricing Tool'!T865,'ExtraLok 125'!$A$7:$A$33,'ExtraLok 125'!$C$7:$S$33)),0))</f>
        <v>0</v>
      </c>
      <c r="AU865" s="9">
        <f t="shared" ca="1" si="297"/>
        <v>0</v>
      </c>
      <c r="AV865" s="9" t="str">
        <f t="shared" si="285"/>
        <v/>
      </c>
      <c r="AW865" s="85" t="e">
        <f>_xlfn.XLOOKUP($AV865,'Size capacities'!$A$2:$A$120,'Size capacities'!D$2:D$120)</f>
        <v>#N/A</v>
      </c>
      <c r="AX865" s="85" t="e">
        <f>_xlfn.XLOOKUP($AV865,'Size capacities'!$A$2:$A$120,'Size capacities'!E$2:E$120)</f>
        <v>#N/A</v>
      </c>
      <c r="AY865" s="85" t="e">
        <f>_xlfn.XLOOKUP($AV865,'Size capacities'!$A$2:$A$120,'Size capacities'!F$2:F$120)</f>
        <v>#N/A</v>
      </c>
      <c r="AZ865" s="85" t="e">
        <f>_xlfn.XLOOKUP($AV865,'Size capacities'!$A$2:$A$120,'Size capacities'!G$2:G$120)</f>
        <v>#N/A</v>
      </c>
      <c r="BA865" s="85">
        <f t="shared" si="286"/>
        <v>0</v>
      </c>
      <c r="BB865" s="85">
        <f t="shared" si="287"/>
        <v>0</v>
      </c>
    </row>
    <row r="866" spans="1:54" x14ac:dyDescent="0.3">
      <c r="A866" s="7">
        <v>863</v>
      </c>
      <c r="B866" s="91"/>
      <c r="C866" s="91"/>
      <c r="D866" s="91"/>
      <c r="E866" s="91"/>
      <c r="F866" s="91"/>
      <c r="G866" s="91"/>
      <c r="H866" s="91"/>
      <c r="I866" s="91"/>
      <c r="J866" s="91"/>
      <c r="K866" s="92"/>
      <c r="L866" s="92"/>
      <c r="M866" s="9">
        <f t="shared" ca="1" si="277"/>
        <v>0</v>
      </c>
      <c r="N866" s="10" cm="1">
        <f t="array" aca="1" ref="N866" ca="1">IF(ISBLANK(C866),0,IF(F866="Flow",AP866,IF(F866="Cascade",AQ866,IF(OR(ISBLANK(F866),ISBLANK(G866),ISBLANK(I866),ISBLANK(J866)),0,(_xlfn.XLOOKUP(S866,INDIRECT(U866&amp;W866&amp;"W"),_xlfn.XLOOKUP(T866,INDIRECT(U866&amp;W866&amp;"D"),INDIRECT(U866&amp;W866))))))))</f>
        <v>0</v>
      </c>
      <c r="O866" s="93"/>
      <c r="P866" s="9">
        <f t="shared" ca="1" si="278"/>
        <v>0</v>
      </c>
      <c r="Q866" s="9">
        <f t="shared" si="288"/>
        <v>0</v>
      </c>
      <c r="S866" s="7">
        <f t="shared" si="289"/>
        <v>800</v>
      </c>
      <c r="T866" s="7">
        <f t="shared" si="290"/>
        <v>800</v>
      </c>
      <c r="U866" s="8" t="str">
        <f t="shared" si="291"/>
        <v/>
      </c>
      <c r="V866" s="7" cm="1">
        <f t="array" aca="1" ref="V866" ca="1">IF(ISBLANK(I866),0,_xlfn.XLOOKUP(I866,INDIRECT(U866&amp;"Controls"),INDIRECT(U866&amp;"ControlsAddon")))</f>
        <v>0</v>
      </c>
      <c r="W866" s="7" t="str">
        <f t="shared" si="279"/>
        <v/>
      </c>
      <c r="X866" s="7" cm="1">
        <f t="array" aca="1" ref="X866" ca="1">IF(AND(K866="y",NOT(ISBLANK(H866))),_xlfn.XLOOKUP(S866,ralcassette,ralcassettecost),IF(K866="Y",_xlfn.XLOOKUP(S866,INDIRECT(U866&amp;"RALW"),_xlfn.XLOOKUP(T866,INDIRECT(U866&amp;"RALD"),INDIRECT(U866&amp;"RAL"))),0))</f>
        <v>0</v>
      </c>
      <c r="Y866" s="7">
        <f t="shared" si="292"/>
        <v>0</v>
      </c>
      <c r="Z866" s="7">
        <f t="shared" si="293"/>
        <v>0</v>
      </c>
      <c r="AA866" s="7" cm="1">
        <f t="array" ref="AA866">IF(ISNUMBER(SEARCH("cassette",H866)),_xlfn.XLOOKUP(S866,cassettewidth,_xlfn.XLOOKUP(H866,cassettetype,cassette)),IF(ISNUMBER(SEARCH("fascia",H866)),_xlfn.XLOOKUP(S866,fasciawidth,_xlfn.XLOOKUP(H866,fasciatype,fascia)),0))</f>
        <v>0</v>
      </c>
      <c r="AB866" s="7" t="str">
        <f t="shared" si="294"/>
        <v/>
      </c>
      <c r="AC866" s="7" t="str" cm="1">
        <f t="array" ref="AC866">IF(NOT(ISBLANK(H866)),_xlfn.XLOOKUP(S866,cassetterefwidth,_xlfn.XLOOKUP(T866,cassetterefdrop,cassetteref)),"")</f>
        <v/>
      </c>
      <c r="AD866" s="1" t="b">
        <f t="shared" si="295"/>
        <v>0</v>
      </c>
      <c r="AE866" s="1" t="b">
        <f t="shared" si="280"/>
        <v>0</v>
      </c>
      <c r="AF866" s="10" t="e" cm="1">
        <f t="array" aca="1" ref="AF866" ca="1">(_xlfn.XLOOKUP($S866,INDIRECT($U866&amp;$W866&amp;"W"),_xlfn.XLOOKUP($T866,INDIRECT($U866&amp;$W866&amp;"D"),INDIRECT($U866&amp;$W866))))</f>
        <v>#REF!</v>
      </c>
      <c r="AG866" s="9"/>
      <c r="AH866" s="9"/>
      <c r="AI866" s="9"/>
      <c r="AJ866" s="9"/>
      <c r="AK866" s="9"/>
      <c r="AL866" s="7">
        <f t="shared" si="281"/>
        <v>500</v>
      </c>
      <c r="AM866" s="7" t="str">
        <f t="shared" si="296"/>
        <v/>
      </c>
      <c r="AN866" s="7">
        <f t="shared" si="282"/>
        <v>0</v>
      </c>
      <c r="AO866" s="7">
        <f t="shared" si="283"/>
        <v>0</v>
      </c>
      <c r="AP866" s="9" cm="1">
        <f t="array" aca="1" ref="AP866" ca="1">IF(F866="Flow",_xlfn.XLOOKUP(AL866,INDIRECT(F866&amp;AM866&amp;"W"),_xlfn.XLOOKUP(AI866,INDIRECT(F866&amp;AM866&amp;"H"),INDIRECT(F866&amp;AM866))),0)</f>
        <v>0</v>
      </c>
      <c r="AQ866" s="9">
        <f>IF(F866="Cascade",_xlfn.XLOOKUP(S866,Cascade!$C$4:$S$4,Cascade!$C$5:$S$5),0)</f>
        <v>0</v>
      </c>
      <c r="AR866" s="9" t="b">
        <f t="shared" si="284"/>
        <v>0</v>
      </c>
      <c r="AS866" s="9" cm="1">
        <f t="array" aca="1" ref="AS866" ca="1">IF(OR(G866="Ellipse 43",G866="Luxury 46",G866="Type 2",G866="Type D",G866="Type Z",ISBLANK(G866)),0,_xlfn.XLOOKUP(S866,INDIRECT(U866&amp;AR866&amp;"w"),INDIRECT(U866&amp;AR866)))</f>
        <v>0</v>
      </c>
      <c r="AT866" s="9" cm="1">
        <f t="array" ref="AT866">IF(F866="ExtraLok 100",_xlfn.XLOOKUP(S866,'ExtraLok 100'!$C$6:$S$6,_xlfn.XLOOKUP('Pricing Tool'!T866,'ExtraLok 100'!$A$7:$A$21,'ExtraLok 100'!$C$7:$S$21)),IF(F866="ExtraLok 125",_xlfn.XLOOKUP('Pricing Tool'!S866,'ExtraLok 125'!$C$6:$S$6,_xlfn.XLOOKUP('Pricing Tool'!T866,'ExtraLok 125'!$A$7:$A$33,'ExtraLok 125'!$C$7:$S$33)),0))</f>
        <v>0</v>
      </c>
      <c r="AU866" s="9">
        <f t="shared" ca="1" si="297"/>
        <v>0</v>
      </c>
      <c r="AV866" s="9" t="str">
        <f t="shared" si="285"/>
        <v/>
      </c>
      <c r="AW866" s="85" t="e">
        <f>_xlfn.XLOOKUP($AV866,'Size capacities'!$A$2:$A$120,'Size capacities'!D$2:D$120)</f>
        <v>#N/A</v>
      </c>
      <c r="AX866" s="85" t="e">
        <f>_xlfn.XLOOKUP($AV866,'Size capacities'!$A$2:$A$120,'Size capacities'!E$2:E$120)</f>
        <v>#N/A</v>
      </c>
      <c r="AY866" s="85" t="e">
        <f>_xlfn.XLOOKUP($AV866,'Size capacities'!$A$2:$A$120,'Size capacities'!F$2:F$120)</f>
        <v>#N/A</v>
      </c>
      <c r="AZ866" s="85" t="e">
        <f>_xlfn.XLOOKUP($AV866,'Size capacities'!$A$2:$A$120,'Size capacities'!G$2:G$120)</f>
        <v>#N/A</v>
      </c>
      <c r="BA866" s="85">
        <f t="shared" si="286"/>
        <v>0</v>
      </c>
      <c r="BB866" s="85">
        <f t="shared" si="287"/>
        <v>0</v>
      </c>
    </row>
    <row r="867" spans="1:54" x14ac:dyDescent="0.3">
      <c r="A867" s="7">
        <v>864</v>
      </c>
      <c r="B867" s="91"/>
      <c r="C867" s="91"/>
      <c r="D867" s="91"/>
      <c r="E867" s="91"/>
      <c r="F867" s="91"/>
      <c r="G867" s="91"/>
      <c r="H867" s="91"/>
      <c r="I867" s="91"/>
      <c r="J867" s="91"/>
      <c r="K867" s="92"/>
      <c r="L867" s="92"/>
      <c r="M867" s="9">
        <f t="shared" ca="1" si="277"/>
        <v>0</v>
      </c>
      <c r="N867" s="10" cm="1">
        <f t="array" aca="1" ref="N867" ca="1">IF(ISBLANK(C867),0,IF(F867="Flow",AP867,IF(F867="Cascade",AQ867,IF(OR(ISBLANK(F867),ISBLANK(G867),ISBLANK(I867),ISBLANK(J867)),0,(_xlfn.XLOOKUP(S867,INDIRECT(U867&amp;W867&amp;"W"),_xlfn.XLOOKUP(T867,INDIRECT(U867&amp;W867&amp;"D"),INDIRECT(U867&amp;W867))))))))</f>
        <v>0</v>
      </c>
      <c r="O867" s="93"/>
      <c r="P867" s="9">
        <f t="shared" ca="1" si="278"/>
        <v>0</v>
      </c>
      <c r="Q867" s="9">
        <f t="shared" si="288"/>
        <v>0</v>
      </c>
      <c r="S867" s="7">
        <f t="shared" si="289"/>
        <v>800</v>
      </c>
      <c r="T867" s="7">
        <f t="shared" si="290"/>
        <v>800</v>
      </c>
      <c r="U867" s="8" t="str">
        <f t="shared" si="291"/>
        <v/>
      </c>
      <c r="V867" s="7" cm="1">
        <f t="array" aca="1" ref="V867" ca="1">IF(ISBLANK(I867),0,_xlfn.XLOOKUP(I867,INDIRECT(U867&amp;"Controls"),INDIRECT(U867&amp;"ControlsAddon")))</f>
        <v>0</v>
      </c>
      <c r="W867" s="7" t="str">
        <f t="shared" si="279"/>
        <v/>
      </c>
      <c r="X867" s="7" cm="1">
        <f t="array" aca="1" ref="X867" ca="1">IF(AND(K867="y",NOT(ISBLANK(H867))),_xlfn.XLOOKUP(S867,ralcassette,ralcassettecost),IF(K867="Y",_xlfn.XLOOKUP(S867,INDIRECT(U867&amp;"RALW"),_xlfn.XLOOKUP(T867,INDIRECT(U867&amp;"RALD"),INDIRECT(U867&amp;"RAL"))),0))</f>
        <v>0</v>
      </c>
      <c r="Y867" s="7">
        <f t="shared" si="292"/>
        <v>0</v>
      </c>
      <c r="Z867" s="7">
        <f t="shared" si="293"/>
        <v>0</v>
      </c>
      <c r="AA867" s="7" cm="1">
        <f t="array" ref="AA867">IF(ISNUMBER(SEARCH("cassette",H867)),_xlfn.XLOOKUP(S867,cassettewidth,_xlfn.XLOOKUP(H867,cassettetype,cassette)),IF(ISNUMBER(SEARCH("fascia",H867)),_xlfn.XLOOKUP(S867,fasciawidth,_xlfn.XLOOKUP(H867,fasciatype,fascia)),0))</f>
        <v>0</v>
      </c>
      <c r="AB867" s="7" t="str">
        <f t="shared" si="294"/>
        <v/>
      </c>
      <c r="AC867" s="7" t="str" cm="1">
        <f t="array" ref="AC867">IF(NOT(ISBLANK(H867)),_xlfn.XLOOKUP(S867,cassetterefwidth,_xlfn.XLOOKUP(T867,cassetterefdrop,cassetteref)),"")</f>
        <v/>
      </c>
      <c r="AD867" s="1" t="b">
        <f t="shared" si="295"/>
        <v>0</v>
      </c>
      <c r="AE867" s="1" t="b">
        <f t="shared" si="280"/>
        <v>0</v>
      </c>
      <c r="AF867" s="10" t="e" cm="1">
        <f t="array" aca="1" ref="AF867" ca="1">(_xlfn.XLOOKUP($S867,INDIRECT($U867&amp;$W867&amp;"W"),_xlfn.XLOOKUP($T867,INDIRECT($U867&amp;$W867&amp;"D"),INDIRECT($U867&amp;$W867))))</f>
        <v>#REF!</v>
      </c>
      <c r="AG867" s="9"/>
      <c r="AH867" s="9"/>
      <c r="AI867" s="9"/>
      <c r="AJ867" s="9"/>
      <c r="AK867" s="9"/>
      <c r="AL867" s="7">
        <f t="shared" si="281"/>
        <v>500</v>
      </c>
      <c r="AM867" s="7" t="str">
        <f t="shared" si="296"/>
        <v/>
      </c>
      <c r="AN867" s="7">
        <f t="shared" si="282"/>
        <v>0</v>
      </c>
      <c r="AO867" s="7">
        <f t="shared" si="283"/>
        <v>0</v>
      </c>
      <c r="AP867" s="9" cm="1">
        <f t="array" aca="1" ref="AP867" ca="1">IF(F867="Flow",_xlfn.XLOOKUP(AL867,INDIRECT(F867&amp;AM867&amp;"W"),_xlfn.XLOOKUP(AI867,INDIRECT(F867&amp;AM867&amp;"H"),INDIRECT(F867&amp;AM867))),0)</f>
        <v>0</v>
      </c>
      <c r="AQ867" s="9">
        <f>IF(F867="Cascade",_xlfn.XLOOKUP(S867,Cascade!$C$4:$S$4,Cascade!$C$5:$S$5),0)</f>
        <v>0</v>
      </c>
      <c r="AR867" s="9" t="b">
        <f t="shared" si="284"/>
        <v>0</v>
      </c>
      <c r="AS867" s="9" cm="1">
        <f t="array" aca="1" ref="AS867" ca="1">IF(OR(G867="Ellipse 43",G867="Luxury 46",G867="Type 2",G867="Type D",G867="Type Z",ISBLANK(G867)),0,_xlfn.XLOOKUP(S867,INDIRECT(U867&amp;AR867&amp;"w"),INDIRECT(U867&amp;AR867)))</f>
        <v>0</v>
      </c>
      <c r="AT867" s="9" cm="1">
        <f t="array" ref="AT867">IF(F867="ExtraLok 100",_xlfn.XLOOKUP(S867,'ExtraLok 100'!$C$6:$S$6,_xlfn.XLOOKUP('Pricing Tool'!T867,'ExtraLok 100'!$A$7:$A$21,'ExtraLok 100'!$C$7:$S$21)),IF(F867="ExtraLok 125",_xlfn.XLOOKUP('Pricing Tool'!S867,'ExtraLok 125'!$C$6:$S$6,_xlfn.XLOOKUP('Pricing Tool'!T867,'ExtraLok 125'!$A$7:$A$33,'ExtraLok 125'!$C$7:$S$33)),0))</f>
        <v>0</v>
      </c>
      <c r="AU867" s="9">
        <f t="shared" ca="1" si="297"/>
        <v>0</v>
      </c>
      <c r="AV867" s="9" t="str">
        <f t="shared" si="285"/>
        <v/>
      </c>
      <c r="AW867" s="85" t="e">
        <f>_xlfn.XLOOKUP($AV867,'Size capacities'!$A$2:$A$120,'Size capacities'!D$2:D$120)</f>
        <v>#N/A</v>
      </c>
      <c r="AX867" s="85" t="e">
        <f>_xlfn.XLOOKUP($AV867,'Size capacities'!$A$2:$A$120,'Size capacities'!E$2:E$120)</f>
        <v>#N/A</v>
      </c>
      <c r="AY867" s="85" t="e">
        <f>_xlfn.XLOOKUP($AV867,'Size capacities'!$A$2:$A$120,'Size capacities'!F$2:F$120)</f>
        <v>#N/A</v>
      </c>
      <c r="AZ867" s="85" t="e">
        <f>_xlfn.XLOOKUP($AV867,'Size capacities'!$A$2:$A$120,'Size capacities'!G$2:G$120)</f>
        <v>#N/A</v>
      </c>
      <c r="BA867" s="85">
        <f t="shared" si="286"/>
        <v>0</v>
      </c>
      <c r="BB867" s="85">
        <f t="shared" si="287"/>
        <v>0</v>
      </c>
    </row>
    <row r="868" spans="1:54" x14ac:dyDescent="0.3">
      <c r="A868" s="7">
        <v>865</v>
      </c>
      <c r="B868" s="91"/>
      <c r="C868" s="91"/>
      <c r="D868" s="91"/>
      <c r="E868" s="91"/>
      <c r="F868" s="91"/>
      <c r="G868" s="91"/>
      <c r="H868" s="91"/>
      <c r="I868" s="91"/>
      <c r="J868" s="91"/>
      <c r="K868" s="92"/>
      <c r="L868" s="92"/>
      <c r="M868" s="9">
        <f t="shared" ca="1" si="277"/>
        <v>0</v>
      </c>
      <c r="N868" s="10" cm="1">
        <f t="array" aca="1" ref="N868" ca="1">IF(ISBLANK(C868),0,IF(F868="Flow",AP868,IF(F868="Cascade",AQ868,IF(OR(ISBLANK(F868),ISBLANK(G868),ISBLANK(I868),ISBLANK(J868)),0,(_xlfn.XLOOKUP(S868,INDIRECT(U868&amp;W868&amp;"W"),_xlfn.XLOOKUP(T868,INDIRECT(U868&amp;W868&amp;"D"),INDIRECT(U868&amp;W868))))))))</f>
        <v>0</v>
      </c>
      <c r="O868" s="93"/>
      <c r="P868" s="9">
        <f t="shared" ca="1" si="278"/>
        <v>0</v>
      </c>
      <c r="Q868" s="9">
        <f t="shared" si="288"/>
        <v>0</v>
      </c>
      <c r="S868" s="7">
        <f t="shared" si="289"/>
        <v>800</v>
      </c>
      <c r="T868" s="7">
        <f t="shared" si="290"/>
        <v>800</v>
      </c>
      <c r="U868" s="8" t="str">
        <f t="shared" si="291"/>
        <v/>
      </c>
      <c r="V868" s="7" cm="1">
        <f t="array" aca="1" ref="V868" ca="1">IF(ISBLANK(I868),0,_xlfn.XLOOKUP(I868,INDIRECT(U868&amp;"Controls"),INDIRECT(U868&amp;"ControlsAddon")))</f>
        <v>0</v>
      </c>
      <c r="W868" s="7" t="str">
        <f t="shared" si="279"/>
        <v/>
      </c>
      <c r="X868" s="7" cm="1">
        <f t="array" aca="1" ref="X868" ca="1">IF(AND(K868="y",NOT(ISBLANK(H868))),_xlfn.XLOOKUP(S868,ralcassette,ralcassettecost),IF(K868="Y",_xlfn.XLOOKUP(S868,INDIRECT(U868&amp;"RALW"),_xlfn.XLOOKUP(T868,INDIRECT(U868&amp;"RALD"),INDIRECT(U868&amp;"RAL"))),0))</f>
        <v>0</v>
      </c>
      <c r="Y868" s="7">
        <f t="shared" si="292"/>
        <v>0</v>
      </c>
      <c r="Z868" s="7">
        <f t="shared" si="293"/>
        <v>0</v>
      </c>
      <c r="AA868" s="7" cm="1">
        <f t="array" ref="AA868">IF(ISNUMBER(SEARCH("cassette",H868)),_xlfn.XLOOKUP(S868,cassettewidth,_xlfn.XLOOKUP(H868,cassettetype,cassette)),IF(ISNUMBER(SEARCH("fascia",H868)),_xlfn.XLOOKUP(S868,fasciawidth,_xlfn.XLOOKUP(H868,fasciatype,fascia)),0))</f>
        <v>0</v>
      </c>
      <c r="AB868" s="7" t="str">
        <f t="shared" si="294"/>
        <v/>
      </c>
      <c r="AC868" s="7" t="str" cm="1">
        <f t="array" ref="AC868">IF(NOT(ISBLANK(H868)),_xlfn.XLOOKUP(S868,cassetterefwidth,_xlfn.XLOOKUP(T868,cassetterefdrop,cassetteref)),"")</f>
        <v/>
      </c>
      <c r="AD868" s="1" t="b">
        <f t="shared" si="295"/>
        <v>0</v>
      </c>
      <c r="AE868" s="1" t="b">
        <f t="shared" si="280"/>
        <v>0</v>
      </c>
      <c r="AF868" s="10" t="e" cm="1">
        <f t="array" aca="1" ref="AF868" ca="1">(_xlfn.XLOOKUP($S868,INDIRECT($U868&amp;$W868&amp;"W"),_xlfn.XLOOKUP($T868,INDIRECT($U868&amp;$W868&amp;"D"),INDIRECT($U868&amp;$W868))))</f>
        <v>#REF!</v>
      </c>
      <c r="AG868" s="9"/>
      <c r="AH868" s="9"/>
      <c r="AI868" s="9"/>
      <c r="AJ868" s="9"/>
      <c r="AK868" s="9"/>
      <c r="AL868" s="7">
        <f t="shared" si="281"/>
        <v>500</v>
      </c>
      <c r="AM868" s="7" t="str">
        <f t="shared" si="296"/>
        <v/>
      </c>
      <c r="AN868" s="7">
        <f t="shared" si="282"/>
        <v>0</v>
      </c>
      <c r="AO868" s="7">
        <f t="shared" si="283"/>
        <v>0</v>
      </c>
      <c r="AP868" s="9" cm="1">
        <f t="array" aca="1" ref="AP868" ca="1">IF(F868="Flow",_xlfn.XLOOKUP(AL868,INDIRECT(F868&amp;AM868&amp;"W"),_xlfn.XLOOKUP(AI868,INDIRECT(F868&amp;AM868&amp;"H"),INDIRECT(F868&amp;AM868))),0)</f>
        <v>0</v>
      </c>
      <c r="AQ868" s="9">
        <f>IF(F868="Cascade",_xlfn.XLOOKUP(S868,Cascade!$C$4:$S$4,Cascade!$C$5:$S$5),0)</f>
        <v>0</v>
      </c>
      <c r="AR868" s="9" t="b">
        <f t="shared" si="284"/>
        <v>0</v>
      </c>
      <c r="AS868" s="9" cm="1">
        <f t="array" aca="1" ref="AS868" ca="1">IF(OR(G868="Ellipse 43",G868="Luxury 46",G868="Type 2",G868="Type D",G868="Type Z",ISBLANK(G868)),0,_xlfn.XLOOKUP(S868,INDIRECT(U868&amp;AR868&amp;"w"),INDIRECT(U868&amp;AR868)))</f>
        <v>0</v>
      </c>
      <c r="AT868" s="9" cm="1">
        <f t="array" ref="AT868">IF(F868="ExtraLok 100",_xlfn.XLOOKUP(S868,'ExtraLok 100'!$C$6:$S$6,_xlfn.XLOOKUP('Pricing Tool'!T868,'ExtraLok 100'!$A$7:$A$21,'ExtraLok 100'!$C$7:$S$21)),IF(F868="ExtraLok 125",_xlfn.XLOOKUP('Pricing Tool'!S868,'ExtraLok 125'!$C$6:$S$6,_xlfn.XLOOKUP('Pricing Tool'!T868,'ExtraLok 125'!$A$7:$A$33,'ExtraLok 125'!$C$7:$S$33)),0))</f>
        <v>0</v>
      </c>
      <c r="AU868" s="9">
        <f t="shared" ca="1" si="297"/>
        <v>0</v>
      </c>
      <c r="AV868" s="9" t="str">
        <f t="shared" si="285"/>
        <v/>
      </c>
      <c r="AW868" s="85" t="e">
        <f>_xlfn.XLOOKUP($AV868,'Size capacities'!$A$2:$A$120,'Size capacities'!D$2:D$120)</f>
        <v>#N/A</v>
      </c>
      <c r="AX868" s="85" t="e">
        <f>_xlfn.XLOOKUP($AV868,'Size capacities'!$A$2:$A$120,'Size capacities'!E$2:E$120)</f>
        <v>#N/A</v>
      </c>
      <c r="AY868" s="85" t="e">
        <f>_xlfn.XLOOKUP($AV868,'Size capacities'!$A$2:$A$120,'Size capacities'!F$2:F$120)</f>
        <v>#N/A</v>
      </c>
      <c r="AZ868" s="85" t="e">
        <f>_xlfn.XLOOKUP($AV868,'Size capacities'!$A$2:$A$120,'Size capacities'!G$2:G$120)</f>
        <v>#N/A</v>
      </c>
      <c r="BA868" s="85">
        <f t="shared" si="286"/>
        <v>0</v>
      </c>
      <c r="BB868" s="85">
        <f t="shared" si="287"/>
        <v>0</v>
      </c>
    </row>
    <row r="869" spans="1:54" x14ac:dyDescent="0.3">
      <c r="A869" s="7">
        <v>866</v>
      </c>
      <c r="B869" s="91"/>
      <c r="C869" s="91"/>
      <c r="D869" s="91"/>
      <c r="E869" s="91"/>
      <c r="F869" s="91"/>
      <c r="G869" s="91"/>
      <c r="H869" s="91"/>
      <c r="I869" s="91"/>
      <c r="J869" s="91"/>
      <c r="K869" s="92"/>
      <c r="L869" s="92"/>
      <c r="M869" s="9">
        <f t="shared" ca="1" si="277"/>
        <v>0</v>
      </c>
      <c r="N869" s="10" cm="1">
        <f t="array" aca="1" ref="N869" ca="1">IF(ISBLANK(C869),0,IF(F869="Flow",AP869,IF(F869="Cascade",AQ869,IF(OR(ISBLANK(F869),ISBLANK(G869),ISBLANK(I869),ISBLANK(J869)),0,(_xlfn.XLOOKUP(S869,INDIRECT(U869&amp;W869&amp;"W"),_xlfn.XLOOKUP(T869,INDIRECT(U869&amp;W869&amp;"D"),INDIRECT(U869&amp;W869))))))))</f>
        <v>0</v>
      </c>
      <c r="O869" s="93"/>
      <c r="P869" s="9">
        <f t="shared" ca="1" si="278"/>
        <v>0</v>
      </c>
      <c r="Q869" s="9">
        <f t="shared" si="288"/>
        <v>0</v>
      </c>
      <c r="S869" s="7">
        <f t="shared" si="289"/>
        <v>800</v>
      </c>
      <c r="T869" s="7">
        <f t="shared" si="290"/>
        <v>800</v>
      </c>
      <c r="U869" s="8" t="str">
        <f t="shared" si="291"/>
        <v/>
      </c>
      <c r="V869" s="7" cm="1">
        <f t="array" aca="1" ref="V869" ca="1">IF(ISBLANK(I869),0,_xlfn.XLOOKUP(I869,INDIRECT(U869&amp;"Controls"),INDIRECT(U869&amp;"ControlsAddon")))</f>
        <v>0</v>
      </c>
      <c r="W869" s="7" t="str">
        <f t="shared" si="279"/>
        <v/>
      </c>
      <c r="X869" s="7" cm="1">
        <f t="array" aca="1" ref="X869" ca="1">IF(AND(K869="y",NOT(ISBLANK(H869))),_xlfn.XLOOKUP(S869,ralcassette,ralcassettecost),IF(K869="Y",_xlfn.XLOOKUP(S869,INDIRECT(U869&amp;"RALW"),_xlfn.XLOOKUP(T869,INDIRECT(U869&amp;"RALD"),INDIRECT(U869&amp;"RAL"))),0))</f>
        <v>0</v>
      </c>
      <c r="Y869" s="7">
        <f t="shared" si="292"/>
        <v>0</v>
      </c>
      <c r="Z869" s="7">
        <f t="shared" si="293"/>
        <v>0</v>
      </c>
      <c r="AA869" s="7" cm="1">
        <f t="array" ref="AA869">IF(ISNUMBER(SEARCH("cassette",H869)),_xlfn.XLOOKUP(S869,cassettewidth,_xlfn.XLOOKUP(H869,cassettetype,cassette)),IF(ISNUMBER(SEARCH("fascia",H869)),_xlfn.XLOOKUP(S869,fasciawidth,_xlfn.XLOOKUP(H869,fasciatype,fascia)),0))</f>
        <v>0</v>
      </c>
      <c r="AB869" s="7" t="str">
        <f t="shared" si="294"/>
        <v/>
      </c>
      <c r="AC869" s="7" t="str" cm="1">
        <f t="array" ref="AC869">IF(NOT(ISBLANK(H869)),_xlfn.XLOOKUP(S869,cassetterefwidth,_xlfn.XLOOKUP(T869,cassetterefdrop,cassetteref)),"")</f>
        <v/>
      </c>
      <c r="AD869" s="1" t="b">
        <f t="shared" si="295"/>
        <v>0</v>
      </c>
      <c r="AE869" s="1" t="b">
        <f t="shared" si="280"/>
        <v>0</v>
      </c>
      <c r="AF869" s="10" t="e" cm="1">
        <f t="array" aca="1" ref="AF869" ca="1">(_xlfn.XLOOKUP($S869,INDIRECT($U869&amp;$W869&amp;"W"),_xlfn.XLOOKUP($T869,INDIRECT($U869&amp;$W869&amp;"D"),INDIRECT($U869&amp;$W869))))</f>
        <v>#REF!</v>
      </c>
      <c r="AG869" s="9"/>
      <c r="AH869" s="9"/>
      <c r="AI869" s="9"/>
      <c r="AJ869" s="9"/>
      <c r="AK869" s="9"/>
      <c r="AL869" s="7">
        <f t="shared" si="281"/>
        <v>500</v>
      </c>
      <c r="AM869" s="7" t="str">
        <f t="shared" si="296"/>
        <v/>
      </c>
      <c r="AN869" s="7">
        <f t="shared" si="282"/>
        <v>0</v>
      </c>
      <c r="AO869" s="7">
        <f t="shared" si="283"/>
        <v>0</v>
      </c>
      <c r="AP869" s="9" cm="1">
        <f t="array" aca="1" ref="AP869" ca="1">IF(F869="Flow",_xlfn.XLOOKUP(AL869,INDIRECT(F869&amp;AM869&amp;"W"),_xlfn.XLOOKUP(AI869,INDIRECT(F869&amp;AM869&amp;"H"),INDIRECT(F869&amp;AM869))),0)</f>
        <v>0</v>
      </c>
      <c r="AQ869" s="9">
        <f>IF(F869="Cascade",_xlfn.XLOOKUP(S869,Cascade!$C$4:$S$4,Cascade!$C$5:$S$5),0)</f>
        <v>0</v>
      </c>
      <c r="AR869" s="9" t="b">
        <f t="shared" si="284"/>
        <v>0</v>
      </c>
      <c r="AS869" s="9" cm="1">
        <f t="array" aca="1" ref="AS869" ca="1">IF(OR(G869="Ellipse 43",G869="Luxury 46",G869="Type 2",G869="Type D",G869="Type Z",ISBLANK(G869)),0,_xlfn.XLOOKUP(S869,INDIRECT(U869&amp;AR869&amp;"w"),INDIRECT(U869&amp;AR869)))</f>
        <v>0</v>
      </c>
      <c r="AT869" s="9" cm="1">
        <f t="array" ref="AT869">IF(F869="ExtraLok 100",_xlfn.XLOOKUP(S869,'ExtraLok 100'!$C$6:$S$6,_xlfn.XLOOKUP('Pricing Tool'!T869,'ExtraLok 100'!$A$7:$A$21,'ExtraLok 100'!$C$7:$S$21)),IF(F869="ExtraLok 125",_xlfn.XLOOKUP('Pricing Tool'!S869,'ExtraLok 125'!$C$6:$S$6,_xlfn.XLOOKUP('Pricing Tool'!T869,'ExtraLok 125'!$A$7:$A$33,'ExtraLok 125'!$C$7:$S$33)),0))</f>
        <v>0</v>
      </c>
      <c r="AU869" s="9">
        <f t="shared" ca="1" si="297"/>
        <v>0</v>
      </c>
      <c r="AV869" s="9" t="str">
        <f t="shared" si="285"/>
        <v/>
      </c>
      <c r="AW869" s="85" t="e">
        <f>_xlfn.XLOOKUP($AV869,'Size capacities'!$A$2:$A$120,'Size capacities'!D$2:D$120)</f>
        <v>#N/A</v>
      </c>
      <c r="AX869" s="85" t="e">
        <f>_xlfn.XLOOKUP($AV869,'Size capacities'!$A$2:$A$120,'Size capacities'!E$2:E$120)</f>
        <v>#N/A</v>
      </c>
      <c r="AY869" s="85" t="e">
        <f>_xlfn.XLOOKUP($AV869,'Size capacities'!$A$2:$A$120,'Size capacities'!F$2:F$120)</f>
        <v>#N/A</v>
      </c>
      <c r="AZ869" s="85" t="e">
        <f>_xlfn.XLOOKUP($AV869,'Size capacities'!$A$2:$A$120,'Size capacities'!G$2:G$120)</f>
        <v>#N/A</v>
      </c>
      <c r="BA869" s="85">
        <f t="shared" si="286"/>
        <v>0</v>
      </c>
      <c r="BB869" s="85">
        <f t="shared" si="287"/>
        <v>0</v>
      </c>
    </row>
    <row r="870" spans="1:54" x14ac:dyDescent="0.3">
      <c r="A870" s="7">
        <v>867</v>
      </c>
      <c r="B870" s="91"/>
      <c r="C870" s="91"/>
      <c r="D870" s="91"/>
      <c r="E870" s="91"/>
      <c r="F870" s="91"/>
      <c r="G870" s="91"/>
      <c r="H870" s="91"/>
      <c r="I870" s="91"/>
      <c r="J870" s="91"/>
      <c r="K870" s="92"/>
      <c r="L870" s="92"/>
      <c r="M870" s="9">
        <f t="shared" ca="1" si="277"/>
        <v>0</v>
      </c>
      <c r="N870" s="10" cm="1">
        <f t="array" aca="1" ref="N870" ca="1">IF(ISBLANK(C870),0,IF(F870="Flow",AP870,IF(F870="Cascade",AQ870,IF(OR(ISBLANK(F870),ISBLANK(G870),ISBLANK(I870),ISBLANK(J870)),0,(_xlfn.XLOOKUP(S870,INDIRECT(U870&amp;W870&amp;"W"),_xlfn.XLOOKUP(T870,INDIRECT(U870&amp;W870&amp;"D"),INDIRECT(U870&amp;W870))))))))</f>
        <v>0</v>
      </c>
      <c r="O870" s="93"/>
      <c r="P870" s="9">
        <f t="shared" ca="1" si="278"/>
        <v>0</v>
      </c>
      <c r="Q870" s="9">
        <f t="shared" si="288"/>
        <v>0</v>
      </c>
      <c r="S870" s="7">
        <f t="shared" si="289"/>
        <v>800</v>
      </c>
      <c r="T870" s="7">
        <f t="shared" si="290"/>
        <v>800</v>
      </c>
      <c r="U870" s="8" t="str">
        <f t="shared" si="291"/>
        <v/>
      </c>
      <c r="V870" s="7" cm="1">
        <f t="array" aca="1" ref="V870" ca="1">IF(ISBLANK(I870),0,_xlfn.XLOOKUP(I870,INDIRECT(U870&amp;"Controls"),INDIRECT(U870&amp;"ControlsAddon")))</f>
        <v>0</v>
      </c>
      <c r="W870" s="7" t="str">
        <f t="shared" si="279"/>
        <v/>
      </c>
      <c r="X870" s="7" cm="1">
        <f t="array" aca="1" ref="X870" ca="1">IF(AND(K870="y",NOT(ISBLANK(H870))),_xlfn.XLOOKUP(S870,ralcassette,ralcassettecost),IF(K870="Y",_xlfn.XLOOKUP(S870,INDIRECT(U870&amp;"RALW"),_xlfn.XLOOKUP(T870,INDIRECT(U870&amp;"RALD"),INDIRECT(U870&amp;"RAL"))),0))</f>
        <v>0</v>
      </c>
      <c r="Y870" s="7">
        <f t="shared" si="292"/>
        <v>0</v>
      </c>
      <c r="Z870" s="7">
        <f t="shared" si="293"/>
        <v>0</v>
      </c>
      <c r="AA870" s="7" cm="1">
        <f t="array" ref="AA870">IF(ISNUMBER(SEARCH("cassette",H870)),_xlfn.XLOOKUP(S870,cassettewidth,_xlfn.XLOOKUP(H870,cassettetype,cassette)),IF(ISNUMBER(SEARCH("fascia",H870)),_xlfn.XLOOKUP(S870,fasciawidth,_xlfn.XLOOKUP(H870,fasciatype,fascia)),0))</f>
        <v>0</v>
      </c>
      <c r="AB870" s="7" t="str">
        <f t="shared" si="294"/>
        <v/>
      </c>
      <c r="AC870" s="7" t="str" cm="1">
        <f t="array" ref="AC870">IF(NOT(ISBLANK(H870)),_xlfn.XLOOKUP(S870,cassetterefwidth,_xlfn.XLOOKUP(T870,cassetterefdrop,cassetteref)),"")</f>
        <v/>
      </c>
      <c r="AD870" s="1" t="b">
        <f t="shared" si="295"/>
        <v>0</v>
      </c>
      <c r="AE870" s="1" t="b">
        <f t="shared" si="280"/>
        <v>0</v>
      </c>
      <c r="AF870" s="10" t="e" cm="1">
        <f t="array" aca="1" ref="AF870" ca="1">(_xlfn.XLOOKUP($S870,INDIRECT($U870&amp;$W870&amp;"W"),_xlfn.XLOOKUP($T870,INDIRECT($U870&amp;$W870&amp;"D"),INDIRECT($U870&amp;$W870))))</f>
        <v>#REF!</v>
      </c>
      <c r="AG870" s="9"/>
      <c r="AH870" s="9"/>
      <c r="AI870" s="9"/>
      <c r="AJ870" s="9"/>
      <c r="AK870" s="9"/>
      <c r="AL870" s="7">
        <f t="shared" si="281"/>
        <v>500</v>
      </c>
      <c r="AM870" s="7" t="str">
        <f t="shared" si="296"/>
        <v/>
      </c>
      <c r="AN870" s="7">
        <f t="shared" si="282"/>
        <v>0</v>
      </c>
      <c r="AO870" s="7">
        <f t="shared" si="283"/>
        <v>0</v>
      </c>
      <c r="AP870" s="9" cm="1">
        <f t="array" aca="1" ref="AP870" ca="1">IF(F870="Flow",_xlfn.XLOOKUP(AL870,INDIRECT(F870&amp;AM870&amp;"W"),_xlfn.XLOOKUP(AI870,INDIRECT(F870&amp;AM870&amp;"H"),INDIRECT(F870&amp;AM870))),0)</f>
        <v>0</v>
      </c>
      <c r="AQ870" s="9">
        <f>IF(F870="Cascade",_xlfn.XLOOKUP(S870,Cascade!$C$4:$S$4,Cascade!$C$5:$S$5),0)</f>
        <v>0</v>
      </c>
      <c r="AR870" s="9" t="b">
        <f t="shared" si="284"/>
        <v>0</v>
      </c>
      <c r="AS870" s="9" cm="1">
        <f t="array" aca="1" ref="AS870" ca="1">IF(OR(G870="Ellipse 43",G870="Luxury 46",G870="Type 2",G870="Type D",G870="Type Z",ISBLANK(G870)),0,_xlfn.XLOOKUP(S870,INDIRECT(U870&amp;AR870&amp;"w"),INDIRECT(U870&amp;AR870)))</f>
        <v>0</v>
      </c>
      <c r="AT870" s="9" cm="1">
        <f t="array" ref="AT870">IF(F870="ExtraLok 100",_xlfn.XLOOKUP(S870,'ExtraLok 100'!$C$6:$S$6,_xlfn.XLOOKUP('Pricing Tool'!T870,'ExtraLok 100'!$A$7:$A$21,'ExtraLok 100'!$C$7:$S$21)),IF(F870="ExtraLok 125",_xlfn.XLOOKUP('Pricing Tool'!S870,'ExtraLok 125'!$C$6:$S$6,_xlfn.XLOOKUP('Pricing Tool'!T870,'ExtraLok 125'!$A$7:$A$33,'ExtraLok 125'!$C$7:$S$33)),0))</f>
        <v>0</v>
      </c>
      <c r="AU870" s="9">
        <f t="shared" ca="1" si="297"/>
        <v>0</v>
      </c>
      <c r="AV870" s="9" t="str">
        <f t="shared" si="285"/>
        <v/>
      </c>
      <c r="AW870" s="85" t="e">
        <f>_xlfn.XLOOKUP($AV870,'Size capacities'!$A$2:$A$120,'Size capacities'!D$2:D$120)</f>
        <v>#N/A</v>
      </c>
      <c r="AX870" s="85" t="e">
        <f>_xlfn.XLOOKUP($AV870,'Size capacities'!$A$2:$A$120,'Size capacities'!E$2:E$120)</f>
        <v>#N/A</v>
      </c>
      <c r="AY870" s="85" t="e">
        <f>_xlfn.XLOOKUP($AV870,'Size capacities'!$A$2:$A$120,'Size capacities'!F$2:F$120)</f>
        <v>#N/A</v>
      </c>
      <c r="AZ870" s="85" t="e">
        <f>_xlfn.XLOOKUP($AV870,'Size capacities'!$A$2:$A$120,'Size capacities'!G$2:G$120)</f>
        <v>#N/A</v>
      </c>
      <c r="BA870" s="85">
        <f t="shared" si="286"/>
        <v>0</v>
      </c>
      <c r="BB870" s="85">
        <f t="shared" si="287"/>
        <v>0</v>
      </c>
    </row>
    <row r="871" spans="1:54" x14ac:dyDescent="0.3">
      <c r="A871" s="7">
        <v>868</v>
      </c>
      <c r="B871" s="91"/>
      <c r="C871" s="91"/>
      <c r="D871" s="91"/>
      <c r="E871" s="91"/>
      <c r="F871" s="91"/>
      <c r="G871" s="91"/>
      <c r="H871" s="91"/>
      <c r="I871" s="91"/>
      <c r="J871" s="91"/>
      <c r="K871" s="92"/>
      <c r="L871" s="92"/>
      <c r="M871" s="9">
        <f t="shared" ca="1" si="277"/>
        <v>0</v>
      </c>
      <c r="N871" s="10" cm="1">
        <f t="array" aca="1" ref="N871" ca="1">IF(ISBLANK(C871),0,IF(F871="Flow",AP871,IF(F871="Cascade",AQ871,IF(OR(ISBLANK(F871),ISBLANK(G871),ISBLANK(I871),ISBLANK(J871)),0,(_xlfn.XLOOKUP(S871,INDIRECT(U871&amp;W871&amp;"W"),_xlfn.XLOOKUP(T871,INDIRECT(U871&amp;W871&amp;"D"),INDIRECT(U871&amp;W871))))))))</f>
        <v>0</v>
      </c>
      <c r="O871" s="93"/>
      <c r="P871" s="9">
        <f t="shared" ca="1" si="278"/>
        <v>0</v>
      </c>
      <c r="Q871" s="9">
        <f t="shared" si="288"/>
        <v>0</v>
      </c>
      <c r="S871" s="7">
        <f t="shared" si="289"/>
        <v>800</v>
      </c>
      <c r="T871" s="7">
        <f t="shared" si="290"/>
        <v>800</v>
      </c>
      <c r="U871" s="8" t="str">
        <f t="shared" si="291"/>
        <v/>
      </c>
      <c r="V871" s="7" cm="1">
        <f t="array" aca="1" ref="V871" ca="1">IF(ISBLANK(I871),0,_xlfn.XLOOKUP(I871,INDIRECT(U871&amp;"Controls"),INDIRECT(U871&amp;"ControlsAddon")))</f>
        <v>0</v>
      </c>
      <c r="W871" s="7" t="str">
        <f t="shared" si="279"/>
        <v/>
      </c>
      <c r="X871" s="7" cm="1">
        <f t="array" aca="1" ref="X871" ca="1">IF(AND(K871="y",NOT(ISBLANK(H871))),_xlfn.XLOOKUP(S871,ralcassette,ralcassettecost),IF(K871="Y",_xlfn.XLOOKUP(S871,INDIRECT(U871&amp;"RALW"),_xlfn.XLOOKUP(T871,INDIRECT(U871&amp;"RALD"),INDIRECT(U871&amp;"RAL"))),0))</f>
        <v>0</v>
      </c>
      <c r="Y871" s="7">
        <f t="shared" si="292"/>
        <v>0</v>
      </c>
      <c r="Z871" s="7">
        <f t="shared" si="293"/>
        <v>0</v>
      </c>
      <c r="AA871" s="7" cm="1">
        <f t="array" ref="AA871">IF(ISNUMBER(SEARCH("cassette",H871)),_xlfn.XLOOKUP(S871,cassettewidth,_xlfn.XLOOKUP(H871,cassettetype,cassette)),IF(ISNUMBER(SEARCH("fascia",H871)),_xlfn.XLOOKUP(S871,fasciawidth,_xlfn.XLOOKUP(H871,fasciatype,fascia)),0))</f>
        <v>0</v>
      </c>
      <c r="AB871" s="7" t="str">
        <f t="shared" si="294"/>
        <v/>
      </c>
      <c r="AC871" s="7" t="str" cm="1">
        <f t="array" ref="AC871">IF(NOT(ISBLANK(H871)),_xlfn.XLOOKUP(S871,cassetterefwidth,_xlfn.XLOOKUP(T871,cassetterefdrop,cassetteref)),"")</f>
        <v/>
      </c>
      <c r="AD871" s="1" t="b">
        <f t="shared" si="295"/>
        <v>0</v>
      </c>
      <c r="AE871" s="1" t="b">
        <f t="shared" si="280"/>
        <v>0</v>
      </c>
      <c r="AF871" s="10" t="e" cm="1">
        <f t="array" aca="1" ref="AF871" ca="1">(_xlfn.XLOOKUP($S871,INDIRECT($U871&amp;$W871&amp;"W"),_xlfn.XLOOKUP($T871,INDIRECT($U871&amp;$W871&amp;"D"),INDIRECT($U871&amp;$W871))))</f>
        <v>#REF!</v>
      </c>
      <c r="AG871" s="9"/>
      <c r="AH871" s="9"/>
      <c r="AI871" s="9"/>
      <c r="AJ871" s="9"/>
      <c r="AK871" s="9"/>
      <c r="AL871" s="7">
        <f t="shared" si="281"/>
        <v>500</v>
      </c>
      <c r="AM871" s="7" t="str">
        <f t="shared" si="296"/>
        <v/>
      </c>
      <c r="AN871" s="7">
        <f t="shared" si="282"/>
        <v>0</v>
      </c>
      <c r="AO871" s="7">
        <f t="shared" si="283"/>
        <v>0</v>
      </c>
      <c r="AP871" s="9" cm="1">
        <f t="array" aca="1" ref="AP871" ca="1">IF(F871="Flow",_xlfn.XLOOKUP(AL871,INDIRECT(F871&amp;AM871&amp;"W"),_xlfn.XLOOKUP(AI871,INDIRECT(F871&amp;AM871&amp;"H"),INDIRECT(F871&amp;AM871))),0)</f>
        <v>0</v>
      </c>
      <c r="AQ871" s="9">
        <f>IF(F871="Cascade",_xlfn.XLOOKUP(S871,Cascade!$C$4:$S$4,Cascade!$C$5:$S$5),0)</f>
        <v>0</v>
      </c>
      <c r="AR871" s="9" t="b">
        <f t="shared" si="284"/>
        <v>0</v>
      </c>
      <c r="AS871" s="9" cm="1">
        <f t="array" aca="1" ref="AS871" ca="1">IF(OR(G871="Ellipse 43",G871="Luxury 46",G871="Type 2",G871="Type D",G871="Type Z",ISBLANK(G871)),0,_xlfn.XLOOKUP(S871,INDIRECT(U871&amp;AR871&amp;"w"),INDIRECT(U871&amp;AR871)))</f>
        <v>0</v>
      </c>
      <c r="AT871" s="9" cm="1">
        <f t="array" ref="AT871">IF(F871="ExtraLok 100",_xlfn.XLOOKUP(S871,'ExtraLok 100'!$C$6:$S$6,_xlfn.XLOOKUP('Pricing Tool'!T871,'ExtraLok 100'!$A$7:$A$21,'ExtraLok 100'!$C$7:$S$21)),IF(F871="ExtraLok 125",_xlfn.XLOOKUP('Pricing Tool'!S871,'ExtraLok 125'!$C$6:$S$6,_xlfn.XLOOKUP('Pricing Tool'!T871,'ExtraLok 125'!$A$7:$A$33,'ExtraLok 125'!$C$7:$S$33)),0))</f>
        <v>0</v>
      </c>
      <c r="AU871" s="9">
        <f t="shared" ca="1" si="297"/>
        <v>0</v>
      </c>
      <c r="AV871" s="9" t="str">
        <f t="shared" si="285"/>
        <v/>
      </c>
      <c r="AW871" s="85" t="e">
        <f>_xlfn.XLOOKUP($AV871,'Size capacities'!$A$2:$A$120,'Size capacities'!D$2:D$120)</f>
        <v>#N/A</v>
      </c>
      <c r="AX871" s="85" t="e">
        <f>_xlfn.XLOOKUP($AV871,'Size capacities'!$A$2:$A$120,'Size capacities'!E$2:E$120)</f>
        <v>#N/A</v>
      </c>
      <c r="AY871" s="85" t="e">
        <f>_xlfn.XLOOKUP($AV871,'Size capacities'!$A$2:$A$120,'Size capacities'!F$2:F$120)</f>
        <v>#N/A</v>
      </c>
      <c r="AZ871" s="85" t="e">
        <f>_xlfn.XLOOKUP($AV871,'Size capacities'!$A$2:$A$120,'Size capacities'!G$2:G$120)</f>
        <v>#N/A</v>
      </c>
      <c r="BA871" s="85">
        <f t="shared" si="286"/>
        <v>0</v>
      </c>
      <c r="BB871" s="85">
        <f t="shared" si="287"/>
        <v>0</v>
      </c>
    </row>
    <row r="872" spans="1:54" x14ac:dyDescent="0.3">
      <c r="A872" s="7">
        <v>869</v>
      </c>
      <c r="B872" s="91"/>
      <c r="C872" s="91"/>
      <c r="D872" s="91"/>
      <c r="E872" s="91"/>
      <c r="F872" s="91"/>
      <c r="G872" s="91"/>
      <c r="H872" s="91"/>
      <c r="I872" s="91"/>
      <c r="J872" s="91"/>
      <c r="K872" s="92"/>
      <c r="L872" s="92"/>
      <c r="M872" s="9">
        <f t="shared" ca="1" si="277"/>
        <v>0</v>
      </c>
      <c r="N872" s="10" cm="1">
        <f t="array" aca="1" ref="N872" ca="1">IF(ISBLANK(C872),0,IF(F872="Flow",AP872,IF(F872="Cascade",AQ872,IF(OR(ISBLANK(F872),ISBLANK(G872),ISBLANK(I872),ISBLANK(J872)),0,(_xlfn.XLOOKUP(S872,INDIRECT(U872&amp;W872&amp;"W"),_xlfn.XLOOKUP(T872,INDIRECT(U872&amp;W872&amp;"D"),INDIRECT(U872&amp;W872))))))))</f>
        <v>0</v>
      </c>
      <c r="O872" s="93"/>
      <c r="P872" s="9">
        <f t="shared" ca="1" si="278"/>
        <v>0</v>
      </c>
      <c r="Q872" s="9">
        <f t="shared" si="288"/>
        <v>0</v>
      </c>
      <c r="S872" s="7">
        <f t="shared" si="289"/>
        <v>800</v>
      </c>
      <c r="T872" s="7">
        <f t="shared" si="290"/>
        <v>800</v>
      </c>
      <c r="U872" s="8" t="str">
        <f t="shared" si="291"/>
        <v/>
      </c>
      <c r="V872" s="7" cm="1">
        <f t="array" aca="1" ref="V872" ca="1">IF(ISBLANK(I872),0,_xlfn.XLOOKUP(I872,INDIRECT(U872&amp;"Controls"),INDIRECT(U872&amp;"ControlsAddon")))</f>
        <v>0</v>
      </c>
      <c r="W872" s="7" t="str">
        <f t="shared" si="279"/>
        <v/>
      </c>
      <c r="X872" s="7" cm="1">
        <f t="array" aca="1" ref="X872" ca="1">IF(AND(K872="y",NOT(ISBLANK(H872))),_xlfn.XLOOKUP(S872,ralcassette,ralcassettecost),IF(K872="Y",_xlfn.XLOOKUP(S872,INDIRECT(U872&amp;"RALW"),_xlfn.XLOOKUP(T872,INDIRECT(U872&amp;"RALD"),INDIRECT(U872&amp;"RAL"))),0))</f>
        <v>0</v>
      </c>
      <c r="Y872" s="7">
        <f t="shared" si="292"/>
        <v>0</v>
      </c>
      <c r="Z872" s="7">
        <f t="shared" si="293"/>
        <v>0</v>
      </c>
      <c r="AA872" s="7" cm="1">
        <f t="array" ref="AA872">IF(ISNUMBER(SEARCH("cassette",H872)),_xlfn.XLOOKUP(S872,cassettewidth,_xlfn.XLOOKUP(H872,cassettetype,cassette)),IF(ISNUMBER(SEARCH("fascia",H872)),_xlfn.XLOOKUP(S872,fasciawidth,_xlfn.XLOOKUP(H872,fasciatype,fascia)),0))</f>
        <v>0</v>
      </c>
      <c r="AB872" s="7" t="str">
        <f t="shared" si="294"/>
        <v/>
      </c>
      <c r="AC872" s="7" t="str" cm="1">
        <f t="array" ref="AC872">IF(NOT(ISBLANK(H872)),_xlfn.XLOOKUP(S872,cassetterefwidth,_xlfn.XLOOKUP(T872,cassetterefdrop,cassetteref)),"")</f>
        <v/>
      </c>
      <c r="AD872" s="1" t="b">
        <f t="shared" si="295"/>
        <v>0</v>
      </c>
      <c r="AE872" s="1" t="b">
        <f t="shared" si="280"/>
        <v>0</v>
      </c>
      <c r="AF872" s="10" t="e" cm="1">
        <f t="array" aca="1" ref="AF872" ca="1">(_xlfn.XLOOKUP($S872,INDIRECT($U872&amp;$W872&amp;"W"),_xlfn.XLOOKUP($T872,INDIRECT($U872&amp;$W872&amp;"D"),INDIRECT($U872&amp;$W872))))</f>
        <v>#REF!</v>
      </c>
      <c r="AG872" s="9"/>
      <c r="AH872" s="9"/>
      <c r="AI872" s="9"/>
      <c r="AJ872" s="9"/>
      <c r="AK872" s="9"/>
      <c r="AL872" s="7">
        <f t="shared" si="281"/>
        <v>500</v>
      </c>
      <c r="AM872" s="7" t="str">
        <f t="shared" si="296"/>
        <v/>
      </c>
      <c r="AN872" s="7">
        <f t="shared" si="282"/>
        <v>0</v>
      </c>
      <c r="AO872" s="7">
        <f t="shared" si="283"/>
        <v>0</v>
      </c>
      <c r="AP872" s="9" cm="1">
        <f t="array" aca="1" ref="AP872" ca="1">IF(F872="Flow",_xlfn.XLOOKUP(AL872,INDIRECT(F872&amp;AM872&amp;"W"),_xlfn.XLOOKUP(AI872,INDIRECT(F872&amp;AM872&amp;"H"),INDIRECT(F872&amp;AM872))),0)</f>
        <v>0</v>
      </c>
      <c r="AQ872" s="9">
        <f>IF(F872="Cascade",_xlfn.XLOOKUP(S872,Cascade!$C$4:$S$4,Cascade!$C$5:$S$5),0)</f>
        <v>0</v>
      </c>
      <c r="AR872" s="9" t="b">
        <f t="shared" si="284"/>
        <v>0</v>
      </c>
      <c r="AS872" s="9" cm="1">
        <f t="array" aca="1" ref="AS872" ca="1">IF(OR(G872="Ellipse 43",G872="Luxury 46",G872="Type 2",G872="Type D",G872="Type Z",ISBLANK(G872)),0,_xlfn.XLOOKUP(S872,INDIRECT(U872&amp;AR872&amp;"w"),INDIRECT(U872&amp;AR872)))</f>
        <v>0</v>
      </c>
      <c r="AT872" s="9" cm="1">
        <f t="array" ref="AT872">IF(F872="ExtraLok 100",_xlfn.XLOOKUP(S872,'ExtraLok 100'!$C$6:$S$6,_xlfn.XLOOKUP('Pricing Tool'!T872,'ExtraLok 100'!$A$7:$A$21,'ExtraLok 100'!$C$7:$S$21)),IF(F872="ExtraLok 125",_xlfn.XLOOKUP('Pricing Tool'!S872,'ExtraLok 125'!$C$6:$S$6,_xlfn.XLOOKUP('Pricing Tool'!T872,'ExtraLok 125'!$A$7:$A$33,'ExtraLok 125'!$C$7:$S$33)),0))</f>
        <v>0</v>
      </c>
      <c r="AU872" s="9">
        <f t="shared" ca="1" si="297"/>
        <v>0</v>
      </c>
      <c r="AV872" s="9" t="str">
        <f t="shared" si="285"/>
        <v/>
      </c>
      <c r="AW872" s="85" t="e">
        <f>_xlfn.XLOOKUP($AV872,'Size capacities'!$A$2:$A$120,'Size capacities'!D$2:D$120)</f>
        <v>#N/A</v>
      </c>
      <c r="AX872" s="85" t="e">
        <f>_xlfn.XLOOKUP($AV872,'Size capacities'!$A$2:$A$120,'Size capacities'!E$2:E$120)</f>
        <v>#N/A</v>
      </c>
      <c r="AY872" s="85" t="e">
        <f>_xlfn.XLOOKUP($AV872,'Size capacities'!$A$2:$A$120,'Size capacities'!F$2:F$120)</f>
        <v>#N/A</v>
      </c>
      <c r="AZ872" s="85" t="e">
        <f>_xlfn.XLOOKUP($AV872,'Size capacities'!$A$2:$A$120,'Size capacities'!G$2:G$120)</f>
        <v>#N/A</v>
      </c>
      <c r="BA872" s="85">
        <f t="shared" si="286"/>
        <v>0</v>
      </c>
      <c r="BB872" s="85">
        <f t="shared" si="287"/>
        <v>0</v>
      </c>
    </row>
    <row r="873" spans="1:54" x14ac:dyDescent="0.3">
      <c r="A873" s="7">
        <v>870</v>
      </c>
      <c r="B873" s="91"/>
      <c r="C873" s="91"/>
      <c r="D873" s="91"/>
      <c r="E873" s="91"/>
      <c r="F873" s="91"/>
      <c r="G873" s="91"/>
      <c r="H873" s="91"/>
      <c r="I873" s="91"/>
      <c r="J873" s="91"/>
      <c r="K873" s="92"/>
      <c r="L873" s="92"/>
      <c r="M873" s="9">
        <f t="shared" ca="1" si="277"/>
        <v>0</v>
      </c>
      <c r="N873" s="10" cm="1">
        <f t="array" aca="1" ref="N873" ca="1">IF(ISBLANK(C873),0,IF(F873="Flow",AP873,IF(F873="Cascade",AQ873,IF(OR(ISBLANK(F873),ISBLANK(G873),ISBLANK(I873),ISBLANK(J873)),0,(_xlfn.XLOOKUP(S873,INDIRECT(U873&amp;W873&amp;"W"),_xlfn.XLOOKUP(T873,INDIRECT(U873&amp;W873&amp;"D"),INDIRECT(U873&amp;W873))))))))</f>
        <v>0</v>
      </c>
      <c r="O873" s="93"/>
      <c r="P873" s="9">
        <f t="shared" ca="1" si="278"/>
        <v>0</v>
      </c>
      <c r="Q873" s="9">
        <f t="shared" si="288"/>
        <v>0</v>
      </c>
      <c r="S873" s="7">
        <f t="shared" si="289"/>
        <v>800</v>
      </c>
      <c r="T873" s="7">
        <f t="shared" si="290"/>
        <v>800</v>
      </c>
      <c r="U873" s="8" t="str">
        <f t="shared" si="291"/>
        <v/>
      </c>
      <c r="V873" s="7" cm="1">
        <f t="array" aca="1" ref="V873" ca="1">IF(ISBLANK(I873),0,_xlfn.XLOOKUP(I873,INDIRECT(U873&amp;"Controls"),INDIRECT(U873&amp;"ControlsAddon")))</f>
        <v>0</v>
      </c>
      <c r="W873" s="7" t="str">
        <f t="shared" si="279"/>
        <v/>
      </c>
      <c r="X873" s="7" cm="1">
        <f t="array" aca="1" ref="X873" ca="1">IF(AND(K873="y",NOT(ISBLANK(H873))),_xlfn.XLOOKUP(S873,ralcassette,ralcassettecost),IF(K873="Y",_xlfn.XLOOKUP(S873,INDIRECT(U873&amp;"RALW"),_xlfn.XLOOKUP(T873,INDIRECT(U873&amp;"RALD"),INDIRECT(U873&amp;"RAL"))),0))</f>
        <v>0</v>
      </c>
      <c r="Y873" s="7">
        <f t="shared" si="292"/>
        <v>0</v>
      </c>
      <c r="Z873" s="7">
        <f t="shared" si="293"/>
        <v>0</v>
      </c>
      <c r="AA873" s="7" cm="1">
        <f t="array" ref="AA873">IF(ISNUMBER(SEARCH("cassette",H873)),_xlfn.XLOOKUP(S873,cassettewidth,_xlfn.XLOOKUP(H873,cassettetype,cassette)),IF(ISNUMBER(SEARCH("fascia",H873)),_xlfn.XLOOKUP(S873,fasciawidth,_xlfn.XLOOKUP(H873,fasciatype,fascia)),0))</f>
        <v>0</v>
      </c>
      <c r="AB873" s="7" t="str">
        <f t="shared" si="294"/>
        <v/>
      </c>
      <c r="AC873" s="7" t="str" cm="1">
        <f t="array" ref="AC873">IF(NOT(ISBLANK(H873)),_xlfn.XLOOKUP(S873,cassetterefwidth,_xlfn.XLOOKUP(T873,cassetterefdrop,cassetteref)),"")</f>
        <v/>
      </c>
      <c r="AD873" s="1" t="b">
        <f t="shared" si="295"/>
        <v>0</v>
      </c>
      <c r="AE873" s="1" t="b">
        <f t="shared" si="280"/>
        <v>0</v>
      </c>
      <c r="AF873" s="10" t="e" cm="1">
        <f t="array" aca="1" ref="AF873" ca="1">(_xlfn.XLOOKUP($S873,INDIRECT($U873&amp;$W873&amp;"W"),_xlfn.XLOOKUP($T873,INDIRECT($U873&amp;$W873&amp;"D"),INDIRECT($U873&amp;$W873))))</f>
        <v>#REF!</v>
      </c>
      <c r="AG873" s="9"/>
      <c r="AH873" s="9"/>
      <c r="AI873" s="9"/>
      <c r="AJ873" s="9"/>
      <c r="AK873" s="9"/>
      <c r="AL873" s="7">
        <f t="shared" si="281"/>
        <v>500</v>
      </c>
      <c r="AM873" s="7" t="str">
        <f t="shared" si="296"/>
        <v/>
      </c>
      <c r="AN873" s="7">
        <f t="shared" si="282"/>
        <v>0</v>
      </c>
      <c r="AO873" s="7">
        <f t="shared" si="283"/>
        <v>0</v>
      </c>
      <c r="AP873" s="9" cm="1">
        <f t="array" aca="1" ref="AP873" ca="1">IF(F873="Flow",_xlfn.XLOOKUP(AL873,INDIRECT(F873&amp;AM873&amp;"W"),_xlfn.XLOOKUP(AI873,INDIRECT(F873&amp;AM873&amp;"H"),INDIRECT(F873&amp;AM873))),0)</f>
        <v>0</v>
      </c>
      <c r="AQ873" s="9">
        <f>IF(F873="Cascade",_xlfn.XLOOKUP(S873,Cascade!$C$4:$S$4,Cascade!$C$5:$S$5),0)</f>
        <v>0</v>
      </c>
      <c r="AR873" s="9" t="b">
        <f t="shared" si="284"/>
        <v>0</v>
      </c>
      <c r="AS873" s="9" cm="1">
        <f t="array" aca="1" ref="AS873" ca="1">IF(OR(G873="Ellipse 43",G873="Luxury 46",G873="Type 2",G873="Type D",G873="Type Z",ISBLANK(G873)),0,_xlfn.XLOOKUP(S873,INDIRECT(U873&amp;AR873&amp;"w"),INDIRECT(U873&amp;AR873)))</f>
        <v>0</v>
      </c>
      <c r="AT873" s="9" cm="1">
        <f t="array" ref="AT873">IF(F873="ExtraLok 100",_xlfn.XLOOKUP(S873,'ExtraLok 100'!$C$6:$S$6,_xlfn.XLOOKUP('Pricing Tool'!T873,'ExtraLok 100'!$A$7:$A$21,'ExtraLok 100'!$C$7:$S$21)),IF(F873="ExtraLok 125",_xlfn.XLOOKUP('Pricing Tool'!S873,'ExtraLok 125'!$C$6:$S$6,_xlfn.XLOOKUP('Pricing Tool'!T873,'ExtraLok 125'!$A$7:$A$33,'ExtraLok 125'!$C$7:$S$33)),0))</f>
        <v>0</v>
      </c>
      <c r="AU873" s="9">
        <f t="shared" ca="1" si="297"/>
        <v>0</v>
      </c>
      <c r="AV873" s="9" t="str">
        <f t="shared" si="285"/>
        <v/>
      </c>
      <c r="AW873" s="85" t="e">
        <f>_xlfn.XLOOKUP($AV873,'Size capacities'!$A$2:$A$120,'Size capacities'!D$2:D$120)</f>
        <v>#N/A</v>
      </c>
      <c r="AX873" s="85" t="e">
        <f>_xlfn.XLOOKUP($AV873,'Size capacities'!$A$2:$A$120,'Size capacities'!E$2:E$120)</f>
        <v>#N/A</v>
      </c>
      <c r="AY873" s="85" t="e">
        <f>_xlfn.XLOOKUP($AV873,'Size capacities'!$A$2:$A$120,'Size capacities'!F$2:F$120)</f>
        <v>#N/A</v>
      </c>
      <c r="AZ873" s="85" t="e">
        <f>_xlfn.XLOOKUP($AV873,'Size capacities'!$A$2:$A$120,'Size capacities'!G$2:G$120)</f>
        <v>#N/A</v>
      </c>
      <c r="BA873" s="85">
        <f t="shared" si="286"/>
        <v>0</v>
      </c>
      <c r="BB873" s="85">
        <f t="shared" si="287"/>
        <v>0</v>
      </c>
    </row>
    <row r="874" spans="1:54" x14ac:dyDescent="0.3">
      <c r="A874" s="7">
        <v>871</v>
      </c>
      <c r="B874" s="91"/>
      <c r="C874" s="91"/>
      <c r="D874" s="91"/>
      <c r="E874" s="91"/>
      <c r="F874" s="91"/>
      <c r="G874" s="91"/>
      <c r="H874" s="91"/>
      <c r="I874" s="91"/>
      <c r="J874" s="91"/>
      <c r="K874" s="92"/>
      <c r="L874" s="92"/>
      <c r="M874" s="9">
        <f t="shared" ca="1" si="277"/>
        <v>0</v>
      </c>
      <c r="N874" s="10" cm="1">
        <f t="array" aca="1" ref="N874" ca="1">IF(ISBLANK(C874),0,IF(F874="Flow",AP874,IF(F874="Cascade",AQ874,IF(OR(ISBLANK(F874),ISBLANK(G874),ISBLANK(I874),ISBLANK(J874)),0,(_xlfn.XLOOKUP(S874,INDIRECT(U874&amp;W874&amp;"W"),_xlfn.XLOOKUP(T874,INDIRECT(U874&amp;W874&amp;"D"),INDIRECT(U874&amp;W874))))))))</f>
        <v>0</v>
      </c>
      <c r="O874" s="93"/>
      <c r="P874" s="9">
        <f t="shared" ca="1" si="278"/>
        <v>0</v>
      </c>
      <c r="Q874" s="9">
        <f t="shared" si="288"/>
        <v>0</v>
      </c>
      <c r="S874" s="7">
        <f t="shared" si="289"/>
        <v>800</v>
      </c>
      <c r="T874" s="7">
        <f t="shared" si="290"/>
        <v>800</v>
      </c>
      <c r="U874" s="8" t="str">
        <f t="shared" si="291"/>
        <v/>
      </c>
      <c r="V874" s="7" cm="1">
        <f t="array" aca="1" ref="V874" ca="1">IF(ISBLANK(I874),0,_xlfn.XLOOKUP(I874,INDIRECT(U874&amp;"Controls"),INDIRECT(U874&amp;"ControlsAddon")))</f>
        <v>0</v>
      </c>
      <c r="W874" s="7" t="str">
        <f t="shared" si="279"/>
        <v/>
      </c>
      <c r="X874" s="7" cm="1">
        <f t="array" aca="1" ref="X874" ca="1">IF(AND(K874="y",NOT(ISBLANK(H874))),_xlfn.XLOOKUP(S874,ralcassette,ralcassettecost),IF(K874="Y",_xlfn.XLOOKUP(S874,INDIRECT(U874&amp;"RALW"),_xlfn.XLOOKUP(T874,INDIRECT(U874&amp;"RALD"),INDIRECT(U874&amp;"RAL"))),0))</f>
        <v>0</v>
      </c>
      <c r="Y874" s="7">
        <f t="shared" si="292"/>
        <v>0</v>
      </c>
      <c r="Z874" s="7">
        <f t="shared" si="293"/>
        <v>0</v>
      </c>
      <c r="AA874" s="7" cm="1">
        <f t="array" ref="AA874">IF(ISNUMBER(SEARCH("cassette",H874)),_xlfn.XLOOKUP(S874,cassettewidth,_xlfn.XLOOKUP(H874,cassettetype,cassette)),IF(ISNUMBER(SEARCH("fascia",H874)),_xlfn.XLOOKUP(S874,fasciawidth,_xlfn.XLOOKUP(H874,fasciatype,fascia)),0))</f>
        <v>0</v>
      </c>
      <c r="AB874" s="7" t="str">
        <f t="shared" si="294"/>
        <v/>
      </c>
      <c r="AC874" s="7" t="str" cm="1">
        <f t="array" ref="AC874">IF(NOT(ISBLANK(H874)),_xlfn.XLOOKUP(S874,cassetterefwidth,_xlfn.XLOOKUP(T874,cassetterefdrop,cassetteref)),"")</f>
        <v/>
      </c>
      <c r="AD874" s="1" t="b">
        <f t="shared" si="295"/>
        <v>0</v>
      </c>
      <c r="AE874" s="1" t="b">
        <f t="shared" si="280"/>
        <v>0</v>
      </c>
      <c r="AF874" s="10" t="e" cm="1">
        <f t="array" aca="1" ref="AF874" ca="1">(_xlfn.XLOOKUP($S874,INDIRECT($U874&amp;$W874&amp;"W"),_xlfn.XLOOKUP($T874,INDIRECT($U874&amp;$W874&amp;"D"),INDIRECT($U874&amp;$W874))))</f>
        <v>#REF!</v>
      </c>
      <c r="AG874" s="9"/>
      <c r="AH874" s="9"/>
      <c r="AI874" s="9"/>
      <c r="AJ874" s="9"/>
      <c r="AK874" s="9"/>
      <c r="AL874" s="7">
        <f t="shared" si="281"/>
        <v>500</v>
      </c>
      <c r="AM874" s="7" t="str">
        <f t="shared" si="296"/>
        <v/>
      </c>
      <c r="AN874" s="7">
        <f t="shared" si="282"/>
        <v>0</v>
      </c>
      <c r="AO874" s="7">
        <f t="shared" si="283"/>
        <v>0</v>
      </c>
      <c r="AP874" s="9" cm="1">
        <f t="array" aca="1" ref="AP874" ca="1">IF(F874="Flow",_xlfn.XLOOKUP(AL874,INDIRECT(F874&amp;AM874&amp;"W"),_xlfn.XLOOKUP(AI874,INDIRECT(F874&amp;AM874&amp;"H"),INDIRECT(F874&amp;AM874))),0)</f>
        <v>0</v>
      </c>
      <c r="AQ874" s="9">
        <f>IF(F874="Cascade",_xlfn.XLOOKUP(S874,Cascade!$C$4:$S$4,Cascade!$C$5:$S$5),0)</f>
        <v>0</v>
      </c>
      <c r="AR874" s="9" t="b">
        <f t="shared" si="284"/>
        <v>0</v>
      </c>
      <c r="AS874" s="9" cm="1">
        <f t="array" aca="1" ref="AS874" ca="1">IF(OR(G874="Ellipse 43",G874="Luxury 46",G874="Type 2",G874="Type D",G874="Type Z",ISBLANK(G874)),0,_xlfn.XLOOKUP(S874,INDIRECT(U874&amp;AR874&amp;"w"),INDIRECT(U874&amp;AR874)))</f>
        <v>0</v>
      </c>
      <c r="AT874" s="9" cm="1">
        <f t="array" ref="AT874">IF(F874="ExtraLok 100",_xlfn.XLOOKUP(S874,'ExtraLok 100'!$C$6:$S$6,_xlfn.XLOOKUP('Pricing Tool'!T874,'ExtraLok 100'!$A$7:$A$21,'ExtraLok 100'!$C$7:$S$21)),IF(F874="ExtraLok 125",_xlfn.XLOOKUP('Pricing Tool'!S874,'ExtraLok 125'!$C$6:$S$6,_xlfn.XLOOKUP('Pricing Tool'!T874,'ExtraLok 125'!$A$7:$A$33,'ExtraLok 125'!$C$7:$S$33)),0))</f>
        <v>0</v>
      </c>
      <c r="AU874" s="9">
        <f t="shared" ca="1" si="297"/>
        <v>0</v>
      </c>
      <c r="AV874" s="9" t="str">
        <f t="shared" si="285"/>
        <v/>
      </c>
      <c r="AW874" s="85" t="e">
        <f>_xlfn.XLOOKUP($AV874,'Size capacities'!$A$2:$A$120,'Size capacities'!D$2:D$120)</f>
        <v>#N/A</v>
      </c>
      <c r="AX874" s="85" t="e">
        <f>_xlfn.XLOOKUP($AV874,'Size capacities'!$A$2:$A$120,'Size capacities'!E$2:E$120)</f>
        <v>#N/A</v>
      </c>
      <c r="AY874" s="85" t="e">
        <f>_xlfn.XLOOKUP($AV874,'Size capacities'!$A$2:$A$120,'Size capacities'!F$2:F$120)</f>
        <v>#N/A</v>
      </c>
      <c r="AZ874" s="85" t="e">
        <f>_xlfn.XLOOKUP($AV874,'Size capacities'!$A$2:$A$120,'Size capacities'!G$2:G$120)</f>
        <v>#N/A</v>
      </c>
      <c r="BA874" s="85">
        <f t="shared" si="286"/>
        <v>0</v>
      </c>
      <c r="BB874" s="85">
        <f t="shared" si="287"/>
        <v>0</v>
      </c>
    </row>
    <row r="875" spans="1:54" x14ac:dyDescent="0.3">
      <c r="A875" s="7">
        <v>872</v>
      </c>
      <c r="B875" s="91"/>
      <c r="C875" s="91"/>
      <c r="D875" s="91"/>
      <c r="E875" s="91"/>
      <c r="F875" s="91"/>
      <c r="G875" s="91"/>
      <c r="H875" s="91"/>
      <c r="I875" s="91"/>
      <c r="J875" s="91"/>
      <c r="K875" s="92"/>
      <c r="L875" s="92"/>
      <c r="M875" s="9">
        <f t="shared" ca="1" si="277"/>
        <v>0</v>
      </c>
      <c r="N875" s="10" cm="1">
        <f t="array" aca="1" ref="N875" ca="1">IF(ISBLANK(C875),0,IF(F875="Flow",AP875,IF(F875="Cascade",AQ875,IF(OR(ISBLANK(F875),ISBLANK(G875),ISBLANK(I875),ISBLANK(J875)),0,(_xlfn.XLOOKUP(S875,INDIRECT(U875&amp;W875&amp;"W"),_xlfn.XLOOKUP(T875,INDIRECT(U875&amp;W875&amp;"D"),INDIRECT(U875&amp;W875))))))))</f>
        <v>0</v>
      </c>
      <c r="O875" s="93"/>
      <c r="P875" s="9">
        <f t="shared" ca="1" si="278"/>
        <v>0</v>
      </c>
      <c r="Q875" s="9">
        <f t="shared" si="288"/>
        <v>0</v>
      </c>
      <c r="S875" s="7">
        <f t="shared" si="289"/>
        <v>800</v>
      </c>
      <c r="T875" s="7">
        <f t="shared" si="290"/>
        <v>800</v>
      </c>
      <c r="U875" s="8" t="str">
        <f t="shared" si="291"/>
        <v/>
      </c>
      <c r="V875" s="7" cm="1">
        <f t="array" aca="1" ref="V875" ca="1">IF(ISBLANK(I875),0,_xlfn.XLOOKUP(I875,INDIRECT(U875&amp;"Controls"),INDIRECT(U875&amp;"ControlsAddon")))</f>
        <v>0</v>
      </c>
      <c r="W875" s="7" t="str">
        <f t="shared" si="279"/>
        <v/>
      </c>
      <c r="X875" s="7" cm="1">
        <f t="array" aca="1" ref="X875" ca="1">IF(AND(K875="y",NOT(ISBLANK(H875))),_xlfn.XLOOKUP(S875,ralcassette,ralcassettecost),IF(K875="Y",_xlfn.XLOOKUP(S875,INDIRECT(U875&amp;"RALW"),_xlfn.XLOOKUP(T875,INDIRECT(U875&amp;"RALD"),INDIRECT(U875&amp;"RAL"))),0))</f>
        <v>0</v>
      </c>
      <c r="Y875" s="7">
        <f t="shared" si="292"/>
        <v>0</v>
      </c>
      <c r="Z875" s="7">
        <f t="shared" si="293"/>
        <v>0</v>
      </c>
      <c r="AA875" s="7" cm="1">
        <f t="array" ref="AA875">IF(ISNUMBER(SEARCH("cassette",H875)),_xlfn.XLOOKUP(S875,cassettewidth,_xlfn.XLOOKUP(H875,cassettetype,cassette)),IF(ISNUMBER(SEARCH("fascia",H875)),_xlfn.XLOOKUP(S875,fasciawidth,_xlfn.XLOOKUP(H875,fasciatype,fascia)),0))</f>
        <v>0</v>
      </c>
      <c r="AB875" s="7" t="str">
        <f t="shared" si="294"/>
        <v/>
      </c>
      <c r="AC875" s="7" t="str" cm="1">
        <f t="array" ref="AC875">IF(NOT(ISBLANK(H875)),_xlfn.XLOOKUP(S875,cassetterefwidth,_xlfn.XLOOKUP(T875,cassetterefdrop,cassetteref)),"")</f>
        <v/>
      </c>
      <c r="AD875" s="1" t="b">
        <f t="shared" si="295"/>
        <v>0</v>
      </c>
      <c r="AE875" s="1" t="b">
        <f t="shared" si="280"/>
        <v>0</v>
      </c>
      <c r="AF875" s="10" t="e" cm="1">
        <f t="array" aca="1" ref="AF875" ca="1">(_xlfn.XLOOKUP($S875,INDIRECT($U875&amp;$W875&amp;"W"),_xlfn.XLOOKUP($T875,INDIRECT($U875&amp;$W875&amp;"D"),INDIRECT($U875&amp;$W875))))</f>
        <v>#REF!</v>
      </c>
      <c r="AG875" s="9"/>
      <c r="AH875" s="9"/>
      <c r="AI875" s="9"/>
      <c r="AJ875" s="9"/>
      <c r="AK875" s="9"/>
      <c r="AL875" s="7">
        <f t="shared" si="281"/>
        <v>500</v>
      </c>
      <c r="AM875" s="7" t="str">
        <f t="shared" si="296"/>
        <v/>
      </c>
      <c r="AN875" s="7">
        <f t="shared" si="282"/>
        <v>0</v>
      </c>
      <c r="AO875" s="7">
        <f t="shared" si="283"/>
        <v>0</v>
      </c>
      <c r="AP875" s="9" cm="1">
        <f t="array" aca="1" ref="AP875" ca="1">IF(F875="Flow",_xlfn.XLOOKUP(AL875,INDIRECT(F875&amp;AM875&amp;"W"),_xlfn.XLOOKUP(AI875,INDIRECT(F875&amp;AM875&amp;"H"),INDIRECT(F875&amp;AM875))),0)</f>
        <v>0</v>
      </c>
      <c r="AQ875" s="9">
        <f>IF(F875="Cascade",_xlfn.XLOOKUP(S875,Cascade!$C$4:$S$4,Cascade!$C$5:$S$5),0)</f>
        <v>0</v>
      </c>
      <c r="AR875" s="9" t="b">
        <f t="shared" si="284"/>
        <v>0</v>
      </c>
      <c r="AS875" s="9" cm="1">
        <f t="array" aca="1" ref="AS875" ca="1">IF(OR(G875="Ellipse 43",G875="Luxury 46",G875="Type 2",G875="Type D",G875="Type Z",ISBLANK(G875)),0,_xlfn.XLOOKUP(S875,INDIRECT(U875&amp;AR875&amp;"w"),INDIRECT(U875&amp;AR875)))</f>
        <v>0</v>
      </c>
      <c r="AT875" s="9" cm="1">
        <f t="array" ref="AT875">IF(F875="ExtraLok 100",_xlfn.XLOOKUP(S875,'ExtraLok 100'!$C$6:$S$6,_xlfn.XLOOKUP('Pricing Tool'!T875,'ExtraLok 100'!$A$7:$A$21,'ExtraLok 100'!$C$7:$S$21)),IF(F875="ExtraLok 125",_xlfn.XLOOKUP('Pricing Tool'!S875,'ExtraLok 125'!$C$6:$S$6,_xlfn.XLOOKUP('Pricing Tool'!T875,'ExtraLok 125'!$A$7:$A$33,'ExtraLok 125'!$C$7:$S$33)),0))</f>
        <v>0</v>
      </c>
      <c r="AU875" s="9">
        <f t="shared" ca="1" si="297"/>
        <v>0</v>
      </c>
      <c r="AV875" s="9" t="str">
        <f t="shared" si="285"/>
        <v/>
      </c>
      <c r="AW875" s="85" t="e">
        <f>_xlfn.XLOOKUP($AV875,'Size capacities'!$A$2:$A$120,'Size capacities'!D$2:D$120)</f>
        <v>#N/A</v>
      </c>
      <c r="AX875" s="85" t="e">
        <f>_xlfn.XLOOKUP($AV875,'Size capacities'!$A$2:$A$120,'Size capacities'!E$2:E$120)</f>
        <v>#N/A</v>
      </c>
      <c r="AY875" s="85" t="e">
        <f>_xlfn.XLOOKUP($AV875,'Size capacities'!$A$2:$A$120,'Size capacities'!F$2:F$120)</f>
        <v>#N/A</v>
      </c>
      <c r="AZ875" s="85" t="e">
        <f>_xlfn.XLOOKUP($AV875,'Size capacities'!$A$2:$A$120,'Size capacities'!G$2:G$120)</f>
        <v>#N/A</v>
      </c>
      <c r="BA875" s="85">
        <f t="shared" si="286"/>
        <v>0</v>
      </c>
      <c r="BB875" s="85">
        <f t="shared" si="287"/>
        <v>0</v>
      </c>
    </row>
    <row r="876" spans="1:54" x14ac:dyDescent="0.3">
      <c r="A876" s="7">
        <v>873</v>
      </c>
      <c r="B876" s="91"/>
      <c r="C876" s="91"/>
      <c r="D876" s="91"/>
      <c r="E876" s="91"/>
      <c r="F876" s="91"/>
      <c r="G876" s="91"/>
      <c r="H876" s="91"/>
      <c r="I876" s="91"/>
      <c r="J876" s="91"/>
      <c r="K876" s="92"/>
      <c r="L876" s="92"/>
      <c r="M876" s="9">
        <f t="shared" ca="1" si="277"/>
        <v>0</v>
      </c>
      <c r="N876" s="10" cm="1">
        <f t="array" aca="1" ref="N876" ca="1">IF(ISBLANK(C876),0,IF(F876="Flow",AP876,IF(F876="Cascade",AQ876,IF(OR(ISBLANK(F876),ISBLANK(G876),ISBLANK(I876),ISBLANK(J876)),0,(_xlfn.XLOOKUP(S876,INDIRECT(U876&amp;W876&amp;"W"),_xlfn.XLOOKUP(T876,INDIRECT(U876&amp;W876&amp;"D"),INDIRECT(U876&amp;W876))))))))</f>
        <v>0</v>
      </c>
      <c r="O876" s="93"/>
      <c r="P876" s="9">
        <f t="shared" ca="1" si="278"/>
        <v>0</v>
      </c>
      <c r="Q876" s="9">
        <f t="shared" si="288"/>
        <v>0</v>
      </c>
      <c r="S876" s="7">
        <f t="shared" si="289"/>
        <v>800</v>
      </c>
      <c r="T876" s="7">
        <f t="shared" si="290"/>
        <v>800</v>
      </c>
      <c r="U876" s="8" t="str">
        <f t="shared" si="291"/>
        <v/>
      </c>
      <c r="V876" s="7" cm="1">
        <f t="array" aca="1" ref="V876" ca="1">IF(ISBLANK(I876),0,_xlfn.XLOOKUP(I876,INDIRECT(U876&amp;"Controls"),INDIRECT(U876&amp;"ControlsAddon")))</f>
        <v>0</v>
      </c>
      <c r="W876" s="7" t="str">
        <f t="shared" si="279"/>
        <v/>
      </c>
      <c r="X876" s="7" cm="1">
        <f t="array" aca="1" ref="X876" ca="1">IF(AND(K876="y",NOT(ISBLANK(H876))),_xlfn.XLOOKUP(S876,ralcassette,ralcassettecost),IF(K876="Y",_xlfn.XLOOKUP(S876,INDIRECT(U876&amp;"RALW"),_xlfn.XLOOKUP(T876,INDIRECT(U876&amp;"RALD"),INDIRECT(U876&amp;"RAL"))),0))</f>
        <v>0</v>
      </c>
      <c r="Y876" s="7">
        <f t="shared" si="292"/>
        <v>0</v>
      </c>
      <c r="Z876" s="7">
        <f t="shared" si="293"/>
        <v>0</v>
      </c>
      <c r="AA876" s="7" cm="1">
        <f t="array" ref="AA876">IF(ISNUMBER(SEARCH("cassette",H876)),_xlfn.XLOOKUP(S876,cassettewidth,_xlfn.XLOOKUP(H876,cassettetype,cassette)),IF(ISNUMBER(SEARCH("fascia",H876)),_xlfn.XLOOKUP(S876,fasciawidth,_xlfn.XLOOKUP(H876,fasciatype,fascia)),0))</f>
        <v>0</v>
      </c>
      <c r="AB876" s="7" t="str">
        <f t="shared" si="294"/>
        <v/>
      </c>
      <c r="AC876" s="7" t="str" cm="1">
        <f t="array" ref="AC876">IF(NOT(ISBLANK(H876)),_xlfn.XLOOKUP(S876,cassetterefwidth,_xlfn.XLOOKUP(T876,cassetterefdrop,cassetteref)),"")</f>
        <v/>
      </c>
      <c r="AD876" s="1" t="b">
        <f t="shared" si="295"/>
        <v>0</v>
      </c>
      <c r="AE876" s="1" t="b">
        <f t="shared" si="280"/>
        <v>0</v>
      </c>
      <c r="AF876" s="10" t="e" cm="1">
        <f t="array" aca="1" ref="AF876" ca="1">(_xlfn.XLOOKUP($S876,INDIRECT($U876&amp;$W876&amp;"W"),_xlfn.XLOOKUP($T876,INDIRECT($U876&amp;$W876&amp;"D"),INDIRECT($U876&amp;$W876))))</f>
        <v>#REF!</v>
      </c>
      <c r="AG876" s="9"/>
      <c r="AH876" s="9"/>
      <c r="AI876" s="9"/>
      <c r="AJ876" s="9"/>
      <c r="AK876" s="9"/>
      <c r="AL876" s="7">
        <f t="shared" si="281"/>
        <v>500</v>
      </c>
      <c r="AM876" s="7" t="str">
        <f t="shared" si="296"/>
        <v/>
      </c>
      <c r="AN876" s="7">
        <f t="shared" si="282"/>
        <v>0</v>
      </c>
      <c r="AO876" s="7">
        <f t="shared" si="283"/>
        <v>0</v>
      </c>
      <c r="AP876" s="9" cm="1">
        <f t="array" aca="1" ref="AP876" ca="1">IF(F876="Flow",_xlfn.XLOOKUP(AL876,INDIRECT(F876&amp;AM876&amp;"W"),_xlfn.XLOOKUP(AI876,INDIRECT(F876&amp;AM876&amp;"H"),INDIRECT(F876&amp;AM876))),0)</f>
        <v>0</v>
      </c>
      <c r="AQ876" s="9">
        <f>IF(F876="Cascade",_xlfn.XLOOKUP(S876,Cascade!$C$4:$S$4,Cascade!$C$5:$S$5),0)</f>
        <v>0</v>
      </c>
      <c r="AR876" s="9" t="b">
        <f t="shared" si="284"/>
        <v>0</v>
      </c>
      <c r="AS876" s="9" cm="1">
        <f t="array" aca="1" ref="AS876" ca="1">IF(OR(G876="Ellipse 43",G876="Luxury 46",G876="Type 2",G876="Type D",G876="Type Z",ISBLANK(G876)),0,_xlfn.XLOOKUP(S876,INDIRECT(U876&amp;AR876&amp;"w"),INDIRECT(U876&amp;AR876)))</f>
        <v>0</v>
      </c>
      <c r="AT876" s="9" cm="1">
        <f t="array" ref="AT876">IF(F876="ExtraLok 100",_xlfn.XLOOKUP(S876,'ExtraLok 100'!$C$6:$S$6,_xlfn.XLOOKUP('Pricing Tool'!T876,'ExtraLok 100'!$A$7:$A$21,'ExtraLok 100'!$C$7:$S$21)),IF(F876="ExtraLok 125",_xlfn.XLOOKUP('Pricing Tool'!S876,'ExtraLok 125'!$C$6:$S$6,_xlfn.XLOOKUP('Pricing Tool'!T876,'ExtraLok 125'!$A$7:$A$33,'ExtraLok 125'!$C$7:$S$33)),0))</f>
        <v>0</v>
      </c>
      <c r="AU876" s="9">
        <f t="shared" ca="1" si="297"/>
        <v>0</v>
      </c>
      <c r="AV876" s="9" t="str">
        <f t="shared" si="285"/>
        <v/>
      </c>
      <c r="AW876" s="85" t="e">
        <f>_xlfn.XLOOKUP($AV876,'Size capacities'!$A$2:$A$120,'Size capacities'!D$2:D$120)</f>
        <v>#N/A</v>
      </c>
      <c r="AX876" s="85" t="e">
        <f>_xlfn.XLOOKUP($AV876,'Size capacities'!$A$2:$A$120,'Size capacities'!E$2:E$120)</f>
        <v>#N/A</v>
      </c>
      <c r="AY876" s="85" t="e">
        <f>_xlfn.XLOOKUP($AV876,'Size capacities'!$A$2:$A$120,'Size capacities'!F$2:F$120)</f>
        <v>#N/A</v>
      </c>
      <c r="AZ876" s="85" t="e">
        <f>_xlfn.XLOOKUP($AV876,'Size capacities'!$A$2:$A$120,'Size capacities'!G$2:G$120)</f>
        <v>#N/A</v>
      </c>
      <c r="BA876" s="85">
        <f t="shared" si="286"/>
        <v>0</v>
      </c>
      <c r="BB876" s="85">
        <f t="shared" si="287"/>
        <v>0</v>
      </c>
    </row>
    <row r="877" spans="1:54" x14ac:dyDescent="0.3">
      <c r="A877" s="7">
        <v>874</v>
      </c>
      <c r="B877" s="91"/>
      <c r="C877" s="91"/>
      <c r="D877" s="91"/>
      <c r="E877" s="91"/>
      <c r="F877" s="91"/>
      <c r="G877" s="91"/>
      <c r="H877" s="91"/>
      <c r="I877" s="91"/>
      <c r="J877" s="91"/>
      <c r="K877" s="92"/>
      <c r="L877" s="92"/>
      <c r="M877" s="9">
        <f t="shared" ca="1" si="277"/>
        <v>0</v>
      </c>
      <c r="N877" s="10" cm="1">
        <f t="array" aca="1" ref="N877" ca="1">IF(ISBLANK(C877),0,IF(F877="Flow",AP877,IF(F877="Cascade",AQ877,IF(OR(ISBLANK(F877),ISBLANK(G877),ISBLANK(I877),ISBLANK(J877)),0,(_xlfn.XLOOKUP(S877,INDIRECT(U877&amp;W877&amp;"W"),_xlfn.XLOOKUP(T877,INDIRECT(U877&amp;W877&amp;"D"),INDIRECT(U877&amp;W877))))))))</f>
        <v>0</v>
      </c>
      <c r="O877" s="93"/>
      <c r="P877" s="9">
        <f t="shared" ca="1" si="278"/>
        <v>0</v>
      </c>
      <c r="Q877" s="9">
        <f t="shared" si="288"/>
        <v>0</v>
      </c>
      <c r="S877" s="7">
        <f t="shared" si="289"/>
        <v>800</v>
      </c>
      <c r="T877" s="7">
        <f t="shared" si="290"/>
        <v>800</v>
      </c>
      <c r="U877" s="8" t="str">
        <f t="shared" si="291"/>
        <v/>
      </c>
      <c r="V877" s="7" cm="1">
        <f t="array" aca="1" ref="V877" ca="1">IF(ISBLANK(I877),0,_xlfn.XLOOKUP(I877,INDIRECT(U877&amp;"Controls"),INDIRECT(U877&amp;"ControlsAddon")))</f>
        <v>0</v>
      </c>
      <c r="W877" s="7" t="str">
        <f t="shared" si="279"/>
        <v/>
      </c>
      <c r="X877" s="7" cm="1">
        <f t="array" aca="1" ref="X877" ca="1">IF(AND(K877="y",NOT(ISBLANK(H877))),_xlfn.XLOOKUP(S877,ralcassette,ralcassettecost),IF(K877="Y",_xlfn.XLOOKUP(S877,INDIRECT(U877&amp;"RALW"),_xlfn.XLOOKUP(T877,INDIRECT(U877&amp;"RALD"),INDIRECT(U877&amp;"RAL"))),0))</f>
        <v>0</v>
      </c>
      <c r="Y877" s="7">
        <f t="shared" si="292"/>
        <v>0</v>
      </c>
      <c r="Z877" s="7">
        <f t="shared" si="293"/>
        <v>0</v>
      </c>
      <c r="AA877" s="7" cm="1">
        <f t="array" ref="AA877">IF(ISNUMBER(SEARCH("cassette",H877)),_xlfn.XLOOKUP(S877,cassettewidth,_xlfn.XLOOKUP(H877,cassettetype,cassette)),IF(ISNUMBER(SEARCH("fascia",H877)),_xlfn.XLOOKUP(S877,fasciawidth,_xlfn.XLOOKUP(H877,fasciatype,fascia)),0))</f>
        <v>0</v>
      </c>
      <c r="AB877" s="7" t="str">
        <f t="shared" si="294"/>
        <v/>
      </c>
      <c r="AC877" s="7" t="str" cm="1">
        <f t="array" ref="AC877">IF(NOT(ISBLANK(H877)),_xlfn.XLOOKUP(S877,cassetterefwidth,_xlfn.XLOOKUP(T877,cassetterefdrop,cassetteref)),"")</f>
        <v/>
      </c>
      <c r="AD877" s="1" t="b">
        <f t="shared" si="295"/>
        <v>0</v>
      </c>
      <c r="AE877" s="1" t="b">
        <f t="shared" si="280"/>
        <v>0</v>
      </c>
      <c r="AF877" s="10" t="e" cm="1">
        <f t="array" aca="1" ref="AF877" ca="1">(_xlfn.XLOOKUP($S877,INDIRECT($U877&amp;$W877&amp;"W"),_xlfn.XLOOKUP($T877,INDIRECT($U877&amp;$W877&amp;"D"),INDIRECT($U877&amp;$W877))))</f>
        <v>#REF!</v>
      </c>
      <c r="AG877" s="9"/>
      <c r="AH877" s="9"/>
      <c r="AI877" s="9"/>
      <c r="AJ877" s="9"/>
      <c r="AK877" s="9"/>
      <c r="AL877" s="7">
        <f t="shared" si="281"/>
        <v>500</v>
      </c>
      <c r="AM877" s="7" t="str">
        <f t="shared" si="296"/>
        <v/>
      </c>
      <c r="AN877" s="7">
        <f t="shared" si="282"/>
        <v>0</v>
      </c>
      <c r="AO877" s="7">
        <f t="shared" si="283"/>
        <v>0</v>
      </c>
      <c r="AP877" s="9" cm="1">
        <f t="array" aca="1" ref="AP877" ca="1">IF(F877="Flow",_xlfn.XLOOKUP(AL877,INDIRECT(F877&amp;AM877&amp;"W"),_xlfn.XLOOKUP(AI877,INDIRECT(F877&amp;AM877&amp;"H"),INDIRECT(F877&amp;AM877))),0)</f>
        <v>0</v>
      </c>
      <c r="AQ877" s="9">
        <f>IF(F877="Cascade",_xlfn.XLOOKUP(S877,Cascade!$C$4:$S$4,Cascade!$C$5:$S$5),0)</f>
        <v>0</v>
      </c>
      <c r="AR877" s="9" t="b">
        <f t="shared" si="284"/>
        <v>0</v>
      </c>
      <c r="AS877" s="9" cm="1">
        <f t="array" aca="1" ref="AS877" ca="1">IF(OR(G877="Ellipse 43",G877="Luxury 46",G877="Type 2",G877="Type D",G877="Type Z",ISBLANK(G877)),0,_xlfn.XLOOKUP(S877,INDIRECT(U877&amp;AR877&amp;"w"),INDIRECT(U877&amp;AR877)))</f>
        <v>0</v>
      </c>
      <c r="AT877" s="9" cm="1">
        <f t="array" ref="AT877">IF(F877="ExtraLok 100",_xlfn.XLOOKUP(S877,'ExtraLok 100'!$C$6:$S$6,_xlfn.XLOOKUP('Pricing Tool'!T877,'ExtraLok 100'!$A$7:$A$21,'ExtraLok 100'!$C$7:$S$21)),IF(F877="ExtraLok 125",_xlfn.XLOOKUP('Pricing Tool'!S877,'ExtraLok 125'!$C$6:$S$6,_xlfn.XLOOKUP('Pricing Tool'!T877,'ExtraLok 125'!$A$7:$A$33,'ExtraLok 125'!$C$7:$S$33)),0))</f>
        <v>0</v>
      </c>
      <c r="AU877" s="9">
        <f t="shared" ca="1" si="297"/>
        <v>0</v>
      </c>
      <c r="AV877" s="9" t="str">
        <f t="shared" si="285"/>
        <v/>
      </c>
      <c r="AW877" s="85" t="e">
        <f>_xlfn.XLOOKUP($AV877,'Size capacities'!$A$2:$A$120,'Size capacities'!D$2:D$120)</f>
        <v>#N/A</v>
      </c>
      <c r="AX877" s="85" t="e">
        <f>_xlfn.XLOOKUP($AV877,'Size capacities'!$A$2:$A$120,'Size capacities'!E$2:E$120)</f>
        <v>#N/A</v>
      </c>
      <c r="AY877" s="85" t="e">
        <f>_xlfn.XLOOKUP($AV877,'Size capacities'!$A$2:$A$120,'Size capacities'!F$2:F$120)</f>
        <v>#N/A</v>
      </c>
      <c r="AZ877" s="85" t="e">
        <f>_xlfn.XLOOKUP($AV877,'Size capacities'!$A$2:$A$120,'Size capacities'!G$2:G$120)</f>
        <v>#N/A</v>
      </c>
      <c r="BA877" s="85">
        <f t="shared" si="286"/>
        <v>0</v>
      </c>
      <c r="BB877" s="85">
        <f t="shared" si="287"/>
        <v>0</v>
      </c>
    </row>
    <row r="878" spans="1:54" x14ac:dyDescent="0.3">
      <c r="A878" s="7">
        <v>875</v>
      </c>
      <c r="B878" s="91"/>
      <c r="C878" s="91"/>
      <c r="D878" s="91"/>
      <c r="E878" s="91"/>
      <c r="F878" s="91"/>
      <c r="G878" s="91"/>
      <c r="H878" s="91"/>
      <c r="I878" s="91"/>
      <c r="J878" s="91"/>
      <c r="K878" s="92"/>
      <c r="L878" s="92"/>
      <c r="M878" s="9">
        <f t="shared" ca="1" si="277"/>
        <v>0</v>
      </c>
      <c r="N878" s="10" cm="1">
        <f t="array" aca="1" ref="N878" ca="1">IF(ISBLANK(C878),0,IF(F878="Flow",AP878,IF(F878="Cascade",AQ878,IF(OR(ISBLANK(F878),ISBLANK(G878),ISBLANK(I878),ISBLANK(J878)),0,(_xlfn.XLOOKUP(S878,INDIRECT(U878&amp;W878&amp;"W"),_xlfn.XLOOKUP(T878,INDIRECT(U878&amp;W878&amp;"D"),INDIRECT(U878&amp;W878))))))))</f>
        <v>0</v>
      </c>
      <c r="O878" s="93"/>
      <c r="P878" s="9">
        <f t="shared" ca="1" si="278"/>
        <v>0</v>
      </c>
      <c r="Q878" s="9">
        <f t="shared" si="288"/>
        <v>0</v>
      </c>
      <c r="S878" s="7">
        <f t="shared" si="289"/>
        <v>800</v>
      </c>
      <c r="T878" s="7">
        <f t="shared" si="290"/>
        <v>800</v>
      </c>
      <c r="U878" s="8" t="str">
        <f t="shared" si="291"/>
        <v/>
      </c>
      <c r="V878" s="7" cm="1">
        <f t="array" aca="1" ref="V878" ca="1">IF(ISBLANK(I878),0,_xlfn.XLOOKUP(I878,INDIRECT(U878&amp;"Controls"),INDIRECT(U878&amp;"ControlsAddon")))</f>
        <v>0</v>
      </c>
      <c r="W878" s="7" t="str">
        <f t="shared" si="279"/>
        <v/>
      </c>
      <c r="X878" s="7" cm="1">
        <f t="array" aca="1" ref="X878" ca="1">IF(AND(K878="y",NOT(ISBLANK(H878))),_xlfn.XLOOKUP(S878,ralcassette,ralcassettecost),IF(K878="Y",_xlfn.XLOOKUP(S878,INDIRECT(U878&amp;"RALW"),_xlfn.XLOOKUP(T878,INDIRECT(U878&amp;"RALD"),INDIRECT(U878&amp;"RAL"))),0))</f>
        <v>0</v>
      </c>
      <c r="Y878" s="7">
        <f t="shared" si="292"/>
        <v>0</v>
      </c>
      <c r="Z878" s="7">
        <f t="shared" si="293"/>
        <v>0</v>
      </c>
      <c r="AA878" s="7" cm="1">
        <f t="array" ref="AA878">IF(ISNUMBER(SEARCH("cassette",H878)),_xlfn.XLOOKUP(S878,cassettewidth,_xlfn.XLOOKUP(H878,cassettetype,cassette)),IF(ISNUMBER(SEARCH("fascia",H878)),_xlfn.XLOOKUP(S878,fasciawidth,_xlfn.XLOOKUP(H878,fasciatype,fascia)),0))</f>
        <v>0</v>
      </c>
      <c r="AB878" s="7" t="str">
        <f t="shared" si="294"/>
        <v/>
      </c>
      <c r="AC878" s="7" t="str" cm="1">
        <f t="array" ref="AC878">IF(NOT(ISBLANK(H878)),_xlfn.XLOOKUP(S878,cassetterefwidth,_xlfn.XLOOKUP(T878,cassetterefdrop,cassetteref)),"")</f>
        <v/>
      </c>
      <c r="AD878" s="1" t="b">
        <f t="shared" si="295"/>
        <v>0</v>
      </c>
      <c r="AE878" s="1" t="b">
        <f t="shared" si="280"/>
        <v>0</v>
      </c>
      <c r="AF878" s="10" t="e" cm="1">
        <f t="array" aca="1" ref="AF878" ca="1">(_xlfn.XLOOKUP($S878,INDIRECT($U878&amp;$W878&amp;"W"),_xlfn.XLOOKUP($T878,INDIRECT($U878&amp;$W878&amp;"D"),INDIRECT($U878&amp;$W878))))</f>
        <v>#REF!</v>
      </c>
      <c r="AG878" s="9"/>
      <c r="AH878" s="9"/>
      <c r="AI878" s="9"/>
      <c r="AJ878" s="9"/>
      <c r="AK878" s="9"/>
      <c r="AL878" s="7">
        <f t="shared" si="281"/>
        <v>500</v>
      </c>
      <c r="AM878" s="7" t="str">
        <f t="shared" si="296"/>
        <v/>
      </c>
      <c r="AN878" s="7">
        <f t="shared" si="282"/>
        <v>0</v>
      </c>
      <c r="AO878" s="7">
        <f t="shared" si="283"/>
        <v>0</v>
      </c>
      <c r="AP878" s="9" cm="1">
        <f t="array" aca="1" ref="AP878" ca="1">IF(F878="Flow",_xlfn.XLOOKUP(AL878,INDIRECT(F878&amp;AM878&amp;"W"),_xlfn.XLOOKUP(AI878,INDIRECT(F878&amp;AM878&amp;"H"),INDIRECT(F878&amp;AM878))),0)</f>
        <v>0</v>
      </c>
      <c r="AQ878" s="9">
        <f>IF(F878="Cascade",_xlfn.XLOOKUP(S878,Cascade!$C$4:$S$4,Cascade!$C$5:$S$5),0)</f>
        <v>0</v>
      </c>
      <c r="AR878" s="9" t="b">
        <f t="shared" si="284"/>
        <v>0</v>
      </c>
      <c r="AS878" s="9" cm="1">
        <f t="array" aca="1" ref="AS878" ca="1">IF(OR(G878="Ellipse 43",G878="Luxury 46",G878="Type 2",G878="Type D",G878="Type Z",ISBLANK(G878)),0,_xlfn.XLOOKUP(S878,INDIRECT(U878&amp;AR878&amp;"w"),INDIRECT(U878&amp;AR878)))</f>
        <v>0</v>
      </c>
      <c r="AT878" s="9" cm="1">
        <f t="array" ref="AT878">IF(F878="ExtraLok 100",_xlfn.XLOOKUP(S878,'ExtraLok 100'!$C$6:$S$6,_xlfn.XLOOKUP('Pricing Tool'!T878,'ExtraLok 100'!$A$7:$A$21,'ExtraLok 100'!$C$7:$S$21)),IF(F878="ExtraLok 125",_xlfn.XLOOKUP('Pricing Tool'!S878,'ExtraLok 125'!$C$6:$S$6,_xlfn.XLOOKUP('Pricing Tool'!T878,'ExtraLok 125'!$A$7:$A$33,'ExtraLok 125'!$C$7:$S$33)),0))</f>
        <v>0</v>
      </c>
      <c r="AU878" s="9">
        <f t="shared" ca="1" si="297"/>
        <v>0</v>
      </c>
      <c r="AV878" s="9" t="str">
        <f t="shared" si="285"/>
        <v/>
      </c>
      <c r="AW878" s="85" t="e">
        <f>_xlfn.XLOOKUP($AV878,'Size capacities'!$A$2:$A$120,'Size capacities'!D$2:D$120)</f>
        <v>#N/A</v>
      </c>
      <c r="AX878" s="85" t="e">
        <f>_xlfn.XLOOKUP($AV878,'Size capacities'!$A$2:$A$120,'Size capacities'!E$2:E$120)</f>
        <v>#N/A</v>
      </c>
      <c r="AY878" s="85" t="e">
        <f>_xlfn.XLOOKUP($AV878,'Size capacities'!$A$2:$A$120,'Size capacities'!F$2:F$120)</f>
        <v>#N/A</v>
      </c>
      <c r="AZ878" s="85" t="e">
        <f>_xlfn.XLOOKUP($AV878,'Size capacities'!$A$2:$A$120,'Size capacities'!G$2:G$120)</f>
        <v>#N/A</v>
      </c>
      <c r="BA878" s="85">
        <f t="shared" si="286"/>
        <v>0</v>
      </c>
      <c r="BB878" s="85">
        <f t="shared" si="287"/>
        <v>0</v>
      </c>
    </row>
    <row r="879" spans="1:54" x14ac:dyDescent="0.3">
      <c r="A879" s="7">
        <v>876</v>
      </c>
      <c r="B879" s="91"/>
      <c r="C879" s="91"/>
      <c r="D879" s="91"/>
      <c r="E879" s="91"/>
      <c r="F879" s="91"/>
      <c r="G879" s="91"/>
      <c r="H879" s="91"/>
      <c r="I879" s="91"/>
      <c r="J879" s="91"/>
      <c r="K879" s="92"/>
      <c r="L879" s="92"/>
      <c r="M879" s="9">
        <f t="shared" ca="1" si="277"/>
        <v>0</v>
      </c>
      <c r="N879" s="10" cm="1">
        <f t="array" aca="1" ref="N879" ca="1">IF(ISBLANK(C879),0,IF(F879="Flow",AP879,IF(F879="Cascade",AQ879,IF(OR(ISBLANK(F879),ISBLANK(G879),ISBLANK(I879),ISBLANK(J879)),0,(_xlfn.XLOOKUP(S879,INDIRECT(U879&amp;W879&amp;"W"),_xlfn.XLOOKUP(T879,INDIRECT(U879&amp;W879&amp;"D"),INDIRECT(U879&amp;W879))))))))</f>
        <v>0</v>
      </c>
      <c r="O879" s="93"/>
      <c r="P879" s="9">
        <f t="shared" ca="1" si="278"/>
        <v>0</v>
      </c>
      <c r="Q879" s="9">
        <f t="shared" si="288"/>
        <v>0</v>
      </c>
      <c r="S879" s="7">
        <f t="shared" si="289"/>
        <v>800</v>
      </c>
      <c r="T879" s="7">
        <f t="shared" si="290"/>
        <v>800</v>
      </c>
      <c r="U879" s="8" t="str">
        <f t="shared" si="291"/>
        <v/>
      </c>
      <c r="V879" s="7" cm="1">
        <f t="array" aca="1" ref="V879" ca="1">IF(ISBLANK(I879),0,_xlfn.XLOOKUP(I879,INDIRECT(U879&amp;"Controls"),INDIRECT(U879&amp;"ControlsAddon")))</f>
        <v>0</v>
      </c>
      <c r="W879" s="7" t="str">
        <f t="shared" si="279"/>
        <v/>
      </c>
      <c r="X879" s="7" cm="1">
        <f t="array" aca="1" ref="X879" ca="1">IF(AND(K879="y",NOT(ISBLANK(H879))),_xlfn.XLOOKUP(S879,ralcassette,ralcassettecost),IF(K879="Y",_xlfn.XLOOKUP(S879,INDIRECT(U879&amp;"RALW"),_xlfn.XLOOKUP(T879,INDIRECT(U879&amp;"RALD"),INDIRECT(U879&amp;"RAL"))),0))</f>
        <v>0</v>
      </c>
      <c r="Y879" s="7">
        <f t="shared" si="292"/>
        <v>0</v>
      </c>
      <c r="Z879" s="7">
        <f t="shared" si="293"/>
        <v>0</v>
      </c>
      <c r="AA879" s="7" cm="1">
        <f t="array" ref="AA879">IF(ISNUMBER(SEARCH("cassette",H879)),_xlfn.XLOOKUP(S879,cassettewidth,_xlfn.XLOOKUP(H879,cassettetype,cassette)),IF(ISNUMBER(SEARCH("fascia",H879)),_xlfn.XLOOKUP(S879,fasciawidth,_xlfn.XLOOKUP(H879,fasciatype,fascia)),0))</f>
        <v>0</v>
      </c>
      <c r="AB879" s="7" t="str">
        <f t="shared" si="294"/>
        <v/>
      </c>
      <c r="AC879" s="7" t="str" cm="1">
        <f t="array" ref="AC879">IF(NOT(ISBLANK(H879)),_xlfn.XLOOKUP(S879,cassetterefwidth,_xlfn.XLOOKUP(T879,cassetterefdrop,cassetteref)),"")</f>
        <v/>
      </c>
      <c r="AD879" s="1" t="b">
        <f t="shared" si="295"/>
        <v>0</v>
      </c>
      <c r="AE879" s="1" t="b">
        <f t="shared" si="280"/>
        <v>0</v>
      </c>
      <c r="AF879" s="10" t="e" cm="1">
        <f t="array" aca="1" ref="AF879" ca="1">(_xlfn.XLOOKUP($S879,INDIRECT($U879&amp;$W879&amp;"W"),_xlfn.XLOOKUP($T879,INDIRECT($U879&amp;$W879&amp;"D"),INDIRECT($U879&amp;$W879))))</f>
        <v>#REF!</v>
      </c>
      <c r="AG879" s="9"/>
      <c r="AH879" s="9"/>
      <c r="AI879" s="9"/>
      <c r="AJ879" s="9"/>
      <c r="AK879" s="9"/>
      <c r="AL879" s="7">
        <f t="shared" si="281"/>
        <v>500</v>
      </c>
      <c r="AM879" s="7" t="str">
        <f t="shared" si="296"/>
        <v/>
      </c>
      <c r="AN879" s="7">
        <f t="shared" si="282"/>
        <v>0</v>
      </c>
      <c r="AO879" s="7">
        <f t="shared" si="283"/>
        <v>0</v>
      </c>
      <c r="AP879" s="9" cm="1">
        <f t="array" aca="1" ref="AP879" ca="1">IF(F879="Flow",_xlfn.XLOOKUP(AL879,INDIRECT(F879&amp;AM879&amp;"W"),_xlfn.XLOOKUP(AI879,INDIRECT(F879&amp;AM879&amp;"H"),INDIRECT(F879&amp;AM879))),0)</f>
        <v>0</v>
      </c>
      <c r="AQ879" s="9">
        <f>IF(F879="Cascade",_xlfn.XLOOKUP(S879,Cascade!$C$4:$S$4,Cascade!$C$5:$S$5),0)</f>
        <v>0</v>
      </c>
      <c r="AR879" s="9" t="b">
        <f t="shared" si="284"/>
        <v>0</v>
      </c>
      <c r="AS879" s="9" cm="1">
        <f t="array" aca="1" ref="AS879" ca="1">IF(OR(G879="Ellipse 43",G879="Luxury 46",G879="Type 2",G879="Type D",G879="Type Z",ISBLANK(G879)),0,_xlfn.XLOOKUP(S879,INDIRECT(U879&amp;AR879&amp;"w"),INDIRECT(U879&amp;AR879)))</f>
        <v>0</v>
      </c>
      <c r="AT879" s="9" cm="1">
        <f t="array" ref="AT879">IF(F879="ExtraLok 100",_xlfn.XLOOKUP(S879,'ExtraLok 100'!$C$6:$S$6,_xlfn.XLOOKUP('Pricing Tool'!T879,'ExtraLok 100'!$A$7:$A$21,'ExtraLok 100'!$C$7:$S$21)),IF(F879="ExtraLok 125",_xlfn.XLOOKUP('Pricing Tool'!S879,'ExtraLok 125'!$C$6:$S$6,_xlfn.XLOOKUP('Pricing Tool'!T879,'ExtraLok 125'!$A$7:$A$33,'ExtraLok 125'!$C$7:$S$33)),0))</f>
        <v>0</v>
      </c>
      <c r="AU879" s="9">
        <f t="shared" ca="1" si="297"/>
        <v>0</v>
      </c>
      <c r="AV879" s="9" t="str">
        <f t="shared" si="285"/>
        <v/>
      </c>
      <c r="AW879" s="85" t="e">
        <f>_xlfn.XLOOKUP($AV879,'Size capacities'!$A$2:$A$120,'Size capacities'!D$2:D$120)</f>
        <v>#N/A</v>
      </c>
      <c r="AX879" s="85" t="e">
        <f>_xlfn.XLOOKUP($AV879,'Size capacities'!$A$2:$A$120,'Size capacities'!E$2:E$120)</f>
        <v>#N/A</v>
      </c>
      <c r="AY879" s="85" t="e">
        <f>_xlfn.XLOOKUP($AV879,'Size capacities'!$A$2:$A$120,'Size capacities'!F$2:F$120)</f>
        <v>#N/A</v>
      </c>
      <c r="AZ879" s="85" t="e">
        <f>_xlfn.XLOOKUP($AV879,'Size capacities'!$A$2:$A$120,'Size capacities'!G$2:G$120)</f>
        <v>#N/A</v>
      </c>
      <c r="BA879" s="85">
        <f t="shared" si="286"/>
        <v>0</v>
      </c>
      <c r="BB879" s="85">
        <f t="shared" si="287"/>
        <v>0</v>
      </c>
    </row>
    <row r="880" spans="1:54" x14ac:dyDescent="0.3">
      <c r="A880" s="7">
        <v>877</v>
      </c>
      <c r="B880" s="91"/>
      <c r="C880" s="91"/>
      <c r="D880" s="91"/>
      <c r="E880" s="91"/>
      <c r="F880" s="91"/>
      <c r="G880" s="91"/>
      <c r="H880" s="91"/>
      <c r="I880" s="91"/>
      <c r="J880" s="91"/>
      <c r="K880" s="92"/>
      <c r="L880" s="92"/>
      <c r="M880" s="9">
        <f t="shared" ca="1" si="277"/>
        <v>0</v>
      </c>
      <c r="N880" s="10" cm="1">
        <f t="array" aca="1" ref="N880" ca="1">IF(ISBLANK(C880),0,IF(F880="Flow",AP880,IF(F880="Cascade",AQ880,IF(OR(ISBLANK(F880),ISBLANK(G880),ISBLANK(I880),ISBLANK(J880)),0,(_xlfn.XLOOKUP(S880,INDIRECT(U880&amp;W880&amp;"W"),_xlfn.XLOOKUP(T880,INDIRECT(U880&amp;W880&amp;"D"),INDIRECT(U880&amp;W880))))))))</f>
        <v>0</v>
      </c>
      <c r="O880" s="93"/>
      <c r="P880" s="9">
        <f t="shared" ca="1" si="278"/>
        <v>0</v>
      </c>
      <c r="Q880" s="9">
        <f t="shared" si="288"/>
        <v>0</v>
      </c>
      <c r="S880" s="7">
        <f t="shared" si="289"/>
        <v>800</v>
      </c>
      <c r="T880" s="7">
        <f t="shared" si="290"/>
        <v>800</v>
      </c>
      <c r="U880" s="8" t="str">
        <f t="shared" si="291"/>
        <v/>
      </c>
      <c r="V880" s="7" cm="1">
        <f t="array" aca="1" ref="V880" ca="1">IF(ISBLANK(I880),0,_xlfn.XLOOKUP(I880,INDIRECT(U880&amp;"Controls"),INDIRECT(U880&amp;"ControlsAddon")))</f>
        <v>0</v>
      </c>
      <c r="W880" s="7" t="str">
        <f t="shared" si="279"/>
        <v/>
      </c>
      <c r="X880" s="7" cm="1">
        <f t="array" aca="1" ref="X880" ca="1">IF(AND(K880="y",NOT(ISBLANK(H880))),_xlfn.XLOOKUP(S880,ralcassette,ralcassettecost),IF(K880="Y",_xlfn.XLOOKUP(S880,INDIRECT(U880&amp;"RALW"),_xlfn.XLOOKUP(T880,INDIRECT(U880&amp;"RALD"),INDIRECT(U880&amp;"RAL"))),0))</f>
        <v>0</v>
      </c>
      <c r="Y880" s="7">
        <f t="shared" si="292"/>
        <v>0</v>
      </c>
      <c r="Z880" s="7">
        <f t="shared" si="293"/>
        <v>0</v>
      </c>
      <c r="AA880" s="7" cm="1">
        <f t="array" ref="AA880">IF(ISNUMBER(SEARCH("cassette",H880)),_xlfn.XLOOKUP(S880,cassettewidth,_xlfn.XLOOKUP(H880,cassettetype,cassette)),IF(ISNUMBER(SEARCH("fascia",H880)),_xlfn.XLOOKUP(S880,fasciawidth,_xlfn.XLOOKUP(H880,fasciatype,fascia)),0))</f>
        <v>0</v>
      </c>
      <c r="AB880" s="7" t="str">
        <f t="shared" si="294"/>
        <v/>
      </c>
      <c r="AC880" s="7" t="str" cm="1">
        <f t="array" ref="AC880">IF(NOT(ISBLANK(H880)),_xlfn.XLOOKUP(S880,cassetterefwidth,_xlfn.XLOOKUP(T880,cassetterefdrop,cassetteref)),"")</f>
        <v/>
      </c>
      <c r="AD880" s="1" t="b">
        <f t="shared" si="295"/>
        <v>0</v>
      </c>
      <c r="AE880" s="1" t="b">
        <f t="shared" si="280"/>
        <v>0</v>
      </c>
      <c r="AF880" s="10" t="e" cm="1">
        <f t="array" aca="1" ref="AF880" ca="1">(_xlfn.XLOOKUP($S880,INDIRECT($U880&amp;$W880&amp;"W"),_xlfn.XLOOKUP($T880,INDIRECT($U880&amp;$W880&amp;"D"),INDIRECT($U880&amp;$W880))))</f>
        <v>#REF!</v>
      </c>
      <c r="AG880" s="9"/>
      <c r="AH880" s="9"/>
      <c r="AI880" s="9"/>
      <c r="AJ880" s="9"/>
      <c r="AK880" s="9"/>
      <c r="AL880" s="7">
        <f t="shared" si="281"/>
        <v>500</v>
      </c>
      <c r="AM880" s="7" t="str">
        <f t="shared" si="296"/>
        <v/>
      </c>
      <c r="AN880" s="7">
        <f t="shared" si="282"/>
        <v>0</v>
      </c>
      <c r="AO880" s="7">
        <f t="shared" si="283"/>
        <v>0</v>
      </c>
      <c r="AP880" s="9" cm="1">
        <f t="array" aca="1" ref="AP880" ca="1">IF(F880="Flow",_xlfn.XLOOKUP(AL880,INDIRECT(F880&amp;AM880&amp;"W"),_xlfn.XLOOKUP(AI880,INDIRECT(F880&amp;AM880&amp;"H"),INDIRECT(F880&amp;AM880))),0)</f>
        <v>0</v>
      </c>
      <c r="AQ880" s="9">
        <f>IF(F880="Cascade",_xlfn.XLOOKUP(S880,Cascade!$C$4:$S$4,Cascade!$C$5:$S$5),0)</f>
        <v>0</v>
      </c>
      <c r="AR880" s="9" t="b">
        <f t="shared" si="284"/>
        <v>0</v>
      </c>
      <c r="AS880" s="9" cm="1">
        <f t="array" aca="1" ref="AS880" ca="1">IF(OR(G880="Ellipse 43",G880="Luxury 46",G880="Type 2",G880="Type D",G880="Type Z",ISBLANK(G880)),0,_xlfn.XLOOKUP(S880,INDIRECT(U880&amp;AR880&amp;"w"),INDIRECT(U880&amp;AR880)))</f>
        <v>0</v>
      </c>
      <c r="AT880" s="9" cm="1">
        <f t="array" ref="AT880">IF(F880="ExtraLok 100",_xlfn.XLOOKUP(S880,'ExtraLok 100'!$C$6:$S$6,_xlfn.XLOOKUP('Pricing Tool'!T880,'ExtraLok 100'!$A$7:$A$21,'ExtraLok 100'!$C$7:$S$21)),IF(F880="ExtraLok 125",_xlfn.XLOOKUP('Pricing Tool'!S880,'ExtraLok 125'!$C$6:$S$6,_xlfn.XLOOKUP('Pricing Tool'!T880,'ExtraLok 125'!$A$7:$A$33,'ExtraLok 125'!$C$7:$S$33)),0))</f>
        <v>0</v>
      </c>
      <c r="AU880" s="9">
        <f t="shared" ca="1" si="297"/>
        <v>0</v>
      </c>
      <c r="AV880" s="9" t="str">
        <f t="shared" si="285"/>
        <v/>
      </c>
      <c r="AW880" s="85" t="e">
        <f>_xlfn.XLOOKUP($AV880,'Size capacities'!$A$2:$A$120,'Size capacities'!D$2:D$120)</f>
        <v>#N/A</v>
      </c>
      <c r="AX880" s="85" t="e">
        <f>_xlfn.XLOOKUP($AV880,'Size capacities'!$A$2:$A$120,'Size capacities'!E$2:E$120)</f>
        <v>#N/A</v>
      </c>
      <c r="AY880" s="85" t="e">
        <f>_xlfn.XLOOKUP($AV880,'Size capacities'!$A$2:$A$120,'Size capacities'!F$2:F$120)</f>
        <v>#N/A</v>
      </c>
      <c r="AZ880" s="85" t="e">
        <f>_xlfn.XLOOKUP($AV880,'Size capacities'!$A$2:$A$120,'Size capacities'!G$2:G$120)</f>
        <v>#N/A</v>
      </c>
      <c r="BA880" s="85">
        <f t="shared" si="286"/>
        <v>0</v>
      </c>
      <c r="BB880" s="85">
        <f t="shared" si="287"/>
        <v>0</v>
      </c>
    </row>
    <row r="881" spans="1:54" x14ac:dyDescent="0.3">
      <c r="A881" s="7">
        <v>878</v>
      </c>
      <c r="B881" s="91"/>
      <c r="C881" s="91"/>
      <c r="D881" s="91"/>
      <c r="E881" s="91"/>
      <c r="F881" s="91"/>
      <c r="G881" s="91"/>
      <c r="H881" s="91"/>
      <c r="I881" s="91"/>
      <c r="J881" s="91"/>
      <c r="K881" s="92"/>
      <c r="L881" s="92"/>
      <c r="M881" s="9">
        <f t="shared" ca="1" si="277"/>
        <v>0</v>
      </c>
      <c r="N881" s="10" cm="1">
        <f t="array" aca="1" ref="N881" ca="1">IF(ISBLANK(C881),0,IF(F881="Flow",AP881,IF(F881="Cascade",AQ881,IF(OR(ISBLANK(F881),ISBLANK(G881),ISBLANK(I881),ISBLANK(J881)),0,(_xlfn.XLOOKUP(S881,INDIRECT(U881&amp;W881&amp;"W"),_xlfn.XLOOKUP(T881,INDIRECT(U881&amp;W881&amp;"D"),INDIRECT(U881&amp;W881))))))))</f>
        <v>0</v>
      </c>
      <c r="O881" s="93"/>
      <c r="P881" s="9">
        <f t="shared" ca="1" si="278"/>
        <v>0</v>
      </c>
      <c r="Q881" s="9">
        <f t="shared" si="288"/>
        <v>0</v>
      </c>
      <c r="S881" s="7">
        <f t="shared" si="289"/>
        <v>800</v>
      </c>
      <c r="T881" s="7">
        <f t="shared" si="290"/>
        <v>800</v>
      </c>
      <c r="U881" s="8" t="str">
        <f t="shared" si="291"/>
        <v/>
      </c>
      <c r="V881" s="7" cm="1">
        <f t="array" aca="1" ref="V881" ca="1">IF(ISBLANK(I881),0,_xlfn.XLOOKUP(I881,INDIRECT(U881&amp;"Controls"),INDIRECT(U881&amp;"ControlsAddon")))</f>
        <v>0</v>
      </c>
      <c r="W881" s="7" t="str">
        <f t="shared" si="279"/>
        <v/>
      </c>
      <c r="X881" s="7" cm="1">
        <f t="array" aca="1" ref="X881" ca="1">IF(AND(K881="y",NOT(ISBLANK(H881))),_xlfn.XLOOKUP(S881,ralcassette,ralcassettecost),IF(K881="Y",_xlfn.XLOOKUP(S881,INDIRECT(U881&amp;"RALW"),_xlfn.XLOOKUP(T881,INDIRECT(U881&amp;"RALD"),INDIRECT(U881&amp;"RAL"))),0))</f>
        <v>0</v>
      </c>
      <c r="Y881" s="7">
        <f t="shared" si="292"/>
        <v>0</v>
      </c>
      <c r="Z881" s="7">
        <f t="shared" si="293"/>
        <v>0</v>
      </c>
      <c r="AA881" s="7" cm="1">
        <f t="array" ref="AA881">IF(ISNUMBER(SEARCH("cassette",H881)),_xlfn.XLOOKUP(S881,cassettewidth,_xlfn.XLOOKUP(H881,cassettetype,cassette)),IF(ISNUMBER(SEARCH("fascia",H881)),_xlfn.XLOOKUP(S881,fasciawidth,_xlfn.XLOOKUP(H881,fasciatype,fascia)),0))</f>
        <v>0</v>
      </c>
      <c r="AB881" s="7" t="str">
        <f t="shared" si="294"/>
        <v/>
      </c>
      <c r="AC881" s="7" t="str" cm="1">
        <f t="array" ref="AC881">IF(NOT(ISBLANK(H881)),_xlfn.XLOOKUP(S881,cassetterefwidth,_xlfn.XLOOKUP(T881,cassetterefdrop,cassetteref)),"")</f>
        <v/>
      </c>
      <c r="AD881" s="1" t="b">
        <f t="shared" si="295"/>
        <v>0</v>
      </c>
      <c r="AE881" s="1" t="b">
        <f t="shared" si="280"/>
        <v>0</v>
      </c>
      <c r="AF881" s="10" t="e" cm="1">
        <f t="array" aca="1" ref="AF881" ca="1">(_xlfn.XLOOKUP($S881,INDIRECT($U881&amp;$W881&amp;"W"),_xlfn.XLOOKUP($T881,INDIRECT($U881&amp;$W881&amp;"D"),INDIRECT($U881&amp;$W881))))</f>
        <v>#REF!</v>
      </c>
      <c r="AG881" s="9"/>
      <c r="AH881" s="9"/>
      <c r="AI881" s="9"/>
      <c r="AJ881" s="9"/>
      <c r="AK881" s="9"/>
      <c r="AL881" s="7">
        <f t="shared" si="281"/>
        <v>500</v>
      </c>
      <c r="AM881" s="7" t="str">
        <f t="shared" si="296"/>
        <v/>
      </c>
      <c r="AN881" s="7">
        <f t="shared" si="282"/>
        <v>0</v>
      </c>
      <c r="AO881" s="7">
        <f t="shared" si="283"/>
        <v>0</v>
      </c>
      <c r="AP881" s="9" cm="1">
        <f t="array" aca="1" ref="AP881" ca="1">IF(F881="Flow",_xlfn.XLOOKUP(AL881,INDIRECT(F881&amp;AM881&amp;"W"),_xlfn.XLOOKUP(AI881,INDIRECT(F881&amp;AM881&amp;"H"),INDIRECT(F881&amp;AM881))),0)</f>
        <v>0</v>
      </c>
      <c r="AQ881" s="9">
        <f>IF(F881="Cascade",_xlfn.XLOOKUP(S881,Cascade!$C$4:$S$4,Cascade!$C$5:$S$5),0)</f>
        <v>0</v>
      </c>
      <c r="AR881" s="9" t="b">
        <f t="shared" si="284"/>
        <v>0</v>
      </c>
      <c r="AS881" s="9" cm="1">
        <f t="array" aca="1" ref="AS881" ca="1">IF(OR(G881="Ellipse 43",G881="Luxury 46",G881="Type 2",G881="Type D",G881="Type Z",ISBLANK(G881)),0,_xlfn.XLOOKUP(S881,INDIRECT(U881&amp;AR881&amp;"w"),INDIRECT(U881&amp;AR881)))</f>
        <v>0</v>
      </c>
      <c r="AT881" s="9" cm="1">
        <f t="array" ref="AT881">IF(F881="ExtraLok 100",_xlfn.XLOOKUP(S881,'ExtraLok 100'!$C$6:$S$6,_xlfn.XLOOKUP('Pricing Tool'!T881,'ExtraLok 100'!$A$7:$A$21,'ExtraLok 100'!$C$7:$S$21)),IF(F881="ExtraLok 125",_xlfn.XLOOKUP('Pricing Tool'!S881,'ExtraLok 125'!$C$6:$S$6,_xlfn.XLOOKUP('Pricing Tool'!T881,'ExtraLok 125'!$A$7:$A$33,'ExtraLok 125'!$C$7:$S$33)),0))</f>
        <v>0</v>
      </c>
      <c r="AU881" s="9">
        <f t="shared" ca="1" si="297"/>
        <v>0</v>
      </c>
      <c r="AV881" s="9" t="str">
        <f t="shared" si="285"/>
        <v/>
      </c>
      <c r="AW881" s="85" t="e">
        <f>_xlfn.XLOOKUP($AV881,'Size capacities'!$A$2:$A$120,'Size capacities'!D$2:D$120)</f>
        <v>#N/A</v>
      </c>
      <c r="AX881" s="85" t="e">
        <f>_xlfn.XLOOKUP($AV881,'Size capacities'!$A$2:$A$120,'Size capacities'!E$2:E$120)</f>
        <v>#N/A</v>
      </c>
      <c r="AY881" s="85" t="e">
        <f>_xlfn.XLOOKUP($AV881,'Size capacities'!$A$2:$A$120,'Size capacities'!F$2:F$120)</f>
        <v>#N/A</v>
      </c>
      <c r="AZ881" s="85" t="e">
        <f>_xlfn.XLOOKUP($AV881,'Size capacities'!$A$2:$A$120,'Size capacities'!G$2:G$120)</f>
        <v>#N/A</v>
      </c>
      <c r="BA881" s="85">
        <f t="shared" si="286"/>
        <v>0</v>
      </c>
      <c r="BB881" s="85">
        <f t="shared" si="287"/>
        <v>0</v>
      </c>
    </row>
    <row r="882" spans="1:54" x14ac:dyDescent="0.3">
      <c r="A882" s="7">
        <v>879</v>
      </c>
      <c r="B882" s="91"/>
      <c r="C882" s="91"/>
      <c r="D882" s="91"/>
      <c r="E882" s="91"/>
      <c r="F882" s="91"/>
      <c r="G882" s="91"/>
      <c r="H882" s="91"/>
      <c r="I882" s="91"/>
      <c r="J882" s="91"/>
      <c r="K882" s="92"/>
      <c r="L882" s="92"/>
      <c r="M882" s="9">
        <f t="shared" ca="1" si="277"/>
        <v>0</v>
      </c>
      <c r="N882" s="10" cm="1">
        <f t="array" aca="1" ref="N882" ca="1">IF(ISBLANK(C882),0,IF(F882="Flow",AP882,IF(F882="Cascade",AQ882,IF(OR(ISBLANK(F882),ISBLANK(G882),ISBLANK(I882),ISBLANK(J882)),0,(_xlfn.XLOOKUP(S882,INDIRECT(U882&amp;W882&amp;"W"),_xlfn.XLOOKUP(T882,INDIRECT(U882&amp;W882&amp;"D"),INDIRECT(U882&amp;W882))))))))</f>
        <v>0</v>
      </c>
      <c r="O882" s="93"/>
      <c r="P882" s="9">
        <f t="shared" ca="1" si="278"/>
        <v>0</v>
      </c>
      <c r="Q882" s="9">
        <f t="shared" si="288"/>
        <v>0</v>
      </c>
      <c r="S882" s="7">
        <f t="shared" si="289"/>
        <v>800</v>
      </c>
      <c r="T882" s="7">
        <f t="shared" si="290"/>
        <v>800</v>
      </c>
      <c r="U882" s="8" t="str">
        <f t="shared" si="291"/>
        <v/>
      </c>
      <c r="V882" s="7" cm="1">
        <f t="array" aca="1" ref="V882" ca="1">IF(ISBLANK(I882),0,_xlfn.XLOOKUP(I882,INDIRECT(U882&amp;"Controls"),INDIRECT(U882&amp;"ControlsAddon")))</f>
        <v>0</v>
      </c>
      <c r="W882" s="7" t="str">
        <f t="shared" si="279"/>
        <v/>
      </c>
      <c r="X882" s="7" cm="1">
        <f t="array" aca="1" ref="X882" ca="1">IF(AND(K882="y",NOT(ISBLANK(H882))),_xlfn.XLOOKUP(S882,ralcassette,ralcassettecost),IF(K882="Y",_xlfn.XLOOKUP(S882,INDIRECT(U882&amp;"RALW"),_xlfn.XLOOKUP(T882,INDIRECT(U882&amp;"RALD"),INDIRECT(U882&amp;"RAL"))),0))</f>
        <v>0</v>
      </c>
      <c r="Y882" s="7">
        <f t="shared" si="292"/>
        <v>0</v>
      </c>
      <c r="Z882" s="7">
        <f t="shared" si="293"/>
        <v>0</v>
      </c>
      <c r="AA882" s="7" cm="1">
        <f t="array" ref="AA882">IF(ISNUMBER(SEARCH("cassette",H882)),_xlfn.XLOOKUP(S882,cassettewidth,_xlfn.XLOOKUP(H882,cassettetype,cassette)),IF(ISNUMBER(SEARCH("fascia",H882)),_xlfn.XLOOKUP(S882,fasciawidth,_xlfn.XLOOKUP(H882,fasciatype,fascia)),0))</f>
        <v>0</v>
      </c>
      <c r="AB882" s="7" t="str">
        <f t="shared" si="294"/>
        <v/>
      </c>
      <c r="AC882" s="7" t="str" cm="1">
        <f t="array" ref="AC882">IF(NOT(ISBLANK(H882)),_xlfn.XLOOKUP(S882,cassetterefwidth,_xlfn.XLOOKUP(T882,cassetterefdrop,cassetteref)),"")</f>
        <v/>
      </c>
      <c r="AD882" s="1" t="b">
        <f t="shared" si="295"/>
        <v>0</v>
      </c>
      <c r="AE882" s="1" t="b">
        <f t="shared" si="280"/>
        <v>0</v>
      </c>
      <c r="AF882" s="10" t="e" cm="1">
        <f t="array" aca="1" ref="AF882" ca="1">(_xlfn.XLOOKUP($S882,INDIRECT($U882&amp;$W882&amp;"W"),_xlfn.XLOOKUP($T882,INDIRECT($U882&amp;$W882&amp;"D"),INDIRECT($U882&amp;$W882))))</f>
        <v>#REF!</v>
      </c>
      <c r="AG882" s="9"/>
      <c r="AH882" s="9"/>
      <c r="AI882" s="9"/>
      <c r="AJ882" s="9"/>
      <c r="AK882" s="9"/>
      <c r="AL882" s="7">
        <f t="shared" si="281"/>
        <v>500</v>
      </c>
      <c r="AM882" s="7" t="str">
        <f t="shared" si="296"/>
        <v/>
      </c>
      <c r="AN882" s="7">
        <f t="shared" si="282"/>
        <v>0</v>
      </c>
      <c r="AO882" s="7">
        <f t="shared" si="283"/>
        <v>0</v>
      </c>
      <c r="AP882" s="9" cm="1">
        <f t="array" aca="1" ref="AP882" ca="1">IF(F882="Flow",_xlfn.XLOOKUP(AL882,INDIRECT(F882&amp;AM882&amp;"W"),_xlfn.XLOOKUP(AI882,INDIRECT(F882&amp;AM882&amp;"H"),INDIRECT(F882&amp;AM882))),0)</f>
        <v>0</v>
      </c>
      <c r="AQ882" s="9">
        <f>IF(F882="Cascade",_xlfn.XLOOKUP(S882,Cascade!$C$4:$S$4,Cascade!$C$5:$S$5),0)</f>
        <v>0</v>
      </c>
      <c r="AR882" s="9" t="b">
        <f t="shared" si="284"/>
        <v>0</v>
      </c>
      <c r="AS882" s="9" cm="1">
        <f t="array" aca="1" ref="AS882" ca="1">IF(OR(G882="Ellipse 43",G882="Luxury 46",G882="Type 2",G882="Type D",G882="Type Z",ISBLANK(G882)),0,_xlfn.XLOOKUP(S882,INDIRECT(U882&amp;AR882&amp;"w"),INDIRECT(U882&amp;AR882)))</f>
        <v>0</v>
      </c>
      <c r="AT882" s="9" cm="1">
        <f t="array" ref="AT882">IF(F882="ExtraLok 100",_xlfn.XLOOKUP(S882,'ExtraLok 100'!$C$6:$S$6,_xlfn.XLOOKUP('Pricing Tool'!T882,'ExtraLok 100'!$A$7:$A$21,'ExtraLok 100'!$C$7:$S$21)),IF(F882="ExtraLok 125",_xlfn.XLOOKUP('Pricing Tool'!S882,'ExtraLok 125'!$C$6:$S$6,_xlfn.XLOOKUP('Pricing Tool'!T882,'ExtraLok 125'!$A$7:$A$33,'ExtraLok 125'!$C$7:$S$33)),0))</f>
        <v>0</v>
      </c>
      <c r="AU882" s="9">
        <f t="shared" ca="1" si="297"/>
        <v>0</v>
      </c>
      <c r="AV882" s="9" t="str">
        <f t="shared" si="285"/>
        <v/>
      </c>
      <c r="AW882" s="85" t="e">
        <f>_xlfn.XLOOKUP($AV882,'Size capacities'!$A$2:$A$120,'Size capacities'!D$2:D$120)</f>
        <v>#N/A</v>
      </c>
      <c r="AX882" s="85" t="e">
        <f>_xlfn.XLOOKUP($AV882,'Size capacities'!$A$2:$A$120,'Size capacities'!E$2:E$120)</f>
        <v>#N/A</v>
      </c>
      <c r="AY882" s="85" t="e">
        <f>_xlfn.XLOOKUP($AV882,'Size capacities'!$A$2:$A$120,'Size capacities'!F$2:F$120)</f>
        <v>#N/A</v>
      </c>
      <c r="AZ882" s="85" t="e">
        <f>_xlfn.XLOOKUP($AV882,'Size capacities'!$A$2:$A$120,'Size capacities'!G$2:G$120)</f>
        <v>#N/A</v>
      </c>
      <c r="BA882" s="85">
        <f t="shared" si="286"/>
        <v>0</v>
      </c>
      <c r="BB882" s="85">
        <f t="shared" si="287"/>
        <v>0</v>
      </c>
    </row>
    <row r="883" spans="1:54" x14ac:dyDescent="0.3">
      <c r="A883" s="7">
        <v>880</v>
      </c>
      <c r="B883" s="91"/>
      <c r="C883" s="91"/>
      <c r="D883" s="91"/>
      <c r="E883" s="91"/>
      <c r="F883" s="91"/>
      <c r="G883" s="91"/>
      <c r="H883" s="91"/>
      <c r="I883" s="91"/>
      <c r="J883" s="91"/>
      <c r="K883" s="92"/>
      <c r="L883" s="92"/>
      <c r="M883" s="9">
        <f t="shared" ca="1" si="277"/>
        <v>0</v>
      </c>
      <c r="N883" s="10" cm="1">
        <f t="array" aca="1" ref="N883" ca="1">IF(ISBLANK(C883),0,IF(F883="Flow",AP883,IF(F883="Cascade",AQ883,IF(OR(ISBLANK(F883),ISBLANK(G883),ISBLANK(I883),ISBLANK(J883)),0,(_xlfn.XLOOKUP(S883,INDIRECT(U883&amp;W883&amp;"W"),_xlfn.XLOOKUP(T883,INDIRECT(U883&amp;W883&amp;"D"),INDIRECT(U883&amp;W883))))))))</f>
        <v>0</v>
      </c>
      <c r="O883" s="93"/>
      <c r="P883" s="9">
        <f t="shared" ca="1" si="278"/>
        <v>0</v>
      </c>
      <c r="Q883" s="9">
        <f t="shared" si="288"/>
        <v>0</v>
      </c>
      <c r="S883" s="7">
        <f t="shared" si="289"/>
        <v>800</v>
      </c>
      <c r="T883" s="7">
        <f t="shared" si="290"/>
        <v>800</v>
      </c>
      <c r="U883" s="8" t="str">
        <f t="shared" si="291"/>
        <v/>
      </c>
      <c r="V883" s="7" cm="1">
        <f t="array" aca="1" ref="V883" ca="1">IF(ISBLANK(I883),0,_xlfn.XLOOKUP(I883,INDIRECT(U883&amp;"Controls"),INDIRECT(U883&amp;"ControlsAddon")))</f>
        <v>0</v>
      </c>
      <c r="W883" s="7" t="str">
        <f t="shared" si="279"/>
        <v/>
      </c>
      <c r="X883" s="7" cm="1">
        <f t="array" aca="1" ref="X883" ca="1">IF(AND(K883="y",NOT(ISBLANK(H883))),_xlfn.XLOOKUP(S883,ralcassette,ralcassettecost),IF(K883="Y",_xlfn.XLOOKUP(S883,INDIRECT(U883&amp;"RALW"),_xlfn.XLOOKUP(T883,INDIRECT(U883&amp;"RALD"),INDIRECT(U883&amp;"RAL"))),0))</f>
        <v>0</v>
      </c>
      <c r="Y883" s="7">
        <f t="shared" si="292"/>
        <v>0</v>
      </c>
      <c r="Z883" s="7">
        <f t="shared" si="293"/>
        <v>0</v>
      </c>
      <c r="AA883" s="7" cm="1">
        <f t="array" ref="AA883">IF(ISNUMBER(SEARCH("cassette",H883)),_xlfn.XLOOKUP(S883,cassettewidth,_xlfn.XLOOKUP(H883,cassettetype,cassette)),IF(ISNUMBER(SEARCH("fascia",H883)),_xlfn.XLOOKUP(S883,fasciawidth,_xlfn.XLOOKUP(H883,fasciatype,fascia)),0))</f>
        <v>0</v>
      </c>
      <c r="AB883" s="7" t="str">
        <f t="shared" si="294"/>
        <v/>
      </c>
      <c r="AC883" s="7" t="str" cm="1">
        <f t="array" ref="AC883">IF(NOT(ISBLANK(H883)),_xlfn.XLOOKUP(S883,cassetterefwidth,_xlfn.XLOOKUP(T883,cassetterefdrop,cassetteref)),"")</f>
        <v/>
      </c>
      <c r="AD883" s="1" t="b">
        <f t="shared" si="295"/>
        <v>0</v>
      </c>
      <c r="AE883" s="1" t="b">
        <f t="shared" si="280"/>
        <v>0</v>
      </c>
      <c r="AF883" s="10" t="e" cm="1">
        <f t="array" aca="1" ref="AF883" ca="1">(_xlfn.XLOOKUP($S883,INDIRECT($U883&amp;$W883&amp;"W"),_xlfn.XLOOKUP($T883,INDIRECT($U883&amp;$W883&amp;"D"),INDIRECT($U883&amp;$W883))))</f>
        <v>#REF!</v>
      </c>
      <c r="AG883" s="9"/>
      <c r="AH883" s="9"/>
      <c r="AI883" s="9"/>
      <c r="AJ883" s="9"/>
      <c r="AK883" s="9"/>
      <c r="AL883" s="7">
        <f t="shared" si="281"/>
        <v>500</v>
      </c>
      <c r="AM883" s="7" t="str">
        <f t="shared" si="296"/>
        <v/>
      </c>
      <c r="AN883" s="7">
        <f t="shared" si="282"/>
        <v>0</v>
      </c>
      <c r="AO883" s="7">
        <f t="shared" si="283"/>
        <v>0</v>
      </c>
      <c r="AP883" s="9" cm="1">
        <f t="array" aca="1" ref="AP883" ca="1">IF(F883="Flow",_xlfn.XLOOKUP(AL883,INDIRECT(F883&amp;AM883&amp;"W"),_xlfn.XLOOKUP(AI883,INDIRECT(F883&amp;AM883&amp;"H"),INDIRECT(F883&amp;AM883))),0)</f>
        <v>0</v>
      </c>
      <c r="AQ883" s="9">
        <f>IF(F883="Cascade",_xlfn.XLOOKUP(S883,Cascade!$C$4:$S$4,Cascade!$C$5:$S$5),0)</f>
        <v>0</v>
      </c>
      <c r="AR883" s="9" t="b">
        <f t="shared" si="284"/>
        <v>0</v>
      </c>
      <c r="AS883" s="9" cm="1">
        <f t="array" aca="1" ref="AS883" ca="1">IF(OR(G883="Ellipse 43",G883="Luxury 46",G883="Type 2",G883="Type D",G883="Type Z",ISBLANK(G883)),0,_xlfn.XLOOKUP(S883,INDIRECT(U883&amp;AR883&amp;"w"),INDIRECT(U883&amp;AR883)))</f>
        <v>0</v>
      </c>
      <c r="AT883" s="9" cm="1">
        <f t="array" ref="AT883">IF(F883="ExtraLok 100",_xlfn.XLOOKUP(S883,'ExtraLok 100'!$C$6:$S$6,_xlfn.XLOOKUP('Pricing Tool'!T883,'ExtraLok 100'!$A$7:$A$21,'ExtraLok 100'!$C$7:$S$21)),IF(F883="ExtraLok 125",_xlfn.XLOOKUP('Pricing Tool'!S883,'ExtraLok 125'!$C$6:$S$6,_xlfn.XLOOKUP('Pricing Tool'!T883,'ExtraLok 125'!$A$7:$A$33,'ExtraLok 125'!$C$7:$S$33)),0))</f>
        <v>0</v>
      </c>
      <c r="AU883" s="9">
        <f t="shared" ca="1" si="297"/>
        <v>0</v>
      </c>
      <c r="AV883" s="9" t="str">
        <f t="shared" si="285"/>
        <v/>
      </c>
      <c r="AW883" s="85" t="e">
        <f>_xlfn.XLOOKUP($AV883,'Size capacities'!$A$2:$A$120,'Size capacities'!D$2:D$120)</f>
        <v>#N/A</v>
      </c>
      <c r="AX883" s="85" t="e">
        <f>_xlfn.XLOOKUP($AV883,'Size capacities'!$A$2:$A$120,'Size capacities'!E$2:E$120)</f>
        <v>#N/A</v>
      </c>
      <c r="AY883" s="85" t="e">
        <f>_xlfn.XLOOKUP($AV883,'Size capacities'!$A$2:$A$120,'Size capacities'!F$2:F$120)</f>
        <v>#N/A</v>
      </c>
      <c r="AZ883" s="85" t="e">
        <f>_xlfn.XLOOKUP($AV883,'Size capacities'!$A$2:$A$120,'Size capacities'!G$2:G$120)</f>
        <v>#N/A</v>
      </c>
      <c r="BA883" s="85">
        <f t="shared" si="286"/>
        <v>0</v>
      </c>
      <c r="BB883" s="85">
        <f t="shared" si="287"/>
        <v>0</v>
      </c>
    </row>
    <row r="884" spans="1:54" x14ac:dyDescent="0.3">
      <c r="A884" s="7">
        <v>881</v>
      </c>
      <c r="B884" s="91"/>
      <c r="C884" s="91"/>
      <c r="D884" s="91"/>
      <c r="E884" s="91"/>
      <c r="F884" s="91"/>
      <c r="G884" s="91"/>
      <c r="H884" s="91"/>
      <c r="I884" s="91"/>
      <c r="J884" s="91"/>
      <c r="K884" s="92"/>
      <c r="L884" s="92"/>
      <c r="M884" s="9">
        <f t="shared" ca="1" si="277"/>
        <v>0</v>
      </c>
      <c r="N884" s="10" cm="1">
        <f t="array" aca="1" ref="N884" ca="1">IF(ISBLANK(C884),0,IF(F884="Flow",AP884,IF(F884="Cascade",AQ884,IF(OR(ISBLANK(F884),ISBLANK(G884),ISBLANK(I884),ISBLANK(J884)),0,(_xlfn.XLOOKUP(S884,INDIRECT(U884&amp;W884&amp;"W"),_xlfn.XLOOKUP(T884,INDIRECT(U884&amp;W884&amp;"D"),INDIRECT(U884&amp;W884))))))))</f>
        <v>0</v>
      </c>
      <c r="O884" s="93"/>
      <c r="P884" s="9">
        <f t="shared" ca="1" si="278"/>
        <v>0</v>
      </c>
      <c r="Q884" s="9">
        <f t="shared" si="288"/>
        <v>0</v>
      </c>
      <c r="S884" s="7">
        <f t="shared" si="289"/>
        <v>800</v>
      </c>
      <c r="T884" s="7">
        <f t="shared" si="290"/>
        <v>800</v>
      </c>
      <c r="U884" s="8" t="str">
        <f t="shared" si="291"/>
        <v/>
      </c>
      <c r="V884" s="7" cm="1">
        <f t="array" aca="1" ref="V884" ca="1">IF(ISBLANK(I884),0,_xlfn.XLOOKUP(I884,INDIRECT(U884&amp;"Controls"),INDIRECT(U884&amp;"ControlsAddon")))</f>
        <v>0</v>
      </c>
      <c r="W884" s="7" t="str">
        <f t="shared" si="279"/>
        <v/>
      </c>
      <c r="X884" s="7" cm="1">
        <f t="array" aca="1" ref="X884" ca="1">IF(AND(K884="y",NOT(ISBLANK(H884))),_xlfn.XLOOKUP(S884,ralcassette,ralcassettecost),IF(K884="Y",_xlfn.XLOOKUP(S884,INDIRECT(U884&amp;"RALW"),_xlfn.XLOOKUP(T884,INDIRECT(U884&amp;"RALD"),INDIRECT(U884&amp;"RAL"))),0))</f>
        <v>0</v>
      </c>
      <c r="Y884" s="7">
        <f t="shared" si="292"/>
        <v>0</v>
      </c>
      <c r="Z884" s="7">
        <f t="shared" si="293"/>
        <v>0</v>
      </c>
      <c r="AA884" s="7" cm="1">
        <f t="array" ref="AA884">IF(ISNUMBER(SEARCH("cassette",H884)),_xlfn.XLOOKUP(S884,cassettewidth,_xlfn.XLOOKUP(H884,cassettetype,cassette)),IF(ISNUMBER(SEARCH("fascia",H884)),_xlfn.XLOOKUP(S884,fasciawidth,_xlfn.XLOOKUP(H884,fasciatype,fascia)),0))</f>
        <v>0</v>
      </c>
      <c r="AB884" s="7" t="str">
        <f t="shared" si="294"/>
        <v/>
      </c>
      <c r="AC884" s="7" t="str" cm="1">
        <f t="array" ref="AC884">IF(NOT(ISBLANK(H884)),_xlfn.XLOOKUP(S884,cassetterefwidth,_xlfn.XLOOKUP(T884,cassetterefdrop,cassetteref)),"")</f>
        <v/>
      </c>
      <c r="AD884" s="1" t="b">
        <f t="shared" si="295"/>
        <v>0</v>
      </c>
      <c r="AE884" s="1" t="b">
        <f t="shared" si="280"/>
        <v>0</v>
      </c>
      <c r="AF884" s="10" t="e" cm="1">
        <f t="array" aca="1" ref="AF884" ca="1">(_xlfn.XLOOKUP($S884,INDIRECT($U884&amp;$W884&amp;"W"),_xlfn.XLOOKUP($T884,INDIRECT($U884&amp;$W884&amp;"D"),INDIRECT($U884&amp;$W884))))</f>
        <v>#REF!</v>
      </c>
      <c r="AG884" s="9"/>
      <c r="AH884" s="9"/>
      <c r="AI884" s="9"/>
      <c r="AJ884" s="9"/>
      <c r="AK884" s="9"/>
      <c r="AL884" s="7">
        <f t="shared" si="281"/>
        <v>500</v>
      </c>
      <c r="AM884" s="7" t="str">
        <f t="shared" si="296"/>
        <v/>
      </c>
      <c r="AN884" s="7">
        <f t="shared" si="282"/>
        <v>0</v>
      </c>
      <c r="AO884" s="7">
        <f t="shared" si="283"/>
        <v>0</v>
      </c>
      <c r="AP884" s="9" cm="1">
        <f t="array" aca="1" ref="AP884" ca="1">IF(F884="Flow",_xlfn.XLOOKUP(AL884,INDIRECT(F884&amp;AM884&amp;"W"),_xlfn.XLOOKUP(AI884,INDIRECT(F884&amp;AM884&amp;"H"),INDIRECT(F884&amp;AM884))),0)</f>
        <v>0</v>
      </c>
      <c r="AQ884" s="9">
        <f>IF(F884="Cascade",_xlfn.XLOOKUP(S884,Cascade!$C$4:$S$4,Cascade!$C$5:$S$5),0)</f>
        <v>0</v>
      </c>
      <c r="AR884" s="9" t="b">
        <f t="shared" si="284"/>
        <v>0</v>
      </c>
      <c r="AS884" s="9" cm="1">
        <f t="array" aca="1" ref="AS884" ca="1">IF(OR(G884="Ellipse 43",G884="Luxury 46",G884="Type 2",G884="Type D",G884="Type Z",ISBLANK(G884)),0,_xlfn.XLOOKUP(S884,INDIRECT(U884&amp;AR884&amp;"w"),INDIRECT(U884&amp;AR884)))</f>
        <v>0</v>
      </c>
      <c r="AT884" s="9" cm="1">
        <f t="array" ref="AT884">IF(F884="ExtraLok 100",_xlfn.XLOOKUP(S884,'ExtraLok 100'!$C$6:$S$6,_xlfn.XLOOKUP('Pricing Tool'!T884,'ExtraLok 100'!$A$7:$A$21,'ExtraLok 100'!$C$7:$S$21)),IF(F884="ExtraLok 125",_xlfn.XLOOKUP('Pricing Tool'!S884,'ExtraLok 125'!$C$6:$S$6,_xlfn.XLOOKUP('Pricing Tool'!T884,'ExtraLok 125'!$A$7:$A$33,'ExtraLok 125'!$C$7:$S$33)),0))</f>
        <v>0</v>
      </c>
      <c r="AU884" s="9">
        <f t="shared" ca="1" si="297"/>
        <v>0</v>
      </c>
      <c r="AV884" s="9" t="str">
        <f t="shared" si="285"/>
        <v/>
      </c>
      <c r="AW884" s="85" t="e">
        <f>_xlfn.XLOOKUP($AV884,'Size capacities'!$A$2:$A$120,'Size capacities'!D$2:D$120)</f>
        <v>#N/A</v>
      </c>
      <c r="AX884" s="85" t="e">
        <f>_xlfn.XLOOKUP($AV884,'Size capacities'!$A$2:$A$120,'Size capacities'!E$2:E$120)</f>
        <v>#N/A</v>
      </c>
      <c r="AY884" s="85" t="e">
        <f>_xlfn.XLOOKUP($AV884,'Size capacities'!$A$2:$A$120,'Size capacities'!F$2:F$120)</f>
        <v>#N/A</v>
      </c>
      <c r="AZ884" s="85" t="e">
        <f>_xlfn.XLOOKUP($AV884,'Size capacities'!$A$2:$A$120,'Size capacities'!G$2:G$120)</f>
        <v>#N/A</v>
      </c>
      <c r="BA884" s="85">
        <f t="shared" si="286"/>
        <v>0</v>
      </c>
      <c r="BB884" s="85">
        <f t="shared" si="287"/>
        <v>0</v>
      </c>
    </row>
    <row r="885" spans="1:54" x14ac:dyDescent="0.3">
      <c r="A885" s="7">
        <v>882</v>
      </c>
      <c r="B885" s="91"/>
      <c r="C885" s="91"/>
      <c r="D885" s="91"/>
      <c r="E885" s="91"/>
      <c r="F885" s="91"/>
      <c r="G885" s="91"/>
      <c r="H885" s="91"/>
      <c r="I885" s="91"/>
      <c r="J885" s="91"/>
      <c r="K885" s="92"/>
      <c r="L885" s="92"/>
      <c r="M885" s="9">
        <f t="shared" ca="1" si="277"/>
        <v>0</v>
      </c>
      <c r="N885" s="10" cm="1">
        <f t="array" aca="1" ref="N885" ca="1">IF(ISBLANK(C885),0,IF(F885="Flow",AP885,IF(F885="Cascade",AQ885,IF(OR(ISBLANK(F885),ISBLANK(G885),ISBLANK(I885),ISBLANK(J885)),0,(_xlfn.XLOOKUP(S885,INDIRECT(U885&amp;W885&amp;"W"),_xlfn.XLOOKUP(T885,INDIRECT(U885&amp;W885&amp;"D"),INDIRECT(U885&amp;W885))))))))</f>
        <v>0</v>
      </c>
      <c r="O885" s="93"/>
      <c r="P885" s="9">
        <f t="shared" ca="1" si="278"/>
        <v>0</v>
      </c>
      <c r="Q885" s="9">
        <f t="shared" si="288"/>
        <v>0</v>
      </c>
      <c r="S885" s="7">
        <f t="shared" si="289"/>
        <v>800</v>
      </c>
      <c r="T885" s="7">
        <f t="shared" si="290"/>
        <v>800</v>
      </c>
      <c r="U885" s="8" t="str">
        <f t="shared" si="291"/>
        <v/>
      </c>
      <c r="V885" s="7" cm="1">
        <f t="array" aca="1" ref="V885" ca="1">IF(ISBLANK(I885),0,_xlfn.XLOOKUP(I885,INDIRECT(U885&amp;"Controls"),INDIRECT(U885&amp;"ControlsAddon")))</f>
        <v>0</v>
      </c>
      <c r="W885" s="7" t="str">
        <f t="shared" si="279"/>
        <v/>
      </c>
      <c r="X885" s="7" cm="1">
        <f t="array" aca="1" ref="X885" ca="1">IF(AND(K885="y",NOT(ISBLANK(H885))),_xlfn.XLOOKUP(S885,ralcassette,ralcassettecost),IF(K885="Y",_xlfn.XLOOKUP(S885,INDIRECT(U885&amp;"RALW"),_xlfn.XLOOKUP(T885,INDIRECT(U885&amp;"RALD"),INDIRECT(U885&amp;"RAL"))),0))</f>
        <v>0</v>
      </c>
      <c r="Y885" s="7">
        <f t="shared" si="292"/>
        <v>0</v>
      </c>
      <c r="Z885" s="7">
        <f t="shared" si="293"/>
        <v>0</v>
      </c>
      <c r="AA885" s="7" cm="1">
        <f t="array" ref="AA885">IF(ISNUMBER(SEARCH("cassette",H885)),_xlfn.XLOOKUP(S885,cassettewidth,_xlfn.XLOOKUP(H885,cassettetype,cassette)),IF(ISNUMBER(SEARCH("fascia",H885)),_xlfn.XLOOKUP(S885,fasciawidth,_xlfn.XLOOKUP(H885,fasciatype,fascia)),0))</f>
        <v>0</v>
      </c>
      <c r="AB885" s="7" t="str">
        <f t="shared" si="294"/>
        <v/>
      </c>
      <c r="AC885" s="7" t="str" cm="1">
        <f t="array" ref="AC885">IF(NOT(ISBLANK(H885)),_xlfn.XLOOKUP(S885,cassetterefwidth,_xlfn.XLOOKUP(T885,cassetterefdrop,cassetteref)),"")</f>
        <v/>
      </c>
      <c r="AD885" s="1" t="b">
        <f t="shared" si="295"/>
        <v>0</v>
      </c>
      <c r="AE885" s="1" t="b">
        <f t="shared" si="280"/>
        <v>0</v>
      </c>
      <c r="AF885" s="10" t="e" cm="1">
        <f t="array" aca="1" ref="AF885" ca="1">(_xlfn.XLOOKUP($S885,INDIRECT($U885&amp;$W885&amp;"W"),_xlfn.XLOOKUP($T885,INDIRECT($U885&amp;$W885&amp;"D"),INDIRECT($U885&amp;$W885))))</f>
        <v>#REF!</v>
      </c>
      <c r="AG885" s="9"/>
      <c r="AH885" s="9"/>
      <c r="AI885" s="9"/>
      <c r="AJ885" s="9"/>
      <c r="AK885" s="9"/>
      <c r="AL885" s="7">
        <f t="shared" si="281"/>
        <v>500</v>
      </c>
      <c r="AM885" s="7" t="str">
        <f t="shared" si="296"/>
        <v/>
      </c>
      <c r="AN885" s="7">
        <f t="shared" si="282"/>
        <v>0</v>
      </c>
      <c r="AO885" s="7">
        <f t="shared" si="283"/>
        <v>0</v>
      </c>
      <c r="AP885" s="9" cm="1">
        <f t="array" aca="1" ref="AP885" ca="1">IF(F885="Flow",_xlfn.XLOOKUP(AL885,INDIRECT(F885&amp;AM885&amp;"W"),_xlfn.XLOOKUP(AI885,INDIRECT(F885&amp;AM885&amp;"H"),INDIRECT(F885&amp;AM885))),0)</f>
        <v>0</v>
      </c>
      <c r="AQ885" s="9">
        <f>IF(F885="Cascade",_xlfn.XLOOKUP(S885,Cascade!$C$4:$S$4,Cascade!$C$5:$S$5),0)</f>
        <v>0</v>
      </c>
      <c r="AR885" s="9" t="b">
        <f t="shared" si="284"/>
        <v>0</v>
      </c>
      <c r="AS885" s="9" cm="1">
        <f t="array" aca="1" ref="AS885" ca="1">IF(OR(G885="Ellipse 43",G885="Luxury 46",G885="Type 2",G885="Type D",G885="Type Z",ISBLANK(G885)),0,_xlfn.XLOOKUP(S885,INDIRECT(U885&amp;AR885&amp;"w"),INDIRECT(U885&amp;AR885)))</f>
        <v>0</v>
      </c>
      <c r="AT885" s="9" cm="1">
        <f t="array" ref="AT885">IF(F885="ExtraLok 100",_xlfn.XLOOKUP(S885,'ExtraLok 100'!$C$6:$S$6,_xlfn.XLOOKUP('Pricing Tool'!T885,'ExtraLok 100'!$A$7:$A$21,'ExtraLok 100'!$C$7:$S$21)),IF(F885="ExtraLok 125",_xlfn.XLOOKUP('Pricing Tool'!S885,'ExtraLok 125'!$C$6:$S$6,_xlfn.XLOOKUP('Pricing Tool'!T885,'ExtraLok 125'!$A$7:$A$33,'ExtraLok 125'!$C$7:$S$33)),0))</f>
        <v>0</v>
      </c>
      <c r="AU885" s="9">
        <f t="shared" ca="1" si="297"/>
        <v>0</v>
      </c>
      <c r="AV885" s="9" t="str">
        <f t="shared" si="285"/>
        <v/>
      </c>
      <c r="AW885" s="85" t="e">
        <f>_xlfn.XLOOKUP($AV885,'Size capacities'!$A$2:$A$120,'Size capacities'!D$2:D$120)</f>
        <v>#N/A</v>
      </c>
      <c r="AX885" s="85" t="e">
        <f>_xlfn.XLOOKUP($AV885,'Size capacities'!$A$2:$A$120,'Size capacities'!E$2:E$120)</f>
        <v>#N/A</v>
      </c>
      <c r="AY885" s="85" t="e">
        <f>_xlfn.XLOOKUP($AV885,'Size capacities'!$A$2:$A$120,'Size capacities'!F$2:F$120)</f>
        <v>#N/A</v>
      </c>
      <c r="AZ885" s="85" t="e">
        <f>_xlfn.XLOOKUP($AV885,'Size capacities'!$A$2:$A$120,'Size capacities'!G$2:G$120)</f>
        <v>#N/A</v>
      </c>
      <c r="BA885" s="85">
        <f t="shared" si="286"/>
        <v>0</v>
      </c>
      <c r="BB885" s="85">
        <f t="shared" si="287"/>
        <v>0</v>
      </c>
    </row>
    <row r="886" spans="1:54" x14ac:dyDescent="0.3">
      <c r="A886" s="7">
        <v>883</v>
      </c>
      <c r="B886" s="91"/>
      <c r="C886" s="91"/>
      <c r="D886" s="91"/>
      <c r="E886" s="91"/>
      <c r="F886" s="91"/>
      <c r="G886" s="91"/>
      <c r="H886" s="91"/>
      <c r="I886" s="91"/>
      <c r="J886" s="91"/>
      <c r="K886" s="92"/>
      <c r="L886" s="92"/>
      <c r="M886" s="9">
        <f t="shared" ca="1" si="277"/>
        <v>0</v>
      </c>
      <c r="N886" s="10" cm="1">
        <f t="array" aca="1" ref="N886" ca="1">IF(ISBLANK(C886),0,IF(F886="Flow",AP886,IF(F886="Cascade",AQ886,IF(OR(ISBLANK(F886),ISBLANK(G886),ISBLANK(I886),ISBLANK(J886)),0,(_xlfn.XLOOKUP(S886,INDIRECT(U886&amp;W886&amp;"W"),_xlfn.XLOOKUP(T886,INDIRECT(U886&amp;W886&amp;"D"),INDIRECT(U886&amp;W886))))))))</f>
        <v>0</v>
      </c>
      <c r="O886" s="93"/>
      <c r="P886" s="9">
        <f t="shared" ca="1" si="278"/>
        <v>0</v>
      </c>
      <c r="Q886" s="9">
        <f t="shared" si="288"/>
        <v>0</v>
      </c>
      <c r="S886" s="7">
        <f t="shared" si="289"/>
        <v>800</v>
      </c>
      <c r="T886" s="7">
        <f t="shared" si="290"/>
        <v>800</v>
      </c>
      <c r="U886" s="8" t="str">
        <f t="shared" si="291"/>
        <v/>
      </c>
      <c r="V886" s="7" cm="1">
        <f t="array" aca="1" ref="V886" ca="1">IF(ISBLANK(I886),0,_xlfn.XLOOKUP(I886,INDIRECT(U886&amp;"Controls"),INDIRECT(U886&amp;"ControlsAddon")))</f>
        <v>0</v>
      </c>
      <c r="W886" s="7" t="str">
        <f t="shared" si="279"/>
        <v/>
      </c>
      <c r="X886" s="7" cm="1">
        <f t="array" aca="1" ref="X886" ca="1">IF(AND(K886="y",NOT(ISBLANK(H886))),_xlfn.XLOOKUP(S886,ralcassette,ralcassettecost),IF(K886="Y",_xlfn.XLOOKUP(S886,INDIRECT(U886&amp;"RALW"),_xlfn.XLOOKUP(T886,INDIRECT(U886&amp;"RALD"),INDIRECT(U886&amp;"RAL"))),0))</f>
        <v>0</v>
      </c>
      <c r="Y886" s="7">
        <f t="shared" si="292"/>
        <v>0</v>
      </c>
      <c r="Z886" s="7">
        <f t="shared" si="293"/>
        <v>0</v>
      </c>
      <c r="AA886" s="7" cm="1">
        <f t="array" ref="AA886">IF(ISNUMBER(SEARCH("cassette",H886)),_xlfn.XLOOKUP(S886,cassettewidth,_xlfn.XLOOKUP(H886,cassettetype,cassette)),IF(ISNUMBER(SEARCH("fascia",H886)),_xlfn.XLOOKUP(S886,fasciawidth,_xlfn.XLOOKUP(H886,fasciatype,fascia)),0))</f>
        <v>0</v>
      </c>
      <c r="AB886" s="7" t="str">
        <f t="shared" si="294"/>
        <v/>
      </c>
      <c r="AC886" s="7" t="str" cm="1">
        <f t="array" ref="AC886">IF(NOT(ISBLANK(H886)),_xlfn.XLOOKUP(S886,cassetterefwidth,_xlfn.XLOOKUP(T886,cassetterefdrop,cassetteref)),"")</f>
        <v/>
      </c>
      <c r="AD886" s="1" t="b">
        <f t="shared" si="295"/>
        <v>0</v>
      </c>
      <c r="AE886" s="1" t="b">
        <f t="shared" si="280"/>
        <v>0</v>
      </c>
      <c r="AF886" s="10" t="e" cm="1">
        <f t="array" aca="1" ref="AF886" ca="1">(_xlfn.XLOOKUP($S886,INDIRECT($U886&amp;$W886&amp;"W"),_xlfn.XLOOKUP($T886,INDIRECT($U886&amp;$W886&amp;"D"),INDIRECT($U886&amp;$W886))))</f>
        <v>#REF!</v>
      </c>
      <c r="AG886" s="9"/>
      <c r="AH886" s="9"/>
      <c r="AI886" s="9"/>
      <c r="AJ886" s="9"/>
      <c r="AK886" s="9"/>
      <c r="AL886" s="7">
        <f t="shared" si="281"/>
        <v>500</v>
      </c>
      <c r="AM886" s="7" t="str">
        <f t="shared" si="296"/>
        <v/>
      </c>
      <c r="AN886" s="7">
        <f t="shared" si="282"/>
        <v>0</v>
      </c>
      <c r="AO886" s="7">
        <f t="shared" si="283"/>
        <v>0</v>
      </c>
      <c r="AP886" s="9" cm="1">
        <f t="array" aca="1" ref="AP886" ca="1">IF(F886="Flow",_xlfn.XLOOKUP(AL886,INDIRECT(F886&amp;AM886&amp;"W"),_xlfn.XLOOKUP(AI886,INDIRECT(F886&amp;AM886&amp;"H"),INDIRECT(F886&amp;AM886))),0)</f>
        <v>0</v>
      </c>
      <c r="AQ886" s="9">
        <f>IF(F886="Cascade",_xlfn.XLOOKUP(S886,Cascade!$C$4:$S$4,Cascade!$C$5:$S$5),0)</f>
        <v>0</v>
      </c>
      <c r="AR886" s="9" t="b">
        <f t="shared" si="284"/>
        <v>0</v>
      </c>
      <c r="AS886" s="9" cm="1">
        <f t="array" aca="1" ref="AS886" ca="1">IF(OR(G886="Ellipse 43",G886="Luxury 46",G886="Type 2",G886="Type D",G886="Type Z",ISBLANK(G886)),0,_xlfn.XLOOKUP(S886,INDIRECT(U886&amp;AR886&amp;"w"),INDIRECT(U886&amp;AR886)))</f>
        <v>0</v>
      </c>
      <c r="AT886" s="9" cm="1">
        <f t="array" ref="AT886">IF(F886="ExtraLok 100",_xlfn.XLOOKUP(S886,'ExtraLok 100'!$C$6:$S$6,_xlfn.XLOOKUP('Pricing Tool'!T886,'ExtraLok 100'!$A$7:$A$21,'ExtraLok 100'!$C$7:$S$21)),IF(F886="ExtraLok 125",_xlfn.XLOOKUP('Pricing Tool'!S886,'ExtraLok 125'!$C$6:$S$6,_xlfn.XLOOKUP('Pricing Tool'!T886,'ExtraLok 125'!$A$7:$A$33,'ExtraLok 125'!$C$7:$S$33)),0))</f>
        <v>0</v>
      </c>
      <c r="AU886" s="9">
        <f t="shared" ca="1" si="297"/>
        <v>0</v>
      </c>
      <c r="AV886" s="9" t="str">
        <f t="shared" si="285"/>
        <v/>
      </c>
      <c r="AW886" s="85" t="e">
        <f>_xlfn.XLOOKUP($AV886,'Size capacities'!$A$2:$A$120,'Size capacities'!D$2:D$120)</f>
        <v>#N/A</v>
      </c>
      <c r="AX886" s="85" t="e">
        <f>_xlfn.XLOOKUP($AV886,'Size capacities'!$A$2:$A$120,'Size capacities'!E$2:E$120)</f>
        <v>#N/A</v>
      </c>
      <c r="AY886" s="85" t="e">
        <f>_xlfn.XLOOKUP($AV886,'Size capacities'!$A$2:$A$120,'Size capacities'!F$2:F$120)</f>
        <v>#N/A</v>
      </c>
      <c r="AZ886" s="85" t="e">
        <f>_xlfn.XLOOKUP($AV886,'Size capacities'!$A$2:$A$120,'Size capacities'!G$2:G$120)</f>
        <v>#N/A</v>
      </c>
      <c r="BA886" s="85">
        <f t="shared" si="286"/>
        <v>0</v>
      </c>
      <c r="BB886" s="85">
        <f t="shared" si="287"/>
        <v>0</v>
      </c>
    </row>
    <row r="887" spans="1:54" x14ac:dyDescent="0.3">
      <c r="A887" s="7">
        <v>884</v>
      </c>
      <c r="B887" s="91"/>
      <c r="C887" s="91"/>
      <c r="D887" s="91"/>
      <c r="E887" s="91"/>
      <c r="F887" s="91"/>
      <c r="G887" s="91"/>
      <c r="H887" s="91"/>
      <c r="I887" s="91"/>
      <c r="J887" s="91"/>
      <c r="K887" s="92"/>
      <c r="L887" s="92"/>
      <c r="M887" s="9">
        <f t="shared" ca="1" si="277"/>
        <v>0</v>
      </c>
      <c r="N887" s="10" cm="1">
        <f t="array" aca="1" ref="N887" ca="1">IF(ISBLANK(C887),0,IF(F887="Flow",AP887,IF(F887="Cascade",AQ887,IF(OR(ISBLANK(F887),ISBLANK(G887),ISBLANK(I887),ISBLANK(J887)),0,(_xlfn.XLOOKUP(S887,INDIRECT(U887&amp;W887&amp;"W"),_xlfn.XLOOKUP(T887,INDIRECT(U887&amp;W887&amp;"D"),INDIRECT(U887&amp;W887))))))))</f>
        <v>0</v>
      </c>
      <c r="O887" s="93"/>
      <c r="P887" s="9">
        <f t="shared" ca="1" si="278"/>
        <v>0</v>
      </c>
      <c r="Q887" s="9">
        <f t="shared" si="288"/>
        <v>0</v>
      </c>
      <c r="S887" s="7">
        <f t="shared" si="289"/>
        <v>800</v>
      </c>
      <c r="T887" s="7">
        <f t="shared" si="290"/>
        <v>800</v>
      </c>
      <c r="U887" s="8" t="str">
        <f t="shared" si="291"/>
        <v/>
      </c>
      <c r="V887" s="7" cm="1">
        <f t="array" aca="1" ref="V887" ca="1">IF(ISBLANK(I887),0,_xlfn.XLOOKUP(I887,INDIRECT(U887&amp;"Controls"),INDIRECT(U887&amp;"ControlsAddon")))</f>
        <v>0</v>
      </c>
      <c r="W887" s="7" t="str">
        <f t="shared" si="279"/>
        <v/>
      </c>
      <c r="X887" s="7" cm="1">
        <f t="array" aca="1" ref="X887" ca="1">IF(AND(K887="y",NOT(ISBLANK(H887))),_xlfn.XLOOKUP(S887,ralcassette,ralcassettecost),IF(K887="Y",_xlfn.XLOOKUP(S887,INDIRECT(U887&amp;"RALW"),_xlfn.XLOOKUP(T887,INDIRECT(U887&amp;"RALD"),INDIRECT(U887&amp;"RAL"))),0))</f>
        <v>0</v>
      </c>
      <c r="Y887" s="7">
        <f t="shared" si="292"/>
        <v>0</v>
      </c>
      <c r="Z887" s="7">
        <f t="shared" si="293"/>
        <v>0</v>
      </c>
      <c r="AA887" s="7" cm="1">
        <f t="array" ref="AA887">IF(ISNUMBER(SEARCH("cassette",H887)),_xlfn.XLOOKUP(S887,cassettewidth,_xlfn.XLOOKUP(H887,cassettetype,cassette)),IF(ISNUMBER(SEARCH("fascia",H887)),_xlfn.XLOOKUP(S887,fasciawidth,_xlfn.XLOOKUP(H887,fasciatype,fascia)),0))</f>
        <v>0</v>
      </c>
      <c r="AB887" s="7" t="str">
        <f t="shared" si="294"/>
        <v/>
      </c>
      <c r="AC887" s="7" t="str" cm="1">
        <f t="array" ref="AC887">IF(NOT(ISBLANK(H887)),_xlfn.XLOOKUP(S887,cassetterefwidth,_xlfn.XLOOKUP(T887,cassetterefdrop,cassetteref)),"")</f>
        <v/>
      </c>
      <c r="AD887" s="1" t="b">
        <f t="shared" si="295"/>
        <v>0</v>
      </c>
      <c r="AE887" s="1" t="b">
        <f t="shared" si="280"/>
        <v>0</v>
      </c>
      <c r="AF887" s="10" t="e" cm="1">
        <f t="array" aca="1" ref="AF887" ca="1">(_xlfn.XLOOKUP($S887,INDIRECT($U887&amp;$W887&amp;"W"),_xlfn.XLOOKUP($T887,INDIRECT($U887&amp;$W887&amp;"D"),INDIRECT($U887&amp;$W887))))</f>
        <v>#REF!</v>
      </c>
      <c r="AG887" s="9"/>
      <c r="AH887" s="9"/>
      <c r="AI887" s="9"/>
      <c r="AJ887" s="9"/>
      <c r="AK887" s="9"/>
      <c r="AL887" s="7">
        <f t="shared" si="281"/>
        <v>500</v>
      </c>
      <c r="AM887" s="7" t="str">
        <f t="shared" si="296"/>
        <v/>
      </c>
      <c r="AN887" s="7">
        <f t="shared" si="282"/>
        <v>0</v>
      </c>
      <c r="AO887" s="7">
        <f t="shared" si="283"/>
        <v>0</v>
      </c>
      <c r="AP887" s="9" cm="1">
        <f t="array" aca="1" ref="AP887" ca="1">IF(F887="Flow",_xlfn.XLOOKUP(AL887,INDIRECT(F887&amp;AM887&amp;"W"),_xlfn.XLOOKUP(AI887,INDIRECT(F887&amp;AM887&amp;"H"),INDIRECT(F887&amp;AM887))),0)</f>
        <v>0</v>
      </c>
      <c r="AQ887" s="9">
        <f>IF(F887="Cascade",_xlfn.XLOOKUP(S887,Cascade!$C$4:$S$4,Cascade!$C$5:$S$5),0)</f>
        <v>0</v>
      </c>
      <c r="AR887" s="9" t="b">
        <f t="shared" si="284"/>
        <v>0</v>
      </c>
      <c r="AS887" s="9" cm="1">
        <f t="array" aca="1" ref="AS887" ca="1">IF(OR(G887="Ellipse 43",G887="Luxury 46",G887="Type 2",G887="Type D",G887="Type Z",ISBLANK(G887)),0,_xlfn.XLOOKUP(S887,INDIRECT(U887&amp;AR887&amp;"w"),INDIRECT(U887&amp;AR887)))</f>
        <v>0</v>
      </c>
      <c r="AT887" s="9" cm="1">
        <f t="array" ref="AT887">IF(F887="ExtraLok 100",_xlfn.XLOOKUP(S887,'ExtraLok 100'!$C$6:$S$6,_xlfn.XLOOKUP('Pricing Tool'!T887,'ExtraLok 100'!$A$7:$A$21,'ExtraLok 100'!$C$7:$S$21)),IF(F887="ExtraLok 125",_xlfn.XLOOKUP('Pricing Tool'!S887,'ExtraLok 125'!$C$6:$S$6,_xlfn.XLOOKUP('Pricing Tool'!T887,'ExtraLok 125'!$A$7:$A$33,'ExtraLok 125'!$C$7:$S$33)),0))</f>
        <v>0</v>
      </c>
      <c r="AU887" s="9">
        <f t="shared" ca="1" si="297"/>
        <v>0</v>
      </c>
      <c r="AV887" s="9" t="str">
        <f t="shared" si="285"/>
        <v/>
      </c>
      <c r="AW887" s="85" t="e">
        <f>_xlfn.XLOOKUP($AV887,'Size capacities'!$A$2:$A$120,'Size capacities'!D$2:D$120)</f>
        <v>#N/A</v>
      </c>
      <c r="AX887" s="85" t="e">
        <f>_xlfn.XLOOKUP($AV887,'Size capacities'!$A$2:$A$120,'Size capacities'!E$2:E$120)</f>
        <v>#N/A</v>
      </c>
      <c r="AY887" s="85" t="e">
        <f>_xlfn.XLOOKUP($AV887,'Size capacities'!$A$2:$A$120,'Size capacities'!F$2:F$120)</f>
        <v>#N/A</v>
      </c>
      <c r="AZ887" s="85" t="e">
        <f>_xlfn.XLOOKUP($AV887,'Size capacities'!$A$2:$A$120,'Size capacities'!G$2:G$120)</f>
        <v>#N/A</v>
      </c>
      <c r="BA887" s="85">
        <f t="shared" si="286"/>
        <v>0</v>
      </c>
      <c r="BB887" s="85">
        <f t="shared" si="287"/>
        <v>0</v>
      </c>
    </row>
    <row r="888" spans="1:54" x14ac:dyDescent="0.3">
      <c r="A888" s="7">
        <v>885</v>
      </c>
      <c r="B888" s="91"/>
      <c r="C888" s="91"/>
      <c r="D888" s="91"/>
      <c r="E888" s="91"/>
      <c r="F888" s="91"/>
      <c r="G888" s="91"/>
      <c r="H888" s="91"/>
      <c r="I888" s="91"/>
      <c r="J888" s="91"/>
      <c r="K888" s="92"/>
      <c r="L888" s="92"/>
      <c r="M888" s="9">
        <f t="shared" ca="1" si="277"/>
        <v>0</v>
      </c>
      <c r="N888" s="10" cm="1">
        <f t="array" aca="1" ref="N888" ca="1">IF(ISBLANK(C888),0,IF(F888="Flow",AP888,IF(F888="Cascade",AQ888,IF(OR(ISBLANK(F888),ISBLANK(G888),ISBLANK(I888),ISBLANK(J888)),0,(_xlfn.XLOOKUP(S888,INDIRECT(U888&amp;W888&amp;"W"),_xlfn.XLOOKUP(T888,INDIRECT(U888&amp;W888&amp;"D"),INDIRECT(U888&amp;W888))))))))</f>
        <v>0</v>
      </c>
      <c r="O888" s="93"/>
      <c r="P888" s="9">
        <f t="shared" ca="1" si="278"/>
        <v>0</v>
      </c>
      <c r="Q888" s="9">
        <f t="shared" si="288"/>
        <v>0</v>
      </c>
      <c r="S888" s="7">
        <f t="shared" si="289"/>
        <v>800</v>
      </c>
      <c r="T888" s="7">
        <f t="shared" si="290"/>
        <v>800</v>
      </c>
      <c r="U888" s="8" t="str">
        <f t="shared" si="291"/>
        <v/>
      </c>
      <c r="V888" s="7" cm="1">
        <f t="array" aca="1" ref="V888" ca="1">IF(ISBLANK(I888),0,_xlfn.XLOOKUP(I888,INDIRECT(U888&amp;"Controls"),INDIRECT(U888&amp;"ControlsAddon")))</f>
        <v>0</v>
      </c>
      <c r="W888" s="7" t="str">
        <f t="shared" si="279"/>
        <v/>
      </c>
      <c r="X888" s="7" cm="1">
        <f t="array" aca="1" ref="X888" ca="1">IF(AND(K888="y",NOT(ISBLANK(H888))),_xlfn.XLOOKUP(S888,ralcassette,ralcassettecost),IF(K888="Y",_xlfn.XLOOKUP(S888,INDIRECT(U888&amp;"RALW"),_xlfn.XLOOKUP(T888,INDIRECT(U888&amp;"RALD"),INDIRECT(U888&amp;"RAL"))),0))</f>
        <v>0</v>
      </c>
      <c r="Y888" s="7">
        <f t="shared" si="292"/>
        <v>0</v>
      </c>
      <c r="Z888" s="7">
        <f t="shared" si="293"/>
        <v>0</v>
      </c>
      <c r="AA888" s="7" cm="1">
        <f t="array" ref="AA888">IF(ISNUMBER(SEARCH("cassette",H888)),_xlfn.XLOOKUP(S888,cassettewidth,_xlfn.XLOOKUP(H888,cassettetype,cassette)),IF(ISNUMBER(SEARCH("fascia",H888)),_xlfn.XLOOKUP(S888,fasciawidth,_xlfn.XLOOKUP(H888,fasciatype,fascia)),0))</f>
        <v>0</v>
      </c>
      <c r="AB888" s="7" t="str">
        <f t="shared" si="294"/>
        <v/>
      </c>
      <c r="AC888" s="7" t="str" cm="1">
        <f t="array" ref="AC888">IF(NOT(ISBLANK(H888)),_xlfn.XLOOKUP(S888,cassetterefwidth,_xlfn.XLOOKUP(T888,cassetterefdrop,cassetteref)),"")</f>
        <v/>
      </c>
      <c r="AD888" s="1" t="b">
        <f t="shared" si="295"/>
        <v>0</v>
      </c>
      <c r="AE888" s="1" t="b">
        <f t="shared" si="280"/>
        <v>0</v>
      </c>
      <c r="AF888" s="10" t="e" cm="1">
        <f t="array" aca="1" ref="AF888" ca="1">(_xlfn.XLOOKUP($S888,INDIRECT($U888&amp;$W888&amp;"W"),_xlfn.XLOOKUP($T888,INDIRECT($U888&amp;$W888&amp;"D"),INDIRECT($U888&amp;$W888))))</f>
        <v>#REF!</v>
      </c>
      <c r="AG888" s="9"/>
      <c r="AH888" s="9"/>
      <c r="AI888" s="9"/>
      <c r="AJ888" s="9"/>
      <c r="AK888" s="9"/>
      <c r="AL888" s="7">
        <f t="shared" si="281"/>
        <v>500</v>
      </c>
      <c r="AM888" s="7" t="str">
        <f t="shared" si="296"/>
        <v/>
      </c>
      <c r="AN888" s="7">
        <f t="shared" si="282"/>
        <v>0</v>
      </c>
      <c r="AO888" s="7">
        <f t="shared" si="283"/>
        <v>0</v>
      </c>
      <c r="AP888" s="9" cm="1">
        <f t="array" aca="1" ref="AP888" ca="1">IF(F888="Flow",_xlfn.XLOOKUP(AL888,INDIRECT(F888&amp;AM888&amp;"W"),_xlfn.XLOOKUP(AI888,INDIRECT(F888&amp;AM888&amp;"H"),INDIRECT(F888&amp;AM888))),0)</f>
        <v>0</v>
      </c>
      <c r="AQ888" s="9">
        <f>IF(F888="Cascade",_xlfn.XLOOKUP(S888,Cascade!$C$4:$S$4,Cascade!$C$5:$S$5),0)</f>
        <v>0</v>
      </c>
      <c r="AR888" s="9" t="b">
        <f t="shared" si="284"/>
        <v>0</v>
      </c>
      <c r="AS888" s="9" cm="1">
        <f t="array" aca="1" ref="AS888" ca="1">IF(OR(G888="Ellipse 43",G888="Luxury 46",G888="Type 2",G888="Type D",G888="Type Z",ISBLANK(G888)),0,_xlfn.XLOOKUP(S888,INDIRECT(U888&amp;AR888&amp;"w"),INDIRECT(U888&amp;AR888)))</f>
        <v>0</v>
      </c>
      <c r="AT888" s="9" cm="1">
        <f t="array" ref="AT888">IF(F888="ExtraLok 100",_xlfn.XLOOKUP(S888,'ExtraLok 100'!$C$6:$S$6,_xlfn.XLOOKUP('Pricing Tool'!T888,'ExtraLok 100'!$A$7:$A$21,'ExtraLok 100'!$C$7:$S$21)),IF(F888="ExtraLok 125",_xlfn.XLOOKUP('Pricing Tool'!S888,'ExtraLok 125'!$C$6:$S$6,_xlfn.XLOOKUP('Pricing Tool'!T888,'ExtraLok 125'!$A$7:$A$33,'ExtraLok 125'!$C$7:$S$33)),0))</f>
        <v>0</v>
      </c>
      <c r="AU888" s="9">
        <f t="shared" ca="1" si="297"/>
        <v>0</v>
      </c>
      <c r="AV888" s="9" t="str">
        <f t="shared" si="285"/>
        <v/>
      </c>
      <c r="AW888" s="85" t="e">
        <f>_xlfn.XLOOKUP($AV888,'Size capacities'!$A$2:$A$120,'Size capacities'!D$2:D$120)</f>
        <v>#N/A</v>
      </c>
      <c r="AX888" s="85" t="e">
        <f>_xlfn.XLOOKUP($AV888,'Size capacities'!$A$2:$A$120,'Size capacities'!E$2:E$120)</f>
        <v>#N/A</v>
      </c>
      <c r="AY888" s="85" t="e">
        <f>_xlfn.XLOOKUP($AV888,'Size capacities'!$A$2:$A$120,'Size capacities'!F$2:F$120)</f>
        <v>#N/A</v>
      </c>
      <c r="AZ888" s="85" t="e">
        <f>_xlfn.XLOOKUP($AV888,'Size capacities'!$A$2:$A$120,'Size capacities'!G$2:G$120)</f>
        <v>#N/A</v>
      </c>
      <c r="BA888" s="85">
        <f t="shared" si="286"/>
        <v>0</v>
      </c>
      <c r="BB888" s="85">
        <f t="shared" si="287"/>
        <v>0</v>
      </c>
    </row>
    <row r="889" spans="1:54" x14ac:dyDescent="0.3">
      <c r="A889" s="7">
        <v>886</v>
      </c>
      <c r="B889" s="91"/>
      <c r="C889" s="91"/>
      <c r="D889" s="91"/>
      <c r="E889" s="91"/>
      <c r="F889" s="91"/>
      <c r="G889" s="91"/>
      <c r="H889" s="91"/>
      <c r="I889" s="91"/>
      <c r="J889" s="91"/>
      <c r="K889" s="92"/>
      <c r="L889" s="92"/>
      <c r="M889" s="9">
        <f t="shared" ca="1" si="277"/>
        <v>0</v>
      </c>
      <c r="N889" s="10" cm="1">
        <f t="array" aca="1" ref="N889" ca="1">IF(ISBLANK(C889),0,IF(F889="Flow",AP889,IF(F889="Cascade",AQ889,IF(OR(ISBLANK(F889),ISBLANK(G889),ISBLANK(I889),ISBLANK(J889)),0,(_xlfn.XLOOKUP(S889,INDIRECT(U889&amp;W889&amp;"W"),_xlfn.XLOOKUP(T889,INDIRECT(U889&amp;W889&amp;"D"),INDIRECT(U889&amp;W889))))))))</f>
        <v>0</v>
      </c>
      <c r="O889" s="93"/>
      <c r="P889" s="9">
        <f t="shared" ca="1" si="278"/>
        <v>0</v>
      </c>
      <c r="Q889" s="9">
        <f t="shared" si="288"/>
        <v>0</v>
      </c>
      <c r="S889" s="7">
        <f t="shared" si="289"/>
        <v>800</v>
      </c>
      <c r="T889" s="7">
        <f t="shared" si="290"/>
        <v>800</v>
      </c>
      <c r="U889" s="8" t="str">
        <f t="shared" si="291"/>
        <v/>
      </c>
      <c r="V889" s="7" cm="1">
        <f t="array" aca="1" ref="V889" ca="1">IF(ISBLANK(I889),0,_xlfn.XLOOKUP(I889,INDIRECT(U889&amp;"Controls"),INDIRECT(U889&amp;"ControlsAddon")))</f>
        <v>0</v>
      </c>
      <c r="W889" s="7" t="str">
        <f t="shared" si="279"/>
        <v/>
      </c>
      <c r="X889" s="7" cm="1">
        <f t="array" aca="1" ref="X889" ca="1">IF(AND(K889="y",NOT(ISBLANK(H889))),_xlfn.XLOOKUP(S889,ralcassette,ralcassettecost),IF(K889="Y",_xlfn.XLOOKUP(S889,INDIRECT(U889&amp;"RALW"),_xlfn.XLOOKUP(T889,INDIRECT(U889&amp;"RALD"),INDIRECT(U889&amp;"RAL"))),0))</f>
        <v>0</v>
      </c>
      <c r="Y889" s="7">
        <f t="shared" si="292"/>
        <v>0</v>
      </c>
      <c r="Z889" s="7">
        <f t="shared" si="293"/>
        <v>0</v>
      </c>
      <c r="AA889" s="7" cm="1">
        <f t="array" ref="AA889">IF(ISNUMBER(SEARCH("cassette",H889)),_xlfn.XLOOKUP(S889,cassettewidth,_xlfn.XLOOKUP(H889,cassettetype,cassette)),IF(ISNUMBER(SEARCH("fascia",H889)),_xlfn.XLOOKUP(S889,fasciawidth,_xlfn.XLOOKUP(H889,fasciatype,fascia)),0))</f>
        <v>0</v>
      </c>
      <c r="AB889" s="7" t="str">
        <f t="shared" si="294"/>
        <v/>
      </c>
      <c r="AC889" s="7" t="str" cm="1">
        <f t="array" ref="AC889">IF(NOT(ISBLANK(H889)),_xlfn.XLOOKUP(S889,cassetterefwidth,_xlfn.XLOOKUP(T889,cassetterefdrop,cassetteref)),"")</f>
        <v/>
      </c>
      <c r="AD889" s="1" t="b">
        <f t="shared" si="295"/>
        <v>0</v>
      </c>
      <c r="AE889" s="1" t="b">
        <f t="shared" si="280"/>
        <v>0</v>
      </c>
      <c r="AF889" s="10" t="e" cm="1">
        <f t="array" aca="1" ref="AF889" ca="1">(_xlfn.XLOOKUP($S889,INDIRECT($U889&amp;$W889&amp;"W"),_xlfn.XLOOKUP($T889,INDIRECT($U889&amp;$W889&amp;"D"),INDIRECT($U889&amp;$W889))))</f>
        <v>#REF!</v>
      </c>
      <c r="AG889" s="9"/>
      <c r="AH889" s="9"/>
      <c r="AI889" s="9"/>
      <c r="AJ889" s="9"/>
      <c r="AK889" s="9"/>
      <c r="AL889" s="7">
        <f t="shared" si="281"/>
        <v>500</v>
      </c>
      <c r="AM889" s="7" t="str">
        <f t="shared" si="296"/>
        <v/>
      </c>
      <c r="AN889" s="7">
        <f t="shared" si="282"/>
        <v>0</v>
      </c>
      <c r="AO889" s="7">
        <f t="shared" si="283"/>
        <v>0</v>
      </c>
      <c r="AP889" s="9" cm="1">
        <f t="array" aca="1" ref="AP889" ca="1">IF(F889="Flow",_xlfn.XLOOKUP(AL889,INDIRECT(F889&amp;AM889&amp;"W"),_xlfn.XLOOKUP(AI889,INDIRECT(F889&amp;AM889&amp;"H"),INDIRECT(F889&amp;AM889))),0)</f>
        <v>0</v>
      </c>
      <c r="AQ889" s="9">
        <f>IF(F889="Cascade",_xlfn.XLOOKUP(S889,Cascade!$C$4:$S$4,Cascade!$C$5:$S$5),0)</f>
        <v>0</v>
      </c>
      <c r="AR889" s="9" t="b">
        <f t="shared" si="284"/>
        <v>0</v>
      </c>
      <c r="AS889" s="9" cm="1">
        <f t="array" aca="1" ref="AS889" ca="1">IF(OR(G889="Ellipse 43",G889="Luxury 46",G889="Type 2",G889="Type D",G889="Type Z",ISBLANK(G889)),0,_xlfn.XLOOKUP(S889,INDIRECT(U889&amp;AR889&amp;"w"),INDIRECT(U889&amp;AR889)))</f>
        <v>0</v>
      </c>
      <c r="AT889" s="9" cm="1">
        <f t="array" ref="AT889">IF(F889="ExtraLok 100",_xlfn.XLOOKUP(S889,'ExtraLok 100'!$C$6:$S$6,_xlfn.XLOOKUP('Pricing Tool'!T889,'ExtraLok 100'!$A$7:$A$21,'ExtraLok 100'!$C$7:$S$21)),IF(F889="ExtraLok 125",_xlfn.XLOOKUP('Pricing Tool'!S889,'ExtraLok 125'!$C$6:$S$6,_xlfn.XLOOKUP('Pricing Tool'!T889,'ExtraLok 125'!$A$7:$A$33,'ExtraLok 125'!$C$7:$S$33)),0))</f>
        <v>0</v>
      </c>
      <c r="AU889" s="9">
        <f t="shared" ca="1" si="297"/>
        <v>0</v>
      </c>
      <c r="AV889" s="9" t="str">
        <f t="shared" si="285"/>
        <v/>
      </c>
      <c r="AW889" s="85" t="e">
        <f>_xlfn.XLOOKUP($AV889,'Size capacities'!$A$2:$A$120,'Size capacities'!D$2:D$120)</f>
        <v>#N/A</v>
      </c>
      <c r="AX889" s="85" t="e">
        <f>_xlfn.XLOOKUP($AV889,'Size capacities'!$A$2:$A$120,'Size capacities'!E$2:E$120)</f>
        <v>#N/A</v>
      </c>
      <c r="AY889" s="85" t="e">
        <f>_xlfn.XLOOKUP($AV889,'Size capacities'!$A$2:$A$120,'Size capacities'!F$2:F$120)</f>
        <v>#N/A</v>
      </c>
      <c r="AZ889" s="85" t="e">
        <f>_xlfn.XLOOKUP($AV889,'Size capacities'!$A$2:$A$120,'Size capacities'!G$2:G$120)</f>
        <v>#N/A</v>
      </c>
      <c r="BA889" s="85">
        <f t="shared" si="286"/>
        <v>0</v>
      </c>
      <c r="BB889" s="85">
        <f t="shared" si="287"/>
        <v>0</v>
      </c>
    </row>
    <row r="890" spans="1:54" x14ac:dyDescent="0.3">
      <c r="A890" s="7">
        <v>887</v>
      </c>
      <c r="B890" s="91"/>
      <c r="C890" s="91"/>
      <c r="D890" s="91"/>
      <c r="E890" s="91"/>
      <c r="F890" s="91"/>
      <c r="G890" s="91"/>
      <c r="H890" s="91"/>
      <c r="I890" s="91"/>
      <c r="J890" s="91"/>
      <c r="K890" s="92"/>
      <c r="L890" s="92"/>
      <c r="M890" s="9">
        <f t="shared" ca="1" si="277"/>
        <v>0</v>
      </c>
      <c r="N890" s="10" cm="1">
        <f t="array" aca="1" ref="N890" ca="1">IF(ISBLANK(C890),0,IF(F890="Flow",AP890,IF(F890="Cascade",AQ890,IF(OR(ISBLANK(F890),ISBLANK(G890),ISBLANK(I890),ISBLANK(J890)),0,(_xlfn.XLOOKUP(S890,INDIRECT(U890&amp;W890&amp;"W"),_xlfn.XLOOKUP(T890,INDIRECT(U890&amp;W890&amp;"D"),INDIRECT(U890&amp;W890))))))))</f>
        <v>0</v>
      </c>
      <c r="O890" s="93"/>
      <c r="P890" s="9">
        <f t="shared" ca="1" si="278"/>
        <v>0</v>
      </c>
      <c r="Q890" s="9">
        <f t="shared" si="288"/>
        <v>0</v>
      </c>
      <c r="S890" s="7">
        <f t="shared" si="289"/>
        <v>800</v>
      </c>
      <c r="T890" s="7">
        <f t="shared" si="290"/>
        <v>800</v>
      </c>
      <c r="U890" s="8" t="str">
        <f t="shared" si="291"/>
        <v/>
      </c>
      <c r="V890" s="7" cm="1">
        <f t="array" aca="1" ref="V890" ca="1">IF(ISBLANK(I890),0,_xlfn.XLOOKUP(I890,INDIRECT(U890&amp;"Controls"),INDIRECT(U890&amp;"ControlsAddon")))</f>
        <v>0</v>
      </c>
      <c r="W890" s="7" t="str">
        <f t="shared" si="279"/>
        <v/>
      </c>
      <c r="X890" s="7" cm="1">
        <f t="array" aca="1" ref="X890" ca="1">IF(AND(K890="y",NOT(ISBLANK(H890))),_xlfn.XLOOKUP(S890,ralcassette,ralcassettecost),IF(K890="Y",_xlfn.XLOOKUP(S890,INDIRECT(U890&amp;"RALW"),_xlfn.XLOOKUP(T890,INDIRECT(U890&amp;"RALD"),INDIRECT(U890&amp;"RAL"))),0))</f>
        <v>0</v>
      </c>
      <c r="Y890" s="7">
        <f t="shared" si="292"/>
        <v>0</v>
      </c>
      <c r="Z890" s="7">
        <f t="shared" si="293"/>
        <v>0</v>
      </c>
      <c r="AA890" s="7" cm="1">
        <f t="array" ref="AA890">IF(ISNUMBER(SEARCH("cassette",H890)),_xlfn.XLOOKUP(S890,cassettewidth,_xlfn.XLOOKUP(H890,cassettetype,cassette)),IF(ISNUMBER(SEARCH("fascia",H890)),_xlfn.XLOOKUP(S890,fasciawidth,_xlfn.XLOOKUP(H890,fasciatype,fascia)),0))</f>
        <v>0</v>
      </c>
      <c r="AB890" s="7" t="str">
        <f t="shared" si="294"/>
        <v/>
      </c>
      <c r="AC890" s="7" t="str" cm="1">
        <f t="array" ref="AC890">IF(NOT(ISBLANK(H890)),_xlfn.XLOOKUP(S890,cassetterefwidth,_xlfn.XLOOKUP(T890,cassetterefdrop,cassetteref)),"")</f>
        <v/>
      </c>
      <c r="AD890" s="1" t="b">
        <f t="shared" si="295"/>
        <v>0</v>
      </c>
      <c r="AE890" s="1" t="b">
        <f t="shared" si="280"/>
        <v>0</v>
      </c>
      <c r="AF890" s="10" t="e" cm="1">
        <f t="array" aca="1" ref="AF890" ca="1">(_xlfn.XLOOKUP($S890,INDIRECT($U890&amp;$W890&amp;"W"),_xlfn.XLOOKUP($T890,INDIRECT($U890&amp;$W890&amp;"D"),INDIRECT($U890&amp;$W890))))</f>
        <v>#REF!</v>
      </c>
      <c r="AG890" s="9"/>
      <c r="AH890" s="9"/>
      <c r="AI890" s="9"/>
      <c r="AJ890" s="9"/>
      <c r="AK890" s="9"/>
      <c r="AL890" s="7">
        <f t="shared" si="281"/>
        <v>500</v>
      </c>
      <c r="AM890" s="7" t="str">
        <f t="shared" si="296"/>
        <v/>
      </c>
      <c r="AN890" s="7">
        <f t="shared" si="282"/>
        <v>0</v>
      </c>
      <c r="AO890" s="7">
        <f t="shared" si="283"/>
        <v>0</v>
      </c>
      <c r="AP890" s="9" cm="1">
        <f t="array" aca="1" ref="AP890" ca="1">IF(F890="Flow",_xlfn.XLOOKUP(AL890,INDIRECT(F890&amp;AM890&amp;"W"),_xlfn.XLOOKUP(AI890,INDIRECT(F890&amp;AM890&amp;"H"),INDIRECT(F890&amp;AM890))),0)</f>
        <v>0</v>
      </c>
      <c r="AQ890" s="9">
        <f>IF(F890="Cascade",_xlfn.XLOOKUP(S890,Cascade!$C$4:$S$4,Cascade!$C$5:$S$5),0)</f>
        <v>0</v>
      </c>
      <c r="AR890" s="9" t="b">
        <f t="shared" si="284"/>
        <v>0</v>
      </c>
      <c r="AS890" s="9" cm="1">
        <f t="array" aca="1" ref="AS890" ca="1">IF(OR(G890="Ellipse 43",G890="Luxury 46",G890="Type 2",G890="Type D",G890="Type Z",ISBLANK(G890)),0,_xlfn.XLOOKUP(S890,INDIRECT(U890&amp;AR890&amp;"w"),INDIRECT(U890&amp;AR890)))</f>
        <v>0</v>
      </c>
      <c r="AT890" s="9" cm="1">
        <f t="array" ref="AT890">IF(F890="ExtraLok 100",_xlfn.XLOOKUP(S890,'ExtraLok 100'!$C$6:$S$6,_xlfn.XLOOKUP('Pricing Tool'!T890,'ExtraLok 100'!$A$7:$A$21,'ExtraLok 100'!$C$7:$S$21)),IF(F890="ExtraLok 125",_xlfn.XLOOKUP('Pricing Tool'!S890,'ExtraLok 125'!$C$6:$S$6,_xlfn.XLOOKUP('Pricing Tool'!T890,'ExtraLok 125'!$A$7:$A$33,'ExtraLok 125'!$C$7:$S$33)),0))</f>
        <v>0</v>
      </c>
      <c r="AU890" s="9">
        <f t="shared" ca="1" si="297"/>
        <v>0</v>
      </c>
      <c r="AV890" s="9" t="str">
        <f t="shared" si="285"/>
        <v/>
      </c>
      <c r="AW890" s="85" t="e">
        <f>_xlfn.XLOOKUP($AV890,'Size capacities'!$A$2:$A$120,'Size capacities'!D$2:D$120)</f>
        <v>#N/A</v>
      </c>
      <c r="AX890" s="85" t="e">
        <f>_xlfn.XLOOKUP($AV890,'Size capacities'!$A$2:$A$120,'Size capacities'!E$2:E$120)</f>
        <v>#N/A</v>
      </c>
      <c r="AY890" s="85" t="e">
        <f>_xlfn.XLOOKUP($AV890,'Size capacities'!$A$2:$A$120,'Size capacities'!F$2:F$120)</f>
        <v>#N/A</v>
      </c>
      <c r="AZ890" s="85" t="e">
        <f>_xlfn.XLOOKUP($AV890,'Size capacities'!$A$2:$A$120,'Size capacities'!G$2:G$120)</f>
        <v>#N/A</v>
      </c>
      <c r="BA890" s="85">
        <f t="shared" si="286"/>
        <v>0</v>
      </c>
      <c r="BB890" s="85">
        <f t="shared" si="287"/>
        <v>0</v>
      </c>
    </row>
    <row r="891" spans="1:54" x14ac:dyDescent="0.3">
      <c r="A891" s="7">
        <v>888</v>
      </c>
      <c r="B891" s="91"/>
      <c r="C891" s="91"/>
      <c r="D891" s="91"/>
      <c r="E891" s="91"/>
      <c r="F891" s="91"/>
      <c r="G891" s="91"/>
      <c r="H891" s="91"/>
      <c r="I891" s="91"/>
      <c r="J891" s="91"/>
      <c r="K891" s="92"/>
      <c r="L891" s="92"/>
      <c r="M891" s="9">
        <f t="shared" ca="1" si="277"/>
        <v>0</v>
      </c>
      <c r="N891" s="10" cm="1">
        <f t="array" aca="1" ref="N891" ca="1">IF(ISBLANK(C891),0,IF(F891="Flow",AP891,IF(F891="Cascade",AQ891,IF(OR(ISBLANK(F891),ISBLANK(G891),ISBLANK(I891),ISBLANK(J891)),0,(_xlfn.XLOOKUP(S891,INDIRECT(U891&amp;W891&amp;"W"),_xlfn.XLOOKUP(T891,INDIRECT(U891&amp;W891&amp;"D"),INDIRECT(U891&amp;W891))))))))</f>
        <v>0</v>
      </c>
      <c r="O891" s="93"/>
      <c r="P891" s="9">
        <f t="shared" ca="1" si="278"/>
        <v>0</v>
      </c>
      <c r="Q891" s="9">
        <f t="shared" si="288"/>
        <v>0</v>
      </c>
      <c r="S891" s="7">
        <f t="shared" si="289"/>
        <v>800</v>
      </c>
      <c r="T891" s="7">
        <f t="shared" si="290"/>
        <v>800</v>
      </c>
      <c r="U891" s="8" t="str">
        <f t="shared" si="291"/>
        <v/>
      </c>
      <c r="V891" s="7" cm="1">
        <f t="array" aca="1" ref="V891" ca="1">IF(ISBLANK(I891),0,_xlfn.XLOOKUP(I891,INDIRECT(U891&amp;"Controls"),INDIRECT(U891&amp;"ControlsAddon")))</f>
        <v>0</v>
      </c>
      <c r="W891" s="7" t="str">
        <f t="shared" si="279"/>
        <v/>
      </c>
      <c r="X891" s="7" cm="1">
        <f t="array" aca="1" ref="X891" ca="1">IF(AND(K891="y",NOT(ISBLANK(H891))),_xlfn.XLOOKUP(S891,ralcassette,ralcassettecost),IF(K891="Y",_xlfn.XLOOKUP(S891,INDIRECT(U891&amp;"RALW"),_xlfn.XLOOKUP(T891,INDIRECT(U891&amp;"RALD"),INDIRECT(U891&amp;"RAL"))),0))</f>
        <v>0</v>
      </c>
      <c r="Y891" s="7">
        <f t="shared" si="292"/>
        <v>0</v>
      </c>
      <c r="Z891" s="7">
        <f t="shared" si="293"/>
        <v>0</v>
      </c>
      <c r="AA891" s="7" cm="1">
        <f t="array" ref="AA891">IF(ISNUMBER(SEARCH("cassette",H891)),_xlfn.XLOOKUP(S891,cassettewidth,_xlfn.XLOOKUP(H891,cassettetype,cassette)),IF(ISNUMBER(SEARCH("fascia",H891)),_xlfn.XLOOKUP(S891,fasciawidth,_xlfn.XLOOKUP(H891,fasciatype,fascia)),0))</f>
        <v>0</v>
      </c>
      <c r="AB891" s="7" t="str">
        <f t="shared" si="294"/>
        <v/>
      </c>
      <c r="AC891" s="7" t="str" cm="1">
        <f t="array" ref="AC891">IF(NOT(ISBLANK(H891)),_xlfn.XLOOKUP(S891,cassetterefwidth,_xlfn.XLOOKUP(T891,cassetterefdrop,cassetteref)),"")</f>
        <v/>
      </c>
      <c r="AD891" s="1" t="b">
        <f t="shared" si="295"/>
        <v>0</v>
      </c>
      <c r="AE891" s="1" t="b">
        <f t="shared" si="280"/>
        <v>0</v>
      </c>
      <c r="AF891" s="10" t="e" cm="1">
        <f t="array" aca="1" ref="AF891" ca="1">(_xlfn.XLOOKUP($S891,INDIRECT($U891&amp;$W891&amp;"W"),_xlfn.XLOOKUP($T891,INDIRECT($U891&amp;$W891&amp;"D"),INDIRECT($U891&amp;$W891))))</f>
        <v>#REF!</v>
      </c>
      <c r="AG891" s="9"/>
      <c r="AH891" s="9"/>
      <c r="AI891" s="9"/>
      <c r="AJ891" s="9"/>
      <c r="AK891" s="9"/>
      <c r="AL891" s="7">
        <f t="shared" si="281"/>
        <v>500</v>
      </c>
      <c r="AM891" s="7" t="str">
        <f t="shared" si="296"/>
        <v/>
      </c>
      <c r="AN891" s="7">
        <f t="shared" si="282"/>
        <v>0</v>
      </c>
      <c r="AO891" s="7">
        <f t="shared" si="283"/>
        <v>0</v>
      </c>
      <c r="AP891" s="9" cm="1">
        <f t="array" aca="1" ref="AP891" ca="1">IF(F891="Flow",_xlfn.XLOOKUP(AL891,INDIRECT(F891&amp;AM891&amp;"W"),_xlfn.XLOOKUP(AI891,INDIRECT(F891&amp;AM891&amp;"H"),INDIRECT(F891&amp;AM891))),0)</f>
        <v>0</v>
      </c>
      <c r="AQ891" s="9">
        <f>IF(F891="Cascade",_xlfn.XLOOKUP(S891,Cascade!$C$4:$S$4,Cascade!$C$5:$S$5),0)</f>
        <v>0</v>
      </c>
      <c r="AR891" s="9" t="b">
        <f t="shared" si="284"/>
        <v>0</v>
      </c>
      <c r="AS891" s="9" cm="1">
        <f t="array" aca="1" ref="AS891" ca="1">IF(OR(G891="Ellipse 43",G891="Luxury 46",G891="Type 2",G891="Type D",G891="Type Z",ISBLANK(G891)),0,_xlfn.XLOOKUP(S891,INDIRECT(U891&amp;AR891&amp;"w"),INDIRECT(U891&amp;AR891)))</f>
        <v>0</v>
      </c>
      <c r="AT891" s="9" cm="1">
        <f t="array" ref="AT891">IF(F891="ExtraLok 100",_xlfn.XLOOKUP(S891,'ExtraLok 100'!$C$6:$S$6,_xlfn.XLOOKUP('Pricing Tool'!T891,'ExtraLok 100'!$A$7:$A$21,'ExtraLok 100'!$C$7:$S$21)),IF(F891="ExtraLok 125",_xlfn.XLOOKUP('Pricing Tool'!S891,'ExtraLok 125'!$C$6:$S$6,_xlfn.XLOOKUP('Pricing Tool'!T891,'ExtraLok 125'!$A$7:$A$33,'ExtraLok 125'!$C$7:$S$33)),0))</f>
        <v>0</v>
      </c>
      <c r="AU891" s="9">
        <f t="shared" ca="1" si="297"/>
        <v>0</v>
      </c>
      <c r="AV891" s="9" t="str">
        <f t="shared" si="285"/>
        <v/>
      </c>
      <c r="AW891" s="85" t="e">
        <f>_xlfn.XLOOKUP($AV891,'Size capacities'!$A$2:$A$120,'Size capacities'!D$2:D$120)</f>
        <v>#N/A</v>
      </c>
      <c r="AX891" s="85" t="e">
        <f>_xlfn.XLOOKUP($AV891,'Size capacities'!$A$2:$A$120,'Size capacities'!E$2:E$120)</f>
        <v>#N/A</v>
      </c>
      <c r="AY891" s="85" t="e">
        <f>_xlfn.XLOOKUP($AV891,'Size capacities'!$A$2:$A$120,'Size capacities'!F$2:F$120)</f>
        <v>#N/A</v>
      </c>
      <c r="AZ891" s="85" t="e">
        <f>_xlfn.XLOOKUP($AV891,'Size capacities'!$A$2:$A$120,'Size capacities'!G$2:G$120)</f>
        <v>#N/A</v>
      </c>
      <c r="BA891" s="85">
        <f t="shared" si="286"/>
        <v>0</v>
      </c>
      <c r="BB891" s="85">
        <f t="shared" si="287"/>
        <v>0</v>
      </c>
    </row>
    <row r="892" spans="1:54" x14ac:dyDescent="0.3">
      <c r="A892" s="7">
        <v>889</v>
      </c>
      <c r="B892" s="91"/>
      <c r="C892" s="91"/>
      <c r="D892" s="91"/>
      <c r="E892" s="91"/>
      <c r="F892" s="91"/>
      <c r="G892" s="91"/>
      <c r="H892" s="91"/>
      <c r="I892" s="91"/>
      <c r="J892" s="91"/>
      <c r="K892" s="92"/>
      <c r="L892" s="92"/>
      <c r="M892" s="9">
        <f t="shared" ca="1" si="277"/>
        <v>0</v>
      </c>
      <c r="N892" s="10" cm="1">
        <f t="array" aca="1" ref="N892" ca="1">IF(ISBLANK(C892),0,IF(F892="Flow",AP892,IF(F892="Cascade",AQ892,IF(OR(ISBLANK(F892),ISBLANK(G892),ISBLANK(I892),ISBLANK(J892)),0,(_xlfn.XLOOKUP(S892,INDIRECT(U892&amp;W892&amp;"W"),_xlfn.XLOOKUP(T892,INDIRECT(U892&amp;W892&amp;"D"),INDIRECT(U892&amp;W892))))))))</f>
        <v>0</v>
      </c>
      <c r="O892" s="93"/>
      <c r="P892" s="9">
        <f t="shared" ca="1" si="278"/>
        <v>0</v>
      </c>
      <c r="Q892" s="9">
        <f t="shared" si="288"/>
        <v>0</v>
      </c>
      <c r="S892" s="7">
        <f t="shared" si="289"/>
        <v>800</v>
      </c>
      <c r="T892" s="7">
        <f t="shared" si="290"/>
        <v>800</v>
      </c>
      <c r="U892" s="8" t="str">
        <f t="shared" si="291"/>
        <v/>
      </c>
      <c r="V892" s="7" cm="1">
        <f t="array" aca="1" ref="V892" ca="1">IF(ISBLANK(I892),0,_xlfn.XLOOKUP(I892,INDIRECT(U892&amp;"Controls"),INDIRECT(U892&amp;"ControlsAddon")))</f>
        <v>0</v>
      </c>
      <c r="W892" s="7" t="str">
        <f t="shared" si="279"/>
        <v/>
      </c>
      <c r="X892" s="7" cm="1">
        <f t="array" aca="1" ref="X892" ca="1">IF(AND(K892="y",NOT(ISBLANK(H892))),_xlfn.XLOOKUP(S892,ralcassette,ralcassettecost),IF(K892="Y",_xlfn.XLOOKUP(S892,INDIRECT(U892&amp;"RALW"),_xlfn.XLOOKUP(T892,INDIRECT(U892&amp;"RALD"),INDIRECT(U892&amp;"RAL"))),0))</f>
        <v>0</v>
      </c>
      <c r="Y892" s="7">
        <f t="shared" si="292"/>
        <v>0</v>
      </c>
      <c r="Z892" s="7">
        <f t="shared" si="293"/>
        <v>0</v>
      </c>
      <c r="AA892" s="7" cm="1">
        <f t="array" ref="AA892">IF(ISNUMBER(SEARCH("cassette",H892)),_xlfn.XLOOKUP(S892,cassettewidth,_xlfn.XLOOKUP(H892,cassettetype,cassette)),IF(ISNUMBER(SEARCH("fascia",H892)),_xlfn.XLOOKUP(S892,fasciawidth,_xlfn.XLOOKUP(H892,fasciatype,fascia)),0))</f>
        <v>0</v>
      </c>
      <c r="AB892" s="7" t="str">
        <f t="shared" si="294"/>
        <v/>
      </c>
      <c r="AC892" s="7" t="str" cm="1">
        <f t="array" ref="AC892">IF(NOT(ISBLANK(H892)),_xlfn.XLOOKUP(S892,cassetterefwidth,_xlfn.XLOOKUP(T892,cassetterefdrop,cassetteref)),"")</f>
        <v/>
      </c>
      <c r="AD892" s="1" t="b">
        <f t="shared" si="295"/>
        <v>0</v>
      </c>
      <c r="AE892" s="1" t="b">
        <f t="shared" si="280"/>
        <v>0</v>
      </c>
      <c r="AF892" s="10" t="e" cm="1">
        <f t="array" aca="1" ref="AF892" ca="1">(_xlfn.XLOOKUP($S892,INDIRECT($U892&amp;$W892&amp;"W"),_xlfn.XLOOKUP($T892,INDIRECT($U892&amp;$W892&amp;"D"),INDIRECT($U892&amp;$W892))))</f>
        <v>#REF!</v>
      </c>
      <c r="AG892" s="9"/>
      <c r="AH892" s="9"/>
      <c r="AI892" s="9"/>
      <c r="AJ892" s="9"/>
      <c r="AK892" s="9"/>
      <c r="AL892" s="7">
        <f t="shared" si="281"/>
        <v>500</v>
      </c>
      <c r="AM892" s="7" t="str">
        <f t="shared" si="296"/>
        <v/>
      </c>
      <c r="AN892" s="7">
        <f t="shared" si="282"/>
        <v>0</v>
      </c>
      <c r="AO892" s="7">
        <f t="shared" si="283"/>
        <v>0</v>
      </c>
      <c r="AP892" s="9" cm="1">
        <f t="array" aca="1" ref="AP892" ca="1">IF(F892="Flow",_xlfn.XLOOKUP(AL892,INDIRECT(F892&amp;AM892&amp;"W"),_xlfn.XLOOKUP(AI892,INDIRECT(F892&amp;AM892&amp;"H"),INDIRECT(F892&amp;AM892))),0)</f>
        <v>0</v>
      </c>
      <c r="AQ892" s="9">
        <f>IF(F892="Cascade",_xlfn.XLOOKUP(S892,Cascade!$C$4:$S$4,Cascade!$C$5:$S$5),0)</f>
        <v>0</v>
      </c>
      <c r="AR892" s="9" t="b">
        <f t="shared" si="284"/>
        <v>0</v>
      </c>
      <c r="AS892" s="9" cm="1">
        <f t="array" aca="1" ref="AS892" ca="1">IF(OR(G892="Ellipse 43",G892="Luxury 46",G892="Type 2",G892="Type D",G892="Type Z",ISBLANK(G892)),0,_xlfn.XLOOKUP(S892,INDIRECT(U892&amp;AR892&amp;"w"),INDIRECT(U892&amp;AR892)))</f>
        <v>0</v>
      </c>
      <c r="AT892" s="9" cm="1">
        <f t="array" ref="AT892">IF(F892="ExtraLok 100",_xlfn.XLOOKUP(S892,'ExtraLok 100'!$C$6:$S$6,_xlfn.XLOOKUP('Pricing Tool'!T892,'ExtraLok 100'!$A$7:$A$21,'ExtraLok 100'!$C$7:$S$21)),IF(F892="ExtraLok 125",_xlfn.XLOOKUP('Pricing Tool'!S892,'ExtraLok 125'!$C$6:$S$6,_xlfn.XLOOKUP('Pricing Tool'!T892,'ExtraLok 125'!$A$7:$A$33,'ExtraLok 125'!$C$7:$S$33)),0))</f>
        <v>0</v>
      </c>
      <c r="AU892" s="9">
        <f t="shared" ca="1" si="297"/>
        <v>0</v>
      </c>
      <c r="AV892" s="9" t="str">
        <f t="shared" si="285"/>
        <v/>
      </c>
      <c r="AW892" s="85" t="e">
        <f>_xlfn.XLOOKUP($AV892,'Size capacities'!$A$2:$A$120,'Size capacities'!D$2:D$120)</f>
        <v>#N/A</v>
      </c>
      <c r="AX892" s="85" t="e">
        <f>_xlfn.XLOOKUP($AV892,'Size capacities'!$A$2:$A$120,'Size capacities'!E$2:E$120)</f>
        <v>#N/A</v>
      </c>
      <c r="AY892" s="85" t="e">
        <f>_xlfn.XLOOKUP($AV892,'Size capacities'!$A$2:$A$120,'Size capacities'!F$2:F$120)</f>
        <v>#N/A</v>
      </c>
      <c r="AZ892" s="85" t="e">
        <f>_xlfn.XLOOKUP($AV892,'Size capacities'!$A$2:$A$120,'Size capacities'!G$2:G$120)</f>
        <v>#N/A</v>
      </c>
      <c r="BA892" s="85">
        <f t="shared" si="286"/>
        <v>0</v>
      </c>
      <c r="BB892" s="85">
        <f t="shared" si="287"/>
        <v>0</v>
      </c>
    </row>
    <row r="893" spans="1:54" x14ac:dyDescent="0.3">
      <c r="A893" s="7">
        <v>890</v>
      </c>
      <c r="B893" s="91"/>
      <c r="C893" s="91"/>
      <c r="D893" s="91"/>
      <c r="E893" s="91"/>
      <c r="F893" s="91"/>
      <c r="G893" s="91"/>
      <c r="H893" s="91"/>
      <c r="I893" s="91"/>
      <c r="J893" s="91"/>
      <c r="K893" s="92"/>
      <c r="L893" s="92"/>
      <c r="M893" s="9">
        <f t="shared" ca="1" si="277"/>
        <v>0</v>
      </c>
      <c r="N893" s="10" cm="1">
        <f t="array" aca="1" ref="N893" ca="1">IF(ISBLANK(C893),0,IF(F893="Flow",AP893,IF(F893="Cascade",AQ893,IF(OR(ISBLANK(F893),ISBLANK(G893),ISBLANK(I893),ISBLANK(J893)),0,(_xlfn.XLOOKUP(S893,INDIRECT(U893&amp;W893&amp;"W"),_xlfn.XLOOKUP(T893,INDIRECT(U893&amp;W893&amp;"D"),INDIRECT(U893&amp;W893))))))))</f>
        <v>0</v>
      </c>
      <c r="O893" s="93"/>
      <c r="P893" s="9">
        <f t="shared" ca="1" si="278"/>
        <v>0</v>
      </c>
      <c r="Q893" s="9">
        <f t="shared" si="288"/>
        <v>0</v>
      </c>
      <c r="S893" s="7">
        <f t="shared" si="289"/>
        <v>800</v>
      </c>
      <c r="T893" s="7">
        <f t="shared" si="290"/>
        <v>800</v>
      </c>
      <c r="U893" s="8" t="str">
        <f t="shared" si="291"/>
        <v/>
      </c>
      <c r="V893" s="7" cm="1">
        <f t="array" aca="1" ref="V893" ca="1">IF(ISBLANK(I893),0,_xlfn.XLOOKUP(I893,INDIRECT(U893&amp;"Controls"),INDIRECT(U893&amp;"ControlsAddon")))</f>
        <v>0</v>
      </c>
      <c r="W893" s="7" t="str">
        <f t="shared" si="279"/>
        <v/>
      </c>
      <c r="X893" s="7" cm="1">
        <f t="array" aca="1" ref="X893" ca="1">IF(AND(K893="y",NOT(ISBLANK(H893))),_xlfn.XLOOKUP(S893,ralcassette,ralcassettecost),IF(K893="Y",_xlfn.XLOOKUP(S893,INDIRECT(U893&amp;"RALW"),_xlfn.XLOOKUP(T893,INDIRECT(U893&amp;"RALD"),INDIRECT(U893&amp;"RAL"))),0))</f>
        <v>0</v>
      </c>
      <c r="Y893" s="7">
        <f t="shared" si="292"/>
        <v>0</v>
      </c>
      <c r="Z893" s="7">
        <f t="shared" si="293"/>
        <v>0</v>
      </c>
      <c r="AA893" s="7" cm="1">
        <f t="array" ref="AA893">IF(ISNUMBER(SEARCH("cassette",H893)),_xlfn.XLOOKUP(S893,cassettewidth,_xlfn.XLOOKUP(H893,cassettetype,cassette)),IF(ISNUMBER(SEARCH("fascia",H893)),_xlfn.XLOOKUP(S893,fasciawidth,_xlfn.XLOOKUP(H893,fasciatype,fascia)),0))</f>
        <v>0</v>
      </c>
      <c r="AB893" s="7" t="str">
        <f t="shared" si="294"/>
        <v/>
      </c>
      <c r="AC893" s="7" t="str" cm="1">
        <f t="array" ref="AC893">IF(NOT(ISBLANK(H893)),_xlfn.XLOOKUP(S893,cassetterefwidth,_xlfn.XLOOKUP(T893,cassetterefdrop,cassetteref)),"")</f>
        <v/>
      </c>
      <c r="AD893" s="1" t="b">
        <f t="shared" si="295"/>
        <v>0</v>
      </c>
      <c r="AE893" s="1" t="b">
        <f t="shared" si="280"/>
        <v>0</v>
      </c>
      <c r="AF893" s="10" t="e" cm="1">
        <f t="array" aca="1" ref="AF893" ca="1">(_xlfn.XLOOKUP($S893,INDIRECT($U893&amp;$W893&amp;"W"),_xlfn.XLOOKUP($T893,INDIRECT($U893&amp;$W893&amp;"D"),INDIRECT($U893&amp;$W893))))</f>
        <v>#REF!</v>
      </c>
      <c r="AG893" s="9"/>
      <c r="AH893" s="9"/>
      <c r="AI893" s="9"/>
      <c r="AJ893" s="9"/>
      <c r="AK893" s="9"/>
      <c r="AL893" s="7">
        <f t="shared" si="281"/>
        <v>500</v>
      </c>
      <c r="AM893" s="7" t="str">
        <f t="shared" si="296"/>
        <v/>
      </c>
      <c r="AN893" s="7">
        <f t="shared" si="282"/>
        <v>0</v>
      </c>
      <c r="AO893" s="7">
        <f t="shared" si="283"/>
        <v>0</v>
      </c>
      <c r="AP893" s="9" cm="1">
        <f t="array" aca="1" ref="AP893" ca="1">IF(F893="Flow",_xlfn.XLOOKUP(AL893,INDIRECT(F893&amp;AM893&amp;"W"),_xlfn.XLOOKUP(AI893,INDIRECT(F893&amp;AM893&amp;"H"),INDIRECT(F893&amp;AM893))),0)</f>
        <v>0</v>
      </c>
      <c r="AQ893" s="9">
        <f>IF(F893="Cascade",_xlfn.XLOOKUP(S893,Cascade!$C$4:$S$4,Cascade!$C$5:$S$5),0)</f>
        <v>0</v>
      </c>
      <c r="AR893" s="9" t="b">
        <f t="shared" si="284"/>
        <v>0</v>
      </c>
      <c r="AS893" s="9" cm="1">
        <f t="array" aca="1" ref="AS893" ca="1">IF(OR(G893="Ellipse 43",G893="Luxury 46",G893="Type 2",G893="Type D",G893="Type Z",ISBLANK(G893)),0,_xlfn.XLOOKUP(S893,INDIRECT(U893&amp;AR893&amp;"w"),INDIRECT(U893&amp;AR893)))</f>
        <v>0</v>
      </c>
      <c r="AT893" s="9" cm="1">
        <f t="array" ref="AT893">IF(F893="ExtraLok 100",_xlfn.XLOOKUP(S893,'ExtraLok 100'!$C$6:$S$6,_xlfn.XLOOKUP('Pricing Tool'!T893,'ExtraLok 100'!$A$7:$A$21,'ExtraLok 100'!$C$7:$S$21)),IF(F893="ExtraLok 125",_xlfn.XLOOKUP('Pricing Tool'!S893,'ExtraLok 125'!$C$6:$S$6,_xlfn.XLOOKUP('Pricing Tool'!T893,'ExtraLok 125'!$A$7:$A$33,'ExtraLok 125'!$C$7:$S$33)),0))</f>
        <v>0</v>
      </c>
      <c r="AU893" s="9">
        <f t="shared" ca="1" si="297"/>
        <v>0</v>
      </c>
      <c r="AV893" s="9" t="str">
        <f t="shared" si="285"/>
        <v/>
      </c>
      <c r="AW893" s="85" t="e">
        <f>_xlfn.XLOOKUP($AV893,'Size capacities'!$A$2:$A$120,'Size capacities'!D$2:D$120)</f>
        <v>#N/A</v>
      </c>
      <c r="AX893" s="85" t="e">
        <f>_xlfn.XLOOKUP($AV893,'Size capacities'!$A$2:$A$120,'Size capacities'!E$2:E$120)</f>
        <v>#N/A</v>
      </c>
      <c r="AY893" s="85" t="e">
        <f>_xlfn.XLOOKUP($AV893,'Size capacities'!$A$2:$A$120,'Size capacities'!F$2:F$120)</f>
        <v>#N/A</v>
      </c>
      <c r="AZ893" s="85" t="e">
        <f>_xlfn.XLOOKUP($AV893,'Size capacities'!$A$2:$A$120,'Size capacities'!G$2:G$120)</f>
        <v>#N/A</v>
      </c>
      <c r="BA893" s="85">
        <f t="shared" si="286"/>
        <v>0</v>
      </c>
      <c r="BB893" s="85">
        <f t="shared" si="287"/>
        <v>0</v>
      </c>
    </row>
    <row r="894" spans="1:54" x14ac:dyDescent="0.3">
      <c r="A894" s="7">
        <v>891</v>
      </c>
      <c r="B894" s="91"/>
      <c r="C894" s="91"/>
      <c r="D894" s="91"/>
      <c r="E894" s="91"/>
      <c r="F894" s="91"/>
      <c r="G894" s="91"/>
      <c r="H894" s="91"/>
      <c r="I894" s="91"/>
      <c r="J894" s="91"/>
      <c r="K894" s="92"/>
      <c r="L894" s="92"/>
      <c r="M894" s="9">
        <f t="shared" ca="1" si="277"/>
        <v>0</v>
      </c>
      <c r="N894" s="10" cm="1">
        <f t="array" aca="1" ref="N894" ca="1">IF(ISBLANK(C894),0,IF(F894="Flow",AP894,IF(F894="Cascade",AQ894,IF(OR(ISBLANK(F894),ISBLANK(G894),ISBLANK(I894),ISBLANK(J894)),0,(_xlfn.XLOOKUP(S894,INDIRECT(U894&amp;W894&amp;"W"),_xlfn.XLOOKUP(T894,INDIRECT(U894&amp;W894&amp;"D"),INDIRECT(U894&amp;W894))))))))</f>
        <v>0</v>
      </c>
      <c r="O894" s="93"/>
      <c r="P894" s="9">
        <f t="shared" ca="1" si="278"/>
        <v>0</v>
      </c>
      <c r="Q894" s="9">
        <f t="shared" si="288"/>
        <v>0</v>
      </c>
      <c r="S894" s="7">
        <f t="shared" si="289"/>
        <v>800</v>
      </c>
      <c r="T894" s="7">
        <f t="shared" si="290"/>
        <v>800</v>
      </c>
      <c r="U894" s="8" t="str">
        <f t="shared" si="291"/>
        <v/>
      </c>
      <c r="V894" s="7" cm="1">
        <f t="array" aca="1" ref="V894" ca="1">IF(ISBLANK(I894),0,_xlfn.XLOOKUP(I894,INDIRECT(U894&amp;"Controls"),INDIRECT(U894&amp;"ControlsAddon")))</f>
        <v>0</v>
      </c>
      <c r="W894" s="7" t="str">
        <f t="shared" si="279"/>
        <v/>
      </c>
      <c r="X894" s="7" cm="1">
        <f t="array" aca="1" ref="X894" ca="1">IF(AND(K894="y",NOT(ISBLANK(H894))),_xlfn.XLOOKUP(S894,ralcassette,ralcassettecost),IF(K894="Y",_xlfn.XLOOKUP(S894,INDIRECT(U894&amp;"RALW"),_xlfn.XLOOKUP(T894,INDIRECT(U894&amp;"RALD"),INDIRECT(U894&amp;"RAL"))),0))</f>
        <v>0</v>
      </c>
      <c r="Y894" s="7">
        <f t="shared" si="292"/>
        <v>0</v>
      </c>
      <c r="Z894" s="7">
        <f t="shared" si="293"/>
        <v>0</v>
      </c>
      <c r="AA894" s="7" cm="1">
        <f t="array" ref="AA894">IF(ISNUMBER(SEARCH("cassette",H894)),_xlfn.XLOOKUP(S894,cassettewidth,_xlfn.XLOOKUP(H894,cassettetype,cassette)),IF(ISNUMBER(SEARCH("fascia",H894)),_xlfn.XLOOKUP(S894,fasciawidth,_xlfn.XLOOKUP(H894,fasciatype,fascia)),0))</f>
        <v>0</v>
      </c>
      <c r="AB894" s="7" t="str">
        <f t="shared" si="294"/>
        <v/>
      </c>
      <c r="AC894" s="7" t="str" cm="1">
        <f t="array" ref="AC894">IF(NOT(ISBLANK(H894)),_xlfn.XLOOKUP(S894,cassetterefwidth,_xlfn.XLOOKUP(T894,cassetterefdrop,cassetteref)),"")</f>
        <v/>
      </c>
      <c r="AD894" s="1" t="b">
        <f t="shared" si="295"/>
        <v>0</v>
      </c>
      <c r="AE894" s="1" t="b">
        <f t="shared" si="280"/>
        <v>0</v>
      </c>
      <c r="AF894" s="10" t="e" cm="1">
        <f t="array" aca="1" ref="AF894" ca="1">(_xlfn.XLOOKUP($S894,INDIRECT($U894&amp;$W894&amp;"W"),_xlfn.XLOOKUP($T894,INDIRECT($U894&amp;$W894&amp;"D"),INDIRECT($U894&amp;$W894))))</f>
        <v>#REF!</v>
      </c>
      <c r="AG894" s="9"/>
      <c r="AH894" s="9"/>
      <c r="AI894" s="9"/>
      <c r="AJ894" s="9"/>
      <c r="AK894" s="9"/>
      <c r="AL894" s="7">
        <f t="shared" si="281"/>
        <v>500</v>
      </c>
      <c r="AM894" s="7" t="str">
        <f t="shared" si="296"/>
        <v/>
      </c>
      <c r="AN894" s="7">
        <f t="shared" si="282"/>
        <v>0</v>
      </c>
      <c r="AO894" s="7">
        <f t="shared" si="283"/>
        <v>0</v>
      </c>
      <c r="AP894" s="9" cm="1">
        <f t="array" aca="1" ref="AP894" ca="1">IF(F894="Flow",_xlfn.XLOOKUP(AL894,INDIRECT(F894&amp;AM894&amp;"W"),_xlfn.XLOOKUP(AI894,INDIRECT(F894&amp;AM894&amp;"H"),INDIRECT(F894&amp;AM894))),0)</f>
        <v>0</v>
      </c>
      <c r="AQ894" s="9">
        <f>IF(F894="Cascade",_xlfn.XLOOKUP(S894,Cascade!$C$4:$S$4,Cascade!$C$5:$S$5),0)</f>
        <v>0</v>
      </c>
      <c r="AR894" s="9" t="b">
        <f t="shared" si="284"/>
        <v>0</v>
      </c>
      <c r="AS894" s="9" cm="1">
        <f t="array" aca="1" ref="AS894" ca="1">IF(OR(G894="Ellipse 43",G894="Luxury 46",G894="Type 2",G894="Type D",G894="Type Z",ISBLANK(G894)),0,_xlfn.XLOOKUP(S894,INDIRECT(U894&amp;AR894&amp;"w"),INDIRECT(U894&amp;AR894)))</f>
        <v>0</v>
      </c>
      <c r="AT894" s="9" cm="1">
        <f t="array" ref="AT894">IF(F894="ExtraLok 100",_xlfn.XLOOKUP(S894,'ExtraLok 100'!$C$6:$S$6,_xlfn.XLOOKUP('Pricing Tool'!T894,'ExtraLok 100'!$A$7:$A$21,'ExtraLok 100'!$C$7:$S$21)),IF(F894="ExtraLok 125",_xlfn.XLOOKUP('Pricing Tool'!S894,'ExtraLok 125'!$C$6:$S$6,_xlfn.XLOOKUP('Pricing Tool'!T894,'ExtraLok 125'!$A$7:$A$33,'ExtraLok 125'!$C$7:$S$33)),0))</f>
        <v>0</v>
      </c>
      <c r="AU894" s="9">
        <f t="shared" ca="1" si="297"/>
        <v>0</v>
      </c>
      <c r="AV894" s="9" t="str">
        <f t="shared" si="285"/>
        <v/>
      </c>
      <c r="AW894" s="85" t="e">
        <f>_xlfn.XLOOKUP($AV894,'Size capacities'!$A$2:$A$120,'Size capacities'!D$2:D$120)</f>
        <v>#N/A</v>
      </c>
      <c r="AX894" s="85" t="e">
        <f>_xlfn.XLOOKUP($AV894,'Size capacities'!$A$2:$A$120,'Size capacities'!E$2:E$120)</f>
        <v>#N/A</v>
      </c>
      <c r="AY894" s="85" t="e">
        <f>_xlfn.XLOOKUP($AV894,'Size capacities'!$A$2:$A$120,'Size capacities'!F$2:F$120)</f>
        <v>#N/A</v>
      </c>
      <c r="AZ894" s="85" t="e">
        <f>_xlfn.XLOOKUP($AV894,'Size capacities'!$A$2:$A$120,'Size capacities'!G$2:G$120)</f>
        <v>#N/A</v>
      </c>
      <c r="BA894" s="85">
        <f t="shared" si="286"/>
        <v>0</v>
      </c>
      <c r="BB894" s="85">
        <f t="shared" si="287"/>
        <v>0</v>
      </c>
    </row>
    <row r="895" spans="1:54" x14ac:dyDescent="0.3">
      <c r="A895" s="7">
        <v>892</v>
      </c>
      <c r="B895" s="91"/>
      <c r="C895" s="91"/>
      <c r="D895" s="91"/>
      <c r="E895" s="91"/>
      <c r="F895" s="91"/>
      <c r="G895" s="91"/>
      <c r="H895" s="91"/>
      <c r="I895" s="91"/>
      <c r="J895" s="91"/>
      <c r="K895" s="92"/>
      <c r="L895" s="92"/>
      <c r="M895" s="9">
        <f t="shared" ca="1" si="277"/>
        <v>0</v>
      </c>
      <c r="N895" s="10" cm="1">
        <f t="array" aca="1" ref="N895" ca="1">IF(ISBLANK(C895),0,IF(F895="Flow",AP895,IF(F895="Cascade",AQ895,IF(OR(ISBLANK(F895),ISBLANK(G895),ISBLANK(I895),ISBLANK(J895)),0,(_xlfn.XLOOKUP(S895,INDIRECT(U895&amp;W895&amp;"W"),_xlfn.XLOOKUP(T895,INDIRECT(U895&amp;W895&amp;"D"),INDIRECT(U895&amp;W895))))))))</f>
        <v>0</v>
      </c>
      <c r="O895" s="93"/>
      <c r="P895" s="9">
        <f t="shared" ca="1" si="278"/>
        <v>0</v>
      </c>
      <c r="Q895" s="9">
        <f t="shared" si="288"/>
        <v>0</v>
      </c>
      <c r="S895" s="7">
        <f t="shared" si="289"/>
        <v>800</v>
      </c>
      <c r="T895" s="7">
        <f t="shared" si="290"/>
        <v>800</v>
      </c>
      <c r="U895" s="8" t="str">
        <f t="shared" si="291"/>
        <v/>
      </c>
      <c r="V895" s="7" cm="1">
        <f t="array" aca="1" ref="V895" ca="1">IF(ISBLANK(I895),0,_xlfn.XLOOKUP(I895,INDIRECT(U895&amp;"Controls"),INDIRECT(U895&amp;"ControlsAddon")))</f>
        <v>0</v>
      </c>
      <c r="W895" s="7" t="str">
        <f t="shared" si="279"/>
        <v/>
      </c>
      <c r="X895" s="7" cm="1">
        <f t="array" aca="1" ref="X895" ca="1">IF(AND(K895="y",NOT(ISBLANK(H895))),_xlfn.XLOOKUP(S895,ralcassette,ralcassettecost),IF(K895="Y",_xlfn.XLOOKUP(S895,INDIRECT(U895&amp;"RALW"),_xlfn.XLOOKUP(T895,INDIRECT(U895&amp;"RALD"),INDIRECT(U895&amp;"RAL"))),0))</f>
        <v>0</v>
      </c>
      <c r="Y895" s="7">
        <f t="shared" si="292"/>
        <v>0</v>
      </c>
      <c r="Z895" s="7">
        <f t="shared" si="293"/>
        <v>0</v>
      </c>
      <c r="AA895" s="7" cm="1">
        <f t="array" ref="AA895">IF(ISNUMBER(SEARCH("cassette",H895)),_xlfn.XLOOKUP(S895,cassettewidth,_xlfn.XLOOKUP(H895,cassettetype,cassette)),IF(ISNUMBER(SEARCH("fascia",H895)),_xlfn.XLOOKUP(S895,fasciawidth,_xlfn.XLOOKUP(H895,fasciatype,fascia)),0))</f>
        <v>0</v>
      </c>
      <c r="AB895" s="7" t="str">
        <f t="shared" si="294"/>
        <v/>
      </c>
      <c r="AC895" s="7" t="str" cm="1">
        <f t="array" ref="AC895">IF(NOT(ISBLANK(H895)),_xlfn.XLOOKUP(S895,cassetterefwidth,_xlfn.XLOOKUP(T895,cassetterefdrop,cassetteref)),"")</f>
        <v/>
      </c>
      <c r="AD895" s="1" t="b">
        <f t="shared" si="295"/>
        <v>0</v>
      </c>
      <c r="AE895" s="1" t="b">
        <f t="shared" si="280"/>
        <v>0</v>
      </c>
      <c r="AF895" s="10" t="e" cm="1">
        <f t="array" aca="1" ref="AF895" ca="1">(_xlfn.XLOOKUP($S895,INDIRECT($U895&amp;$W895&amp;"W"),_xlfn.XLOOKUP($T895,INDIRECT($U895&amp;$W895&amp;"D"),INDIRECT($U895&amp;$W895))))</f>
        <v>#REF!</v>
      </c>
      <c r="AG895" s="9"/>
      <c r="AH895" s="9"/>
      <c r="AI895" s="9"/>
      <c r="AJ895" s="9"/>
      <c r="AK895" s="9"/>
      <c r="AL895" s="7">
        <f t="shared" si="281"/>
        <v>500</v>
      </c>
      <c r="AM895" s="7" t="str">
        <f t="shared" si="296"/>
        <v/>
      </c>
      <c r="AN895" s="7">
        <f t="shared" si="282"/>
        <v>0</v>
      </c>
      <c r="AO895" s="7">
        <f t="shared" si="283"/>
        <v>0</v>
      </c>
      <c r="AP895" s="9" cm="1">
        <f t="array" aca="1" ref="AP895" ca="1">IF(F895="Flow",_xlfn.XLOOKUP(AL895,INDIRECT(F895&amp;AM895&amp;"W"),_xlfn.XLOOKUP(AI895,INDIRECT(F895&amp;AM895&amp;"H"),INDIRECT(F895&amp;AM895))),0)</f>
        <v>0</v>
      </c>
      <c r="AQ895" s="9">
        <f>IF(F895="Cascade",_xlfn.XLOOKUP(S895,Cascade!$C$4:$S$4,Cascade!$C$5:$S$5),0)</f>
        <v>0</v>
      </c>
      <c r="AR895" s="9" t="b">
        <f t="shared" si="284"/>
        <v>0</v>
      </c>
      <c r="AS895" s="9" cm="1">
        <f t="array" aca="1" ref="AS895" ca="1">IF(OR(G895="Ellipse 43",G895="Luxury 46",G895="Type 2",G895="Type D",G895="Type Z",ISBLANK(G895)),0,_xlfn.XLOOKUP(S895,INDIRECT(U895&amp;AR895&amp;"w"),INDIRECT(U895&amp;AR895)))</f>
        <v>0</v>
      </c>
      <c r="AT895" s="9" cm="1">
        <f t="array" ref="AT895">IF(F895="ExtraLok 100",_xlfn.XLOOKUP(S895,'ExtraLok 100'!$C$6:$S$6,_xlfn.XLOOKUP('Pricing Tool'!T895,'ExtraLok 100'!$A$7:$A$21,'ExtraLok 100'!$C$7:$S$21)),IF(F895="ExtraLok 125",_xlfn.XLOOKUP('Pricing Tool'!S895,'ExtraLok 125'!$C$6:$S$6,_xlfn.XLOOKUP('Pricing Tool'!T895,'ExtraLok 125'!$A$7:$A$33,'ExtraLok 125'!$C$7:$S$33)),0))</f>
        <v>0</v>
      </c>
      <c r="AU895" s="9">
        <f t="shared" ca="1" si="297"/>
        <v>0</v>
      </c>
      <c r="AV895" s="9" t="str">
        <f t="shared" si="285"/>
        <v/>
      </c>
      <c r="AW895" s="85" t="e">
        <f>_xlfn.XLOOKUP($AV895,'Size capacities'!$A$2:$A$120,'Size capacities'!D$2:D$120)</f>
        <v>#N/A</v>
      </c>
      <c r="AX895" s="85" t="e">
        <f>_xlfn.XLOOKUP($AV895,'Size capacities'!$A$2:$A$120,'Size capacities'!E$2:E$120)</f>
        <v>#N/A</v>
      </c>
      <c r="AY895" s="85" t="e">
        <f>_xlfn.XLOOKUP($AV895,'Size capacities'!$A$2:$A$120,'Size capacities'!F$2:F$120)</f>
        <v>#N/A</v>
      </c>
      <c r="AZ895" s="85" t="e">
        <f>_xlfn.XLOOKUP($AV895,'Size capacities'!$A$2:$A$120,'Size capacities'!G$2:G$120)</f>
        <v>#N/A</v>
      </c>
      <c r="BA895" s="85">
        <f t="shared" si="286"/>
        <v>0</v>
      </c>
      <c r="BB895" s="85">
        <f t="shared" si="287"/>
        <v>0</v>
      </c>
    </row>
    <row r="896" spans="1:54" x14ac:dyDescent="0.3">
      <c r="A896" s="7">
        <v>893</v>
      </c>
      <c r="B896" s="91"/>
      <c r="C896" s="91"/>
      <c r="D896" s="91"/>
      <c r="E896" s="91"/>
      <c r="F896" s="91"/>
      <c r="G896" s="91"/>
      <c r="H896" s="91"/>
      <c r="I896" s="91"/>
      <c r="J896" s="91"/>
      <c r="K896" s="92"/>
      <c r="L896" s="92"/>
      <c r="M896" s="9">
        <f t="shared" ca="1" si="277"/>
        <v>0</v>
      </c>
      <c r="N896" s="10" cm="1">
        <f t="array" aca="1" ref="N896" ca="1">IF(ISBLANK(C896),0,IF(F896="Flow",AP896,IF(F896="Cascade",AQ896,IF(OR(ISBLANK(F896),ISBLANK(G896),ISBLANK(I896),ISBLANK(J896)),0,(_xlfn.XLOOKUP(S896,INDIRECT(U896&amp;W896&amp;"W"),_xlfn.XLOOKUP(T896,INDIRECT(U896&amp;W896&amp;"D"),INDIRECT(U896&amp;W896))))))))</f>
        <v>0</v>
      </c>
      <c r="O896" s="93"/>
      <c r="P896" s="9">
        <f t="shared" ca="1" si="278"/>
        <v>0</v>
      </c>
      <c r="Q896" s="9">
        <f t="shared" si="288"/>
        <v>0</v>
      </c>
      <c r="S896" s="7">
        <f t="shared" si="289"/>
        <v>800</v>
      </c>
      <c r="T896" s="7">
        <f t="shared" si="290"/>
        <v>800</v>
      </c>
      <c r="U896" s="8" t="str">
        <f t="shared" si="291"/>
        <v/>
      </c>
      <c r="V896" s="7" cm="1">
        <f t="array" aca="1" ref="V896" ca="1">IF(ISBLANK(I896),0,_xlfn.XLOOKUP(I896,INDIRECT(U896&amp;"Controls"),INDIRECT(U896&amp;"ControlsAddon")))</f>
        <v>0</v>
      </c>
      <c r="W896" s="7" t="str">
        <f t="shared" si="279"/>
        <v/>
      </c>
      <c r="X896" s="7" cm="1">
        <f t="array" aca="1" ref="X896" ca="1">IF(AND(K896="y",NOT(ISBLANK(H896))),_xlfn.XLOOKUP(S896,ralcassette,ralcassettecost),IF(K896="Y",_xlfn.XLOOKUP(S896,INDIRECT(U896&amp;"RALW"),_xlfn.XLOOKUP(T896,INDIRECT(U896&amp;"RALD"),INDIRECT(U896&amp;"RAL"))),0))</f>
        <v>0</v>
      </c>
      <c r="Y896" s="7">
        <f t="shared" si="292"/>
        <v>0</v>
      </c>
      <c r="Z896" s="7">
        <f t="shared" si="293"/>
        <v>0</v>
      </c>
      <c r="AA896" s="7" cm="1">
        <f t="array" ref="AA896">IF(ISNUMBER(SEARCH("cassette",H896)),_xlfn.XLOOKUP(S896,cassettewidth,_xlfn.XLOOKUP(H896,cassettetype,cassette)),IF(ISNUMBER(SEARCH("fascia",H896)),_xlfn.XLOOKUP(S896,fasciawidth,_xlfn.XLOOKUP(H896,fasciatype,fascia)),0))</f>
        <v>0</v>
      </c>
      <c r="AB896" s="7" t="str">
        <f t="shared" si="294"/>
        <v/>
      </c>
      <c r="AC896" s="7" t="str" cm="1">
        <f t="array" ref="AC896">IF(NOT(ISBLANK(H896)),_xlfn.XLOOKUP(S896,cassetterefwidth,_xlfn.XLOOKUP(T896,cassetterefdrop,cassetteref)),"")</f>
        <v/>
      </c>
      <c r="AD896" s="1" t="b">
        <f t="shared" si="295"/>
        <v>0</v>
      </c>
      <c r="AE896" s="1" t="b">
        <f t="shared" si="280"/>
        <v>0</v>
      </c>
      <c r="AF896" s="10" t="e" cm="1">
        <f t="array" aca="1" ref="AF896" ca="1">(_xlfn.XLOOKUP($S896,INDIRECT($U896&amp;$W896&amp;"W"),_xlfn.XLOOKUP($T896,INDIRECT($U896&amp;$W896&amp;"D"),INDIRECT($U896&amp;$W896))))</f>
        <v>#REF!</v>
      </c>
      <c r="AG896" s="9"/>
      <c r="AH896" s="9"/>
      <c r="AI896" s="9"/>
      <c r="AJ896" s="9"/>
      <c r="AK896" s="9"/>
      <c r="AL896" s="7">
        <f t="shared" si="281"/>
        <v>500</v>
      </c>
      <c r="AM896" s="7" t="str">
        <f t="shared" si="296"/>
        <v/>
      </c>
      <c r="AN896" s="7">
        <f t="shared" si="282"/>
        <v>0</v>
      </c>
      <c r="AO896" s="7">
        <f t="shared" si="283"/>
        <v>0</v>
      </c>
      <c r="AP896" s="9" cm="1">
        <f t="array" aca="1" ref="AP896" ca="1">IF(F896="Flow",_xlfn.XLOOKUP(AL896,INDIRECT(F896&amp;AM896&amp;"W"),_xlfn.XLOOKUP(AI896,INDIRECT(F896&amp;AM896&amp;"H"),INDIRECT(F896&amp;AM896))),0)</f>
        <v>0</v>
      </c>
      <c r="AQ896" s="9">
        <f>IF(F896="Cascade",_xlfn.XLOOKUP(S896,Cascade!$C$4:$S$4,Cascade!$C$5:$S$5),0)</f>
        <v>0</v>
      </c>
      <c r="AR896" s="9" t="b">
        <f t="shared" si="284"/>
        <v>0</v>
      </c>
      <c r="AS896" s="9" cm="1">
        <f t="array" aca="1" ref="AS896" ca="1">IF(OR(G896="Ellipse 43",G896="Luxury 46",G896="Type 2",G896="Type D",G896="Type Z",ISBLANK(G896)),0,_xlfn.XLOOKUP(S896,INDIRECT(U896&amp;AR896&amp;"w"),INDIRECT(U896&amp;AR896)))</f>
        <v>0</v>
      </c>
      <c r="AT896" s="9" cm="1">
        <f t="array" ref="AT896">IF(F896="ExtraLok 100",_xlfn.XLOOKUP(S896,'ExtraLok 100'!$C$6:$S$6,_xlfn.XLOOKUP('Pricing Tool'!T896,'ExtraLok 100'!$A$7:$A$21,'ExtraLok 100'!$C$7:$S$21)),IF(F896="ExtraLok 125",_xlfn.XLOOKUP('Pricing Tool'!S896,'ExtraLok 125'!$C$6:$S$6,_xlfn.XLOOKUP('Pricing Tool'!T896,'ExtraLok 125'!$A$7:$A$33,'ExtraLok 125'!$C$7:$S$33)),0))</f>
        <v>0</v>
      </c>
      <c r="AU896" s="9">
        <f t="shared" ca="1" si="297"/>
        <v>0</v>
      </c>
      <c r="AV896" s="9" t="str">
        <f t="shared" si="285"/>
        <v/>
      </c>
      <c r="AW896" s="85" t="e">
        <f>_xlfn.XLOOKUP($AV896,'Size capacities'!$A$2:$A$120,'Size capacities'!D$2:D$120)</f>
        <v>#N/A</v>
      </c>
      <c r="AX896" s="85" t="e">
        <f>_xlfn.XLOOKUP($AV896,'Size capacities'!$A$2:$A$120,'Size capacities'!E$2:E$120)</f>
        <v>#N/A</v>
      </c>
      <c r="AY896" s="85" t="e">
        <f>_xlfn.XLOOKUP($AV896,'Size capacities'!$A$2:$A$120,'Size capacities'!F$2:F$120)</f>
        <v>#N/A</v>
      </c>
      <c r="AZ896" s="85" t="e">
        <f>_xlfn.XLOOKUP($AV896,'Size capacities'!$A$2:$A$120,'Size capacities'!G$2:G$120)</f>
        <v>#N/A</v>
      </c>
      <c r="BA896" s="85">
        <f t="shared" si="286"/>
        <v>0</v>
      </c>
      <c r="BB896" s="85">
        <f t="shared" si="287"/>
        <v>0</v>
      </c>
    </row>
    <row r="897" spans="1:54" x14ac:dyDescent="0.3">
      <c r="A897" s="7">
        <v>894</v>
      </c>
      <c r="B897" s="91"/>
      <c r="C897" s="91"/>
      <c r="D897" s="91"/>
      <c r="E897" s="91"/>
      <c r="F897" s="91"/>
      <c r="G897" s="91"/>
      <c r="H897" s="91"/>
      <c r="I897" s="91"/>
      <c r="J897" s="91"/>
      <c r="K897" s="92"/>
      <c r="L897" s="92"/>
      <c r="M897" s="9">
        <f t="shared" ca="1" si="277"/>
        <v>0</v>
      </c>
      <c r="N897" s="10" cm="1">
        <f t="array" aca="1" ref="N897" ca="1">IF(ISBLANK(C897),0,IF(F897="Flow",AP897,IF(F897="Cascade",AQ897,IF(OR(ISBLANK(F897),ISBLANK(G897),ISBLANK(I897),ISBLANK(J897)),0,(_xlfn.XLOOKUP(S897,INDIRECT(U897&amp;W897&amp;"W"),_xlfn.XLOOKUP(T897,INDIRECT(U897&amp;W897&amp;"D"),INDIRECT(U897&amp;W897))))))))</f>
        <v>0</v>
      </c>
      <c r="O897" s="93"/>
      <c r="P897" s="9">
        <f t="shared" ca="1" si="278"/>
        <v>0</v>
      </c>
      <c r="Q897" s="9">
        <f t="shared" si="288"/>
        <v>0</v>
      </c>
      <c r="S897" s="7">
        <f t="shared" si="289"/>
        <v>800</v>
      </c>
      <c r="T897" s="7">
        <f t="shared" si="290"/>
        <v>800</v>
      </c>
      <c r="U897" s="8" t="str">
        <f t="shared" si="291"/>
        <v/>
      </c>
      <c r="V897" s="7" cm="1">
        <f t="array" aca="1" ref="V897" ca="1">IF(ISBLANK(I897),0,_xlfn.XLOOKUP(I897,INDIRECT(U897&amp;"Controls"),INDIRECT(U897&amp;"ControlsAddon")))</f>
        <v>0</v>
      </c>
      <c r="W897" s="7" t="str">
        <f t="shared" si="279"/>
        <v/>
      </c>
      <c r="X897" s="7" cm="1">
        <f t="array" aca="1" ref="X897" ca="1">IF(AND(K897="y",NOT(ISBLANK(H897))),_xlfn.XLOOKUP(S897,ralcassette,ralcassettecost),IF(K897="Y",_xlfn.XLOOKUP(S897,INDIRECT(U897&amp;"RALW"),_xlfn.XLOOKUP(T897,INDIRECT(U897&amp;"RALD"),INDIRECT(U897&amp;"RAL"))),0))</f>
        <v>0</v>
      </c>
      <c r="Y897" s="7">
        <f t="shared" si="292"/>
        <v>0</v>
      </c>
      <c r="Z897" s="7">
        <f t="shared" si="293"/>
        <v>0</v>
      </c>
      <c r="AA897" s="7" cm="1">
        <f t="array" ref="AA897">IF(ISNUMBER(SEARCH("cassette",H897)),_xlfn.XLOOKUP(S897,cassettewidth,_xlfn.XLOOKUP(H897,cassettetype,cassette)),IF(ISNUMBER(SEARCH("fascia",H897)),_xlfn.XLOOKUP(S897,fasciawidth,_xlfn.XLOOKUP(H897,fasciatype,fascia)),0))</f>
        <v>0</v>
      </c>
      <c r="AB897" s="7" t="str">
        <f t="shared" si="294"/>
        <v/>
      </c>
      <c r="AC897" s="7" t="str" cm="1">
        <f t="array" ref="AC897">IF(NOT(ISBLANK(H897)),_xlfn.XLOOKUP(S897,cassetterefwidth,_xlfn.XLOOKUP(T897,cassetterefdrop,cassetteref)),"")</f>
        <v/>
      </c>
      <c r="AD897" s="1" t="b">
        <f t="shared" si="295"/>
        <v>0</v>
      </c>
      <c r="AE897" s="1" t="b">
        <f t="shared" si="280"/>
        <v>0</v>
      </c>
      <c r="AF897" s="10" t="e" cm="1">
        <f t="array" aca="1" ref="AF897" ca="1">(_xlfn.XLOOKUP($S897,INDIRECT($U897&amp;$W897&amp;"W"),_xlfn.XLOOKUP($T897,INDIRECT($U897&amp;$W897&amp;"D"),INDIRECT($U897&amp;$W897))))</f>
        <v>#REF!</v>
      </c>
      <c r="AG897" s="9"/>
      <c r="AH897" s="9"/>
      <c r="AI897" s="9"/>
      <c r="AJ897" s="9"/>
      <c r="AK897" s="9"/>
      <c r="AL897" s="7">
        <f t="shared" si="281"/>
        <v>500</v>
      </c>
      <c r="AM897" s="7" t="str">
        <f t="shared" si="296"/>
        <v/>
      </c>
      <c r="AN897" s="7">
        <f t="shared" si="282"/>
        <v>0</v>
      </c>
      <c r="AO897" s="7">
        <f t="shared" si="283"/>
        <v>0</v>
      </c>
      <c r="AP897" s="9" cm="1">
        <f t="array" aca="1" ref="AP897" ca="1">IF(F897="Flow",_xlfn.XLOOKUP(AL897,INDIRECT(F897&amp;AM897&amp;"W"),_xlfn.XLOOKUP(AI897,INDIRECT(F897&amp;AM897&amp;"H"),INDIRECT(F897&amp;AM897))),0)</f>
        <v>0</v>
      </c>
      <c r="AQ897" s="9">
        <f>IF(F897="Cascade",_xlfn.XLOOKUP(S897,Cascade!$C$4:$S$4,Cascade!$C$5:$S$5),0)</f>
        <v>0</v>
      </c>
      <c r="AR897" s="9" t="b">
        <f t="shared" si="284"/>
        <v>0</v>
      </c>
      <c r="AS897" s="9" cm="1">
        <f t="array" aca="1" ref="AS897" ca="1">IF(OR(G897="Ellipse 43",G897="Luxury 46",G897="Type 2",G897="Type D",G897="Type Z",ISBLANK(G897)),0,_xlfn.XLOOKUP(S897,INDIRECT(U897&amp;AR897&amp;"w"),INDIRECT(U897&amp;AR897)))</f>
        <v>0</v>
      </c>
      <c r="AT897" s="9" cm="1">
        <f t="array" ref="AT897">IF(F897="ExtraLok 100",_xlfn.XLOOKUP(S897,'ExtraLok 100'!$C$6:$S$6,_xlfn.XLOOKUP('Pricing Tool'!T897,'ExtraLok 100'!$A$7:$A$21,'ExtraLok 100'!$C$7:$S$21)),IF(F897="ExtraLok 125",_xlfn.XLOOKUP('Pricing Tool'!S897,'ExtraLok 125'!$C$6:$S$6,_xlfn.XLOOKUP('Pricing Tool'!T897,'ExtraLok 125'!$A$7:$A$33,'ExtraLok 125'!$C$7:$S$33)),0))</f>
        <v>0</v>
      </c>
      <c r="AU897" s="9">
        <f t="shared" ca="1" si="297"/>
        <v>0</v>
      </c>
      <c r="AV897" s="9" t="str">
        <f t="shared" si="285"/>
        <v/>
      </c>
      <c r="AW897" s="85" t="e">
        <f>_xlfn.XLOOKUP($AV897,'Size capacities'!$A$2:$A$120,'Size capacities'!D$2:D$120)</f>
        <v>#N/A</v>
      </c>
      <c r="AX897" s="85" t="e">
        <f>_xlfn.XLOOKUP($AV897,'Size capacities'!$A$2:$A$120,'Size capacities'!E$2:E$120)</f>
        <v>#N/A</v>
      </c>
      <c r="AY897" s="85" t="e">
        <f>_xlfn.XLOOKUP($AV897,'Size capacities'!$A$2:$A$120,'Size capacities'!F$2:F$120)</f>
        <v>#N/A</v>
      </c>
      <c r="AZ897" s="85" t="e">
        <f>_xlfn.XLOOKUP($AV897,'Size capacities'!$A$2:$A$120,'Size capacities'!G$2:G$120)</f>
        <v>#N/A</v>
      </c>
      <c r="BA897" s="85">
        <f t="shared" si="286"/>
        <v>0</v>
      </c>
      <c r="BB897" s="85">
        <f t="shared" si="287"/>
        <v>0</v>
      </c>
    </row>
    <row r="898" spans="1:54" x14ac:dyDescent="0.3">
      <c r="A898" s="7">
        <v>895</v>
      </c>
      <c r="B898" s="91"/>
      <c r="C898" s="91"/>
      <c r="D898" s="91"/>
      <c r="E898" s="91"/>
      <c r="F898" s="91"/>
      <c r="G898" s="91"/>
      <c r="H898" s="91"/>
      <c r="I898" s="91"/>
      <c r="J898" s="91"/>
      <c r="K898" s="92"/>
      <c r="L898" s="92"/>
      <c r="M898" s="9">
        <f t="shared" ca="1" si="277"/>
        <v>0</v>
      </c>
      <c r="N898" s="10" cm="1">
        <f t="array" aca="1" ref="N898" ca="1">IF(ISBLANK(C898),0,IF(F898="Flow",AP898,IF(F898="Cascade",AQ898,IF(OR(ISBLANK(F898),ISBLANK(G898),ISBLANK(I898),ISBLANK(J898)),0,(_xlfn.XLOOKUP(S898,INDIRECT(U898&amp;W898&amp;"W"),_xlfn.XLOOKUP(T898,INDIRECT(U898&amp;W898&amp;"D"),INDIRECT(U898&amp;W898))))))))</f>
        <v>0</v>
      </c>
      <c r="O898" s="93"/>
      <c r="P898" s="9">
        <f t="shared" ca="1" si="278"/>
        <v>0</v>
      </c>
      <c r="Q898" s="9">
        <f t="shared" si="288"/>
        <v>0</v>
      </c>
      <c r="S898" s="7">
        <f t="shared" si="289"/>
        <v>800</v>
      </c>
      <c r="T898" s="7">
        <f t="shared" si="290"/>
        <v>800</v>
      </c>
      <c r="U898" s="8" t="str">
        <f t="shared" si="291"/>
        <v/>
      </c>
      <c r="V898" s="7" cm="1">
        <f t="array" aca="1" ref="V898" ca="1">IF(ISBLANK(I898),0,_xlfn.XLOOKUP(I898,INDIRECT(U898&amp;"Controls"),INDIRECT(U898&amp;"ControlsAddon")))</f>
        <v>0</v>
      </c>
      <c r="W898" s="7" t="str">
        <f t="shared" si="279"/>
        <v/>
      </c>
      <c r="X898" s="7" cm="1">
        <f t="array" aca="1" ref="X898" ca="1">IF(AND(K898="y",NOT(ISBLANK(H898))),_xlfn.XLOOKUP(S898,ralcassette,ralcassettecost),IF(K898="Y",_xlfn.XLOOKUP(S898,INDIRECT(U898&amp;"RALW"),_xlfn.XLOOKUP(T898,INDIRECT(U898&amp;"RALD"),INDIRECT(U898&amp;"RAL"))),0))</f>
        <v>0</v>
      </c>
      <c r="Y898" s="7">
        <f t="shared" si="292"/>
        <v>0</v>
      </c>
      <c r="Z898" s="7">
        <f t="shared" si="293"/>
        <v>0</v>
      </c>
      <c r="AA898" s="7" cm="1">
        <f t="array" ref="AA898">IF(ISNUMBER(SEARCH("cassette",H898)),_xlfn.XLOOKUP(S898,cassettewidth,_xlfn.XLOOKUP(H898,cassettetype,cassette)),IF(ISNUMBER(SEARCH("fascia",H898)),_xlfn.XLOOKUP(S898,fasciawidth,_xlfn.XLOOKUP(H898,fasciatype,fascia)),0))</f>
        <v>0</v>
      </c>
      <c r="AB898" s="7" t="str">
        <f t="shared" si="294"/>
        <v/>
      </c>
      <c r="AC898" s="7" t="str" cm="1">
        <f t="array" ref="AC898">IF(NOT(ISBLANK(H898)),_xlfn.XLOOKUP(S898,cassetterefwidth,_xlfn.XLOOKUP(T898,cassetterefdrop,cassetteref)),"")</f>
        <v/>
      </c>
      <c r="AD898" s="1" t="b">
        <f t="shared" si="295"/>
        <v>0</v>
      </c>
      <c r="AE898" s="1" t="b">
        <f t="shared" si="280"/>
        <v>0</v>
      </c>
      <c r="AF898" s="10" t="e" cm="1">
        <f t="array" aca="1" ref="AF898" ca="1">(_xlfn.XLOOKUP($S898,INDIRECT($U898&amp;$W898&amp;"W"),_xlfn.XLOOKUP($T898,INDIRECT($U898&amp;$W898&amp;"D"),INDIRECT($U898&amp;$W898))))</f>
        <v>#REF!</v>
      </c>
      <c r="AG898" s="9"/>
      <c r="AH898" s="9"/>
      <c r="AI898" s="9"/>
      <c r="AJ898" s="9"/>
      <c r="AK898" s="9"/>
      <c r="AL898" s="7">
        <f t="shared" si="281"/>
        <v>500</v>
      </c>
      <c r="AM898" s="7" t="str">
        <f t="shared" si="296"/>
        <v/>
      </c>
      <c r="AN898" s="7">
        <f t="shared" si="282"/>
        <v>0</v>
      </c>
      <c r="AO898" s="7">
        <f t="shared" si="283"/>
        <v>0</v>
      </c>
      <c r="AP898" s="9" cm="1">
        <f t="array" aca="1" ref="AP898" ca="1">IF(F898="Flow",_xlfn.XLOOKUP(AL898,INDIRECT(F898&amp;AM898&amp;"W"),_xlfn.XLOOKUP(AI898,INDIRECT(F898&amp;AM898&amp;"H"),INDIRECT(F898&amp;AM898))),0)</f>
        <v>0</v>
      </c>
      <c r="AQ898" s="9">
        <f>IF(F898="Cascade",_xlfn.XLOOKUP(S898,Cascade!$C$4:$S$4,Cascade!$C$5:$S$5),0)</f>
        <v>0</v>
      </c>
      <c r="AR898" s="9" t="b">
        <f t="shared" si="284"/>
        <v>0</v>
      </c>
      <c r="AS898" s="9" cm="1">
        <f t="array" aca="1" ref="AS898" ca="1">IF(OR(G898="Ellipse 43",G898="Luxury 46",G898="Type 2",G898="Type D",G898="Type Z",ISBLANK(G898)),0,_xlfn.XLOOKUP(S898,INDIRECT(U898&amp;AR898&amp;"w"),INDIRECT(U898&amp;AR898)))</f>
        <v>0</v>
      </c>
      <c r="AT898" s="9" cm="1">
        <f t="array" ref="AT898">IF(F898="ExtraLok 100",_xlfn.XLOOKUP(S898,'ExtraLok 100'!$C$6:$S$6,_xlfn.XLOOKUP('Pricing Tool'!T898,'ExtraLok 100'!$A$7:$A$21,'ExtraLok 100'!$C$7:$S$21)),IF(F898="ExtraLok 125",_xlfn.XLOOKUP('Pricing Tool'!S898,'ExtraLok 125'!$C$6:$S$6,_xlfn.XLOOKUP('Pricing Tool'!T898,'ExtraLok 125'!$A$7:$A$33,'ExtraLok 125'!$C$7:$S$33)),0))</f>
        <v>0</v>
      </c>
      <c r="AU898" s="9">
        <f t="shared" ca="1" si="297"/>
        <v>0</v>
      </c>
      <c r="AV898" s="9" t="str">
        <f t="shared" si="285"/>
        <v/>
      </c>
      <c r="AW898" s="85" t="e">
        <f>_xlfn.XLOOKUP($AV898,'Size capacities'!$A$2:$A$120,'Size capacities'!D$2:D$120)</f>
        <v>#N/A</v>
      </c>
      <c r="AX898" s="85" t="e">
        <f>_xlfn.XLOOKUP($AV898,'Size capacities'!$A$2:$A$120,'Size capacities'!E$2:E$120)</f>
        <v>#N/A</v>
      </c>
      <c r="AY898" s="85" t="e">
        <f>_xlfn.XLOOKUP($AV898,'Size capacities'!$A$2:$A$120,'Size capacities'!F$2:F$120)</f>
        <v>#N/A</v>
      </c>
      <c r="AZ898" s="85" t="e">
        <f>_xlfn.XLOOKUP($AV898,'Size capacities'!$A$2:$A$120,'Size capacities'!G$2:G$120)</f>
        <v>#N/A</v>
      </c>
      <c r="BA898" s="85">
        <f t="shared" si="286"/>
        <v>0</v>
      </c>
      <c r="BB898" s="85">
        <f t="shared" si="287"/>
        <v>0</v>
      </c>
    </row>
    <row r="899" spans="1:54" x14ac:dyDescent="0.3">
      <c r="A899" s="7">
        <v>896</v>
      </c>
      <c r="B899" s="91"/>
      <c r="C899" s="91"/>
      <c r="D899" s="91"/>
      <c r="E899" s="91"/>
      <c r="F899" s="91"/>
      <c r="G899" s="91"/>
      <c r="H899" s="91"/>
      <c r="I899" s="91"/>
      <c r="J899" s="91"/>
      <c r="K899" s="92"/>
      <c r="L899" s="92"/>
      <c r="M899" s="9">
        <f t="shared" ca="1" si="277"/>
        <v>0</v>
      </c>
      <c r="N899" s="10" cm="1">
        <f t="array" aca="1" ref="N899" ca="1">IF(ISBLANK(C899),0,IF(F899="Flow",AP899,IF(F899="Cascade",AQ899,IF(OR(ISBLANK(F899),ISBLANK(G899),ISBLANK(I899),ISBLANK(J899)),0,(_xlfn.XLOOKUP(S899,INDIRECT(U899&amp;W899&amp;"W"),_xlfn.XLOOKUP(T899,INDIRECT(U899&amp;W899&amp;"D"),INDIRECT(U899&amp;W899))))))))</f>
        <v>0</v>
      </c>
      <c r="O899" s="93"/>
      <c r="P899" s="9">
        <f t="shared" ca="1" si="278"/>
        <v>0</v>
      </c>
      <c r="Q899" s="9">
        <f t="shared" si="288"/>
        <v>0</v>
      </c>
      <c r="S899" s="7">
        <f t="shared" si="289"/>
        <v>800</v>
      </c>
      <c r="T899" s="7">
        <f t="shared" si="290"/>
        <v>800</v>
      </c>
      <c r="U899" s="8" t="str">
        <f t="shared" si="291"/>
        <v/>
      </c>
      <c r="V899" s="7" cm="1">
        <f t="array" aca="1" ref="V899" ca="1">IF(ISBLANK(I899),0,_xlfn.XLOOKUP(I899,INDIRECT(U899&amp;"Controls"),INDIRECT(U899&amp;"ControlsAddon")))</f>
        <v>0</v>
      </c>
      <c r="W899" s="7" t="str">
        <f t="shared" si="279"/>
        <v/>
      </c>
      <c r="X899" s="7" cm="1">
        <f t="array" aca="1" ref="X899" ca="1">IF(AND(K899="y",NOT(ISBLANK(H899))),_xlfn.XLOOKUP(S899,ralcassette,ralcassettecost),IF(K899="Y",_xlfn.XLOOKUP(S899,INDIRECT(U899&amp;"RALW"),_xlfn.XLOOKUP(T899,INDIRECT(U899&amp;"RALD"),INDIRECT(U899&amp;"RAL"))),0))</f>
        <v>0</v>
      </c>
      <c r="Y899" s="7">
        <f t="shared" si="292"/>
        <v>0</v>
      </c>
      <c r="Z899" s="7">
        <f t="shared" si="293"/>
        <v>0</v>
      </c>
      <c r="AA899" s="7" cm="1">
        <f t="array" ref="AA899">IF(ISNUMBER(SEARCH("cassette",H899)),_xlfn.XLOOKUP(S899,cassettewidth,_xlfn.XLOOKUP(H899,cassettetype,cassette)),IF(ISNUMBER(SEARCH("fascia",H899)),_xlfn.XLOOKUP(S899,fasciawidth,_xlfn.XLOOKUP(H899,fasciatype,fascia)),0))</f>
        <v>0</v>
      </c>
      <c r="AB899" s="7" t="str">
        <f t="shared" si="294"/>
        <v/>
      </c>
      <c r="AC899" s="7" t="str" cm="1">
        <f t="array" ref="AC899">IF(NOT(ISBLANK(H899)),_xlfn.XLOOKUP(S899,cassetterefwidth,_xlfn.XLOOKUP(T899,cassetterefdrop,cassetteref)),"")</f>
        <v/>
      </c>
      <c r="AD899" s="1" t="b">
        <f t="shared" si="295"/>
        <v>0</v>
      </c>
      <c r="AE899" s="1" t="b">
        <f t="shared" si="280"/>
        <v>0</v>
      </c>
      <c r="AF899" s="10" t="e" cm="1">
        <f t="array" aca="1" ref="AF899" ca="1">(_xlfn.XLOOKUP($S899,INDIRECT($U899&amp;$W899&amp;"W"),_xlfn.XLOOKUP($T899,INDIRECT($U899&amp;$W899&amp;"D"),INDIRECT($U899&amp;$W899))))</f>
        <v>#REF!</v>
      </c>
      <c r="AG899" s="9"/>
      <c r="AH899" s="9"/>
      <c r="AI899" s="9"/>
      <c r="AJ899" s="9"/>
      <c r="AK899" s="9"/>
      <c r="AL899" s="7">
        <f t="shared" si="281"/>
        <v>500</v>
      </c>
      <c r="AM899" s="7" t="str">
        <f t="shared" si="296"/>
        <v/>
      </c>
      <c r="AN899" s="7">
        <f t="shared" si="282"/>
        <v>0</v>
      </c>
      <c r="AO899" s="7">
        <f t="shared" si="283"/>
        <v>0</v>
      </c>
      <c r="AP899" s="9" cm="1">
        <f t="array" aca="1" ref="AP899" ca="1">IF(F899="Flow",_xlfn.XLOOKUP(AL899,INDIRECT(F899&amp;AM899&amp;"W"),_xlfn.XLOOKUP(AI899,INDIRECT(F899&amp;AM899&amp;"H"),INDIRECT(F899&amp;AM899))),0)</f>
        <v>0</v>
      </c>
      <c r="AQ899" s="9">
        <f>IF(F899="Cascade",_xlfn.XLOOKUP(S899,Cascade!$C$4:$S$4,Cascade!$C$5:$S$5),0)</f>
        <v>0</v>
      </c>
      <c r="AR899" s="9" t="b">
        <f t="shared" si="284"/>
        <v>0</v>
      </c>
      <c r="AS899" s="9" cm="1">
        <f t="array" aca="1" ref="AS899" ca="1">IF(OR(G899="Ellipse 43",G899="Luxury 46",G899="Type 2",G899="Type D",G899="Type Z",ISBLANK(G899)),0,_xlfn.XLOOKUP(S899,INDIRECT(U899&amp;AR899&amp;"w"),INDIRECT(U899&amp;AR899)))</f>
        <v>0</v>
      </c>
      <c r="AT899" s="9" cm="1">
        <f t="array" ref="AT899">IF(F899="ExtraLok 100",_xlfn.XLOOKUP(S899,'ExtraLok 100'!$C$6:$S$6,_xlfn.XLOOKUP('Pricing Tool'!T899,'ExtraLok 100'!$A$7:$A$21,'ExtraLok 100'!$C$7:$S$21)),IF(F899="ExtraLok 125",_xlfn.XLOOKUP('Pricing Tool'!S899,'ExtraLok 125'!$C$6:$S$6,_xlfn.XLOOKUP('Pricing Tool'!T899,'ExtraLok 125'!$A$7:$A$33,'ExtraLok 125'!$C$7:$S$33)),0))</f>
        <v>0</v>
      </c>
      <c r="AU899" s="9">
        <f t="shared" ca="1" si="297"/>
        <v>0</v>
      </c>
      <c r="AV899" s="9" t="str">
        <f t="shared" si="285"/>
        <v/>
      </c>
      <c r="AW899" s="85" t="e">
        <f>_xlfn.XLOOKUP($AV899,'Size capacities'!$A$2:$A$120,'Size capacities'!D$2:D$120)</f>
        <v>#N/A</v>
      </c>
      <c r="AX899" s="85" t="e">
        <f>_xlfn.XLOOKUP($AV899,'Size capacities'!$A$2:$A$120,'Size capacities'!E$2:E$120)</f>
        <v>#N/A</v>
      </c>
      <c r="AY899" s="85" t="e">
        <f>_xlfn.XLOOKUP($AV899,'Size capacities'!$A$2:$A$120,'Size capacities'!F$2:F$120)</f>
        <v>#N/A</v>
      </c>
      <c r="AZ899" s="85" t="e">
        <f>_xlfn.XLOOKUP($AV899,'Size capacities'!$A$2:$A$120,'Size capacities'!G$2:G$120)</f>
        <v>#N/A</v>
      </c>
      <c r="BA899" s="85">
        <f t="shared" si="286"/>
        <v>0</v>
      </c>
      <c r="BB899" s="85">
        <f t="shared" si="287"/>
        <v>0</v>
      </c>
    </row>
    <row r="900" spans="1:54" x14ac:dyDescent="0.3">
      <c r="A900" s="7">
        <v>897</v>
      </c>
      <c r="B900" s="91"/>
      <c r="C900" s="91"/>
      <c r="D900" s="91"/>
      <c r="E900" s="91"/>
      <c r="F900" s="91"/>
      <c r="G900" s="91"/>
      <c r="H900" s="91"/>
      <c r="I900" s="91"/>
      <c r="J900" s="91"/>
      <c r="K900" s="92"/>
      <c r="L900" s="92"/>
      <c r="M900" s="9">
        <f t="shared" ref="M900:M963" ca="1" si="298">IF($N900=0,0,$N900+$V900+$X900+$Y900+$AA900+$AS900+$AT900+$Z900)</f>
        <v>0</v>
      </c>
      <c r="N900" s="10" cm="1">
        <f t="array" aca="1" ref="N900" ca="1">IF(ISBLANK(C900),0,IF(F900="Flow",AP900,IF(F900="Cascade",AQ900,IF(OR(ISBLANK(F900),ISBLANK(G900),ISBLANK(I900),ISBLANK(J900)),0,(_xlfn.XLOOKUP(S900,INDIRECT(U900&amp;W900&amp;"W"),_xlfn.XLOOKUP(T900,INDIRECT(U900&amp;W900&amp;"D"),INDIRECT(U900&amp;W900))))))))</f>
        <v>0</v>
      </c>
      <c r="O900" s="93"/>
      <c r="P900" s="9">
        <f t="shared" ref="P900:P963" ca="1" si="299">AU900-(AU900*O900)</f>
        <v>0</v>
      </c>
      <c r="Q900" s="9">
        <f t="shared" si="288"/>
        <v>0</v>
      </c>
      <c r="S900" s="7">
        <f t="shared" si="289"/>
        <v>800</v>
      </c>
      <c r="T900" s="7">
        <f t="shared" si="290"/>
        <v>800</v>
      </c>
      <c r="U900" s="8" t="str">
        <f t="shared" si="291"/>
        <v/>
      </c>
      <c r="V900" s="7" cm="1">
        <f t="array" aca="1" ref="V900" ca="1">IF(ISBLANK(I900),0,_xlfn.XLOOKUP(I900,INDIRECT(U900&amp;"Controls"),INDIRECT(U900&amp;"ControlsAddon")))</f>
        <v>0</v>
      </c>
      <c r="W900" s="7" t="str">
        <f t="shared" ref="W900:W963" si="300">SUBSTITUTE(J900," ","")</f>
        <v/>
      </c>
      <c r="X900" s="7" cm="1">
        <f t="array" aca="1" ref="X900" ca="1">IF(AND(K900="y",NOT(ISBLANK(H900))),_xlfn.XLOOKUP(S900,ralcassette,ralcassettecost),IF(K900="Y",_xlfn.XLOOKUP(S900,INDIRECT(U900&amp;"RALW"),_xlfn.XLOOKUP(T900,INDIRECT(U900&amp;"RALD"),INDIRECT(U900&amp;"RAL"))),0))</f>
        <v>0</v>
      </c>
      <c r="Y900" s="7">
        <f t="shared" si="292"/>
        <v>0</v>
      </c>
      <c r="Z900" s="7">
        <f t="shared" si="293"/>
        <v>0</v>
      </c>
      <c r="AA900" s="7" cm="1">
        <f t="array" ref="AA900">IF(ISNUMBER(SEARCH("cassette",H900)),_xlfn.XLOOKUP(S900,cassettewidth,_xlfn.XLOOKUP(H900,cassettetype,cassette)),IF(ISNUMBER(SEARCH("fascia",H900)),_xlfn.XLOOKUP(S900,fasciawidth,_xlfn.XLOOKUP(H900,fasciatype,fascia)),0))</f>
        <v>0</v>
      </c>
      <c r="AB900" s="7" t="str">
        <f t="shared" si="294"/>
        <v/>
      </c>
      <c r="AC900" s="7" t="str" cm="1">
        <f t="array" ref="AC900">IF(NOT(ISBLANK(H900)),_xlfn.XLOOKUP(S900,cassetterefwidth,_xlfn.XLOOKUP(T900,cassetterefdrop,cassetteref)),"")</f>
        <v/>
      </c>
      <c r="AD900" s="1" t="b">
        <f t="shared" si="295"/>
        <v>0</v>
      </c>
      <c r="AE900" s="1" t="b">
        <f t="shared" ref="AE900:AE963" si="301">IF(OR(AND(F900="KuroLok 80",E900&gt;800),AND(OR(F900="KuroLok 100",F900="KuroLok 100 RL"),E900&gt;2400),AND(OR(F900="KuroLok 125",F900="KuroLok 125 RL"),E900&gt;5200)),"Warn")</f>
        <v>0</v>
      </c>
      <c r="AF900" s="10" t="e" cm="1">
        <f t="array" aca="1" ref="AF900" ca="1">(_xlfn.XLOOKUP($S900,INDIRECT($U900&amp;$W900&amp;"W"),_xlfn.XLOOKUP($T900,INDIRECT($U900&amp;$W900&amp;"D"),INDIRECT($U900&amp;$W900))))</f>
        <v>#REF!</v>
      </c>
      <c r="AG900" s="9"/>
      <c r="AH900" s="9"/>
      <c r="AI900" s="9"/>
      <c r="AJ900" s="9"/>
      <c r="AK900" s="9"/>
      <c r="AL900" s="7">
        <f t="shared" ref="AL900:AL963" si="302">IF(D900&lt;500,500,CEILING(D900,500))</f>
        <v>500</v>
      </c>
      <c r="AM900" s="7" t="str">
        <f t="shared" si="296"/>
        <v/>
      </c>
      <c r="AN900" s="7">
        <f t="shared" ref="AN900:AN963" si="303">IF(F900="Flow",AJ900*385,0)</f>
        <v>0</v>
      </c>
      <c r="AO900" s="7">
        <f t="shared" ref="AO900:AO963" si="304">IF(AND(F900="Flow",AK900="Y"),641,0)</f>
        <v>0</v>
      </c>
      <c r="AP900" s="9" cm="1">
        <f t="array" aca="1" ref="AP900" ca="1">IF(F900="Flow",_xlfn.XLOOKUP(AL900,INDIRECT(F900&amp;AM900&amp;"W"),_xlfn.XLOOKUP(AI900,INDIRECT(F900&amp;AM900&amp;"H"),INDIRECT(F900&amp;AM900))),0)</f>
        <v>0</v>
      </c>
      <c r="AQ900" s="9">
        <f>IF(F900="Cascade",_xlfn.XLOOKUP(S900,Cascade!$C$4:$S$4,Cascade!$C$5:$S$5),0)</f>
        <v>0</v>
      </c>
      <c r="AR900" s="9" t="b">
        <f t="shared" ref="AR900:AR963" si="305">IF(G900="Linear 25","lin",IF(G900="Luxury 39","lux"))</f>
        <v>0</v>
      </c>
      <c r="AS900" s="9" cm="1">
        <f t="array" aca="1" ref="AS900" ca="1">IF(OR(G900="Ellipse 43",G900="Luxury 46",G900="Type 2",G900="Type D",G900="Type Z",ISBLANK(G900)),0,_xlfn.XLOOKUP(S900,INDIRECT(U900&amp;AR900&amp;"w"),INDIRECT(U900&amp;AR900)))</f>
        <v>0</v>
      </c>
      <c r="AT900" s="9" cm="1">
        <f t="array" ref="AT900">IF(F900="ExtraLok 100",_xlfn.XLOOKUP(S900,'ExtraLok 100'!$C$6:$S$6,_xlfn.XLOOKUP('Pricing Tool'!T900,'ExtraLok 100'!$A$7:$A$21,'ExtraLok 100'!$C$7:$S$21)),IF(F900="ExtraLok 125",_xlfn.XLOOKUP('Pricing Tool'!S900,'ExtraLok 125'!$C$6:$S$6,_xlfn.XLOOKUP('Pricing Tool'!T900,'ExtraLok 125'!$A$7:$A$33,'ExtraLok 125'!$C$7:$S$33)),0))</f>
        <v>0</v>
      </c>
      <c r="AU900" s="9">
        <f t="shared" ca="1" si="297"/>
        <v>0</v>
      </c>
      <c r="AV900" s="9" t="str">
        <f t="shared" ref="AV900:AV963" si="306">F900&amp;I900</f>
        <v/>
      </c>
      <c r="AW900" s="85" t="e">
        <f>_xlfn.XLOOKUP($AV900,'Size capacities'!$A$2:$A$120,'Size capacities'!D$2:D$120)</f>
        <v>#N/A</v>
      </c>
      <c r="AX900" s="85" t="e">
        <f>_xlfn.XLOOKUP($AV900,'Size capacities'!$A$2:$A$120,'Size capacities'!E$2:E$120)</f>
        <v>#N/A</v>
      </c>
      <c r="AY900" s="85" t="e">
        <f>_xlfn.XLOOKUP($AV900,'Size capacities'!$A$2:$A$120,'Size capacities'!F$2:F$120)</f>
        <v>#N/A</v>
      </c>
      <c r="AZ900" s="85" t="e">
        <f>_xlfn.XLOOKUP($AV900,'Size capacities'!$A$2:$A$120,'Size capacities'!G$2:G$120)</f>
        <v>#N/A</v>
      </c>
      <c r="BA900" s="85">
        <f t="shared" ref="BA900:BA963" si="307">IF(OR(ISBLANK(D900),ISBLANK(F900),ISBLANK(I900)),0,IF(D900&lt;AW900,"min",IF(OR(D900&gt;AX900,E900&gt;AY900,(((D900/1000)*(E900/1000))*1000)&gt;AZ900),"max",0)))</f>
        <v>0</v>
      </c>
      <c r="BB900" s="85">
        <f t="shared" ref="BB900:BB964" si="308">IF(OR(ISBLANK(D900),ISBLANK(G900)),0,IF(AND(D900&gt;3000,G900="Linear 25"),"max",0))</f>
        <v>0</v>
      </c>
    </row>
    <row r="901" spans="1:54" x14ac:dyDescent="0.3">
      <c r="A901" s="7">
        <v>898</v>
      </c>
      <c r="B901" s="91"/>
      <c r="C901" s="91"/>
      <c r="D901" s="91"/>
      <c r="E901" s="91"/>
      <c r="F901" s="91"/>
      <c r="G901" s="91"/>
      <c r="H901" s="91"/>
      <c r="I901" s="91"/>
      <c r="J901" s="91"/>
      <c r="K901" s="92"/>
      <c r="L901" s="92"/>
      <c r="M901" s="9">
        <f t="shared" ca="1" si="298"/>
        <v>0</v>
      </c>
      <c r="N901" s="10" cm="1">
        <f t="array" aca="1" ref="N901" ca="1">IF(ISBLANK(C901),0,IF(F901="Flow",AP901,IF(F901="Cascade",AQ901,IF(OR(ISBLANK(F901),ISBLANK(G901),ISBLANK(I901),ISBLANK(J901)),0,(_xlfn.XLOOKUP(S901,INDIRECT(U901&amp;W901&amp;"W"),_xlfn.XLOOKUP(T901,INDIRECT(U901&amp;W901&amp;"D"),INDIRECT(U901&amp;W901))))))))</f>
        <v>0</v>
      </c>
      <c r="O901" s="93"/>
      <c r="P901" s="9">
        <f t="shared" ca="1" si="299"/>
        <v>0</v>
      </c>
      <c r="Q901" s="9">
        <f t="shared" ref="Q901:Q964" si="309">IF(C901*(NOT(ISBLANK(C901))),P901*C901,0)</f>
        <v>0</v>
      </c>
      <c r="S901" s="7">
        <f t="shared" ref="S901:S964" si="310">IF(D901&lt;800,800,CEILING(D901,200))</f>
        <v>800</v>
      </c>
      <c r="T901" s="7">
        <f t="shared" ref="T901:T964" si="311">IF(E901&lt;800,800,CEILING(E901,200))</f>
        <v>800</v>
      </c>
      <c r="U901" s="8" t="str">
        <f t="shared" ref="U901:U964" si="312">IF(ISNUMBER(SEARCH("Evolve Cassette",F901)),SUBSTITUTE(SUBSTITUTE(SUBSTITUTE(F901," Cassette 80","")," Cassette 100","")," Cassette 125",""),IF(F901="ExtraLok 100","KuroLok100",IF(F901="ExtraLok 125","KuroLok125",SUBSTITUTE(SUBSTITUTE(F901," ",""),"&amp;",""))))</f>
        <v/>
      </c>
      <c r="V901" s="7" cm="1">
        <f t="array" aca="1" ref="V901" ca="1">IF(ISBLANK(I901),0,_xlfn.XLOOKUP(I901,INDIRECT(U901&amp;"Controls"),INDIRECT(U901&amp;"ControlsAddon")))</f>
        <v>0</v>
      </c>
      <c r="W901" s="7" t="str">
        <f t="shared" si="300"/>
        <v/>
      </c>
      <c r="X901" s="7" cm="1">
        <f t="array" aca="1" ref="X901" ca="1">IF(AND(K901="y",NOT(ISBLANK(H901))),_xlfn.XLOOKUP(S901,ralcassette,ralcassettecost),IF(K901="Y",_xlfn.XLOOKUP(S901,INDIRECT(U901&amp;"RALW"),_xlfn.XLOOKUP(T901,INDIRECT(U901&amp;"RALD"),INDIRECT(U901&amp;"RAL"))),0))</f>
        <v>0</v>
      </c>
      <c r="Y901" s="7">
        <f t="shared" ref="Y901:Y964" si="313">IF(L901="Y",((D901/1000*2)*69.97)+(((E901*2-230)/1000)*34.28),0)</f>
        <v>0</v>
      </c>
      <c r="Z901" s="7">
        <f t="shared" ref="Z901:Z964" si="314">IF(AND(K901="Y",L901="Y"),33+(D901*14.3),0)</f>
        <v>0</v>
      </c>
      <c r="AA901" s="7" cm="1">
        <f t="array" ref="AA901">IF(ISNUMBER(SEARCH("cassette",H901)),_xlfn.XLOOKUP(S901,cassettewidth,_xlfn.XLOOKUP(H901,cassettetype,cassette)),IF(ISNUMBER(SEARCH("fascia",H901)),_xlfn.XLOOKUP(S901,fasciawidth,_xlfn.XLOOKUP(H901,fasciatype,fascia)),0))</f>
        <v>0</v>
      </c>
      <c r="AB901" s="7" t="str">
        <f t="shared" ref="AB901:AB964" si="315">SUBSTITUTE(SUBSTITUTE(H901,"Fascia ",""),"Cassette ","")</f>
        <v/>
      </c>
      <c r="AC901" s="7" t="str" cm="1">
        <f t="array" ref="AC901">IF(NOT(ISBLANK(H901)),_xlfn.XLOOKUP(S901,cassetterefwidth,_xlfn.XLOOKUP(T901,cassetterefdrop,cassetteref)),"")</f>
        <v/>
      </c>
      <c r="AD901" s="1" t="b">
        <f t="shared" ref="AD901:AD964" si="316">_xlfn.NUMBERVALUE(AB901)&lt;_xlfn.NUMBERVALUE(AC901)</f>
        <v>0</v>
      </c>
      <c r="AE901" s="1" t="b">
        <f t="shared" si="301"/>
        <v>0</v>
      </c>
      <c r="AF901" s="10" t="e" cm="1">
        <f t="array" aca="1" ref="AF901" ca="1">(_xlfn.XLOOKUP($S901,INDIRECT($U901&amp;$W901&amp;"W"),_xlfn.XLOOKUP($T901,INDIRECT($U901&amp;$W901&amp;"D"),INDIRECT($U901&amp;$W901))))</f>
        <v>#REF!</v>
      </c>
      <c r="AG901" s="9"/>
      <c r="AH901" s="9"/>
      <c r="AI901" s="9"/>
      <c r="AJ901" s="9"/>
      <c r="AK901" s="9"/>
      <c r="AL901" s="7">
        <f t="shared" si="302"/>
        <v>500</v>
      </c>
      <c r="AM901" s="7" t="str">
        <f t="shared" ref="AM901:AM964" si="317">SUBSTITUTE(SUBSTITUTE(AH901," way","")," draw","")</f>
        <v/>
      </c>
      <c r="AN901" s="7">
        <f t="shared" si="303"/>
        <v>0</v>
      </c>
      <c r="AO901" s="7">
        <f t="shared" si="304"/>
        <v>0</v>
      </c>
      <c r="AP901" s="9" cm="1">
        <f t="array" aca="1" ref="AP901" ca="1">IF(F901="Flow",_xlfn.XLOOKUP(AL901,INDIRECT(F901&amp;AM901&amp;"W"),_xlfn.XLOOKUP(AI901,INDIRECT(F901&amp;AM901&amp;"H"),INDIRECT(F901&amp;AM901))),0)</f>
        <v>0</v>
      </c>
      <c r="AQ901" s="9">
        <f>IF(F901="Cascade",_xlfn.XLOOKUP(S901,Cascade!$C$4:$S$4,Cascade!$C$5:$S$5),0)</f>
        <v>0</v>
      </c>
      <c r="AR901" s="9" t="b">
        <f t="shared" si="305"/>
        <v>0</v>
      </c>
      <c r="AS901" s="9" cm="1">
        <f t="array" aca="1" ref="AS901" ca="1">IF(OR(G901="Ellipse 43",G901="Luxury 46",G901="Type 2",G901="Type D",G901="Type Z",ISBLANK(G901)),0,_xlfn.XLOOKUP(S901,INDIRECT(U901&amp;AR901&amp;"w"),INDIRECT(U901&amp;AR901)))</f>
        <v>0</v>
      </c>
      <c r="AT901" s="9" cm="1">
        <f t="array" ref="AT901">IF(F901="ExtraLok 100",_xlfn.XLOOKUP(S901,'ExtraLok 100'!$C$6:$S$6,_xlfn.XLOOKUP('Pricing Tool'!T901,'ExtraLok 100'!$A$7:$A$21,'ExtraLok 100'!$C$7:$S$21)),IF(F901="ExtraLok 125",_xlfn.XLOOKUP('Pricing Tool'!S901,'ExtraLok 125'!$C$6:$S$6,_xlfn.XLOOKUP('Pricing Tool'!T901,'ExtraLok 125'!$A$7:$A$33,'ExtraLok 125'!$C$7:$S$33)),0))</f>
        <v>0</v>
      </c>
      <c r="AU901" s="9">
        <f t="shared" ref="AU901:AU964" ca="1" si="318">IF(N901=0,0,N901+V901+X901+Y901+AA901+AS901+AT901)</f>
        <v>0</v>
      </c>
      <c r="AV901" s="9" t="str">
        <f t="shared" si="306"/>
        <v/>
      </c>
      <c r="AW901" s="85" t="e">
        <f>_xlfn.XLOOKUP($AV901,'Size capacities'!$A$2:$A$120,'Size capacities'!D$2:D$120)</f>
        <v>#N/A</v>
      </c>
      <c r="AX901" s="85" t="e">
        <f>_xlfn.XLOOKUP($AV901,'Size capacities'!$A$2:$A$120,'Size capacities'!E$2:E$120)</f>
        <v>#N/A</v>
      </c>
      <c r="AY901" s="85" t="e">
        <f>_xlfn.XLOOKUP($AV901,'Size capacities'!$A$2:$A$120,'Size capacities'!F$2:F$120)</f>
        <v>#N/A</v>
      </c>
      <c r="AZ901" s="85" t="e">
        <f>_xlfn.XLOOKUP($AV901,'Size capacities'!$A$2:$A$120,'Size capacities'!G$2:G$120)</f>
        <v>#N/A</v>
      </c>
      <c r="BA901" s="85">
        <f t="shared" si="307"/>
        <v>0</v>
      </c>
      <c r="BB901" s="85">
        <f t="shared" si="308"/>
        <v>0</v>
      </c>
    </row>
    <row r="902" spans="1:54" x14ac:dyDescent="0.3">
      <c r="A902" s="7">
        <v>899</v>
      </c>
      <c r="B902" s="91"/>
      <c r="C902" s="91"/>
      <c r="D902" s="91"/>
      <c r="E902" s="91"/>
      <c r="F902" s="91"/>
      <c r="G902" s="91"/>
      <c r="H902" s="91"/>
      <c r="I902" s="91"/>
      <c r="J902" s="91"/>
      <c r="K902" s="92"/>
      <c r="L902" s="92"/>
      <c r="M902" s="9">
        <f t="shared" ca="1" si="298"/>
        <v>0</v>
      </c>
      <c r="N902" s="10" cm="1">
        <f t="array" aca="1" ref="N902" ca="1">IF(ISBLANK(C902),0,IF(F902="Flow",AP902,IF(F902="Cascade",AQ902,IF(OR(ISBLANK(F902),ISBLANK(G902),ISBLANK(I902),ISBLANK(J902)),0,(_xlfn.XLOOKUP(S902,INDIRECT(U902&amp;W902&amp;"W"),_xlfn.XLOOKUP(T902,INDIRECT(U902&amp;W902&amp;"D"),INDIRECT(U902&amp;W902))))))))</f>
        <v>0</v>
      </c>
      <c r="O902" s="93"/>
      <c r="P902" s="9">
        <f t="shared" ca="1" si="299"/>
        <v>0</v>
      </c>
      <c r="Q902" s="9">
        <f t="shared" si="309"/>
        <v>0</v>
      </c>
      <c r="S902" s="7">
        <f t="shared" si="310"/>
        <v>800</v>
      </c>
      <c r="T902" s="7">
        <f t="shared" si="311"/>
        <v>800</v>
      </c>
      <c r="U902" s="8" t="str">
        <f t="shared" si="312"/>
        <v/>
      </c>
      <c r="V902" s="7" cm="1">
        <f t="array" aca="1" ref="V902" ca="1">IF(ISBLANK(I902),0,_xlfn.XLOOKUP(I902,INDIRECT(U902&amp;"Controls"),INDIRECT(U902&amp;"ControlsAddon")))</f>
        <v>0</v>
      </c>
      <c r="W902" s="7" t="str">
        <f t="shared" si="300"/>
        <v/>
      </c>
      <c r="X902" s="7" cm="1">
        <f t="array" aca="1" ref="X902" ca="1">IF(AND(K902="y",NOT(ISBLANK(H902))),_xlfn.XLOOKUP(S902,ralcassette,ralcassettecost),IF(K902="Y",_xlfn.XLOOKUP(S902,INDIRECT(U902&amp;"RALW"),_xlfn.XLOOKUP(T902,INDIRECT(U902&amp;"RALD"),INDIRECT(U902&amp;"RAL"))),0))</f>
        <v>0</v>
      </c>
      <c r="Y902" s="7">
        <f t="shared" si="313"/>
        <v>0</v>
      </c>
      <c r="Z902" s="7">
        <f t="shared" si="314"/>
        <v>0</v>
      </c>
      <c r="AA902" s="7" cm="1">
        <f t="array" ref="AA902">IF(ISNUMBER(SEARCH("cassette",H902)),_xlfn.XLOOKUP(S902,cassettewidth,_xlfn.XLOOKUP(H902,cassettetype,cassette)),IF(ISNUMBER(SEARCH("fascia",H902)),_xlfn.XLOOKUP(S902,fasciawidth,_xlfn.XLOOKUP(H902,fasciatype,fascia)),0))</f>
        <v>0</v>
      </c>
      <c r="AB902" s="7" t="str">
        <f t="shared" si="315"/>
        <v/>
      </c>
      <c r="AC902" s="7" t="str" cm="1">
        <f t="array" ref="AC902">IF(NOT(ISBLANK(H902)),_xlfn.XLOOKUP(S902,cassetterefwidth,_xlfn.XLOOKUP(T902,cassetterefdrop,cassetteref)),"")</f>
        <v/>
      </c>
      <c r="AD902" s="1" t="b">
        <f t="shared" si="316"/>
        <v>0</v>
      </c>
      <c r="AE902" s="1" t="b">
        <f t="shared" si="301"/>
        <v>0</v>
      </c>
      <c r="AF902" s="10" t="e" cm="1">
        <f t="array" aca="1" ref="AF902" ca="1">(_xlfn.XLOOKUP($S902,INDIRECT($U902&amp;$W902&amp;"W"),_xlfn.XLOOKUP($T902,INDIRECT($U902&amp;$W902&amp;"D"),INDIRECT($U902&amp;$W902))))</f>
        <v>#REF!</v>
      </c>
      <c r="AG902" s="9"/>
      <c r="AH902" s="9"/>
      <c r="AI902" s="9"/>
      <c r="AJ902" s="9"/>
      <c r="AK902" s="9"/>
      <c r="AL902" s="7">
        <f t="shared" si="302"/>
        <v>500</v>
      </c>
      <c r="AM902" s="7" t="str">
        <f t="shared" si="317"/>
        <v/>
      </c>
      <c r="AN902" s="7">
        <f t="shared" si="303"/>
        <v>0</v>
      </c>
      <c r="AO902" s="7">
        <f t="shared" si="304"/>
        <v>0</v>
      </c>
      <c r="AP902" s="9" cm="1">
        <f t="array" aca="1" ref="AP902" ca="1">IF(F902="Flow",_xlfn.XLOOKUP(AL902,INDIRECT(F902&amp;AM902&amp;"W"),_xlfn.XLOOKUP(AI902,INDIRECT(F902&amp;AM902&amp;"H"),INDIRECT(F902&amp;AM902))),0)</f>
        <v>0</v>
      </c>
      <c r="AQ902" s="9">
        <f>IF(F902="Cascade",_xlfn.XLOOKUP(S902,Cascade!$C$4:$S$4,Cascade!$C$5:$S$5),0)</f>
        <v>0</v>
      </c>
      <c r="AR902" s="9" t="b">
        <f t="shared" si="305"/>
        <v>0</v>
      </c>
      <c r="AS902" s="9" cm="1">
        <f t="array" aca="1" ref="AS902" ca="1">IF(OR(G902="Ellipse 43",G902="Luxury 46",G902="Type 2",G902="Type D",G902="Type Z",ISBLANK(G902)),0,_xlfn.XLOOKUP(S902,INDIRECT(U902&amp;AR902&amp;"w"),INDIRECT(U902&amp;AR902)))</f>
        <v>0</v>
      </c>
      <c r="AT902" s="9" cm="1">
        <f t="array" ref="AT902">IF(F902="ExtraLok 100",_xlfn.XLOOKUP(S902,'ExtraLok 100'!$C$6:$S$6,_xlfn.XLOOKUP('Pricing Tool'!T902,'ExtraLok 100'!$A$7:$A$21,'ExtraLok 100'!$C$7:$S$21)),IF(F902="ExtraLok 125",_xlfn.XLOOKUP('Pricing Tool'!S902,'ExtraLok 125'!$C$6:$S$6,_xlfn.XLOOKUP('Pricing Tool'!T902,'ExtraLok 125'!$A$7:$A$33,'ExtraLok 125'!$C$7:$S$33)),0))</f>
        <v>0</v>
      </c>
      <c r="AU902" s="9">
        <f t="shared" ca="1" si="318"/>
        <v>0</v>
      </c>
      <c r="AV902" s="9" t="str">
        <f t="shared" si="306"/>
        <v/>
      </c>
      <c r="AW902" s="85" t="e">
        <f>_xlfn.XLOOKUP($AV902,'Size capacities'!$A$2:$A$120,'Size capacities'!D$2:D$120)</f>
        <v>#N/A</v>
      </c>
      <c r="AX902" s="85" t="e">
        <f>_xlfn.XLOOKUP($AV902,'Size capacities'!$A$2:$A$120,'Size capacities'!E$2:E$120)</f>
        <v>#N/A</v>
      </c>
      <c r="AY902" s="85" t="e">
        <f>_xlfn.XLOOKUP($AV902,'Size capacities'!$A$2:$A$120,'Size capacities'!F$2:F$120)</f>
        <v>#N/A</v>
      </c>
      <c r="AZ902" s="85" t="e">
        <f>_xlfn.XLOOKUP($AV902,'Size capacities'!$A$2:$A$120,'Size capacities'!G$2:G$120)</f>
        <v>#N/A</v>
      </c>
      <c r="BA902" s="85">
        <f t="shared" si="307"/>
        <v>0</v>
      </c>
      <c r="BB902" s="85">
        <f t="shared" si="308"/>
        <v>0</v>
      </c>
    </row>
    <row r="903" spans="1:54" x14ac:dyDescent="0.3">
      <c r="A903" s="7">
        <v>900</v>
      </c>
      <c r="B903" s="91"/>
      <c r="C903" s="91"/>
      <c r="D903" s="91"/>
      <c r="E903" s="91"/>
      <c r="F903" s="91"/>
      <c r="G903" s="91"/>
      <c r="H903" s="91"/>
      <c r="I903" s="91"/>
      <c r="J903" s="91"/>
      <c r="K903" s="92"/>
      <c r="L903" s="92"/>
      <c r="M903" s="9">
        <f t="shared" ca="1" si="298"/>
        <v>0</v>
      </c>
      <c r="N903" s="10" cm="1">
        <f t="array" aca="1" ref="N903" ca="1">IF(ISBLANK(C903),0,IF(F903="Flow",AP903,IF(F903="Cascade",AQ903,IF(OR(ISBLANK(F903),ISBLANK(G903),ISBLANK(I903),ISBLANK(J903)),0,(_xlfn.XLOOKUP(S903,INDIRECT(U903&amp;W903&amp;"W"),_xlfn.XLOOKUP(T903,INDIRECT(U903&amp;W903&amp;"D"),INDIRECT(U903&amp;W903))))))))</f>
        <v>0</v>
      </c>
      <c r="O903" s="93"/>
      <c r="P903" s="9">
        <f t="shared" ca="1" si="299"/>
        <v>0</v>
      </c>
      <c r="Q903" s="9">
        <f t="shared" si="309"/>
        <v>0</v>
      </c>
      <c r="S903" s="7">
        <f t="shared" si="310"/>
        <v>800</v>
      </c>
      <c r="T903" s="7">
        <f t="shared" si="311"/>
        <v>800</v>
      </c>
      <c r="U903" s="8" t="str">
        <f t="shared" si="312"/>
        <v/>
      </c>
      <c r="V903" s="7" cm="1">
        <f t="array" aca="1" ref="V903" ca="1">IF(ISBLANK(I903),0,_xlfn.XLOOKUP(I903,INDIRECT(U903&amp;"Controls"),INDIRECT(U903&amp;"ControlsAddon")))</f>
        <v>0</v>
      </c>
      <c r="W903" s="7" t="str">
        <f t="shared" si="300"/>
        <v/>
      </c>
      <c r="X903" s="7" cm="1">
        <f t="array" aca="1" ref="X903" ca="1">IF(AND(K903="y",NOT(ISBLANK(H903))),_xlfn.XLOOKUP(S903,ralcassette,ralcassettecost),IF(K903="Y",_xlfn.XLOOKUP(S903,INDIRECT(U903&amp;"RALW"),_xlfn.XLOOKUP(T903,INDIRECT(U903&amp;"RALD"),INDIRECT(U903&amp;"RAL"))),0))</f>
        <v>0</v>
      </c>
      <c r="Y903" s="7">
        <f t="shared" si="313"/>
        <v>0</v>
      </c>
      <c r="Z903" s="7">
        <f t="shared" si="314"/>
        <v>0</v>
      </c>
      <c r="AA903" s="7" cm="1">
        <f t="array" ref="AA903">IF(ISNUMBER(SEARCH("cassette",H903)),_xlfn.XLOOKUP(S903,cassettewidth,_xlfn.XLOOKUP(H903,cassettetype,cassette)),IF(ISNUMBER(SEARCH("fascia",H903)),_xlfn.XLOOKUP(S903,fasciawidth,_xlfn.XLOOKUP(H903,fasciatype,fascia)),0))</f>
        <v>0</v>
      </c>
      <c r="AB903" s="7" t="str">
        <f t="shared" si="315"/>
        <v/>
      </c>
      <c r="AC903" s="7" t="str" cm="1">
        <f t="array" ref="AC903">IF(NOT(ISBLANK(H903)),_xlfn.XLOOKUP(S903,cassetterefwidth,_xlfn.XLOOKUP(T903,cassetterefdrop,cassetteref)),"")</f>
        <v/>
      </c>
      <c r="AD903" s="1" t="b">
        <f t="shared" si="316"/>
        <v>0</v>
      </c>
      <c r="AE903" s="1" t="b">
        <f t="shared" si="301"/>
        <v>0</v>
      </c>
      <c r="AF903" s="10" t="e" cm="1">
        <f t="array" aca="1" ref="AF903" ca="1">(_xlfn.XLOOKUP($S903,INDIRECT($U903&amp;$W903&amp;"W"),_xlfn.XLOOKUP($T903,INDIRECT($U903&amp;$W903&amp;"D"),INDIRECT($U903&amp;$W903))))</f>
        <v>#REF!</v>
      </c>
      <c r="AG903" s="9"/>
      <c r="AH903" s="9"/>
      <c r="AI903" s="9"/>
      <c r="AJ903" s="9"/>
      <c r="AK903" s="9"/>
      <c r="AL903" s="7">
        <f t="shared" si="302"/>
        <v>500</v>
      </c>
      <c r="AM903" s="7" t="str">
        <f t="shared" si="317"/>
        <v/>
      </c>
      <c r="AN903" s="7">
        <f t="shared" si="303"/>
        <v>0</v>
      </c>
      <c r="AO903" s="7">
        <f t="shared" si="304"/>
        <v>0</v>
      </c>
      <c r="AP903" s="9" cm="1">
        <f t="array" aca="1" ref="AP903" ca="1">IF(F903="Flow",_xlfn.XLOOKUP(AL903,INDIRECT(F903&amp;AM903&amp;"W"),_xlfn.XLOOKUP(AI903,INDIRECT(F903&amp;AM903&amp;"H"),INDIRECT(F903&amp;AM903))),0)</f>
        <v>0</v>
      </c>
      <c r="AQ903" s="9">
        <f>IF(F903="Cascade",_xlfn.XLOOKUP(S903,Cascade!$C$4:$S$4,Cascade!$C$5:$S$5),0)</f>
        <v>0</v>
      </c>
      <c r="AR903" s="9" t="b">
        <f t="shared" si="305"/>
        <v>0</v>
      </c>
      <c r="AS903" s="9" cm="1">
        <f t="array" aca="1" ref="AS903" ca="1">IF(OR(G903="Ellipse 43",G903="Luxury 46",G903="Type 2",G903="Type D",G903="Type Z",ISBLANK(G903)),0,_xlfn.XLOOKUP(S903,INDIRECT(U903&amp;AR903&amp;"w"),INDIRECT(U903&amp;AR903)))</f>
        <v>0</v>
      </c>
      <c r="AT903" s="9" cm="1">
        <f t="array" ref="AT903">IF(F903="ExtraLok 100",_xlfn.XLOOKUP(S903,'ExtraLok 100'!$C$6:$S$6,_xlfn.XLOOKUP('Pricing Tool'!T903,'ExtraLok 100'!$A$7:$A$21,'ExtraLok 100'!$C$7:$S$21)),IF(F903="ExtraLok 125",_xlfn.XLOOKUP('Pricing Tool'!S903,'ExtraLok 125'!$C$6:$S$6,_xlfn.XLOOKUP('Pricing Tool'!T903,'ExtraLok 125'!$A$7:$A$33,'ExtraLok 125'!$C$7:$S$33)),0))</f>
        <v>0</v>
      </c>
      <c r="AU903" s="9">
        <f t="shared" ca="1" si="318"/>
        <v>0</v>
      </c>
      <c r="AV903" s="9" t="str">
        <f t="shared" si="306"/>
        <v/>
      </c>
      <c r="AW903" s="85" t="e">
        <f>_xlfn.XLOOKUP($AV903,'Size capacities'!$A$2:$A$120,'Size capacities'!D$2:D$120)</f>
        <v>#N/A</v>
      </c>
      <c r="AX903" s="85" t="e">
        <f>_xlfn.XLOOKUP($AV903,'Size capacities'!$A$2:$A$120,'Size capacities'!E$2:E$120)</f>
        <v>#N/A</v>
      </c>
      <c r="AY903" s="85" t="e">
        <f>_xlfn.XLOOKUP($AV903,'Size capacities'!$A$2:$A$120,'Size capacities'!F$2:F$120)</f>
        <v>#N/A</v>
      </c>
      <c r="AZ903" s="85" t="e">
        <f>_xlfn.XLOOKUP($AV903,'Size capacities'!$A$2:$A$120,'Size capacities'!G$2:G$120)</f>
        <v>#N/A</v>
      </c>
      <c r="BA903" s="85">
        <f t="shared" si="307"/>
        <v>0</v>
      </c>
      <c r="BB903" s="85">
        <f t="shared" si="308"/>
        <v>0</v>
      </c>
    </row>
    <row r="904" spans="1:54" x14ac:dyDescent="0.3">
      <c r="A904" s="7">
        <v>901</v>
      </c>
      <c r="B904" s="91"/>
      <c r="C904" s="91"/>
      <c r="D904" s="91"/>
      <c r="E904" s="91"/>
      <c r="F904" s="91"/>
      <c r="G904" s="91"/>
      <c r="H904" s="91"/>
      <c r="I904" s="91"/>
      <c r="J904" s="91"/>
      <c r="K904" s="92"/>
      <c r="L904" s="92"/>
      <c r="M904" s="9">
        <f t="shared" ca="1" si="298"/>
        <v>0</v>
      </c>
      <c r="N904" s="10" cm="1">
        <f t="array" aca="1" ref="N904" ca="1">IF(ISBLANK(C904),0,IF(F904="Flow",AP904,IF(F904="Cascade",AQ904,IF(OR(ISBLANK(F904),ISBLANK(G904),ISBLANK(I904),ISBLANK(J904)),0,(_xlfn.XLOOKUP(S904,INDIRECT(U904&amp;W904&amp;"W"),_xlfn.XLOOKUP(T904,INDIRECT(U904&amp;W904&amp;"D"),INDIRECT(U904&amp;W904))))))))</f>
        <v>0</v>
      </c>
      <c r="O904" s="93"/>
      <c r="P904" s="9">
        <f t="shared" ca="1" si="299"/>
        <v>0</v>
      </c>
      <c r="Q904" s="9">
        <f t="shared" si="309"/>
        <v>0</v>
      </c>
      <c r="S904" s="7">
        <f t="shared" si="310"/>
        <v>800</v>
      </c>
      <c r="T904" s="7">
        <f t="shared" si="311"/>
        <v>800</v>
      </c>
      <c r="U904" s="8" t="str">
        <f t="shared" si="312"/>
        <v/>
      </c>
      <c r="V904" s="7" cm="1">
        <f t="array" aca="1" ref="V904" ca="1">IF(ISBLANK(I904),0,_xlfn.XLOOKUP(I904,INDIRECT(U904&amp;"Controls"),INDIRECT(U904&amp;"ControlsAddon")))</f>
        <v>0</v>
      </c>
      <c r="W904" s="7" t="str">
        <f t="shared" si="300"/>
        <v/>
      </c>
      <c r="X904" s="7" cm="1">
        <f t="array" aca="1" ref="X904" ca="1">IF(AND(K904="y",NOT(ISBLANK(H904))),_xlfn.XLOOKUP(S904,ralcassette,ralcassettecost),IF(K904="Y",_xlfn.XLOOKUP(S904,INDIRECT(U904&amp;"RALW"),_xlfn.XLOOKUP(T904,INDIRECT(U904&amp;"RALD"),INDIRECT(U904&amp;"RAL"))),0))</f>
        <v>0</v>
      </c>
      <c r="Y904" s="7">
        <f t="shared" si="313"/>
        <v>0</v>
      </c>
      <c r="Z904" s="7">
        <f t="shared" si="314"/>
        <v>0</v>
      </c>
      <c r="AA904" s="7" cm="1">
        <f t="array" ref="AA904">IF(ISNUMBER(SEARCH("cassette",H904)),_xlfn.XLOOKUP(S904,cassettewidth,_xlfn.XLOOKUP(H904,cassettetype,cassette)),IF(ISNUMBER(SEARCH("fascia",H904)),_xlfn.XLOOKUP(S904,fasciawidth,_xlfn.XLOOKUP(H904,fasciatype,fascia)),0))</f>
        <v>0</v>
      </c>
      <c r="AB904" s="7" t="str">
        <f t="shared" si="315"/>
        <v/>
      </c>
      <c r="AC904" s="7" t="str" cm="1">
        <f t="array" ref="AC904">IF(NOT(ISBLANK(H904)),_xlfn.XLOOKUP(S904,cassetterefwidth,_xlfn.XLOOKUP(T904,cassetterefdrop,cassetteref)),"")</f>
        <v/>
      </c>
      <c r="AD904" s="1" t="b">
        <f t="shared" si="316"/>
        <v>0</v>
      </c>
      <c r="AE904" s="1" t="b">
        <f t="shared" si="301"/>
        <v>0</v>
      </c>
      <c r="AF904" s="10" t="e" cm="1">
        <f t="array" aca="1" ref="AF904" ca="1">(_xlfn.XLOOKUP($S904,INDIRECT($U904&amp;$W904&amp;"W"),_xlfn.XLOOKUP($T904,INDIRECT($U904&amp;$W904&amp;"D"),INDIRECT($U904&amp;$W904))))</f>
        <v>#REF!</v>
      </c>
      <c r="AG904" s="9"/>
      <c r="AH904" s="9"/>
      <c r="AI904" s="9"/>
      <c r="AJ904" s="9"/>
      <c r="AK904" s="9"/>
      <c r="AL904" s="7">
        <f t="shared" si="302"/>
        <v>500</v>
      </c>
      <c r="AM904" s="7" t="str">
        <f t="shared" si="317"/>
        <v/>
      </c>
      <c r="AN904" s="7">
        <f t="shared" si="303"/>
        <v>0</v>
      </c>
      <c r="AO904" s="7">
        <f t="shared" si="304"/>
        <v>0</v>
      </c>
      <c r="AP904" s="9" cm="1">
        <f t="array" aca="1" ref="AP904" ca="1">IF(F904="Flow",_xlfn.XLOOKUP(AL904,INDIRECT(F904&amp;AM904&amp;"W"),_xlfn.XLOOKUP(AI904,INDIRECT(F904&amp;AM904&amp;"H"),INDIRECT(F904&amp;AM904))),0)</f>
        <v>0</v>
      </c>
      <c r="AQ904" s="9">
        <f>IF(F904="Cascade",_xlfn.XLOOKUP(S904,Cascade!$C$4:$S$4,Cascade!$C$5:$S$5),0)</f>
        <v>0</v>
      </c>
      <c r="AR904" s="9" t="b">
        <f t="shared" si="305"/>
        <v>0</v>
      </c>
      <c r="AS904" s="9" cm="1">
        <f t="array" aca="1" ref="AS904" ca="1">IF(OR(G904="Ellipse 43",G904="Luxury 46",G904="Type 2",G904="Type D",G904="Type Z",ISBLANK(G904)),0,_xlfn.XLOOKUP(S904,INDIRECT(U904&amp;AR904&amp;"w"),INDIRECT(U904&amp;AR904)))</f>
        <v>0</v>
      </c>
      <c r="AT904" s="9" cm="1">
        <f t="array" ref="AT904">IF(F904="ExtraLok 100",_xlfn.XLOOKUP(S904,'ExtraLok 100'!$C$6:$S$6,_xlfn.XLOOKUP('Pricing Tool'!T904,'ExtraLok 100'!$A$7:$A$21,'ExtraLok 100'!$C$7:$S$21)),IF(F904="ExtraLok 125",_xlfn.XLOOKUP('Pricing Tool'!S904,'ExtraLok 125'!$C$6:$S$6,_xlfn.XLOOKUP('Pricing Tool'!T904,'ExtraLok 125'!$A$7:$A$33,'ExtraLok 125'!$C$7:$S$33)),0))</f>
        <v>0</v>
      </c>
      <c r="AU904" s="9">
        <f t="shared" ca="1" si="318"/>
        <v>0</v>
      </c>
      <c r="AV904" s="9" t="str">
        <f t="shared" si="306"/>
        <v/>
      </c>
      <c r="AW904" s="85" t="e">
        <f>_xlfn.XLOOKUP($AV904,'Size capacities'!$A$2:$A$120,'Size capacities'!D$2:D$120)</f>
        <v>#N/A</v>
      </c>
      <c r="AX904" s="85" t="e">
        <f>_xlfn.XLOOKUP($AV904,'Size capacities'!$A$2:$A$120,'Size capacities'!E$2:E$120)</f>
        <v>#N/A</v>
      </c>
      <c r="AY904" s="85" t="e">
        <f>_xlfn.XLOOKUP($AV904,'Size capacities'!$A$2:$A$120,'Size capacities'!F$2:F$120)</f>
        <v>#N/A</v>
      </c>
      <c r="AZ904" s="85" t="e">
        <f>_xlfn.XLOOKUP($AV904,'Size capacities'!$A$2:$A$120,'Size capacities'!G$2:G$120)</f>
        <v>#N/A</v>
      </c>
      <c r="BA904" s="85">
        <f t="shared" si="307"/>
        <v>0</v>
      </c>
      <c r="BB904" s="85">
        <f t="shared" si="308"/>
        <v>0</v>
      </c>
    </row>
    <row r="905" spans="1:54" x14ac:dyDescent="0.3">
      <c r="A905" s="7">
        <v>902</v>
      </c>
      <c r="B905" s="91"/>
      <c r="C905" s="91"/>
      <c r="D905" s="91"/>
      <c r="E905" s="91"/>
      <c r="F905" s="91"/>
      <c r="G905" s="91"/>
      <c r="H905" s="91"/>
      <c r="I905" s="91"/>
      <c r="J905" s="91"/>
      <c r="K905" s="92"/>
      <c r="L905" s="92"/>
      <c r="M905" s="9">
        <f t="shared" ca="1" si="298"/>
        <v>0</v>
      </c>
      <c r="N905" s="10" cm="1">
        <f t="array" aca="1" ref="N905" ca="1">IF(ISBLANK(C905),0,IF(F905="Flow",AP905,IF(F905="Cascade",AQ905,IF(OR(ISBLANK(F905),ISBLANK(G905),ISBLANK(I905),ISBLANK(J905)),0,(_xlfn.XLOOKUP(S905,INDIRECT(U905&amp;W905&amp;"W"),_xlfn.XLOOKUP(T905,INDIRECT(U905&amp;W905&amp;"D"),INDIRECT(U905&amp;W905))))))))</f>
        <v>0</v>
      </c>
      <c r="O905" s="93"/>
      <c r="P905" s="9">
        <f t="shared" ca="1" si="299"/>
        <v>0</v>
      </c>
      <c r="Q905" s="9">
        <f t="shared" si="309"/>
        <v>0</v>
      </c>
      <c r="S905" s="7">
        <f t="shared" si="310"/>
        <v>800</v>
      </c>
      <c r="T905" s="7">
        <f t="shared" si="311"/>
        <v>800</v>
      </c>
      <c r="U905" s="8" t="str">
        <f t="shared" si="312"/>
        <v/>
      </c>
      <c r="V905" s="7" cm="1">
        <f t="array" aca="1" ref="V905" ca="1">IF(ISBLANK(I905),0,_xlfn.XLOOKUP(I905,INDIRECT(U905&amp;"Controls"),INDIRECT(U905&amp;"ControlsAddon")))</f>
        <v>0</v>
      </c>
      <c r="W905" s="7" t="str">
        <f t="shared" si="300"/>
        <v/>
      </c>
      <c r="X905" s="7" cm="1">
        <f t="array" aca="1" ref="X905" ca="1">IF(AND(K905="y",NOT(ISBLANK(H905))),_xlfn.XLOOKUP(S905,ralcassette,ralcassettecost),IF(K905="Y",_xlfn.XLOOKUP(S905,INDIRECT(U905&amp;"RALW"),_xlfn.XLOOKUP(T905,INDIRECT(U905&amp;"RALD"),INDIRECT(U905&amp;"RAL"))),0))</f>
        <v>0</v>
      </c>
      <c r="Y905" s="7">
        <f t="shared" si="313"/>
        <v>0</v>
      </c>
      <c r="Z905" s="7">
        <f t="shared" si="314"/>
        <v>0</v>
      </c>
      <c r="AA905" s="7" cm="1">
        <f t="array" ref="AA905">IF(ISNUMBER(SEARCH("cassette",H905)),_xlfn.XLOOKUP(S905,cassettewidth,_xlfn.XLOOKUP(H905,cassettetype,cassette)),IF(ISNUMBER(SEARCH("fascia",H905)),_xlfn.XLOOKUP(S905,fasciawidth,_xlfn.XLOOKUP(H905,fasciatype,fascia)),0))</f>
        <v>0</v>
      </c>
      <c r="AB905" s="7" t="str">
        <f t="shared" si="315"/>
        <v/>
      </c>
      <c r="AC905" s="7" t="str" cm="1">
        <f t="array" ref="AC905">IF(NOT(ISBLANK(H905)),_xlfn.XLOOKUP(S905,cassetterefwidth,_xlfn.XLOOKUP(T905,cassetterefdrop,cassetteref)),"")</f>
        <v/>
      </c>
      <c r="AD905" s="1" t="b">
        <f t="shared" si="316"/>
        <v>0</v>
      </c>
      <c r="AE905" s="1" t="b">
        <f t="shared" si="301"/>
        <v>0</v>
      </c>
      <c r="AF905" s="10" t="e" cm="1">
        <f t="array" aca="1" ref="AF905" ca="1">(_xlfn.XLOOKUP($S905,INDIRECT($U905&amp;$W905&amp;"W"),_xlfn.XLOOKUP($T905,INDIRECT($U905&amp;$W905&amp;"D"),INDIRECT($U905&amp;$W905))))</f>
        <v>#REF!</v>
      </c>
      <c r="AG905" s="9"/>
      <c r="AH905" s="9"/>
      <c r="AI905" s="9"/>
      <c r="AJ905" s="9"/>
      <c r="AK905" s="9"/>
      <c r="AL905" s="7">
        <f t="shared" si="302"/>
        <v>500</v>
      </c>
      <c r="AM905" s="7" t="str">
        <f t="shared" si="317"/>
        <v/>
      </c>
      <c r="AN905" s="7">
        <f t="shared" si="303"/>
        <v>0</v>
      </c>
      <c r="AO905" s="7">
        <f t="shared" si="304"/>
        <v>0</v>
      </c>
      <c r="AP905" s="9" cm="1">
        <f t="array" aca="1" ref="AP905" ca="1">IF(F905="Flow",_xlfn.XLOOKUP(AL905,INDIRECT(F905&amp;AM905&amp;"W"),_xlfn.XLOOKUP(AI905,INDIRECT(F905&amp;AM905&amp;"H"),INDIRECT(F905&amp;AM905))),0)</f>
        <v>0</v>
      </c>
      <c r="AQ905" s="9">
        <f>IF(F905="Cascade",_xlfn.XLOOKUP(S905,Cascade!$C$4:$S$4,Cascade!$C$5:$S$5),0)</f>
        <v>0</v>
      </c>
      <c r="AR905" s="9" t="b">
        <f t="shared" si="305"/>
        <v>0</v>
      </c>
      <c r="AS905" s="9" cm="1">
        <f t="array" aca="1" ref="AS905" ca="1">IF(OR(G905="Ellipse 43",G905="Luxury 46",G905="Type 2",G905="Type D",G905="Type Z",ISBLANK(G905)),0,_xlfn.XLOOKUP(S905,INDIRECT(U905&amp;AR905&amp;"w"),INDIRECT(U905&amp;AR905)))</f>
        <v>0</v>
      </c>
      <c r="AT905" s="9" cm="1">
        <f t="array" ref="AT905">IF(F905="ExtraLok 100",_xlfn.XLOOKUP(S905,'ExtraLok 100'!$C$6:$S$6,_xlfn.XLOOKUP('Pricing Tool'!T905,'ExtraLok 100'!$A$7:$A$21,'ExtraLok 100'!$C$7:$S$21)),IF(F905="ExtraLok 125",_xlfn.XLOOKUP('Pricing Tool'!S905,'ExtraLok 125'!$C$6:$S$6,_xlfn.XLOOKUP('Pricing Tool'!T905,'ExtraLok 125'!$A$7:$A$33,'ExtraLok 125'!$C$7:$S$33)),0))</f>
        <v>0</v>
      </c>
      <c r="AU905" s="9">
        <f t="shared" ca="1" si="318"/>
        <v>0</v>
      </c>
      <c r="AV905" s="9" t="str">
        <f t="shared" si="306"/>
        <v/>
      </c>
      <c r="AW905" s="85" t="e">
        <f>_xlfn.XLOOKUP($AV905,'Size capacities'!$A$2:$A$120,'Size capacities'!D$2:D$120)</f>
        <v>#N/A</v>
      </c>
      <c r="AX905" s="85" t="e">
        <f>_xlfn.XLOOKUP($AV905,'Size capacities'!$A$2:$A$120,'Size capacities'!E$2:E$120)</f>
        <v>#N/A</v>
      </c>
      <c r="AY905" s="85" t="e">
        <f>_xlfn.XLOOKUP($AV905,'Size capacities'!$A$2:$A$120,'Size capacities'!F$2:F$120)</f>
        <v>#N/A</v>
      </c>
      <c r="AZ905" s="85" t="e">
        <f>_xlfn.XLOOKUP($AV905,'Size capacities'!$A$2:$A$120,'Size capacities'!G$2:G$120)</f>
        <v>#N/A</v>
      </c>
      <c r="BA905" s="85">
        <f t="shared" si="307"/>
        <v>0</v>
      </c>
      <c r="BB905" s="85">
        <f t="shared" si="308"/>
        <v>0</v>
      </c>
    </row>
    <row r="906" spans="1:54" x14ac:dyDescent="0.3">
      <c r="A906" s="7">
        <v>903</v>
      </c>
      <c r="B906" s="91"/>
      <c r="C906" s="91"/>
      <c r="D906" s="91"/>
      <c r="E906" s="91"/>
      <c r="F906" s="91"/>
      <c r="G906" s="91"/>
      <c r="H906" s="91"/>
      <c r="I906" s="91"/>
      <c r="J906" s="91"/>
      <c r="K906" s="92"/>
      <c r="L906" s="92"/>
      <c r="M906" s="9">
        <f t="shared" ca="1" si="298"/>
        <v>0</v>
      </c>
      <c r="N906" s="10" cm="1">
        <f t="array" aca="1" ref="N906" ca="1">IF(ISBLANK(C906),0,IF(F906="Flow",AP906,IF(F906="Cascade",AQ906,IF(OR(ISBLANK(F906),ISBLANK(G906),ISBLANK(I906),ISBLANK(J906)),0,(_xlfn.XLOOKUP(S906,INDIRECT(U906&amp;W906&amp;"W"),_xlfn.XLOOKUP(T906,INDIRECT(U906&amp;W906&amp;"D"),INDIRECT(U906&amp;W906))))))))</f>
        <v>0</v>
      </c>
      <c r="O906" s="93"/>
      <c r="P906" s="9">
        <f t="shared" ca="1" si="299"/>
        <v>0</v>
      </c>
      <c r="Q906" s="9">
        <f t="shared" si="309"/>
        <v>0</v>
      </c>
      <c r="S906" s="7">
        <f t="shared" si="310"/>
        <v>800</v>
      </c>
      <c r="T906" s="7">
        <f t="shared" si="311"/>
        <v>800</v>
      </c>
      <c r="U906" s="8" t="str">
        <f t="shared" si="312"/>
        <v/>
      </c>
      <c r="V906" s="7" cm="1">
        <f t="array" aca="1" ref="V906" ca="1">IF(ISBLANK(I906),0,_xlfn.XLOOKUP(I906,INDIRECT(U906&amp;"Controls"),INDIRECT(U906&amp;"ControlsAddon")))</f>
        <v>0</v>
      </c>
      <c r="W906" s="7" t="str">
        <f t="shared" si="300"/>
        <v/>
      </c>
      <c r="X906" s="7" cm="1">
        <f t="array" aca="1" ref="X906" ca="1">IF(AND(K906="y",NOT(ISBLANK(H906))),_xlfn.XLOOKUP(S906,ralcassette,ralcassettecost),IF(K906="Y",_xlfn.XLOOKUP(S906,INDIRECT(U906&amp;"RALW"),_xlfn.XLOOKUP(T906,INDIRECT(U906&amp;"RALD"),INDIRECT(U906&amp;"RAL"))),0))</f>
        <v>0</v>
      </c>
      <c r="Y906" s="7">
        <f t="shared" si="313"/>
        <v>0</v>
      </c>
      <c r="Z906" s="7">
        <f t="shared" si="314"/>
        <v>0</v>
      </c>
      <c r="AA906" s="7" cm="1">
        <f t="array" ref="AA906">IF(ISNUMBER(SEARCH("cassette",H906)),_xlfn.XLOOKUP(S906,cassettewidth,_xlfn.XLOOKUP(H906,cassettetype,cassette)),IF(ISNUMBER(SEARCH("fascia",H906)),_xlfn.XLOOKUP(S906,fasciawidth,_xlfn.XLOOKUP(H906,fasciatype,fascia)),0))</f>
        <v>0</v>
      </c>
      <c r="AB906" s="7" t="str">
        <f t="shared" si="315"/>
        <v/>
      </c>
      <c r="AC906" s="7" t="str" cm="1">
        <f t="array" ref="AC906">IF(NOT(ISBLANK(H906)),_xlfn.XLOOKUP(S906,cassetterefwidth,_xlfn.XLOOKUP(T906,cassetterefdrop,cassetteref)),"")</f>
        <v/>
      </c>
      <c r="AD906" s="1" t="b">
        <f t="shared" si="316"/>
        <v>0</v>
      </c>
      <c r="AE906" s="1" t="b">
        <f t="shared" si="301"/>
        <v>0</v>
      </c>
      <c r="AF906" s="10" t="e" cm="1">
        <f t="array" aca="1" ref="AF906" ca="1">(_xlfn.XLOOKUP($S906,INDIRECT($U906&amp;$W906&amp;"W"),_xlfn.XLOOKUP($T906,INDIRECT($U906&amp;$W906&amp;"D"),INDIRECT($U906&amp;$W906))))</f>
        <v>#REF!</v>
      </c>
      <c r="AG906" s="9"/>
      <c r="AH906" s="9"/>
      <c r="AI906" s="9"/>
      <c r="AJ906" s="9"/>
      <c r="AK906" s="9"/>
      <c r="AL906" s="7">
        <f t="shared" si="302"/>
        <v>500</v>
      </c>
      <c r="AM906" s="7" t="str">
        <f t="shared" si="317"/>
        <v/>
      </c>
      <c r="AN906" s="7">
        <f t="shared" si="303"/>
        <v>0</v>
      </c>
      <c r="AO906" s="7">
        <f t="shared" si="304"/>
        <v>0</v>
      </c>
      <c r="AP906" s="9" cm="1">
        <f t="array" aca="1" ref="AP906" ca="1">IF(F906="Flow",_xlfn.XLOOKUP(AL906,INDIRECT(F906&amp;AM906&amp;"W"),_xlfn.XLOOKUP(AI906,INDIRECT(F906&amp;AM906&amp;"H"),INDIRECT(F906&amp;AM906))),0)</f>
        <v>0</v>
      </c>
      <c r="AQ906" s="9">
        <f>IF(F906="Cascade",_xlfn.XLOOKUP(S906,Cascade!$C$4:$S$4,Cascade!$C$5:$S$5),0)</f>
        <v>0</v>
      </c>
      <c r="AR906" s="9" t="b">
        <f t="shared" si="305"/>
        <v>0</v>
      </c>
      <c r="AS906" s="9" cm="1">
        <f t="array" aca="1" ref="AS906" ca="1">IF(OR(G906="Ellipse 43",G906="Luxury 46",G906="Type 2",G906="Type D",G906="Type Z",ISBLANK(G906)),0,_xlfn.XLOOKUP(S906,INDIRECT(U906&amp;AR906&amp;"w"),INDIRECT(U906&amp;AR906)))</f>
        <v>0</v>
      </c>
      <c r="AT906" s="9" cm="1">
        <f t="array" ref="AT906">IF(F906="ExtraLok 100",_xlfn.XLOOKUP(S906,'ExtraLok 100'!$C$6:$S$6,_xlfn.XLOOKUP('Pricing Tool'!T906,'ExtraLok 100'!$A$7:$A$21,'ExtraLok 100'!$C$7:$S$21)),IF(F906="ExtraLok 125",_xlfn.XLOOKUP('Pricing Tool'!S906,'ExtraLok 125'!$C$6:$S$6,_xlfn.XLOOKUP('Pricing Tool'!T906,'ExtraLok 125'!$A$7:$A$33,'ExtraLok 125'!$C$7:$S$33)),0))</f>
        <v>0</v>
      </c>
      <c r="AU906" s="9">
        <f t="shared" ca="1" si="318"/>
        <v>0</v>
      </c>
      <c r="AV906" s="9" t="str">
        <f t="shared" si="306"/>
        <v/>
      </c>
      <c r="AW906" s="85" t="e">
        <f>_xlfn.XLOOKUP($AV906,'Size capacities'!$A$2:$A$120,'Size capacities'!D$2:D$120)</f>
        <v>#N/A</v>
      </c>
      <c r="AX906" s="85" t="e">
        <f>_xlfn.XLOOKUP($AV906,'Size capacities'!$A$2:$A$120,'Size capacities'!E$2:E$120)</f>
        <v>#N/A</v>
      </c>
      <c r="AY906" s="85" t="e">
        <f>_xlfn.XLOOKUP($AV906,'Size capacities'!$A$2:$A$120,'Size capacities'!F$2:F$120)</f>
        <v>#N/A</v>
      </c>
      <c r="AZ906" s="85" t="e">
        <f>_xlfn.XLOOKUP($AV906,'Size capacities'!$A$2:$A$120,'Size capacities'!G$2:G$120)</f>
        <v>#N/A</v>
      </c>
      <c r="BA906" s="85">
        <f t="shared" si="307"/>
        <v>0</v>
      </c>
      <c r="BB906" s="85">
        <f t="shared" si="308"/>
        <v>0</v>
      </c>
    </row>
    <row r="907" spans="1:54" x14ac:dyDescent="0.3">
      <c r="A907" s="7">
        <v>904</v>
      </c>
      <c r="B907" s="91"/>
      <c r="C907" s="91"/>
      <c r="D907" s="91"/>
      <c r="E907" s="91"/>
      <c r="F907" s="91"/>
      <c r="G907" s="91"/>
      <c r="H907" s="91"/>
      <c r="I907" s="91"/>
      <c r="J907" s="91"/>
      <c r="K907" s="92"/>
      <c r="L907" s="92"/>
      <c r="M907" s="9">
        <f t="shared" ca="1" si="298"/>
        <v>0</v>
      </c>
      <c r="N907" s="10" cm="1">
        <f t="array" aca="1" ref="N907" ca="1">IF(ISBLANK(C907),0,IF(F907="Flow",AP907,IF(F907="Cascade",AQ907,IF(OR(ISBLANK(F907),ISBLANK(G907),ISBLANK(I907),ISBLANK(J907)),0,(_xlfn.XLOOKUP(S907,INDIRECT(U907&amp;W907&amp;"W"),_xlfn.XLOOKUP(T907,INDIRECT(U907&amp;W907&amp;"D"),INDIRECT(U907&amp;W907))))))))</f>
        <v>0</v>
      </c>
      <c r="O907" s="93"/>
      <c r="P907" s="9">
        <f t="shared" ca="1" si="299"/>
        <v>0</v>
      </c>
      <c r="Q907" s="9">
        <f t="shared" si="309"/>
        <v>0</v>
      </c>
      <c r="S907" s="7">
        <f t="shared" si="310"/>
        <v>800</v>
      </c>
      <c r="T907" s="7">
        <f t="shared" si="311"/>
        <v>800</v>
      </c>
      <c r="U907" s="8" t="str">
        <f t="shared" si="312"/>
        <v/>
      </c>
      <c r="V907" s="7" cm="1">
        <f t="array" aca="1" ref="V907" ca="1">IF(ISBLANK(I907),0,_xlfn.XLOOKUP(I907,INDIRECT(U907&amp;"Controls"),INDIRECT(U907&amp;"ControlsAddon")))</f>
        <v>0</v>
      </c>
      <c r="W907" s="7" t="str">
        <f t="shared" si="300"/>
        <v/>
      </c>
      <c r="X907" s="7" cm="1">
        <f t="array" aca="1" ref="X907" ca="1">IF(AND(K907="y",NOT(ISBLANK(H907))),_xlfn.XLOOKUP(S907,ralcassette,ralcassettecost),IF(K907="Y",_xlfn.XLOOKUP(S907,INDIRECT(U907&amp;"RALW"),_xlfn.XLOOKUP(T907,INDIRECT(U907&amp;"RALD"),INDIRECT(U907&amp;"RAL"))),0))</f>
        <v>0</v>
      </c>
      <c r="Y907" s="7">
        <f t="shared" si="313"/>
        <v>0</v>
      </c>
      <c r="Z907" s="7">
        <f t="shared" si="314"/>
        <v>0</v>
      </c>
      <c r="AA907" s="7" cm="1">
        <f t="array" ref="AA907">IF(ISNUMBER(SEARCH("cassette",H907)),_xlfn.XLOOKUP(S907,cassettewidth,_xlfn.XLOOKUP(H907,cassettetype,cassette)),IF(ISNUMBER(SEARCH("fascia",H907)),_xlfn.XLOOKUP(S907,fasciawidth,_xlfn.XLOOKUP(H907,fasciatype,fascia)),0))</f>
        <v>0</v>
      </c>
      <c r="AB907" s="7" t="str">
        <f t="shared" si="315"/>
        <v/>
      </c>
      <c r="AC907" s="7" t="str" cm="1">
        <f t="array" ref="AC907">IF(NOT(ISBLANK(H907)),_xlfn.XLOOKUP(S907,cassetterefwidth,_xlfn.XLOOKUP(T907,cassetterefdrop,cassetteref)),"")</f>
        <v/>
      </c>
      <c r="AD907" s="1" t="b">
        <f t="shared" si="316"/>
        <v>0</v>
      </c>
      <c r="AE907" s="1" t="b">
        <f t="shared" si="301"/>
        <v>0</v>
      </c>
      <c r="AF907" s="10" t="e" cm="1">
        <f t="array" aca="1" ref="AF907" ca="1">(_xlfn.XLOOKUP($S907,INDIRECT($U907&amp;$W907&amp;"W"),_xlfn.XLOOKUP($T907,INDIRECT($U907&amp;$W907&amp;"D"),INDIRECT($U907&amp;$W907))))</f>
        <v>#REF!</v>
      </c>
      <c r="AG907" s="9"/>
      <c r="AH907" s="9"/>
      <c r="AI907" s="9"/>
      <c r="AJ907" s="9"/>
      <c r="AK907" s="9"/>
      <c r="AL907" s="7">
        <f t="shared" si="302"/>
        <v>500</v>
      </c>
      <c r="AM907" s="7" t="str">
        <f t="shared" si="317"/>
        <v/>
      </c>
      <c r="AN907" s="7">
        <f t="shared" si="303"/>
        <v>0</v>
      </c>
      <c r="AO907" s="7">
        <f t="shared" si="304"/>
        <v>0</v>
      </c>
      <c r="AP907" s="9" cm="1">
        <f t="array" aca="1" ref="AP907" ca="1">IF(F907="Flow",_xlfn.XLOOKUP(AL907,INDIRECT(F907&amp;AM907&amp;"W"),_xlfn.XLOOKUP(AI907,INDIRECT(F907&amp;AM907&amp;"H"),INDIRECT(F907&amp;AM907))),0)</f>
        <v>0</v>
      </c>
      <c r="AQ907" s="9">
        <f>IF(F907="Cascade",_xlfn.XLOOKUP(S907,Cascade!$C$4:$S$4,Cascade!$C$5:$S$5),0)</f>
        <v>0</v>
      </c>
      <c r="AR907" s="9" t="b">
        <f t="shared" si="305"/>
        <v>0</v>
      </c>
      <c r="AS907" s="9" cm="1">
        <f t="array" aca="1" ref="AS907" ca="1">IF(OR(G907="Ellipse 43",G907="Luxury 46",G907="Type 2",G907="Type D",G907="Type Z",ISBLANK(G907)),0,_xlfn.XLOOKUP(S907,INDIRECT(U907&amp;AR907&amp;"w"),INDIRECT(U907&amp;AR907)))</f>
        <v>0</v>
      </c>
      <c r="AT907" s="9" cm="1">
        <f t="array" ref="AT907">IF(F907="ExtraLok 100",_xlfn.XLOOKUP(S907,'ExtraLok 100'!$C$6:$S$6,_xlfn.XLOOKUP('Pricing Tool'!T907,'ExtraLok 100'!$A$7:$A$21,'ExtraLok 100'!$C$7:$S$21)),IF(F907="ExtraLok 125",_xlfn.XLOOKUP('Pricing Tool'!S907,'ExtraLok 125'!$C$6:$S$6,_xlfn.XLOOKUP('Pricing Tool'!T907,'ExtraLok 125'!$A$7:$A$33,'ExtraLok 125'!$C$7:$S$33)),0))</f>
        <v>0</v>
      </c>
      <c r="AU907" s="9">
        <f t="shared" ca="1" si="318"/>
        <v>0</v>
      </c>
      <c r="AV907" s="9" t="str">
        <f t="shared" si="306"/>
        <v/>
      </c>
      <c r="AW907" s="85" t="e">
        <f>_xlfn.XLOOKUP($AV907,'Size capacities'!$A$2:$A$120,'Size capacities'!D$2:D$120)</f>
        <v>#N/A</v>
      </c>
      <c r="AX907" s="85" t="e">
        <f>_xlfn.XLOOKUP($AV907,'Size capacities'!$A$2:$A$120,'Size capacities'!E$2:E$120)</f>
        <v>#N/A</v>
      </c>
      <c r="AY907" s="85" t="e">
        <f>_xlfn.XLOOKUP($AV907,'Size capacities'!$A$2:$A$120,'Size capacities'!F$2:F$120)</f>
        <v>#N/A</v>
      </c>
      <c r="AZ907" s="85" t="e">
        <f>_xlfn.XLOOKUP($AV907,'Size capacities'!$A$2:$A$120,'Size capacities'!G$2:G$120)</f>
        <v>#N/A</v>
      </c>
      <c r="BA907" s="85">
        <f t="shared" si="307"/>
        <v>0</v>
      </c>
      <c r="BB907" s="85">
        <f t="shared" si="308"/>
        <v>0</v>
      </c>
    </row>
    <row r="908" spans="1:54" x14ac:dyDescent="0.3">
      <c r="A908" s="7">
        <v>905</v>
      </c>
      <c r="B908" s="91"/>
      <c r="C908" s="91"/>
      <c r="D908" s="91"/>
      <c r="E908" s="91"/>
      <c r="F908" s="91"/>
      <c r="G908" s="91"/>
      <c r="H908" s="91"/>
      <c r="I908" s="91"/>
      <c r="J908" s="91"/>
      <c r="K908" s="92"/>
      <c r="L908" s="92"/>
      <c r="M908" s="9">
        <f t="shared" ca="1" si="298"/>
        <v>0</v>
      </c>
      <c r="N908" s="10" cm="1">
        <f t="array" aca="1" ref="N908" ca="1">IF(ISBLANK(C908),0,IF(F908="Flow",AP908,IF(F908="Cascade",AQ908,IF(OR(ISBLANK(F908),ISBLANK(G908),ISBLANK(I908),ISBLANK(J908)),0,(_xlfn.XLOOKUP(S908,INDIRECT(U908&amp;W908&amp;"W"),_xlfn.XLOOKUP(T908,INDIRECT(U908&amp;W908&amp;"D"),INDIRECT(U908&amp;W908))))))))</f>
        <v>0</v>
      </c>
      <c r="O908" s="93"/>
      <c r="P908" s="9">
        <f t="shared" ca="1" si="299"/>
        <v>0</v>
      </c>
      <c r="Q908" s="9">
        <f t="shared" si="309"/>
        <v>0</v>
      </c>
      <c r="S908" s="7">
        <f t="shared" si="310"/>
        <v>800</v>
      </c>
      <c r="T908" s="7">
        <f t="shared" si="311"/>
        <v>800</v>
      </c>
      <c r="U908" s="8" t="str">
        <f t="shared" si="312"/>
        <v/>
      </c>
      <c r="V908" s="7" cm="1">
        <f t="array" aca="1" ref="V908" ca="1">IF(ISBLANK(I908),0,_xlfn.XLOOKUP(I908,INDIRECT(U908&amp;"Controls"),INDIRECT(U908&amp;"ControlsAddon")))</f>
        <v>0</v>
      </c>
      <c r="W908" s="7" t="str">
        <f t="shared" si="300"/>
        <v/>
      </c>
      <c r="X908" s="7" cm="1">
        <f t="array" aca="1" ref="X908" ca="1">IF(AND(K908="y",NOT(ISBLANK(H908))),_xlfn.XLOOKUP(S908,ralcassette,ralcassettecost),IF(K908="Y",_xlfn.XLOOKUP(S908,INDIRECT(U908&amp;"RALW"),_xlfn.XLOOKUP(T908,INDIRECT(U908&amp;"RALD"),INDIRECT(U908&amp;"RAL"))),0))</f>
        <v>0</v>
      </c>
      <c r="Y908" s="7">
        <f t="shared" si="313"/>
        <v>0</v>
      </c>
      <c r="Z908" s="7">
        <f t="shared" si="314"/>
        <v>0</v>
      </c>
      <c r="AA908" s="7" cm="1">
        <f t="array" ref="AA908">IF(ISNUMBER(SEARCH("cassette",H908)),_xlfn.XLOOKUP(S908,cassettewidth,_xlfn.XLOOKUP(H908,cassettetype,cassette)),IF(ISNUMBER(SEARCH("fascia",H908)),_xlfn.XLOOKUP(S908,fasciawidth,_xlfn.XLOOKUP(H908,fasciatype,fascia)),0))</f>
        <v>0</v>
      </c>
      <c r="AB908" s="7" t="str">
        <f t="shared" si="315"/>
        <v/>
      </c>
      <c r="AC908" s="7" t="str" cm="1">
        <f t="array" ref="AC908">IF(NOT(ISBLANK(H908)),_xlfn.XLOOKUP(S908,cassetterefwidth,_xlfn.XLOOKUP(T908,cassetterefdrop,cassetteref)),"")</f>
        <v/>
      </c>
      <c r="AD908" s="1" t="b">
        <f t="shared" si="316"/>
        <v>0</v>
      </c>
      <c r="AE908" s="1" t="b">
        <f t="shared" si="301"/>
        <v>0</v>
      </c>
      <c r="AF908" s="10" t="e" cm="1">
        <f t="array" aca="1" ref="AF908" ca="1">(_xlfn.XLOOKUP($S908,INDIRECT($U908&amp;$W908&amp;"W"),_xlfn.XLOOKUP($T908,INDIRECT($U908&amp;$W908&amp;"D"),INDIRECT($U908&amp;$W908))))</f>
        <v>#REF!</v>
      </c>
      <c r="AG908" s="9"/>
      <c r="AH908" s="9"/>
      <c r="AI908" s="9"/>
      <c r="AJ908" s="9"/>
      <c r="AK908" s="9"/>
      <c r="AL908" s="7">
        <f t="shared" si="302"/>
        <v>500</v>
      </c>
      <c r="AM908" s="7" t="str">
        <f t="shared" si="317"/>
        <v/>
      </c>
      <c r="AN908" s="7">
        <f t="shared" si="303"/>
        <v>0</v>
      </c>
      <c r="AO908" s="7">
        <f t="shared" si="304"/>
        <v>0</v>
      </c>
      <c r="AP908" s="9" cm="1">
        <f t="array" aca="1" ref="AP908" ca="1">IF(F908="Flow",_xlfn.XLOOKUP(AL908,INDIRECT(F908&amp;AM908&amp;"W"),_xlfn.XLOOKUP(AI908,INDIRECT(F908&amp;AM908&amp;"H"),INDIRECT(F908&amp;AM908))),0)</f>
        <v>0</v>
      </c>
      <c r="AQ908" s="9">
        <f>IF(F908="Cascade",_xlfn.XLOOKUP(S908,Cascade!$C$4:$S$4,Cascade!$C$5:$S$5),0)</f>
        <v>0</v>
      </c>
      <c r="AR908" s="9" t="b">
        <f t="shared" si="305"/>
        <v>0</v>
      </c>
      <c r="AS908" s="9" cm="1">
        <f t="array" aca="1" ref="AS908" ca="1">IF(OR(G908="Ellipse 43",G908="Luxury 46",G908="Type 2",G908="Type D",G908="Type Z",ISBLANK(G908)),0,_xlfn.XLOOKUP(S908,INDIRECT(U908&amp;AR908&amp;"w"),INDIRECT(U908&amp;AR908)))</f>
        <v>0</v>
      </c>
      <c r="AT908" s="9" cm="1">
        <f t="array" ref="AT908">IF(F908="ExtraLok 100",_xlfn.XLOOKUP(S908,'ExtraLok 100'!$C$6:$S$6,_xlfn.XLOOKUP('Pricing Tool'!T908,'ExtraLok 100'!$A$7:$A$21,'ExtraLok 100'!$C$7:$S$21)),IF(F908="ExtraLok 125",_xlfn.XLOOKUP('Pricing Tool'!S908,'ExtraLok 125'!$C$6:$S$6,_xlfn.XLOOKUP('Pricing Tool'!T908,'ExtraLok 125'!$A$7:$A$33,'ExtraLok 125'!$C$7:$S$33)),0))</f>
        <v>0</v>
      </c>
      <c r="AU908" s="9">
        <f t="shared" ca="1" si="318"/>
        <v>0</v>
      </c>
      <c r="AV908" s="9" t="str">
        <f t="shared" si="306"/>
        <v/>
      </c>
      <c r="AW908" s="85" t="e">
        <f>_xlfn.XLOOKUP($AV908,'Size capacities'!$A$2:$A$120,'Size capacities'!D$2:D$120)</f>
        <v>#N/A</v>
      </c>
      <c r="AX908" s="85" t="e">
        <f>_xlfn.XLOOKUP($AV908,'Size capacities'!$A$2:$A$120,'Size capacities'!E$2:E$120)</f>
        <v>#N/A</v>
      </c>
      <c r="AY908" s="85" t="e">
        <f>_xlfn.XLOOKUP($AV908,'Size capacities'!$A$2:$A$120,'Size capacities'!F$2:F$120)</f>
        <v>#N/A</v>
      </c>
      <c r="AZ908" s="85" t="e">
        <f>_xlfn.XLOOKUP($AV908,'Size capacities'!$A$2:$A$120,'Size capacities'!G$2:G$120)</f>
        <v>#N/A</v>
      </c>
      <c r="BA908" s="85">
        <f t="shared" si="307"/>
        <v>0</v>
      </c>
      <c r="BB908" s="85">
        <f t="shared" si="308"/>
        <v>0</v>
      </c>
    </row>
    <row r="909" spans="1:54" x14ac:dyDescent="0.3">
      <c r="A909" s="7">
        <v>906</v>
      </c>
      <c r="B909" s="91"/>
      <c r="C909" s="91"/>
      <c r="D909" s="91"/>
      <c r="E909" s="91"/>
      <c r="F909" s="91"/>
      <c r="G909" s="91"/>
      <c r="H909" s="91"/>
      <c r="I909" s="91"/>
      <c r="J909" s="91"/>
      <c r="K909" s="92"/>
      <c r="L909" s="92"/>
      <c r="M909" s="9">
        <f t="shared" ca="1" si="298"/>
        <v>0</v>
      </c>
      <c r="N909" s="10" cm="1">
        <f t="array" aca="1" ref="N909" ca="1">IF(ISBLANK(C909),0,IF(F909="Flow",AP909,IF(F909="Cascade",AQ909,IF(OR(ISBLANK(F909),ISBLANK(G909),ISBLANK(I909),ISBLANK(J909)),0,(_xlfn.XLOOKUP(S909,INDIRECT(U909&amp;W909&amp;"W"),_xlfn.XLOOKUP(T909,INDIRECT(U909&amp;W909&amp;"D"),INDIRECT(U909&amp;W909))))))))</f>
        <v>0</v>
      </c>
      <c r="O909" s="93"/>
      <c r="P909" s="9">
        <f t="shared" ca="1" si="299"/>
        <v>0</v>
      </c>
      <c r="Q909" s="9">
        <f t="shared" si="309"/>
        <v>0</v>
      </c>
      <c r="S909" s="7">
        <f t="shared" si="310"/>
        <v>800</v>
      </c>
      <c r="T909" s="7">
        <f t="shared" si="311"/>
        <v>800</v>
      </c>
      <c r="U909" s="8" t="str">
        <f t="shared" si="312"/>
        <v/>
      </c>
      <c r="V909" s="7" cm="1">
        <f t="array" aca="1" ref="V909" ca="1">IF(ISBLANK(I909),0,_xlfn.XLOOKUP(I909,INDIRECT(U909&amp;"Controls"),INDIRECT(U909&amp;"ControlsAddon")))</f>
        <v>0</v>
      </c>
      <c r="W909" s="7" t="str">
        <f t="shared" si="300"/>
        <v/>
      </c>
      <c r="X909" s="7" cm="1">
        <f t="array" aca="1" ref="X909" ca="1">IF(AND(K909="y",NOT(ISBLANK(H909))),_xlfn.XLOOKUP(S909,ralcassette,ralcassettecost),IF(K909="Y",_xlfn.XLOOKUP(S909,INDIRECT(U909&amp;"RALW"),_xlfn.XLOOKUP(T909,INDIRECT(U909&amp;"RALD"),INDIRECT(U909&amp;"RAL"))),0))</f>
        <v>0</v>
      </c>
      <c r="Y909" s="7">
        <f t="shared" si="313"/>
        <v>0</v>
      </c>
      <c r="Z909" s="7">
        <f t="shared" si="314"/>
        <v>0</v>
      </c>
      <c r="AA909" s="7" cm="1">
        <f t="array" ref="AA909">IF(ISNUMBER(SEARCH("cassette",H909)),_xlfn.XLOOKUP(S909,cassettewidth,_xlfn.XLOOKUP(H909,cassettetype,cassette)),IF(ISNUMBER(SEARCH("fascia",H909)),_xlfn.XLOOKUP(S909,fasciawidth,_xlfn.XLOOKUP(H909,fasciatype,fascia)),0))</f>
        <v>0</v>
      </c>
      <c r="AB909" s="7" t="str">
        <f t="shared" si="315"/>
        <v/>
      </c>
      <c r="AC909" s="7" t="str" cm="1">
        <f t="array" ref="AC909">IF(NOT(ISBLANK(H909)),_xlfn.XLOOKUP(S909,cassetterefwidth,_xlfn.XLOOKUP(T909,cassetterefdrop,cassetteref)),"")</f>
        <v/>
      </c>
      <c r="AD909" s="1" t="b">
        <f t="shared" si="316"/>
        <v>0</v>
      </c>
      <c r="AE909" s="1" t="b">
        <f t="shared" si="301"/>
        <v>0</v>
      </c>
      <c r="AF909" s="10" t="e" cm="1">
        <f t="array" aca="1" ref="AF909" ca="1">(_xlfn.XLOOKUP($S909,INDIRECT($U909&amp;$W909&amp;"W"),_xlfn.XLOOKUP($T909,INDIRECT($U909&amp;$W909&amp;"D"),INDIRECT($U909&amp;$W909))))</f>
        <v>#REF!</v>
      </c>
      <c r="AG909" s="9"/>
      <c r="AH909" s="9"/>
      <c r="AI909" s="9"/>
      <c r="AJ909" s="9"/>
      <c r="AK909" s="9"/>
      <c r="AL909" s="7">
        <f t="shared" si="302"/>
        <v>500</v>
      </c>
      <c r="AM909" s="7" t="str">
        <f t="shared" si="317"/>
        <v/>
      </c>
      <c r="AN909" s="7">
        <f t="shared" si="303"/>
        <v>0</v>
      </c>
      <c r="AO909" s="7">
        <f t="shared" si="304"/>
        <v>0</v>
      </c>
      <c r="AP909" s="9" cm="1">
        <f t="array" aca="1" ref="AP909" ca="1">IF(F909="Flow",_xlfn.XLOOKUP(AL909,INDIRECT(F909&amp;AM909&amp;"W"),_xlfn.XLOOKUP(AI909,INDIRECT(F909&amp;AM909&amp;"H"),INDIRECT(F909&amp;AM909))),0)</f>
        <v>0</v>
      </c>
      <c r="AQ909" s="9">
        <f>IF(F909="Cascade",_xlfn.XLOOKUP(S909,Cascade!$C$4:$S$4,Cascade!$C$5:$S$5),0)</f>
        <v>0</v>
      </c>
      <c r="AR909" s="9" t="b">
        <f t="shared" si="305"/>
        <v>0</v>
      </c>
      <c r="AS909" s="9" cm="1">
        <f t="array" aca="1" ref="AS909" ca="1">IF(OR(G909="Ellipse 43",G909="Luxury 46",G909="Type 2",G909="Type D",G909="Type Z",ISBLANK(G909)),0,_xlfn.XLOOKUP(S909,INDIRECT(U909&amp;AR909&amp;"w"),INDIRECT(U909&amp;AR909)))</f>
        <v>0</v>
      </c>
      <c r="AT909" s="9" cm="1">
        <f t="array" ref="AT909">IF(F909="ExtraLok 100",_xlfn.XLOOKUP(S909,'ExtraLok 100'!$C$6:$S$6,_xlfn.XLOOKUP('Pricing Tool'!T909,'ExtraLok 100'!$A$7:$A$21,'ExtraLok 100'!$C$7:$S$21)),IF(F909="ExtraLok 125",_xlfn.XLOOKUP('Pricing Tool'!S909,'ExtraLok 125'!$C$6:$S$6,_xlfn.XLOOKUP('Pricing Tool'!T909,'ExtraLok 125'!$A$7:$A$33,'ExtraLok 125'!$C$7:$S$33)),0))</f>
        <v>0</v>
      </c>
      <c r="AU909" s="9">
        <f t="shared" ca="1" si="318"/>
        <v>0</v>
      </c>
      <c r="AV909" s="9" t="str">
        <f t="shared" si="306"/>
        <v/>
      </c>
      <c r="AW909" s="85" t="e">
        <f>_xlfn.XLOOKUP($AV909,'Size capacities'!$A$2:$A$120,'Size capacities'!D$2:D$120)</f>
        <v>#N/A</v>
      </c>
      <c r="AX909" s="85" t="e">
        <f>_xlfn.XLOOKUP($AV909,'Size capacities'!$A$2:$A$120,'Size capacities'!E$2:E$120)</f>
        <v>#N/A</v>
      </c>
      <c r="AY909" s="85" t="e">
        <f>_xlfn.XLOOKUP($AV909,'Size capacities'!$A$2:$A$120,'Size capacities'!F$2:F$120)</f>
        <v>#N/A</v>
      </c>
      <c r="AZ909" s="85" t="e">
        <f>_xlfn.XLOOKUP($AV909,'Size capacities'!$A$2:$A$120,'Size capacities'!G$2:G$120)</f>
        <v>#N/A</v>
      </c>
      <c r="BA909" s="85">
        <f t="shared" si="307"/>
        <v>0</v>
      </c>
      <c r="BB909" s="85">
        <f t="shared" si="308"/>
        <v>0</v>
      </c>
    </row>
    <row r="910" spans="1:54" x14ac:dyDescent="0.3">
      <c r="A910" s="7">
        <v>907</v>
      </c>
      <c r="B910" s="91"/>
      <c r="C910" s="91"/>
      <c r="D910" s="91"/>
      <c r="E910" s="91"/>
      <c r="F910" s="91"/>
      <c r="G910" s="91"/>
      <c r="H910" s="91"/>
      <c r="I910" s="91"/>
      <c r="J910" s="91"/>
      <c r="K910" s="92"/>
      <c r="L910" s="92"/>
      <c r="M910" s="9">
        <f t="shared" ca="1" si="298"/>
        <v>0</v>
      </c>
      <c r="N910" s="10" cm="1">
        <f t="array" aca="1" ref="N910" ca="1">IF(ISBLANK(C910),0,IF(F910="Flow",AP910,IF(F910="Cascade",AQ910,IF(OR(ISBLANK(F910),ISBLANK(G910),ISBLANK(I910),ISBLANK(J910)),0,(_xlfn.XLOOKUP(S910,INDIRECT(U910&amp;W910&amp;"W"),_xlfn.XLOOKUP(T910,INDIRECT(U910&amp;W910&amp;"D"),INDIRECT(U910&amp;W910))))))))</f>
        <v>0</v>
      </c>
      <c r="O910" s="93"/>
      <c r="P910" s="9">
        <f t="shared" ca="1" si="299"/>
        <v>0</v>
      </c>
      <c r="Q910" s="9">
        <f t="shared" si="309"/>
        <v>0</v>
      </c>
      <c r="S910" s="7">
        <f t="shared" si="310"/>
        <v>800</v>
      </c>
      <c r="T910" s="7">
        <f t="shared" si="311"/>
        <v>800</v>
      </c>
      <c r="U910" s="8" t="str">
        <f t="shared" si="312"/>
        <v/>
      </c>
      <c r="V910" s="7" cm="1">
        <f t="array" aca="1" ref="V910" ca="1">IF(ISBLANK(I910),0,_xlfn.XLOOKUP(I910,INDIRECT(U910&amp;"Controls"),INDIRECT(U910&amp;"ControlsAddon")))</f>
        <v>0</v>
      </c>
      <c r="W910" s="7" t="str">
        <f t="shared" si="300"/>
        <v/>
      </c>
      <c r="X910" s="7" cm="1">
        <f t="array" aca="1" ref="X910" ca="1">IF(AND(K910="y",NOT(ISBLANK(H910))),_xlfn.XLOOKUP(S910,ralcassette,ralcassettecost),IF(K910="Y",_xlfn.XLOOKUP(S910,INDIRECT(U910&amp;"RALW"),_xlfn.XLOOKUP(T910,INDIRECT(U910&amp;"RALD"),INDIRECT(U910&amp;"RAL"))),0))</f>
        <v>0</v>
      </c>
      <c r="Y910" s="7">
        <f t="shared" si="313"/>
        <v>0</v>
      </c>
      <c r="Z910" s="7">
        <f t="shared" si="314"/>
        <v>0</v>
      </c>
      <c r="AA910" s="7" cm="1">
        <f t="array" ref="AA910">IF(ISNUMBER(SEARCH("cassette",H910)),_xlfn.XLOOKUP(S910,cassettewidth,_xlfn.XLOOKUP(H910,cassettetype,cassette)),IF(ISNUMBER(SEARCH("fascia",H910)),_xlfn.XLOOKUP(S910,fasciawidth,_xlfn.XLOOKUP(H910,fasciatype,fascia)),0))</f>
        <v>0</v>
      </c>
      <c r="AB910" s="7" t="str">
        <f t="shared" si="315"/>
        <v/>
      </c>
      <c r="AC910" s="7" t="str" cm="1">
        <f t="array" ref="AC910">IF(NOT(ISBLANK(H910)),_xlfn.XLOOKUP(S910,cassetterefwidth,_xlfn.XLOOKUP(T910,cassetterefdrop,cassetteref)),"")</f>
        <v/>
      </c>
      <c r="AD910" s="1" t="b">
        <f t="shared" si="316"/>
        <v>0</v>
      </c>
      <c r="AE910" s="1" t="b">
        <f t="shared" si="301"/>
        <v>0</v>
      </c>
      <c r="AF910" s="10" t="e" cm="1">
        <f t="array" aca="1" ref="AF910" ca="1">(_xlfn.XLOOKUP($S910,INDIRECT($U910&amp;$W910&amp;"W"),_xlfn.XLOOKUP($T910,INDIRECT($U910&amp;$W910&amp;"D"),INDIRECT($U910&amp;$W910))))</f>
        <v>#REF!</v>
      </c>
      <c r="AG910" s="9"/>
      <c r="AH910" s="9"/>
      <c r="AI910" s="9"/>
      <c r="AJ910" s="9"/>
      <c r="AK910" s="9"/>
      <c r="AL910" s="7">
        <f t="shared" si="302"/>
        <v>500</v>
      </c>
      <c r="AM910" s="7" t="str">
        <f t="shared" si="317"/>
        <v/>
      </c>
      <c r="AN910" s="7">
        <f t="shared" si="303"/>
        <v>0</v>
      </c>
      <c r="AO910" s="7">
        <f t="shared" si="304"/>
        <v>0</v>
      </c>
      <c r="AP910" s="9" cm="1">
        <f t="array" aca="1" ref="AP910" ca="1">IF(F910="Flow",_xlfn.XLOOKUP(AL910,INDIRECT(F910&amp;AM910&amp;"W"),_xlfn.XLOOKUP(AI910,INDIRECT(F910&amp;AM910&amp;"H"),INDIRECT(F910&amp;AM910))),0)</f>
        <v>0</v>
      </c>
      <c r="AQ910" s="9">
        <f>IF(F910="Cascade",_xlfn.XLOOKUP(S910,Cascade!$C$4:$S$4,Cascade!$C$5:$S$5),0)</f>
        <v>0</v>
      </c>
      <c r="AR910" s="9" t="b">
        <f t="shared" si="305"/>
        <v>0</v>
      </c>
      <c r="AS910" s="9" cm="1">
        <f t="array" aca="1" ref="AS910" ca="1">IF(OR(G910="Ellipse 43",G910="Luxury 46",G910="Type 2",G910="Type D",G910="Type Z",ISBLANK(G910)),0,_xlfn.XLOOKUP(S910,INDIRECT(U910&amp;AR910&amp;"w"),INDIRECT(U910&amp;AR910)))</f>
        <v>0</v>
      </c>
      <c r="AT910" s="9" cm="1">
        <f t="array" ref="AT910">IF(F910="ExtraLok 100",_xlfn.XLOOKUP(S910,'ExtraLok 100'!$C$6:$S$6,_xlfn.XLOOKUP('Pricing Tool'!T910,'ExtraLok 100'!$A$7:$A$21,'ExtraLok 100'!$C$7:$S$21)),IF(F910="ExtraLok 125",_xlfn.XLOOKUP('Pricing Tool'!S910,'ExtraLok 125'!$C$6:$S$6,_xlfn.XLOOKUP('Pricing Tool'!T910,'ExtraLok 125'!$A$7:$A$33,'ExtraLok 125'!$C$7:$S$33)),0))</f>
        <v>0</v>
      </c>
      <c r="AU910" s="9">
        <f t="shared" ca="1" si="318"/>
        <v>0</v>
      </c>
      <c r="AV910" s="9" t="str">
        <f t="shared" si="306"/>
        <v/>
      </c>
      <c r="AW910" s="85" t="e">
        <f>_xlfn.XLOOKUP($AV910,'Size capacities'!$A$2:$A$120,'Size capacities'!D$2:D$120)</f>
        <v>#N/A</v>
      </c>
      <c r="AX910" s="85" t="e">
        <f>_xlfn.XLOOKUP($AV910,'Size capacities'!$A$2:$A$120,'Size capacities'!E$2:E$120)</f>
        <v>#N/A</v>
      </c>
      <c r="AY910" s="85" t="e">
        <f>_xlfn.XLOOKUP($AV910,'Size capacities'!$A$2:$A$120,'Size capacities'!F$2:F$120)</f>
        <v>#N/A</v>
      </c>
      <c r="AZ910" s="85" t="e">
        <f>_xlfn.XLOOKUP($AV910,'Size capacities'!$A$2:$A$120,'Size capacities'!G$2:G$120)</f>
        <v>#N/A</v>
      </c>
      <c r="BA910" s="85">
        <f t="shared" si="307"/>
        <v>0</v>
      </c>
      <c r="BB910" s="85">
        <f t="shared" si="308"/>
        <v>0</v>
      </c>
    </row>
    <row r="911" spans="1:54" x14ac:dyDescent="0.3">
      <c r="A911" s="7">
        <v>908</v>
      </c>
      <c r="B911" s="91"/>
      <c r="C911" s="91"/>
      <c r="D911" s="91"/>
      <c r="E911" s="91"/>
      <c r="F911" s="91"/>
      <c r="G911" s="91"/>
      <c r="H911" s="91"/>
      <c r="I911" s="91"/>
      <c r="J911" s="91"/>
      <c r="K911" s="92"/>
      <c r="L911" s="92"/>
      <c r="M911" s="9">
        <f t="shared" ca="1" si="298"/>
        <v>0</v>
      </c>
      <c r="N911" s="10" cm="1">
        <f t="array" aca="1" ref="N911" ca="1">IF(ISBLANK(C911),0,IF(F911="Flow",AP911,IF(F911="Cascade",AQ911,IF(OR(ISBLANK(F911),ISBLANK(G911),ISBLANK(I911),ISBLANK(J911)),0,(_xlfn.XLOOKUP(S911,INDIRECT(U911&amp;W911&amp;"W"),_xlfn.XLOOKUP(T911,INDIRECT(U911&amp;W911&amp;"D"),INDIRECT(U911&amp;W911))))))))</f>
        <v>0</v>
      </c>
      <c r="O911" s="93"/>
      <c r="P911" s="9">
        <f t="shared" ca="1" si="299"/>
        <v>0</v>
      </c>
      <c r="Q911" s="9">
        <f t="shared" si="309"/>
        <v>0</v>
      </c>
      <c r="S911" s="7">
        <f t="shared" si="310"/>
        <v>800</v>
      </c>
      <c r="T911" s="7">
        <f t="shared" si="311"/>
        <v>800</v>
      </c>
      <c r="U911" s="8" t="str">
        <f t="shared" si="312"/>
        <v/>
      </c>
      <c r="V911" s="7" cm="1">
        <f t="array" aca="1" ref="V911" ca="1">IF(ISBLANK(I911),0,_xlfn.XLOOKUP(I911,INDIRECT(U911&amp;"Controls"),INDIRECT(U911&amp;"ControlsAddon")))</f>
        <v>0</v>
      </c>
      <c r="W911" s="7" t="str">
        <f t="shared" si="300"/>
        <v/>
      </c>
      <c r="X911" s="7" cm="1">
        <f t="array" aca="1" ref="X911" ca="1">IF(AND(K911="y",NOT(ISBLANK(H911))),_xlfn.XLOOKUP(S911,ralcassette,ralcassettecost),IF(K911="Y",_xlfn.XLOOKUP(S911,INDIRECT(U911&amp;"RALW"),_xlfn.XLOOKUP(T911,INDIRECT(U911&amp;"RALD"),INDIRECT(U911&amp;"RAL"))),0))</f>
        <v>0</v>
      </c>
      <c r="Y911" s="7">
        <f t="shared" si="313"/>
        <v>0</v>
      </c>
      <c r="Z911" s="7">
        <f t="shared" si="314"/>
        <v>0</v>
      </c>
      <c r="AA911" s="7" cm="1">
        <f t="array" ref="AA911">IF(ISNUMBER(SEARCH("cassette",H911)),_xlfn.XLOOKUP(S911,cassettewidth,_xlfn.XLOOKUP(H911,cassettetype,cassette)),IF(ISNUMBER(SEARCH("fascia",H911)),_xlfn.XLOOKUP(S911,fasciawidth,_xlfn.XLOOKUP(H911,fasciatype,fascia)),0))</f>
        <v>0</v>
      </c>
      <c r="AB911" s="7" t="str">
        <f t="shared" si="315"/>
        <v/>
      </c>
      <c r="AC911" s="7" t="str" cm="1">
        <f t="array" ref="AC911">IF(NOT(ISBLANK(H911)),_xlfn.XLOOKUP(S911,cassetterefwidth,_xlfn.XLOOKUP(T911,cassetterefdrop,cassetteref)),"")</f>
        <v/>
      </c>
      <c r="AD911" s="1" t="b">
        <f t="shared" si="316"/>
        <v>0</v>
      </c>
      <c r="AE911" s="1" t="b">
        <f t="shared" si="301"/>
        <v>0</v>
      </c>
      <c r="AF911" s="10" t="e" cm="1">
        <f t="array" aca="1" ref="AF911" ca="1">(_xlfn.XLOOKUP($S911,INDIRECT($U911&amp;$W911&amp;"W"),_xlfn.XLOOKUP($T911,INDIRECT($U911&amp;$W911&amp;"D"),INDIRECT($U911&amp;$W911))))</f>
        <v>#REF!</v>
      </c>
      <c r="AG911" s="9"/>
      <c r="AH911" s="9"/>
      <c r="AI911" s="9"/>
      <c r="AJ911" s="9"/>
      <c r="AK911" s="9"/>
      <c r="AL911" s="7">
        <f t="shared" si="302"/>
        <v>500</v>
      </c>
      <c r="AM911" s="7" t="str">
        <f t="shared" si="317"/>
        <v/>
      </c>
      <c r="AN911" s="7">
        <f t="shared" si="303"/>
        <v>0</v>
      </c>
      <c r="AO911" s="7">
        <f t="shared" si="304"/>
        <v>0</v>
      </c>
      <c r="AP911" s="9" cm="1">
        <f t="array" aca="1" ref="AP911" ca="1">IF(F911="Flow",_xlfn.XLOOKUP(AL911,INDIRECT(F911&amp;AM911&amp;"W"),_xlfn.XLOOKUP(AI911,INDIRECT(F911&amp;AM911&amp;"H"),INDIRECT(F911&amp;AM911))),0)</f>
        <v>0</v>
      </c>
      <c r="AQ911" s="9">
        <f>IF(F911="Cascade",_xlfn.XLOOKUP(S911,Cascade!$C$4:$S$4,Cascade!$C$5:$S$5),0)</f>
        <v>0</v>
      </c>
      <c r="AR911" s="9" t="b">
        <f t="shared" si="305"/>
        <v>0</v>
      </c>
      <c r="AS911" s="9" cm="1">
        <f t="array" aca="1" ref="AS911" ca="1">IF(OR(G911="Ellipse 43",G911="Luxury 46",G911="Type 2",G911="Type D",G911="Type Z",ISBLANK(G911)),0,_xlfn.XLOOKUP(S911,INDIRECT(U911&amp;AR911&amp;"w"),INDIRECT(U911&amp;AR911)))</f>
        <v>0</v>
      </c>
      <c r="AT911" s="9" cm="1">
        <f t="array" ref="AT911">IF(F911="ExtraLok 100",_xlfn.XLOOKUP(S911,'ExtraLok 100'!$C$6:$S$6,_xlfn.XLOOKUP('Pricing Tool'!T911,'ExtraLok 100'!$A$7:$A$21,'ExtraLok 100'!$C$7:$S$21)),IF(F911="ExtraLok 125",_xlfn.XLOOKUP('Pricing Tool'!S911,'ExtraLok 125'!$C$6:$S$6,_xlfn.XLOOKUP('Pricing Tool'!T911,'ExtraLok 125'!$A$7:$A$33,'ExtraLok 125'!$C$7:$S$33)),0))</f>
        <v>0</v>
      </c>
      <c r="AU911" s="9">
        <f t="shared" ca="1" si="318"/>
        <v>0</v>
      </c>
      <c r="AV911" s="9" t="str">
        <f t="shared" si="306"/>
        <v/>
      </c>
      <c r="AW911" s="85" t="e">
        <f>_xlfn.XLOOKUP($AV911,'Size capacities'!$A$2:$A$120,'Size capacities'!D$2:D$120)</f>
        <v>#N/A</v>
      </c>
      <c r="AX911" s="85" t="e">
        <f>_xlfn.XLOOKUP($AV911,'Size capacities'!$A$2:$A$120,'Size capacities'!E$2:E$120)</f>
        <v>#N/A</v>
      </c>
      <c r="AY911" s="85" t="e">
        <f>_xlfn.XLOOKUP($AV911,'Size capacities'!$A$2:$A$120,'Size capacities'!F$2:F$120)</f>
        <v>#N/A</v>
      </c>
      <c r="AZ911" s="85" t="e">
        <f>_xlfn.XLOOKUP($AV911,'Size capacities'!$A$2:$A$120,'Size capacities'!G$2:G$120)</f>
        <v>#N/A</v>
      </c>
      <c r="BA911" s="85">
        <f t="shared" si="307"/>
        <v>0</v>
      </c>
      <c r="BB911" s="85">
        <f t="shared" si="308"/>
        <v>0</v>
      </c>
    </row>
    <row r="912" spans="1:54" x14ac:dyDescent="0.3">
      <c r="A912" s="7">
        <v>909</v>
      </c>
      <c r="B912" s="91"/>
      <c r="C912" s="91"/>
      <c r="D912" s="91"/>
      <c r="E912" s="91"/>
      <c r="F912" s="91"/>
      <c r="G912" s="91"/>
      <c r="H912" s="91"/>
      <c r="I912" s="91"/>
      <c r="J912" s="91"/>
      <c r="K912" s="92"/>
      <c r="L912" s="92"/>
      <c r="M912" s="9">
        <f t="shared" ca="1" si="298"/>
        <v>0</v>
      </c>
      <c r="N912" s="10" cm="1">
        <f t="array" aca="1" ref="N912" ca="1">IF(ISBLANK(C912),0,IF(F912="Flow",AP912,IF(F912="Cascade",AQ912,IF(OR(ISBLANK(F912),ISBLANK(G912),ISBLANK(I912),ISBLANK(J912)),0,(_xlfn.XLOOKUP(S912,INDIRECT(U912&amp;W912&amp;"W"),_xlfn.XLOOKUP(T912,INDIRECT(U912&amp;W912&amp;"D"),INDIRECT(U912&amp;W912))))))))</f>
        <v>0</v>
      </c>
      <c r="O912" s="93"/>
      <c r="P912" s="9">
        <f t="shared" ca="1" si="299"/>
        <v>0</v>
      </c>
      <c r="Q912" s="9">
        <f t="shared" si="309"/>
        <v>0</v>
      </c>
      <c r="S912" s="7">
        <f t="shared" si="310"/>
        <v>800</v>
      </c>
      <c r="T912" s="7">
        <f t="shared" si="311"/>
        <v>800</v>
      </c>
      <c r="U912" s="8" t="str">
        <f t="shared" si="312"/>
        <v/>
      </c>
      <c r="V912" s="7" cm="1">
        <f t="array" aca="1" ref="V912" ca="1">IF(ISBLANK(I912),0,_xlfn.XLOOKUP(I912,INDIRECT(U912&amp;"Controls"),INDIRECT(U912&amp;"ControlsAddon")))</f>
        <v>0</v>
      </c>
      <c r="W912" s="7" t="str">
        <f t="shared" si="300"/>
        <v/>
      </c>
      <c r="X912" s="7" cm="1">
        <f t="array" aca="1" ref="X912" ca="1">IF(AND(K912="y",NOT(ISBLANK(H912))),_xlfn.XLOOKUP(S912,ralcassette,ralcassettecost),IF(K912="Y",_xlfn.XLOOKUP(S912,INDIRECT(U912&amp;"RALW"),_xlfn.XLOOKUP(T912,INDIRECT(U912&amp;"RALD"),INDIRECT(U912&amp;"RAL"))),0))</f>
        <v>0</v>
      </c>
      <c r="Y912" s="7">
        <f t="shared" si="313"/>
        <v>0</v>
      </c>
      <c r="Z912" s="7">
        <f t="shared" si="314"/>
        <v>0</v>
      </c>
      <c r="AA912" s="7" cm="1">
        <f t="array" ref="AA912">IF(ISNUMBER(SEARCH("cassette",H912)),_xlfn.XLOOKUP(S912,cassettewidth,_xlfn.XLOOKUP(H912,cassettetype,cassette)),IF(ISNUMBER(SEARCH("fascia",H912)),_xlfn.XLOOKUP(S912,fasciawidth,_xlfn.XLOOKUP(H912,fasciatype,fascia)),0))</f>
        <v>0</v>
      </c>
      <c r="AB912" s="7" t="str">
        <f t="shared" si="315"/>
        <v/>
      </c>
      <c r="AC912" s="7" t="str" cm="1">
        <f t="array" ref="AC912">IF(NOT(ISBLANK(H912)),_xlfn.XLOOKUP(S912,cassetterefwidth,_xlfn.XLOOKUP(T912,cassetterefdrop,cassetteref)),"")</f>
        <v/>
      </c>
      <c r="AD912" s="1" t="b">
        <f t="shared" si="316"/>
        <v>0</v>
      </c>
      <c r="AE912" s="1" t="b">
        <f t="shared" si="301"/>
        <v>0</v>
      </c>
      <c r="AF912" s="10" t="e" cm="1">
        <f t="array" aca="1" ref="AF912" ca="1">(_xlfn.XLOOKUP($S912,INDIRECT($U912&amp;$W912&amp;"W"),_xlfn.XLOOKUP($T912,INDIRECT($U912&amp;$W912&amp;"D"),INDIRECT($U912&amp;$W912))))</f>
        <v>#REF!</v>
      </c>
      <c r="AG912" s="9"/>
      <c r="AH912" s="9"/>
      <c r="AI912" s="9"/>
      <c r="AJ912" s="9"/>
      <c r="AK912" s="9"/>
      <c r="AL912" s="7">
        <f t="shared" si="302"/>
        <v>500</v>
      </c>
      <c r="AM912" s="7" t="str">
        <f t="shared" si="317"/>
        <v/>
      </c>
      <c r="AN912" s="7">
        <f t="shared" si="303"/>
        <v>0</v>
      </c>
      <c r="AO912" s="7">
        <f t="shared" si="304"/>
        <v>0</v>
      </c>
      <c r="AP912" s="9" cm="1">
        <f t="array" aca="1" ref="AP912" ca="1">IF(F912="Flow",_xlfn.XLOOKUP(AL912,INDIRECT(F912&amp;AM912&amp;"W"),_xlfn.XLOOKUP(AI912,INDIRECT(F912&amp;AM912&amp;"H"),INDIRECT(F912&amp;AM912))),0)</f>
        <v>0</v>
      </c>
      <c r="AQ912" s="9">
        <f>IF(F912="Cascade",_xlfn.XLOOKUP(S912,Cascade!$C$4:$S$4,Cascade!$C$5:$S$5),0)</f>
        <v>0</v>
      </c>
      <c r="AR912" s="9" t="b">
        <f t="shared" si="305"/>
        <v>0</v>
      </c>
      <c r="AS912" s="9" cm="1">
        <f t="array" aca="1" ref="AS912" ca="1">IF(OR(G912="Ellipse 43",G912="Luxury 46",G912="Type 2",G912="Type D",G912="Type Z",ISBLANK(G912)),0,_xlfn.XLOOKUP(S912,INDIRECT(U912&amp;AR912&amp;"w"),INDIRECT(U912&amp;AR912)))</f>
        <v>0</v>
      </c>
      <c r="AT912" s="9" cm="1">
        <f t="array" ref="AT912">IF(F912="ExtraLok 100",_xlfn.XLOOKUP(S912,'ExtraLok 100'!$C$6:$S$6,_xlfn.XLOOKUP('Pricing Tool'!T912,'ExtraLok 100'!$A$7:$A$21,'ExtraLok 100'!$C$7:$S$21)),IF(F912="ExtraLok 125",_xlfn.XLOOKUP('Pricing Tool'!S912,'ExtraLok 125'!$C$6:$S$6,_xlfn.XLOOKUP('Pricing Tool'!T912,'ExtraLok 125'!$A$7:$A$33,'ExtraLok 125'!$C$7:$S$33)),0))</f>
        <v>0</v>
      </c>
      <c r="AU912" s="9">
        <f t="shared" ca="1" si="318"/>
        <v>0</v>
      </c>
      <c r="AV912" s="9" t="str">
        <f t="shared" si="306"/>
        <v/>
      </c>
      <c r="AW912" s="85" t="e">
        <f>_xlfn.XLOOKUP($AV912,'Size capacities'!$A$2:$A$120,'Size capacities'!D$2:D$120)</f>
        <v>#N/A</v>
      </c>
      <c r="AX912" s="85" t="e">
        <f>_xlfn.XLOOKUP($AV912,'Size capacities'!$A$2:$A$120,'Size capacities'!E$2:E$120)</f>
        <v>#N/A</v>
      </c>
      <c r="AY912" s="85" t="e">
        <f>_xlfn.XLOOKUP($AV912,'Size capacities'!$A$2:$A$120,'Size capacities'!F$2:F$120)</f>
        <v>#N/A</v>
      </c>
      <c r="AZ912" s="85" t="e">
        <f>_xlfn.XLOOKUP($AV912,'Size capacities'!$A$2:$A$120,'Size capacities'!G$2:G$120)</f>
        <v>#N/A</v>
      </c>
      <c r="BA912" s="85">
        <f t="shared" si="307"/>
        <v>0</v>
      </c>
      <c r="BB912" s="85">
        <f t="shared" si="308"/>
        <v>0</v>
      </c>
    </row>
    <row r="913" spans="1:54" x14ac:dyDescent="0.3">
      <c r="A913" s="7">
        <v>910</v>
      </c>
      <c r="B913" s="91"/>
      <c r="C913" s="91"/>
      <c r="D913" s="91"/>
      <c r="E913" s="91"/>
      <c r="F913" s="91"/>
      <c r="G913" s="91"/>
      <c r="H913" s="91"/>
      <c r="I913" s="91"/>
      <c r="J913" s="91"/>
      <c r="K913" s="92"/>
      <c r="L913" s="92"/>
      <c r="M913" s="9">
        <f t="shared" ca="1" si="298"/>
        <v>0</v>
      </c>
      <c r="N913" s="10" cm="1">
        <f t="array" aca="1" ref="N913" ca="1">IF(ISBLANK(C913),0,IF(F913="Flow",AP913,IF(F913="Cascade",AQ913,IF(OR(ISBLANK(F913),ISBLANK(G913),ISBLANK(I913),ISBLANK(J913)),0,(_xlfn.XLOOKUP(S913,INDIRECT(U913&amp;W913&amp;"W"),_xlfn.XLOOKUP(T913,INDIRECT(U913&amp;W913&amp;"D"),INDIRECT(U913&amp;W913))))))))</f>
        <v>0</v>
      </c>
      <c r="O913" s="93"/>
      <c r="P913" s="9">
        <f t="shared" ca="1" si="299"/>
        <v>0</v>
      </c>
      <c r="Q913" s="9">
        <f t="shared" si="309"/>
        <v>0</v>
      </c>
      <c r="S913" s="7">
        <f t="shared" si="310"/>
        <v>800</v>
      </c>
      <c r="T913" s="7">
        <f t="shared" si="311"/>
        <v>800</v>
      </c>
      <c r="U913" s="8" t="str">
        <f t="shared" si="312"/>
        <v/>
      </c>
      <c r="V913" s="7" cm="1">
        <f t="array" aca="1" ref="V913" ca="1">IF(ISBLANK(I913),0,_xlfn.XLOOKUP(I913,INDIRECT(U913&amp;"Controls"),INDIRECT(U913&amp;"ControlsAddon")))</f>
        <v>0</v>
      </c>
      <c r="W913" s="7" t="str">
        <f t="shared" si="300"/>
        <v/>
      </c>
      <c r="X913" s="7" cm="1">
        <f t="array" aca="1" ref="X913" ca="1">IF(AND(K913="y",NOT(ISBLANK(H913))),_xlfn.XLOOKUP(S913,ralcassette,ralcassettecost),IF(K913="Y",_xlfn.XLOOKUP(S913,INDIRECT(U913&amp;"RALW"),_xlfn.XLOOKUP(T913,INDIRECT(U913&amp;"RALD"),INDIRECT(U913&amp;"RAL"))),0))</f>
        <v>0</v>
      </c>
      <c r="Y913" s="7">
        <f t="shared" si="313"/>
        <v>0</v>
      </c>
      <c r="Z913" s="7">
        <f t="shared" si="314"/>
        <v>0</v>
      </c>
      <c r="AA913" s="7" cm="1">
        <f t="array" ref="AA913">IF(ISNUMBER(SEARCH("cassette",H913)),_xlfn.XLOOKUP(S913,cassettewidth,_xlfn.XLOOKUP(H913,cassettetype,cassette)),IF(ISNUMBER(SEARCH("fascia",H913)),_xlfn.XLOOKUP(S913,fasciawidth,_xlfn.XLOOKUP(H913,fasciatype,fascia)),0))</f>
        <v>0</v>
      </c>
      <c r="AB913" s="7" t="str">
        <f t="shared" si="315"/>
        <v/>
      </c>
      <c r="AC913" s="7" t="str" cm="1">
        <f t="array" ref="AC913">IF(NOT(ISBLANK(H913)),_xlfn.XLOOKUP(S913,cassetterefwidth,_xlfn.XLOOKUP(T913,cassetterefdrop,cassetteref)),"")</f>
        <v/>
      </c>
      <c r="AD913" s="1" t="b">
        <f t="shared" si="316"/>
        <v>0</v>
      </c>
      <c r="AE913" s="1" t="b">
        <f t="shared" si="301"/>
        <v>0</v>
      </c>
      <c r="AF913" s="10" t="e" cm="1">
        <f t="array" aca="1" ref="AF913" ca="1">(_xlfn.XLOOKUP($S913,INDIRECT($U913&amp;$W913&amp;"W"),_xlfn.XLOOKUP($T913,INDIRECT($U913&amp;$W913&amp;"D"),INDIRECT($U913&amp;$W913))))</f>
        <v>#REF!</v>
      </c>
      <c r="AG913" s="9"/>
      <c r="AH913" s="9"/>
      <c r="AI913" s="9"/>
      <c r="AJ913" s="9"/>
      <c r="AK913" s="9"/>
      <c r="AL913" s="7">
        <f t="shared" si="302"/>
        <v>500</v>
      </c>
      <c r="AM913" s="7" t="str">
        <f t="shared" si="317"/>
        <v/>
      </c>
      <c r="AN913" s="7">
        <f t="shared" si="303"/>
        <v>0</v>
      </c>
      <c r="AO913" s="7">
        <f t="shared" si="304"/>
        <v>0</v>
      </c>
      <c r="AP913" s="9" cm="1">
        <f t="array" aca="1" ref="AP913" ca="1">IF(F913="Flow",_xlfn.XLOOKUP(AL913,INDIRECT(F913&amp;AM913&amp;"W"),_xlfn.XLOOKUP(AI913,INDIRECT(F913&amp;AM913&amp;"H"),INDIRECT(F913&amp;AM913))),0)</f>
        <v>0</v>
      </c>
      <c r="AQ913" s="9">
        <f>IF(F913="Cascade",_xlfn.XLOOKUP(S913,Cascade!$C$4:$S$4,Cascade!$C$5:$S$5),0)</f>
        <v>0</v>
      </c>
      <c r="AR913" s="9" t="b">
        <f t="shared" si="305"/>
        <v>0</v>
      </c>
      <c r="AS913" s="9" cm="1">
        <f t="array" aca="1" ref="AS913" ca="1">IF(OR(G913="Ellipse 43",G913="Luxury 46",G913="Type 2",G913="Type D",G913="Type Z",ISBLANK(G913)),0,_xlfn.XLOOKUP(S913,INDIRECT(U913&amp;AR913&amp;"w"),INDIRECT(U913&amp;AR913)))</f>
        <v>0</v>
      </c>
      <c r="AT913" s="9" cm="1">
        <f t="array" ref="AT913">IF(F913="ExtraLok 100",_xlfn.XLOOKUP(S913,'ExtraLok 100'!$C$6:$S$6,_xlfn.XLOOKUP('Pricing Tool'!T913,'ExtraLok 100'!$A$7:$A$21,'ExtraLok 100'!$C$7:$S$21)),IF(F913="ExtraLok 125",_xlfn.XLOOKUP('Pricing Tool'!S913,'ExtraLok 125'!$C$6:$S$6,_xlfn.XLOOKUP('Pricing Tool'!T913,'ExtraLok 125'!$A$7:$A$33,'ExtraLok 125'!$C$7:$S$33)),0))</f>
        <v>0</v>
      </c>
      <c r="AU913" s="9">
        <f t="shared" ca="1" si="318"/>
        <v>0</v>
      </c>
      <c r="AV913" s="9" t="str">
        <f t="shared" si="306"/>
        <v/>
      </c>
      <c r="AW913" s="85" t="e">
        <f>_xlfn.XLOOKUP($AV913,'Size capacities'!$A$2:$A$120,'Size capacities'!D$2:D$120)</f>
        <v>#N/A</v>
      </c>
      <c r="AX913" s="85" t="e">
        <f>_xlfn.XLOOKUP($AV913,'Size capacities'!$A$2:$A$120,'Size capacities'!E$2:E$120)</f>
        <v>#N/A</v>
      </c>
      <c r="AY913" s="85" t="e">
        <f>_xlfn.XLOOKUP($AV913,'Size capacities'!$A$2:$A$120,'Size capacities'!F$2:F$120)</f>
        <v>#N/A</v>
      </c>
      <c r="AZ913" s="85" t="e">
        <f>_xlfn.XLOOKUP($AV913,'Size capacities'!$A$2:$A$120,'Size capacities'!G$2:G$120)</f>
        <v>#N/A</v>
      </c>
      <c r="BA913" s="85">
        <f t="shared" si="307"/>
        <v>0</v>
      </c>
      <c r="BB913" s="85">
        <f t="shared" si="308"/>
        <v>0</v>
      </c>
    </row>
    <row r="914" spans="1:54" x14ac:dyDescent="0.3">
      <c r="A914" s="7">
        <v>911</v>
      </c>
      <c r="B914" s="91"/>
      <c r="C914" s="91"/>
      <c r="D914" s="91"/>
      <c r="E914" s="91"/>
      <c r="F914" s="91"/>
      <c r="G914" s="91"/>
      <c r="H914" s="91"/>
      <c r="I914" s="91"/>
      <c r="J914" s="91"/>
      <c r="K914" s="92"/>
      <c r="L914" s="92"/>
      <c r="M914" s="9">
        <f t="shared" ca="1" si="298"/>
        <v>0</v>
      </c>
      <c r="N914" s="10" cm="1">
        <f t="array" aca="1" ref="N914" ca="1">IF(ISBLANK(C914),0,IF(F914="Flow",AP914,IF(F914="Cascade",AQ914,IF(OR(ISBLANK(F914),ISBLANK(G914),ISBLANK(I914),ISBLANK(J914)),0,(_xlfn.XLOOKUP(S914,INDIRECT(U914&amp;W914&amp;"W"),_xlfn.XLOOKUP(T914,INDIRECT(U914&amp;W914&amp;"D"),INDIRECT(U914&amp;W914))))))))</f>
        <v>0</v>
      </c>
      <c r="O914" s="93"/>
      <c r="P914" s="9">
        <f t="shared" ca="1" si="299"/>
        <v>0</v>
      </c>
      <c r="Q914" s="9">
        <f t="shared" si="309"/>
        <v>0</v>
      </c>
      <c r="S914" s="7">
        <f t="shared" si="310"/>
        <v>800</v>
      </c>
      <c r="T914" s="7">
        <f t="shared" si="311"/>
        <v>800</v>
      </c>
      <c r="U914" s="8" t="str">
        <f t="shared" si="312"/>
        <v/>
      </c>
      <c r="V914" s="7" cm="1">
        <f t="array" aca="1" ref="V914" ca="1">IF(ISBLANK(I914),0,_xlfn.XLOOKUP(I914,INDIRECT(U914&amp;"Controls"),INDIRECT(U914&amp;"ControlsAddon")))</f>
        <v>0</v>
      </c>
      <c r="W914" s="7" t="str">
        <f t="shared" si="300"/>
        <v/>
      </c>
      <c r="X914" s="7" cm="1">
        <f t="array" aca="1" ref="X914" ca="1">IF(AND(K914="y",NOT(ISBLANK(H914))),_xlfn.XLOOKUP(S914,ralcassette,ralcassettecost),IF(K914="Y",_xlfn.XLOOKUP(S914,INDIRECT(U914&amp;"RALW"),_xlfn.XLOOKUP(T914,INDIRECT(U914&amp;"RALD"),INDIRECT(U914&amp;"RAL"))),0))</f>
        <v>0</v>
      </c>
      <c r="Y914" s="7">
        <f t="shared" si="313"/>
        <v>0</v>
      </c>
      <c r="Z914" s="7">
        <f t="shared" si="314"/>
        <v>0</v>
      </c>
      <c r="AA914" s="7" cm="1">
        <f t="array" ref="AA914">IF(ISNUMBER(SEARCH("cassette",H914)),_xlfn.XLOOKUP(S914,cassettewidth,_xlfn.XLOOKUP(H914,cassettetype,cassette)),IF(ISNUMBER(SEARCH("fascia",H914)),_xlfn.XLOOKUP(S914,fasciawidth,_xlfn.XLOOKUP(H914,fasciatype,fascia)),0))</f>
        <v>0</v>
      </c>
      <c r="AB914" s="7" t="str">
        <f t="shared" si="315"/>
        <v/>
      </c>
      <c r="AC914" s="7" t="str" cm="1">
        <f t="array" ref="AC914">IF(NOT(ISBLANK(H914)),_xlfn.XLOOKUP(S914,cassetterefwidth,_xlfn.XLOOKUP(T914,cassetterefdrop,cassetteref)),"")</f>
        <v/>
      </c>
      <c r="AD914" s="1" t="b">
        <f t="shared" si="316"/>
        <v>0</v>
      </c>
      <c r="AE914" s="1" t="b">
        <f t="shared" si="301"/>
        <v>0</v>
      </c>
      <c r="AF914" s="10" t="e" cm="1">
        <f t="array" aca="1" ref="AF914" ca="1">(_xlfn.XLOOKUP($S914,INDIRECT($U914&amp;$W914&amp;"W"),_xlfn.XLOOKUP($T914,INDIRECT($U914&amp;$W914&amp;"D"),INDIRECT($U914&amp;$W914))))</f>
        <v>#REF!</v>
      </c>
      <c r="AG914" s="9"/>
      <c r="AH914" s="9"/>
      <c r="AI914" s="9"/>
      <c r="AJ914" s="9"/>
      <c r="AK914" s="9"/>
      <c r="AL914" s="7">
        <f t="shared" si="302"/>
        <v>500</v>
      </c>
      <c r="AM914" s="7" t="str">
        <f t="shared" si="317"/>
        <v/>
      </c>
      <c r="AN914" s="7">
        <f t="shared" si="303"/>
        <v>0</v>
      </c>
      <c r="AO914" s="7">
        <f t="shared" si="304"/>
        <v>0</v>
      </c>
      <c r="AP914" s="9" cm="1">
        <f t="array" aca="1" ref="AP914" ca="1">IF(F914="Flow",_xlfn.XLOOKUP(AL914,INDIRECT(F914&amp;AM914&amp;"W"),_xlfn.XLOOKUP(AI914,INDIRECT(F914&amp;AM914&amp;"H"),INDIRECT(F914&amp;AM914))),0)</f>
        <v>0</v>
      </c>
      <c r="AQ914" s="9">
        <f>IF(F914="Cascade",_xlfn.XLOOKUP(S914,Cascade!$C$4:$S$4,Cascade!$C$5:$S$5),0)</f>
        <v>0</v>
      </c>
      <c r="AR914" s="9" t="b">
        <f t="shared" si="305"/>
        <v>0</v>
      </c>
      <c r="AS914" s="9" cm="1">
        <f t="array" aca="1" ref="AS914" ca="1">IF(OR(G914="Ellipse 43",G914="Luxury 46",G914="Type 2",G914="Type D",G914="Type Z",ISBLANK(G914)),0,_xlfn.XLOOKUP(S914,INDIRECT(U914&amp;AR914&amp;"w"),INDIRECT(U914&amp;AR914)))</f>
        <v>0</v>
      </c>
      <c r="AT914" s="9" cm="1">
        <f t="array" ref="AT914">IF(F914="ExtraLok 100",_xlfn.XLOOKUP(S914,'ExtraLok 100'!$C$6:$S$6,_xlfn.XLOOKUP('Pricing Tool'!T914,'ExtraLok 100'!$A$7:$A$21,'ExtraLok 100'!$C$7:$S$21)),IF(F914="ExtraLok 125",_xlfn.XLOOKUP('Pricing Tool'!S914,'ExtraLok 125'!$C$6:$S$6,_xlfn.XLOOKUP('Pricing Tool'!T914,'ExtraLok 125'!$A$7:$A$33,'ExtraLok 125'!$C$7:$S$33)),0))</f>
        <v>0</v>
      </c>
      <c r="AU914" s="9">
        <f t="shared" ca="1" si="318"/>
        <v>0</v>
      </c>
      <c r="AV914" s="9" t="str">
        <f t="shared" si="306"/>
        <v/>
      </c>
      <c r="AW914" s="85" t="e">
        <f>_xlfn.XLOOKUP($AV914,'Size capacities'!$A$2:$A$120,'Size capacities'!D$2:D$120)</f>
        <v>#N/A</v>
      </c>
      <c r="AX914" s="85" t="e">
        <f>_xlfn.XLOOKUP($AV914,'Size capacities'!$A$2:$A$120,'Size capacities'!E$2:E$120)</f>
        <v>#N/A</v>
      </c>
      <c r="AY914" s="85" t="e">
        <f>_xlfn.XLOOKUP($AV914,'Size capacities'!$A$2:$A$120,'Size capacities'!F$2:F$120)</f>
        <v>#N/A</v>
      </c>
      <c r="AZ914" s="85" t="e">
        <f>_xlfn.XLOOKUP($AV914,'Size capacities'!$A$2:$A$120,'Size capacities'!G$2:G$120)</f>
        <v>#N/A</v>
      </c>
      <c r="BA914" s="85">
        <f t="shared" si="307"/>
        <v>0</v>
      </c>
      <c r="BB914" s="85">
        <f t="shared" si="308"/>
        <v>0</v>
      </c>
    </row>
    <row r="915" spans="1:54" x14ac:dyDescent="0.3">
      <c r="A915" s="7">
        <v>912</v>
      </c>
      <c r="B915" s="91"/>
      <c r="C915" s="91"/>
      <c r="D915" s="91"/>
      <c r="E915" s="91"/>
      <c r="F915" s="91"/>
      <c r="G915" s="91"/>
      <c r="H915" s="91"/>
      <c r="I915" s="91"/>
      <c r="J915" s="91"/>
      <c r="K915" s="92"/>
      <c r="L915" s="92"/>
      <c r="M915" s="9">
        <f t="shared" ca="1" si="298"/>
        <v>0</v>
      </c>
      <c r="N915" s="10" cm="1">
        <f t="array" aca="1" ref="N915" ca="1">IF(ISBLANK(C915),0,IF(F915="Flow",AP915,IF(F915="Cascade",AQ915,IF(OR(ISBLANK(F915),ISBLANK(G915),ISBLANK(I915),ISBLANK(J915)),0,(_xlfn.XLOOKUP(S915,INDIRECT(U915&amp;W915&amp;"W"),_xlfn.XLOOKUP(T915,INDIRECT(U915&amp;W915&amp;"D"),INDIRECT(U915&amp;W915))))))))</f>
        <v>0</v>
      </c>
      <c r="O915" s="93"/>
      <c r="P915" s="9">
        <f t="shared" ca="1" si="299"/>
        <v>0</v>
      </c>
      <c r="Q915" s="9">
        <f t="shared" si="309"/>
        <v>0</v>
      </c>
      <c r="S915" s="7">
        <f t="shared" si="310"/>
        <v>800</v>
      </c>
      <c r="T915" s="7">
        <f t="shared" si="311"/>
        <v>800</v>
      </c>
      <c r="U915" s="8" t="str">
        <f t="shared" si="312"/>
        <v/>
      </c>
      <c r="V915" s="7" cm="1">
        <f t="array" aca="1" ref="V915" ca="1">IF(ISBLANK(I915),0,_xlfn.XLOOKUP(I915,INDIRECT(U915&amp;"Controls"),INDIRECT(U915&amp;"ControlsAddon")))</f>
        <v>0</v>
      </c>
      <c r="W915" s="7" t="str">
        <f t="shared" si="300"/>
        <v/>
      </c>
      <c r="X915" s="7" cm="1">
        <f t="array" aca="1" ref="X915" ca="1">IF(AND(K915="y",NOT(ISBLANK(H915))),_xlfn.XLOOKUP(S915,ralcassette,ralcassettecost),IF(K915="Y",_xlfn.XLOOKUP(S915,INDIRECT(U915&amp;"RALW"),_xlfn.XLOOKUP(T915,INDIRECT(U915&amp;"RALD"),INDIRECT(U915&amp;"RAL"))),0))</f>
        <v>0</v>
      </c>
      <c r="Y915" s="7">
        <f t="shared" si="313"/>
        <v>0</v>
      </c>
      <c r="Z915" s="7">
        <f t="shared" si="314"/>
        <v>0</v>
      </c>
      <c r="AA915" s="7" cm="1">
        <f t="array" ref="AA915">IF(ISNUMBER(SEARCH("cassette",H915)),_xlfn.XLOOKUP(S915,cassettewidth,_xlfn.XLOOKUP(H915,cassettetype,cassette)),IF(ISNUMBER(SEARCH("fascia",H915)),_xlfn.XLOOKUP(S915,fasciawidth,_xlfn.XLOOKUP(H915,fasciatype,fascia)),0))</f>
        <v>0</v>
      </c>
      <c r="AB915" s="7" t="str">
        <f t="shared" si="315"/>
        <v/>
      </c>
      <c r="AC915" s="7" t="str" cm="1">
        <f t="array" ref="AC915">IF(NOT(ISBLANK(H915)),_xlfn.XLOOKUP(S915,cassetterefwidth,_xlfn.XLOOKUP(T915,cassetterefdrop,cassetteref)),"")</f>
        <v/>
      </c>
      <c r="AD915" s="1" t="b">
        <f t="shared" si="316"/>
        <v>0</v>
      </c>
      <c r="AE915" s="1" t="b">
        <f t="shared" si="301"/>
        <v>0</v>
      </c>
      <c r="AF915" s="10" t="e" cm="1">
        <f t="array" aca="1" ref="AF915" ca="1">(_xlfn.XLOOKUP($S915,INDIRECT($U915&amp;$W915&amp;"W"),_xlfn.XLOOKUP($T915,INDIRECT($U915&amp;$W915&amp;"D"),INDIRECT($U915&amp;$W915))))</f>
        <v>#REF!</v>
      </c>
      <c r="AG915" s="9"/>
      <c r="AH915" s="9"/>
      <c r="AI915" s="9"/>
      <c r="AJ915" s="9"/>
      <c r="AK915" s="9"/>
      <c r="AL915" s="7">
        <f t="shared" si="302"/>
        <v>500</v>
      </c>
      <c r="AM915" s="7" t="str">
        <f t="shared" si="317"/>
        <v/>
      </c>
      <c r="AN915" s="7">
        <f t="shared" si="303"/>
        <v>0</v>
      </c>
      <c r="AO915" s="7">
        <f t="shared" si="304"/>
        <v>0</v>
      </c>
      <c r="AP915" s="9" cm="1">
        <f t="array" aca="1" ref="AP915" ca="1">IF(F915="Flow",_xlfn.XLOOKUP(AL915,INDIRECT(F915&amp;AM915&amp;"W"),_xlfn.XLOOKUP(AI915,INDIRECT(F915&amp;AM915&amp;"H"),INDIRECT(F915&amp;AM915))),0)</f>
        <v>0</v>
      </c>
      <c r="AQ915" s="9">
        <f>IF(F915="Cascade",_xlfn.XLOOKUP(S915,Cascade!$C$4:$S$4,Cascade!$C$5:$S$5),0)</f>
        <v>0</v>
      </c>
      <c r="AR915" s="9" t="b">
        <f t="shared" si="305"/>
        <v>0</v>
      </c>
      <c r="AS915" s="9" cm="1">
        <f t="array" aca="1" ref="AS915" ca="1">IF(OR(G915="Ellipse 43",G915="Luxury 46",G915="Type 2",G915="Type D",G915="Type Z",ISBLANK(G915)),0,_xlfn.XLOOKUP(S915,INDIRECT(U915&amp;AR915&amp;"w"),INDIRECT(U915&amp;AR915)))</f>
        <v>0</v>
      </c>
      <c r="AT915" s="9" cm="1">
        <f t="array" ref="AT915">IF(F915="ExtraLok 100",_xlfn.XLOOKUP(S915,'ExtraLok 100'!$C$6:$S$6,_xlfn.XLOOKUP('Pricing Tool'!T915,'ExtraLok 100'!$A$7:$A$21,'ExtraLok 100'!$C$7:$S$21)),IF(F915="ExtraLok 125",_xlfn.XLOOKUP('Pricing Tool'!S915,'ExtraLok 125'!$C$6:$S$6,_xlfn.XLOOKUP('Pricing Tool'!T915,'ExtraLok 125'!$A$7:$A$33,'ExtraLok 125'!$C$7:$S$33)),0))</f>
        <v>0</v>
      </c>
      <c r="AU915" s="9">
        <f t="shared" ca="1" si="318"/>
        <v>0</v>
      </c>
      <c r="AV915" s="9" t="str">
        <f t="shared" si="306"/>
        <v/>
      </c>
      <c r="AW915" s="85" t="e">
        <f>_xlfn.XLOOKUP($AV915,'Size capacities'!$A$2:$A$120,'Size capacities'!D$2:D$120)</f>
        <v>#N/A</v>
      </c>
      <c r="AX915" s="85" t="e">
        <f>_xlfn.XLOOKUP($AV915,'Size capacities'!$A$2:$A$120,'Size capacities'!E$2:E$120)</f>
        <v>#N/A</v>
      </c>
      <c r="AY915" s="85" t="e">
        <f>_xlfn.XLOOKUP($AV915,'Size capacities'!$A$2:$A$120,'Size capacities'!F$2:F$120)</f>
        <v>#N/A</v>
      </c>
      <c r="AZ915" s="85" t="e">
        <f>_xlfn.XLOOKUP($AV915,'Size capacities'!$A$2:$A$120,'Size capacities'!G$2:G$120)</f>
        <v>#N/A</v>
      </c>
      <c r="BA915" s="85">
        <f t="shared" si="307"/>
        <v>0</v>
      </c>
      <c r="BB915" s="85">
        <f t="shared" si="308"/>
        <v>0</v>
      </c>
    </row>
    <row r="916" spans="1:54" x14ac:dyDescent="0.3">
      <c r="A916" s="7">
        <v>913</v>
      </c>
      <c r="B916" s="91"/>
      <c r="C916" s="91"/>
      <c r="D916" s="91"/>
      <c r="E916" s="91"/>
      <c r="F916" s="91"/>
      <c r="G916" s="91"/>
      <c r="H916" s="91"/>
      <c r="I916" s="91"/>
      <c r="J916" s="91"/>
      <c r="K916" s="92"/>
      <c r="L916" s="92"/>
      <c r="M916" s="9">
        <f t="shared" ca="1" si="298"/>
        <v>0</v>
      </c>
      <c r="N916" s="10" cm="1">
        <f t="array" aca="1" ref="N916" ca="1">IF(ISBLANK(C916),0,IF(F916="Flow",AP916,IF(F916="Cascade",AQ916,IF(OR(ISBLANK(F916),ISBLANK(G916),ISBLANK(I916),ISBLANK(J916)),0,(_xlfn.XLOOKUP(S916,INDIRECT(U916&amp;W916&amp;"W"),_xlfn.XLOOKUP(T916,INDIRECT(U916&amp;W916&amp;"D"),INDIRECT(U916&amp;W916))))))))</f>
        <v>0</v>
      </c>
      <c r="O916" s="93"/>
      <c r="P916" s="9">
        <f t="shared" ca="1" si="299"/>
        <v>0</v>
      </c>
      <c r="Q916" s="9">
        <f t="shared" si="309"/>
        <v>0</v>
      </c>
      <c r="S916" s="7">
        <f t="shared" si="310"/>
        <v>800</v>
      </c>
      <c r="T916" s="7">
        <f t="shared" si="311"/>
        <v>800</v>
      </c>
      <c r="U916" s="8" t="str">
        <f t="shared" si="312"/>
        <v/>
      </c>
      <c r="V916" s="7" cm="1">
        <f t="array" aca="1" ref="V916" ca="1">IF(ISBLANK(I916),0,_xlfn.XLOOKUP(I916,INDIRECT(U916&amp;"Controls"),INDIRECT(U916&amp;"ControlsAddon")))</f>
        <v>0</v>
      </c>
      <c r="W916" s="7" t="str">
        <f t="shared" si="300"/>
        <v/>
      </c>
      <c r="X916" s="7" cm="1">
        <f t="array" aca="1" ref="X916" ca="1">IF(AND(K916="y",NOT(ISBLANK(H916))),_xlfn.XLOOKUP(S916,ralcassette,ralcassettecost),IF(K916="Y",_xlfn.XLOOKUP(S916,INDIRECT(U916&amp;"RALW"),_xlfn.XLOOKUP(T916,INDIRECT(U916&amp;"RALD"),INDIRECT(U916&amp;"RAL"))),0))</f>
        <v>0</v>
      </c>
      <c r="Y916" s="7">
        <f t="shared" si="313"/>
        <v>0</v>
      </c>
      <c r="Z916" s="7">
        <f t="shared" si="314"/>
        <v>0</v>
      </c>
      <c r="AA916" s="7" cm="1">
        <f t="array" ref="AA916">IF(ISNUMBER(SEARCH("cassette",H916)),_xlfn.XLOOKUP(S916,cassettewidth,_xlfn.XLOOKUP(H916,cassettetype,cassette)),IF(ISNUMBER(SEARCH("fascia",H916)),_xlfn.XLOOKUP(S916,fasciawidth,_xlfn.XLOOKUP(H916,fasciatype,fascia)),0))</f>
        <v>0</v>
      </c>
      <c r="AB916" s="7" t="str">
        <f t="shared" si="315"/>
        <v/>
      </c>
      <c r="AC916" s="7" t="str" cm="1">
        <f t="array" ref="AC916">IF(NOT(ISBLANK(H916)),_xlfn.XLOOKUP(S916,cassetterefwidth,_xlfn.XLOOKUP(T916,cassetterefdrop,cassetteref)),"")</f>
        <v/>
      </c>
      <c r="AD916" s="1" t="b">
        <f t="shared" si="316"/>
        <v>0</v>
      </c>
      <c r="AE916" s="1" t="b">
        <f t="shared" si="301"/>
        <v>0</v>
      </c>
      <c r="AF916" s="10" t="e" cm="1">
        <f t="array" aca="1" ref="AF916" ca="1">(_xlfn.XLOOKUP($S916,INDIRECT($U916&amp;$W916&amp;"W"),_xlfn.XLOOKUP($T916,INDIRECT($U916&amp;$W916&amp;"D"),INDIRECT($U916&amp;$W916))))</f>
        <v>#REF!</v>
      </c>
      <c r="AG916" s="9"/>
      <c r="AH916" s="9"/>
      <c r="AI916" s="9"/>
      <c r="AJ916" s="9"/>
      <c r="AK916" s="9"/>
      <c r="AL916" s="7">
        <f t="shared" si="302"/>
        <v>500</v>
      </c>
      <c r="AM916" s="7" t="str">
        <f t="shared" si="317"/>
        <v/>
      </c>
      <c r="AN916" s="7">
        <f t="shared" si="303"/>
        <v>0</v>
      </c>
      <c r="AO916" s="7">
        <f t="shared" si="304"/>
        <v>0</v>
      </c>
      <c r="AP916" s="9" cm="1">
        <f t="array" aca="1" ref="AP916" ca="1">IF(F916="Flow",_xlfn.XLOOKUP(AL916,INDIRECT(F916&amp;AM916&amp;"W"),_xlfn.XLOOKUP(AI916,INDIRECT(F916&amp;AM916&amp;"H"),INDIRECT(F916&amp;AM916))),0)</f>
        <v>0</v>
      </c>
      <c r="AQ916" s="9">
        <f>IF(F916="Cascade",_xlfn.XLOOKUP(S916,Cascade!$C$4:$S$4,Cascade!$C$5:$S$5),0)</f>
        <v>0</v>
      </c>
      <c r="AR916" s="9" t="b">
        <f t="shared" si="305"/>
        <v>0</v>
      </c>
      <c r="AS916" s="9" cm="1">
        <f t="array" aca="1" ref="AS916" ca="1">IF(OR(G916="Ellipse 43",G916="Luxury 46",G916="Type 2",G916="Type D",G916="Type Z",ISBLANK(G916)),0,_xlfn.XLOOKUP(S916,INDIRECT(U916&amp;AR916&amp;"w"),INDIRECT(U916&amp;AR916)))</f>
        <v>0</v>
      </c>
      <c r="AT916" s="9" cm="1">
        <f t="array" ref="AT916">IF(F916="ExtraLok 100",_xlfn.XLOOKUP(S916,'ExtraLok 100'!$C$6:$S$6,_xlfn.XLOOKUP('Pricing Tool'!T916,'ExtraLok 100'!$A$7:$A$21,'ExtraLok 100'!$C$7:$S$21)),IF(F916="ExtraLok 125",_xlfn.XLOOKUP('Pricing Tool'!S916,'ExtraLok 125'!$C$6:$S$6,_xlfn.XLOOKUP('Pricing Tool'!T916,'ExtraLok 125'!$A$7:$A$33,'ExtraLok 125'!$C$7:$S$33)),0))</f>
        <v>0</v>
      </c>
      <c r="AU916" s="9">
        <f t="shared" ca="1" si="318"/>
        <v>0</v>
      </c>
      <c r="AV916" s="9" t="str">
        <f t="shared" si="306"/>
        <v/>
      </c>
      <c r="AW916" s="85" t="e">
        <f>_xlfn.XLOOKUP($AV916,'Size capacities'!$A$2:$A$120,'Size capacities'!D$2:D$120)</f>
        <v>#N/A</v>
      </c>
      <c r="AX916" s="85" t="e">
        <f>_xlfn.XLOOKUP($AV916,'Size capacities'!$A$2:$A$120,'Size capacities'!E$2:E$120)</f>
        <v>#N/A</v>
      </c>
      <c r="AY916" s="85" t="e">
        <f>_xlfn.XLOOKUP($AV916,'Size capacities'!$A$2:$A$120,'Size capacities'!F$2:F$120)</f>
        <v>#N/A</v>
      </c>
      <c r="AZ916" s="85" t="e">
        <f>_xlfn.XLOOKUP($AV916,'Size capacities'!$A$2:$A$120,'Size capacities'!G$2:G$120)</f>
        <v>#N/A</v>
      </c>
      <c r="BA916" s="85">
        <f t="shared" si="307"/>
        <v>0</v>
      </c>
      <c r="BB916" s="85">
        <f t="shared" si="308"/>
        <v>0</v>
      </c>
    </row>
    <row r="917" spans="1:54" x14ac:dyDescent="0.3">
      <c r="A917" s="7">
        <v>914</v>
      </c>
      <c r="B917" s="91"/>
      <c r="C917" s="91"/>
      <c r="D917" s="91"/>
      <c r="E917" s="91"/>
      <c r="F917" s="91"/>
      <c r="G917" s="91"/>
      <c r="H917" s="91"/>
      <c r="I917" s="91"/>
      <c r="J917" s="91"/>
      <c r="K917" s="92"/>
      <c r="L917" s="92"/>
      <c r="M917" s="9">
        <f t="shared" ca="1" si="298"/>
        <v>0</v>
      </c>
      <c r="N917" s="10" cm="1">
        <f t="array" aca="1" ref="N917" ca="1">IF(ISBLANK(C917),0,IF(F917="Flow",AP917,IF(F917="Cascade",AQ917,IF(OR(ISBLANK(F917),ISBLANK(G917),ISBLANK(I917),ISBLANK(J917)),0,(_xlfn.XLOOKUP(S917,INDIRECT(U917&amp;W917&amp;"W"),_xlfn.XLOOKUP(T917,INDIRECT(U917&amp;W917&amp;"D"),INDIRECT(U917&amp;W917))))))))</f>
        <v>0</v>
      </c>
      <c r="O917" s="93"/>
      <c r="P917" s="9">
        <f t="shared" ca="1" si="299"/>
        <v>0</v>
      </c>
      <c r="Q917" s="9">
        <f t="shared" si="309"/>
        <v>0</v>
      </c>
      <c r="S917" s="7">
        <f t="shared" si="310"/>
        <v>800</v>
      </c>
      <c r="T917" s="7">
        <f t="shared" si="311"/>
        <v>800</v>
      </c>
      <c r="U917" s="8" t="str">
        <f t="shared" si="312"/>
        <v/>
      </c>
      <c r="V917" s="7" cm="1">
        <f t="array" aca="1" ref="V917" ca="1">IF(ISBLANK(I917),0,_xlfn.XLOOKUP(I917,INDIRECT(U917&amp;"Controls"),INDIRECT(U917&amp;"ControlsAddon")))</f>
        <v>0</v>
      </c>
      <c r="W917" s="7" t="str">
        <f t="shared" si="300"/>
        <v/>
      </c>
      <c r="X917" s="7" cm="1">
        <f t="array" aca="1" ref="X917" ca="1">IF(AND(K917="y",NOT(ISBLANK(H917))),_xlfn.XLOOKUP(S917,ralcassette,ralcassettecost),IF(K917="Y",_xlfn.XLOOKUP(S917,INDIRECT(U917&amp;"RALW"),_xlfn.XLOOKUP(T917,INDIRECT(U917&amp;"RALD"),INDIRECT(U917&amp;"RAL"))),0))</f>
        <v>0</v>
      </c>
      <c r="Y917" s="7">
        <f t="shared" si="313"/>
        <v>0</v>
      </c>
      <c r="Z917" s="7">
        <f t="shared" si="314"/>
        <v>0</v>
      </c>
      <c r="AA917" s="7" cm="1">
        <f t="array" ref="AA917">IF(ISNUMBER(SEARCH("cassette",H917)),_xlfn.XLOOKUP(S917,cassettewidth,_xlfn.XLOOKUP(H917,cassettetype,cassette)),IF(ISNUMBER(SEARCH("fascia",H917)),_xlfn.XLOOKUP(S917,fasciawidth,_xlfn.XLOOKUP(H917,fasciatype,fascia)),0))</f>
        <v>0</v>
      </c>
      <c r="AB917" s="7" t="str">
        <f t="shared" si="315"/>
        <v/>
      </c>
      <c r="AC917" s="7" t="str" cm="1">
        <f t="array" ref="AC917">IF(NOT(ISBLANK(H917)),_xlfn.XLOOKUP(S917,cassetterefwidth,_xlfn.XLOOKUP(T917,cassetterefdrop,cassetteref)),"")</f>
        <v/>
      </c>
      <c r="AD917" s="1" t="b">
        <f t="shared" si="316"/>
        <v>0</v>
      </c>
      <c r="AE917" s="1" t="b">
        <f t="shared" si="301"/>
        <v>0</v>
      </c>
      <c r="AF917" s="10" t="e" cm="1">
        <f t="array" aca="1" ref="AF917" ca="1">(_xlfn.XLOOKUP($S917,INDIRECT($U917&amp;$W917&amp;"W"),_xlfn.XLOOKUP($T917,INDIRECT($U917&amp;$W917&amp;"D"),INDIRECT($U917&amp;$W917))))</f>
        <v>#REF!</v>
      </c>
      <c r="AG917" s="9"/>
      <c r="AH917" s="9"/>
      <c r="AI917" s="9"/>
      <c r="AJ917" s="9"/>
      <c r="AK917" s="9"/>
      <c r="AL917" s="7">
        <f t="shared" si="302"/>
        <v>500</v>
      </c>
      <c r="AM917" s="7" t="str">
        <f t="shared" si="317"/>
        <v/>
      </c>
      <c r="AN917" s="7">
        <f t="shared" si="303"/>
        <v>0</v>
      </c>
      <c r="AO917" s="7">
        <f t="shared" si="304"/>
        <v>0</v>
      </c>
      <c r="AP917" s="9" cm="1">
        <f t="array" aca="1" ref="AP917" ca="1">IF(F917="Flow",_xlfn.XLOOKUP(AL917,INDIRECT(F917&amp;AM917&amp;"W"),_xlfn.XLOOKUP(AI917,INDIRECT(F917&amp;AM917&amp;"H"),INDIRECT(F917&amp;AM917))),0)</f>
        <v>0</v>
      </c>
      <c r="AQ917" s="9">
        <f>IF(F917="Cascade",_xlfn.XLOOKUP(S917,Cascade!$C$4:$S$4,Cascade!$C$5:$S$5),0)</f>
        <v>0</v>
      </c>
      <c r="AR917" s="9" t="b">
        <f t="shared" si="305"/>
        <v>0</v>
      </c>
      <c r="AS917" s="9" cm="1">
        <f t="array" aca="1" ref="AS917" ca="1">IF(OR(G917="Ellipse 43",G917="Luxury 46",G917="Type 2",G917="Type D",G917="Type Z",ISBLANK(G917)),0,_xlfn.XLOOKUP(S917,INDIRECT(U917&amp;AR917&amp;"w"),INDIRECT(U917&amp;AR917)))</f>
        <v>0</v>
      </c>
      <c r="AT917" s="9" cm="1">
        <f t="array" ref="AT917">IF(F917="ExtraLok 100",_xlfn.XLOOKUP(S917,'ExtraLok 100'!$C$6:$S$6,_xlfn.XLOOKUP('Pricing Tool'!T917,'ExtraLok 100'!$A$7:$A$21,'ExtraLok 100'!$C$7:$S$21)),IF(F917="ExtraLok 125",_xlfn.XLOOKUP('Pricing Tool'!S917,'ExtraLok 125'!$C$6:$S$6,_xlfn.XLOOKUP('Pricing Tool'!T917,'ExtraLok 125'!$A$7:$A$33,'ExtraLok 125'!$C$7:$S$33)),0))</f>
        <v>0</v>
      </c>
      <c r="AU917" s="9">
        <f t="shared" ca="1" si="318"/>
        <v>0</v>
      </c>
      <c r="AV917" s="9" t="str">
        <f t="shared" si="306"/>
        <v/>
      </c>
      <c r="AW917" s="85" t="e">
        <f>_xlfn.XLOOKUP($AV917,'Size capacities'!$A$2:$A$120,'Size capacities'!D$2:D$120)</f>
        <v>#N/A</v>
      </c>
      <c r="AX917" s="85" t="e">
        <f>_xlfn.XLOOKUP($AV917,'Size capacities'!$A$2:$A$120,'Size capacities'!E$2:E$120)</f>
        <v>#N/A</v>
      </c>
      <c r="AY917" s="85" t="e">
        <f>_xlfn.XLOOKUP($AV917,'Size capacities'!$A$2:$A$120,'Size capacities'!F$2:F$120)</f>
        <v>#N/A</v>
      </c>
      <c r="AZ917" s="85" t="e">
        <f>_xlfn.XLOOKUP($AV917,'Size capacities'!$A$2:$A$120,'Size capacities'!G$2:G$120)</f>
        <v>#N/A</v>
      </c>
      <c r="BA917" s="85">
        <f t="shared" si="307"/>
        <v>0</v>
      </c>
      <c r="BB917" s="85">
        <f t="shared" si="308"/>
        <v>0</v>
      </c>
    </row>
    <row r="918" spans="1:54" x14ac:dyDescent="0.3">
      <c r="A918" s="7">
        <v>915</v>
      </c>
      <c r="B918" s="91"/>
      <c r="C918" s="91"/>
      <c r="D918" s="91"/>
      <c r="E918" s="91"/>
      <c r="F918" s="91"/>
      <c r="G918" s="91"/>
      <c r="H918" s="91"/>
      <c r="I918" s="91"/>
      <c r="J918" s="91"/>
      <c r="K918" s="92"/>
      <c r="L918" s="92"/>
      <c r="M918" s="9">
        <f t="shared" ca="1" si="298"/>
        <v>0</v>
      </c>
      <c r="N918" s="10" cm="1">
        <f t="array" aca="1" ref="N918" ca="1">IF(ISBLANK(C918),0,IF(F918="Flow",AP918,IF(F918="Cascade",AQ918,IF(OR(ISBLANK(F918),ISBLANK(G918),ISBLANK(I918),ISBLANK(J918)),0,(_xlfn.XLOOKUP(S918,INDIRECT(U918&amp;W918&amp;"W"),_xlfn.XLOOKUP(T918,INDIRECT(U918&amp;W918&amp;"D"),INDIRECT(U918&amp;W918))))))))</f>
        <v>0</v>
      </c>
      <c r="O918" s="93"/>
      <c r="P918" s="9">
        <f t="shared" ca="1" si="299"/>
        <v>0</v>
      </c>
      <c r="Q918" s="9">
        <f t="shared" si="309"/>
        <v>0</v>
      </c>
      <c r="S918" s="7">
        <f t="shared" si="310"/>
        <v>800</v>
      </c>
      <c r="T918" s="7">
        <f t="shared" si="311"/>
        <v>800</v>
      </c>
      <c r="U918" s="8" t="str">
        <f t="shared" si="312"/>
        <v/>
      </c>
      <c r="V918" s="7" cm="1">
        <f t="array" aca="1" ref="V918" ca="1">IF(ISBLANK(I918),0,_xlfn.XLOOKUP(I918,INDIRECT(U918&amp;"Controls"),INDIRECT(U918&amp;"ControlsAddon")))</f>
        <v>0</v>
      </c>
      <c r="W918" s="7" t="str">
        <f t="shared" si="300"/>
        <v/>
      </c>
      <c r="X918" s="7" cm="1">
        <f t="array" aca="1" ref="X918" ca="1">IF(AND(K918="y",NOT(ISBLANK(H918))),_xlfn.XLOOKUP(S918,ralcassette,ralcassettecost),IF(K918="Y",_xlfn.XLOOKUP(S918,INDIRECT(U918&amp;"RALW"),_xlfn.XLOOKUP(T918,INDIRECT(U918&amp;"RALD"),INDIRECT(U918&amp;"RAL"))),0))</f>
        <v>0</v>
      </c>
      <c r="Y918" s="7">
        <f t="shared" si="313"/>
        <v>0</v>
      </c>
      <c r="Z918" s="7">
        <f t="shared" si="314"/>
        <v>0</v>
      </c>
      <c r="AA918" s="7" cm="1">
        <f t="array" ref="AA918">IF(ISNUMBER(SEARCH("cassette",H918)),_xlfn.XLOOKUP(S918,cassettewidth,_xlfn.XLOOKUP(H918,cassettetype,cassette)),IF(ISNUMBER(SEARCH("fascia",H918)),_xlfn.XLOOKUP(S918,fasciawidth,_xlfn.XLOOKUP(H918,fasciatype,fascia)),0))</f>
        <v>0</v>
      </c>
      <c r="AB918" s="7" t="str">
        <f t="shared" si="315"/>
        <v/>
      </c>
      <c r="AC918" s="7" t="str" cm="1">
        <f t="array" ref="AC918">IF(NOT(ISBLANK(H918)),_xlfn.XLOOKUP(S918,cassetterefwidth,_xlfn.XLOOKUP(T918,cassetterefdrop,cassetteref)),"")</f>
        <v/>
      </c>
      <c r="AD918" s="1" t="b">
        <f t="shared" si="316"/>
        <v>0</v>
      </c>
      <c r="AE918" s="1" t="b">
        <f t="shared" si="301"/>
        <v>0</v>
      </c>
      <c r="AF918" s="10" t="e" cm="1">
        <f t="array" aca="1" ref="AF918" ca="1">(_xlfn.XLOOKUP($S918,INDIRECT($U918&amp;$W918&amp;"W"),_xlfn.XLOOKUP($T918,INDIRECT($U918&amp;$W918&amp;"D"),INDIRECT($U918&amp;$W918))))</f>
        <v>#REF!</v>
      </c>
      <c r="AG918" s="9"/>
      <c r="AH918" s="9"/>
      <c r="AI918" s="9"/>
      <c r="AJ918" s="9"/>
      <c r="AK918" s="9"/>
      <c r="AL918" s="7">
        <f t="shared" si="302"/>
        <v>500</v>
      </c>
      <c r="AM918" s="7" t="str">
        <f t="shared" si="317"/>
        <v/>
      </c>
      <c r="AN918" s="7">
        <f t="shared" si="303"/>
        <v>0</v>
      </c>
      <c r="AO918" s="7">
        <f t="shared" si="304"/>
        <v>0</v>
      </c>
      <c r="AP918" s="9" cm="1">
        <f t="array" aca="1" ref="AP918" ca="1">IF(F918="Flow",_xlfn.XLOOKUP(AL918,INDIRECT(F918&amp;AM918&amp;"W"),_xlfn.XLOOKUP(AI918,INDIRECT(F918&amp;AM918&amp;"H"),INDIRECT(F918&amp;AM918))),0)</f>
        <v>0</v>
      </c>
      <c r="AQ918" s="9">
        <f>IF(F918="Cascade",_xlfn.XLOOKUP(S918,Cascade!$C$4:$S$4,Cascade!$C$5:$S$5),0)</f>
        <v>0</v>
      </c>
      <c r="AR918" s="9" t="b">
        <f t="shared" si="305"/>
        <v>0</v>
      </c>
      <c r="AS918" s="9" cm="1">
        <f t="array" aca="1" ref="AS918" ca="1">IF(OR(G918="Ellipse 43",G918="Luxury 46",G918="Type 2",G918="Type D",G918="Type Z",ISBLANK(G918)),0,_xlfn.XLOOKUP(S918,INDIRECT(U918&amp;AR918&amp;"w"),INDIRECT(U918&amp;AR918)))</f>
        <v>0</v>
      </c>
      <c r="AT918" s="9" cm="1">
        <f t="array" ref="AT918">IF(F918="ExtraLok 100",_xlfn.XLOOKUP(S918,'ExtraLok 100'!$C$6:$S$6,_xlfn.XLOOKUP('Pricing Tool'!T918,'ExtraLok 100'!$A$7:$A$21,'ExtraLok 100'!$C$7:$S$21)),IF(F918="ExtraLok 125",_xlfn.XLOOKUP('Pricing Tool'!S918,'ExtraLok 125'!$C$6:$S$6,_xlfn.XLOOKUP('Pricing Tool'!T918,'ExtraLok 125'!$A$7:$A$33,'ExtraLok 125'!$C$7:$S$33)),0))</f>
        <v>0</v>
      </c>
      <c r="AU918" s="9">
        <f t="shared" ca="1" si="318"/>
        <v>0</v>
      </c>
      <c r="AV918" s="9" t="str">
        <f t="shared" si="306"/>
        <v/>
      </c>
      <c r="AW918" s="85" t="e">
        <f>_xlfn.XLOOKUP($AV918,'Size capacities'!$A$2:$A$120,'Size capacities'!D$2:D$120)</f>
        <v>#N/A</v>
      </c>
      <c r="AX918" s="85" t="e">
        <f>_xlfn.XLOOKUP($AV918,'Size capacities'!$A$2:$A$120,'Size capacities'!E$2:E$120)</f>
        <v>#N/A</v>
      </c>
      <c r="AY918" s="85" t="e">
        <f>_xlfn.XLOOKUP($AV918,'Size capacities'!$A$2:$A$120,'Size capacities'!F$2:F$120)</f>
        <v>#N/A</v>
      </c>
      <c r="AZ918" s="85" t="e">
        <f>_xlfn.XLOOKUP($AV918,'Size capacities'!$A$2:$A$120,'Size capacities'!G$2:G$120)</f>
        <v>#N/A</v>
      </c>
      <c r="BA918" s="85">
        <f t="shared" si="307"/>
        <v>0</v>
      </c>
      <c r="BB918" s="85">
        <f t="shared" si="308"/>
        <v>0</v>
      </c>
    </row>
    <row r="919" spans="1:54" x14ac:dyDescent="0.3">
      <c r="A919" s="7">
        <v>916</v>
      </c>
      <c r="B919" s="91"/>
      <c r="C919" s="91"/>
      <c r="D919" s="91"/>
      <c r="E919" s="91"/>
      <c r="F919" s="91"/>
      <c r="G919" s="91"/>
      <c r="H919" s="91"/>
      <c r="I919" s="91"/>
      <c r="J919" s="91"/>
      <c r="K919" s="92"/>
      <c r="L919" s="92"/>
      <c r="M919" s="9">
        <f t="shared" ca="1" si="298"/>
        <v>0</v>
      </c>
      <c r="N919" s="10" cm="1">
        <f t="array" aca="1" ref="N919" ca="1">IF(ISBLANK(C919),0,IF(F919="Flow",AP919,IF(F919="Cascade",AQ919,IF(OR(ISBLANK(F919),ISBLANK(G919),ISBLANK(I919),ISBLANK(J919)),0,(_xlfn.XLOOKUP(S919,INDIRECT(U919&amp;W919&amp;"W"),_xlfn.XLOOKUP(T919,INDIRECT(U919&amp;W919&amp;"D"),INDIRECT(U919&amp;W919))))))))</f>
        <v>0</v>
      </c>
      <c r="O919" s="93"/>
      <c r="P919" s="9">
        <f t="shared" ca="1" si="299"/>
        <v>0</v>
      </c>
      <c r="Q919" s="9">
        <f t="shared" si="309"/>
        <v>0</v>
      </c>
      <c r="S919" s="7">
        <f t="shared" si="310"/>
        <v>800</v>
      </c>
      <c r="T919" s="7">
        <f t="shared" si="311"/>
        <v>800</v>
      </c>
      <c r="U919" s="8" t="str">
        <f t="shared" si="312"/>
        <v/>
      </c>
      <c r="V919" s="7" cm="1">
        <f t="array" aca="1" ref="V919" ca="1">IF(ISBLANK(I919),0,_xlfn.XLOOKUP(I919,INDIRECT(U919&amp;"Controls"),INDIRECT(U919&amp;"ControlsAddon")))</f>
        <v>0</v>
      </c>
      <c r="W919" s="7" t="str">
        <f t="shared" si="300"/>
        <v/>
      </c>
      <c r="X919" s="7" cm="1">
        <f t="array" aca="1" ref="X919" ca="1">IF(AND(K919="y",NOT(ISBLANK(H919))),_xlfn.XLOOKUP(S919,ralcassette,ralcassettecost),IF(K919="Y",_xlfn.XLOOKUP(S919,INDIRECT(U919&amp;"RALW"),_xlfn.XLOOKUP(T919,INDIRECT(U919&amp;"RALD"),INDIRECT(U919&amp;"RAL"))),0))</f>
        <v>0</v>
      </c>
      <c r="Y919" s="7">
        <f t="shared" si="313"/>
        <v>0</v>
      </c>
      <c r="Z919" s="7">
        <f t="shared" si="314"/>
        <v>0</v>
      </c>
      <c r="AA919" s="7" cm="1">
        <f t="array" ref="AA919">IF(ISNUMBER(SEARCH("cassette",H919)),_xlfn.XLOOKUP(S919,cassettewidth,_xlfn.XLOOKUP(H919,cassettetype,cassette)),IF(ISNUMBER(SEARCH("fascia",H919)),_xlfn.XLOOKUP(S919,fasciawidth,_xlfn.XLOOKUP(H919,fasciatype,fascia)),0))</f>
        <v>0</v>
      </c>
      <c r="AB919" s="7" t="str">
        <f t="shared" si="315"/>
        <v/>
      </c>
      <c r="AC919" s="7" t="str" cm="1">
        <f t="array" ref="AC919">IF(NOT(ISBLANK(H919)),_xlfn.XLOOKUP(S919,cassetterefwidth,_xlfn.XLOOKUP(T919,cassetterefdrop,cassetteref)),"")</f>
        <v/>
      </c>
      <c r="AD919" s="1" t="b">
        <f t="shared" si="316"/>
        <v>0</v>
      </c>
      <c r="AE919" s="1" t="b">
        <f t="shared" si="301"/>
        <v>0</v>
      </c>
      <c r="AF919" s="10" t="e" cm="1">
        <f t="array" aca="1" ref="AF919" ca="1">(_xlfn.XLOOKUP($S919,INDIRECT($U919&amp;$W919&amp;"W"),_xlfn.XLOOKUP($T919,INDIRECT($U919&amp;$W919&amp;"D"),INDIRECT($U919&amp;$W919))))</f>
        <v>#REF!</v>
      </c>
      <c r="AG919" s="9"/>
      <c r="AH919" s="9"/>
      <c r="AI919" s="9"/>
      <c r="AJ919" s="9"/>
      <c r="AK919" s="9"/>
      <c r="AL919" s="7">
        <f t="shared" si="302"/>
        <v>500</v>
      </c>
      <c r="AM919" s="7" t="str">
        <f t="shared" si="317"/>
        <v/>
      </c>
      <c r="AN919" s="7">
        <f t="shared" si="303"/>
        <v>0</v>
      </c>
      <c r="AO919" s="7">
        <f t="shared" si="304"/>
        <v>0</v>
      </c>
      <c r="AP919" s="9" cm="1">
        <f t="array" aca="1" ref="AP919" ca="1">IF(F919="Flow",_xlfn.XLOOKUP(AL919,INDIRECT(F919&amp;AM919&amp;"W"),_xlfn.XLOOKUP(AI919,INDIRECT(F919&amp;AM919&amp;"H"),INDIRECT(F919&amp;AM919))),0)</f>
        <v>0</v>
      </c>
      <c r="AQ919" s="9">
        <f>IF(F919="Cascade",_xlfn.XLOOKUP(S919,Cascade!$C$4:$S$4,Cascade!$C$5:$S$5),0)</f>
        <v>0</v>
      </c>
      <c r="AR919" s="9" t="b">
        <f t="shared" si="305"/>
        <v>0</v>
      </c>
      <c r="AS919" s="9" cm="1">
        <f t="array" aca="1" ref="AS919" ca="1">IF(OR(G919="Ellipse 43",G919="Luxury 46",G919="Type 2",G919="Type D",G919="Type Z",ISBLANK(G919)),0,_xlfn.XLOOKUP(S919,INDIRECT(U919&amp;AR919&amp;"w"),INDIRECT(U919&amp;AR919)))</f>
        <v>0</v>
      </c>
      <c r="AT919" s="9" cm="1">
        <f t="array" ref="AT919">IF(F919="ExtraLok 100",_xlfn.XLOOKUP(S919,'ExtraLok 100'!$C$6:$S$6,_xlfn.XLOOKUP('Pricing Tool'!T919,'ExtraLok 100'!$A$7:$A$21,'ExtraLok 100'!$C$7:$S$21)),IF(F919="ExtraLok 125",_xlfn.XLOOKUP('Pricing Tool'!S919,'ExtraLok 125'!$C$6:$S$6,_xlfn.XLOOKUP('Pricing Tool'!T919,'ExtraLok 125'!$A$7:$A$33,'ExtraLok 125'!$C$7:$S$33)),0))</f>
        <v>0</v>
      </c>
      <c r="AU919" s="9">
        <f t="shared" ca="1" si="318"/>
        <v>0</v>
      </c>
      <c r="AV919" s="9" t="str">
        <f t="shared" si="306"/>
        <v/>
      </c>
      <c r="AW919" s="85" t="e">
        <f>_xlfn.XLOOKUP($AV919,'Size capacities'!$A$2:$A$120,'Size capacities'!D$2:D$120)</f>
        <v>#N/A</v>
      </c>
      <c r="AX919" s="85" t="e">
        <f>_xlfn.XLOOKUP($AV919,'Size capacities'!$A$2:$A$120,'Size capacities'!E$2:E$120)</f>
        <v>#N/A</v>
      </c>
      <c r="AY919" s="85" t="e">
        <f>_xlfn.XLOOKUP($AV919,'Size capacities'!$A$2:$A$120,'Size capacities'!F$2:F$120)</f>
        <v>#N/A</v>
      </c>
      <c r="AZ919" s="85" t="e">
        <f>_xlfn.XLOOKUP($AV919,'Size capacities'!$A$2:$A$120,'Size capacities'!G$2:G$120)</f>
        <v>#N/A</v>
      </c>
      <c r="BA919" s="85">
        <f t="shared" si="307"/>
        <v>0</v>
      </c>
      <c r="BB919" s="85">
        <f t="shared" si="308"/>
        <v>0</v>
      </c>
    </row>
    <row r="920" spans="1:54" x14ac:dyDescent="0.3">
      <c r="A920" s="7">
        <v>917</v>
      </c>
      <c r="B920" s="91"/>
      <c r="C920" s="91"/>
      <c r="D920" s="91"/>
      <c r="E920" s="91"/>
      <c r="F920" s="91"/>
      <c r="G920" s="91"/>
      <c r="H920" s="91"/>
      <c r="I920" s="91"/>
      <c r="J920" s="91"/>
      <c r="K920" s="92"/>
      <c r="L920" s="92"/>
      <c r="M920" s="9">
        <f t="shared" ca="1" si="298"/>
        <v>0</v>
      </c>
      <c r="N920" s="10" cm="1">
        <f t="array" aca="1" ref="N920" ca="1">IF(ISBLANK(C920),0,IF(F920="Flow",AP920,IF(F920="Cascade",AQ920,IF(OR(ISBLANK(F920),ISBLANK(G920),ISBLANK(I920),ISBLANK(J920)),0,(_xlfn.XLOOKUP(S920,INDIRECT(U920&amp;W920&amp;"W"),_xlfn.XLOOKUP(T920,INDIRECT(U920&amp;W920&amp;"D"),INDIRECT(U920&amp;W920))))))))</f>
        <v>0</v>
      </c>
      <c r="O920" s="93"/>
      <c r="P920" s="9">
        <f t="shared" ca="1" si="299"/>
        <v>0</v>
      </c>
      <c r="Q920" s="9">
        <f t="shared" si="309"/>
        <v>0</v>
      </c>
      <c r="S920" s="7">
        <f t="shared" si="310"/>
        <v>800</v>
      </c>
      <c r="T920" s="7">
        <f t="shared" si="311"/>
        <v>800</v>
      </c>
      <c r="U920" s="8" t="str">
        <f t="shared" si="312"/>
        <v/>
      </c>
      <c r="V920" s="7" cm="1">
        <f t="array" aca="1" ref="V920" ca="1">IF(ISBLANK(I920),0,_xlfn.XLOOKUP(I920,INDIRECT(U920&amp;"Controls"),INDIRECT(U920&amp;"ControlsAddon")))</f>
        <v>0</v>
      </c>
      <c r="W920" s="7" t="str">
        <f t="shared" si="300"/>
        <v/>
      </c>
      <c r="X920" s="7" cm="1">
        <f t="array" aca="1" ref="X920" ca="1">IF(AND(K920="y",NOT(ISBLANK(H920))),_xlfn.XLOOKUP(S920,ralcassette,ralcassettecost),IF(K920="Y",_xlfn.XLOOKUP(S920,INDIRECT(U920&amp;"RALW"),_xlfn.XLOOKUP(T920,INDIRECT(U920&amp;"RALD"),INDIRECT(U920&amp;"RAL"))),0))</f>
        <v>0</v>
      </c>
      <c r="Y920" s="7">
        <f t="shared" si="313"/>
        <v>0</v>
      </c>
      <c r="Z920" s="7">
        <f t="shared" si="314"/>
        <v>0</v>
      </c>
      <c r="AA920" s="7" cm="1">
        <f t="array" ref="AA920">IF(ISNUMBER(SEARCH("cassette",H920)),_xlfn.XLOOKUP(S920,cassettewidth,_xlfn.XLOOKUP(H920,cassettetype,cassette)),IF(ISNUMBER(SEARCH("fascia",H920)),_xlfn.XLOOKUP(S920,fasciawidth,_xlfn.XLOOKUP(H920,fasciatype,fascia)),0))</f>
        <v>0</v>
      </c>
      <c r="AB920" s="7" t="str">
        <f t="shared" si="315"/>
        <v/>
      </c>
      <c r="AC920" s="7" t="str" cm="1">
        <f t="array" ref="AC920">IF(NOT(ISBLANK(H920)),_xlfn.XLOOKUP(S920,cassetterefwidth,_xlfn.XLOOKUP(T920,cassetterefdrop,cassetteref)),"")</f>
        <v/>
      </c>
      <c r="AD920" s="1" t="b">
        <f t="shared" si="316"/>
        <v>0</v>
      </c>
      <c r="AE920" s="1" t="b">
        <f t="shared" si="301"/>
        <v>0</v>
      </c>
      <c r="AF920" s="10" t="e" cm="1">
        <f t="array" aca="1" ref="AF920" ca="1">(_xlfn.XLOOKUP($S920,INDIRECT($U920&amp;$W920&amp;"W"),_xlfn.XLOOKUP($T920,INDIRECT($U920&amp;$W920&amp;"D"),INDIRECT($U920&amp;$W920))))</f>
        <v>#REF!</v>
      </c>
      <c r="AG920" s="9"/>
      <c r="AH920" s="9"/>
      <c r="AI920" s="9"/>
      <c r="AJ920" s="9"/>
      <c r="AK920" s="9"/>
      <c r="AL920" s="7">
        <f t="shared" si="302"/>
        <v>500</v>
      </c>
      <c r="AM920" s="7" t="str">
        <f t="shared" si="317"/>
        <v/>
      </c>
      <c r="AN920" s="7">
        <f t="shared" si="303"/>
        <v>0</v>
      </c>
      <c r="AO920" s="7">
        <f t="shared" si="304"/>
        <v>0</v>
      </c>
      <c r="AP920" s="9" cm="1">
        <f t="array" aca="1" ref="AP920" ca="1">IF(F920="Flow",_xlfn.XLOOKUP(AL920,INDIRECT(F920&amp;AM920&amp;"W"),_xlfn.XLOOKUP(AI920,INDIRECT(F920&amp;AM920&amp;"H"),INDIRECT(F920&amp;AM920))),0)</f>
        <v>0</v>
      </c>
      <c r="AQ920" s="9">
        <f>IF(F920="Cascade",_xlfn.XLOOKUP(S920,Cascade!$C$4:$S$4,Cascade!$C$5:$S$5),0)</f>
        <v>0</v>
      </c>
      <c r="AR920" s="9" t="b">
        <f t="shared" si="305"/>
        <v>0</v>
      </c>
      <c r="AS920" s="9" cm="1">
        <f t="array" aca="1" ref="AS920" ca="1">IF(OR(G920="Ellipse 43",G920="Luxury 46",G920="Type 2",G920="Type D",G920="Type Z",ISBLANK(G920)),0,_xlfn.XLOOKUP(S920,INDIRECT(U920&amp;AR920&amp;"w"),INDIRECT(U920&amp;AR920)))</f>
        <v>0</v>
      </c>
      <c r="AT920" s="9" cm="1">
        <f t="array" ref="AT920">IF(F920="ExtraLok 100",_xlfn.XLOOKUP(S920,'ExtraLok 100'!$C$6:$S$6,_xlfn.XLOOKUP('Pricing Tool'!T920,'ExtraLok 100'!$A$7:$A$21,'ExtraLok 100'!$C$7:$S$21)),IF(F920="ExtraLok 125",_xlfn.XLOOKUP('Pricing Tool'!S920,'ExtraLok 125'!$C$6:$S$6,_xlfn.XLOOKUP('Pricing Tool'!T920,'ExtraLok 125'!$A$7:$A$33,'ExtraLok 125'!$C$7:$S$33)),0))</f>
        <v>0</v>
      </c>
      <c r="AU920" s="9">
        <f t="shared" ca="1" si="318"/>
        <v>0</v>
      </c>
      <c r="AV920" s="9" t="str">
        <f t="shared" si="306"/>
        <v/>
      </c>
      <c r="AW920" s="85" t="e">
        <f>_xlfn.XLOOKUP($AV920,'Size capacities'!$A$2:$A$120,'Size capacities'!D$2:D$120)</f>
        <v>#N/A</v>
      </c>
      <c r="AX920" s="85" t="e">
        <f>_xlfn.XLOOKUP($AV920,'Size capacities'!$A$2:$A$120,'Size capacities'!E$2:E$120)</f>
        <v>#N/A</v>
      </c>
      <c r="AY920" s="85" t="e">
        <f>_xlfn.XLOOKUP($AV920,'Size capacities'!$A$2:$A$120,'Size capacities'!F$2:F$120)</f>
        <v>#N/A</v>
      </c>
      <c r="AZ920" s="85" t="e">
        <f>_xlfn.XLOOKUP($AV920,'Size capacities'!$A$2:$A$120,'Size capacities'!G$2:G$120)</f>
        <v>#N/A</v>
      </c>
      <c r="BA920" s="85">
        <f t="shared" si="307"/>
        <v>0</v>
      </c>
      <c r="BB920" s="85">
        <f t="shared" si="308"/>
        <v>0</v>
      </c>
    </row>
    <row r="921" spans="1:54" x14ac:dyDescent="0.3">
      <c r="A921" s="7">
        <v>918</v>
      </c>
      <c r="B921" s="91"/>
      <c r="C921" s="91"/>
      <c r="D921" s="91"/>
      <c r="E921" s="91"/>
      <c r="F921" s="91"/>
      <c r="G921" s="91"/>
      <c r="H921" s="91"/>
      <c r="I921" s="91"/>
      <c r="J921" s="91"/>
      <c r="K921" s="92"/>
      <c r="L921" s="92"/>
      <c r="M921" s="9">
        <f t="shared" ca="1" si="298"/>
        <v>0</v>
      </c>
      <c r="N921" s="10" cm="1">
        <f t="array" aca="1" ref="N921" ca="1">IF(ISBLANK(C921),0,IF(F921="Flow",AP921,IF(F921="Cascade",AQ921,IF(OR(ISBLANK(F921),ISBLANK(G921),ISBLANK(I921),ISBLANK(J921)),0,(_xlfn.XLOOKUP(S921,INDIRECT(U921&amp;W921&amp;"W"),_xlfn.XLOOKUP(T921,INDIRECT(U921&amp;W921&amp;"D"),INDIRECT(U921&amp;W921))))))))</f>
        <v>0</v>
      </c>
      <c r="O921" s="93"/>
      <c r="P921" s="9">
        <f t="shared" ca="1" si="299"/>
        <v>0</v>
      </c>
      <c r="Q921" s="9">
        <f t="shared" si="309"/>
        <v>0</v>
      </c>
      <c r="S921" s="7">
        <f t="shared" si="310"/>
        <v>800</v>
      </c>
      <c r="T921" s="7">
        <f t="shared" si="311"/>
        <v>800</v>
      </c>
      <c r="U921" s="8" t="str">
        <f t="shared" si="312"/>
        <v/>
      </c>
      <c r="V921" s="7" cm="1">
        <f t="array" aca="1" ref="V921" ca="1">IF(ISBLANK(I921),0,_xlfn.XLOOKUP(I921,INDIRECT(U921&amp;"Controls"),INDIRECT(U921&amp;"ControlsAddon")))</f>
        <v>0</v>
      </c>
      <c r="W921" s="7" t="str">
        <f t="shared" si="300"/>
        <v/>
      </c>
      <c r="X921" s="7" cm="1">
        <f t="array" aca="1" ref="X921" ca="1">IF(AND(K921="y",NOT(ISBLANK(H921))),_xlfn.XLOOKUP(S921,ralcassette,ralcassettecost),IF(K921="Y",_xlfn.XLOOKUP(S921,INDIRECT(U921&amp;"RALW"),_xlfn.XLOOKUP(T921,INDIRECT(U921&amp;"RALD"),INDIRECT(U921&amp;"RAL"))),0))</f>
        <v>0</v>
      </c>
      <c r="Y921" s="7">
        <f t="shared" si="313"/>
        <v>0</v>
      </c>
      <c r="Z921" s="7">
        <f t="shared" si="314"/>
        <v>0</v>
      </c>
      <c r="AA921" s="7" cm="1">
        <f t="array" ref="AA921">IF(ISNUMBER(SEARCH("cassette",H921)),_xlfn.XLOOKUP(S921,cassettewidth,_xlfn.XLOOKUP(H921,cassettetype,cassette)),IF(ISNUMBER(SEARCH("fascia",H921)),_xlfn.XLOOKUP(S921,fasciawidth,_xlfn.XLOOKUP(H921,fasciatype,fascia)),0))</f>
        <v>0</v>
      </c>
      <c r="AB921" s="7" t="str">
        <f t="shared" si="315"/>
        <v/>
      </c>
      <c r="AC921" s="7" t="str" cm="1">
        <f t="array" ref="AC921">IF(NOT(ISBLANK(H921)),_xlfn.XLOOKUP(S921,cassetterefwidth,_xlfn.XLOOKUP(T921,cassetterefdrop,cassetteref)),"")</f>
        <v/>
      </c>
      <c r="AD921" s="1" t="b">
        <f t="shared" si="316"/>
        <v>0</v>
      </c>
      <c r="AE921" s="1" t="b">
        <f t="shared" si="301"/>
        <v>0</v>
      </c>
      <c r="AF921" s="10" t="e" cm="1">
        <f t="array" aca="1" ref="AF921" ca="1">(_xlfn.XLOOKUP($S921,INDIRECT($U921&amp;$W921&amp;"W"),_xlfn.XLOOKUP($T921,INDIRECT($U921&amp;$W921&amp;"D"),INDIRECT($U921&amp;$W921))))</f>
        <v>#REF!</v>
      </c>
      <c r="AG921" s="9"/>
      <c r="AH921" s="9"/>
      <c r="AI921" s="9"/>
      <c r="AJ921" s="9"/>
      <c r="AK921" s="9"/>
      <c r="AL921" s="7">
        <f t="shared" si="302"/>
        <v>500</v>
      </c>
      <c r="AM921" s="7" t="str">
        <f t="shared" si="317"/>
        <v/>
      </c>
      <c r="AN921" s="7">
        <f t="shared" si="303"/>
        <v>0</v>
      </c>
      <c r="AO921" s="7">
        <f t="shared" si="304"/>
        <v>0</v>
      </c>
      <c r="AP921" s="9" cm="1">
        <f t="array" aca="1" ref="AP921" ca="1">IF(F921="Flow",_xlfn.XLOOKUP(AL921,INDIRECT(F921&amp;AM921&amp;"W"),_xlfn.XLOOKUP(AI921,INDIRECT(F921&amp;AM921&amp;"H"),INDIRECT(F921&amp;AM921))),0)</f>
        <v>0</v>
      </c>
      <c r="AQ921" s="9">
        <f>IF(F921="Cascade",_xlfn.XLOOKUP(S921,Cascade!$C$4:$S$4,Cascade!$C$5:$S$5),0)</f>
        <v>0</v>
      </c>
      <c r="AR921" s="9" t="b">
        <f t="shared" si="305"/>
        <v>0</v>
      </c>
      <c r="AS921" s="9" cm="1">
        <f t="array" aca="1" ref="AS921" ca="1">IF(OR(G921="Ellipse 43",G921="Luxury 46",G921="Type 2",G921="Type D",G921="Type Z",ISBLANK(G921)),0,_xlfn.XLOOKUP(S921,INDIRECT(U921&amp;AR921&amp;"w"),INDIRECT(U921&amp;AR921)))</f>
        <v>0</v>
      </c>
      <c r="AT921" s="9" cm="1">
        <f t="array" ref="AT921">IF(F921="ExtraLok 100",_xlfn.XLOOKUP(S921,'ExtraLok 100'!$C$6:$S$6,_xlfn.XLOOKUP('Pricing Tool'!T921,'ExtraLok 100'!$A$7:$A$21,'ExtraLok 100'!$C$7:$S$21)),IF(F921="ExtraLok 125",_xlfn.XLOOKUP('Pricing Tool'!S921,'ExtraLok 125'!$C$6:$S$6,_xlfn.XLOOKUP('Pricing Tool'!T921,'ExtraLok 125'!$A$7:$A$33,'ExtraLok 125'!$C$7:$S$33)),0))</f>
        <v>0</v>
      </c>
      <c r="AU921" s="9">
        <f t="shared" ca="1" si="318"/>
        <v>0</v>
      </c>
      <c r="AV921" s="9" t="str">
        <f t="shared" si="306"/>
        <v/>
      </c>
      <c r="AW921" s="85" t="e">
        <f>_xlfn.XLOOKUP($AV921,'Size capacities'!$A$2:$A$120,'Size capacities'!D$2:D$120)</f>
        <v>#N/A</v>
      </c>
      <c r="AX921" s="85" t="e">
        <f>_xlfn.XLOOKUP($AV921,'Size capacities'!$A$2:$A$120,'Size capacities'!E$2:E$120)</f>
        <v>#N/A</v>
      </c>
      <c r="AY921" s="85" t="e">
        <f>_xlfn.XLOOKUP($AV921,'Size capacities'!$A$2:$A$120,'Size capacities'!F$2:F$120)</f>
        <v>#N/A</v>
      </c>
      <c r="AZ921" s="85" t="e">
        <f>_xlfn.XLOOKUP($AV921,'Size capacities'!$A$2:$A$120,'Size capacities'!G$2:G$120)</f>
        <v>#N/A</v>
      </c>
      <c r="BA921" s="85">
        <f t="shared" si="307"/>
        <v>0</v>
      </c>
      <c r="BB921" s="85">
        <f t="shared" si="308"/>
        <v>0</v>
      </c>
    </row>
    <row r="922" spans="1:54" x14ac:dyDescent="0.3">
      <c r="A922" s="7">
        <v>919</v>
      </c>
      <c r="B922" s="91"/>
      <c r="C922" s="91"/>
      <c r="D922" s="91"/>
      <c r="E922" s="91"/>
      <c r="F922" s="91"/>
      <c r="G922" s="91"/>
      <c r="H922" s="91"/>
      <c r="I922" s="91"/>
      <c r="J922" s="91"/>
      <c r="K922" s="92"/>
      <c r="L922" s="92"/>
      <c r="M922" s="9">
        <f t="shared" ca="1" si="298"/>
        <v>0</v>
      </c>
      <c r="N922" s="10" cm="1">
        <f t="array" aca="1" ref="N922" ca="1">IF(ISBLANK(C922),0,IF(F922="Flow",AP922,IF(F922="Cascade",AQ922,IF(OR(ISBLANK(F922),ISBLANK(G922),ISBLANK(I922),ISBLANK(J922)),0,(_xlfn.XLOOKUP(S922,INDIRECT(U922&amp;W922&amp;"W"),_xlfn.XLOOKUP(T922,INDIRECT(U922&amp;W922&amp;"D"),INDIRECT(U922&amp;W922))))))))</f>
        <v>0</v>
      </c>
      <c r="O922" s="93"/>
      <c r="P922" s="9">
        <f t="shared" ca="1" si="299"/>
        <v>0</v>
      </c>
      <c r="Q922" s="9">
        <f t="shared" si="309"/>
        <v>0</v>
      </c>
      <c r="S922" s="7">
        <f t="shared" si="310"/>
        <v>800</v>
      </c>
      <c r="T922" s="7">
        <f t="shared" si="311"/>
        <v>800</v>
      </c>
      <c r="U922" s="8" t="str">
        <f t="shared" si="312"/>
        <v/>
      </c>
      <c r="V922" s="7" cm="1">
        <f t="array" aca="1" ref="V922" ca="1">IF(ISBLANK(I922),0,_xlfn.XLOOKUP(I922,INDIRECT(U922&amp;"Controls"),INDIRECT(U922&amp;"ControlsAddon")))</f>
        <v>0</v>
      </c>
      <c r="W922" s="7" t="str">
        <f t="shared" si="300"/>
        <v/>
      </c>
      <c r="X922" s="7" cm="1">
        <f t="array" aca="1" ref="X922" ca="1">IF(AND(K922="y",NOT(ISBLANK(H922))),_xlfn.XLOOKUP(S922,ralcassette,ralcassettecost),IF(K922="Y",_xlfn.XLOOKUP(S922,INDIRECT(U922&amp;"RALW"),_xlfn.XLOOKUP(T922,INDIRECT(U922&amp;"RALD"),INDIRECT(U922&amp;"RAL"))),0))</f>
        <v>0</v>
      </c>
      <c r="Y922" s="7">
        <f t="shared" si="313"/>
        <v>0</v>
      </c>
      <c r="Z922" s="7">
        <f t="shared" si="314"/>
        <v>0</v>
      </c>
      <c r="AA922" s="7" cm="1">
        <f t="array" ref="AA922">IF(ISNUMBER(SEARCH("cassette",H922)),_xlfn.XLOOKUP(S922,cassettewidth,_xlfn.XLOOKUP(H922,cassettetype,cassette)),IF(ISNUMBER(SEARCH("fascia",H922)),_xlfn.XLOOKUP(S922,fasciawidth,_xlfn.XLOOKUP(H922,fasciatype,fascia)),0))</f>
        <v>0</v>
      </c>
      <c r="AB922" s="7" t="str">
        <f t="shared" si="315"/>
        <v/>
      </c>
      <c r="AC922" s="7" t="str" cm="1">
        <f t="array" ref="AC922">IF(NOT(ISBLANK(H922)),_xlfn.XLOOKUP(S922,cassetterefwidth,_xlfn.XLOOKUP(T922,cassetterefdrop,cassetteref)),"")</f>
        <v/>
      </c>
      <c r="AD922" s="1" t="b">
        <f t="shared" si="316"/>
        <v>0</v>
      </c>
      <c r="AE922" s="1" t="b">
        <f t="shared" si="301"/>
        <v>0</v>
      </c>
      <c r="AF922" s="10" t="e" cm="1">
        <f t="array" aca="1" ref="AF922" ca="1">(_xlfn.XLOOKUP($S922,INDIRECT($U922&amp;$W922&amp;"W"),_xlfn.XLOOKUP($T922,INDIRECT($U922&amp;$W922&amp;"D"),INDIRECT($U922&amp;$W922))))</f>
        <v>#REF!</v>
      </c>
      <c r="AG922" s="9"/>
      <c r="AH922" s="9"/>
      <c r="AI922" s="9"/>
      <c r="AJ922" s="9"/>
      <c r="AK922" s="9"/>
      <c r="AL922" s="7">
        <f t="shared" si="302"/>
        <v>500</v>
      </c>
      <c r="AM922" s="7" t="str">
        <f t="shared" si="317"/>
        <v/>
      </c>
      <c r="AN922" s="7">
        <f t="shared" si="303"/>
        <v>0</v>
      </c>
      <c r="AO922" s="7">
        <f t="shared" si="304"/>
        <v>0</v>
      </c>
      <c r="AP922" s="9" cm="1">
        <f t="array" aca="1" ref="AP922" ca="1">IF(F922="Flow",_xlfn.XLOOKUP(AL922,INDIRECT(F922&amp;AM922&amp;"W"),_xlfn.XLOOKUP(AI922,INDIRECT(F922&amp;AM922&amp;"H"),INDIRECT(F922&amp;AM922))),0)</f>
        <v>0</v>
      </c>
      <c r="AQ922" s="9">
        <f>IF(F922="Cascade",_xlfn.XLOOKUP(S922,Cascade!$C$4:$S$4,Cascade!$C$5:$S$5),0)</f>
        <v>0</v>
      </c>
      <c r="AR922" s="9" t="b">
        <f t="shared" si="305"/>
        <v>0</v>
      </c>
      <c r="AS922" s="9" cm="1">
        <f t="array" aca="1" ref="AS922" ca="1">IF(OR(G922="Ellipse 43",G922="Luxury 46",G922="Type 2",G922="Type D",G922="Type Z",ISBLANK(G922)),0,_xlfn.XLOOKUP(S922,INDIRECT(U922&amp;AR922&amp;"w"),INDIRECT(U922&amp;AR922)))</f>
        <v>0</v>
      </c>
      <c r="AT922" s="9" cm="1">
        <f t="array" ref="AT922">IF(F922="ExtraLok 100",_xlfn.XLOOKUP(S922,'ExtraLok 100'!$C$6:$S$6,_xlfn.XLOOKUP('Pricing Tool'!T922,'ExtraLok 100'!$A$7:$A$21,'ExtraLok 100'!$C$7:$S$21)),IF(F922="ExtraLok 125",_xlfn.XLOOKUP('Pricing Tool'!S922,'ExtraLok 125'!$C$6:$S$6,_xlfn.XLOOKUP('Pricing Tool'!T922,'ExtraLok 125'!$A$7:$A$33,'ExtraLok 125'!$C$7:$S$33)),0))</f>
        <v>0</v>
      </c>
      <c r="AU922" s="9">
        <f t="shared" ca="1" si="318"/>
        <v>0</v>
      </c>
      <c r="AV922" s="9" t="str">
        <f t="shared" si="306"/>
        <v/>
      </c>
      <c r="AW922" s="85" t="e">
        <f>_xlfn.XLOOKUP($AV922,'Size capacities'!$A$2:$A$120,'Size capacities'!D$2:D$120)</f>
        <v>#N/A</v>
      </c>
      <c r="AX922" s="85" t="e">
        <f>_xlfn.XLOOKUP($AV922,'Size capacities'!$A$2:$A$120,'Size capacities'!E$2:E$120)</f>
        <v>#N/A</v>
      </c>
      <c r="AY922" s="85" t="e">
        <f>_xlfn.XLOOKUP($AV922,'Size capacities'!$A$2:$A$120,'Size capacities'!F$2:F$120)</f>
        <v>#N/A</v>
      </c>
      <c r="AZ922" s="85" t="e">
        <f>_xlfn.XLOOKUP($AV922,'Size capacities'!$A$2:$A$120,'Size capacities'!G$2:G$120)</f>
        <v>#N/A</v>
      </c>
      <c r="BA922" s="85">
        <f t="shared" si="307"/>
        <v>0</v>
      </c>
      <c r="BB922" s="85">
        <f t="shared" si="308"/>
        <v>0</v>
      </c>
    </row>
    <row r="923" spans="1:54" x14ac:dyDescent="0.3">
      <c r="A923" s="7">
        <v>920</v>
      </c>
      <c r="B923" s="91"/>
      <c r="C923" s="91"/>
      <c r="D923" s="91"/>
      <c r="E923" s="91"/>
      <c r="F923" s="91"/>
      <c r="G923" s="91"/>
      <c r="H923" s="91"/>
      <c r="I923" s="91"/>
      <c r="J923" s="91"/>
      <c r="K923" s="92"/>
      <c r="L923" s="92"/>
      <c r="M923" s="9">
        <f t="shared" ca="1" si="298"/>
        <v>0</v>
      </c>
      <c r="N923" s="10" cm="1">
        <f t="array" aca="1" ref="N923" ca="1">IF(ISBLANK(C923),0,IF(F923="Flow",AP923,IF(F923="Cascade",AQ923,IF(OR(ISBLANK(F923),ISBLANK(G923),ISBLANK(I923),ISBLANK(J923)),0,(_xlfn.XLOOKUP(S923,INDIRECT(U923&amp;W923&amp;"W"),_xlfn.XLOOKUP(T923,INDIRECT(U923&amp;W923&amp;"D"),INDIRECT(U923&amp;W923))))))))</f>
        <v>0</v>
      </c>
      <c r="O923" s="93"/>
      <c r="P923" s="9">
        <f t="shared" ca="1" si="299"/>
        <v>0</v>
      </c>
      <c r="Q923" s="9">
        <f t="shared" si="309"/>
        <v>0</v>
      </c>
      <c r="S923" s="7">
        <f t="shared" si="310"/>
        <v>800</v>
      </c>
      <c r="T923" s="7">
        <f t="shared" si="311"/>
        <v>800</v>
      </c>
      <c r="U923" s="8" t="str">
        <f t="shared" si="312"/>
        <v/>
      </c>
      <c r="V923" s="7" cm="1">
        <f t="array" aca="1" ref="V923" ca="1">IF(ISBLANK(I923),0,_xlfn.XLOOKUP(I923,INDIRECT(U923&amp;"Controls"),INDIRECT(U923&amp;"ControlsAddon")))</f>
        <v>0</v>
      </c>
      <c r="W923" s="7" t="str">
        <f t="shared" si="300"/>
        <v/>
      </c>
      <c r="X923" s="7" cm="1">
        <f t="array" aca="1" ref="X923" ca="1">IF(AND(K923="y",NOT(ISBLANK(H923))),_xlfn.XLOOKUP(S923,ralcassette,ralcassettecost),IF(K923="Y",_xlfn.XLOOKUP(S923,INDIRECT(U923&amp;"RALW"),_xlfn.XLOOKUP(T923,INDIRECT(U923&amp;"RALD"),INDIRECT(U923&amp;"RAL"))),0))</f>
        <v>0</v>
      </c>
      <c r="Y923" s="7">
        <f t="shared" si="313"/>
        <v>0</v>
      </c>
      <c r="Z923" s="7">
        <f t="shared" si="314"/>
        <v>0</v>
      </c>
      <c r="AA923" s="7" cm="1">
        <f t="array" ref="AA923">IF(ISNUMBER(SEARCH("cassette",H923)),_xlfn.XLOOKUP(S923,cassettewidth,_xlfn.XLOOKUP(H923,cassettetype,cassette)),IF(ISNUMBER(SEARCH("fascia",H923)),_xlfn.XLOOKUP(S923,fasciawidth,_xlfn.XLOOKUP(H923,fasciatype,fascia)),0))</f>
        <v>0</v>
      </c>
      <c r="AB923" s="7" t="str">
        <f t="shared" si="315"/>
        <v/>
      </c>
      <c r="AC923" s="7" t="str" cm="1">
        <f t="array" ref="AC923">IF(NOT(ISBLANK(H923)),_xlfn.XLOOKUP(S923,cassetterefwidth,_xlfn.XLOOKUP(T923,cassetterefdrop,cassetteref)),"")</f>
        <v/>
      </c>
      <c r="AD923" s="1" t="b">
        <f t="shared" si="316"/>
        <v>0</v>
      </c>
      <c r="AE923" s="1" t="b">
        <f t="shared" si="301"/>
        <v>0</v>
      </c>
      <c r="AF923" s="10" t="e" cm="1">
        <f t="array" aca="1" ref="AF923" ca="1">(_xlfn.XLOOKUP($S923,INDIRECT($U923&amp;$W923&amp;"W"),_xlfn.XLOOKUP($T923,INDIRECT($U923&amp;$W923&amp;"D"),INDIRECT($U923&amp;$W923))))</f>
        <v>#REF!</v>
      </c>
      <c r="AG923" s="9"/>
      <c r="AH923" s="9"/>
      <c r="AI923" s="9"/>
      <c r="AJ923" s="9"/>
      <c r="AK923" s="9"/>
      <c r="AL923" s="7">
        <f t="shared" si="302"/>
        <v>500</v>
      </c>
      <c r="AM923" s="7" t="str">
        <f t="shared" si="317"/>
        <v/>
      </c>
      <c r="AN923" s="7">
        <f t="shared" si="303"/>
        <v>0</v>
      </c>
      <c r="AO923" s="7">
        <f t="shared" si="304"/>
        <v>0</v>
      </c>
      <c r="AP923" s="9" cm="1">
        <f t="array" aca="1" ref="AP923" ca="1">IF(F923="Flow",_xlfn.XLOOKUP(AL923,INDIRECT(F923&amp;AM923&amp;"W"),_xlfn.XLOOKUP(AI923,INDIRECT(F923&amp;AM923&amp;"H"),INDIRECT(F923&amp;AM923))),0)</f>
        <v>0</v>
      </c>
      <c r="AQ923" s="9">
        <f>IF(F923="Cascade",_xlfn.XLOOKUP(S923,Cascade!$C$4:$S$4,Cascade!$C$5:$S$5),0)</f>
        <v>0</v>
      </c>
      <c r="AR923" s="9" t="b">
        <f t="shared" si="305"/>
        <v>0</v>
      </c>
      <c r="AS923" s="9" cm="1">
        <f t="array" aca="1" ref="AS923" ca="1">IF(OR(G923="Ellipse 43",G923="Luxury 46",G923="Type 2",G923="Type D",G923="Type Z",ISBLANK(G923)),0,_xlfn.XLOOKUP(S923,INDIRECT(U923&amp;AR923&amp;"w"),INDIRECT(U923&amp;AR923)))</f>
        <v>0</v>
      </c>
      <c r="AT923" s="9" cm="1">
        <f t="array" ref="AT923">IF(F923="ExtraLok 100",_xlfn.XLOOKUP(S923,'ExtraLok 100'!$C$6:$S$6,_xlfn.XLOOKUP('Pricing Tool'!T923,'ExtraLok 100'!$A$7:$A$21,'ExtraLok 100'!$C$7:$S$21)),IF(F923="ExtraLok 125",_xlfn.XLOOKUP('Pricing Tool'!S923,'ExtraLok 125'!$C$6:$S$6,_xlfn.XLOOKUP('Pricing Tool'!T923,'ExtraLok 125'!$A$7:$A$33,'ExtraLok 125'!$C$7:$S$33)),0))</f>
        <v>0</v>
      </c>
      <c r="AU923" s="9">
        <f t="shared" ca="1" si="318"/>
        <v>0</v>
      </c>
      <c r="AV923" s="9" t="str">
        <f t="shared" si="306"/>
        <v/>
      </c>
      <c r="AW923" s="85" t="e">
        <f>_xlfn.XLOOKUP($AV923,'Size capacities'!$A$2:$A$120,'Size capacities'!D$2:D$120)</f>
        <v>#N/A</v>
      </c>
      <c r="AX923" s="85" t="e">
        <f>_xlfn.XLOOKUP($AV923,'Size capacities'!$A$2:$A$120,'Size capacities'!E$2:E$120)</f>
        <v>#N/A</v>
      </c>
      <c r="AY923" s="85" t="e">
        <f>_xlfn.XLOOKUP($AV923,'Size capacities'!$A$2:$A$120,'Size capacities'!F$2:F$120)</f>
        <v>#N/A</v>
      </c>
      <c r="AZ923" s="85" t="e">
        <f>_xlfn.XLOOKUP($AV923,'Size capacities'!$A$2:$A$120,'Size capacities'!G$2:G$120)</f>
        <v>#N/A</v>
      </c>
      <c r="BA923" s="85">
        <f t="shared" si="307"/>
        <v>0</v>
      </c>
      <c r="BB923" s="85">
        <f t="shared" si="308"/>
        <v>0</v>
      </c>
    </row>
    <row r="924" spans="1:54" x14ac:dyDescent="0.3">
      <c r="A924" s="7">
        <v>921</v>
      </c>
      <c r="B924" s="91"/>
      <c r="C924" s="91"/>
      <c r="D924" s="91"/>
      <c r="E924" s="91"/>
      <c r="F924" s="91"/>
      <c r="G924" s="91"/>
      <c r="H924" s="91"/>
      <c r="I924" s="91"/>
      <c r="J924" s="91"/>
      <c r="K924" s="92"/>
      <c r="L924" s="92"/>
      <c r="M924" s="9">
        <f t="shared" ca="1" si="298"/>
        <v>0</v>
      </c>
      <c r="N924" s="10" cm="1">
        <f t="array" aca="1" ref="N924" ca="1">IF(ISBLANK(C924),0,IF(F924="Flow",AP924,IF(F924="Cascade",AQ924,IF(OR(ISBLANK(F924),ISBLANK(G924),ISBLANK(I924),ISBLANK(J924)),0,(_xlfn.XLOOKUP(S924,INDIRECT(U924&amp;W924&amp;"W"),_xlfn.XLOOKUP(T924,INDIRECT(U924&amp;W924&amp;"D"),INDIRECT(U924&amp;W924))))))))</f>
        <v>0</v>
      </c>
      <c r="O924" s="93"/>
      <c r="P924" s="9">
        <f t="shared" ca="1" si="299"/>
        <v>0</v>
      </c>
      <c r="Q924" s="9">
        <f t="shared" si="309"/>
        <v>0</v>
      </c>
      <c r="S924" s="7">
        <f t="shared" si="310"/>
        <v>800</v>
      </c>
      <c r="T924" s="7">
        <f t="shared" si="311"/>
        <v>800</v>
      </c>
      <c r="U924" s="8" t="str">
        <f t="shared" si="312"/>
        <v/>
      </c>
      <c r="V924" s="7" cm="1">
        <f t="array" aca="1" ref="V924" ca="1">IF(ISBLANK(I924),0,_xlfn.XLOOKUP(I924,INDIRECT(U924&amp;"Controls"),INDIRECT(U924&amp;"ControlsAddon")))</f>
        <v>0</v>
      </c>
      <c r="W924" s="7" t="str">
        <f t="shared" si="300"/>
        <v/>
      </c>
      <c r="X924" s="7" cm="1">
        <f t="array" aca="1" ref="X924" ca="1">IF(AND(K924="y",NOT(ISBLANK(H924))),_xlfn.XLOOKUP(S924,ralcassette,ralcassettecost),IF(K924="Y",_xlfn.XLOOKUP(S924,INDIRECT(U924&amp;"RALW"),_xlfn.XLOOKUP(T924,INDIRECT(U924&amp;"RALD"),INDIRECT(U924&amp;"RAL"))),0))</f>
        <v>0</v>
      </c>
      <c r="Y924" s="7">
        <f t="shared" si="313"/>
        <v>0</v>
      </c>
      <c r="Z924" s="7">
        <f t="shared" si="314"/>
        <v>0</v>
      </c>
      <c r="AA924" s="7" cm="1">
        <f t="array" ref="AA924">IF(ISNUMBER(SEARCH("cassette",H924)),_xlfn.XLOOKUP(S924,cassettewidth,_xlfn.XLOOKUP(H924,cassettetype,cassette)),IF(ISNUMBER(SEARCH("fascia",H924)),_xlfn.XLOOKUP(S924,fasciawidth,_xlfn.XLOOKUP(H924,fasciatype,fascia)),0))</f>
        <v>0</v>
      </c>
      <c r="AB924" s="7" t="str">
        <f t="shared" si="315"/>
        <v/>
      </c>
      <c r="AC924" s="7" t="str" cm="1">
        <f t="array" ref="AC924">IF(NOT(ISBLANK(H924)),_xlfn.XLOOKUP(S924,cassetterefwidth,_xlfn.XLOOKUP(T924,cassetterefdrop,cassetteref)),"")</f>
        <v/>
      </c>
      <c r="AD924" s="1" t="b">
        <f t="shared" si="316"/>
        <v>0</v>
      </c>
      <c r="AE924" s="1" t="b">
        <f t="shared" si="301"/>
        <v>0</v>
      </c>
      <c r="AF924" s="10" t="e" cm="1">
        <f t="array" aca="1" ref="AF924" ca="1">(_xlfn.XLOOKUP($S924,INDIRECT($U924&amp;$W924&amp;"W"),_xlfn.XLOOKUP($T924,INDIRECT($U924&amp;$W924&amp;"D"),INDIRECT($U924&amp;$W924))))</f>
        <v>#REF!</v>
      </c>
      <c r="AG924" s="9"/>
      <c r="AH924" s="9"/>
      <c r="AI924" s="9"/>
      <c r="AJ924" s="9"/>
      <c r="AK924" s="9"/>
      <c r="AL924" s="7">
        <f t="shared" si="302"/>
        <v>500</v>
      </c>
      <c r="AM924" s="7" t="str">
        <f t="shared" si="317"/>
        <v/>
      </c>
      <c r="AN924" s="7">
        <f t="shared" si="303"/>
        <v>0</v>
      </c>
      <c r="AO924" s="7">
        <f t="shared" si="304"/>
        <v>0</v>
      </c>
      <c r="AP924" s="9" cm="1">
        <f t="array" aca="1" ref="AP924" ca="1">IF(F924="Flow",_xlfn.XLOOKUP(AL924,INDIRECT(F924&amp;AM924&amp;"W"),_xlfn.XLOOKUP(AI924,INDIRECT(F924&amp;AM924&amp;"H"),INDIRECT(F924&amp;AM924))),0)</f>
        <v>0</v>
      </c>
      <c r="AQ924" s="9">
        <f>IF(F924="Cascade",_xlfn.XLOOKUP(S924,Cascade!$C$4:$S$4,Cascade!$C$5:$S$5),0)</f>
        <v>0</v>
      </c>
      <c r="AR924" s="9" t="b">
        <f t="shared" si="305"/>
        <v>0</v>
      </c>
      <c r="AS924" s="9" cm="1">
        <f t="array" aca="1" ref="AS924" ca="1">IF(OR(G924="Ellipse 43",G924="Luxury 46",G924="Type 2",G924="Type D",G924="Type Z",ISBLANK(G924)),0,_xlfn.XLOOKUP(S924,INDIRECT(U924&amp;AR924&amp;"w"),INDIRECT(U924&amp;AR924)))</f>
        <v>0</v>
      </c>
      <c r="AT924" s="9" cm="1">
        <f t="array" ref="AT924">IF(F924="ExtraLok 100",_xlfn.XLOOKUP(S924,'ExtraLok 100'!$C$6:$S$6,_xlfn.XLOOKUP('Pricing Tool'!T924,'ExtraLok 100'!$A$7:$A$21,'ExtraLok 100'!$C$7:$S$21)),IF(F924="ExtraLok 125",_xlfn.XLOOKUP('Pricing Tool'!S924,'ExtraLok 125'!$C$6:$S$6,_xlfn.XLOOKUP('Pricing Tool'!T924,'ExtraLok 125'!$A$7:$A$33,'ExtraLok 125'!$C$7:$S$33)),0))</f>
        <v>0</v>
      </c>
      <c r="AU924" s="9">
        <f t="shared" ca="1" si="318"/>
        <v>0</v>
      </c>
      <c r="AV924" s="9" t="str">
        <f t="shared" si="306"/>
        <v/>
      </c>
      <c r="AW924" s="85" t="e">
        <f>_xlfn.XLOOKUP($AV924,'Size capacities'!$A$2:$A$120,'Size capacities'!D$2:D$120)</f>
        <v>#N/A</v>
      </c>
      <c r="AX924" s="85" t="e">
        <f>_xlfn.XLOOKUP($AV924,'Size capacities'!$A$2:$A$120,'Size capacities'!E$2:E$120)</f>
        <v>#N/A</v>
      </c>
      <c r="AY924" s="85" t="e">
        <f>_xlfn.XLOOKUP($AV924,'Size capacities'!$A$2:$A$120,'Size capacities'!F$2:F$120)</f>
        <v>#N/A</v>
      </c>
      <c r="AZ924" s="85" t="e">
        <f>_xlfn.XLOOKUP($AV924,'Size capacities'!$A$2:$A$120,'Size capacities'!G$2:G$120)</f>
        <v>#N/A</v>
      </c>
      <c r="BA924" s="85">
        <f t="shared" si="307"/>
        <v>0</v>
      </c>
      <c r="BB924" s="85">
        <f t="shared" si="308"/>
        <v>0</v>
      </c>
    </row>
    <row r="925" spans="1:54" x14ac:dyDescent="0.3">
      <c r="A925" s="7">
        <v>922</v>
      </c>
      <c r="B925" s="91"/>
      <c r="C925" s="91"/>
      <c r="D925" s="91"/>
      <c r="E925" s="91"/>
      <c r="F925" s="91"/>
      <c r="G925" s="91"/>
      <c r="H925" s="91"/>
      <c r="I925" s="91"/>
      <c r="J925" s="91"/>
      <c r="K925" s="92"/>
      <c r="L925" s="92"/>
      <c r="M925" s="9">
        <f t="shared" ca="1" si="298"/>
        <v>0</v>
      </c>
      <c r="N925" s="10" cm="1">
        <f t="array" aca="1" ref="N925" ca="1">IF(ISBLANK(C925),0,IF(F925="Flow",AP925,IF(F925="Cascade",AQ925,IF(OR(ISBLANK(F925),ISBLANK(G925),ISBLANK(I925),ISBLANK(J925)),0,(_xlfn.XLOOKUP(S925,INDIRECT(U925&amp;W925&amp;"W"),_xlfn.XLOOKUP(T925,INDIRECT(U925&amp;W925&amp;"D"),INDIRECT(U925&amp;W925))))))))</f>
        <v>0</v>
      </c>
      <c r="O925" s="93"/>
      <c r="P925" s="9">
        <f t="shared" ca="1" si="299"/>
        <v>0</v>
      </c>
      <c r="Q925" s="9">
        <f t="shared" si="309"/>
        <v>0</v>
      </c>
      <c r="S925" s="7">
        <f t="shared" si="310"/>
        <v>800</v>
      </c>
      <c r="T925" s="7">
        <f t="shared" si="311"/>
        <v>800</v>
      </c>
      <c r="U925" s="8" t="str">
        <f t="shared" si="312"/>
        <v/>
      </c>
      <c r="V925" s="7" cm="1">
        <f t="array" aca="1" ref="V925" ca="1">IF(ISBLANK(I925),0,_xlfn.XLOOKUP(I925,INDIRECT(U925&amp;"Controls"),INDIRECT(U925&amp;"ControlsAddon")))</f>
        <v>0</v>
      </c>
      <c r="W925" s="7" t="str">
        <f t="shared" si="300"/>
        <v/>
      </c>
      <c r="X925" s="7" cm="1">
        <f t="array" aca="1" ref="X925" ca="1">IF(AND(K925="y",NOT(ISBLANK(H925))),_xlfn.XLOOKUP(S925,ralcassette,ralcassettecost),IF(K925="Y",_xlfn.XLOOKUP(S925,INDIRECT(U925&amp;"RALW"),_xlfn.XLOOKUP(T925,INDIRECT(U925&amp;"RALD"),INDIRECT(U925&amp;"RAL"))),0))</f>
        <v>0</v>
      </c>
      <c r="Y925" s="7">
        <f t="shared" si="313"/>
        <v>0</v>
      </c>
      <c r="Z925" s="7">
        <f t="shared" si="314"/>
        <v>0</v>
      </c>
      <c r="AA925" s="7" cm="1">
        <f t="array" ref="AA925">IF(ISNUMBER(SEARCH("cassette",H925)),_xlfn.XLOOKUP(S925,cassettewidth,_xlfn.XLOOKUP(H925,cassettetype,cassette)),IF(ISNUMBER(SEARCH("fascia",H925)),_xlfn.XLOOKUP(S925,fasciawidth,_xlfn.XLOOKUP(H925,fasciatype,fascia)),0))</f>
        <v>0</v>
      </c>
      <c r="AB925" s="7" t="str">
        <f t="shared" si="315"/>
        <v/>
      </c>
      <c r="AC925" s="7" t="str" cm="1">
        <f t="array" ref="AC925">IF(NOT(ISBLANK(H925)),_xlfn.XLOOKUP(S925,cassetterefwidth,_xlfn.XLOOKUP(T925,cassetterefdrop,cassetteref)),"")</f>
        <v/>
      </c>
      <c r="AD925" s="1" t="b">
        <f t="shared" si="316"/>
        <v>0</v>
      </c>
      <c r="AE925" s="1" t="b">
        <f t="shared" si="301"/>
        <v>0</v>
      </c>
      <c r="AF925" s="10" t="e" cm="1">
        <f t="array" aca="1" ref="AF925" ca="1">(_xlfn.XLOOKUP($S925,INDIRECT($U925&amp;$W925&amp;"W"),_xlfn.XLOOKUP($T925,INDIRECT($U925&amp;$W925&amp;"D"),INDIRECT($U925&amp;$W925))))</f>
        <v>#REF!</v>
      </c>
      <c r="AG925" s="9"/>
      <c r="AH925" s="9"/>
      <c r="AI925" s="9"/>
      <c r="AJ925" s="9"/>
      <c r="AK925" s="9"/>
      <c r="AL925" s="7">
        <f t="shared" si="302"/>
        <v>500</v>
      </c>
      <c r="AM925" s="7" t="str">
        <f t="shared" si="317"/>
        <v/>
      </c>
      <c r="AN925" s="7">
        <f t="shared" si="303"/>
        <v>0</v>
      </c>
      <c r="AO925" s="7">
        <f t="shared" si="304"/>
        <v>0</v>
      </c>
      <c r="AP925" s="9" cm="1">
        <f t="array" aca="1" ref="AP925" ca="1">IF(F925="Flow",_xlfn.XLOOKUP(AL925,INDIRECT(F925&amp;AM925&amp;"W"),_xlfn.XLOOKUP(AI925,INDIRECT(F925&amp;AM925&amp;"H"),INDIRECT(F925&amp;AM925))),0)</f>
        <v>0</v>
      </c>
      <c r="AQ925" s="9">
        <f>IF(F925="Cascade",_xlfn.XLOOKUP(S925,Cascade!$C$4:$S$4,Cascade!$C$5:$S$5),0)</f>
        <v>0</v>
      </c>
      <c r="AR925" s="9" t="b">
        <f t="shared" si="305"/>
        <v>0</v>
      </c>
      <c r="AS925" s="9" cm="1">
        <f t="array" aca="1" ref="AS925" ca="1">IF(OR(G925="Ellipse 43",G925="Luxury 46",G925="Type 2",G925="Type D",G925="Type Z",ISBLANK(G925)),0,_xlfn.XLOOKUP(S925,INDIRECT(U925&amp;AR925&amp;"w"),INDIRECT(U925&amp;AR925)))</f>
        <v>0</v>
      </c>
      <c r="AT925" s="9" cm="1">
        <f t="array" ref="AT925">IF(F925="ExtraLok 100",_xlfn.XLOOKUP(S925,'ExtraLok 100'!$C$6:$S$6,_xlfn.XLOOKUP('Pricing Tool'!T925,'ExtraLok 100'!$A$7:$A$21,'ExtraLok 100'!$C$7:$S$21)),IF(F925="ExtraLok 125",_xlfn.XLOOKUP('Pricing Tool'!S925,'ExtraLok 125'!$C$6:$S$6,_xlfn.XLOOKUP('Pricing Tool'!T925,'ExtraLok 125'!$A$7:$A$33,'ExtraLok 125'!$C$7:$S$33)),0))</f>
        <v>0</v>
      </c>
      <c r="AU925" s="9">
        <f t="shared" ca="1" si="318"/>
        <v>0</v>
      </c>
      <c r="AV925" s="9" t="str">
        <f t="shared" si="306"/>
        <v/>
      </c>
      <c r="AW925" s="85" t="e">
        <f>_xlfn.XLOOKUP($AV925,'Size capacities'!$A$2:$A$120,'Size capacities'!D$2:D$120)</f>
        <v>#N/A</v>
      </c>
      <c r="AX925" s="85" t="e">
        <f>_xlfn.XLOOKUP($AV925,'Size capacities'!$A$2:$A$120,'Size capacities'!E$2:E$120)</f>
        <v>#N/A</v>
      </c>
      <c r="AY925" s="85" t="e">
        <f>_xlfn.XLOOKUP($AV925,'Size capacities'!$A$2:$A$120,'Size capacities'!F$2:F$120)</f>
        <v>#N/A</v>
      </c>
      <c r="AZ925" s="85" t="e">
        <f>_xlfn.XLOOKUP($AV925,'Size capacities'!$A$2:$A$120,'Size capacities'!G$2:G$120)</f>
        <v>#N/A</v>
      </c>
      <c r="BA925" s="85">
        <f t="shared" si="307"/>
        <v>0</v>
      </c>
      <c r="BB925" s="85">
        <f t="shared" si="308"/>
        <v>0</v>
      </c>
    </row>
    <row r="926" spans="1:54" x14ac:dyDescent="0.3">
      <c r="A926" s="7">
        <v>923</v>
      </c>
      <c r="B926" s="91"/>
      <c r="C926" s="91"/>
      <c r="D926" s="91"/>
      <c r="E926" s="91"/>
      <c r="F926" s="91"/>
      <c r="G926" s="91"/>
      <c r="H926" s="91"/>
      <c r="I926" s="91"/>
      <c r="J926" s="91"/>
      <c r="K926" s="92"/>
      <c r="L926" s="92"/>
      <c r="M926" s="9">
        <f t="shared" ca="1" si="298"/>
        <v>0</v>
      </c>
      <c r="N926" s="10" cm="1">
        <f t="array" aca="1" ref="N926" ca="1">IF(ISBLANK(C926),0,IF(F926="Flow",AP926,IF(F926="Cascade",AQ926,IF(OR(ISBLANK(F926),ISBLANK(G926),ISBLANK(I926),ISBLANK(J926)),0,(_xlfn.XLOOKUP(S926,INDIRECT(U926&amp;W926&amp;"W"),_xlfn.XLOOKUP(T926,INDIRECT(U926&amp;W926&amp;"D"),INDIRECT(U926&amp;W926))))))))</f>
        <v>0</v>
      </c>
      <c r="O926" s="93"/>
      <c r="P926" s="9">
        <f t="shared" ca="1" si="299"/>
        <v>0</v>
      </c>
      <c r="Q926" s="9">
        <f t="shared" si="309"/>
        <v>0</v>
      </c>
      <c r="S926" s="7">
        <f t="shared" si="310"/>
        <v>800</v>
      </c>
      <c r="T926" s="7">
        <f t="shared" si="311"/>
        <v>800</v>
      </c>
      <c r="U926" s="8" t="str">
        <f t="shared" si="312"/>
        <v/>
      </c>
      <c r="V926" s="7" cm="1">
        <f t="array" aca="1" ref="V926" ca="1">IF(ISBLANK(I926),0,_xlfn.XLOOKUP(I926,INDIRECT(U926&amp;"Controls"),INDIRECT(U926&amp;"ControlsAddon")))</f>
        <v>0</v>
      </c>
      <c r="W926" s="7" t="str">
        <f t="shared" si="300"/>
        <v/>
      </c>
      <c r="X926" s="7" cm="1">
        <f t="array" aca="1" ref="X926" ca="1">IF(AND(K926="y",NOT(ISBLANK(H926))),_xlfn.XLOOKUP(S926,ralcassette,ralcassettecost),IF(K926="Y",_xlfn.XLOOKUP(S926,INDIRECT(U926&amp;"RALW"),_xlfn.XLOOKUP(T926,INDIRECT(U926&amp;"RALD"),INDIRECT(U926&amp;"RAL"))),0))</f>
        <v>0</v>
      </c>
      <c r="Y926" s="7">
        <f t="shared" si="313"/>
        <v>0</v>
      </c>
      <c r="Z926" s="7">
        <f t="shared" si="314"/>
        <v>0</v>
      </c>
      <c r="AA926" s="7" cm="1">
        <f t="array" ref="AA926">IF(ISNUMBER(SEARCH("cassette",H926)),_xlfn.XLOOKUP(S926,cassettewidth,_xlfn.XLOOKUP(H926,cassettetype,cassette)),IF(ISNUMBER(SEARCH("fascia",H926)),_xlfn.XLOOKUP(S926,fasciawidth,_xlfn.XLOOKUP(H926,fasciatype,fascia)),0))</f>
        <v>0</v>
      </c>
      <c r="AB926" s="7" t="str">
        <f t="shared" si="315"/>
        <v/>
      </c>
      <c r="AC926" s="7" t="str" cm="1">
        <f t="array" ref="AC926">IF(NOT(ISBLANK(H926)),_xlfn.XLOOKUP(S926,cassetterefwidth,_xlfn.XLOOKUP(T926,cassetterefdrop,cassetteref)),"")</f>
        <v/>
      </c>
      <c r="AD926" s="1" t="b">
        <f t="shared" si="316"/>
        <v>0</v>
      </c>
      <c r="AE926" s="1" t="b">
        <f t="shared" si="301"/>
        <v>0</v>
      </c>
      <c r="AF926" s="10" t="e" cm="1">
        <f t="array" aca="1" ref="AF926" ca="1">(_xlfn.XLOOKUP($S926,INDIRECT($U926&amp;$W926&amp;"W"),_xlfn.XLOOKUP($T926,INDIRECT($U926&amp;$W926&amp;"D"),INDIRECT($U926&amp;$W926))))</f>
        <v>#REF!</v>
      </c>
      <c r="AG926" s="9"/>
      <c r="AH926" s="9"/>
      <c r="AI926" s="9"/>
      <c r="AJ926" s="9"/>
      <c r="AK926" s="9"/>
      <c r="AL926" s="7">
        <f t="shared" si="302"/>
        <v>500</v>
      </c>
      <c r="AM926" s="7" t="str">
        <f t="shared" si="317"/>
        <v/>
      </c>
      <c r="AN926" s="7">
        <f t="shared" si="303"/>
        <v>0</v>
      </c>
      <c r="AO926" s="7">
        <f t="shared" si="304"/>
        <v>0</v>
      </c>
      <c r="AP926" s="9" cm="1">
        <f t="array" aca="1" ref="AP926" ca="1">IF(F926="Flow",_xlfn.XLOOKUP(AL926,INDIRECT(F926&amp;AM926&amp;"W"),_xlfn.XLOOKUP(AI926,INDIRECT(F926&amp;AM926&amp;"H"),INDIRECT(F926&amp;AM926))),0)</f>
        <v>0</v>
      </c>
      <c r="AQ926" s="9">
        <f>IF(F926="Cascade",_xlfn.XLOOKUP(S926,Cascade!$C$4:$S$4,Cascade!$C$5:$S$5),0)</f>
        <v>0</v>
      </c>
      <c r="AR926" s="9" t="b">
        <f t="shared" si="305"/>
        <v>0</v>
      </c>
      <c r="AS926" s="9" cm="1">
        <f t="array" aca="1" ref="AS926" ca="1">IF(OR(G926="Ellipse 43",G926="Luxury 46",G926="Type 2",G926="Type D",G926="Type Z",ISBLANK(G926)),0,_xlfn.XLOOKUP(S926,INDIRECT(U926&amp;AR926&amp;"w"),INDIRECT(U926&amp;AR926)))</f>
        <v>0</v>
      </c>
      <c r="AT926" s="9" cm="1">
        <f t="array" ref="AT926">IF(F926="ExtraLok 100",_xlfn.XLOOKUP(S926,'ExtraLok 100'!$C$6:$S$6,_xlfn.XLOOKUP('Pricing Tool'!T926,'ExtraLok 100'!$A$7:$A$21,'ExtraLok 100'!$C$7:$S$21)),IF(F926="ExtraLok 125",_xlfn.XLOOKUP('Pricing Tool'!S926,'ExtraLok 125'!$C$6:$S$6,_xlfn.XLOOKUP('Pricing Tool'!T926,'ExtraLok 125'!$A$7:$A$33,'ExtraLok 125'!$C$7:$S$33)),0))</f>
        <v>0</v>
      </c>
      <c r="AU926" s="9">
        <f t="shared" ca="1" si="318"/>
        <v>0</v>
      </c>
      <c r="AV926" s="9" t="str">
        <f t="shared" si="306"/>
        <v/>
      </c>
      <c r="AW926" s="85" t="e">
        <f>_xlfn.XLOOKUP($AV926,'Size capacities'!$A$2:$A$120,'Size capacities'!D$2:D$120)</f>
        <v>#N/A</v>
      </c>
      <c r="AX926" s="85" t="e">
        <f>_xlfn.XLOOKUP($AV926,'Size capacities'!$A$2:$A$120,'Size capacities'!E$2:E$120)</f>
        <v>#N/A</v>
      </c>
      <c r="AY926" s="85" t="e">
        <f>_xlfn.XLOOKUP($AV926,'Size capacities'!$A$2:$A$120,'Size capacities'!F$2:F$120)</f>
        <v>#N/A</v>
      </c>
      <c r="AZ926" s="85" t="e">
        <f>_xlfn.XLOOKUP($AV926,'Size capacities'!$A$2:$A$120,'Size capacities'!G$2:G$120)</f>
        <v>#N/A</v>
      </c>
      <c r="BA926" s="85">
        <f t="shared" si="307"/>
        <v>0</v>
      </c>
      <c r="BB926" s="85">
        <f t="shared" si="308"/>
        <v>0</v>
      </c>
    </row>
    <row r="927" spans="1:54" x14ac:dyDescent="0.3">
      <c r="A927" s="7">
        <v>924</v>
      </c>
      <c r="B927" s="91"/>
      <c r="C927" s="91"/>
      <c r="D927" s="91"/>
      <c r="E927" s="91"/>
      <c r="F927" s="91"/>
      <c r="G927" s="91"/>
      <c r="H927" s="91"/>
      <c r="I927" s="91"/>
      <c r="J927" s="91"/>
      <c r="K927" s="92"/>
      <c r="L927" s="92"/>
      <c r="M927" s="9">
        <f t="shared" ca="1" si="298"/>
        <v>0</v>
      </c>
      <c r="N927" s="10" cm="1">
        <f t="array" aca="1" ref="N927" ca="1">IF(ISBLANK(C927),0,IF(F927="Flow",AP927,IF(F927="Cascade",AQ927,IF(OR(ISBLANK(F927),ISBLANK(G927),ISBLANK(I927),ISBLANK(J927)),0,(_xlfn.XLOOKUP(S927,INDIRECT(U927&amp;W927&amp;"W"),_xlfn.XLOOKUP(T927,INDIRECT(U927&amp;W927&amp;"D"),INDIRECT(U927&amp;W927))))))))</f>
        <v>0</v>
      </c>
      <c r="O927" s="93"/>
      <c r="P927" s="9">
        <f t="shared" ca="1" si="299"/>
        <v>0</v>
      </c>
      <c r="Q927" s="9">
        <f t="shared" si="309"/>
        <v>0</v>
      </c>
      <c r="S927" s="7">
        <f t="shared" si="310"/>
        <v>800</v>
      </c>
      <c r="T927" s="7">
        <f t="shared" si="311"/>
        <v>800</v>
      </c>
      <c r="U927" s="8" t="str">
        <f t="shared" si="312"/>
        <v/>
      </c>
      <c r="V927" s="7" cm="1">
        <f t="array" aca="1" ref="V927" ca="1">IF(ISBLANK(I927),0,_xlfn.XLOOKUP(I927,INDIRECT(U927&amp;"Controls"),INDIRECT(U927&amp;"ControlsAddon")))</f>
        <v>0</v>
      </c>
      <c r="W927" s="7" t="str">
        <f t="shared" si="300"/>
        <v/>
      </c>
      <c r="X927" s="7" cm="1">
        <f t="array" aca="1" ref="X927" ca="1">IF(AND(K927="y",NOT(ISBLANK(H927))),_xlfn.XLOOKUP(S927,ralcassette,ralcassettecost),IF(K927="Y",_xlfn.XLOOKUP(S927,INDIRECT(U927&amp;"RALW"),_xlfn.XLOOKUP(T927,INDIRECT(U927&amp;"RALD"),INDIRECT(U927&amp;"RAL"))),0))</f>
        <v>0</v>
      </c>
      <c r="Y927" s="7">
        <f t="shared" si="313"/>
        <v>0</v>
      </c>
      <c r="Z927" s="7">
        <f t="shared" si="314"/>
        <v>0</v>
      </c>
      <c r="AA927" s="7" cm="1">
        <f t="array" ref="AA927">IF(ISNUMBER(SEARCH("cassette",H927)),_xlfn.XLOOKUP(S927,cassettewidth,_xlfn.XLOOKUP(H927,cassettetype,cassette)),IF(ISNUMBER(SEARCH("fascia",H927)),_xlfn.XLOOKUP(S927,fasciawidth,_xlfn.XLOOKUP(H927,fasciatype,fascia)),0))</f>
        <v>0</v>
      </c>
      <c r="AB927" s="7" t="str">
        <f t="shared" si="315"/>
        <v/>
      </c>
      <c r="AC927" s="7" t="str" cm="1">
        <f t="array" ref="AC927">IF(NOT(ISBLANK(H927)),_xlfn.XLOOKUP(S927,cassetterefwidth,_xlfn.XLOOKUP(T927,cassetterefdrop,cassetteref)),"")</f>
        <v/>
      </c>
      <c r="AD927" s="1" t="b">
        <f t="shared" si="316"/>
        <v>0</v>
      </c>
      <c r="AE927" s="1" t="b">
        <f t="shared" si="301"/>
        <v>0</v>
      </c>
      <c r="AF927" s="10" t="e" cm="1">
        <f t="array" aca="1" ref="AF927" ca="1">(_xlfn.XLOOKUP($S927,INDIRECT($U927&amp;$W927&amp;"W"),_xlfn.XLOOKUP($T927,INDIRECT($U927&amp;$W927&amp;"D"),INDIRECT($U927&amp;$W927))))</f>
        <v>#REF!</v>
      </c>
      <c r="AG927" s="9"/>
      <c r="AH927" s="9"/>
      <c r="AI927" s="9"/>
      <c r="AJ927" s="9"/>
      <c r="AK927" s="9"/>
      <c r="AL927" s="7">
        <f t="shared" si="302"/>
        <v>500</v>
      </c>
      <c r="AM927" s="7" t="str">
        <f t="shared" si="317"/>
        <v/>
      </c>
      <c r="AN927" s="7">
        <f t="shared" si="303"/>
        <v>0</v>
      </c>
      <c r="AO927" s="7">
        <f t="shared" si="304"/>
        <v>0</v>
      </c>
      <c r="AP927" s="9" cm="1">
        <f t="array" aca="1" ref="AP927" ca="1">IF(F927="Flow",_xlfn.XLOOKUP(AL927,INDIRECT(F927&amp;AM927&amp;"W"),_xlfn.XLOOKUP(AI927,INDIRECT(F927&amp;AM927&amp;"H"),INDIRECT(F927&amp;AM927))),0)</f>
        <v>0</v>
      </c>
      <c r="AQ927" s="9">
        <f>IF(F927="Cascade",_xlfn.XLOOKUP(S927,Cascade!$C$4:$S$4,Cascade!$C$5:$S$5),0)</f>
        <v>0</v>
      </c>
      <c r="AR927" s="9" t="b">
        <f t="shared" si="305"/>
        <v>0</v>
      </c>
      <c r="AS927" s="9" cm="1">
        <f t="array" aca="1" ref="AS927" ca="1">IF(OR(G927="Ellipse 43",G927="Luxury 46",G927="Type 2",G927="Type D",G927="Type Z",ISBLANK(G927)),0,_xlfn.XLOOKUP(S927,INDIRECT(U927&amp;AR927&amp;"w"),INDIRECT(U927&amp;AR927)))</f>
        <v>0</v>
      </c>
      <c r="AT927" s="9" cm="1">
        <f t="array" ref="AT927">IF(F927="ExtraLok 100",_xlfn.XLOOKUP(S927,'ExtraLok 100'!$C$6:$S$6,_xlfn.XLOOKUP('Pricing Tool'!T927,'ExtraLok 100'!$A$7:$A$21,'ExtraLok 100'!$C$7:$S$21)),IF(F927="ExtraLok 125",_xlfn.XLOOKUP('Pricing Tool'!S927,'ExtraLok 125'!$C$6:$S$6,_xlfn.XLOOKUP('Pricing Tool'!T927,'ExtraLok 125'!$A$7:$A$33,'ExtraLok 125'!$C$7:$S$33)),0))</f>
        <v>0</v>
      </c>
      <c r="AU927" s="9">
        <f t="shared" ca="1" si="318"/>
        <v>0</v>
      </c>
      <c r="AV927" s="9" t="str">
        <f t="shared" si="306"/>
        <v/>
      </c>
      <c r="AW927" s="85" t="e">
        <f>_xlfn.XLOOKUP($AV927,'Size capacities'!$A$2:$A$120,'Size capacities'!D$2:D$120)</f>
        <v>#N/A</v>
      </c>
      <c r="AX927" s="85" t="e">
        <f>_xlfn.XLOOKUP($AV927,'Size capacities'!$A$2:$A$120,'Size capacities'!E$2:E$120)</f>
        <v>#N/A</v>
      </c>
      <c r="AY927" s="85" t="e">
        <f>_xlfn.XLOOKUP($AV927,'Size capacities'!$A$2:$A$120,'Size capacities'!F$2:F$120)</f>
        <v>#N/A</v>
      </c>
      <c r="AZ927" s="85" t="e">
        <f>_xlfn.XLOOKUP($AV927,'Size capacities'!$A$2:$A$120,'Size capacities'!G$2:G$120)</f>
        <v>#N/A</v>
      </c>
      <c r="BA927" s="85">
        <f t="shared" si="307"/>
        <v>0</v>
      </c>
      <c r="BB927" s="85">
        <f t="shared" si="308"/>
        <v>0</v>
      </c>
    </row>
    <row r="928" spans="1:54" x14ac:dyDescent="0.3">
      <c r="A928" s="7">
        <v>925</v>
      </c>
      <c r="B928" s="91"/>
      <c r="C928" s="91"/>
      <c r="D928" s="91"/>
      <c r="E928" s="91"/>
      <c r="F928" s="91"/>
      <c r="G928" s="91"/>
      <c r="H928" s="91"/>
      <c r="I928" s="91"/>
      <c r="J928" s="91"/>
      <c r="K928" s="92"/>
      <c r="L928" s="92"/>
      <c r="M928" s="9">
        <f t="shared" ca="1" si="298"/>
        <v>0</v>
      </c>
      <c r="N928" s="10" cm="1">
        <f t="array" aca="1" ref="N928" ca="1">IF(ISBLANK(C928),0,IF(F928="Flow",AP928,IF(F928="Cascade",AQ928,IF(OR(ISBLANK(F928),ISBLANK(G928),ISBLANK(I928),ISBLANK(J928)),0,(_xlfn.XLOOKUP(S928,INDIRECT(U928&amp;W928&amp;"W"),_xlfn.XLOOKUP(T928,INDIRECT(U928&amp;W928&amp;"D"),INDIRECT(U928&amp;W928))))))))</f>
        <v>0</v>
      </c>
      <c r="O928" s="93"/>
      <c r="P928" s="9">
        <f t="shared" ca="1" si="299"/>
        <v>0</v>
      </c>
      <c r="Q928" s="9">
        <f t="shared" si="309"/>
        <v>0</v>
      </c>
      <c r="S928" s="7">
        <f t="shared" si="310"/>
        <v>800</v>
      </c>
      <c r="T928" s="7">
        <f t="shared" si="311"/>
        <v>800</v>
      </c>
      <c r="U928" s="8" t="str">
        <f t="shared" si="312"/>
        <v/>
      </c>
      <c r="V928" s="7" cm="1">
        <f t="array" aca="1" ref="V928" ca="1">IF(ISBLANK(I928),0,_xlfn.XLOOKUP(I928,INDIRECT(U928&amp;"Controls"),INDIRECT(U928&amp;"ControlsAddon")))</f>
        <v>0</v>
      </c>
      <c r="W928" s="7" t="str">
        <f t="shared" si="300"/>
        <v/>
      </c>
      <c r="X928" s="7" cm="1">
        <f t="array" aca="1" ref="X928" ca="1">IF(AND(K928="y",NOT(ISBLANK(H928))),_xlfn.XLOOKUP(S928,ralcassette,ralcassettecost),IF(K928="Y",_xlfn.XLOOKUP(S928,INDIRECT(U928&amp;"RALW"),_xlfn.XLOOKUP(T928,INDIRECT(U928&amp;"RALD"),INDIRECT(U928&amp;"RAL"))),0))</f>
        <v>0</v>
      </c>
      <c r="Y928" s="7">
        <f t="shared" si="313"/>
        <v>0</v>
      </c>
      <c r="Z928" s="7">
        <f t="shared" si="314"/>
        <v>0</v>
      </c>
      <c r="AA928" s="7" cm="1">
        <f t="array" ref="AA928">IF(ISNUMBER(SEARCH("cassette",H928)),_xlfn.XLOOKUP(S928,cassettewidth,_xlfn.XLOOKUP(H928,cassettetype,cassette)),IF(ISNUMBER(SEARCH("fascia",H928)),_xlfn.XLOOKUP(S928,fasciawidth,_xlfn.XLOOKUP(H928,fasciatype,fascia)),0))</f>
        <v>0</v>
      </c>
      <c r="AB928" s="7" t="str">
        <f t="shared" si="315"/>
        <v/>
      </c>
      <c r="AC928" s="7" t="str" cm="1">
        <f t="array" ref="AC928">IF(NOT(ISBLANK(H928)),_xlfn.XLOOKUP(S928,cassetterefwidth,_xlfn.XLOOKUP(T928,cassetterefdrop,cassetteref)),"")</f>
        <v/>
      </c>
      <c r="AD928" s="1" t="b">
        <f t="shared" si="316"/>
        <v>0</v>
      </c>
      <c r="AE928" s="1" t="b">
        <f t="shared" si="301"/>
        <v>0</v>
      </c>
      <c r="AF928" s="10" t="e" cm="1">
        <f t="array" aca="1" ref="AF928" ca="1">(_xlfn.XLOOKUP($S928,INDIRECT($U928&amp;$W928&amp;"W"),_xlfn.XLOOKUP($T928,INDIRECT($U928&amp;$W928&amp;"D"),INDIRECT($U928&amp;$W928))))</f>
        <v>#REF!</v>
      </c>
      <c r="AG928" s="9"/>
      <c r="AH928" s="9"/>
      <c r="AI928" s="9"/>
      <c r="AJ928" s="9"/>
      <c r="AK928" s="9"/>
      <c r="AL928" s="7">
        <f t="shared" si="302"/>
        <v>500</v>
      </c>
      <c r="AM928" s="7" t="str">
        <f t="shared" si="317"/>
        <v/>
      </c>
      <c r="AN928" s="7">
        <f t="shared" si="303"/>
        <v>0</v>
      </c>
      <c r="AO928" s="7">
        <f t="shared" si="304"/>
        <v>0</v>
      </c>
      <c r="AP928" s="9" cm="1">
        <f t="array" aca="1" ref="AP928" ca="1">IF(F928="Flow",_xlfn.XLOOKUP(AL928,INDIRECT(F928&amp;AM928&amp;"W"),_xlfn.XLOOKUP(AI928,INDIRECT(F928&amp;AM928&amp;"H"),INDIRECT(F928&amp;AM928))),0)</f>
        <v>0</v>
      </c>
      <c r="AQ928" s="9">
        <f>IF(F928="Cascade",_xlfn.XLOOKUP(S928,Cascade!$C$4:$S$4,Cascade!$C$5:$S$5),0)</f>
        <v>0</v>
      </c>
      <c r="AR928" s="9" t="b">
        <f t="shared" si="305"/>
        <v>0</v>
      </c>
      <c r="AS928" s="9" cm="1">
        <f t="array" aca="1" ref="AS928" ca="1">IF(OR(G928="Ellipse 43",G928="Luxury 46",G928="Type 2",G928="Type D",G928="Type Z",ISBLANK(G928)),0,_xlfn.XLOOKUP(S928,INDIRECT(U928&amp;AR928&amp;"w"),INDIRECT(U928&amp;AR928)))</f>
        <v>0</v>
      </c>
      <c r="AT928" s="9" cm="1">
        <f t="array" ref="AT928">IF(F928="ExtraLok 100",_xlfn.XLOOKUP(S928,'ExtraLok 100'!$C$6:$S$6,_xlfn.XLOOKUP('Pricing Tool'!T928,'ExtraLok 100'!$A$7:$A$21,'ExtraLok 100'!$C$7:$S$21)),IF(F928="ExtraLok 125",_xlfn.XLOOKUP('Pricing Tool'!S928,'ExtraLok 125'!$C$6:$S$6,_xlfn.XLOOKUP('Pricing Tool'!T928,'ExtraLok 125'!$A$7:$A$33,'ExtraLok 125'!$C$7:$S$33)),0))</f>
        <v>0</v>
      </c>
      <c r="AU928" s="9">
        <f t="shared" ca="1" si="318"/>
        <v>0</v>
      </c>
      <c r="AV928" s="9" t="str">
        <f t="shared" si="306"/>
        <v/>
      </c>
      <c r="AW928" s="85" t="e">
        <f>_xlfn.XLOOKUP($AV928,'Size capacities'!$A$2:$A$120,'Size capacities'!D$2:D$120)</f>
        <v>#N/A</v>
      </c>
      <c r="AX928" s="85" t="e">
        <f>_xlfn.XLOOKUP($AV928,'Size capacities'!$A$2:$A$120,'Size capacities'!E$2:E$120)</f>
        <v>#N/A</v>
      </c>
      <c r="AY928" s="85" t="e">
        <f>_xlfn.XLOOKUP($AV928,'Size capacities'!$A$2:$A$120,'Size capacities'!F$2:F$120)</f>
        <v>#N/A</v>
      </c>
      <c r="AZ928" s="85" t="e">
        <f>_xlfn.XLOOKUP($AV928,'Size capacities'!$A$2:$A$120,'Size capacities'!G$2:G$120)</f>
        <v>#N/A</v>
      </c>
      <c r="BA928" s="85">
        <f t="shared" si="307"/>
        <v>0</v>
      </c>
      <c r="BB928" s="85">
        <f t="shared" si="308"/>
        <v>0</v>
      </c>
    </row>
    <row r="929" spans="1:54" x14ac:dyDescent="0.3">
      <c r="A929" s="7">
        <v>926</v>
      </c>
      <c r="B929" s="91"/>
      <c r="C929" s="91"/>
      <c r="D929" s="91"/>
      <c r="E929" s="91"/>
      <c r="F929" s="91"/>
      <c r="G929" s="91"/>
      <c r="H929" s="91"/>
      <c r="I929" s="91"/>
      <c r="J929" s="91"/>
      <c r="K929" s="92"/>
      <c r="L929" s="92"/>
      <c r="M929" s="9">
        <f t="shared" ca="1" si="298"/>
        <v>0</v>
      </c>
      <c r="N929" s="10" cm="1">
        <f t="array" aca="1" ref="N929" ca="1">IF(ISBLANK(C929),0,IF(F929="Flow",AP929,IF(F929="Cascade",AQ929,IF(OR(ISBLANK(F929),ISBLANK(G929),ISBLANK(I929),ISBLANK(J929)),0,(_xlfn.XLOOKUP(S929,INDIRECT(U929&amp;W929&amp;"W"),_xlfn.XLOOKUP(T929,INDIRECT(U929&amp;W929&amp;"D"),INDIRECT(U929&amp;W929))))))))</f>
        <v>0</v>
      </c>
      <c r="O929" s="93"/>
      <c r="P929" s="9">
        <f t="shared" ca="1" si="299"/>
        <v>0</v>
      </c>
      <c r="Q929" s="9">
        <f t="shared" si="309"/>
        <v>0</v>
      </c>
      <c r="S929" s="7">
        <f t="shared" si="310"/>
        <v>800</v>
      </c>
      <c r="T929" s="7">
        <f t="shared" si="311"/>
        <v>800</v>
      </c>
      <c r="U929" s="8" t="str">
        <f t="shared" si="312"/>
        <v/>
      </c>
      <c r="V929" s="7" cm="1">
        <f t="array" aca="1" ref="V929" ca="1">IF(ISBLANK(I929),0,_xlfn.XLOOKUP(I929,INDIRECT(U929&amp;"Controls"),INDIRECT(U929&amp;"ControlsAddon")))</f>
        <v>0</v>
      </c>
      <c r="W929" s="7" t="str">
        <f t="shared" si="300"/>
        <v/>
      </c>
      <c r="X929" s="7" cm="1">
        <f t="array" aca="1" ref="X929" ca="1">IF(AND(K929="y",NOT(ISBLANK(H929))),_xlfn.XLOOKUP(S929,ralcassette,ralcassettecost),IF(K929="Y",_xlfn.XLOOKUP(S929,INDIRECT(U929&amp;"RALW"),_xlfn.XLOOKUP(T929,INDIRECT(U929&amp;"RALD"),INDIRECT(U929&amp;"RAL"))),0))</f>
        <v>0</v>
      </c>
      <c r="Y929" s="7">
        <f t="shared" si="313"/>
        <v>0</v>
      </c>
      <c r="Z929" s="7">
        <f t="shared" si="314"/>
        <v>0</v>
      </c>
      <c r="AA929" s="7" cm="1">
        <f t="array" ref="AA929">IF(ISNUMBER(SEARCH("cassette",H929)),_xlfn.XLOOKUP(S929,cassettewidth,_xlfn.XLOOKUP(H929,cassettetype,cassette)),IF(ISNUMBER(SEARCH("fascia",H929)),_xlfn.XLOOKUP(S929,fasciawidth,_xlfn.XLOOKUP(H929,fasciatype,fascia)),0))</f>
        <v>0</v>
      </c>
      <c r="AB929" s="7" t="str">
        <f t="shared" si="315"/>
        <v/>
      </c>
      <c r="AC929" s="7" t="str" cm="1">
        <f t="array" ref="AC929">IF(NOT(ISBLANK(H929)),_xlfn.XLOOKUP(S929,cassetterefwidth,_xlfn.XLOOKUP(T929,cassetterefdrop,cassetteref)),"")</f>
        <v/>
      </c>
      <c r="AD929" s="1" t="b">
        <f t="shared" si="316"/>
        <v>0</v>
      </c>
      <c r="AE929" s="1" t="b">
        <f t="shared" si="301"/>
        <v>0</v>
      </c>
      <c r="AF929" s="10" t="e" cm="1">
        <f t="array" aca="1" ref="AF929" ca="1">(_xlfn.XLOOKUP($S929,INDIRECT($U929&amp;$W929&amp;"W"),_xlfn.XLOOKUP($T929,INDIRECT($U929&amp;$W929&amp;"D"),INDIRECT($U929&amp;$W929))))</f>
        <v>#REF!</v>
      </c>
      <c r="AG929" s="9"/>
      <c r="AH929" s="9"/>
      <c r="AI929" s="9"/>
      <c r="AJ929" s="9"/>
      <c r="AK929" s="9"/>
      <c r="AL929" s="7">
        <f t="shared" si="302"/>
        <v>500</v>
      </c>
      <c r="AM929" s="7" t="str">
        <f t="shared" si="317"/>
        <v/>
      </c>
      <c r="AN929" s="7">
        <f t="shared" si="303"/>
        <v>0</v>
      </c>
      <c r="AO929" s="7">
        <f t="shared" si="304"/>
        <v>0</v>
      </c>
      <c r="AP929" s="9" cm="1">
        <f t="array" aca="1" ref="AP929" ca="1">IF(F929="Flow",_xlfn.XLOOKUP(AL929,INDIRECT(F929&amp;AM929&amp;"W"),_xlfn.XLOOKUP(AI929,INDIRECT(F929&amp;AM929&amp;"H"),INDIRECT(F929&amp;AM929))),0)</f>
        <v>0</v>
      </c>
      <c r="AQ929" s="9">
        <f>IF(F929="Cascade",_xlfn.XLOOKUP(S929,Cascade!$C$4:$S$4,Cascade!$C$5:$S$5),0)</f>
        <v>0</v>
      </c>
      <c r="AR929" s="9" t="b">
        <f t="shared" si="305"/>
        <v>0</v>
      </c>
      <c r="AS929" s="9" cm="1">
        <f t="array" aca="1" ref="AS929" ca="1">IF(OR(G929="Ellipse 43",G929="Luxury 46",G929="Type 2",G929="Type D",G929="Type Z",ISBLANK(G929)),0,_xlfn.XLOOKUP(S929,INDIRECT(U929&amp;AR929&amp;"w"),INDIRECT(U929&amp;AR929)))</f>
        <v>0</v>
      </c>
      <c r="AT929" s="9" cm="1">
        <f t="array" ref="AT929">IF(F929="ExtraLok 100",_xlfn.XLOOKUP(S929,'ExtraLok 100'!$C$6:$S$6,_xlfn.XLOOKUP('Pricing Tool'!T929,'ExtraLok 100'!$A$7:$A$21,'ExtraLok 100'!$C$7:$S$21)),IF(F929="ExtraLok 125",_xlfn.XLOOKUP('Pricing Tool'!S929,'ExtraLok 125'!$C$6:$S$6,_xlfn.XLOOKUP('Pricing Tool'!T929,'ExtraLok 125'!$A$7:$A$33,'ExtraLok 125'!$C$7:$S$33)),0))</f>
        <v>0</v>
      </c>
      <c r="AU929" s="9">
        <f t="shared" ca="1" si="318"/>
        <v>0</v>
      </c>
      <c r="AV929" s="9" t="str">
        <f t="shared" si="306"/>
        <v/>
      </c>
      <c r="AW929" s="85" t="e">
        <f>_xlfn.XLOOKUP($AV929,'Size capacities'!$A$2:$A$120,'Size capacities'!D$2:D$120)</f>
        <v>#N/A</v>
      </c>
      <c r="AX929" s="85" t="e">
        <f>_xlfn.XLOOKUP($AV929,'Size capacities'!$A$2:$A$120,'Size capacities'!E$2:E$120)</f>
        <v>#N/A</v>
      </c>
      <c r="AY929" s="85" t="e">
        <f>_xlfn.XLOOKUP($AV929,'Size capacities'!$A$2:$A$120,'Size capacities'!F$2:F$120)</f>
        <v>#N/A</v>
      </c>
      <c r="AZ929" s="85" t="e">
        <f>_xlfn.XLOOKUP($AV929,'Size capacities'!$A$2:$A$120,'Size capacities'!G$2:G$120)</f>
        <v>#N/A</v>
      </c>
      <c r="BA929" s="85">
        <f t="shared" si="307"/>
        <v>0</v>
      </c>
      <c r="BB929" s="85">
        <f t="shared" si="308"/>
        <v>0</v>
      </c>
    </row>
    <row r="930" spans="1:54" x14ac:dyDescent="0.3">
      <c r="A930" s="7">
        <v>927</v>
      </c>
      <c r="B930" s="91"/>
      <c r="C930" s="91"/>
      <c r="D930" s="91"/>
      <c r="E930" s="91"/>
      <c r="F930" s="91"/>
      <c r="G930" s="91"/>
      <c r="H930" s="91"/>
      <c r="I930" s="91"/>
      <c r="J930" s="91"/>
      <c r="K930" s="92"/>
      <c r="L930" s="92"/>
      <c r="M930" s="9">
        <f t="shared" ca="1" si="298"/>
        <v>0</v>
      </c>
      <c r="N930" s="10" cm="1">
        <f t="array" aca="1" ref="N930" ca="1">IF(ISBLANK(C930),0,IF(F930="Flow",AP930,IF(F930="Cascade",AQ930,IF(OR(ISBLANK(F930),ISBLANK(G930),ISBLANK(I930),ISBLANK(J930)),0,(_xlfn.XLOOKUP(S930,INDIRECT(U930&amp;W930&amp;"W"),_xlfn.XLOOKUP(T930,INDIRECT(U930&amp;W930&amp;"D"),INDIRECT(U930&amp;W930))))))))</f>
        <v>0</v>
      </c>
      <c r="O930" s="93"/>
      <c r="P930" s="9">
        <f t="shared" ca="1" si="299"/>
        <v>0</v>
      </c>
      <c r="Q930" s="9">
        <f t="shared" si="309"/>
        <v>0</v>
      </c>
      <c r="S930" s="7">
        <f t="shared" si="310"/>
        <v>800</v>
      </c>
      <c r="T930" s="7">
        <f t="shared" si="311"/>
        <v>800</v>
      </c>
      <c r="U930" s="8" t="str">
        <f t="shared" si="312"/>
        <v/>
      </c>
      <c r="V930" s="7" cm="1">
        <f t="array" aca="1" ref="V930" ca="1">IF(ISBLANK(I930),0,_xlfn.XLOOKUP(I930,INDIRECT(U930&amp;"Controls"),INDIRECT(U930&amp;"ControlsAddon")))</f>
        <v>0</v>
      </c>
      <c r="W930" s="7" t="str">
        <f t="shared" si="300"/>
        <v/>
      </c>
      <c r="X930" s="7" cm="1">
        <f t="array" aca="1" ref="X930" ca="1">IF(AND(K930="y",NOT(ISBLANK(H930))),_xlfn.XLOOKUP(S930,ralcassette,ralcassettecost),IF(K930="Y",_xlfn.XLOOKUP(S930,INDIRECT(U930&amp;"RALW"),_xlfn.XLOOKUP(T930,INDIRECT(U930&amp;"RALD"),INDIRECT(U930&amp;"RAL"))),0))</f>
        <v>0</v>
      </c>
      <c r="Y930" s="7">
        <f t="shared" si="313"/>
        <v>0</v>
      </c>
      <c r="Z930" s="7">
        <f t="shared" si="314"/>
        <v>0</v>
      </c>
      <c r="AA930" s="7" cm="1">
        <f t="array" ref="AA930">IF(ISNUMBER(SEARCH("cassette",H930)),_xlfn.XLOOKUP(S930,cassettewidth,_xlfn.XLOOKUP(H930,cassettetype,cassette)),IF(ISNUMBER(SEARCH("fascia",H930)),_xlfn.XLOOKUP(S930,fasciawidth,_xlfn.XLOOKUP(H930,fasciatype,fascia)),0))</f>
        <v>0</v>
      </c>
      <c r="AB930" s="7" t="str">
        <f t="shared" si="315"/>
        <v/>
      </c>
      <c r="AC930" s="7" t="str" cm="1">
        <f t="array" ref="AC930">IF(NOT(ISBLANK(H930)),_xlfn.XLOOKUP(S930,cassetterefwidth,_xlfn.XLOOKUP(T930,cassetterefdrop,cassetteref)),"")</f>
        <v/>
      </c>
      <c r="AD930" s="1" t="b">
        <f t="shared" si="316"/>
        <v>0</v>
      </c>
      <c r="AE930" s="1" t="b">
        <f t="shared" si="301"/>
        <v>0</v>
      </c>
      <c r="AF930" s="10" t="e" cm="1">
        <f t="array" aca="1" ref="AF930" ca="1">(_xlfn.XLOOKUP($S930,INDIRECT($U930&amp;$W930&amp;"W"),_xlfn.XLOOKUP($T930,INDIRECT($U930&amp;$W930&amp;"D"),INDIRECT($U930&amp;$W930))))</f>
        <v>#REF!</v>
      </c>
      <c r="AG930" s="9"/>
      <c r="AH930" s="9"/>
      <c r="AI930" s="9"/>
      <c r="AJ930" s="9"/>
      <c r="AK930" s="9"/>
      <c r="AL930" s="7">
        <f t="shared" si="302"/>
        <v>500</v>
      </c>
      <c r="AM930" s="7" t="str">
        <f t="shared" si="317"/>
        <v/>
      </c>
      <c r="AN930" s="7">
        <f t="shared" si="303"/>
        <v>0</v>
      </c>
      <c r="AO930" s="7">
        <f t="shared" si="304"/>
        <v>0</v>
      </c>
      <c r="AP930" s="9" cm="1">
        <f t="array" aca="1" ref="AP930" ca="1">IF(F930="Flow",_xlfn.XLOOKUP(AL930,INDIRECT(F930&amp;AM930&amp;"W"),_xlfn.XLOOKUP(AI930,INDIRECT(F930&amp;AM930&amp;"H"),INDIRECT(F930&amp;AM930))),0)</f>
        <v>0</v>
      </c>
      <c r="AQ930" s="9">
        <f>IF(F930="Cascade",_xlfn.XLOOKUP(S930,Cascade!$C$4:$S$4,Cascade!$C$5:$S$5),0)</f>
        <v>0</v>
      </c>
      <c r="AR930" s="9" t="b">
        <f t="shared" si="305"/>
        <v>0</v>
      </c>
      <c r="AS930" s="9" cm="1">
        <f t="array" aca="1" ref="AS930" ca="1">IF(OR(G930="Ellipse 43",G930="Luxury 46",G930="Type 2",G930="Type D",G930="Type Z",ISBLANK(G930)),0,_xlfn.XLOOKUP(S930,INDIRECT(U930&amp;AR930&amp;"w"),INDIRECT(U930&amp;AR930)))</f>
        <v>0</v>
      </c>
      <c r="AT930" s="9" cm="1">
        <f t="array" ref="AT930">IF(F930="ExtraLok 100",_xlfn.XLOOKUP(S930,'ExtraLok 100'!$C$6:$S$6,_xlfn.XLOOKUP('Pricing Tool'!T930,'ExtraLok 100'!$A$7:$A$21,'ExtraLok 100'!$C$7:$S$21)),IF(F930="ExtraLok 125",_xlfn.XLOOKUP('Pricing Tool'!S930,'ExtraLok 125'!$C$6:$S$6,_xlfn.XLOOKUP('Pricing Tool'!T930,'ExtraLok 125'!$A$7:$A$33,'ExtraLok 125'!$C$7:$S$33)),0))</f>
        <v>0</v>
      </c>
      <c r="AU930" s="9">
        <f t="shared" ca="1" si="318"/>
        <v>0</v>
      </c>
      <c r="AV930" s="9" t="str">
        <f t="shared" si="306"/>
        <v/>
      </c>
      <c r="AW930" s="85" t="e">
        <f>_xlfn.XLOOKUP($AV930,'Size capacities'!$A$2:$A$120,'Size capacities'!D$2:D$120)</f>
        <v>#N/A</v>
      </c>
      <c r="AX930" s="85" t="e">
        <f>_xlfn.XLOOKUP($AV930,'Size capacities'!$A$2:$A$120,'Size capacities'!E$2:E$120)</f>
        <v>#N/A</v>
      </c>
      <c r="AY930" s="85" t="e">
        <f>_xlfn.XLOOKUP($AV930,'Size capacities'!$A$2:$A$120,'Size capacities'!F$2:F$120)</f>
        <v>#N/A</v>
      </c>
      <c r="AZ930" s="85" t="e">
        <f>_xlfn.XLOOKUP($AV930,'Size capacities'!$A$2:$A$120,'Size capacities'!G$2:G$120)</f>
        <v>#N/A</v>
      </c>
      <c r="BA930" s="85">
        <f t="shared" si="307"/>
        <v>0</v>
      </c>
      <c r="BB930" s="85">
        <f t="shared" si="308"/>
        <v>0</v>
      </c>
    </row>
    <row r="931" spans="1:54" x14ac:dyDescent="0.3">
      <c r="A931" s="7">
        <v>928</v>
      </c>
      <c r="B931" s="91"/>
      <c r="C931" s="91"/>
      <c r="D931" s="91"/>
      <c r="E931" s="91"/>
      <c r="F931" s="91"/>
      <c r="G931" s="91"/>
      <c r="H931" s="91"/>
      <c r="I931" s="91"/>
      <c r="J931" s="91"/>
      <c r="K931" s="92"/>
      <c r="L931" s="92"/>
      <c r="M931" s="9">
        <f t="shared" ca="1" si="298"/>
        <v>0</v>
      </c>
      <c r="N931" s="10" cm="1">
        <f t="array" aca="1" ref="N931" ca="1">IF(ISBLANK(C931),0,IF(F931="Flow",AP931,IF(F931="Cascade",AQ931,IF(OR(ISBLANK(F931),ISBLANK(G931),ISBLANK(I931),ISBLANK(J931)),0,(_xlfn.XLOOKUP(S931,INDIRECT(U931&amp;W931&amp;"W"),_xlfn.XLOOKUP(T931,INDIRECT(U931&amp;W931&amp;"D"),INDIRECT(U931&amp;W931))))))))</f>
        <v>0</v>
      </c>
      <c r="O931" s="93"/>
      <c r="P931" s="9">
        <f t="shared" ca="1" si="299"/>
        <v>0</v>
      </c>
      <c r="Q931" s="9">
        <f t="shared" si="309"/>
        <v>0</v>
      </c>
      <c r="S931" s="7">
        <f t="shared" si="310"/>
        <v>800</v>
      </c>
      <c r="T931" s="7">
        <f t="shared" si="311"/>
        <v>800</v>
      </c>
      <c r="U931" s="8" t="str">
        <f t="shared" si="312"/>
        <v/>
      </c>
      <c r="V931" s="7" cm="1">
        <f t="array" aca="1" ref="V931" ca="1">IF(ISBLANK(I931),0,_xlfn.XLOOKUP(I931,INDIRECT(U931&amp;"Controls"),INDIRECT(U931&amp;"ControlsAddon")))</f>
        <v>0</v>
      </c>
      <c r="W931" s="7" t="str">
        <f t="shared" si="300"/>
        <v/>
      </c>
      <c r="X931" s="7" cm="1">
        <f t="array" aca="1" ref="X931" ca="1">IF(AND(K931="y",NOT(ISBLANK(H931))),_xlfn.XLOOKUP(S931,ralcassette,ralcassettecost),IF(K931="Y",_xlfn.XLOOKUP(S931,INDIRECT(U931&amp;"RALW"),_xlfn.XLOOKUP(T931,INDIRECT(U931&amp;"RALD"),INDIRECT(U931&amp;"RAL"))),0))</f>
        <v>0</v>
      </c>
      <c r="Y931" s="7">
        <f t="shared" si="313"/>
        <v>0</v>
      </c>
      <c r="Z931" s="7">
        <f t="shared" si="314"/>
        <v>0</v>
      </c>
      <c r="AA931" s="7" cm="1">
        <f t="array" ref="AA931">IF(ISNUMBER(SEARCH("cassette",H931)),_xlfn.XLOOKUP(S931,cassettewidth,_xlfn.XLOOKUP(H931,cassettetype,cassette)),IF(ISNUMBER(SEARCH("fascia",H931)),_xlfn.XLOOKUP(S931,fasciawidth,_xlfn.XLOOKUP(H931,fasciatype,fascia)),0))</f>
        <v>0</v>
      </c>
      <c r="AB931" s="7" t="str">
        <f t="shared" si="315"/>
        <v/>
      </c>
      <c r="AC931" s="7" t="str" cm="1">
        <f t="array" ref="AC931">IF(NOT(ISBLANK(H931)),_xlfn.XLOOKUP(S931,cassetterefwidth,_xlfn.XLOOKUP(T931,cassetterefdrop,cassetteref)),"")</f>
        <v/>
      </c>
      <c r="AD931" s="1" t="b">
        <f t="shared" si="316"/>
        <v>0</v>
      </c>
      <c r="AE931" s="1" t="b">
        <f t="shared" si="301"/>
        <v>0</v>
      </c>
      <c r="AF931" s="10" t="e" cm="1">
        <f t="array" aca="1" ref="AF931" ca="1">(_xlfn.XLOOKUP($S931,INDIRECT($U931&amp;$W931&amp;"W"),_xlfn.XLOOKUP($T931,INDIRECT($U931&amp;$W931&amp;"D"),INDIRECT($U931&amp;$W931))))</f>
        <v>#REF!</v>
      </c>
      <c r="AG931" s="9"/>
      <c r="AH931" s="9"/>
      <c r="AI931" s="9"/>
      <c r="AJ931" s="9"/>
      <c r="AK931" s="9"/>
      <c r="AL931" s="7">
        <f t="shared" si="302"/>
        <v>500</v>
      </c>
      <c r="AM931" s="7" t="str">
        <f t="shared" si="317"/>
        <v/>
      </c>
      <c r="AN931" s="7">
        <f t="shared" si="303"/>
        <v>0</v>
      </c>
      <c r="AO931" s="7">
        <f t="shared" si="304"/>
        <v>0</v>
      </c>
      <c r="AP931" s="9" cm="1">
        <f t="array" aca="1" ref="AP931" ca="1">IF(F931="Flow",_xlfn.XLOOKUP(AL931,INDIRECT(F931&amp;AM931&amp;"W"),_xlfn.XLOOKUP(AI931,INDIRECT(F931&amp;AM931&amp;"H"),INDIRECT(F931&amp;AM931))),0)</f>
        <v>0</v>
      </c>
      <c r="AQ931" s="9">
        <f>IF(F931="Cascade",_xlfn.XLOOKUP(S931,Cascade!$C$4:$S$4,Cascade!$C$5:$S$5),0)</f>
        <v>0</v>
      </c>
      <c r="AR931" s="9" t="b">
        <f t="shared" si="305"/>
        <v>0</v>
      </c>
      <c r="AS931" s="9" cm="1">
        <f t="array" aca="1" ref="AS931" ca="1">IF(OR(G931="Ellipse 43",G931="Luxury 46",G931="Type 2",G931="Type D",G931="Type Z",ISBLANK(G931)),0,_xlfn.XLOOKUP(S931,INDIRECT(U931&amp;AR931&amp;"w"),INDIRECT(U931&amp;AR931)))</f>
        <v>0</v>
      </c>
      <c r="AT931" s="9" cm="1">
        <f t="array" ref="AT931">IF(F931="ExtraLok 100",_xlfn.XLOOKUP(S931,'ExtraLok 100'!$C$6:$S$6,_xlfn.XLOOKUP('Pricing Tool'!T931,'ExtraLok 100'!$A$7:$A$21,'ExtraLok 100'!$C$7:$S$21)),IF(F931="ExtraLok 125",_xlfn.XLOOKUP('Pricing Tool'!S931,'ExtraLok 125'!$C$6:$S$6,_xlfn.XLOOKUP('Pricing Tool'!T931,'ExtraLok 125'!$A$7:$A$33,'ExtraLok 125'!$C$7:$S$33)),0))</f>
        <v>0</v>
      </c>
      <c r="AU931" s="9">
        <f t="shared" ca="1" si="318"/>
        <v>0</v>
      </c>
      <c r="AV931" s="9" t="str">
        <f t="shared" si="306"/>
        <v/>
      </c>
      <c r="AW931" s="85" t="e">
        <f>_xlfn.XLOOKUP($AV931,'Size capacities'!$A$2:$A$120,'Size capacities'!D$2:D$120)</f>
        <v>#N/A</v>
      </c>
      <c r="AX931" s="85" t="e">
        <f>_xlfn.XLOOKUP($AV931,'Size capacities'!$A$2:$A$120,'Size capacities'!E$2:E$120)</f>
        <v>#N/A</v>
      </c>
      <c r="AY931" s="85" t="e">
        <f>_xlfn.XLOOKUP($AV931,'Size capacities'!$A$2:$A$120,'Size capacities'!F$2:F$120)</f>
        <v>#N/A</v>
      </c>
      <c r="AZ931" s="85" t="e">
        <f>_xlfn.XLOOKUP($AV931,'Size capacities'!$A$2:$A$120,'Size capacities'!G$2:G$120)</f>
        <v>#N/A</v>
      </c>
      <c r="BA931" s="85">
        <f t="shared" si="307"/>
        <v>0</v>
      </c>
      <c r="BB931" s="85">
        <f t="shared" si="308"/>
        <v>0</v>
      </c>
    </row>
    <row r="932" spans="1:54" x14ac:dyDescent="0.3">
      <c r="A932" s="7">
        <v>929</v>
      </c>
      <c r="B932" s="91"/>
      <c r="C932" s="91"/>
      <c r="D932" s="91"/>
      <c r="E932" s="91"/>
      <c r="F932" s="91"/>
      <c r="G932" s="91"/>
      <c r="H932" s="91"/>
      <c r="I932" s="91"/>
      <c r="J932" s="91"/>
      <c r="K932" s="92"/>
      <c r="L932" s="92"/>
      <c r="M932" s="9">
        <f t="shared" ca="1" si="298"/>
        <v>0</v>
      </c>
      <c r="N932" s="10" cm="1">
        <f t="array" aca="1" ref="N932" ca="1">IF(ISBLANK(C932),0,IF(F932="Flow",AP932,IF(F932="Cascade",AQ932,IF(OR(ISBLANK(F932),ISBLANK(G932),ISBLANK(I932),ISBLANK(J932)),0,(_xlfn.XLOOKUP(S932,INDIRECT(U932&amp;W932&amp;"W"),_xlfn.XLOOKUP(T932,INDIRECT(U932&amp;W932&amp;"D"),INDIRECT(U932&amp;W932))))))))</f>
        <v>0</v>
      </c>
      <c r="O932" s="93"/>
      <c r="P932" s="9">
        <f t="shared" ca="1" si="299"/>
        <v>0</v>
      </c>
      <c r="Q932" s="9">
        <f t="shared" si="309"/>
        <v>0</v>
      </c>
      <c r="S932" s="7">
        <f t="shared" si="310"/>
        <v>800</v>
      </c>
      <c r="T932" s="7">
        <f t="shared" si="311"/>
        <v>800</v>
      </c>
      <c r="U932" s="8" t="str">
        <f t="shared" si="312"/>
        <v/>
      </c>
      <c r="V932" s="7" cm="1">
        <f t="array" aca="1" ref="V932" ca="1">IF(ISBLANK(I932),0,_xlfn.XLOOKUP(I932,INDIRECT(U932&amp;"Controls"),INDIRECT(U932&amp;"ControlsAddon")))</f>
        <v>0</v>
      </c>
      <c r="W932" s="7" t="str">
        <f t="shared" si="300"/>
        <v/>
      </c>
      <c r="X932" s="7" cm="1">
        <f t="array" aca="1" ref="X932" ca="1">IF(AND(K932="y",NOT(ISBLANK(H932))),_xlfn.XLOOKUP(S932,ralcassette,ralcassettecost),IF(K932="Y",_xlfn.XLOOKUP(S932,INDIRECT(U932&amp;"RALW"),_xlfn.XLOOKUP(T932,INDIRECT(U932&amp;"RALD"),INDIRECT(U932&amp;"RAL"))),0))</f>
        <v>0</v>
      </c>
      <c r="Y932" s="7">
        <f t="shared" si="313"/>
        <v>0</v>
      </c>
      <c r="Z932" s="7">
        <f t="shared" si="314"/>
        <v>0</v>
      </c>
      <c r="AA932" s="7" cm="1">
        <f t="array" ref="AA932">IF(ISNUMBER(SEARCH("cassette",H932)),_xlfn.XLOOKUP(S932,cassettewidth,_xlfn.XLOOKUP(H932,cassettetype,cassette)),IF(ISNUMBER(SEARCH("fascia",H932)),_xlfn.XLOOKUP(S932,fasciawidth,_xlfn.XLOOKUP(H932,fasciatype,fascia)),0))</f>
        <v>0</v>
      </c>
      <c r="AB932" s="7" t="str">
        <f t="shared" si="315"/>
        <v/>
      </c>
      <c r="AC932" s="7" t="str" cm="1">
        <f t="array" ref="AC932">IF(NOT(ISBLANK(H932)),_xlfn.XLOOKUP(S932,cassetterefwidth,_xlfn.XLOOKUP(T932,cassetterefdrop,cassetteref)),"")</f>
        <v/>
      </c>
      <c r="AD932" s="1" t="b">
        <f t="shared" si="316"/>
        <v>0</v>
      </c>
      <c r="AE932" s="1" t="b">
        <f t="shared" si="301"/>
        <v>0</v>
      </c>
      <c r="AF932" s="10" t="e" cm="1">
        <f t="array" aca="1" ref="AF932" ca="1">(_xlfn.XLOOKUP($S932,INDIRECT($U932&amp;$W932&amp;"W"),_xlfn.XLOOKUP($T932,INDIRECT($U932&amp;$W932&amp;"D"),INDIRECT($U932&amp;$W932))))</f>
        <v>#REF!</v>
      </c>
      <c r="AG932" s="9"/>
      <c r="AH932" s="9"/>
      <c r="AI932" s="9"/>
      <c r="AJ932" s="9"/>
      <c r="AK932" s="9"/>
      <c r="AL932" s="7">
        <f t="shared" si="302"/>
        <v>500</v>
      </c>
      <c r="AM932" s="7" t="str">
        <f t="shared" si="317"/>
        <v/>
      </c>
      <c r="AN932" s="7">
        <f t="shared" si="303"/>
        <v>0</v>
      </c>
      <c r="AO932" s="7">
        <f t="shared" si="304"/>
        <v>0</v>
      </c>
      <c r="AP932" s="9" cm="1">
        <f t="array" aca="1" ref="AP932" ca="1">IF(F932="Flow",_xlfn.XLOOKUP(AL932,INDIRECT(F932&amp;AM932&amp;"W"),_xlfn.XLOOKUP(AI932,INDIRECT(F932&amp;AM932&amp;"H"),INDIRECT(F932&amp;AM932))),0)</f>
        <v>0</v>
      </c>
      <c r="AQ932" s="9">
        <f>IF(F932="Cascade",_xlfn.XLOOKUP(S932,Cascade!$C$4:$S$4,Cascade!$C$5:$S$5),0)</f>
        <v>0</v>
      </c>
      <c r="AR932" s="9" t="b">
        <f t="shared" si="305"/>
        <v>0</v>
      </c>
      <c r="AS932" s="9" cm="1">
        <f t="array" aca="1" ref="AS932" ca="1">IF(OR(G932="Ellipse 43",G932="Luxury 46",G932="Type 2",G932="Type D",G932="Type Z",ISBLANK(G932)),0,_xlfn.XLOOKUP(S932,INDIRECT(U932&amp;AR932&amp;"w"),INDIRECT(U932&amp;AR932)))</f>
        <v>0</v>
      </c>
      <c r="AT932" s="9" cm="1">
        <f t="array" ref="AT932">IF(F932="ExtraLok 100",_xlfn.XLOOKUP(S932,'ExtraLok 100'!$C$6:$S$6,_xlfn.XLOOKUP('Pricing Tool'!T932,'ExtraLok 100'!$A$7:$A$21,'ExtraLok 100'!$C$7:$S$21)),IF(F932="ExtraLok 125",_xlfn.XLOOKUP('Pricing Tool'!S932,'ExtraLok 125'!$C$6:$S$6,_xlfn.XLOOKUP('Pricing Tool'!T932,'ExtraLok 125'!$A$7:$A$33,'ExtraLok 125'!$C$7:$S$33)),0))</f>
        <v>0</v>
      </c>
      <c r="AU932" s="9">
        <f t="shared" ca="1" si="318"/>
        <v>0</v>
      </c>
      <c r="AV932" s="9" t="str">
        <f t="shared" si="306"/>
        <v/>
      </c>
      <c r="AW932" s="85" t="e">
        <f>_xlfn.XLOOKUP($AV932,'Size capacities'!$A$2:$A$120,'Size capacities'!D$2:D$120)</f>
        <v>#N/A</v>
      </c>
      <c r="AX932" s="85" t="e">
        <f>_xlfn.XLOOKUP($AV932,'Size capacities'!$A$2:$A$120,'Size capacities'!E$2:E$120)</f>
        <v>#N/A</v>
      </c>
      <c r="AY932" s="85" t="e">
        <f>_xlfn.XLOOKUP($AV932,'Size capacities'!$A$2:$A$120,'Size capacities'!F$2:F$120)</f>
        <v>#N/A</v>
      </c>
      <c r="AZ932" s="85" t="e">
        <f>_xlfn.XLOOKUP($AV932,'Size capacities'!$A$2:$A$120,'Size capacities'!G$2:G$120)</f>
        <v>#N/A</v>
      </c>
      <c r="BA932" s="85">
        <f t="shared" si="307"/>
        <v>0</v>
      </c>
      <c r="BB932" s="85">
        <f t="shared" si="308"/>
        <v>0</v>
      </c>
    </row>
    <row r="933" spans="1:54" x14ac:dyDescent="0.3">
      <c r="A933" s="7">
        <v>930</v>
      </c>
      <c r="B933" s="91"/>
      <c r="C933" s="91"/>
      <c r="D933" s="91"/>
      <c r="E933" s="91"/>
      <c r="F933" s="91"/>
      <c r="G933" s="91"/>
      <c r="H933" s="91"/>
      <c r="I933" s="91"/>
      <c r="J933" s="91"/>
      <c r="K933" s="92"/>
      <c r="L933" s="92"/>
      <c r="M933" s="9">
        <f t="shared" ca="1" si="298"/>
        <v>0</v>
      </c>
      <c r="N933" s="10" cm="1">
        <f t="array" aca="1" ref="N933" ca="1">IF(ISBLANK(C933),0,IF(F933="Flow",AP933,IF(F933="Cascade",AQ933,IF(OR(ISBLANK(F933),ISBLANK(G933),ISBLANK(I933),ISBLANK(J933)),0,(_xlfn.XLOOKUP(S933,INDIRECT(U933&amp;W933&amp;"W"),_xlfn.XLOOKUP(T933,INDIRECT(U933&amp;W933&amp;"D"),INDIRECT(U933&amp;W933))))))))</f>
        <v>0</v>
      </c>
      <c r="O933" s="93"/>
      <c r="P933" s="9">
        <f t="shared" ca="1" si="299"/>
        <v>0</v>
      </c>
      <c r="Q933" s="9">
        <f t="shared" si="309"/>
        <v>0</v>
      </c>
      <c r="S933" s="7">
        <f t="shared" si="310"/>
        <v>800</v>
      </c>
      <c r="T933" s="7">
        <f t="shared" si="311"/>
        <v>800</v>
      </c>
      <c r="U933" s="8" t="str">
        <f t="shared" si="312"/>
        <v/>
      </c>
      <c r="V933" s="7" cm="1">
        <f t="array" aca="1" ref="V933" ca="1">IF(ISBLANK(I933),0,_xlfn.XLOOKUP(I933,INDIRECT(U933&amp;"Controls"),INDIRECT(U933&amp;"ControlsAddon")))</f>
        <v>0</v>
      </c>
      <c r="W933" s="7" t="str">
        <f t="shared" si="300"/>
        <v/>
      </c>
      <c r="X933" s="7" cm="1">
        <f t="array" aca="1" ref="X933" ca="1">IF(AND(K933="y",NOT(ISBLANK(H933))),_xlfn.XLOOKUP(S933,ralcassette,ralcassettecost),IF(K933="Y",_xlfn.XLOOKUP(S933,INDIRECT(U933&amp;"RALW"),_xlfn.XLOOKUP(T933,INDIRECT(U933&amp;"RALD"),INDIRECT(U933&amp;"RAL"))),0))</f>
        <v>0</v>
      </c>
      <c r="Y933" s="7">
        <f t="shared" si="313"/>
        <v>0</v>
      </c>
      <c r="Z933" s="7">
        <f t="shared" si="314"/>
        <v>0</v>
      </c>
      <c r="AA933" s="7" cm="1">
        <f t="array" ref="AA933">IF(ISNUMBER(SEARCH("cassette",H933)),_xlfn.XLOOKUP(S933,cassettewidth,_xlfn.XLOOKUP(H933,cassettetype,cassette)),IF(ISNUMBER(SEARCH("fascia",H933)),_xlfn.XLOOKUP(S933,fasciawidth,_xlfn.XLOOKUP(H933,fasciatype,fascia)),0))</f>
        <v>0</v>
      </c>
      <c r="AB933" s="7" t="str">
        <f t="shared" si="315"/>
        <v/>
      </c>
      <c r="AC933" s="7" t="str" cm="1">
        <f t="array" ref="AC933">IF(NOT(ISBLANK(H933)),_xlfn.XLOOKUP(S933,cassetterefwidth,_xlfn.XLOOKUP(T933,cassetterefdrop,cassetteref)),"")</f>
        <v/>
      </c>
      <c r="AD933" s="1" t="b">
        <f t="shared" si="316"/>
        <v>0</v>
      </c>
      <c r="AE933" s="1" t="b">
        <f t="shared" si="301"/>
        <v>0</v>
      </c>
      <c r="AF933" s="10" t="e" cm="1">
        <f t="array" aca="1" ref="AF933" ca="1">(_xlfn.XLOOKUP($S933,INDIRECT($U933&amp;$W933&amp;"W"),_xlfn.XLOOKUP($T933,INDIRECT($U933&amp;$W933&amp;"D"),INDIRECT($U933&amp;$W933))))</f>
        <v>#REF!</v>
      </c>
      <c r="AG933" s="9"/>
      <c r="AH933" s="9"/>
      <c r="AI933" s="9"/>
      <c r="AJ933" s="9"/>
      <c r="AK933" s="9"/>
      <c r="AL933" s="7">
        <f t="shared" si="302"/>
        <v>500</v>
      </c>
      <c r="AM933" s="7" t="str">
        <f t="shared" si="317"/>
        <v/>
      </c>
      <c r="AN933" s="7">
        <f t="shared" si="303"/>
        <v>0</v>
      </c>
      <c r="AO933" s="7">
        <f t="shared" si="304"/>
        <v>0</v>
      </c>
      <c r="AP933" s="9" cm="1">
        <f t="array" aca="1" ref="AP933" ca="1">IF(F933="Flow",_xlfn.XLOOKUP(AL933,INDIRECT(F933&amp;AM933&amp;"W"),_xlfn.XLOOKUP(AI933,INDIRECT(F933&amp;AM933&amp;"H"),INDIRECT(F933&amp;AM933))),0)</f>
        <v>0</v>
      </c>
      <c r="AQ933" s="9">
        <f>IF(F933="Cascade",_xlfn.XLOOKUP(S933,Cascade!$C$4:$S$4,Cascade!$C$5:$S$5),0)</f>
        <v>0</v>
      </c>
      <c r="AR933" s="9" t="b">
        <f t="shared" si="305"/>
        <v>0</v>
      </c>
      <c r="AS933" s="9" cm="1">
        <f t="array" aca="1" ref="AS933" ca="1">IF(OR(G933="Ellipse 43",G933="Luxury 46",G933="Type 2",G933="Type D",G933="Type Z",ISBLANK(G933)),0,_xlfn.XLOOKUP(S933,INDIRECT(U933&amp;AR933&amp;"w"),INDIRECT(U933&amp;AR933)))</f>
        <v>0</v>
      </c>
      <c r="AT933" s="9" cm="1">
        <f t="array" ref="AT933">IF(F933="ExtraLok 100",_xlfn.XLOOKUP(S933,'ExtraLok 100'!$C$6:$S$6,_xlfn.XLOOKUP('Pricing Tool'!T933,'ExtraLok 100'!$A$7:$A$21,'ExtraLok 100'!$C$7:$S$21)),IF(F933="ExtraLok 125",_xlfn.XLOOKUP('Pricing Tool'!S933,'ExtraLok 125'!$C$6:$S$6,_xlfn.XLOOKUP('Pricing Tool'!T933,'ExtraLok 125'!$A$7:$A$33,'ExtraLok 125'!$C$7:$S$33)),0))</f>
        <v>0</v>
      </c>
      <c r="AU933" s="9">
        <f t="shared" ca="1" si="318"/>
        <v>0</v>
      </c>
      <c r="AV933" s="9" t="str">
        <f t="shared" si="306"/>
        <v/>
      </c>
      <c r="AW933" s="85" t="e">
        <f>_xlfn.XLOOKUP($AV933,'Size capacities'!$A$2:$A$120,'Size capacities'!D$2:D$120)</f>
        <v>#N/A</v>
      </c>
      <c r="AX933" s="85" t="e">
        <f>_xlfn.XLOOKUP($AV933,'Size capacities'!$A$2:$A$120,'Size capacities'!E$2:E$120)</f>
        <v>#N/A</v>
      </c>
      <c r="AY933" s="85" t="e">
        <f>_xlfn.XLOOKUP($AV933,'Size capacities'!$A$2:$A$120,'Size capacities'!F$2:F$120)</f>
        <v>#N/A</v>
      </c>
      <c r="AZ933" s="85" t="e">
        <f>_xlfn.XLOOKUP($AV933,'Size capacities'!$A$2:$A$120,'Size capacities'!G$2:G$120)</f>
        <v>#N/A</v>
      </c>
      <c r="BA933" s="85">
        <f t="shared" si="307"/>
        <v>0</v>
      </c>
      <c r="BB933" s="85">
        <f t="shared" si="308"/>
        <v>0</v>
      </c>
    </row>
    <row r="934" spans="1:54" x14ac:dyDescent="0.3">
      <c r="A934" s="7">
        <v>931</v>
      </c>
      <c r="B934" s="91"/>
      <c r="C934" s="91"/>
      <c r="D934" s="91"/>
      <c r="E934" s="91"/>
      <c r="F934" s="91"/>
      <c r="G934" s="91"/>
      <c r="H934" s="91"/>
      <c r="I934" s="91"/>
      <c r="J934" s="91"/>
      <c r="K934" s="92"/>
      <c r="L934" s="92"/>
      <c r="M934" s="9">
        <f t="shared" ca="1" si="298"/>
        <v>0</v>
      </c>
      <c r="N934" s="10" cm="1">
        <f t="array" aca="1" ref="N934" ca="1">IF(ISBLANK(C934),0,IF(F934="Flow",AP934,IF(F934="Cascade",AQ934,IF(OR(ISBLANK(F934),ISBLANK(G934),ISBLANK(I934),ISBLANK(J934)),0,(_xlfn.XLOOKUP(S934,INDIRECT(U934&amp;W934&amp;"W"),_xlfn.XLOOKUP(T934,INDIRECT(U934&amp;W934&amp;"D"),INDIRECT(U934&amp;W934))))))))</f>
        <v>0</v>
      </c>
      <c r="O934" s="93"/>
      <c r="P934" s="9">
        <f t="shared" ca="1" si="299"/>
        <v>0</v>
      </c>
      <c r="Q934" s="9">
        <f t="shared" si="309"/>
        <v>0</v>
      </c>
      <c r="S934" s="7">
        <f t="shared" si="310"/>
        <v>800</v>
      </c>
      <c r="T934" s="7">
        <f t="shared" si="311"/>
        <v>800</v>
      </c>
      <c r="U934" s="8" t="str">
        <f t="shared" si="312"/>
        <v/>
      </c>
      <c r="V934" s="7" cm="1">
        <f t="array" aca="1" ref="V934" ca="1">IF(ISBLANK(I934),0,_xlfn.XLOOKUP(I934,INDIRECT(U934&amp;"Controls"),INDIRECT(U934&amp;"ControlsAddon")))</f>
        <v>0</v>
      </c>
      <c r="W934" s="7" t="str">
        <f t="shared" si="300"/>
        <v/>
      </c>
      <c r="X934" s="7" cm="1">
        <f t="array" aca="1" ref="X934" ca="1">IF(AND(K934="y",NOT(ISBLANK(H934))),_xlfn.XLOOKUP(S934,ralcassette,ralcassettecost),IF(K934="Y",_xlfn.XLOOKUP(S934,INDIRECT(U934&amp;"RALW"),_xlfn.XLOOKUP(T934,INDIRECT(U934&amp;"RALD"),INDIRECT(U934&amp;"RAL"))),0))</f>
        <v>0</v>
      </c>
      <c r="Y934" s="7">
        <f t="shared" si="313"/>
        <v>0</v>
      </c>
      <c r="Z934" s="7">
        <f t="shared" si="314"/>
        <v>0</v>
      </c>
      <c r="AA934" s="7" cm="1">
        <f t="array" ref="AA934">IF(ISNUMBER(SEARCH("cassette",H934)),_xlfn.XLOOKUP(S934,cassettewidth,_xlfn.XLOOKUP(H934,cassettetype,cassette)),IF(ISNUMBER(SEARCH("fascia",H934)),_xlfn.XLOOKUP(S934,fasciawidth,_xlfn.XLOOKUP(H934,fasciatype,fascia)),0))</f>
        <v>0</v>
      </c>
      <c r="AB934" s="7" t="str">
        <f t="shared" si="315"/>
        <v/>
      </c>
      <c r="AC934" s="7" t="str" cm="1">
        <f t="array" ref="AC934">IF(NOT(ISBLANK(H934)),_xlfn.XLOOKUP(S934,cassetterefwidth,_xlfn.XLOOKUP(T934,cassetterefdrop,cassetteref)),"")</f>
        <v/>
      </c>
      <c r="AD934" s="1" t="b">
        <f t="shared" si="316"/>
        <v>0</v>
      </c>
      <c r="AE934" s="1" t="b">
        <f t="shared" si="301"/>
        <v>0</v>
      </c>
      <c r="AF934" s="10" t="e" cm="1">
        <f t="array" aca="1" ref="AF934" ca="1">(_xlfn.XLOOKUP($S934,INDIRECT($U934&amp;$W934&amp;"W"),_xlfn.XLOOKUP($T934,INDIRECT($U934&amp;$W934&amp;"D"),INDIRECT($U934&amp;$W934))))</f>
        <v>#REF!</v>
      </c>
      <c r="AG934" s="9"/>
      <c r="AH934" s="9"/>
      <c r="AI934" s="9"/>
      <c r="AJ934" s="9"/>
      <c r="AK934" s="9"/>
      <c r="AL934" s="7">
        <f t="shared" si="302"/>
        <v>500</v>
      </c>
      <c r="AM934" s="7" t="str">
        <f t="shared" si="317"/>
        <v/>
      </c>
      <c r="AN934" s="7">
        <f t="shared" si="303"/>
        <v>0</v>
      </c>
      <c r="AO934" s="7">
        <f t="shared" si="304"/>
        <v>0</v>
      </c>
      <c r="AP934" s="9" cm="1">
        <f t="array" aca="1" ref="AP934" ca="1">IF(F934="Flow",_xlfn.XLOOKUP(AL934,INDIRECT(F934&amp;AM934&amp;"W"),_xlfn.XLOOKUP(AI934,INDIRECT(F934&amp;AM934&amp;"H"),INDIRECT(F934&amp;AM934))),0)</f>
        <v>0</v>
      </c>
      <c r="AQ934" s="9">
        <f>IF(F934="Cascade",_xlfn.XLOOKUP(S934,Cascade!$C$4:$S$4,Cascade!$C$5:$S$5),0)</f>
        <v>0</v>
      </c>
      <c r="AR934" s="9" t="b">
        <f t="shared" si="305"/>
        <v>0</v>
      </c>
      <c r="AS934" s="9" cm="1">
        <f t="array" aca="1" ref="AS934" ca="1">IF(OR(G934="Ellipse 43",G934="Luxury 46",G934="Type 2",G934="Type D",G934="Type Z",ISBLANK(G934)),0,_xlfn.XLOOKUP(S934,INDIRECT(U934&amp;AR934&amp;"w"),INDIRECT(U934&amp;AR934)))</f>
        <v>0</v>
      </c>
      <c r="AT934" s="9" cm="1">
        <f t="array" ref="AT934">IF(F934="ExtraLok 100",_xlfn.XLOOKUP(S934,'ExtraLok 100'!$C$6:$S$6,_xlfn.XLOOKUP('Pricing Tool'!T934,'ExtraLok 100'!$A$7:$A$21,'ExtraLok 100'!$C$7:$S$21)),IF(F934="ExtraLok 125",_xlfn.XLOOKUP('Pricing Tool'!S934,'ExtraLok 125'!$C$6:$S$6,_xlfn.XLOOKUP('Pricing Tool'!T934,'ExtraLok 125'!$A$7:$A$33,'ExtraLok 125'!$C$7:$S$33)),0))</f>
        <v>0</v>
      </c>
      <c r="AU934" s="9">
        <f t="shared" ca="1" si="318"/>
        <v>0</v>
      </c>
      <c r="AV934" s="9" t="str">
        <f t="shared" si="306"/>
        <v/>
      </c>
      <c r="AW934" s="85" t="e">
        <f>_xlfn.XLOOKUP($AV934,'Size capacities'!$A$2:$A$120,'Size capacities'!D$2:D$120)</f>
        <v>#N/A</v>
      </c>
      <c r="AX934" s="85" t="e">
        <f>_xlfn.XLOOKUP($AV934,'Size capacities'!$A$2:$A$120,'Size capacities'!E$2:E$120)</f>
        <v>#N/A</v>
      </c>
      <c r="AY934" s="85" t="e">
        <f>_xlfn.XLOOKUP($AV934,'Size capacities'!$A$2:$A$120,'Size capacities'!F$2:F$120)</f>
        <v>#N/A</v>
      </c>
      <c r="AZ934" s="85" t="e">
        <f>_xlfn.XLOOKUP($AV934,'Size capacities'!$A$2:$A$120,'Size capacities'!G$2:G$120)</f>
        <v>#N/A</v>
      </c>
      <c r="BA934" s="85">
        <f t="shared" si="307"/>
        <v>0</v>
      </c>
      <c r="BB934" s="85">
        <f t="shared" si="308"/>
        <v>0</v>
      </c>
    </row>
    <row r="935" spans="1:54" x14ac:dyDescent="0.3">
      <c r="A935" s="7">
        <v>932</v>
      </c>
      <c r="B935" s="91"/>
      <c r="C935" s="91"/>
      <c r="D935" s="91"/>
      <c r="E935" s="91"/>
      <c r="F935" s="91"/>
      <c r="G935" s="91"/>
      <c r="H935" s="91"/>
      <c r="I935" s="91"/>
      <c r="J935" s="91"/>
      <c r="K935" s="92"/>
      <c r="L935" s="92"/>
      <c r="M935" s="9">
        <f t="shared" ca="1" si="298"/>
        <v>0</v>
      </c>
      <c r="N935" s="10" cm="1">
        <f t="array" aca="1" ref="N935" ca="1">IF(ISBLANK(C935),0,IF(F935="Flow",AP935,IF(F935="Cascade",AQ935,IF(OR(ISBLANK(F935),ISBLANK(G935),ISBLANK(I935),ISBLANK(J935)),0,(_xlfn.XLOOKUP(S935,INDIRECT(U935&amp;W935&amp;"W"),_xlfn.XLOOKUP(T935,INDIRECT(U935&amp;W935&amp;"D"),INDIRECT(U935&amp;W935))))))))</f>
        <v>0</v>
      </c>
      <c r="O935" s="93"/>
      <c r="P935" s="9">
        <f t="shared" ca="1" si="299"/>
        <v>0</v>
      </c>
      <c r="Q935" s="9">
        <f t="shared" si="309"/>
        <v>0</v>
      </c>
      <c r="S935" s="7">
        <f t="shared" si="310"/>
        <v>800</v>
      </c>
      <c r="T935" s="7">
        <f t="shared" si="311"/>
        <v>800</v>
      </c>
      <c r="U935" s="8" t="str">
        <f t="shared" si="312"/>
        <v/>
      </c>
      <c r="V935" s="7" cm="1">
        <f t="array" aca="1" ref="V935" ca="1">IF(ISBLANK(I935),0,_xlfn.XLOOKUP(I935,INDIRECT(U935&amp;"Controls"),INDIRECT(U935&amp;"ControlsAddon")))</f>
        <v>0</v>
      </c>
      <c r="W935" s="7" t="str">
        <f t="shared" si="300"/>
        <v/>
      </c>
      <c r="X935" s="7" cm="1">
        <f t="array" aca="1" ref="X935" ca="1">IF(AND(K935="y",NOT(ISBLANK(H935))),_xlfn.XLOOKUP(S935,ralcassette,ralcassettecost),IF(K935="Y",_xlfn.XLOOKUP(S935,INDIRECT(U935&amp;"RALW"),_xlfn.XLOOKUP(T935,INDIRECT(U935&amp;"RALD"),INDIRECT(U935&amp;"RAL"))),0))</f>
        <v>0</v>
      </c>
      <c r="Y935" s="7">
        <f t="shared" si="313"/>
        <v>0</v>
      </c>
      <c r="Z935" s="7">
        <f t="shared" si="314"/>
        <v>0</v>
      </c>
      <c r="AA935" s="7" cm="1">
        <f t="array" ref="AA935">IF(ISNUMBER(SEARCH("cassette",H935)),_xlfn.XLOOKUP(S935,cassettewidth,_xlfn.XLOOKUP(H935,cassettetype,cassette)),IF(ISNUMBER(SEARCH("fascia",H935)),_xlfn.XLOOKUP(S935,fasciawidth,_xlfn.XLOOKUP(H935,fasciatype,fascia)),0))</f>
        <v>0</v>
      </c>
      <c r="AB935" s="7" t="str">
        <f t="shared" si="315"/>
        <v/>
      </c>
      <c r="AC935" s="7" t="str" cm="1">
        <f t="array" ref="AC935">IF(NOT(ISBLANK(H935)),_xlfn.XLOOKUP(S935,cassetterefwidth,_xlfn.XLOOKUP(T935,cassetterefdrop,cassetteref)),"")</f>
        <v/>
      </c>
      <c r="AD935" s="1" t="b">
        <f t="shared" si="316"/>
        <v>0</v>
      </c>
      <c r="AE935" s="1" t="b">
        <f t="shared" si="301"/>
        <v>0</v>
      </c>
      <c r="AF935" s="10" t="e" cm="1">
        <f t="array" aca="1" ref="AF935" ca="1">(_xlfn.XLOOKUP($S935,INDIRECT($U935&amp;$W935&amp;"W"),_xlfn.XLOOKUP($T935,INDIRECT($U935&amp;$W935&amp;"D"),INDIRECT($U935&amp;$W935))))</f>
        <v>#REF!</v>
      </c>
      <c r="AG935" s="9"/>
      <c r="AH935" s="9"/>
      <c r="AI935" s="9"/>
      <c r="AJ935" s="9"/>
      <c r="AK935" s="9"/>
      <c r="AL935" s="7">
        <f t="shared" si="302"/>
        <v>500</v>
      </c>
      <c r="AM935" s="7" t="str">
        <f t="shared" si="317"/>
        <v/>
      </c>
      <c r="AN935" s="7">
        <f t="shared" si="303"/>
        <v>0</v>
      </c>
      <c r="AO935" s="7">
        <f t="shared" si="304"/>
        <v>0</v>
      </c>
      <c r="AP935" s="9" cm="1">
        <f t="array" aca="1" ref="AP935" ca="1">IF(F935="Flow",_xlfn.XLOOKUP(AL935,INDIRECT(F935&amp;AM935&amp;"W"),_xlfn.XLOOKUP(AI935,INDIRECT(F935&amp;AM935&amp;"H"),INDIRECT(F935&amp;AM935))),0)</f>
        <v>0</v>
      </c>
      <c r="AQ935" s="9">
        <f>IF(F935="Cascade",_xlfn.XLOOKUP(S935,Cascade!$C$4:$S$4,Cascade!$C$5:$S$5),0)</f>
        <v>0</v>
      </c>
      <c r="AR935" s="9" t="b">
        <f t="shared" si="305"/>
        <v>0</v>
      </c>
      <c r="AS935" s="9" cm="1">
        <f t="array" aca="1" ref="AS935" ca="1">IF(OR(G935="Ellipse 43",G935="Luxury 46",G935="Type 2",G935="Type D",G935="Type Z",ISBLANK(G935)),0,_xlfn.XLOOKUP(S935,INDIRECT(U935&amp;AR935&amp;"w"),INDIRECT(U935&amp;AR935)))</f>
        <v>0</v>
      </c>
      <c r="AT935" s="9" cm="1">
        <f t="array" ref="AT935">IF(F935="ExtraLok 100",_xlfn.XLOOKUP(S935,'ExtraLok 100'!$C$6:$S$6,_xlfn.XLOOKUP('Pricing Tool'!T935,'ExtraLok 100'!$A$7:$A$21,'ExtraLok 100'!$C$7:$S$21)),IF(F935="ExtraLok 125",_xlfn.XLOOKUP('Pricing Tool'!S935,'ExtraLok 125'!$C$6:$S$6,_xlfn.XLOOKUP('Pricing Tool'!T935,'ExtraLok 125'!$A$7:$A$33,'ExtraLok 125'!$C$7:$S$33)),0))</f>
        <v>0</v>
      </c>
      <c r="AU935" s="9">
        <f t="shared" ca="1" si="318"/>
        <v>0</v>
      </c>
      <c r="AV935" s="9" t="str">
        <f t="shared" si="306"/>
        <v/>
      </c>
      <c r="AW935" s="85" t="e">
        <f>_xlfn.XLOOKUP($AV935,'Size capacities'!$A$2:$A$120,'Size capacities'!D$2:D$120)</f>
        <v>#N/A</v>
      </c>
      <c r="AX935" s="85" t="e">
        <f>_xlfn.XLOOKUP($AV935,'Size capacities'!$A$2:$A$120,'Size capacities'!E$2:E$120)</f>
        <v>#N/A</v>
      </c>
      <c r="AY935" s="85" t="e">
        <f>_xlfn.XLOOKUP($AV935,'Size capacities'!$A$2:$A$120,'Size capacities'!F$2:F$120)</f>
        <v>#N/A</v>
      </c>
      <c r="AZ935" s="85" t="e">
        <f>_xlfn.XLOOKUP($AV935,'Size capacities'!$A$2:$A$120,'Size capacities'!G$2:G$120)</f>
        <v>#N/A</v>
      </c>
      <c r="BA935" s="85">
        <f t="shared" si="307"/>
        <v>0</v>
      </c>
      <c r="BB935" s="85">
        <f t="shared" si="308"/>
        <v>0</v>
      </c>
    </row>
    <row r="936" spans="1:54" x14ac:dyDescent="0.3">
      <c r="A936" s="7">
        <v>933</v>
      </c>
      <c r="B936" s="91"/>
      <c r="C936" s="91"/>
      <c r="D936" s="91"/>
      <c r="E936" s="91"/>
      <c r="F936" s="91"/>
      <c r="G936" s="91"/>
      <c r="H936" s="91"/>
      <c r="I936" s="91"/>
      <c r="J936" s="91"/>
      <c r="K936" s="92"/>
      <c r="L936" s="92"/>
      <c r="M936" s="9">
        <f t="shared" ca="1" si="298"/>
        <v>0</v>
      </c>
      <c r="N936" s="10" cm="1">
        <f t="array" aca="1" ref="N936" ca="1">IF(ISBLANK(C936),0,IF(F936="Flow",AP936,IF(F936="Cascade",AQ936,IF(OR(ISBLANK(F936),ISBLANK(G936),ISBLANK(I936),ISBLANK(J936)),0,(_xlfn.XLOOKUP(S936,INDIRECT(U936&amp;W936&amp;"W"),_xlfn.XLOOKUP(T936,INDIRECT(U936&amp;W936&amp;"D"),INDIRECT(U936&amp;W936))))))))</f>
        <v>0</v>
      </c>
      <c r="O936" s="93"/>
      <c r="P936" s="9">
        <f t="shared" ca="1" si="299"/>
        <v>0</v>
      </c>
      <c r="Q936" s="9">
        <f t="shared" si="309"/>
        <v>0</v>
      </c>
      <c r="S936" s="7">
        <f t="shared" si="310"/>
        <v>800</v>
      </c>
      <c r="T936" s="7">
        <f t="shared" si="311"/>
        <v>800</v>
      </c>
      <c r="U936" s="8" t="str">
        <f t="shared" si="312"/>
        <v/>
      </c>
      <c r="V936" s="7" cm="1">
        <f t="array" aca="1" ref="V936" ca="1">IF(ISBLANK(I936),0,_xlfn.XLOOKUP(I936,INDIRECT(U936&amp;"Controls"),INDIRECT(U936&amp;"ControlsAddon")))</f>
        <v>0</v>
      </c>
      <c r="W936" s="7" t="str">
        <f t="shared" si="300"/>
        <v/>
      </c>
      <c r="X936" s="7" cm="1">
        <f t="array" aca="1" ref="X936" ca="1">IF(AND(K936="y",NOT(ISBLANK(H936))),_xlfn.XLOOKUP(S936,ralcassette,ralcassettecost),IF(K936="Y",_xlfn.XLOOKUP(S936,INDIRECT(U936&amp;"RALW"),_xlfn.XLOOKUP(T936,INDIRECT(U936&amp;"RALD"),INDIRECT(U936&amp;"RAL"))),0))</f>
        <v>0</v>
      </c>
      <c r="Y936" s="7">
        <f t="shared" si="313"/>
        <v>0</v>
      </c>
      <c r="Z936" s="7">
        <f t="shared" si="314"/>
        <v>0</v>
      </c>
      <c r="AA936" s="7" cm="1">
        <f t="array" ref="AA936">IF(ISNUMBER(SEARCH("cassette",H936)),_xlfn.XLOOKUP(S936,cassettewidth,_xlfn.XLOOKUP(H936,cassettetype,cassette)),IF(ISNUMBER(SEARCH("fascia",H936)),_xlfn.XLOOKUP(S936,fasciawidth,_xlfn.XLOOKUP(H936,fasciatype,fascia)),0))</f>
        <v>0</v>
      </c>
      <c r="AB936" s="7" t="str">
        <f t="shared" si="315"/>
        <v/>
      </c>
      <c r="AC936" s="7" t="str" cm="1">
        <f t="array" ref="AC936">IF(NOT(ISBLANK(H936)),_xlfn.XLOOKUP(S936,cassetterefwidth,_xlfn.XLOOKUP(T936,cassetterefdrop,cassetteref)),"")</f>
        <v/>
      </c>
      <c r="AD936" s="1" t="b">
        <f t="shared" si="316"/>
        <v>0</v>
      </c>
      <c r="AE936" s="1" t="b">
        <f t="shared" si="301"/>
        <v>0</v>
      </c>
      <c r="AF936" s="10" t="e" cm="1">
        <f t="array" aca="1" ref="AF936" ca="1">(_xlfn.XLOOKUP($S936,INDIRECT($U936&amp;$W936&amp;"W"),_xlfn.XLOOKUP($T936,INDIRECT($U936&amp;$W936&amp;"D"),INDIRECT($U936&amp;$W936))))</f>
        <v>#REF!</v>
      </c>
      <c r="AG936" s="9"/>
      <c r="AH936" s="9"/>
      <c r="AI936" s="9"/>
      <c r="AJ936" s="9"/>
      <c r="AK936" s="9"/>
      <c r="AL936" s="7">
        <f t="shared" si="302"/>
        <v>500</v>
      </c>
      <c r="AM936" s="7" t="str">
        <f t="shared" si="317"/>
        <v/>
      </c>
      <c r="AN936" s="7">
        <f t="shared" si="303"/>
        <v>0</v>
      </c>
      <c r="AO936" s="7">
        <f t="shared" si="304"/>
        <v>0</v>
      </c>
      <c r="AP936" s="9" cm="1">
        <f t="array" aca="1" ref="AP936" ca="1">IF(F936="Flow",_xlfn.XLOOKUP(AL936,INDIRECT(F936&amp;AM936&amp;"W"),_xlfn.XLOOKUP(AI936,INDIRECT(F936&amp;AM936&amp;"H"),INDIRECT(F936&amp;AM936))),0)</f>
        <v>0</v>
      </c>
      <c r="AQ936" s="9">
        <f>IF(F936="Cascade",_xlfn.XLOOKUP(S936,Cascade!$C$4:$S$4,Cascade!$C$5:$S$5),0)</f>
        <v>0</v>
      </c>
      <c r="AR936" s="9" t="b">
        <f t="shared" si="305"/>
        <v>0</v>
      </c>
      <c r="AS936" s="9" cm="1">
        <f t="array" aca="1" ref="AS936" ca="1">IF(OR(G936="Ellipse 43",G936="Luxury 46",G936="Type 2",G936="Type D",G936="Type Z",ISBLANK(G936)),0,_xlfn.XLOOKUP(S936,INDIRECT(U936&amp;AR936&amp;"w"),INDIRECT(U936&amp;AR936)))</f>
        <v>0</v>
      </c>
      <c r="AT936" s="9" cm="1">
        <f t="array" ref="AT936">IF(F936="ExtraLok 100",_xlfn.XLOOKUP(S936,'ExtraLok 100'!$C$6:$S$6,_xlfn.XLOOKUP('Pricing Tool'!T936,'ExtraLok 100'!$A$7:$A$21,'ExtraLok 100'!$C$7:$S$21)),IF(F936="ExtraLok 125",_xlfn.XLOOKUP('Pricing Tool'!S936,'ExtraLok 125'!$C$6:$S$6,_xlfn.XLOOKUP('Pricing Tool'!T936,'ExtraLok 125'!$A$7:$A$33,'ExtraLok 125'!$C$7:$S$33)),0))</f>
        <v>0</v>
      </c>
      <c r="AU936" s="9">
        <f t="shared" ca="1" si="318"/>
        <v>0</v>
      </c>
      <c r="AV936" s="9" t="str">
        <f t="shared" si="306"/>
        <v/>
      </c>
      <c r="AW936" s="85" t="e">
        <f>_xlfn.XLOOKUP($AV936,'Size capacities'!$A$2:$A$120,'Size capacities'!D$2:D$120)</f>
        <v>#N/A</v>
      </c>
      <c r="AX936" s="85" t="e">
        <f>_xlfn.XLOOKUP($AV936,'Size capacities'!$A$2:$A$120,'Size capacities'!E$2:E$120)</f>
        <v>#N/A</v>
      </c>
      <c r="AY936" s="85" t="e">
        <f>_xlfn.XLOOKUP($AV936,'Size capacities'!$A$2:$A$120,'Size capacities'!F$2:F$120)</f>
        <v>#N/A</v>
      </c>
      <c r="AZ936" s="85" t="e">
        <f>_xlfn.XLOOKUP($AV936,'Size capacities'!$A$2:$A$120,'Size capacities'!G$2:G$120)</f>
        <v>#N/A</v>
      </c>
      <c r="BA936" s="85">
        <f t="shared" si="307"/>
        <v>0</v>
      </c>
      <c r="BB936" s="85">
        <f t="shared" si="308"/>
        <v>0</v>
      </c>
    </row>
    <row r="937" spans="1:54" x14ac:dyDescent="0.3">
      <c r="A937" s="7">
        <v>934</v>
      </c>
      <c r="B937" s="91"/>
      <c r="C937" s="91"/>
      <c r="D937" s="91"/>
      <c r="E937" s="91"/>
      <c r="F937" s="91"/>
      <c r="G937" s="91"/>
      <c r="H937" s="91"/>
      <c r="I937" s="91"/>
      <c r="J937" s="91"/>
      <c r="K937" s="92"/>
      <c r="L937" s="92"/>
      <c r="M937" s="9">
        <f t="shared" ca="1" si="298"/>
        <v>0</v>
      </c>
      <c r="N937" s="10" cm="1">
        <f t="array" aca="1" ref="N937" ca="1">IF(ISBLANK(C937),0,IF(F937="Flow",AP937,IF(F937="Cascade",AQ937,IF(OR(ISBLANK(F937),ISBLANK(G937),ISBLANK(I937),ISBLANK(J937)),0,(_xlfn.XLOOKUP(S937,INDIRECT(U937&amp;W937&amp;"W"),_xlfn.XLOOKUP(T937,INDIRECT(U937&amp;W937&amp;"D"),INDIRECT(U937&amp;W937))))))))</f>
        <v>0</v>
      </c>
      <c r="O937" s="93"/>
      <c r="P937" s="9">
        <f t="shared" ca="1" si="299"/>
        <v>0</v>
      </c>
      <c r="Q937" s="9">
        <f t="shared" si="309"/>
        <v>0</v>
      </c>
      <c r="S937" s="7">
        <f t="shared" si="310"/>
        <v>800</v>
      </c>
      <c r="T937" s="7">
        <f t="shared" si="311"/>
        <v>800</v>
      </c>
      <c r="U937" s="8" t="str">
        <f t="shared" si="312"/>
        <v/>
      </c>
      <c r="V937" s="7" cm="1">
        <f t="array" aca="1" ref="V937" ca="1">IF(ISBLANK(I937),0,_xlfn.XLOOKUP(I937,INDIRECT(U937&amp;"Controls"),INDIRECT(U937&amp;"ControlsAddon")))</f>
        <v>0</v>
      </c>
      <c r="W937" s="7" t="str">
        <f t="shared" si="300"/>
        <v/>
      </c>
      <c r="X937" s="7" cm="1">
        <f t="array" aca="1" ref="X937" ca="1">IF(AND(K937="y",NOT(ISBLANK(H937))),_xlfn.XLOOKUP(S937,ralcassette,ralcassettecost),IF(K937="Y",_xlfn.XLOOKUP(S937,INDIRECT(U937&amp;"RALW"),_xlfn.XLOOKUP(T937,INDIRECT(U937&amp;"RALD"),INDIRECT(U937&amp;"RAL"))),0))</f>
        <v>0</v>
      </c>
      <c r="Y937" s="7">
        <f t="shared" si="313"/>
        <v>0</v>
      </c>
      <c r="Z937" s="7">
        <f t="shared" si="314"/>
        <v>0</v>
      </c>
      <c r="AA937" s="7" cm="1">
        <f t="array" ref="AA937">IF(ISNUMBER(SEARCH("cassette",H937)),_xlfn.XLOOKUP(S937,cassettewidth,_xlfn.XLOOKUP(H937,cassettetype,cassette)),IF(ISNUMBER(SEARCH("fascia",H937)),_xlfn.XLOOKUP(S937,fasciawidth,_xlfn.XLOOKUP(H937,fasciatype,fascia)),0))</f>
        <v>0</v>
      </c>
      <c r="AB937" s="7" t="str">
        <f t="shared" si="315"/>
        <v/>
      </c>
      <c r="AC937" s="7" t="str" cm="1">
        <f t="array" ref="AC937">IF(NOT(ISBLANK(H937)),_xlfn.XLOOKUP(S937,cassetterefwidth,_xlfn.XLOOKUP(T937,cassetterefdrop,cassetteref)),"")</f>
        <v/>
      </c>
      <c r="AD937" s="1" t="b">
        <f t="shared" si="316"/>
        <v>0</v>
      </c>
      <c r="AE937" s="1" t="b">
        <f t="shared" si="301"/>
        <v>0</v>
      </c>
      <c r="AF937" s="10" t="e" cm="1">
        <f t="array" aca="1" ref="AF937" ca="1">(_xlfn.XLOOKUP($S937,INDIRECT($U937&amp;$W937&amp;"W"),_xlfn.XLOOKUP($T937,INDIRECT($U937&amp;$W937&amp;"D"),INDIRECT($U937&amp;$W937))))</f>
        <v>#REF!</v>
      </c>
      <c r="AG937" s="9"/>
      <c r="AH937" s="9"/>
      <c r="AI937" s="9"/>
      <c r="AJ937" s="9"/>
      <c r="AK937" s="9"/>
      <c r="AL937" s="7">
        <f t="shared" si="302"/>
        <v>500</v>
      </c>
      <c r="AM937" s="7" t="str">
        <f t="shared" si="317"/>
        <v/>
      </c>
      <c r="AN937" s="7">
        <f t="shared" si="303"/>
        <v>0</v>
      </c>
      <c r="AO937" s="7">
        <f t="shared" si="304"/>
        <v>0</v>
      </c>
      <c r="AP937" s="9" cm="1">
        <f t="array" aca="1" ref="AP937" ca="1">IF(F937="Flow",_xlfn.XLOOKUP(AL937,INDIRECT(F937&amp;AM937&amp;"W"),_xlfn.XLOOKUP(AI937,INDIRECT(F937&amp;AM937&amp;"H"),INDIRECT(F937&amp;AM937))),0)</f>
        <v>0</v>
      </c>
      <c r="AQ937" s="9">
        <f>IF(F937="Cascade",_xlfn.XLOOKUP(S937,Cascade!$C$4:$S$4,Cascade!$C$5:$S$5),0)</f>
        <v>0</v>
      </c>
      <c r="AR937" s="9" t="b">
        <f t="shared" si="305"/>
        <v>0</v>
      </c>
      <c r="AS937" s="9" cm="1">
        <f t="array" aca="1" ref="AS937" ca="1">IF(OR(G937="Ellipse 43",G937="Luxury 46",G937="Type 2",G937="Type D",G937="Type Z",ISBLANK(G937)),0,_xlfn.XLOOKUP(S937,INDIRECT(U937&amp;AR937&amp;"w"),INDIRECT(U937&amp;AR937)))</f>
        <v>0</v>
      </c>
      <c r="AT937" s="9" cm="1">
        <f t="array" ref="AT937">IF(F937="ExtraLok 100",_xlfn.XLOOKUP(S937,'ExtraLok 100'!$C$6:$S$6,_xlfn.XLOOKUP('Pricing Tool'!T937,'ExtraLok 100'!$A$7:$A$21,'ExtraLok 100'!$C$7:$S$21)),IF(F937="ExtraLok 125",_xlfn.XLOOKUP('Pricing Tool'!S937,'ExtraLok 125'!$C$6:$S$6,_xlfn.XLOOKUP('Pricing Tool'!T937,'ExtraLok 125'!$A$7:$A$33,'ExtraLok 125'!$C$7:$S$33)),0))</f>
        <v>0</v>
      </c>
      <c r="AU937" s="9">
        <f t="shared" ca="1" si="318"/>
        <v>0</v>
      </c>
      <c r="AV937" s="9" t="str">
        <f t="shared" si="306"/>
        <v/>
      </c>
      <c r="AW937" s="85" t="e">
        <f>_xlfn.XLOOKUP($AV937,'Size capacities'!$A$2:$A$120,'Size capacities'!D$2:D$120)</f>
        <v>#N/A</v>
      </c>
      <c r="AX937" s="85" t="e">
        <f>_xlfn.XLOOKUP($AV937,'Size capacities'!$A$2:$A$120,'Size capacities'!E$2:E$120)</f>
        <v>#N/A</v>
      </c>
      <c r="AY937" s="85" t="e">
        <f>_xlfn.XLOOKUP($AV937,'Size capacities'!$A$2:$A$120,'Size capacities'!F$2:F$120)</f>
        <v>#N/A</v>
      </c>
      <c r="AZ937" s="85" t="e">
        <f>_xlfn.XLOOKUP($AV937,'Size capacities'!$A$2:$A$120,'Size capacities'!G$2:G$120)</f>
        <v>#N/A</v>
      </c>
      <c r="BA937" s="85">
        <f t="shared" si="307"/>
        <v>0</v>
      </c>
      <c r="BB937" s="85">
        <f t="shared" si="308"/>
        <v>0</v>
      </c>
    </row>
    <row r="938" spans="1:54" x14ac:dyDescent="0.3">
      <c r="A938" s="7">
        <v>935</v>
      </c>
      <c r="B938" s="91"/>
      <c r="C938" s="91"/>
      <c r="D938" s="91"/>
      <c r="E938" s="91"/>
      <c r="F938" s="91"/>
      <c r="G938" s="91"/>
      <c r="H938" s="91"/>
      <c r="I938" s="91"/>
      <c r="J938" s="91"/>
      <c r="K938" s="92"/>
      <c r="L938" s="92"/>
      <c r="M938" s="9">
        <f t="shared" ca="1" si="298"/>
        <v>0</v>
      </c>
      <c r="N938" s="10" cm="1">
        <f t="array" aca="1" ref="N938" ca="1">IF(ISBLANK(C938),0,IF(F938="Flow",AP938,IF(F938="Cascade",AQ938,IF(OR(ISBLANK(F938),ISBLANK(G938),ISBLANK(I938),ISBLANK(J938)),0,(_xlfn.XLOOKUP(S938,INDIRECT(U938&amp;W938&amp;"W"),_xlfn.XLOOKUP(T938,INDIRECT(U938&amp;W938&amp;"D"),INDIRECT(U938&amp;W938))))))))</f>
        <v>0</v>
      </c>
      <c r="O938" s="93"/>
      <c r="P938" s="9">
        <f t="shared" ca="1" si="299"/>
        <v>0</v>
      </c>
      <c r="Q938" s="9">
        <f t="shared" si="309"/>
        <v>0</v>
      </c>
      <c r="S938" s="7">
        <f t="shared" si="310"/>
        <v>800</v>
      </c>
      <c r="T938" s="7">
        <f t="shared" si="311"/>
        <v>800</v>
      </c>
      <c r="U938" s="8" t="str">
        <f t="shared" si="312"/>
        <v/>
      </c>
      <c r="V938" s="7" cm="1">
        <f t="array" aca="1" ref="V938" ca="1">IF(ISBLANK(I938),0,_xlfn.XLOOKUP(I938,INDIRECT(U938&amp;"Controls"),INDIRECT(U938&amp;"ControlsAddon")))</f>
        <v>0</v>
      </c>
      <c r="W938" s="7" t="str">
        <f t="shared" si="300"/>
        <v/>
      </c>
      <c r="X938" s="7" cm="1">
        <f t="array" aca="1" ref="X938" ca="1">IF(AND(K938="y",NOT(ISBLANK(H938))),_xlfn.XLOOKUP(S938,ralcassette,ralcassettecost),IF(K938="Y",_xlfn.XLOOKUP(S938,INDIRECT(U938&amp;"RALW"),_xlfn.XLOOKUP(T938,INDIRECT(U938&amp;"RALD"),INDIRECT(U938&amp;"RAL"))),0))</f>
        <v>0</v>
      </c>
      <c r="Y938" s="7">
        <f t="shared" si="313"/>
        <v>0</v>
      </c>
      <c r="Z938" s="7">
        <f t="shared" si="314"/>
        <v>0</v>
      </c>
      <c r="AA938" s="7" cm="1">
        <f t="array" ref="AA938">IF(ISNUMBER(SEARCH("cassette",H938)),_xlfn.XLOOKUP(S938,cassettewidth,_xlfn.XLOOKUP(H938,cassettetype,cassette)),IF(ISNUMBER(SEARCH("fascia",H938)),_xlfn.XLOOKUP(S938,fasciawidth,_xlfn.XLOOKUP(H938,fasciatype,fascia)),0))</f>
        <v>0</v>
      </c>
      <c r="AB938" s="7" t="str">
        <f t="shared" si="315"/>
        <v/>
      </c>
      <c r="AC938" s="7" t="str" cm="1">
        <f t="array" ref="AC938">IF(NOT(ISBLANK(H938)),_xlfn.XLOOKUP(S938,cassetterefwidth,_xlfn.XLOOKUP(T938,cassetterefdrop,cassetteref)),"")</f>
        <v/>
      </c>
      <c r="AD938" s="1" t="b">
        <f t="shared" si="316"/>
        <v>0</v>
      </c>
      <c r="AE938" s="1" t="b">
        <f t="shared" si="301"/>
        <v>0</v>
      </c>
      <c r="AF938" s="10" t="e" cm="1">
        <f t="array" aca="1" ref="AF938" ca="1">(_xlfn.XLOOKUP($S938,INDIRECT($U938&amp;$W938&amp;"W"),_xlfn.XLOOKUP($T938,INDIRECT($U938&amp;$W938&amp;"D"),INDIRECT($U938&amp;$W938))))</f>
        <v>#REF!</v>
      </c>
      <c r="AG938" s="9"/>
      <c r="AH938" s="9"/>
      <c r="AI938" s="9"/>
      <c r="AJ938" s="9"/>
      <c r="AK938" s="9"/>
      <c r="AL938" s="7">
        <f t="shared" si="302"/>
        <v>500</v>
      </c>
      <c r="AM938" s="7" t="str">
        <f t="shared" si="317"/>
        <v/>
      </c>
      <c r="AN938" s="7">
        <f t="shared" si="303"/>
        <v>0</v>
      </c>
      <c r="AO938" s="7">
        <f t="shared" si="304"/>
        <v>0</v>
      </c>
      <c r="AP938" s="9" cm="1">
        <f t="array" aca="1" ref="AP938" ca="1">IF(F938="Flow",_xlfn.XLOOKUP(AL938,INDIRECT(F938&amp;AM938&amp;"W"),_xlfn.XLOOKUP(AI938,INDIRECT(F938&amp;AM938&amp;"H"),INDIRECT(F938&amp;AM938))),0)</f>
        <v>0</v>
      </c>
      <c r="AQ938" s="9">
        <f>IF(F938="Cascade",_xlfn.XLOOKUP(S938,Cascade!$C$4:$S$4,Cascade!$C$5:$S$5),0)</f>
        <v>0</v>
      </c>
      <c r="AR938" s="9" t="b">
        <f t="shared" si="305"/>
        <v>0</v>
      </c>
      <c r="AS938" s="9" cm="1">
        <f t="array" aca="1" ref="AS938" ca="1">IF(OR(G938="Ellipse 43",G938="Luxury 46",G938="Type 2",G938="Type D",G938="Type Z",ISBLANK(G938)),0,_xlfn.XLOOKUP(S938,INDIRECT(U938&amp;AR938&amp;"w"),INDIRECT(U938&amp;AR938)))</f>
        <v>0</v>
      </c>
      <c r="AT938" s="9" cm="1">
        <f t="array" ref="AT938">IF(F938="ExtraLok 100",_xlfn.XLOOKUP(S938,'ExtraLok 100'!$C$6:$S$6,_xlfn.XLOOKUP('Pricing Tool'!T938,'ExtraLok 100'!$A$7:$A$21,'ExtraLok 100'!$C$7:$S$21)),IF(F938="ExtraLok 125",_xlfn.XLOOKUP('Pricing Tool'!S938,'ExtraLok 125'!$C$6:$S$6,_xlfn.XLOOKUP('Pricing Tool'!T938,'ExtraLok 125'!$A$7:$A$33,'ExtraLok 125'!$C$7:$S$33)),0))</f>
        <v>0</v>
      </c>
      <c r="AU938" s="9">
        <f t="shared" ca="1" si="318"/>
        <v>0</v>
      </c>
      <c r="AV938" s="9" t="str">
        <f t="shared" si="306"/>
        <v/>
      </c>
      <c r="AW938" s="85" t="e">
        <f>_xlfn.XLOOKUP($AV938,'Size capacities'!$A$2:$A$120,'Size capacities'!D$2:D$120)</f>
        <v>#N/A</v>
      </c>
      <c r="AX938" s="85" t="e">
        <f>_xlfn.XLOOKUP($AV938,'Size capacities'!$A$2:$A$120,'Size capacities'!E$2:E$120)</f>
        <v>#N/A</v>
      </c>
      <c r="AY938" s="85" t="e">
        <f>_xlfn.XLOOKUP($AV938,'Size capacities'!$A$2:$A$120,'Size capacities'!F$2:F$120)</f>
        <v>#N/A</v>
      </c>
      <c r="AZ938" s="85" t="e">
        <f>_xlfn.XLOOKUP($AV938,'Size capacities'!$A$2:$A$120,'Size capacities'!G$2:G$120)</f>
        <v>#N/A</v>
      </c>
      <c r="BA938" s="85">
        <f t="shared" si="307"/>
        <v>0</v>
      </c>
      <c r="BB938" s="85">
        <f t="shared" si="308"/>
        <v>0</v>
      </c>
    </row>
    <row r="939" spans="1:54" x14ac:dyDescent="0.3">
      <c r="A939" s="7">
        <v>936</v>
      </c>
      <c r="B939" s="91"/>
      <c r="C939" s="91"/>
      <c r="D939" s="91"/>
      <c r="E939" s="91"/>
      <c r="F939" s="91"/>
      <c r="G939" s="91"/>
      <c r="H939" s="91"/>
      <c r="I939" s="91"/>
      <c r="J939" s="91"/>
      <c r="K939" s="92"/>
      <c r="L939" s="92"/>
      <c r="M939" s="9">
        <f t="shared" ca="1" si="298"/>
        <v>0</v>
      </c>
      <c r="N939" s="10" cm="1">
        <f t="array" aca="1" ref="N939" ca="1">IF(ISBLANK(C939),0,IF(F939="Flow",AP939,IF(F939="Cascade",AQ939,IF(OR(ISBLANK(F939),ISBLANK(G939),ISBLANK(I939),ISBLANK(J939)),0,(_xlfn.XLOOKUP(S939,INDIRECT(U939&amp;W939&amp;"W"),_xlfn.XLOOKUP(T939,INDIRECT(U939&amp;W939&amp;"D"),INDIRECT(U939&amp;W939))))))))</f>
        <v>0</v>
      </c>
      <c r="O939" s="93"/>
      <c r="P939" s="9">
        <f t="shared" ca="1" si="299"/>
        <v>0</v>
      </c>
      <c r="Q939" s="9">
        <f t="shared" si="309"/>
        <v>0</v>
      </c>
      <c r="S939" s="7">
        <f t="shared" si="310"/>
        <v>800</v>
      </c>
      <c r="T939" s="7">
        <f t="shared" si="311"/>
        <v>800</v>
      </c>
      <c r="U939" s="8" t="str">
        <f t="shared" si="312"/>
        <v/>
      </c>
      <c r="V939" s="7" cm="1">
        <f t="array" aca="1" ref="V939" ca="1">IF(ISBLANK(I939),0,_xlfn.XLOOKUP(I939,INDIRECT(U939&amp;"Controls"),INDIRECT(U939&amp;"ControlsAddon")))</f>
        <v>0</v>
      </c>
      <c r="W939" s="7" t="str">
        <f t="shared" si="300"/>
        <v/>
      </c>
      <c r="X939" s="7" cm="1">
        <f t="array" aca="1" ref="X939" ca="1">IF(AND(K939="y",NOT(ISBLANK(H939))),_xlfn.XLOOKUP(S939,ralcassette,ralcassettecost),IF(K939="Y",_xlfn.XLOOKUP(S939,INDIRECT(U939&amp;"RALW"),_xlfn.XLOOKUP(T939,INDIRECT(U939&amp;"RALD"),INDIRECT(U939&amp;"RAL"))),0))</f>
        <v>0</v>
      </c>
      <c r="Y939" s="7">
        <f t="shared" si="313"/>
        <v>0</v>
      </c>
      <c r="Z939" s="7">
        <f t="shared" si="314"/>
        <v>0</v>
      </c>
      <c r="AA939" s="7" cm="1">
        <f t="array" ref="AA939">IF(ISNUMBER(SEARCH("cassette",H939)),_xlfn.XLOOKUP(S939,cassettewidth,_xlfn.XLOOKUP(H939,cassettetype,cassette)),IF(ISNUMBER(SEARCH("fascia",H939)),_xlfn.XLOOKUP(S939,fasciawidth,_xlfn.XLOOKUP(H939,fasciatype,fascia)),0))</f>
        <v>0</v>
      </c>
      <c r="AB939" s="7" t="str">
        <f t="shared" si="315"/>
        <v/>
      </c>
      <c r="AC939" s="7" t="str" cm="1">
        <f t="array" ref="AC939">IF(NOT(ISBLANK(H939)),_xlfn.XLOOKUP(S939,cassetterefwidth,_xlfn.XLOOKUP(T939,cassetterefdrop,cassetteref)),"")</f>
        <v/>
      </c>
      <c r="AD939" s="1" t="b">
        <f t="shared" si="316"/>
        <v>0</v>
      </c>
      <c r="AE939" s="1" t="b">
        <f t="shared" si="301"/>
        <v>0</v>
      </c>
      <c r="AF939" s="10" t="e" cm="1">
        <f t="array" aca="1" ref="AF939" ca="1">(_xlfn.XLOOKUP($S939,INDIRECT($U939&amp;$W939&amp;"W"),_xlfn.XLOOKUP($T939,INDIRECT($U939&amp;$W939&amp;"D"),INDIRECT($U939&amp;$W939))))</f>
        <v>#REF!</v>
      </c>
      <c r="AG939" s="9"/>
      <c r="AH939" s="9"/>
      <c r="AI939" s="9"/>
      <c r="AJ939" s="9"/>
      <c r="AK939" s="9"/>
      <c r="AL939" s="7">
        <f t="shared" si="302"/>
        <v>500</v>
      </c>
      <c r="AM939" s="7" t="str">
        <f t="shared" si="317"/>
        <v/>
      </c>
      <c r="AN939" s="7">
        <f t="shared" si="303"/>
        <v>0</v>
      </c>
      <c r="AO939" s="7">
        <f t="shared" si="304"/>
        <v>0</v>
      </c>
      <c r="AP939" s="9" cm="1">
        <f t="array" aca="1" ref="AP939" ca="1">IF(F939="Flow",_xlfn.XLOOKUP(AL939,INDIRECT(F939&amp;AM939&amp;"W"),_xlfn.XLOOKUP(AI939,INDIRECT(F939&amp;AM939&amp;"H"),INDIRECT(F939&amp;AM939))),0)</f>
        <v>0</v>
      </c>
      <c r="AQ939" s="9">
        <f>IF(F939="Cascade",_xlfn.XLOOKUP(S939,Cascade!$C$4:$S$4,Cascade!$C$5:$S$5),0)</f>
        <v>0</v>
      </c>
      <c r="AR939" s="9" t="b">
        <f t="shared" si="305"/>
        <v>0</v>
      </c>
      <c r="AS939" s="9" cm="1">
        <f t="array" aca="1" ref="AS939" ca="1">IF(OR(G939="Ellipse 43",G939="Luxury 46",G939="Type 2",G939="Type D",G939="Type Z",ISBLANK(G939)),0,_xlfn.XLOOKUP(S939,INDIRECT(U939&amp;AR939&amp;"w"),INDIRECT(U939&amp;AR939)))</f>
        <v>0</v>
      </c>
      <c r="AT939" s="9" cm="1">
        <f t="array" ref="AT939">IF(F939="ExtraLok 100",_xlfn.XLOOKUP(S939,'ExtraLok 100'!$C$6:$S$6,_xlfn.XLOOKUP('Pricing Tool'!T939,'ExtraLok 100'!$A$7:$A$21,'ExtraLok 100'!$C$7:$S$21)),IF(F939="ExtraLok 125",_xlfn.XLOOKUP('Pricing Tool'!S939,'ExtraLok 125'!$C$6:$S$6,_xlfn.XLOOKUP('Pricing Tool'!T939,'ExtraLok 125'!$A$7:$A$33,'ExtraLok 125'!$C$7:$S$33)),0))</f>
        <v>0</v>
      </c>
      <c r="AU939" s="9">
        <f t="shared" ca="1" si="318"/>
        <v>0</v>
      </c>
      <c r="AV939" s="9" t="str">
        <f t="shared" si="306"/>
        <v/>
      </c>
      <c r="AW939" s="85" t="e">
        <f>_xlfn.XLOOKUP($AV939,'Size capacities'!$A$2:$A$120,'Size capacities'!D$2:D$120)</f>
        <v>#N/A</v>
      </c>
      <c r="AX939" s="85" t="e">
        <f>_xlfn.XLOOKUP($AV939,'Size capacities'!$A$2:$A$120,'Size capacities'!E$2:E$120)</f>
        <v>#N/A</v>
      </c>
      <c r="AY939" s="85" t="e">
        <f>_xlfn.XLOOKUP($AV939,'Size capacities'!$A$2:$A$120,'Size capacities'!F$2:F$120)</f>
        <v>#N/A</v>
      </c>
      <c r="AZ939" s="85" t="e">
        <f>_xlfn.XLOOKUP($AV939,'Size capacities'!$A$2:$A$120,'Size capacities'!G$2:G$120)</f>
        <v>#N/A</v>
      </c>
      <c r="BA939" s="85">
        <f t="shared" si="307"/>
        <v>0</v>
      </c>
      <c r="BB939" s="85">
        <f t="shared" si="308"/>
        <v>0</v>
      </c>
    </row>
    <row r="940" spans="1:54" x14ac:dyDescent="0.3">
      <c r="A940" s="7">
        <v>937</v>
      </c>
      <c r="B940" s="91"/>
      <c r="C940" s="91"/>
      <c r="D940" s="91"/>
      <c r="E940" s="91"/>
      <c r="F940" s="91"/>
      <c r="G940" s="91"/>
      <c r="H940" s="91"/>
      <c r="I940" s="91"/>
      <c r="J940" s="91"/>
      <c r="K940" s="92"/>
      <c r="L940" s="92"/>
      <c r="M940" s="9">
        <f t="shared" ca="1" si="298"/>
        <v>0</v>
      </c>
      <c r="N940" s="10" cm="1">
        <f t="array" aca="1" ref="N940" ca="1">IF(ISBLANK(C940),0,IF(F940="Flow",AP940,IF(F940="Cascade",AQ940,IF(OR(ISBLANK(F940),ISBLANK(G940),ISBLANK(I940),ISBLANK(J940)),0,(_xlfn.XLOOKUP(S940,INDIRECT(U940&amp;W940&amp;"W"),_xlfn.XLOOKUP(T940,INDIRECT(U940&amp;W940&amp;"D"),INDIRECT(U940&amp;W940))))))))</f>
        <v>0</v>
      </c>
      <c r="O940" s="93"/>
      <c r="P940" s="9">
        <f t="shared" ca="1" si="299"/>
        <v>0</v>
      </c>
      <c r="Q940" s="9">
        <f t="shared" si="309"/>
        <v>0</v>
      </c>
      <c r="S940" s="7">
        <f t="shared" si="310"/>
        <v>800</v>
      </c>
      <c r="T940" s="7">
        <f t="shared" si="311"/>
        <v>800</v>
      </c>
      <c r="U940" s="8" t="str">
        <f t="shared" si="312"/>
        <v/>
      </c>
      <c r="V940" s="7" cm="1">
        <f t="array" aca="1" ref="V940" ca="1">IF(ISBLANK(I940),0,_xlfn.XLOOKUP(I940,INDIRECT(U940&amp;"Controls"),INDIRECT(U940&amp;"ControlsAddon")))</f>
        <v>0</v>
      </c>
      <c r="W940" s="7" t="str">
        <f t="shared" si="300"/>
        <v/>
      </c>
      <c r="X940" s="7" cm="1">
        <f t="array" aca="1" ref="X940" ca="1">IF(AND(K940="y",NOT(ISBLANK(H940))),_xlfn.XLOOKUP(S940,ralcassette,ralcassettecost),IF(K940="Y",_xlfn.XLOOKUP(S940,INDIRECT(U940&amp;"RALW"),_xlfn.XLOOKUP(T940,INDIRECT(U940&amp;"RALD"),INDIRECT(U940&amp;"RAL"))),0))</f>
        <v>0</v>
      </c>
      <c r="Y940" s="7">
        <f t="shared" si="313"/>
        <v>0</v>
      </c>
      <c r="Z940" s="7">
        <f t="shared" si="314"/>
        <v>0</v>
      </c>
      <c r="AA940" s="7" cm="1">
        <f t="array" ref="AA940">IF(ISNUMBER(SEARCH("cassette",H940)),_xlfn.XLOOKUP(S940,cassettewidth,_xlfn.XLOOKUP(H940,cassettetype,cassette)),IF(ISNUMBER(SEARCH("fascia",H940)),_xlfn.XLOOKUP(S940,fasciawidth,_xlfn.XLOOKUP(H940,fasciatype,fascia)),0))</f>
        <v>0</v>
      </c>
      <c r="AB940" s="7" t="str">
        <f t="shared" si="315"/>
        <v/>
      </c>
      <c r="AC940" s="7" t="str" cm="1">
        <f t="array" ref="AC940">IF(NOT(ISBLANK(H940)),_xlfn.XLOOKUP(S940,cassetterefwidth,_xlfn.XLOOKUP(T940,cassetterefdrop,cassetteref)),"")</f>
        <v/>
      </c>
      <c r="AD940" s="1" t="b">
        <f t="shared" si="316"/>
        <v>0</v>
      </c>
      <c r="AE940" s="1" t="b">
        <f t="shared" si="301"/>
        <v>0</v>
      </c>
      <c r="AF940" s="10" t="e" cm="1">
        <f t="array" aca="1" ref="AF940" ca="1">(_xlfn.XLOOKUP($S940,INDIRECT($U940&amp;$W940&amp;"W"),_xlfn.XLOOKUP($T940,INDIRECT($U940&amp;$W940&amp;"D"),INDIRECT($U940&amp;$W940))))</f>
        <v>#REF!</v>
      </c>
      <c r="AG940" s="9"/>
      <c r="AH940" s="9"/>
      <c r="AI940" s="9"/>
      <c r="AJ940" s="9"/>
      <c r="AK940" s="9"/>
      <c r="AL940" s="7">
        <f t="shared" si="302"/>
        <v>500</v>
      </c>
      <c r="AM940" s="7" t="str">
        <f t="shared" si="317"/>
        <v/>
      </c>
      <c r="AN940" s="7">
        <f t="shared" si="303"/>
        <v>0</v>
      </c>
      <c r="AO940" s="7">
        <f t="shared" si="304"/>
        <v>0</v>
      </c>
      <c r="AP940" s="9" cm="1">
        <f t="array" aca="1" ref="AP940" ca="1">IF(F940="Flow",_xlfn.XLOOKUP(AL940,INDIRECT(F940&amp;AM940&amp;"W"),_xlfn.XLOOKUP(AI940,INDIRECT(F940&amp;AM940&amp;"H"),INDIRECT(F940&amp;AM940))),0)</f>
        <v>0</v>
      </c>
      <c r="AQ940" s="9">
        <f>IF(F940="Cascade",_xlfn.XLOOKUP(S940,Cascade!$C$4:$S$4,Cascade!$C$5:$S$5),0)</f>
        <v>0</v>
      </c>
      <c r="AR940" s="9" t="b">
        <f t="shared" si="305"/>
        <v>0</v>
      </c>
      <c r="AS940" s="9" cm="1">
        <f t="array" aca="1" ref="AS940" ca="1">IF(OR(G940="Ellipse 43",G940="Luxury 46",G940="Type 2",G940="Type D",G940="Type Z",ISBLANK(G940)),0,_xlfn.XLOOKUP(S940,INDIRECT(U940&amp;AR940&amp;"w"),INDIRECT(U940&amp;AR940)))</f>
        <v>0</v>
      </c>
      <c r="AT940" s="9" cm="1">
        <f t="array" ref="AT940">IF(F940="ExtraLok 100",_xlfn.XLOOKUP(S940,'ExtraLok 100'!$C$6:$S$6,_xlfn.XLOOKUP('Pricing Tool'!T940,'ExtraLok 100'!$A$7:$A$21,'ExtraLok 100'!$C$7:$S$21)),IF(F940="ExtraLok 125",_xlfn.XLOOKUP('Pricing Tool'!S940,'ExtraLok 125'!$C$6:$S$6,_xlfn.XLOOKUP('Pricing Tool'!T940,'ExtraLok 125'!$A$7:$A$33,'ExtraLok 125'!$C$7:$S$33)),0))</f>
        <v>0</v>
      </c>
      <c r="AU940" s="9">
        <f t="shared" ca="1" si="318"/>
        <v>0</v>
      </c>
      <c r="AV940" s="9" t="str">
        <f t="shared" si="306"/>
        <v/>
      </c>
      <c r="AW940" s="85" t="e">
        <f>_xlfn.XLOOKUP($AV940,'Size capacities'!$A$2:$A$120,'Size capacities'!D$2:D$120)</f>
        <v>#N/A</v>
      </c>
      <c r="AX940" s="85" t="e">
        <f>_xlfn.XLOOKUP($AV940,'Size capacities'!$A$2:$A$120,'Size capacities'!E$2:E$120)</f>
        <v>#N/A</v>
      </c>
      <c r="AY940" s="85" t="e">
        <f>_xlfn.XLOOKUP($AV940,'Size capacities'!$A$2:$A$120,'Size capacities'!F$2:F$120)</f>
        <v>#N/A</v>
      </c>
      <c r="AZ940" s="85" t="e">
        <f>_xlfn.XLOOKUP($AV940,'Size capacities'!$A$2:$A$120,'Size capacities'!G$2:G$120)</f>
        <v>#N/A</v>
      </c>
      <c r="BA940" s="85">
        <f t="shared" si="307"/>
        <v>0</v>
      </c>
      <c r="BB940" s="85">
        <f t="shared" si="308"/>
        <v>0</v>
      </c>
    </row>
    <row r="941" spans="1:54" x14ac:dyDescent="0.3">
      <c r="A941" s="7">
        <v>938</v>
      </c>
      <c r="B941" s="91"/>
      <c r="C941" s="91"/>
      <c r="D941" s="91"/>
      <c r="E941" s="91"/>
      <c r="F941" s="91"/>
      <c r="G941" s="91"/>
      <c r="H941" s="91"/>
      <c r="I941" s="91"/>
      <c r="J941" s="91"/>
      <c r="K941" s="92"/>
      <c r="L941" s="92"/>
      <c r="M941" s="9">
        <f t="shared" ca="1" si="298"/>
        <v>0</v>
      </c>
      <c r="N941" s="10" cm="1">
        <f t="array" aca="1" ref="N941" ca="1">IF(ISBLANK(C941),0,IF(F941="Flow",AP941,IF(F941="Cascade",AQ941,IF(OR(ISBLANK(F941),ISBLANK(G941),ISBLANK(I941),ISBLANK(J941)),0,(_xlfn.XLOOKUP(S941,INDIRECT(U941&amp;W941&amp;"W"),_xlfn.XLOOKUP(T941,INDIRECT(U941&amp;W941&amp;"D"),INDIRECT(U941&amp;W941))))))))</f>
        <v>0</v>
      </c>
      <c r="O941" s="93"/>
      <c r="P941" s="9">
        <f t="shared" ca="1" si="299"/>
        <v>0</v>
      </c>
      <c r="Q941" s="9">
        <f t="shared" si="309"/>
        <v>0</v>
      </c>
      <c r="S941" s="7">
        <f t="shared" si="310"/>
        <v>800</v>
      </c>
      <c r="T941" s="7">
        <f t="shared" si="311"/>
        <v>800</v>
      </c>
      <c r="U941" s="8" t="str">
        <f t="shared" si="312"/>
        <v/>
      </c>
      <c r="V941" s="7" cm="1">
        <f t="array" aca="1" ref="V941" ca="1">IF(ISBLANK(I941),0,_xlfn.XLOOKUP(I941,INDIRECT(U941&amp;"Controls"),INDIRECT(U941&amp;"ControlsAddon")))</f>
        <v>0</v>
      </c>
      <c r="W941" s="7" t="str">
        <f t="shared" si="300"/>
        <v/>
      </c>
      <c r="X941" s="7" cm="1">
        <f t="array" aca="1" ref="X941" ca="1">IF(AND(K941="y",NOT(ISBLANK(H941))),_xlfn.XLOOKUP(S941,ralcassette,ralcassettecost),IF(K941="Y",_xlfn.XLOOKUP(S941,INDIRECT(U941&amp;"RALW"),_xlfn.XLOOKUP(T941,INDIRECT(U941&amp;"RALD"),INDIRECT(U941&amp;"RAL"))),0))</f>
        <v>0</v>
      </c>
      <c r="Y941" s="7">
        <f t="shared" si="313"/>
        <v>0</v>
      </c>
      <c r="Z941" s="7">
        <f t="shared" si="314"/>
        <v>0</v>
      </c>
      <c r="AA941" s="7" cm="1">
        <f t="array" ref="AA941">IF(ISNUMBER(SEARCH("cassette",H941)),_xlfn.XLOOKUP(S941,cassettewidth,_xlfn.XLOOKUP(H941,cassettetype,cassette)),IF(ISNUMBER(SEARCH("fascia",H941)),_xlfn.XLOOKUP(S941,fasciawidth,_xlfn.XLOOKUP(H941,fasciatype,fascia)),0))</f>
        <v>0</v>
      </c>
      <c r="AB941" s="7" t="str">
        <f t="shared" si="315"/>
        <v/>
      </c>
      <c r="AC941" s="7" t="str" cm="1">
        <f t="array" ref="AC941">IF(NOT(ISBLANK(H941)),_xlfn.XLOOKUP(S941,cassetterefwidth,_xlfn.XLOOKUP(T941,cassetterefdrop,cassetteref)),"")</f>
        <v/>
      </c>
      <c r="AD941" s="1" t="b">
        <f t="shared" si="316"/>
        <v>0</v>
      </c>
      <c r="AE941" s="1" t="b">
        <f t="shared" si="301"/>
        <v>0</v>
      </c>
      <c r="AF941" s="10" t="e" cm="1">
        <f t="array" aca="1" ref="AF941" ca="1">(_xlfn.XLOOKUP($S941,INDIRECT($U941&amp;$W941&amp;"W"),_xlfn.XLOOKUP($T941,INDIRECT($U941&amp;$W941&amp;"D"),INDIRECT($U941&amp;$W941))))</f>
        <v>#REF!</v>
      </c>
      <c r="AG941" s="9"/>
      <c r="AH941" s="9"/>
      <c r="AI941" s="9"/>
      <c r="AJ941" s="9"/>
      <c r="AK941" s="9"/>
      <c r="AL941" s="7">
        <f t="shared" si="302"/>
        <v>500</v>
      </c>
      <c r="AM941" s="7" t="str">
        <f t="shared" si="317"/>
        <v/>
      </c>
      <c r="AN941" s="7">
        <f t="shared" si="303"/>
        <v>0</v>
      </c>
      <c r="AO941" s="7">
        <f t="shared" si="304"/>
        <v>0</v>
      </c>
      <c r="AP941" s="9" cm="1">
        <f t="array" aca="1" ref="AP941" ca="1">IF(F941="Flow",_xlfn.XLOOKUP(AL941,INDIRECT(F941&amp;AM941&amp;"W"),_xlfn.XLOOKUP(AI941,INDIRECT(F941&amp;AM941&amp;"H"),INDIRECT(F941&amp;AM941))),0)</f>
        <v>0</v>
      </c>
      <c r="AQ941" s="9">
        <f>IF(F941="Cascade",_xlfn.XLOOKUP(S941,Cascade!$C$4:$S$4,Cascade!$C$5:$S$5),0)</f>
        <v>0</v>
      </c>
      <c r="AR941" s="9" t="b">
        <f t="shared" si="305"/>
        <v>0</v>
      </c>
      <c r="AS941" s="9" cm="1">
        <f t="array" aca="1" ref="AS941" ca="1">IF(OR(G941="Ellipse 43",G941="Luxury 46",G941="Type 2",G941="Type D",G941="Type Z",ISBLANK(G941)),0,_xlfn.XLOOKUP(S941,INDIRECT(U941&amp;AR941&amp;"w"),INDIRECT(U941&amp;AR941)))</f>
        <v>0</v>
      </c>
      <c r="AT941" s="9" cm="1">
        <f t="array" ref="AT941">IF(F941="ExtraLok 100",_xlfn.XLOOKUP(S941,'ExtraLok 100'!$C$6:$S$6,_xlfn.XLOOKUP('Pricing Tool'!T941,'ExtraLok 100'!$A$7:$A$21,'ExtraLok 100'!$C$7:$S$21)),IF(F941="ExtraLok 125",_xlfn.XLOOKUP('Pricing Tool'!S941,'ExtraLok 125'!$C$6:$S$6,_xlfn.XLOOKUP('Pricing Tool'!T941,'ExtraLok 125'!$A$7:$A$33,'ExtraLok 125'!$C$7:$S$33)),0))</f>
        <v>0</v>
      </c>
      <c r="AU941" s="9">
        <f t="shared" ca="1" si="318"/>
        <v>0</v>
      </c>
      <c r="AV941" s="9" t="str">
        <f t="shared" si="306"/>
        <v/>
      </c>
      <c r="AW941" s="85" t="e">
        <f>_xlfn.XLOOKUP($AV941,'Size capacities'!$A$2:$A$120,'Size capacities'!D$2:D$120)</f>
        <v>#N/A</v>
      </c>
      <c r="AX941" s="85" t="e">
        <f>_xlfn.XLOOKUP($AV941,'Size capacities'!$A$2:$A$120,'Size capacities'!E$2:E$120)</f>
        <v>#N/A</v>
      </c>
      <c r="AY941" s="85" t="e">
        <f>_xlfn.XLOOKUP($AV941,'Size capacities'!$A$2:$A$120,'Size capacities'!F$2:F$120)</f>
        <v>#N/A</v>
      </c>
      <c r="AZ941" s="85" t="e">
        <f>_xlfn.XLOOKUP($AV941,'Size capacities'!$A$2:$A$120,'Size capacities'!G$2:G$120)</f>
        <v>#N/A</v>
      </c>
      <c r="BA941" s="85">
        <f t="shared" si="307"/>
        <v>0</v>
      </c>
      <c r="BB941" s="85">
        <f t="shared" si="308"/>
        <v>0</v>
      </c>
    </row>
    <row r="942" spans="1:54" x14ac:dyDescent="0.3">
      <c r="A942" s="7">
        <v>939</v>
      </c>
      <c r="B942" s="91"/>
      <c r="C942" s="91"/>
      <c r="D942" s="91"/>
      <c r="E942" s="91"/>
      <c r="F942" s="91"/>
      <c r="G942" s="91"/>
      <c r="H942" s="91"/>
      <c r="I942" s="91"/>
      <c r="J942" s="91"/>
      <c r="K942" s="92"/>
      <c r="L942" s="92"/>
      <c r="M942" s="9">
        <f t="shared" ca="1" si="298"/>
        <v>0</v>
      </c>
      <c r="N942" s="10" cm="1">
        <f t="array" aca="1" ref="N942" ca="1">IF(ISBLANK(C942),0,IF(F942="Flow",AP942,IF(F942="Cascade",AQ942,IF(OR(ISBLANK(F942),ISBLANK(G942),ISBLANK(I942),ISBLANK(J942)),0,(_xlfn.XLOOKUP(S942,INDIRECT(U942&amp;W942&amp;"W"),_xlfn.XLOOKUP(T942,INDIRECT(U942&amp;W942&amp;"D"),INDIRECT(U942&amp;W942))))))))</f>
        <v>0</v>
      </c>
      <c r="O942" s="93"/>
      <c r="P942" s="9">
        <f t="shared" ca="1" si="299"/>
        <v>0</v>
      </c>
      <c r="Q942" s="9">
        <f t="shared" si="309"/>
        <v>0</v>
      </c>
      <c r="S942" s="7">
        <f t="shared" si="310"/>
        <v>800</v>
      </c>
      <c r="T942" s="7">
        <f t="shared" si="311"/>
        <v>800</v>
      </c>
      <c r="U942" s="8" t="str">
        <f t="shared" si="312"/>
        <v/>
      </c>
      <c r="V942" s="7" cm="1">
        <f t="array" aca="1" ref="V942" ca="1">IF(ISBLANK(I942),0,_xlfn.XLOOKUP(I942,INDIRECT(U942&amp;"Controls"),INDIRECT(U942&amp;"ControlsAddon")))</f>
        <v>0</v>
      </c>
      <c r="W942" s="7" t="str">
        <f t="shared" si="300"/>
        <v/>
      </c>
      <c r="X942" s="7" cm="1">
        <f t="array" aca="1" ref="X942" ca="1">IF(AND(K942="y",NOT(ISBLANK(H942))),_xlfn.XLOOKUP(S942,ralcassette,ralcassettecost),IF(K942="Y",_xlfn.XLOOKUP(S942,INDIRECT(U942&amp;"RALW"),_xlfn.XLOOKUP(T942,INDIRECT(U942&amp;"RALD"),INDIRECT(U942&amp;"RAL"))),0))</f>
        <v>0</v>
      </c>
      <c r="Y942" s="7">
        <f t="shared" si="313"/>
        <v>0</v>
      </c>
      <c r="Z942" s="7">
        <f t="shared" si="314"/>
        <v>0</v>
      </c>
      <c r="AA942" s="7" cm="1">
        <f t="array" ref="AA942">IF(ISNUMBER(SEARCH("cassette",H942)),_xlfn.XLOOKUP(S942,cassettewidth,_xlfn.XLOOKUP(H942,cassettetype,cassette)),IF(ISNUMBER(SEARCH("fascia",H942)),_xlfn.XLOOKUP(S942,fasciawidth,_xlfn.XLOOKUP(H942,fasciatype,fascia)),0))</f>
        <v>0</v>
      </c>
      <c r="AB942" s="7" t="str">
        <f t="shared" si="315"/>
        <v/>
      </c>
      <c r="AC942" s="7" t="str" cm="1">
        <f t="array" ref="AC942">IF(NOT(ISBLANK(H942)),_xlfn.XLOOKUP(S942,cassetterefwidth,_xlfn.XLOOKUP(T942,cassetterefdrop,cassetteref)),"")</f>
        <v/>
      </c>
      <c r="AD942" s="1" t="b">
        <f t="shared" si="316"/>
        <v>0</v>
      </c>
      <c r="AE942" s="1" t="b">
        <f t="shared" si="301"/>
        <v>0</v>
      </c>
      <c r="AF942" s="10" t="e" cm="1">
        <f t="array" aca="1" ref="AF942" ca="1">(_xlfn.XLOOKUP($S942,INDIRECT($U942&amp;$W942&amp;"W"),_xlfn.XLOOKUP($T942,INDIRECT($U942&amp;$W942&amp;"D"),INDIRECT($U942&amp;$W942))))</f>
        <v>#REF!</v>
      </c>
      <c r="AG942" s="9"/>
      <c r="AH942" s="9"/>
      <c r="AI942" s="9"/>
      <c r="AJ942" s="9"/>
      <c r="AK942" s="9"/>
      <c r="AL942" s="7">
        <f t="shared" si="302"/>
        <v>500</v>
      </c>
      <c r="AM942" s="7" t="str">
        <f t="shared" si="317"/>
        <v/>
      </c>
      <c r="AN942" s="7">
        <f t="shared" si="303"/>
        <v>0</v>
      </c>
      <c r="AO942" s="7">
        <f t="shared" si="304"/>
        <v>0</v>
      </c>
      <c r="AP942" s="9" cm="1">
        <f t="array" aca="1" ref="AP942" ca="1">IF(F942="Flow",_xlfn.XLOOKUP(AL942,INDIRECT(F942&amp;AM942&amp;"W"),_xlfn.XLOOKUP(AI942,INDIRECT(F942&amp;AM942&amp;"H"),INDIRECT(F942&amp;AM942))),0)</f>
        <v>0</v>
      </c>
      <c r="AQ942" s="9">
        <f>IF(F942="Cascade",_xlfn.XLOOKUP(S942,Cascade!$C$4:$S$4,Cascade!$C$5:$S$5),0)</f>
        <v>0</v>
      </c>
      <c r="AR942" s="9" t="b">
        <f t="shared" si="305"/>
        <v>0</v>
      </c>
      <c r="AS942" s="9" cm="1">
        <f t="array" aca="1" ref="AS942" ca="1">IF(OR(G942="Ellipse 43",G942="Luxury 46",G942="Type 2",G942="Type D",G942="Type Z",ISBLANK(G942)),0,_xlfn.XLOOKUP(S942,INDIRECT(U942&amp;AR942&amp;"w"),INDIRECT(U942&amp;AR942)))</f>
        <v>0</v>
      </c>
      <c r="AT942" s="9" cm="1">
        <f t="array" ref="AT942">IF(F942="ExtraLok 100",_xlfn.XLOOKUP(S942,'ExtraLok 100'!$C$6:$S$6,_xlfn.XLOOKUP('Pricing Tool'!T942,'ExtraLok 100'!$A$7:$A$21,'ExtraLok 100'!$C$7:$S$21)),IF(F942="ExtraLok 125",_xlfn.XLOOKUP('Pricing Tool'!S942,'ExtraLok 125'!$C$6:$S$6,_xlfn.XLOOKUP('Pricing Tool'!T942,'ExtraLok 125'!$A$7:$A$33,'ExtraLok 125'!$C$7:$S$33)),0))</f>
        <v>0</v>
      </c>
      <c r="AU942" s="9">
        <f t="shared" ca="1" si="318"/>
        <v>0</v>
      </c>
      <c r="AV942" s="9" t="str">
        <f t="shared" si="306"/>
        <v/>
      </c>
      <c r="AW942" s="85" t="e">
        <f>_xlfn.XLOOKUP($AV942,'Size capacities'!$A$2:$A$120,'Size capacities'!D$2:D$120)</f>
        <v>#N/A</v>
      </c>
      <c r="AX942" s="85" t="e">
        <f>_xlfn.XLOOKUP($AV942,'Size capacities'!$A$2:$A$120,'Size capacities'!E$2:E$120)</f>
        <v>#N/A</v>
      </c>
      <c r="AY942" s="85" t="e">
        <f>_xlfn.XLOOKUP($AV942,'Size capacities'!$A$2:$A$120,'Size capacities'!F$2:F$120)</f>
        <v>#N/A</v>
      </c>
      <c r="AZ942" s="85" t="e">
        <f>_xlfn.XLOOKUP($AV942,'Size capacities'!$A$2:$A$120,'Size capacities'!G$2:G$120)</f>
        <v>#N/A</v>
      </c>
      <c r="BA942" s="85">
        <f t="shared" si="307"/>
        <v>0</v>
      </c>
      <c r="BB942" s="85">
        <f t="shared" si="308"/>
        <v>0</v>
      </c>
    </row>
    <row r="943" spans="1:54" x14ac:dyDescent="0.3">
      <c r="A943" s="7">
        <v>940</v>
      </c>
      <c r="B943" s="91"/>
      <c r="C943" s="91"/>
      <c r="D943" s="91"/>
      <c r="E943" s="91"/>
      <c r="F943" s="91"/>
      <c r="G943" s="91"/>
      <c r="H943" s="91"/>
      <c r="I943" s="91"/>
      <c r="J943" s="91"/>
      <c r="K943" s="92"/>
      <c r="L943" s="92"/>
      <c r="M943" s="9">
        <f t="shared" ca="1" si="298"/>
        <v>0</v>
      </c>
      <c r="N943" s="10" cm="1">
        <f t="array" aca="1" ref="N943" ca="1">IF(ISBLANK(C943),0,IF(F943="Flow",AP943,IF(F943="Cascade",AQ943,IF(OR(ISBLANK(F943),ISBLANK(G943),ISBLANK(I943),ISBLANK(J943)),0,(_xlfn.XLOOKUP(S943,INDIRECT(U943&amp;W943&amp;"W"),_xlfn.XLOOKUP(T943,INDIRECT(U943&amp;W943&amp;"D"),INDIRECT(U943&amp;W943))))))))</f>
        <v>0</v>
      </c>
      <c r="O943" s="93"/>
      <c r="P943" s="9">
        <f t="shared" ca="1" si="299"/>
        <v>0</v>
      </c>
      <c r="Q943" s="9">
        <f t="shared" si="309"/>
        <v>0</v>
      </c>
      <c r="S943" s="7">
        <f t="shared" si="310"/>
        <v>800</v>
      </c>
      <c r="T943" s="7">
        <f t="shared" si="311"/>
        <v>800</v>
      </c>
      <c r="U943" s="8" t="str">
        <f t="shared" si="312"/>
        <v/>
      </c>
      <c r="V943" s="7" cm="1">
        <f t="array" aca="1" ref="V943" ca="1">IF(ISBLANK(I943),0,_xlfn.XLOOKUP(I943,INDIRECT(U943&amp;"Controls"),INDIRECT(U943&amp;"ControlsAddon")))</f>
        <v>0</v>
      </c>
      <c r="W943" s="7" t="str">
        <f t="shared" si="300"/>
        <v/>
      </c>
      <c r="X943" s="7" cm="1">
        <f t="array" aca="1" ref="X943" ca="1">IF(AND(K943="y",NOT(ISBLANK(H943))),_xlfn.XLOOKUP(S943,ralcassette,ralcassettecost),IF(K943="Y",_xlfn.XLOOKUP(S943,INDIRECT(U943&amp;"RALW"),_xlfn.XLOOKUP(T943,INDIRECT(U943&amp;"RALD"),INDIRECT(U943&amp;"RAL"))),0))</f>
        <v>0</v>
      </c>
      <c r="Y943" s="7">
        <f t="shared" si="313"/>
        <v>0</v>
      </c>
      <c r="Z943" s="7">
        <f t="shared" si="314"/>
        <v>0</v>
      </c>
      <c r="AA943" s="7" cm="1">
        <f t="array" ref="AA943">IF(ISNUMBER(SEARCH("cassette",H943)),_xlfn.XLOOKUP(S943,cassettewidth,_xlfn.XLOOKUP(H943,cassettetype,cassette)),IF(ISNUMBER(SEARCH("fascia",H943)),_xlfn.XLOOKUP(S943,fasciawidth,_xlfn.XLOOKUP(H943,fasciatype,fascia)),0))</f>
        <v>0</v>
      </c>
      <c r="AB943" s="7" t="str">
        <f t="shared" si="315"/>
        <v/>
      </c>
      <c r="AC943" s="7" t="str" cm="1">
        <f t="array" ref="AC943">IF(NOT(ISBLANK(H943)),_xlfn.XLOOKUP(S943,cassetterefwidth,_xlfn.XLOOKUP(T943,cassetterefdrop,cassetteref)),"")</f>
        <v/>
      </c>
      <c r="AD943" s="1" t="b">
        <f t="shared" si="316"/>
        <v>0</v>
      </c>
      <c r="AE943" s="1" t="b">
        <f t="shared" si="301"/>
        <v>0</v>
      </c>
      <c r="AF943" s="10" t="e" cm="1">
        <f t="array" aca="1" ref="AF943" ca="1">(_xlfn.XLOOKUP($S943,INDIRECT($U943&amp;$W943&amp;"W"),_xlfn.XLOOKUP($T943,INDIRECT($U943&amp;$W943&amp;"D"),INDIRECT($U943&amp;$W943))))</f>
        <v>#REF!</v>
      </c>
      <c r="AG943" s="9"/>
      <c r="AH943" s="9"/>
      <c r="AI943" s="9"/>
      <c r="AJ943" s="9"/>
      <c r="AK943" s="9"/>
      <c r="AL943" s="7">
        <f t="shared" si="302"/>
        <v>500</v>
      </c>
      <c r="AM943" s="7" t="str">
        <f t="shared" si="317"/>
        <v/>
      </c>
      <c r="AN943" s="7">
        <f t="shared" si="303"/>
        <v>0</v>
      </c>
      <c r="AO943" s="7">
        <f t="shared" si="304"/>
        <v>0</v>
      </c>
      <c r="AP943" s="9" cm="1">
        <f t="array" aca="1" ref="AP943" ca="1">IF(F943="Flow",_xlfn.XLOOKUP(AL943,INDIRECT(F943&amp;AM943&amp;"W"),_xlfn.XLOOKUP(AI943,INDIRECT(F943&amp;AM943&amp;"H"),INDIRECT(F943&amp;AM943))),0)</f>
        <v>0</v>
      </c>
      <c r="AQ943" s="9">
        <f>IF(F943="Cascade",_xlfn.XLOOKUP(S943,Cascade!$C$4:$S$4,Cascade!$C$5:$S$5),0)</f>
        <v>0</v>
      </c>
      <c r="AR943" s="9" t="b">
        <f t="shared" si="305"/>
        <v>0</v>
      </c>
      <c r="AS943" s="9" cm="1">
        <f t="array" aca="1" ref="AS943" ca="1">IF(OR(G943="Ellipse 43",G943="Luxury 46",G943="Type 2",G943="Type D",G943="Type Z",ISBLANK(G943)),0,_xlfn.XLOOKUP(S943,INDIRECT(U943&amp;AR943&amp;"w"),INDIRECT(U943&amp;AR943)))</f>
        <v>0</v>
      </c>
      <c r="AT943" s="9" cm="1">
        <f t="array" ref="AT943">IF(F943="ExtraLok 100",_xlfn.XLOOKUP(S943,'ExtraLok 100'!$C$6:$S$6,_xlfn.XLOOKUP('Pricing Tool'!T943,'ExtraLok 100'!$A$7:$A$21,'ExtraLok 100'!$C$7:$S$21)),IF(F943="ExtraLok 125",_xlfn.XLOOKUP('Pricing Tool'!S943,'ExtraLok 125'!$C$6:$S$6,_xlfn.XLOOKUP('Pricing Tool'!T943,'ExtraLok 125'!$A$7:$A$33,'ExtraLok 125'!$C$7:$S$33)),0))</f>
        <v>0</v>
      </c>
      <c r="AU943" s="9">
        <f t="shared" ca="1" si="318"/>
        <v>0</v>
      </c>
      <c r="AV943" s="9" t="str">
        <f t="shared" si="306"/>
        <v/>
      </c>
      <c r="AW943" s="85" t="e">
        <f>_xlfn.XLOOKUP($AV943,'Size capacities'!$A$2:$A$120,'Size capacities'!D$2:D$120)</f>
        <v>#N/A</v>
      </c>
      <c r="AX943" s="85" t="e">
        <f>_xlfn.XLOOKUP($AV943,'Size capacities'!$A$2:$A$120,'Size capacities'!E$2:E$120)</f>
        <v>#N/A</v>
      </c>
      <c r="AY943" s="85" t="e">
        <f>_xlfn.XLOOKUP($AV943,'Size capacities'!$A$2:$A$120,'Size capacities'!F$2:F$120)</f>
        <v>#N/A</v>
      </c>
      <c r="AZ943" s="85" t="e">
        <f>_xlfn.XLOOKUP($AV943,'Size capacities'!$A$2:$A$120,'Size capacities'!G$2:G$120)</f>
        <v>#N/A</v>
      </c>
      <c r="BA943" s="85">
        <f t="shared" si="307"/>
        <v>0</v>
      </c>
      <c r="BB943" s="85">
        <f t="shared" si="308"/>
        <v>0</v>
      </c>
    </row>
    <row r="944" spans="1:54" x14ac:dyDescent="0.3">
      <c r="A944" s="7">
        <v>941</v>
      </c>
      <c r="B944" s="91"/>
      <c r="C944" s="91"/>
      <c r="D944" s="91"/>
      <c r="E944" s="91"/>
      <c r="F944" s="91"/>
      <c r="G944" s="91"/>
      <c r="H944" s="91"/>
      <c r="I944" s="91"/>
      <c r="J944" s="91"/>
      <c r="K944" s="92"/>
      <c r="L944" s="92"/>
      <c r="M944" s="9">
        <f t="shared" ca="1" si="298"/>
        <v>0</v>
      </c>
      <c r="N944" s="10" cm="1">
        <f t="array" aca="1" ref="N944" ca="1">IF(ISBLANK(C944),0,IF(F944="Flow",AP944,IF(F944="Cascade",AQ944,IF(OR(ISBLANK(F944),ISBLANK(G944),ISBLANK(I944),ISBLANK(J944)),0,(_xlfn.XLOOKUP(S944,INDIRECT(U944&amp;W944&amp;"W"),_xlfn.XLOOKUP(T944,INDIRECT(U944&amp;W944&amp;"D"),INDIRECT(U944&amp;W944))))))))</f>
        <v>0</v>
      </c>
      <c r="O944" s="93"/>
      <c r="P944" s="9">
        <f t="shared" ca="1" si="299"/>
        <v>0</v>
      </c>
      <c r="Q944" s="9">
        <f t="shared" si="309"/>
        <v>0</v>
      </c>
      <c r="S944" s="7">
        <f t="shared" si="310"/>
        <v>800</v>
      </c>
      <c r="T944" s="7">
        <f t="shared" si="311"/>
        <v>800</v>
      </c>
      <c r="U944" s="8" t="str">
        <f t="shared" si="312"/>
        <v/>
      </c>
      <c r="V944" s="7" cm="1">
        <f t="array" aca="1" ref="V944" ca="1">IF(ISBLANK(I944),0,_xlfn.XLOOKUP(I944,INDIRECT(U944&amp;"Controls"),INDIRECT(U944&amp;"ControlsAddon")))</f>
        <v>0</v>
      </c>
      <c r="W944" s="7" t="str">
        <f t="shared" si="300"/>
        <v/>
      </c>
      <c r="X944" s="7" cm="1">
        <f t="array" aca="1" ref="X944" ca="1">IF(AND(K944="y",NOT(ISBLANK(H944))),_xlfn.XLOOKUP(S944,ralcassette,ralcassettecost),IF(K944="Y",_xlfn.XLOOKUP(S944,INDIRECT(U944&amp;"RALW"),_xlfn.XLOOKUP(T944,INDIRECT(U944&amp;"RALD"),INDIRECT(U944&amp;"RAL"))),0))</f>
        <v>0</v>
      </c>
      <c r="Y944" s="7">
        <f t="shared" si="313"/>
        <v>0</v>
      </c>
      <c r="Z944" s="7">
        <f t="shared" si="314"/>
        <v>0</v>
      </c>
      <c r="AA944" s="7" cm="1">
        <f t="array" ref="AA944">IF(ISNUMBER(SEARCH("cassette",H944)),_xlfn.XLOOKUP(S944,cassettewidth,_xlfn.XLOOKUP(H944,cassettetype,cassette)),IF(ISNUMBER(SEARCH("fascia",H944)),_xlfn.XLOOKUP(S944,fasciawidth,_xlfn.XLOOKUP(H944,fasciatype,fascia)),0))</f>
        <v>0</v>
      </c>
      <c r="AB944" s="7" t="str">
        <f t="shared" si="315"/>
        <v/>
      </c>
      <c r="AC944" s="7" t="str" cm="1">
        <f t="array" ref="AC944">IF(NOT(ISBLANK(H944)),_xlfn.XLOOKUP(S944,cassetterefwidth,_xlfn.XLOOKUP(T944,cassetterefdrop,cassetteref)),"")</f>
        <v/>
      </c>
      <c r="AD944" s="1" t="b">
        <f t="shared" si="316"/>
        <v>0</v>
      </c>
      <c r="AE944" s="1" t="b">
        <f t="shared" si="301"/>
        <v>0</v>
      </c>
      <c r="AF944" s="10" t="e" cm="1">
        <f t="array" aca="1" ref="AF944" ca="1">(_xlfn.XLOOKUP($S944,INDIRECT($U944&amp;$W944&amp;"W"),_xlfn.XLOOKUP($T944,INDIRECT($U944&amp;$W944&amp;"D"),INDIRECT($U944&amp;$W944))))</f>
        <v>#REF!</v>
      </c>
      <c r="AG944" s="9"/>
      <c r="AH944" s="9"/>
      <c r="AI944" s="9"/>
      <c r="AJ944" s="9"/>
      <c r="AK944" s="9"/>
      <c r="AL944" s="7">
        <f t="shared" si="302"/>
        <v>500</v>
      </c>
      <c r="AM944" s="7" t="str">
        <f t="shared" si="317"/>
        <v/>
      </c>
      <c r="AN944" s="7">
        <f t="shared" si="303"/>
        <v>0</v>
      </c>
      <c r="AO944" s="7">
        <f t="shared" si="304"/>
        <v>0</v>
      </c>
      <c r="AP944" s="9" cm="1">
        <f t="array" aca="1" ref="AP944" ca="1">IF(F944="Flow",_xlfn.XLOOKUP(AL944,INDIRECT(F944&amp;AM944&amp;"W"),_xlfn.XLOOKUP(AI944,INDIRECT(F944&amp;AM944&amp;"H"),INDIRECT(F944&amp;AM944))),0)</f>
        <v>0</v>
      </c>
      <c r="AQ944" s="9">
        <f>IF(F944="Cascade",_xlfn.XLOOKUP(S944,Cascade!$C$4:$S$4,Cascade!$C$5:$S$5),0)</f>
        <v>0</v>
      </c>
      <c r="AR944" s="9" t="b">
        <f t="shared" si="305"/>
        <v>0</v>
      </c>
      <c r="AS944" s="9" cm="1">
        <f t="array" aca="1" ref="AS944" ca="1">IF(OR(G944="Ellipse 43",G944="Luxury 46",G944="Type 2",G944="Type D",G944="Type Z",ISBLANK(G944)),0,_xlfn.XLOOKUP(S944,INDIRECT(U944&amp;AR944&amp;"w"),INDIRECT(U944&amp;AR944)))</f>
        <v>0</v>
      </c>
      <c r="AT944" s="9" cm="1">
        <f t="array" ref="AT944">IF(F944="ExtraLok 100",_xlfn.XLOOKUP(S944,'ExtraLok 100'!$C$6:$S$6,_xlfn.XLOOKUP('Pricing Tool'!T944,'ExtraLok 100'!$A$7:$A$21,'ExtraLok 100'!$C$7:$S$21)),IF(F944="ExtraLok 125",_xlfn.XLOOKUP('Pricing Tool'!S944,'ExtraLok 125'!$C$6:$S$6,_xlfn.XLOOKUP('Pricing Tool'!T944,'ExtraLok 125'!$A$7:$A$33,'ExtraLok 125'!$C$7:$S$33)),0))</f>
        <v>0</v>
      </c>
      <c r="AU944" s="9">
        <f t="shared" ca="1" si="318"/>
        <v>0</v>
      </c>
      <c r="AV944" s="9" t="str">
        <f t="shared" si="306"/>
        <v/>
      </c>
      <c r="AW944" s="85" t="e">
        <f>_xlfn.XLOOKUP($AV944,'Size capacities'!$A$2:$A$120,'Size capacities'!D$2:D$120)</f>
        <v>#N/A</v>
      </c>
      <c r="AX944" s="85" t="e">
        <f>_xlfn.XLOOKUP($AV944,'Size capacities'!$A$2:$A$120,'Size capacities'!E$2:E$120)</f>
        <v>#N/A</v>
      </c>
      <c r="AY944" s="85" t="e">
        <f>_xlfn.XLOOKUP($AV944,'Size capacities'!$A$2:$A$120,'Size capacities'!F$2:F$120)</f>
        <v>#N/A</v>
      </c>
      <c r="AZ944" s="85" t="e">
        <f>_xlfn.XLOOKUP($AV944,'Size capacities'!$A$2:$A$120,'Size capacities'!G$2:G$120)</f>
        <v>#N/A</v>
      </c>
      <c r="BA944" s="85">
        <f t="shared" si="307"/>
        <v>0</v>
      </c>
      <c r="BB944" s="85">
        <f t="shared" si="308"/>
        <v>0</v>
      </c>
    </row>
    <row r="945" spans="1:54" x14ac:dyDescent="0.3">
      <c r="A945" s="7">
        <v>942</v>
      </c>
      <c r="B945" s="91"/>
      <c r="C945" s="91"/>
      <c r="D945" s="91"/>
      <c r="E945" s="91"/>
      <c r="F945" s="91"/>
      <c r="G945" s="91"/>
      <c r="H945" s="91"/>
      <c r="I945" s="91"/>
      <c r="J945" s="91"/>
      <c r="K945" s="92"/>
      <c r="L945" s="92"/>
      <c r="M945" s="9">
        <f t="shared" ca="1" si="298"/>
        <v>0</v>
      </c>
      <c r="N945" s="10" cm="1">
        <f t="array" aca="1" ref="N945" ca="1">IF(ISBLANK(C945),0,IF(F945="Flow",AP945,IF(F945="Cascade",AQ945,IF(OR(ISBLANK(F945),ISBLANK(G945),ISBLANK(I945),ISBLANK(J945)),0,(_xlfn.XLOOKUP(S945,INDIRECT(U945&amp;W945&amp;"W"),_xlfn.XLOOKUP(T945,INDIRECT(U945&amp;W945&amp;"D"),INDIRECT(U945&amp;W945))))))))</f>
        <v>0</v>
      </c>
      <c r="O945" s="93"/>
      <c r="P945" s="9">
        <f t="shared" ca="1" si="299"/>
        <v>0</v>
      </c>
      <c r="Q945" s="9">
        <f t="shared" si="309"/>
        <v>0</v>
      </c>
      <c r="S945" s="7">
        <f t="shared" si="310"/>
        <v>800</v>
      </c>
      <c r="T945" s="7">
        <f t="shared" si="311"/>
        <v>800</v>
      </c>
      <c r="U945" s="8" t="str">
        <f t="shared" si="312"/>
        <v/>
      </c>
      <c r="V945" s="7" cm="1">
        <f t="array" aca="1" ref="V945" ca="1">IF(ISBLANK(I945),0,_xlfn.XLOOKUP(I945,INDIRECT(U945&amp;"Controls"),INDIRECT(U945&amp;"ControlsAddon")))</f>
        <v>0</v>
      </c>
      <c r="W945" s="7" t="str">
        <f t="shared" si="300"/>
        <v/>
      </c>
      <c r="X945" s="7" cm="1">
        <f t="array" aca="1" ref="X945" ca="1">IF(AND(K945="y",NOT(ISBLANK(H945))),_xlfn.XLOOKUP(S945,ralcassette,ralcassettecost),IF(K945="Y",_xlfn.XLOOKUP(S945,INDIRECT(U945&amp;"RALW"),_xlfn.XLOOKUP(T945,INDIRECT(U945&amp;"RALD"),INDIRECT(U945&amp;"RAL"))),0))</f>
        <v>0</v>
      </c>
      <c r="Y945" s="7">
        <f t="shared" si="313"/>
        <v>0</v>
      </c>
      <c r="Z945" s="7">
        <f t="shared" si="314"/>
        <v>0</v>
      </c>
      <c r="AA945" s="7" cm="1">
        <f t="array" ref="AA945">IF(ISNUMBER(SEARCH("cassette",H945)),_xlfn.XLOOKUP(S945,cassettewidth,_xlfn.XLOOKUP(H945,cassettetype,cassette)),IF(ISNUMBER(SEARCH("fascia",H945)),_xlfn.XLOOKUP(S945,fasciawidth,_xlfn.XLOOKUP(H945,fasciatype,fascia)),0))</f>
        <v>0</v>
      </c>
      <c r="AB945" s="7" t="str">
        <f t="shared" si="315"/>
        <v/>
      </c>
      <c r="AC945" s="7" t="str" cm="1">
        <f t="array" ref="AC945">IF(NOT(ISBLANK(H945)),_xlfn.XLOOKUP(S945,cassetterefwidth,_xlfn.XLOOKUP(T945,cassetterefdrop,cassetteref)),"")</f>
        <v/>
      </c>
      <c r="AD945" s="1" t="b">
        <f t="shared" si="316"/>
        <v>0</v>
      </c>
      <c r="AE945" s="1" t="b">
        <f t="shared" si="301"/>
        <v>0</v>
      </c>
      <c r="AF945" s="10" t="e" cm="1">
        <f t="array" aca="1" ref="AF945" ca="1">(_xlfn.XLOOKUP($S945,INDIRECT($U945&amp;$W945&amp;"W"),_xlfn.XLOOKUP($T945,INDIRECT($U945&amp;$W945&amp;"D"),INDIRECT($U945&amp;$W945))))</f>
        <v>#REF!</v>
      </c>
      <c r="AG945" s="9"/>
      <c r="AH945" s="9"/>
      <c r="AI945" s="9"/>
      <c r="AJ945" s="9"/>
      <c r="AK945" s="9"/>
      <c r="AL945" s="7">
        <f t="shared" si="302"/>
        <v>500</v>
      </c>
      <c r="AM945" s="7" t="str">
        <f t="shared" si="317"/>
        <v/>
      </c>
      <c r="AN945" s="7">
        <f t="shared" si="303"/>
        <v>0</v>
      </c>
      <c r="AO945" s="7">
        <f t="shared" si="304"/>
        <v>0</v>
      </c>
      <c r="AP945" s="9" cm="1">
        <f t="array" aca="1" ref="AP945" ca="1">IF(F945="Flow",_xlfn.XLOOKUP(AL945,INDIRECT(F945&amp;AM945&amp;"W"),_xlfn.XLOOKUP(AI945,INDIRECT(F945&amp;AM945&amp;"H"),INDIRECT(F945&amp;AM945))),0)</f>
        <v>0</v>
      </c>
      <c r="AQ945" s="9">
        <f>IF(F945="Cascade",_xlfn.XLOOKUP(S945,Cascade!$C$4:$S$4,Cascade!$C$5:$S$5),0)</f>
        <v>0</v>
      </c>
      <c r="AR945" s="9" t="b">
        <f t="shared" si="305"/>
        <v>0</v>
      </c>
      <c r="AS945" s="9" cm="1">
        <f t="array" aca="1" ref="AS945" ca="1">IF(OR(G945="Ellipse 43",G945="Luxury 46",G945="Type 2",G945="Type D",G945="Type Z",ISBLANK(G945)),0,_xlfn.XLOOKUP(S945,INDIRECT(U945&amp;AR945&amp;"w"),INDIRECT(U945&amp;AR945)))</f>
        <v>0</v>
      </c>
      <c r="AT945" s="9" cm="1">
        <f t="array" ref="AT945">IF(F945="ExtraLok 100",_xlfn.XLOOKUP(S945,'ExtraLok 100'!$C$6:$S$6,_xlfn.XLOOKUP('Pricing Tool'!T945,'ExtraLok 100'!$A$7:$A$21,'ExtraLok 100'!$C$7:$S$21)),IF(F945="ExtraLok 125",_xlfn.XLOOKUP('Pricing Tool'!S945,'ExtraLok 125'!$C$6:$S$6,_xlfn.XLOOKUP('Pricing Tool'!T945,'ExtraLok 125'!$A$7:$A$33,'ExtraLok 125'!$C$7:$S$33)),0))</f>
        <v>0</v>
      </c>
      <c r="AU945" s="9">
        <f t="shared" ca="1" si="318"/>
        <v>0</v>
      </c>
      <c r="AV945" s="9" t="str">
        <f t="shared" si="306"/>
        <v/>
      </c>
      <c r="AW945" s="85" t="e">
        <f>_xlfn.XLOOKUP($AV945,'Size capacities'!$A$2:$A$120,'Size capacities'!D$2:D$120)</f>
        <v>#N/A</v>
      </c>
      <c r="AX945" s="85" t="e">
        <f>_xlfn.XLOOKUP($AV945,'Size capacities'!$A$2:$A$120,'Size capacities'!E$2:E$120)</f>
        <v>#N/A</v>
      </c>
      <c r="AY945" s="85" t="e">
        <f>_xlfn.XLOOKUP($AV945,'Size capacities'!$A$2:$A$120,'Size capacities'!F$2:F$120)</f>
        <v>#N/A</v>
      </c>
      <c r="AZ945" s="85" t="e">
        <f>_xlfn.XLOOKUP($AV945,'Size capacities'!$A$2:$A$120,'Size capacities'!G$2:G$120)</f>
        <v>#N/A</v>
      </c>
      <c r="BA945" s="85">
        <f t="shared" si="307"/>
        <v>0</v>
      </c>
      <c r="BB945" s="85">
        <f t="shared" si="308"/>
        <v>0</v>
      </c>
    </row>
    <row r="946" spans="1:54" x14ac:dyDescent="0.3">
      <c r="A946" s="7">
        <v>943</v>
      </c>
      <c r="B946" s="91"/>
      <c r="C946" s="91"/>
      <c r="D946" s="91"/>
      <c r="E946" s="91"/>
      <c r="F946" s="91"/>
      <c r="G946" s="91"/>
      <c r="H946" s="91"/>
      <c r="I946" s="91"/>
      <c r="J946" s="91"/>
      <c r="K946" s="92"/>
      <c r="L946" s="92"/>
      <c r="M946" s="9">
        <f t="shared" ca="1" si="298"/>
        <v>0</v>
      </c>
      <c r="N946" s="10" cm="1">
        <f t="array" aca="1" ref="N946" ca="1">IF(ISBLANK(C946),0,IF(F946="Flow",AP946,IF(F946="Cascade",AQ946,IF(OR(ISBLANK(F946),ISBLANK(G946),ISBLANK(I946),ISBLANK(J946)),0,(_xlfn.XLOOKUP(S946,INDIRECT(U946&amp;W946&amp;"W"),_xlfn.XLOOKUP(T946,INDIRECT(U946&amp;W946&amp;"D"),INDIRECT(U946&amp;W946))))))))</f>
        <v>0</v>
      </c>
      <c r="O946" s="93"/>
      <c r="P946" s="9">
        <f t="shared" ca="1" si="299"/>
        <v>0</v>
      </c>
      <c r="Q946" s="9">
        <f t="shared" si="309"/>
        <v>0</v>
      </c>
      <c r="S946" s="7">
        <f t="shared" si="310"/>
        <v>800</v>
      </c>
      <c r="T946" s="7">
        <f t="shared" si="311"/>
        <v>800</v>
      </c>
      <c r="U946" s="8" t="str">
        <f t="shared" si="312"/>
        <v/>
      </c>
      <c r="V946" s="7" cm="1">
        <f t="array" aca="1" ref="V946" ca="1">IF(ISBLANK(I946),0,_xlfn.XLOOKUP(I946,INDIRECT(U946&amp;"Controls"),INDIRECT(U946&amp;"ControlsAddon")))</f>
        <v>0</v>
      </c>
      <c r="W946" s="7" t="str">
        <f t="shared" si="300"/>
        <v/>
      </c>
      <c r="X946" s="7" cm="1">
        <f t="array" aca="1" ref="X946" ca="1">IF(AND(K946="y",NOT(ISBLANK(H946))),_xlfn.XLOOKUP(S946,ralcassette,ralcassettecost),IF(K946="Y",_xlfn.XLOOKUP(S946,INDIRECT(U946&amp;"RALW"),_xlfn.XLOOKUP(T946,INDIRECT(U946&amp;"RALD"),INDIRECT(U946&amp;"RAL"))),0))</f>
        <v>0</v>
      </c>
      <c r="Y946" s="7">
        <f t="shared" si="313"/>
        <v>0</v>
      </c>
      <c r="Z946" s="7">
        <f t="shared" si="314"/>
        <v>0</v>
      </c>
      <c r="AA946" s="7" cm="1">
        <f t="array" ref="AA946">IF(ISNUMBER(SEARCH("cassette",H946)),_xlfn.XLOOKUP(S946,cassettewidth,_xlfn.XLOOKUP(H946,cassettetype,cassette)),IF(ISNUMBER(SEARCH("fascia",H946)),_xlfn.XLOOKUP(S946,fasciawidth,_xlfn.XLOOKUP(H946,fasciatype,fascia)),0))</f>
        <v>0</v>
      </c>
      <c r="AB946" s="7" t="str">
        <f t="shared" si="315"/>
        <v/>
      </c>
      <c r="AC946" s="7" t="str" cm="1">
        <f t="array" ref="AC946">IF(NOT(ISBLANK(H946)),_xlfn.XLOOKUP(S946,cassetterefwidth,_xlfn.XLOOKUP(T946,cassetterefdrop,cassetteref)),"")</f>
        <v/>
      </c>
      <c r="AD946" s="1" t="b">
        <f t="shared" si="316"/>
        <v>0</v>
      </c>
      <c r="AE946" s="1" t="b">
        <f t="shared" si="301"/>
        <v>0</v>
      </c>
      <c r="AF946" s="10" t="e" cm="1">
        <f t="array" aca="1" ref="AF946" ca="1">(_xlfn.XLOOKUP($S946,INDIRECT($U946&amp;$W946&amp;"W"),_xlfn.XLOOKUP($T946,INDIRECT($U946&amp;$W946&amp;"D"),INDIRECT($U946&amp;$W946))))</f>
        <v>#REF!</v>
      </c>
      <c r="AG946" s="9"/>
      <c r="AH946" s="9"/>
      <c r="AI946" s="9"/>
      <c r="AJ946" s="9"/>
      <c r="AK946" s="9"/>
      <c r="AL946" s="7">
        <f t="shared" si="302"/>
        <v>500</v>
      </c>
      <c r="AM946" s="7" t="str">
        <f t="shared" si="317"/>
        <v/>
      </c>
      <c r="AN946" s="7">
        <f t="shared" si="303"/>
        <v>0</v>
      </c>
      <c r="AO946" s="7">
        <f t="shared" si="304"/>
        <v>0</v>
      </c>
      <c r="AP946" s="9" cm="1">
        <f t="array" aca="1" ref="AP946" ca="1">IF(F946="Flow",_xlfn.XLOOKUP(AL946,INDIRECT(F946&amp;AM946&amp;"W"),_xlfn.XLOOKUP(AI946,INDIRECT(F946&amp;AM946&amp;"H"),INDIRECT(F946&amp;AM946))),0)</f>
        <v>0</v>
      </c>
      <c r="AQ946" s="9">
        <f>IF(F946="Cascade",_xlfn.XLOOKUP(S946,Cascade!$C$4:$S$4,Cascade!$C$5:$S$5),0)</f>
        <v>0</v>
      </c>
      <c r="AR946" s="9" t="b">
        <f t="shared" si="305"/>
        <v>0</v>
      </c>
      <c r="AS946" s="9" cm="1">
        <f t="array" aca="1" ref="AS946" ca="1">IF(OR(G946="Ellipse 43",G946="Luxury 46",G946="Type 2",G946="Type D",G946="Type Z",ISBLANK(G946)),0,_xlfn.XLOOKUP(S946,INDIRECT(U946&amp;AR946&amp;"w"),INDIRECT(U946&amp;AR946)))</f>
        <v>0</v>
      </c>
      <c r="AT946" s="9" cm="1">
        <f t="array" ref="AT946">IF(F946="ExtraLok 100",_xlfn.XLOOKUP(S946,'ExtraLok 100'!$C$6:$S$6,_xlfn.XLOOKUP('Pricing Tool'!T946,'ExtraLok 100'!$A$7:$A$21,'ExtraLok 100'!$C$7:$S$21)),IF(F946="ExtraLok 125",_xlfn.XLOOKUP('Pricing Tool'!S946,'ExtraLok 125'!$C$6:$S$6,_xlfn.XLOOKUP('Pricing Tool'!T946,'ExtraLok 125'!$A$7:$A$33,'ExtraLok 125'!$C$7:$S$33)),0))</f>
        <v>0</v>
      </c>
      <c r="AU946" s="9">
        <f t="shared" ca="1" si="318"/>
        <v>0</v>
      </c>
      <c r="AV946" s="9" t="str">
        <f t="shared" si="306"/>
        <v/>
      </c>
      <c r="AW946" s="85" t="e">
        <f>_xlfn.XLOOKUP($AV946,'Size capacities'!$A$2:$A$120,'Size capacities'!D$2:D$120)</f>
        <v>#N/A</v>
      </c>
      <c r="AX946" s="85" t="e">
        <f>_xlfn.XLOOKUP($AV946,'Size capacities'!$A$2:$A$120,'Size capacities'!E$2:E$120)</f>
        <v>#N/A</v>
      </c>
      <c r="AY946" s="85" t="e">
        <f>_xlfn.XLOOKUP($AV946,'Size capacities'!$A$2:$A$120,'Size capacities'!F$2:F$120)</f>
        <v>#N/A</v>
      </c>
      <c r="AZ946" s="85" t="e">
        <f>_xlfn.XLOOKUP($AV946,'Size capacities'!$A$2:$A$120,'Size capacities'!G$2:G$120)</f>
        <v>#N/A</v>
      </c>
      <c r="BA946" s="85">
        <f t="shared" si="307"/>
        <v>0</v>
      </c>
      <c r="BB946" s="85">
        <f t="shared" si="308"/>
        <v>0</v>
      </c>
    </row>
    <row r="947" spans="1:54" x14ac:dyDescent="0.3">
      <c r="A947" s="7">
        <v>944</v>
      </c>
      <c r="B947" s="91"/>
      <c r="C947" s="91"/>
      <c r="D947" s="91"/>
      <c r="E947" s="91"/>
      <c r="F947" s="91"/>
      <c r="G947" s="91"/>
      <c r="H947" s="91"/>
      <c r="I947" s="91"/>
      <c r="J947" s="91"/>
      <c r="K947" s="92"/>
      <c r="L947" s="92"/>
      <c r="M947" s="9">
        <f t="shared" ca="1" si="298"/>
        <v>0</v>
      </c>
      <c r="N947" s="10" cm="1">
        <f t="array" aca="1" ref="N947" ca="1">IF(ISBLANK(C947),0,IF(F947="Flow",AP947,IF(F947="Cascade",AQ947,IF(OR(ISBLANK(F947),ISBLANK(G947),ISBLANK(I947),ISBLANK(J947)),0,(_xlfn.XLOOKUP(S947,INDIRECT(U947&amp;W947&amp;"W"),_xlfn.XLOOKUP(T947,INDIRECT(U947&amp;W947&amp;"D"),INDIRECT(U947&amp;W947))))))))</f>
        <v>0</v>
      </c>
      <c r="O947" s="93"/>
      <c r="P947" s="9">
        <f t="shared" ca="1" si="299"/>
        <v>0</v>
      </c>
      <c r="Q947" s="9">
        <f t="shared" si="309"/>
        <v>0</v>
      </c>
      <c r="S947" s="7">
        <f t="shared" si="310"/>
        <v>800</v>
      </c>
      <c r="T947" s="7">
        <f t="shared" si="311"/>
        <v>800</v>
      </c>
      <c r="U947" s="8" t="str">
        <f t="shared" si="312"/>
        <v/>
      </c>
      <c r="V947" s="7" cm="1">
        <f t="array" aca="1" ref="V947" ca="1">IF(ISBLANK(I947),0,_xlfn.XLOOKUP(I947,INDIRECT(U947&amp;"Controls"),INDIRECT(U947&amp;"ControlsAddon")))</f>
        <v>0</v>
      </c>
      <c r="W947" s="7" t="str">
        <f t="shared" si="300"/>
        <v/>
      </c>
      <c r="X947" s="7" cm="1">
        <f t="array" aca="1" ref="X947" ca="1">IF(AND(K947="y",NOT(ISBLANK(H947))),_xlfn.XLOOKUP(S947,ralcassette,ralcassettecost),IF(K947="Y",_xlfn.XLOOKUP(S947,INDIRECT(U947&amp;"RALW"),_xlfn.XLOOKUP(T947,INDIRECT(U947&amp;"RALD"),INDIRECT(U947&amp;"RAL"))),0))</f>
        <v>0</v>
      </c>
      <c r="Y947" s="7">
        <f t="shared" si="313"/>
        <v>0</v>
      </c>
      <c r="Z947" s="7">
        <f t="shared" si="314"/>
        <v>0</v>
      </c>
      <c r="AA947" s="7" cm="1">
        <f t="array" ref="AA947">IF(ISNUMBER(SEARCH("cassette",H947)),_xlfn.XLOOKUP(S947,cassettewidth,_xlfn.XLOOKUP(H947,cassettetype,cassette)),IF(ISNUMBER(SEARCH("fascia",H947)),_xlfn.XLOOKUP(S947,fasciawidth,_xlfn.XLOOKUP(H947,fasciatype,fascia)),0))</f>
        <v>0</v>
      </c>
      <c r="AB947" s="7" t="str">
        <f t="shared" si="315"/>
        <v/>
      </c>
      <c r="AC947" s="7" t="str" cm="1">
        <f t="array" ref="AC947">IF(NOT(ISBLANK(H947)),_xlfn.XLOOKUP(S947,cassetterefwidth,_xlfn.XLOOKUP(T947,cassetterefdrop,cassetteref)),"")</f>
        <v/>
      </c>
      <c r="AD947" s="1" t="b">
        <f t="shared" si="316"/>
        <v>0</v>
      </c>
      <c r="AE947" s="1" t="b">
        <f t="shared" si="301"/>
        <v>0</v>
      </c>
      <c r="AF947" s="10" t="e" cm="1">
        <f t="array" aca="1" ref="AF947" ca="1">(_xlfn.XLOOKUP($S947,INDIRECT($U947&amp;$W947&amp;"W"),_xlfn.XLOOKUP($T947,INDIRECT($U947&amp;$W947&amp;"D"),INDIRECT($U947&amp;$W947))))</f>
        <v>#REF!</v>
      </c>
      <c r="AG947" s="9"/>
      <c r="AH947" s="9"/>
      <c r="AI947" s="9"/>
      <c r="AJ947" s="9"/>
      <c r="AK947" s="9"/>
      <c r="AL947" s="7">
        <f t="shared" si="302"/>
        <v>500</v>
      </c>
      <c r="AM947" s="7" t="str">
        <f t="shared" si="317"/>
        <v/>
      </c>
      <c r="AN947" s="7">
        <f t="shared" si="303"/>
        <v>0</v>
      </c>
      <c r="AO947" s="7">
        <f t="shared" si="304"/>
        <v>0</v>
      </c>
      <c r="AP947" s="9" cm="1">
        <f t="array" aca="1" ref="AP947" ca="1">IF(F947="Flow",_xlfn.XLOOKUP(AL947,INDIRECT(F947&amp;AM947&amp;"W"),_xlfn.XLOOKUP(AI947,INDIRECT(F947&amp;AM947&amp;"H"),INDIRECT(F947&amp;AM947))),0)</f>
        <v>0</v>
      </c>
      <c r="AQ947" s="9">
        <f>IF(F947="Cascade",_xlfn.XLOOKUP(S947,Cascade!$C$4:$S$4,Cascade!$C$5:$S$5),0)</f>
        <v>0</v>
      </c>
      <c r="AR947" s="9" t="b">
        <f t="shared" si="305"/>
        <v>0</v>
      </c>
      <c r="AS947" s="9" cm="1">
        <f t="array" aca="1" ref="AS947" ca="1">IF(OR(G947="Ellipse 43",G947="Luxury 46",G947="Type 2",G947="Type D",G947="Type Z",ISBLANK(G947)),0,_xlfn.XLOOKUP(S947,INDIRECT(U947&amp;AR947&amp;"w"),INDIRECT(U947&amp;AR947)))</f>
        <v>0</v>
      </c>
      <c r="AT947" s="9" cm="1">
        <f t="array" ref="AT947">IF(F947="ExtraLok 100",_xlfn.XLOOKUP(S947,'ExtraLok 100'!$C$6:$S$6,_xlfn.XLOOKUP('Pricing Tool'!T947,'ExtraLok 100'!$A$7:$A$21,'ExtraLok 100'!$C$7:$S$21)),IF(F947="ExtraLok 125",_xlfn.XLOOKUP('Pricing Tool'!S947,'ExtraLok 125'!$C$6:$S$6,_xlfn.XLOOKUP('Pricing Tool'!T947,'ExtraLok 125'!$A$7:$A$33,'ExtraLok 125'!$C$7:$S$33)),0))</f>
        <v>0</v>
      </c>
      <c r="AU947" s="9">
        <f t="shared" ca="1" si="318"/>
        <v>0</v>
      </c>
      <c r="AV947" s="9" t="str">
        <f t="shared" si="306"/>
        <v/>
      </c>
      <c r="AW947" s="85" t="e">
        <f>_xlfn.XLOOKUP($AV947,'Size capacities'!$A$2:$A$120,'Size capacities'!D$2:D$120)</f>
        <v>#N/A</v>
      </c>
      <c r="AX947" s="85" t="e">
        <f>_xlfn.XLOOKUP($AV947,'Size capacities'!$A$2:$A$120,'Size capacities'!E$2:E$120)</f>
        <v>#N/A</v>
      </c>
      <c r="AY947" s="85" t="e">
        <f>_xlfn.XLOOKUP($AV947,'Size capacities'!$A$2:$A$120,'Size capacities'!F$2:F$120)</f>
        <v>#N/A</v>
      </c>
      <c r="AZ947" s="85" t="e">
        <f>_xlfn.XLOOKUP($AV947,'Size capacities'!$A$2:$A$120,'Size capacities'!G$2:G$120)</f>
        <v>#N/A</v>
      </c>
      <c r="BA947" s="85">
        <f t="shared" si="307"/>
        <v>0</v>
      </c>
      <c r="BB947" s="85">
        <f t="shared" si="308"/>
        <v>0</v>
      </c>
    </row>
    <row r="948" spans="1:54" x14ac:dyDescent="0.3">
      <c r="A948" s="7">
        <v>945</v>
      </c>
      <c r="B948" s="91"/>
      <c r="C948" s="91"/>
      <c r="D948" s="91"/>
      <c r="E948" s="91"/>
      <c r="F948" s="91"/>
      <c r="G948" s="91"/>
      <c r="H948" s="91"/>
      <c r="I948" s="91"/>
      <c r="J948" s="91"/>
      <c r="K948" s="92"/>
      <c r="L948" s="92"/>
      <c r="M948" s="9">
        <f t="shared" ca="1" si="298"/>
        <v>0</v>
      </c>
      <c r="N948" s="10" cm="1">
        <f t="array" aca="1" ref="N948" ca="1">IF(ISBLANK(C948),0,IF(F948="Flow",AP948,IF(F948="Cascade",AQ948,IF(OR(ISBLANK(F948),ISBLANK(G948),ISBLANK(I948),ISBLANK(J948)),0,(_xlfn.XLOOKUP(S948,INDIRECT(U948&amp;W948&amp;"W"),_xlfn.XLOOKUP(T948,INDIRECT(U948&amp;W948&amp;"D"),INDIRECT(U948&amp;W948))))))))</f>
        <v>0</v>
      </c>
      <c r="O948" s="93"/>
      <c r="P948" s="9">
        <f t="shared" ca="1" si="299"/>
        <v>0</v>
      </c>
      <c r="Q948" s="9">
        <f t="shared" si="309"/>
        <v>0</v>
      </c>
      <c r="S948" s="7">
        <f t="shared" si="310"/>
        <v>800</v>
      </c>
      <c r="T948" s="7">
        <f t="shared" si="311"/>
        <v>800</v>
      </c>
      <c r="U948" s="8" t="str">
        <f t="shared" si="312"/>
        <v/>
      </c>
      <c r="V948" s="7" cm="1">
        <f t="array" aca="1" ref="V948" ca="1">IF(ISBLANK(I948),0,_xlfn.XLOOKUP(I948,INDIRECT(U948&amp;"Controls"),INDIRECT(U948&amp;"ControlsAddon")))</f>
        <v>0</v>
      </c>
      <c r="W948" s="7" t="str">
        <f t="shared" si="300"/>
        <v/>
      </c>
      <c r="X948" s="7" cm="1">
        <f t="array" aca="1" ref="X948" ca="1">IF(AND(K948="y",NOT(ISBLANK(H948))),_xlfn.XLOOKUP(S948,ralcassette,ralcassettecost),IF(K948="Y",_xlfn.XLOOKUP(S948,INDIRECT(U948&amp;"RALW"),_xlfn.XLOOKUP(T948,INDIRECT(U948&amp;"RALD"),INDIRECT(U948&amp;"RAL"))),0))</f>
        <v>0</v>
      </c>
      <c r="Y948" s="7">
        <f t="shared" si="313"/>
        <v>0</v>
      </c>
      <c r="Z948" s="7">
        <f t="shared" si="314"/>
        <v>0</v>
      </c>
      <c r="AA948" s="7" cm="1">
        <f t="array" ref="AA948">IF(ISNUMBER(SEARCH("cassette",H948)),_xlfn.XLOOKUP(S948,cassettewidth,_xlfn.XLOOKUP(H948,cassettetype,cassette)),IF(ISNUMBER(SEARCH("fascia",H948)),_xlfn.XLOOKUP(S948,fasciawidth,_xlfn.XLOOKUP(H948,fasciatype,fascia)),0))</f>
        <v>0</v>
      </c>
      <c r="AB948" s="7" t="str">
        <f t="shared" si="315"/>
        <v/>
      </c>
      <c r="AC948" s="7" t="str" cm="1">
        <f t="array" ref="AC948">IF(NOT(ISBLANK(H948)),_xlfn.XLOOKUP(S948,cassetterefwidth,_xlfn.XLOOKUP(T948,cassetterefdrop,cassetteref)),"")</f>
        <v/>
      </c>
      <c r="AD948" s="1" t="b">
        <f t="shared" si="316"/>
        <v>0</v>
      </c>
      <c r="AE948" s="1" t="b">
        <f t="shared" si="301"/>
        <v>0</v>
      </c>
      <c r="AF948" s="10" t="e" cm="1">
        <f t="array" aca="1" ref="AF948" ca="1">(_xlfn.XLOOKUP($S948,INDIRECT($U948&amp;$W948&amp;"W"),_xlfn.XLOOKUP($T948,INDIRECT($U948&amp;$W948&amp;"D"),INDIRECT($U948&amp;$W948))))</f>
        <v>#REF!</v>
      </c>
      <c r="AG948" s="9"/>
      <c r="AH948" s="9"/>
      <c r="AI948" s="9"/>
      <c r="AJ948" s="9"/>
      <c r="AK948" s="9"/>
      <c r="AL948" s="7">
        <f t="shared" si="302"/>
        <v>500</v>
      </c>
      <c r="AM948" s="7" t="str">
        <f t="shared" si="317"/>
        <v/>
      </c>
      <c r="AN948" s="7">
        <f t="shared" si="303"/>
        <v>0</v>
      </c>
      <c r="AO948" s="7">
        <f t="shared" si="304"/>
        <v>0</v>
      </c>
      <c r="AP948" s="9" cm="1">
        <f t="array" aca="1" ref="AP948" ca="1">IF(F948="Flow",_xlfn.XLOOKUP(AL948,INDIRECT(F948&amp;AM948&amp;"W"),_xlfn.XLOOKUP(AI948,INDIRECT(F948&amp;AM948&amp;"H"),INDIRECT(F948&amp;AM948))),0)</f>
        <v>0</v>
      </c>
      <c r="AQ948" s="9">
        <f>IF(F948="Cascade",_xlfn.XLOOKUP(S948,Cascade!$C$4:$S$4,Cascade!$C$5:$S$5),0)</f>
        <v>0</v>
      </c>
      <c r="AR948" s="9" t="b">
        <f t="shared" si="305"/>
        <v>0</v>
      </c>
      <c r="AS948" s="9" cm="1">
        <f t="array" aca="1" ref="AS948" ca="1">IF(OR(G948="Ellipse 43",G948="Luxury 46",G948="Type 2",G948="Type D",G948="Type Z",ISBLANK(G948)),0,_xlfn.XLOOKUP(S948,INDIRECT(U948&amp;AR948&amp;"w"),INDIRECT(U948&amp;AR948)))</f>
        <v>0</v>
      </c>
      <c r="AT948" s="9" cm="1">
        <f t="array" ref="AT948">IF(F948="ExtraLok 100",_xlfn.XLOOKUP(S948,'ExtraLok 100'!$C$6:$S$6,_xlfn.XLOOKUP('Pricing Tool'!T948,'ExtraLok 100'!$A$7:$A$21,'ExtraLok 100'!$C$7:$S$21)),IF(F948="ExtraLok 125",_xlfn.XLOOKUP('Pricing Tool'!S948,'ExtraLok 125'!$C$6:$S$6,_xlfn.XLOOKUP('Pricing Tool'!T948,'ExtraLok 125'!$A$7:$A$33,'ExtraLok 125'!$C$7:$S$33)),0))</f>
        <v>0</v>
      </c>
      <c r="AU948" s="9">
        <f t="shared" ca="1" si="318"/>
        <v>0</v>
      </c>
      <c r="AV948" s="9" t="str">
        <f t="shared" si="306"/>
        <v/>
      </c>
      <c r="AW948" s="85" t="e">
        <f>_xlfn.XLOOKUP($AV948,'Size capacities'!$A$2:$A$120,'Size capacities'!D$2:D$120)</f>
        <v>#N/A</v>
      </c>
      <c r="AX948" s="85" t="e">
        <f>_xlfn.XLOOKUP($AV948,'Size capacities'!$A$2:$A$120,'Size capacities'!E$2:E$120)</f>
        <v>#N/A</v>
      </c>
      <c r="AY948" s="85" t="e">
        <f>_xlfn.XLOOKUP($AV948,'Size capacities'!$A$2:$A$120,'Size capacities'!F$2:F$120)</f>
        <v>#N/A</v>
      </c>
      <c r="AZ948" s="85" t="e">
        <f>_xlfn.XLOOKUP($AV948,'Size capacities'!$A$2:$A$120,'Size capacities'!G$2:G$120)</f>
        <v>#N/A</v>
      </c>
      <c r="BA948" s="85">
        <f t="shared" si="307"/>
        <v>0</v>
      </c>
      <c r="BB948" s="85">
        <f t="shared" si="308"/>
        <v>0</v>
      </c>
    </row>
    <row r="949" spans="1:54" x14ac:dyDescent="0.3">
      <c r="A949" s="7">
        <v>946</v>
      </c>
      <c r="B949" s="91"/>
      <c r="C949" s="91"/>
      <c r="D949" s="91"/>
      <c r="E949" s="91"/>
      <c r="F949" s="91"/>
      <c r="G949" s="91"/>
      <c r="H949" s="91"/>
      <c r="I949" s="91"/>
      <c r="J949" s="91"/>
      <c r="K949" s="92"/>
      <c r="L949" s="92"/>
      <c r="M949" s="9">
        <f t="shared" ca="1" si="298"/>
        <v>0</v>
      </c>
      <c r="N949" s="10" cm="1">
        <f t="array" aca="1" ref="N949" ca="1">IF(ISBLANK(C949),0,IF(F949="Flow",AP949,IF(F949="Cascade",AQ949,IF(OR(ISBLANK(F949),ISBLANK(G949),ISBLANK(I949),ISBLANK(J949)),0,(_xlfn.XLOOKUP(S949,INDIRECT(U949&amp;W949&amp;"W"),_xlfn.XLOOKUP(T949,INDIRECT(U949&amp;W949&amp;"D"),INDIRECT(U949&amp;W949))))))))</f>
        <v>0</v>
      </c>
      <c r="O949" s="93"/>
      <c r="P949" s="9">
        <f t="shared" ca="1" si="299"/>
        <v>0</v>
      </c>
      <c r="Q949" s="9">
        <f t="shared" si="309"/>
        <v>0</v>
      </c>
      <c r="S949" s="7">
        <f t="shared" si="310"/>
        <v>800</v>
      </c>
      <c r="T949" s="7">
        <f t="shared" si="311"/>
        <v>800</v>
      </c>
      <c r="U949" s="8" t="str">
        <f t="shared" si="312"/>
        <v/>
      </c>
      <c r="V949" s="7" cm="1">
        <f t="array" aca="1" ref="V949" ca="1">IF(ISBLANK(I949),0,_xlfn.XLOOKUP(I949,INDIRECT(U949&amp;"Controls"),INDIRECT(U949&amp;"ControlsAddon")))</f>
        <v>0</v>
      </c>
      <c r="W949" s="7" t="str">
        <f t="shared" si="300"/>
        <v/>
      </c>
      <c r="X949" s="7" cm="1">
        <f t="array" aca="1" ref="X949" ca="1">IF(AND(K949="y",NOT(ISBLANK(H949))),_xlfn.XLOOKUP(S949,ralcassette,ralcassettecost),IF(K949="Y",_xlfn.XLOOKUP(S949,INDIRECT(U949&amp;"RALW"),_xlfn.XLOOKUP(T949,INDIRECT(U949&amp;"RALD"),INDIRECT(U949&amp;"RAL"))),0))</f>
        <v>0</v>
      </c>
      <c r="Y949" s="7">
        <f t="shared" si="313"/>
        <v>0</v>
      </c>
      <c r="Z949" s="7">
        <f t="shared" si="314"/>
        <v>0</v>
      </c>
      <c r="AA949" s="7" cm="1">
        <f t="array" ref="AA949">IF(ISNUMBER(SEARCH("cassette",H949)),_xlfn.XLOOKUP(S949,cassettewidth,_xlfn.XLOOKUP(H949,cassettetype,cassette)),IF(ISNUMBER(SEARCH("fascia",H949)),_xlfn.XLOOKUP(S949,fasciawidth,_xlfn.XLOOKUP(H949,fasciatype,fascia)),0))</f>
        <v>0</v>
      </c>
      <c r="AB949" s="7" t="str">
        <f t="shared" si="315"/>
        <v/>
      </c>
      <c r="AC949" s="7" t="str" cm="1">
        <f t="array" ref="AC949">IF(NOT(ISBLANK(H949)),_xlfn.XLOOKUP(S949,cassetterefwidth,_xlfn.XLOOKUP(T949,cassetterefdrop,cassetteref)),"")</f>
        <v/>
      </c>
      <c r="AD949" s="1" t="b">
        <f t="shared" si="316"/>
        <v>0</v>
      </c>
      <c r="AE949" s="1" t="b">
        <f t="shared" si="301"/>
        <v>0</v>
      </c>
      <c r="AF949" s="10" t="e" cm="1">
        <f t="array" aca="1" ref="AF949" ca="1">(_xlfn.XLOOKUP($S949,INDIRECT($U949&amp;$W949&amp;"W"),_xlfn.XLOOKUP($T949,INDIRECT($U949&amp;$W949&amp;"D"),INDIRECT($U949&amp;$W949))))</f>
        <v>#REF!</v>
      </c>
      <c r="AG949" s="9"/>
      <c r="AH949" s="9"/>
      <c r="AI949" s="9"/>
      <c r="AJ949" s="9"/>
      <c r="AK949" s="9"/>
      <c r="AL949" s="7">
        <f t="shared" si="302"/>
        <v>500</v>
      </c>
      <c r="AM949" s="7" t="str">
        <f t="shared" si="317"/>
        <v/>
      </c>
      <c r="AN949" s="7">
        <f t="shared" si="303"/>
        <v>0</v>
      </c>
      <c r="AO949" s="7">
        <f t="shared" si="304"/>
        <v>0</v>
      </c>
      <c r="AP949" s="9" cm="1">
        <f t="array" aca="1" ref="AP949" ca="1">IF(F949="Flow",_xlfn.XLOOKUP(AL949,INDIRECT(F949&amp;AM949&amp;"W"),_xlfn.XLOOKUP(AI949,INDIRECT(F949&amp;AM949&amp;"H"),INDIRECT(F949&amp;AM949))),0)</f>
        <v>0</v>
      </c>
      <c r="AQ949" s="9">
        <f>IF(F949="Cascade",_xlfn.XLOOKUP(S949,Cascade!$C$4:$S$4,Cascade!$C$5:$S$5),0)</f>
        <v>0</v>
      </c>
      <c r="AR949" s="9" t="b">
        <f t="shared" si="305"/>
        <v>0</v>
      </c>
      <c r="AS949" s="9" cm="1">
        <f t="array" aca="1" ref="AS949" ca="1">IF(OR(G949="Ellipse 43",G949="Luxury 46",G949="Type 2",G949="Type D",G949="Type Z",ISBLANK(G949)),0,_xlfn.XLOOKUP(S949,INDIRECT(U949&amp;AR949&amp;"w"),INDIRECT(U949&amp;AR949)))</f>
        <v>0</v>
      </c>
      <c r="AT949" s="9" cm="1">
        <f t="array" ref="AT949">IF(F949="ExtraLok 100",_xlfn.XLOOKUP(S949,'ExtraLok 100'!$C$6:$S$6,_xlfn.XLOOKUP('Pricing Tool'!T949,'ExtraLok 100'!$A$7:$A$21,'ExtraLok 100'!$C$7:$S$21)),IF(F949="ExtraLok 125",_xlfn.XLOOKUP('Pricing Tool'!S949,'ExtraLok 125'!$C$6:$S$6,_xlfn.XLOOKUP('Pricing Tool'!T949,'ExtraLok 125'!$A$7:$A$33,'ExtraLok 125'!$C$7:$S$33)),0))</f>
        <v>0</v>
      </c>
      <c r="AU949" s="9">
        <f t="shared" ca="1" si="318"/>
        <v>0</v>
      </c>
      <c r="AV949" s="9" t="str">
        <f t="shared" si="306"/>
        <v/>
      </c>
      <c r="AW949" s="85" t="e">
        <f>_xlfn.XLOOKUP($AV949,'Size capacities'!$A$2:$A$120,'Size capacities'!D$2:D$120)</f>
        <v>#N/A</v>
      </c>
      <c r="AX949" s="85" t="e">
        <f>_xlfn.XLOOKUP($AV949,'Size capacities'!$A$2:$A$120,'Size capacities'!E$2:E$120)</f>
        <v>#N/A</v>
      </c>
      <c r="AY949" s="85" t="e">
        <f>_xlfn.XLOOKUP($AV949,'Size capacities'!$A$2:$A$120,'Size capacities'!F$2:F$120)</f>
        <v>#N/A</v>
      </c>
      <c r="AZ949" s="85" t="e">
        <f>_xlfn.XLOOKUP($AV949,'Size capacities'!$A$2:$A$120,'Size capacities'!G$2:G$120)</f>
        <v>#N/A</v>
      </c>
      <c r="BA949" s="85">
        <f t="shared" si="307"/>
        <v>0</v>
      </c>
      <c r="BB949" s="85">
        <f t="shared" si="308"/>
        <v>0</v>
      </c>
    </row>
    <row r="950" spans="1:54" x14ac:dyDescent="0.3">
      <c r="A950" s="7">
        <v>947</v>
      </c>
      <c r="B950" s="91"/>
      <c r="C950" s="91"/>
      <c r="D950" s="91"/>
      <c r="E950" s="91"/>
      <c r="F950" s="91"/>
      <c r="G950" s="91"/>
      <c r="H950" s="91"/>
      <c r="I950" s="91"/>
      <c r="J950" s="91"/>
      <c r="K950" s="92"/>
      <c r="L950" s="92"/>
      <c r="M950" s="9">
        <f t="shared" ca="1" si="298"/>
        <v>0</v>
      </c>
      <c r="N950" s="10" cm="1">
        <f t="array" aca="1" ref="N950" ca="1">IF(ISBLANK(C950),0,IF(F950="Flow",AP950,IF(F950="Cascade",AQ950,IF(OR(ISBLANK(F950),ISBLANK(G950),ISBLANK(I950),ISBLANK(J950)),0,(_xlfn.XLOOKUP(S950,INDIRECT(U950&amp;W950&amp;"W"),_xlfn.XLOOKUP(T950,INDIRECT(U950&amp;W950&amp;"D"),INDIRECT(U950&amp;W950))))))))</f>
        <v>0</v>
      </c>
      <c r="O950" s="93"/>
      <c r="P950" s="9">
        <f t="shared" ca="1" si="299"/>
        <v>0</v>
      </c>
      <c r="Q950" s="9">
        <f t="shared" si="309"/>
        <v>0</v>
      </c>
      <c r="S950" s="7">
        <f t="shared" si="310"/>
        <v>800</v>
      </c>
      <c r="T950" s="7">
        <f t="shared" si="311"/>
        <v>800</v>
      </c>
      <c r="U950" s="8" t="str">
        <f t="shared" si="312"/>
        <v/>
      </c>
      <c r="V950" s="7" cm="1">
        <f t="array" aca="1" ref="V950" ca="1">IF(ISBLANK(I950),0,_xlfn.XLOOKUP(I950,INDIRECT(U950&amp;"Controls"),INDIRECT(U950&amp;"ControlsAddon")))</f>
        <v>0</v>
      </c>
      <c r="W950" s="7" t="str">
        <f t="shared" si="300"/>
        <v/>
      </c>
      <c r="X950" s="7" cm="1">
        <f t="array" aca="1" ref="X950" ca="1">IF(AND(K950="y",NOT(ISBLANK(H950))),_xlfn.XLOOKUP(S950,ralcassette,ralcassettecost),IF(K950="Y",_xlfn.XLOOKUP(S950,INDIRECT(U950&amp;"RALW"),_xlfn.XLOOKUP(T950,INDIRECT(U950&amp;"RALD"),INDIRECT(U950&amp;"RAL"))),0))</f>
        <v>0</v>
      </c>
      <c r="Y950" s="7">
        <f t="shared" si="313"/>
        <v>0</v>
      </c>
      <c r="Z950" s="7">
        <f t="shared" si="314"/>
        <v>0</v>
      </c>
      <c r="AA950" s="7" cm="1">
        <f t="array" ref="AA950">IF(ISNUMBER(SEARCH("cassette",H950)),_xlfn.XLOOKUP(S950,cassettewidth,_xlfn.XLOOKUP(H950,cassettetype,cassette)),IF(ISNUMBER(SEARCH("fascia",H950)),_xlfn.XLOOKUP(S950,fasciawidth,_xlfn.XLOOKUP(H950,fasciatype,fascia)),0))</f>
        <v>0</v>
      </c>
      <c r="AB950" s="7" t="str">
        <f t="shared" si="315"/>
        <v/>
      </c>
      <c r="AC950" s="7" t="str" cm="1">
        <f t="array" ref="AC950">IF(NOT(ISBLANK(H950)),_xlfn.XLOOKUP(S950,cassetterefwidth,_xlfn.XLOOKUP(T950,cassetterefdrop,cassetteref)),"")</f>
        <v/>
      </c>
      <c r="AD950" s="1" t="b">
        <f t="shared" si="316"/>
        <v>0</v>
      </c>
      <c r="AE950" s="1" t="b">
        <f t="shared" si="301"/>
        <v>0</v>
      </c>
      <c r="AF950" s="10" t="e" cm="1">
        <f t="array" aca="1" ref="AF950" ca="1">(_xlfn.XLOOKUP($S950,INDIRECT($U950&amp;$W950&amp;"W"),_xlfn.XLOOKUP($T950,INDIRECT($U950&amp;$W950&amp;"D"),INDIRECT($U950&amp;$W950))))</f>
        <v>#REF!</v>
      </c>
      <c r="AG950" s="9"/>
      <c r="AH950" s="9"/>
      <c r="AI950" s="9"/>
      <c r="AJ950" s="9"/>
      <c r="AK950" s="9"/>
      <c r="AL950" s="7">
        <f t="shared" si="302"/>
        <v>500</v>
      </c>
      <c r="AM950" s="7" t="str">
        <f t="shared" si="317"/>
        <v/>
      </c>
      <c r="AN950" s="7">
        <f t="shared" si="303"/>
        <v>0</v>
      </c>
      <c r="AO950" s="7">
        <f t="shared" si="304"/>
        <v>0</v>
      </c>
      <c r="AP950" s="9" cm="1">
        <f t="array" aca="1" ref="AP950" ca="1">IF(F950="Flow",_xlfn.XLOOKUP(AL950,INDIRECT(F950&amp;AM950&amp;"W"),_xlfn.XLOOKUP(AI950,INDIRECT(F950&amp;AM950&amp;"H"),INDIRECT(F950&amp;AM950))),0)</f>
        <v>0</v>
      </c>
      <c r="AQ950" s="9">
        <f>IF(F950="Cascade",_xlfn.XLOOKUP(S950,Cascade!$C$4:$S$4,Cascade!$C$5:$S$5),0)</f>
        <v>0</v>
      </c>
      <c r="AR950" s="9" t="b">
        <f t="shared" si="305"/>
        <v>0</v>
      </c>
      <c r="AS950" s="9" cm="1">
        <f t="array" aca="1" ref="AS950" ca="1">IF(OR(G950="Ellipse 43",G950="Luxury 46",G950="Type 2",G950="Type D",G950="Type Z",ISBLANK(G950)),0,_xlfn.XLOOKUP(S950,INDIRECT(U950&amp;AR950&amp;"w"),INDIRECT(U950&amp;AR950)))</f>
        <v>0</v>
      </c>
      <c r="AT950" s="9" cm="1">
        <f t="array" ref="AT950">IF(F950="ExtraLok 100",_xlfn.XLOOKUP(S950,'ExtraLok 100'!$C$6:$S$6,_xlfn.XLOOKUP('Pricing Tool'!T950,'ExtraLok 100'!$A$7:$A$21,'ExtraLok 100'!$C$7:$S$21)),IF(F950="ExtraLok 125",_xlfn.XLOOKUP('Pricing Tool'!S950,'ExtraLok 125'!$C$6:$S$6,_xlfn.XLOOKUP('Pricing Tool'!T950,'ExtraLok 125'!$A$7:$A$33,'ExtraLok 125'!$C$7:$S$33)),0))</f>
        <v>0</v>
      </c>
      <c r="AU950" s="9">
        <f t="shared" ca="1" si="318"/>
        <v>0</v>
      </c>
      <c r="AV950" s="9" t="str">
        <f t="shared" si="306"/>
        <v/>
      </c>
      <c r="AW950" s="85" t="e">
        <f>_xlfn.XLOOKUP($AV950,'Size capacities'!$A$2:$A$120,'Size capacities'!D$2:D$120)</f>
        <v>#N/A</v>
      </c>
      <c r="AX950" s="85" t="e">
        <f>_xlfn.XLOOKUP($AV950,'Size capacities'!$A$2:$A$120,'Size capacities'!E$2:E$120)</f>
        <v>#N/A</v>
      </c>
      <c r="AY950" s="85" t="e">
        <f>_xlfn.XLOOKUP($AV950,'Size capacities'!$A$2:$A$120,'Size capacities'!F$2:F$120)</f>
        <v>#N/A</v>
      </c>
      <c r="AZ950" s="85" t="e">
        <f>_xlfn.XLOOKUP($AV950,'Size capacities'!$A$2:$A$120,'Size capacities'!G$2:G$120)</f>
        <v>#N/A</v>
      </c>
      <c r="BA950" s="85">
        <f t="shared" si="307"/>
        <v>0</v>
      </c>
      <c r="BB950" s="85">
        <f t="shared" si="308"/>
        <v>0</v>
      </c>
    </row>
    <row r="951" spans="1:54" x14ac:dyDescent="0.3">
      <c r="A951" s="7">
        <v>948</v>
      </c>
      <c r="B951" s="91"/>
      <c r="C951" s="91"/>
      <c r="D951" s="91"/>
      <c r="E951" s="91"/>
      <c r="F951" s="91"/>
      <c r="G951" s="91"/>
      <c r="H951" s="91"/>
      <c r="I951" s="91"/>
      <c r="J951" s="91"/>
      <c r="K951" s="92"/>
      <c r="L951" s="92"/>
      <c r="M951" s="9">
        <f t="shared" ca="1" si="298"/>
        <v>0</v>
      </c>
      <c r="N951" s="10" cm="1">
        <f t="array" aca="1" ref="N951" ca="1">IF(ISBLANK(C951),0,IF(F951="Flow",AP951,IF(F951="Cascade",AQ951,IF(OR(ISBLANK(F951),ISBLANK(G951),ISBLANK(I951),ISBLANK(J951)),0,(_xlfn.XLOOKUP(S951,INDIRECT(U951&amp;W951&amp;"W"),_xlfn.XLOOKUP(T951,INDIRECT(U951&amp;W951&amp;"D"),INDIRECT(U951&amp;W951))))))))</f>
        <v>0</v>
      </c>
      <c r="O951" s="93"/>
      <c r="P951" s="9">
        <f t="shared" ca="1" si="299"/>
        <v>0</v>
      </c>
      <c r="Q951" s="9">
        <f t="shared" si="309"/>
        <v>0</v>
      </c>
      <c r="S951" s="7">
        <f t="shared" si="310"/>
        <v>800</v>
      </c>
      <c r="T951" s="7">
        <f t="shared" si="311"/>
        <v>800</v>
      </c>
      <c r="U951" s="8" t="str">
        <f t="shared" si="312"/>
        <v/>
      </c>
      <c r="V951" s="7" cm="1">
        <f t="array" aca="1" ref="V951" ca="1">IF(ISBLANK(I951),0,_xlfn.XLOOKUP(I951,INDIRECT(U951&amp;"Controls"),INDIRECT(U951&amp;"ControlsAddon")))</f>
        <v>0</v>
      </c>
      <c r="W951" s="7" t="str">
        <f t="shared" si="300"/>
        <v/>
      </c>
      <c r="X951" s="7" cm="1">
        <f t="array" aca="1" ref="X951" ca="1">IF(AND(K951="y",NOT(ISBLANK(H951))),_xlfn.XLOOKUP(S951,ralcassette,ralcassettecost),IF(K951="Y",_xlfn.XLOOKUP(S951,INDIRECT(U951&amp;"RALW"),_xlfn.XLOOKUP(T951,INDIRECT(U951&amp;"RALD"),INDIRECT(U951&amp;"RAL"))),0))</f>
        <v>0</v>
      </c>
      <c r="Y951" s="7">
        <f t="shared" si="313"/>
        <v>0</v>
      </c>
      <c r="Z951" s="7">
        <f t="shared" si="314"/>
        <v>0</v>
      </c>
      <c r="AA951" s="7" cm="1">
        <f t="array" ref="AA951">IF(ISNUMBER(SEARCH("cassette",H951)),_xlfn.XLOOKUP(S951,cassettewidth,_xlfn.XLOOKUP(H951,cassettetype,cassette)),IF(ISNUMBER(SEARCH("fascia",H951)),_xlfn.XLOOKUP(S951,fasciawidth,_xlfn.XLOOKUP(H951,fasciatype,fascia)),0))</f>
        <v>0</v>
      </c>
      <c r="AB951" s="7" t="str">
        <f t="shared" si="315"/>
        <v/>
      </c>
      <c r="AC951" s="7" t="str" cm="1">
        <f t="array" ref="AC951">IF(NOT(ISBLANK(H951)),_xlfn.XLOOKUP(S951,cassetterefwidth,_xlfn.XLOOKUP(T951,cassetterefdrop,cassetteref)),"")</f>
        <v/>
      </c>
      <c r="AD951" s="1" t="b">
        <f t="shared" si="316"/>
        <v>0</v>
      </c>
      <c r="AE951" s="1" t="b">
        <f t="shared" si="301"/>
        <v>0</v>
      </c>
      <c r="AF951" s="10" t="e" cm="1">
        <f t="array" aca="1" ref="AF951" ca="1">(_xlfn.XLOOKUP($S951,INDIRECT($U951&amp;$W951&amp;"W"),_xlfn.XLOOKUP($T951,INDIRECT($U951&amp;$W951&amp;"D"),INDIRECT($U951&amp;$W951))))</f>
        <v>#REF!</v>
      </c>
      <c r="AG951" s="9"/>
      <c r="AH951" s="9"/>
      <c r="AI951" s="9"/>
      <c r="AJ951" s="9"/>
      <c r="AK951" s="9"/>
      <c r="AL951" s="7">
        <f t="shared" si="302"/>
        <v>500</v>
      </c>
      <c r="AM951" s="7" t="str">
        <f t="shared" si="317"/>
        <v/>
      </c>
      <c r="AN951" s="7">
        <f t="shared" si="303"/>
        <v>0</v>
      </c>
      <c r="AO951" s="7">
        <f t="shared" si="304"/>
        <v>0</v>
      </c>
      <c r="AP951" s="9" cm="1">
        <f t="array" aca="1" ref="AP951" ca="1">IF(F951="Flow",_xlfn.XLOOKUP(AL951,INDIRECT(F951&amp;AM951&amp;"W"),_xlfn.XLOOKUP(AI951,INDIRECT(F951&amp;AM951&amp;"H"),INDIRECT(F951&amp;AM951))),0)</f>
        <v>0</v>
      </c>
      <c r="AQ951" s="9">
        <f>IF(F951="Cascade",_xlfn.XLOOKUP(S951,Cascade!$C$4:$S$4,Cascade!$C$5:$S$5),0)</f>
        <v>0</v>
      </c>
      <c r="AR951" s="9" t="b">
        <f t="shared" si="305"/>
        <v>0</v>
      </c>
      <c r="AS951" s="9" cm="1">
        <f t="array" aca="1" ref="AS951" ca="1">IF(OR(G951="Ellipse 43",G951="Luxury 46",G951="Type 2",G951="Type D",G951="Type Z",ISBLANK(G951)),0,_xlfn.XLOOKUP(S951,INDIRECT(U951&amp;AR951&amp;"w"),INDIRECT(U951&amp;AR951)))</f>
        <v>0</v>
      </c>
      <c r="AT951" s="9" cm="1">
        <f t="array" ref="AT951">IF(F951="ExtraLok 100",_xlfn.XLOOKUP(S951,'ExtraLok 100'!$C$6:$S$6,_xlfn.XLOOKUP('Pricing Tool'!T951,'ExtraLok 100'!$A$7:$A$21,'ExtraLok 100'!$C$7:$S$21)),IF(F951="ExtraLok 125",_xlfn.XLOOKUP('Pricing Tool'!S951,'ExtraLok 125'!$C$6:$S$6,_xlfn.XLOOKUP('Pricing Tool'!T951,'ExtraLok 125'!$A$7:$A$33,'ExtraLok 125'!$C$7:$S$33)),0))</f>
        <v>0</v>
      </c>
      <c r="AU951" s="9">
        <f t="shared" ca="1" si="318"/>
        <v>0</v>
      </c>
      <c r="AV951" s="9" t="str">
        <f t="shared" si="306"/>
        <v/>
      </c>
      <c r="AW951" s="85" t="e">
        <f>_xlfn.XLOOKUP($AV951,'Size capacities'!$A$2:$A$120,'Size capacities'!D$2:D$120)</f>
        <v>#N/A</v>
      </c>
      <c r="AX951" s="85" t="e">
        <f>_xlfn.XLOOKUP($AV951,'Size capacities'!$A$2:$A$120,'Size capacities'!E$2:E$120)</f>
        <v>#N/A</v>
      </c>
      <c r="AY951" s="85" t="e">
        <f>_xlfn.XLOOKUP($AV951,'Size capacities'!$A$2:$A$120,'Size capacities'!F$2:F$120)</f>
        <v>#N/A</v>
      </c>
      <c r="AZ951" s="85" t="e">
        <f>_xlfn.XLOOKUP($AV951,'Size capacities'!$A$2:$A$120,'Size capacities'!G$2:G$120)</f>
        <v>#N/A</v>
      </c>
      <c r="BA951" s="85">
        <f t="shared" si="307"/>
        <v>0</v>
      </c>
      <c r="BB951" s="85">
        <f t="shared" si="308"/>
        <v>0</v>
      </c>
    </row>
    <row r="952" spans="1:54" x14ac:dyDescent="0.3">
      <c r="A952" s="7">
        <v>949</v>
      </c>
      <c r="B952" s="91"/>
      <c r="C952" s="91"/>
      <c r="D952" s="91"/>
      <c r="E952" s="91"/>
      <c r="F952" s="91"/>
      <c r="G952" s="91"/>
      <c r="H952" s="91"/>
      <c r="I952" s="91"/>
      <c r="J952" s="91"/>
      <c r="K952" s="92"/>
      <c r="L952" s="92"/>
      <c r="M952" s="9">
        <f t="shared" ca="1" si="298"/>
        <v>0</v>
      </c>
      <c r="N952" s="10" cm="1">
        <f t="array" aca="1" ref="N952" ca="1">IF(ISBLANK(C952),0,IF(F952="Flow",AP952,IF(F952="Cascade",AQ952,IF(OR(ISBLANK(F952),ISBLANK(G952),ISBLANK(I952),ISBLANK(J952)),0,(_xlfn.XLOOKUP(S952,INDIRECT(U952&amp;W952&amp;"W"),_xlfn.XLOOKUP(T952,INDIRECT(U952&amp;W952&amp;"D"),INDIRECT(U952&amp;W952))))))))</f>
        <v>0</v>
      </c>
      <c r="O952" s="93"/>
      <c r="P952" s="9">
        <f t="shared" ca="1" si="299"/>
        <v>0</v>
      </c>
      <c r="Q952" s="9">
        <f t="shared" si="309"/>
        <v>0</v>
      </c>
      <c r="S952" s="7">
        <f t="shared" si="310"/>
        <v>800</v>
      </c>
      <c r="T952" s="7">
        <f t="shared" si="311"/>
        <v>800</v>
      </c>
      <c r="U952" s="8" t="str">
        <f t="shared" si="312"/>
        <v/>
      </c>
      <c r="V952" s="7" cm="1">
        <f t="array" aca="1" ref="V952" ca="1">IF(ISBLANK(I952),0,_xlfn.XLOOKUP(I952,INDIRECT(U952&amp;"Controls"),INDIRECT(U952&amp;"ControlsAddon")))</f>
        <v>0</v>
      </c>
      <c r="W952" s="7" t="str">
        <f t="shared" si="300"/>
        <v/>
      </c>
      <c r="X952" s="7" cm="1">
        <f t="array" aca="1" ref="X952" ca="1">IF(AND(K952="y",NOT(ISBLANK(H952))),_xlfn.XLOOKUP(S952,ralcassette,ralcassettecost),IF(K952="Y",_xlfn.XLOOKUP(S952,INDIRECT(U952&amp;"RALW"),_xlfn.XLOOKUP(T952,INDIRECT(U952&amp;"RALD"),INDIRECT(U952&amp;"RAL"))),0))</f>
        <v>0</v>
      </c>
      <c r="Y952" s="7">
        <f t="shared" si="313"/>
        <v>0</v>
      </c>
      <c r="Z952" s="7">
        <f t="shared" si="314"/>
        <v>0</v>
      </c>
      <c r="AA952" s="7" cm="1">
        <f t="array" ref="AA952">IF(ISNUMBER(SEARCH("cassette",H952)),_xlfn.XLOOKUP(S952,cassettewidth,_xlfn.XLOOKUP(H952,cassettetype,cassette)),IF(ISNUMBER(SEARCH("fascia",H952)),_xlfn.XLOOKUP(S952,fasciawidth,_xlfn.XLOOKUP(H952,fasciatype,fascia)),0))</f>
        <v>0</v>
      </c>
      <c r="AB952" s="7" t="str">
        <f t="shared" si="315"/>
        <v/>
      </c>
      <c r="AC952" s="7" t="str" cm="1">
        <f t="array" ref="AC952">IF(NOT(ISBLANK(H952)),_xlfn.XLOOKUP(S952,cassetterefwidth,_xlfn.XLOOKUP(T952,cassetterefdrop,cassetteref)),"")</f>
        <v/>
      </c>
      <c r="AD952" s="1" t="b">
        <f t="shared" si="316"/>
        <v>0</v>
      </c>
      <c r="AE952" s="1" t="b">
        <f t="shared" si="301"/>
        <v>0</v>
      </c>
      <c r="AF952" s="10" t="e" cm="1">
        <f t="array" aca="1" ref="AF952" ca="1">(_xlfn.XLOOKUP($S952,INDIRECT($U952&amp;$W952&amp;"W"),_xlfn.XLOOKUP($T952,INDIRECT($U952&amp;$W952&amp;"D"),INDIRECT($U952&amp;$W952))))</f>
        <v>#REF!</v>
      </c>
      <c r="AG952" s="9"/>
      <c r="AH952" s="9"/>
      <c r="AI952" s="9"/>
      <c r="AJ952" s="9"/>
      <c r="AK952" s="9"/>
      <c r="AL952" s="7">
        <f t="shared" si="302"/>
        <v>500</v>
      </c>
      <c r="AM952" s="7" t="str">
        <f t="shared" si="317"/>
        <v/>
      </c>
      <c r="AN952" s="7">
        <f t="shared" si="303"/>
        <v>0</v>
      </c>
      <c r="AO952" s="7">
        <f t="shared" si="304"/>
        <v>0</v>
      </c>
      <c r="AP952" s="9" cm="1">
        <f t="array" aca="1" ref="AP952" ca="1">IF(F952="Flow",_xlfn.XLOOKUP(AL952,INDIRECT(F952&amp;AM952&amp;"W"),_xlfn.XLOOKUP(AI952,INDIRECT(F952&amp;AM952&amp;"H"),INDIRECT(F952&amp;AM952))),0)</f>
        <v>0</v>
      </c>
      <c r="AQ952" s="9">
        <f>IF(F952="Cascade",_xlfn.XLOOKUP(S952,Cascade!$C$4:$S$4,Cascade!$C$5:$S$5),0)</f>
        <v>0</v>
      </c>
      <c r="AR952" s="9" t="b">
        <f t="shared" si="305"/>
        <v>0</v>
      </c>
      <c r="AS952" s="9" cm="1">
        <f t="array" aca="1" ref="AS952" ca="1">IF(OR(G952="Ellipse 43",G952="Luxury 46",G952="Type 2",G952="Type D",G952="Type Z",ISBLANK(G952)),0,_xlfn.XLOOKUP(S952,INDIRECT(U952&amp;AR952&amp;"w"),INDIRECT(U952&amp;AR952)))</f>
        <v>0</v>
      </c>
      <c r="AT952" s="9" cm="1">
        <f t="array" ref="AT952">IF(F952="ExtraLok 100",_xlfn.XLOOKUP(S952,'ExtraLok 100'!$C$6:$S$6,_xlfn.XLOOKUP('Pricing Tool'!T952,'ExtraLok 100'!$A$7:$A$21,'ExtraLok 100'!$C$7:$S$21)),IF(F952="ExtraLok 125",_xlfn.XLOOKUP('Pricing Tool'!S952,'ExtraLok 125'!$C$6:$S$6,_xlfn.XLOOKUP('Pricing Tool'!T952,'ExtraLok 125'!$A$7:$A$33,'ExtraLok 125'!$C$7:$S$33)),0))</f>
        <v>0</v>
      </c>
      <c r="AU952" s="9">
        <f t="shared" ca="1" si="318"/>
        <v>0</v>
      </c>
      <c r="AV952" s="9" t="str">
        <f t="shared" si="306"/>
        <v/>
      </c>
      <c r="AW952" s="85" t="e">
        <f>_xlfn.XLOOKUP($AV952,'Size capacities'!$A$2:$A$120,'Size capacities'!D$2:D$120)</f>
        <v>#N/A</v>
      </c>
      <c r="AX952" s="85" t="e">
        <f>_xlfn.XLOOKUP($AV952,'Size capacities'!$A$2:$A$120,'Size capacities'!E$2:E$120)</f>
        <v>#N/A</v>
      </c>
      <c r="AY952" s="85" t="e">
        <f>_xlfn.XLOOKUP($AV952,'Size capacities'!$A$2:$A$120,'Size capacities'!F$2:F$120)</f>
        <v>#N/A</v>
      </c>
      <c r="AZ952" s="85" t="e">
        <f>_xlfn.XLOOKUP($AV952,'Size capacities'!$A$2:$A$120,'Size capacities'!G$2:G$120)</f>
        <v>#N/A</v>
      </c>
      <c r="BA952" s="85">
        <f t="shared" si="307"/>
        <v>0</v>
      </c>
      <c r="BB952" s="85">
        <f t="shared" si="308"/>
        <v>0</v>
      </c>
    </row>
    <row r="953" spans="1:54" x14ac:dyDescent="0.3">
      <c r="A953" s="7">
        <v>950</v>
      </c>
      <c r="B953" s="91"/>
      <c r="C953" s="91"/>
      <c r="D953" s="91"/>
      <c r="E953" s="91"/>
      <c r="F953" s="91"/>
      <c r="G953" s="91"/>
      <c r="H953" s="91"/>
      <c r="I953" s="91"/>
      <c r="J953" s="91"/>
      <c r="K953" s="92"/>
      <c r="L953" s="92"/>
      <c r="M953" s="9">
        <f t="shared" ca="1" si="298"/>
        <v>0</v>
      </c>
      <c r="N953" s="10" cm="1">
        <f t="array" aca="1" ref="N953" ca="1">IF(ISBLANK(C953),0,IF(F953="Flow",AP953,IF(F953="Cascade",AQ953,IF(OR(ISBLANK(F953),ISBLANK(G953),ISBLANK(I953),ISBLANK(J953)),0,(_xlfn.XLOOKUP(S953,INDIRECT(U953&amp;W953&amp;"W"),_xlfn.XLOOKUP(T953,INDIRECT(U953&amp;W953&amp;"D"),INDIRECT(U953&amp;W953))))))))</f>
        <v>0</v>
      </c>
      <c r="O953" s="93"/>
      <c r="P953" s="9">
        <f t="shared" ca="1" si="299"/>
        <v>0</v>
      </c>
      <c r="Q953" s="9">
        <f t="shared" si="309"/>
        <v>0</v>
      </c>
      <c r="S953" s="7">
        <f t="shared" si="310"/>
        <v>800</v>
      </c>
      <c r="T953" s="7">
        <f t="shared" si="311"/>
        <v>800</v>
      </c>
      <c r="U953" s="8" t="str">
        <f t="shared" si="312"/>
        <v/>
      </c>
      <c r="V953" s="7" cm="1">
        <f t="array" aca="1" ref="V953" ca="1">IF(ISBLANK(I953),0,_xlfn.XLOOKUP(I953,INDIRECT(U953&amp;"Controls"),INDIRECT(U953&amp;"ControlsAddon")))</f>
        <v>0</v>
      </c>
      <c r="W953" s="7" t="str">
        <f t="shared" si="300"/>
        <v/>
      </c>
      <c r="X953" s="7" cm="1">
        <f t="array" aca="1" ref="X953" ca="1">IF(AND(K953="y",NOT(ISBLANK(H953))),_xlfn.XLOOKUP(S953,ralcassette,ralcassettecost),IF(K953="Y",_xlfn.XLOOKUP(S953,INDIRECT(U953&amp;"RALW"),_xlfn.XLOOKUP(T953,INDIRECT(U953&amp;"RALD"),INDIRECT(U953&amp;"RAL"))),0))</f>
        <v>0</v>
      </c>
      <c r="Y953" s="7">
        <f t="shared" si="313"/>
        <v>0</v>
      </c>
      <c r="Z953" s="7">
        <f t="shared" si="314"/>
        <v>0</v>
      </c>
      <c r="AA953" s="7" cm="1">
        <f t="array" ref="AA953">IF(ISNUMBER(SEARCH("cassette",H953)),_xlfn.XLOOKUP(S953,cassettewidth,_xlfn.XLOOKUP(H953,cassettetype,cassette)),IF(ISNUMBER(SEARCH("fascia",H953)),_xlfn.XLOOKUP(S953,fasciawidth,_xlfn.XLOOKUP(H953,fasciatype,fascia)),0))</f>
        <v>0</v>
      </c>
      <c r="AB953" s="7" t="str">
        <f t="shared" si="315"/>
        <v/>
      </c>
      <c r="AC953" s="7" t="str" cm="1">
        <f t="array" ref="AC953">IF(NOT(ISBLANK(H953)),_xlfn.XLOOKUP(S953,cassetterefwidth,_xlfn.XLOOKUP(T953,cassetterefdrop,cassetteref)),"")</f>
        <v/>
      </c>
      <c r="AD953" s="1" t="b">
        <f t="shared" si="316"/>
        <v>0</v>
      </c>
      <c r="AE953" s="1" t="b">
        <f t="shared" si="301"/>
        <v>0</v>
      </c>
      <c r="AF953" s="10" t="e" cm="1">
        <f t="array" aca="1" ref="AF953" ca="1">(_xlfn.XLOOKUP($S953,INDIRECT($U953&amp;$W953&amp;"W"),_xlfn.XLOOKUP($T953,INDIRECT($U953&amp;$W953&amp;"D"),INDIRECT($U953&amp;$W953))))</f>
        <v>#REF!</v>
      </c>
      <c r="AG953" s="9"/>
      <c r="AH953" s="9"/>
      <c r="AI953" s="9"/>
      <c r="AJ953" s="9"/>
      <c r="AK953" s="9"/>
      <c r="AL953" s="7">
        <f t="shared" si="302"/>
        <v>500</v>
      </c>
      <c r="AM953" s="7" t="str">
        <f t="shared" si="317"/>
        <v/>
      </c>
      <c r="AN953" s="7">
        <f t="shared" si="303"/>
        <v>0</v>
      </c>
      <c r="AO953" s="7">
        <f t="shared" si="304"/>
        <v>0</v>
      </c>
      <c r="AP953" s="9" cm="1">
        <f t="array" aca="1" ref="AP953" ca="1">IF(F953="Flow",_xlfn.XLOOKUP(AL953,INDIRECT(F953&amp;AM953&amp;"W"),_xlfn.XLOOKUP(AI953,INDIRECT(F953&amp;AM953&amp;"H"),INDIRECT(F953&amp;AM953))),0)</f>
        <v>0</v>
      </c>
      <c r="AQ953" s="9">
        <f>IF(F953="Cascade",_xlfn.XLOOKUP(S953,Cascade!$C$4:$S$4,Cascade!$C$5:$S$5),0)</f>
        <v>0</v>
      </c>
      <c r="AR953" s="9" t="b">
        <f t="shared" si="305"/>
        <v>0</v>
      </c>
      <c r="AS953" s="9" cm="1">
        <f t="array" aca="1" ref="AS953" ca="1">IF(OR(G953="Ellipse 43",G953="Luxury 46",G953="Type 2",G953="Type D",G953="Type Z",ISBLANK(G953)),0,_xlfn.XLOOKUP(S953,INDIRECT(U953&amp;AR953&amp;"w"),INDIRECT(U953&amp;AR953)))</f>
        <v>0</v>
      </c>
      <c r="AT953" s="9" cm="1">
        <f t="array" ref="AT953">IF(F953="ExtraLok 100",_xlfn.XLOOKUP(S953,'ExtraLok 100'!$C$6:$S$6,_xlfn.XLOOKUP('Pricing Tool'!T953,'ExtraLok 100'!$A$7:$A$21,'ExtraLok 100'!$C$7:$S$21)),IF(F953="ExtraLok 125",_xlfn.XLOOKUP('Pricing Tool'!S953,'ExtraLok 125'!$C$6:$S$6,_xlfn.XLOOKUP('Pricing Tool'!T953,'ExtraLok 125'!$A$7:$A$33,'ExtraLok 125'!$C$7:$S$33)),0))</f>
        <v>0</v>
      </c>
      <c r="AU953" s="9">
        <f t="shared" ca="1" si="318"/>
        <v>0</v>
      </c>
      <c r="AV953" s="9" t="str">
        <f t="shared" si="306"/>
        <v/>
      </c>
      <c r="AW953" s="85" t="e">
        <f>_xlfn.XLOOKUP($AV953,'Size capacities'!$A$2:$A$120,'Size capacities'!D$2:D$120)</f>
        <v>#N/A</v>
      </c>
      <c r="AX953" s="85" t="e">
        <f>_xlfn.XLOOKUP($AV953,'Size capacities'!$A$2:$A$120,'Size capacities'!E$2:E$120)</f>
        <v>#N/A</v>
      </c>
      <c r="AY953" s="85" t="e">
        <f>_xlfn.XLOOKUP($AV953,'Size capacities'!$A$2:$A$120,'Size capacities'!F$2:F$120)</f>
        <v>#N/A</v>
      </c>
      <c r="AZ953" s="85" t="e">
        <f>_xlfn.XLOOKUP($AV953,'Size capacities'!$A$2:$A$120,'Size capacities'!G$2:G$120)</f>
        <v>#N/A</v>
      </c>
      <c r="BA953" s="85">
        <f t="shared" si="307"/>
        <v>0</v>
      </c>
      <c r="BB953" s="85">
        <f t="shared" si="308"/>
        <v>0</v>
      </c>
    </row>
    <row r="954" spans="1:54" x14ac:dyDescent="0.3">
      <c r="A954" s="7">
        <v>951</v>
      </c>
      <c r="B954" s="91"/>
      <c r="C954" s="91"/>
      <c r="D954" s="91"/>
      <c r="E954" s="91"/>
      <c r="F954" s="91"/>
      <c r="G954" s="91"/>
      <c r="H954" s="91"/>
      <c r="I954" s="91"/>
      <c r="J954" s="91"/>
      <c r="K954" s="92"/>
      <c r="L954" s="92"/>
      <c r="M954" s="9">
        <f t="shared" ca="1" si="298"/>
        <v>0</v>
      </c>
      <c r="N954" s="10" cm="1">
        <f t="array" aca="1" ref="N954" ca="1">IF(ISBLANK(C954),0,IF(F954="Flow",AP954,IF(F954="Cascade",AQ954,IF(OR(ISBLANK(F954),ISBLANK(G954),ISBLANK(I954),ISBLANK(J954)),0,(_xlfn.XLOOKUP(S954,INDIRECT(U954&amp;W954&amp;"W"),_xlfn.XLOOKUP(T954,INDIRECT(U954&amp;W954&amp;"D"),INDIRECT(U954&amp;W954))))))))</f>
        <v>0</v>
      </c>
      <c r="O954" s="93"/>
      <c r="P954" s="9">
        <f t="shared" ca="1" si="299"/>
        <v>0</v>
      </c>
      <c r="Q954" s="9">
        <f t="shared" si="309"/>
        <v>0</v>
      </c>
      <c r="S954" s="7">
        <f t="shared" si="310"/>
        <v>800</v>
      </c>
      <c r="T954" s="7">
        <f t="shared" si="311"/>
        <v>800</v>
      </c>
      <c r="U954" s="8" t="str">
        <f t="shared" si="312"/>
        <v/>
      </c>
      <c r="V954" s="7" cm="1">
        <f t="array" aca="1" ref="V954" ca="1">IF(ISBLANK(I954),0,_xlfn.XLOOKUP(I954,INDIRECT(U954&amp;"Controls"),INDIRECT(U954&amp;"ControlsAddon")))</f>
        <v>0</v>
      </c>
      <c r="W954" s="7" t="str">
        <f t="shared" si="300"/>
        <v/>
      </c>
      <c r="X954" s="7" cm="1">
        <f t="array" aca="1" ref="X954" ca="1">IF(AND(K954="y",NOT(ISBLANK(H954))),_xlfn.XLOOKUP(S954,ralcassette,ralcassettecost),IF(K954="Y",_xlfn.XLOOKUP(S954,INDIRECT(U954&amp;"RALW"),_xlfn.XLOOKUP(T954,INDIRECT(U954&amp;"RALD"),INDIRECT(U954&amp;"RAL"))),0))</f>
        <v>0</v>
      </c>
      <c r="Y954" s="7">
        <f t="shared" si="313"/>
        <v>0</v>
      </c>
      <c r="Z954" s="7">
        <f t="shared" si="314"/>
        <v>0</v>
      </c>
      <c r="AA954" s="7" cm="1">
        <f t="array" ref="AA954">IF(ISNUMBER(SEARCH("cassette",H954)),_xlfn.XLOOKUP(S954,cassettewidth,_xlfn.XLOOKUP(H954,cassettetype,cassette)),IF(ISNUMBER(SEARCH("fascia",H954)),_xlfn.XLOOKUP(S954,fasciawidth,_xlfn.XLOOKUP(H954,fasciatype,fascia)),0))</f>
        <v>0</v>
      </c>
      <c r="AB954" s="7" t="str">
        <f t="shared" si="315"/>
        <v/>
      </c>
      <c r="AC954" s="7" t="str" cm="1">
        <f t="array" ref="AC954">IF(NOT(ISBLANK(H954)),_xlfn.XLOOKUP(S954,cassetterefwidth,_xlfn.XLOOKUP(T954,cassetterefdrop,cassetteref)),"")</f>
        <v/>
      </c>
      <c r="AD954" s="1" t="b">
        <f t="shared" si="316"/>
        <v>0</v>
      </c>
      <c r="AE954" s="1" t="b">
        <f t="shared" si="301"/>
        <v>0</v>
      </c>
      <c r="AF954" s="10" t="e" cm="1">
        <f t="array" aca="1" ref="AF954" ca="1">(_xlfn.XLOOKUP($S954,INDIRECT($U954&amp;$W954&amp;"W"),_xlfn.XLOOKUP($T954,INDIRECT($U954&amp;$W954&amp;"D"),INDIRECT($U954&amp;$W954))))</f>
        <v>#REF!</v>
      </c>
      <c r="AG954" s="9"/>
      <c r="AH954" s="9"/>
      <c r="AI954" s="9"/>
      <c r="AJ954" s="9"/>
      <c r="AK954" s="9"/>
      <c r="AL954" s="7">
        <f t="shared" si="302"/>
        <v>500</v>
      </c>
      <c r="AM954" s="7" t="str">
        <f t="shared" si="317"/>
        <v/>
      </c>
      <c r="AN954" s="7">
        <f t="shared" si="303"/>
        <v>0</v>
      </c>
      <c r="AO954" s="7">
        <f t="shared" si="304"/>
        <v>0</v>
      </c>
      <c r="AP954" s="9" cm="1">
        <f t="array" aca="1" ref="AP954" ca="1">IF(F954="Flow",_xlfn.XLOOKUP(AL954,INDIRECT(F954&amp;AM954&amp;"W"),_xlfn.XLOOKUP(AI954,INDIRECT(F954&amp;AM954&amp;"H"),INDIRECT(F954&amp;AM954))),0)</f>
        <v>0</v>
      </c>
      <c r="AQ954" s="9">
        <f>IF(F954="Cascade",_xlfn.XLOOKUP(S954,Cascade!$C$4:$S$4,Cascade!$C$5:$S$5),0)</f>
        <v>0</v>
      </c>
      <c r="AR954" s="9" t="b">
        <f t="shared" si="305"/>
        <v>0</v>
      </c>
      <c r="AS954" s="9" cm="1">
        <f t="array" aca="1" ref="AS954" ca="1">IF(OR(G954="Ellipse 43",G954="Luxury 46",G954="Type 2",G954="Type D",G954="Type Z",ISBLANK(G954)),0,_xlfn.XLOOKUP(S954,INDIRECT(U954&amp;AR954&amp;"w"),INDIRECT(U954&amp;AR954)))</f>
        <v>0</v>
      </c>
      <c r="AT954" s="9" cm="1">
        <f t="array" ref="AT954">IF(F954="ExtraLok 100",_xlfn.XLOOKUP(S954,'ExtraLok 100'!$C$6:$S$6,_xlfn.XLOOKUP('Pricing Tool'!T954,'ExtraLok 100'!$A$7:$A$21,'ExtraLok 100'!$C$7:$S$21)),IF(F954="ExtraLok 125",_xlfn.XLOOKUP('Pricing Tool'!S954,'ExtraLok 125'!$C$6:$S$6,_xlfn.XLOOKUP('Pricing Tool'!T954,'ExtraLok 125'!$A$7:$A$33,'ExtraLok 125'!$C$7:$S$33)),0))</f>
        <v>0</v>
      </c>
      <c r="AU954" s="9">
        <f t="shared" ca="1" si="318"/>
        <v>0</v>
      </c>
      <c r="AV954" s="9" t="str">
        <f t="shared" si="306"/>
        <v/>
      </c>
      <c r="AW954" s="85" t="e">
        <f>_xlfn.XLOOKUP($AV954,'Size capacities'!$A$2:$A$120,'Size capacities'!D$2:D$120)</f>
        <v>#N/A</v>
      </c>
      <c r="AX954" s="85" t="e">
        <f>_xlfn.XLOOKUP($AV954,'Size capacities'!$A$2:$A$120,'Size capacities'!E$2:E$120)</f>
        <v>#N/A</v>
      </c>
      <c r="AY954" s="85" t="e">
        <f>_xlfn.XLOOKUP($AV954,'Size capacities'!$A$2:$A$120,'Size capacities'!F$2:F$120)</f>
        <v>#N/A</v>
      </c>
      <c r="AZ954" s="85" t="e">
        <f>_xlfn.XLOOKUP($AV954,'Size capacities'!$A$2:$A$120,'Size capacities'!G$2:G$120)</f>
        <v>#N/A</v>
      </c>
      <c r="BA954" s="85">
        <f t="shared" si="307"/>
        <v>0</v>
      </c>
      <c r="BB954" s="85">
        <f t="shared" si="308"/>
        <v>0</v>
      </c>
    </row>
    <row r="955" spans="1:54" x14ac:dyDescent="0.3">
      <c r="A955" s="7">
        <v>952</v>
      </c>
      <c r="B955" s="91"/>
      <c r="C955" s="91"/>
      <c r="D955" s="91"/>
      <c r="E955" s="91"/>
      <c r="F955" s="91"/>
      <c r="G955" s="91"/>
      <c r="H955" s="91"/>
      <c r="I955" s="91"/>
      <c r="J955" s="91"/>
      <c r="K955" s="92"/>
      <c r="L955" s="92"/>
      <c r="M955" s="9">
        <f t="shared" ca="1" si="298"/>
        <v>0</v>
      </c>
      <c r="N955" s="10" cm="1">
        <f t="array" aca="1" ref="N955" ca="1">IF(ISBLANK(C955),0,IF(F955="Flow",AP955,IF(F955="Cascade",AQ955,IF(OR(ISBLANK(F955),ISBLANK(G955),ISBLANK(I955),ISBLANK(J955)),0,(_xlfn.XLOOKUP(S955,INDIRECT(U955&amp;W955&amp;"W"),_xlfn.XLOOKUP(T955,INDIRECT(U955&amp;W955&amp;"D"),INDIRECT(U955&amp;W955))))))))</f>
        <v>0</v>
      </c>
      <c r="O955" s="93"/>
      <c r="P955" s="9">
        <f t="shared" ca="1" si="299"/>
        <v>0</v>
      </c>
      <c r="Q955" s="9">
        <f t="shared" si="309"/>
        <v>0</v>
      </c>
      <c r="S955" s="7">
        <f t="shared" si="310"/>
        <v>800</v>
      </c>
      <c r="T955" s="7">
        <f t="shared" si="311"/>
        <v>800</v>
      </c>
      <c r="U955" s="8" t="str">
        <f t="shared" si="312"/>
        <v/>
      </c>
      <c r="V955" s="7" cm="1">
        <f t="array" aca="1" ref="V955" ca="1">IF(ISBLANK(I955),0,_xlfn.XLOOKUP(I955,INDIRECT(U955&amp;"Controls"),INDIRECT(U955&amp;"ControlsAddon")))</f>
        <v>0</v>
      </c>
      <c r="W955" s="7" t="str">
        <f t="shared" si="300"/>
        <v/>
      </c>
      <c r="X955" s="7" cm="1">
        <f t="array" aca="1" ref="X955" ca="1">IF(AND(K955="y",NOT(ISBLANK(H955))),_xlfn.XLOOKUP(S955,ralcassette,ralcassettecost),IF(K955="Y",_xlfn.XLOOKUP(S955,INDIRECT(U955&amp;"RALW"),_xlfn.XLOOKUP(T955,INDIRECT(U955&amp;"RALD"),INDIRECT(U955&amp;"RAL"))),0))</f>
        <v>0</v>
      </c>
      <c r="Y955" s="7">
        <f t="shared" si="313"/>
        <v>0</v>
      </c>
      <c r="Z955" s="7">
        <f t="shared" si="314"/>
        <v>0</v>
      </c>
      <c r="AA955" s="7" cm="1">
        <f t="array" ref="AA955">IF(ISNUMBER(SEARCH("cassette",H955)),_xlfn.XLOOKUP(S955,cassettewidth,_xlfn.XLOOKUP(H955,cassettetype,cassette)),IF(ISNUMBER(SEARCH("fascia",H955)),_xlfn.XLOOKUP(S955,fasciawidth,_xlfn.XLOOKUP(H955,fasciatype,fascia)),0))</f>
        <v>0</v>
      </c>
      <c r="AB955" s="7" t="str">
        <f t="shared" si="315"/>
        <v/>
      </c>
      <c r="AC955" s="7" t="str" cm="1">
        <f t="array" ref="AC955">IF(NOT(ISBLANK(H955)),_xlfn.XLOOKUP(S955,cassetterefwidth,_xlfn.XLOOKUP(T955,cassetterefdrop,cassetteref)),"")</f>
        <v/>
      </c>
      <c r="AD955" s="1" t="b">
        <f t="shared" si="316"/>
        <v>0</v>
      </c>
      <c r="AE955" s="1" t="b">
        <f t="shared" si="301"/>
        <v>0</v>
      </c>
      <c r="AF955" s="10" t="e" cm="1">
        <f t="array" aca="1" ref="AF955" ca="1">(_xlfn.XLOOKUP($S955,INDIRECT($U955&amp;$W955&amp;"W"),_xlfn.XLOOKUP($T955,INDIRECT($U955&amp;$W955&amp;"D"),INDIRECT($U955&amp;$W955))))</f>
        <v>#REF!</v>
      </c>
      <c r="AG955" s="9"/>
      <c r="AH955" s="9"/>
      <c r="AI955" s="9"/>
      <c r="AJ955" s="9"/>
      <c r="AK955" s="9"/>
      <c r="AL955" s="7">
        <f t="shared" si="302"/>
        <v>500</v>
      </c>
      <c r="AM955" s="7" t="str">
        <f t="shared" si="317"/>
        <v/>
      </c>
      <c r="AN955" s="7">
        <f t="shared" si="303"/>
        <v>0</v>
      </c>
      <c r="AO955" s="7">
        <f t="shared" si="304"/>
        <v>0</v>
      </c>
      <c r="AP955" s="9" cm="1">
        <f t="array" aca="1" ref="AP955" ca="1">IF(F955="Flow",_xlfn.XLOOKUP(AL955,INDIRECT(F955&amp;AM955&amp;"W"),_xlfn.XLOOKUP(AI955,INDIRECT(F955&amp;AM955&amp;"H"),INDIRECT(F955&amp;AM955))),0)</f>
        <v>0</v>
      </c>
      <c r="AQ955" s="9">
        <f>IF(F955="Cascade",_xlfn.XLOOKUP(S955,Cascade!$C$4:$S$4,Cascade!$C$5:$S$5),0)</f>
        <v>0</v>
      </c>
      <c r="AR955" s="9" t="b">
        <f t="shared" si="305"/>
        <v>0</v>
      </c>
      <c r="AS955" s="9" cm="1">
        <f t="array" aca="1" ref="AS955" ca="1">IF(OR(G955="Ellipse 43",G955="Luxury 46",G955="Type 2",G955="Type D",G955="Type Z",ISBLANK(G955)),0,_xlfn.XLOOKUP(S955,INDIRECT(U955&amp;AR955&amp;"w"),INDIRECT(U955&amp;AR955)))</f>
        <v>0</v>
      </c>
      <c r="AT955" s="9" cm="1">
        <f t="array" ref="AT955">IF(F955="ExtraLok 100",_xlfn.XLOOKUP(S955,'ExtraLok 100'!$C$6:$S$6,_xlfn.XLOOKUP('Pricing Tool'!T955,'ExtraLok 100'!$A$7:$A$21,'ExtraLok 100'!$C$7:$S$21)),IF(F955="ExtraLok 125",_xlfn.XLOOKUP('Pricing Tool'!S955,'ExtraLok 125'!$C$6:$S$6,_xlfn.XLOOKUP('Pricing Tool'!T955,'ExtraLok 125'!$A$7:$A$33,'ExtraLok 125'!$C$7:$S$33)),0))</f>
        <v>0</v>
      </c>
      <c r="AU955" s="9">
        <f t="shared" ca="1" si="318"/>
        <v>0</v>
      </c>
      <c r="AV955" s="9" t="str">
        <f t="shared" si="306"/>
        <v/>
      </c>
      <c r="AW955" s="85" t="e">
        <f>_xlfn.XLOOKUP($AV955,'Size capacities'!$A$2:$A$120,'Size capacities'!D$2:D$120)</f>
        <v>#N/A</v>
      </c>
      <c r="AX955" s="85" t="e">
        <f>_xlfn.XLOOKUP($AV955,'Size capacities'!$A$2:$A$120,'Size capacities'!E$2:E$120)</f>
        <v>#N/A</v>
      </c>
      <c r="AY955" s="85" t="e">
        <f>_xlfn.XLOOKUP($AV955,'Size capacities'!$A$2:$A$120,'Size capacities'!F$2:F$120)</f>
        <v>#N/A</v>
      </c>
      <c r="AZ955" s="85" t="e">
        <f>_xlfn.XLOOKUP($AV955,'Size capacities'!$A$2:$A$120,'Size capacities'!G$2:G$120)</f>
        <v>#N/A</v>
      </c>
      <c r="BA955" s="85">
        <f t="shared" si="307"/>
        <v>0</v>
      </c>
      <c r="BB955" s="85">
        <f t="shared" si="308"/>
        <v>0</v>
      </c>
    </row>
    <row r="956" spans="1:54" x14ac:dyDescent="0.3">
      <c r="A956" s="7">
        <v>953</v>
      </c>
      <c r="B956" s="91"/>
      <c r="C956" s="91"/>
      <c r="D956" s="91"/>
      <c r="E956" s="91"/>
      <c r="F956" s="91"/>
      <c r="G956" s="91"/>
      <c r="H956" s="91"/>
      <c r="I956" s="91"/>
      <c r="J956" s="91"/>
      <c r="K956" s="92"/>
      <c r="L956" s="92"/>
      <c r="M956" s="9">
        <f t="shared" ca="1" si="298"/>
        <v>0</v>
      </c>
      <c r="N956" s="10" cm="1">
        <f t="array" aca="1" ref="N956" ca="1">IF(ISBLANK(C956),0,IF(F956="Flow",AP956,IF(F956="Cascade",AQ956,IF(OR(ISBLANK(F956),ISBLANK(G956),ISBLANK(I956),ISBLANK(J956)),0,(_xlfn.XLOOKUP(S956,INDIRECT(U956&amp;W956&amp;"W"),_xlfn.XLOOKUP(T956,INDIRECT(U956&amp;W956&amp;"D"),INDIRECT(U956&amp;W956))))))))</f>
        <v>0</v>
      </c>
      <c r="O956" s="93"/>
      <c r="P956" s="9">
        <f t="shared" ca="1" si="299"/>
        <v>0</v>
      </c>
      <c r="Q956" s="9">
        <f t="shared" si="309"/>
        <v>0</v>
      </c>
      <c r="S956" s="7">
        <f t="shared" si="310"/>
        <v>800</v>
      </c>
      <c r="T956" s="7">
        <f t="shared" si="311"/>
        <v>800</v>
      </c>
      <c r="U956" s="8" t="str">
        <f t="shared" si="312"/>
        <v/>
      </c>
      <c r="V956" s="7" cm="1">
        <f t="array" aca="1" ref="V956" ca="1">IF(ISBLANK(I956),0,_xlfn.XLOOKUP(I956,INDIRECT(U956&amp;"Controls"),INDIRECT(U956&amp;"ControlsAddon")))</f>
        <v>0</v>
      </c>
      <c r="W956" s="7" t="str">
        <f t="shared" si="300"/>
        <v/>
      </c>
      <c r="X956" s="7" cm="1">
        <f t="array" aca="1" ref="X956" ca="1">IF(AND(K956="y",NOT(ISBLANK(H956))),_xlfn.XLOOKUP(S956,ralcassette,ralcassettecost),IF(K956="Y",_xlfn.XLOOKUP(S956,INDIRECT(U956&amp;"RALW"),_xlfn.XLOOKUP(T956,INDIRECT(U956&amp;"RALD"),INDIRECT(U956&amp;"RAL"))),0))</f>
        <v>0</v>
      </c>
      <c r="Y956" s="7">
        <f t="shared" si="313"/>
        <v>0</v>
      </c>
      <c r="Z956" s="7">
        <f t="shared" si="314"/>
        <v>0</v>
      </c>
      <c r="AA956" s="7" cm="1">
        <f t="array" ref="AA956">IF(ISNUMBER(SEARCH("cassette",H956)),_xlfn.XLOOKUP(S956,cassettewidth,_xlfn.XLOOKUP(H956,cassettetype,cassette)),IF(ISNUMBER(SEARCH("fascia",H956)),_xlfn.XLOOKUP(S956,fasciawidth,_xlfn.XLOOKUP(H956,fasciatype,fascia)),0))</f>
        <v>0</v>
      </c>
      <c r="AB956" s="7" t="str">
        <f t="shared" si="315"/>
        <v/>
      </c>
      <c r="AC956" s="7" t="str" cm="1">
        <f t="array" ref="AC956">IF(NOT(ISBLANK(H956)),_xlfn.XLOOKUP(S956,cassetterefwidth,_xlfn.XLOOKUP(T956,cassetterefdrop,cassetteref)),"")</f>
        <v/>
      </c>
      <c r="AD956" s="1" t="b">
        <f t="shared" si="316"/>
        <v>0</v>
      </c>
      <c r="AE956" s="1" t="b">
        <f t="shared" si="301"/>
        <v>0</v>
      </c>
      <c r="AF956" s="10" t="e" cm="1">
        <f t="array" aca="1" ref="AF956" ca="1">(_xlfn.XLOOKUP($S956,INDIRECT($U956&amp;$W956&amp;"W"),_xlfn.XLOOKUP($T956,INDIRECT($U956&amp;$W956&amp;"D"),INDIRECT($U956&amp;$W956))))</f>
        <v>#REF!</v>
      </c>
      <c r="AG956" s="9"/>
      <c r="AH956" s="9"/>
      <c r="AI956" s="9"/>
      <c r="AJ956" s="9"/>
      <c r="AK956" s="9"/>
      <c r="AL956" s="7">
        <f t="shared" si="302"/>
        <v>500</v>
      </c>
      <c r="AM956" s="7" t="str">
        <f t="shared" si="317"/>
        <v/>
      </c>
      <c r="AN956" s="7">
        <f t="shared" si="303"/>
        <v>0</v>
      </c>
      <c r="AO956" s="7">
        <f t="shared" si="304"/>
        <v>0</v>
      </c>
      <c r="AP956" s="9" cm="1">
        <f t="array" aca="1" ref="AP956" ca="1">IF(F956="Flow",_xlfn.XLOOKUP(AL956,INDIRECT(F956&amp;AM956&amp;"W"),_xlfn.XLOOKUP(AI956,INDIRECT(F956&amp;AM956&amp;"H"),INDIRECT(F956&amp;AM956))),0)</f>
        <v>0</v>
      </c>
      <c r="AQ956" s="9">
        <f>IF(F956="Cascade",_xlfn.XLOOKUP(S956,Cascade!$C$4:$S$4,Cascade!$C$5:$S$5),0)</f>
        <v>0</v>
      </c>
      <c r="AR956" s="9" t="b">
        <f t="shared" si="305"/>
        <v>0</v>
      </c>
      <c r="AS956" s="9" cm="1">
        <f t="array" aca="1" ref="AS956" ca="1">IF(OR(G956="Ellipse 43",G956="Luxury 46",G956="Type 2",G956="Type D",G956="Type Z",ISBLANK(G956)),0,_xlfn.XLOOKUP(S956,INDIRECT(U956&amp;AR956&amp;"w"),INDIRECT(U956&amp;AR956)))</f>
        <v>0</v>
      </c>
      <c r="AT956" s="9" cm="1">
        <f t="array" ref="AT956">IF(F956="ExtraLok 100",_xlfn.XLOOKUP(S956,'ExtraLok 100'!$C$6:$S$6,_xlfn.XLOOKUP('Pricing Tool'!T956,'ExtraLok 100'!$A$7:$A$21,'ExtraLok 100'!$C$7:$S$21)),IF(F956="ExtraLok 125",_xlfn.XLOOKUP('Pricing Tool'!S956,'ExtraLok 125'!$C$6:$S$6,_xlfn.XLOOKUP('Pricing Tool'!T956,'ExtraLok 125'!$A$7:$A$33,'ExtraLok 125'!$C$7:$S$33)),0))</f>
        <v>0</v>
      </c>
      <c r="AU956" s="9">
        <f t="shared" ca="1" si="318"/>
        <v>0</v>
      </c>
      <c r="AV956" s="9" t="str">
        <f t="shared" si="306"/>
        <v/>
      </c>
      <c r="AW956" s="85" t="e">
        <f>_xlfn.XLOOKUP($AV956,'Size capacities'!$A$2:$A$120,'Size capacities'!D$2:D$120)</f>
        <v>#N/A</v>
      </c>
      <c r="AX956" s="85" t="e">
        <f>_xlfn.XLOOKUP($AV956,'Size capacities'!$A$2:$A$120,'Size capacities'!E$2:E$120)</f>
        <v>#N/A</v>
      </c>
      <c r="AY956" s="85" t="e">
        <f>_xlfn.XLOOKUP($AV956,'Size capacities'!$A$2:$A$120,'Size capacities'!F$2:F$120)</f>
        <v>#N/A</v>
      </c>
      <c r="AZ956" s="85" t="e">
        <f>_xlfn.XLOOKUP($AV956,'Size capacities'!$A$2:$A$120,'Size capacities'!G$2:G$120)</f>
        <v>#N/A</v>
      </c>
      <c r="BA956" s="85">
        <f t="shared" si="307"/>
        <v>0</v>
      </c>
      <c r="BB956" s="85">
        <f t="shared" si="308"/>
        <v>0</v>
      </c>
    </row>
    <row r="957" spans="1:54" x14ac:dyDescent="0.3">
      <c r="A957" s="7">
        <v>954</v>
      </c>
      <c r="B957" s="91"/>
      <c r="C957" s="91"/>
      <c r="D957" s="91"/>
      <c r="E957" s="91"/>
      <c r="F957" s="91"/>
      <c r="G957" s="91"/>
      <c r="H957" s="91"/>
      <c r="I957" s="91"/>
      <c r="J957" s="91"/>
      <c r="K957" s="92"/>
      <c r="L957" s="92"/>
      <c r="M957" s="9">
        <f t="shared" ca="1" si="298"/>
        <v>0</v>
      </c>
      <c r="N957" s="10" cm="1">
        <f t="array" aca="1" ref="N957" ca="1">IF(ISBLANK(C957),0,IF(F957="Flow",AP957,IF(F957="Cascade",AQ957,IF(OR(ISBLANK(F957),ISBLANK(G957),ISBLANK(I957),ISBLANK(J957)),0,(_xlfn.XLOOKUP(S957,INDIRECT(U957&amp;W957&amp;"W"),_xlfn.XLOOKUP(T957,INDIRECT(U957&amp;W957&amp;"D"),INDIRECT(U957&amp;W957))))))))</f>
        <v>0</v>
      </c>
      <c r="O957" s="93"/>
      <c r="P957" s="9">
        <f t="shared" ca="1" si="299"/>
        <v>0</v>
      </c>
      <c r="Q957" s="9">
        <f t="shared" si="309"/>
        <v>0</v>
      </c>
      <c r="S957" s="7">
        <f t="shared" si="310"/>
        <v>800</v>
      </c>
      <c r="T957" s="7">
        <f t="shared" si="311"/>
        <v>800</v>
      </c>
      <c r="U957" s="8" t="str">
        <f t="shared" si="312"/>
        <v/>
      </c>
      <c r="V957" s="7" cm="1">
        <f t="array" aca="1" ref="V957" ca="1">IF(ISBLANK(I957),0,_xlfn.XLOOKUP(I957,INDIRECT(U957&amp;"Controls"),INDIRECT(U957&amp;"ControlsAddon")))</f>
        <v>0</v>
      </c>
      <c r="W957" s="7" t="str">
        <f t="shared" si="300"/>
        <v/>
      </c>
      <c r="X957" s="7" cm="1">
        <f t="array" aca="1" ref="X957" ca="1">IF(AND(K957="y",NOT(ISBLANK(H957))),_xlfn.XLOOKUP(S957,ralcassette,ralcassettecost),IF(K957="Y",_xlfn.XLOOKUP(S957,INDIRECT(U957&amp;"RALW"),_xlfn.XLOOKUP(T957,INDIRECT(U957&amp;"RALD"),INDIRECT(U957&amp;"RAL"))),0))</f>
        <v>0</v>
      </c>
      <c r="Y957" s="7">
        <f t="shared" si="313"/>
        <v>0</v>
      </c>
      <c r="Z957" s="7">
        <f t="shared" si="314"/>
        <v>0</v>
      </c>
      <c r="AA957" s="7" cm="1">
        <f t="array" ref="AA957">IF(ISNUMBER(SEARCH("cassette",H957)),_xlfn.XLOOKUP(S957,cassettewidth,_xlfn.XLOOKUP(H957,cassettetype,cassette)),IF(ISNUMBER(SEARCH("fascia",H957)),_xlfn.XLOOKUP(S957,fasciawidth,_xlfn.XLOOKUP(H957,fasciatype,fascia)),0))</f>
        <v>0</v>
      </c>
      <c r="AB957" s="7" t="str">
        <f t="shared" si="315"/>
        <v/>
      </c>
      <c r="AC957" s="7" t="str" cm="1">
        <f t="array" ref="AC957">IF(NOT(ISBLANK(H957)),_xlfn.XLOOKUP(S957,cassetterefwidth,_xlfn.XLOOKUP(T957,cassetterefdrop,cassetteref)),"")</f>
        <v/>
      </c>
      <c r="AD957" s="1" t="b">
        <f t="shared" si="316"/>
        <v>0</v>
      </c>
      <c r="AE957" s="1" t="b">
        <f t="shared" si="301"/>
        <v>0</v>
      </c>
      <c r="AF957" s="10" t="e" cm="1">
        <f t="array" aca="1" ref="AF957" ca="1">(_xlfn.XLOOKUP($S957,INDIRECT($U957&amp;$W957&amp;"W"),_xlfn.XLOOKUP($T957,INDIRECT($U957&amp;$W957&amp;"D"),INDIRECT($U957&amp;$W957))))</f>
        <v>#REF!</v>
      </c>
      <c r="AG957" s="9"/>
      <c r="AH957" s="9"/>
      <c r="AI957" s="9"/>
      <c r="AJ957" s="9"/>
      <c r="AK957" s="9"/>
      <c r="AL957" s="7">
        <f t="shared" si="302"/>
        <v>500</v>
      </c>
      <c r="AM957" s="7" t="str">
        <f t="shared" si="317"/>
        <v/>
      </c>
      <c r="AN957" s="7">
        <f t="shared" si="303"/>
        <v>0</v>
      </c>
      <c r="AO957" s="7">
        <f t="shared" si="304"/>
        <v>0</v>
      </c>
      <c r="AP957" s="9" cm="1">
        <f t="array" aca="1" ref="AP957" ca="1">IF(F957="Flow",_xlfn.XLOOKUP(AL957,INDIRECT(F957&amp;AM957&amp;"W"),_xlfn.XLOOKUP(AI957,INDIRECT(F957&amp;AM957&amp;"H"),INDIRECT(F957&amp;AM957))),0)</f>
        <v>0</v>
      </c>
      <c r="AQ957" s="9">
        <f>IF(F957="Cascade",_xlfn.XLOOKUP(S957,Cascade!$C$4:$S$4,Cascade!$C$5:$S$5),0)</f>
        <v>0</v>
      </c>
      <c r="AR957" s="9" t="b">
        <f t="shared" si="305"/>
        <v>0</v>
      </c>
      <c r="AS957" s="9" cm="1">
        <f t="array" aca="1" ref="AS957" ca="1">IF(OR(G957="Ellipse 43",G957="Luxury 46",G957="Type 2",G957="Type D",G957="Type Z",ISBLANK(G957)),0,_xlfn.XLOOKUP(S957,INDIRECT(U957&amp;AR957&amp;"w"),INDIRECT(U957&amp;AR957)))</f>
        <v>0</v>
      </c>
      <c r="AT957" s="9" cm="1">
        <f t="array" ref="AT957">IF(F957="ExtraLok 100",_xlfn.XLOOKUP(S957,'ExtraLok 100'!$C$6:$S$6,_xlfn.XLOOKUP('Pricing Tool'!T957,'ExtraLok 100'!$A$7:$A$21,'ExtraLok 100'!$C$7:$S$21)),IF(F957="ExtraLok 125",_xlfn.XLOOKUP('Pricing Tool'!S957,'ExtraLok 125'!$C$6:$S$6,_xlfn.XLOOKUP('Pricing Tool'!T957,'ExtraLok 125'!$A$7:$A$33,'ExtraLok 125'!$C$7:$S$33)),0))</f>
        <v>0</v>
      </c>
      <c r="AU957" s="9">
        <f t="shared" ca="1" si="318"/>
        <v>0</v>
      </c>
      <c r="AV957" s="9" t="str">
        <f t="shared" si="306"/>
        <v/>
      </c>
      <c r="AW957" s="85" t="e">
        <f>_xlfn.XLOOKUP($AV957,'Size capacities'!$A$2:$A$120,'Size capacities'!D$2:D$120)</f>
        <v>#N/A</v>
      </c>
      <c r="AX957" s="85" t="e">
        <f>_xlfn.XLOOKUP($AV957,'Size capacities'!$A$2:$A$120,'Size capacities'!E$2:E$120)</f>
        <v>#N/A</v>
      </c>
      <c r="AY957" s="85" t="e">
        <f>_xlfn.XLOOKUP($AV957,'Size capacities'!$A$2:$A$120,'Size capacities'!F$2:F$120)</f>
        <v>#N/A</v>
      </c>
      <c r="AZ957" s="85" t="e">
        <f>_xlfn.XLOOKUP($AV957,'Size capacities'!$A$2:$A$120,'Size capacities'!G$2:G$120)</f>
        <v>#N/A</v>
      </c>
      <c r="BA957" s="85">
        <f t="shared" si="307"/>
        <v>0</v>
      </c>
      <c r="BB957" s="85">
        <f t="shared" si="308"/>
        <v>0</v>
      </c>
    </row>
    <row r="958" spans="1:54" x14ac:dyDescent="0.3">
      <c r="A958" s="7">
        <v>955</v>
      </c>
      <c r="B958" s="91"/>
      <c r="C958" s="91"/>
      <c r="D958" s="91"/>
      <c r="E958" s="91"/>
      <c r="F958" s="91"/>
      <c r="G958" s="91"/>
      <c r="H958" s="91"/>
      <c r="I958" s="91"/>
      <c r="J958" s="91"/>
      <c r="K958" s="92"/>
      <c r="L958" s="92"/>
      <c r="M958" s="9">
        <f t="shared" ca="1" si="298"/>
        <v>0</v>
      </c>
      <c r="N958" s="10" cm="1">
        <f t="array" aca="1" ref="N958" ca="1">IF(ISBLANK(C958),0,IF(F958="Flow",AP958,IF(F958="Cascade",AQ958,IF(OR(ISBLANK(F958),ISBLANK(G958),ISBLANK(I958),ISBLANK(J958)),0,(_xlfn.XLOOKUP(S958,INDIRECT(U958&amp;W958&amp;"W"),_xlfn.XLOOKUP(T958,INDIRECT(U958&amp;W958&amp;"D"),INDIRECT(U958&amp;W958))))))))</f>
        <v>0</v>
      </c>
      <c r="O958" s="93"/>
      <c r="P958" s="9">
        <f t="shared" ca="1" si="299"/>
        <v>0</v>
      </c>
      <c r="Q958" s="9">
        <f t="shared" si="309"/>
        <v>0</v>
      </c>
      <c r="S958" s="7">
        <f t="shared" si="310"/>
        <v>800</v>
      </c>
      <c r="T958" s="7">
        <f t="shared" si="311"/>
        <v>800</v>
      </c>
      <c r="U958" s="8" t="str">
        <f t="shared" si="312"/>
        <v/>
      </c>
      <c r="V958" s="7" cm="1">
        <f t="array" aca="1" ref="V958" ca="1">IF(ISBLANK(I958),0,_xlfn.XLOOKUP(I958,INDIRECT(U958&amp;"Controls"),INDIRECT(U958&amp;"ControlsAddon")))</f>
        <v>0</v>
      </c>
      <c r="W958" s="7" t="str">
        <f t="shared" si="300"/>
        <v/>
      </c>
      <c r="X958" s="7" cm="1">
        <f t="array" aca="1" ref="X958" ca="1">IF(AND(K958="y",NOT(ISBLANK(H958))),_xlfn.XLOOKUP(S958,ralcassette,ralcassettecost),IF(K958="Y",_xlfn.XLOOKUP(S958,INDIRECT(U958&amp;"RALW"),_xlfn.XLOOKUP(T958,INDIRECT(U958&amp;"RALD"),INDIRECT(U958&amp;"RAL"))),0))</f>
        <v>0</v>
      </c>
      <c r="Y958" s="7">
        <f t="shared" si="313"/>
        <v>0</v>
      </c>
      <c r="Z958" s="7">
        <f t="shared" si="314"/>
        <v>0</v>
      </c>
      <c r="AA958" s="7" cm="1">
        <f t="array" ref="AA958">IF(ISNUMBER(SEARCH("cassette",H958)),_xlfn.XLOOKUP(S958,cassettewidth,_xlfn.XLOOKUP(H958,cassettetype,cassette)),IF(ISNUMBER(SEARCH("fascia",H958)),_xlfn.XLOOKUP(S958,fasciawidth,_xlfn.XLOOKUP(H958,fasciatype,fascia)),0))</f>
        <v>0</v>
      </c>
      <c r="AB958" s="7" t="str">
        <f t="shared" si="315"/>
        <v/>
      </c>
      <c r="AC958" s="7" t="str" cm="1">
        <f t="array" ref="AC958">IF(NOT(ISBLANK(H958)),_xlfn.XLOOKUP(S958,cassetterefwidth,_xlfn.XLOOKUP(T958,cassetterefdrop,cassetteref)),"")</f>
        <v/>
      </c>
      <c r="AD958" s="1" t="b">
        <f t="shared" si="316"/>
        <v>0</v>
      </c>
      <c r="AE958" s="1" t="b">
        <f t="shared" si="301"/>
        <v>0</v>
      </c>
      <c r="AF958" s="10" t="e" cm="1">
        <f t="array" aca="1" ref="AF958" ca="1">(_xlfn.XLOOKUP($S958,INDIRECT($U958&amp;$W958&amp;"W"),_xlfn.XLOOKUP($T958,INDIRECT($U958&amp;$W958&amp;"D"),INDIRECT($U958&amp;$W958))))</f>
        <v>#REF!</v>
      </c>
      <c r="AG958" s="9"/>
      <c r="AH958" s="9"/>
      <c r="AI958" s="9"/>
      <c r="AJ958" s="9"/>
      <c r="AK958" s="9"/>
      <c r="AL958" s="7">
        <f t="shared" si="302"/>
        <v>500</v>
      </c>
      <c r="AM958" s="7" t="str">
        <f t="shared" si="317"/>
        <v/>
      </c>
      <c r="AN958" s="7">
        <f t="shared" si="303"/>
        <v>0</v>
      </c>
      <c r="AO958" s="7">
        <f t="shared" si="304"/>
        <v>0</v>
      </c>
      <c r="AP958" s="9" cm="1">
        <f t="array" aca="1" ref="AP958" ca="1">IF(F958="Flow",_xlfn.XLOOKUP(AL958,INDIRECT(F958&amp;AM958&amp;"W"),_xlfn.XLOOKUP(AI958,INDIRECT(F958&amp;AM958&amp;"H"),INDIRECT(F958&amp;AM958))),0)</f>
        <v>0</v>
      </c>
      <c r="AQ958" s="9">
        <f>IF(F958="Cascade",_xlfn.XLOOKUP(S958,Cascade!$C$4:$S$4,Cascade!$C$5:$S$5),0)</f>
        <v>0</v>
      </c>
      <c r="AR958" s="9" t="b">
        <f t="shared" si="305"/>
        <v>0</v>
      </c>
      <c r="AS958" s="9" cm="1">
        <f t="array" aca="1" ref="AS958" ca="1">IF(OR(G958="Ellipse 43",G958="Luxury 46",G958="Type 2",G958="Type D",G958="Type Z",ISBLANK(G958)),0,_xlfn.XLOOKUP(S958,INDIRECT(U958&amp;AR958&amp;"w"),INDIRECT(U958&amp;AR958)))</f>
        <v>0</v>
      </c>
      <c r="AT958" s="9" cm="1">
        <f t="array" ref="AT958">IF(F958="ExtraLok 100",_xlfn.XLOOKUP(S958,'ExtraLok 100'!$C$6:$S$6,_xlfn.XLOOKUP('Pricing Tool'!T958,'ExtraLok 100'!$A$7:$A$21,'ExtraLok 100'!$C$7:$S$21)),IF(F958="ExtraLok 125",_xlfn.XLOOKUP('Pricing Tool'!S958,'ExtraLok 125'!$C$6:$S$6,_xlfn.XLOOKUP('Pricing Tool'!T958,'ExtraLok 125'!$A$7:$A$33,'ExtraLok 125'!$C$7:$S$33)),0))</f>
        <v>0</v>
      </c>
      <c r="AU958" s="9">
        <f t="shared" ca="1" si="318"/>
        <v>0</v>
      </c>
      <c r="AV958" s="9" t="str">
        <f t="shared" si="306"/>
        <v/>
      </c>
      <c r="AW958" s="85" t="e">
        <f>_xlfn.XLOOKUP($AV958,'Size capacities'!$A$2:$A$120,'Size capacities'!D$2:D$120)</f>
        <v>#N/A</v>
      </c>
      <c r="AX958" s="85" t="e">
        <f>_xlfn.XLOOKUP($AV958,'Size capacities'!$A$2:$A$120,'Size capacities'!E$2:E$120)</f>
        <v>#N/A</v>
      </c>
      <c r="AY958" s="85" t="e">
        <f>_xlfn.XLOOKUP($AV958,'Size capacities'!$A$2:$A$120,'Size capacities'!F$2:F$120)</f>
        <v>#N/A</v>
      </c>
      <c r="AZ958" s="85" t="e">
        <f>_xlfn.XLOOKUP($AV958,'Size capacities'!$A$2:$A$120,'Size capacities'!G$2:G$120)</f>
        <v>#N/A</v>
      </c>
      <c r="BA958" s="85">
        <f t="shared" si="307"/>
        <v>0</v>
      </c>
      <c r="BB958" s="85">
        <f t="shared" si="308"/>
        <v>0</v>
      </c>
    </row>
    <row r="959" spans="1:54" x14ac:dyDescent="0.3">
      <c r="A959" s="7">
        <v>956</v>
      </c>
      <c r="B959" s="91"/>
      <c r="C959" s="91"/>
      <c r="D959" s="91"/>
      <c r="E959" s="91"/>
      <c r="F959" s="91"/>
      <c r="G959" s="91"/>
      <c r="H959" s="91"/>
      <c r="I959" s="91"/>
      <c r="J959" s="91"/>
      <c r="K959" s="92"/>
      <c r="L959" s="92"/>
      <c r="M959" s="9">
        <f t="shared" ca="1" si="298"/>
        <v>0</v>
      </c>
      <c r="N959" s="10" cm="1">
        <f t="array" aca="1" ref="N959" ca="1">IF(ISBLANK(C959),0,IF(F959="Flow",AP959,IF(F959="Cascade",AQ959,IF(OR(ISBLANK(F959),ISBLANK(G959),ISBLANK(I959),ISBLANK(J959)),0,(_xlfn.XLOOKUP(S959,INDIRECT(U959&amp;W959&amp;"W"),_xlfn.XLOOKUP(T959,INDIRECT(U959&amp;W959&amp;"D"),INDIRECT(U959&amp;W959))))))))</f>
        <v>0</v>
      </c>
      <c r="O959" s="93"/>
      <c r="P959" s="9">
        <f t="shared" ca="1" si="299"/>
        <v>0</v>
      </c>
      <c r="Q959" s="9">
        <f t="shared" si="309"/>
        <v>0</v>
      </c>
      <c r="S959" s="7">
        <f t="shared" si="310"/>
        <v>800</v>
      </c>
      <c r="T959" s="7">
        <f t="shared" si="311"/>
        <v>800</v>
      </c>
      <c r="U959" s="8" t="str">
        <f t="shared" si="312"/>
        <v/>
      </c>
      <c r="V959" s="7" cm="1">
        <f t="array" aca="1" ref="V959" ca="1">IF(ISBLANK(I959),0,_xlfn.XLOOKUP(I959,INDIRECT(U959&amp;"Controls"),INDIRECT(U959&amp;"ControlsAddon")))</f>
        <v>0</v>
      </c>
      <c r="W959" s="7" t="str">
        <f t="shared" si="300"/>
        <v/>
      </c>
      <c r="X959" s="7" cm="1">
        <f t="array" aca="1" ref="X959" ca="1">IF(AND(K959="y",NOT(ISBLANK(H959))),_xlfn.XLOOKUP(S959,ralcassette,ralcassettecost),IF(K959="Y",_xlfn.XLOOKUP(S959,INDIRECT(U959&amp;"RALW"),_xlfn.XLOOKUP(T959,INDIRECT(U959&amp;"RALD"),INDIRECT(U959&amp;"RAL"))),0))</f>
        <v>0</v>
      </c>
      <c r="Y959" s="7">
        <f t="shared" si="313"/>
        <v>0</v>
      </c>
      <c r="Z959" s="7">
        <f t="shared" si="314"/>
        <v>0</v>
      </c>
      <c r="AA959" s="7" cm="1">
        <f t="array" ref="AA959">IF(ISNUMBER(SEARCH("cassette",H959)),_xlfn.XLOOKUP(S959,cassettewidth,_xlfn.XLOOKUP(H959,cassettetype,cassette)),IF(ISNUMBER(SEARCH("fascia",H959)),_xlfn.XLOOKUP(S959,fasciawidth,_xlfn.XLOOKUP(H959,fasciatype,fascia)),0))</f>
        <v>0</v>
      </c>
      <c r="AB959" s="7" t="str">
        <f t="shared" si="315"/>
        <v/>
      </c>
      <c r="AC959" s="7" t="str" cm="1">
        <f t="array" ref="AC959">IF(NOT(ISBLANK(H959)),_xlfn.XLOOKUP(S959,cassetterefwidth,_xlfn.XLOOKUP(T959,cassetterefdrop,cassetteref)),"")</f>
        <v/>
      </c>
      <c r="AD959" s="1" t="b">
        <f t="shared" si="316"/>
        <v>0</v>
      </c>
      <c r="AE959" s="1" t="b">
        <f t="shared" si="301"/>
        <v>0</v>
      </c>
      <c r="AF959" s="10" t="e" cm="1">
        <f t="array" aca="1" ref="AF959" ca="1">(_xlfn.XLOOKUP($S959,INDIRECT($U959&amp;$W959&amp;"W"),_xlfn.XLOOKUP($T959,INDIRECT($U959&amp;$W959&amp;"D"),INDIRECT($U959&amp;$W959))))</f>
        <v>#REF!</v>
      </c>
      <c r="AG959" s="9"/>
      <c r="AH959" s="9"/>
      <c r="AI959" s="9"/>
      <c r="AJ959" s="9"/>
      <c r="AK959" s="9"/>
      <c r="AL959" s="7">
        <f t="shared" si="302"/>
        <v>500</v>
      </c>
      <c r="AM959" s="7" t="str">
        <f t="shared" si="317"/>
        <v/>
      </c>
      <c r="AN959" s="7">
        <f t="shared" si="303"/>
        <v>0</v>
      </c>
      <c r="AO959" s="7">
        <f t="shared" si="304"/>
        <v>0</v>
      </c>
      <c r="AP959" s="9" cm="1">
        <f t="array" aca="1" ref="AP959" ca="1">IF(F959="Flow",_xlfn.XLOOKUP(AL959,INDIRECT(F959&amp;AM959&amp;"W"),_xlfn.XLOOKUP(AI959,INDIRECT(F959&amp;AM959&amp;"H"),INDIRECT(F959&amp;AM959))),0)</f>
        <v>0</v>
      </c>
      <c r="AQ959" s="9">
        <f>IF(F959="Cascade",_xlfn.XLOOKUP(S959,Cascade!$C$4:$S$4,Cascade!$C$5:$S$5),0)</f>
        <v>0</v>
      </c>
      <c r="AR959" s="9" t="b">
        <f t="shared" si="305"/>
        <v>0</v>
      </c>
      <c r="AS959" s="9" cm="1">
        <f t="array" aca="1" ref="AS959" ca="1">IF(OR(G959="Ellipse 43",G959="Luxury 46",G959="Type 2",G959="Type D",G959="Type Z",ISBLANK(G959)),0,_xlfn.XLOOKUP(S959,INDIRECT(U959&amp;AR959&amp;"w"),INDIRECT(U959&amp;AR959)))</f>
        <v>0</v>
      </c>
      <c r="AT959" s="9" cm="1">
        <f t="array" ref="AT959">IF(F959="ExtraLok 100",_xlfn.XLOOKUP(S959,'ExtraLok 100'!$C$6:$S$6,_xlfn.XLOOKUP('Pricing Tool'!T959,'ExtraLok 100'!$A$7:$A$21,'ExtraLok 100'!$C$7:$S$21)),IF(F959="ExtraLok 125",_xlfn.XLOOKUP('Pricing Tool'!S959,'ExtraLok 125'!$C$6:$S$6,_xlfn.XLOOKUP('Pricing Tool'!T959,'ExtraLok 125'!$A$7:$A$33,'ExtraLok 125'!$C$7:$S$33)),0))</f>
        <v>0</v>
      </c>
      <c r="AU959" s="9">
        <f t="shared" ca="1" si="318"/>
        <v>0</v>
      </c>
      <c r="AV959" s="9" t="str">
        <f t="shared" si="306"/>
        <v/>
      </c>
      <c r="AW959" s="85" t="e">
        <f>_xlfn.XLOOKUP($AV959,'Size capacities'!$A$2:$A$120,'Size capacities'!D$2:D$120)</f>
        <v>#N/A</v>
      </c>
      <c r="AX959" s="85" t="e">
        <f>_xlfn.XLOOKUP($AV959,'Size capacities'!$A$2:$A$120,'Size capacities'!E$2:E$120)</f>
        <v>#N/A</v>
      </c>
      <c r="AY959" s="85" t="e">
        <f>_xlfn.XLOOKUP($AV959,'Size capacities'!$A$2:$A$120,'Size capacities'!F$2:F$120)</f>
        <v>#N/A</v>
      </c>
      <c r="AZ959" s="85" t="e">
        <f>_xlfn.XLOOKUP($AV959,'Size capacities'!$A$2:$A$120,'Size capacities'!G$2:G$120)</f>
        <v>#N/A</v>
      </c>
      <c r="BA959" s="85">
        <f t="shared" si="307"/>
        <v>0</v>
      </c>
      <c r="BB959" s="85">
        <f t="shared" si="308"/>
        <v>0</v>
      </c>
    </row>
    <row r="960" spans="1:54" x14ac:dyDescent="0.3">
      <c r="A960" s="7">
        <v>957</v>
      </c>
      <c r="B960" s="91"/>
      <c r="C960" s="91"/>
      <c r="D960" s="91"/>
      <c r="E960" s="91"/>
      <c r="F960" s="91"/>
      <c r="G960" s="91"/>
      <c r="H960" s="91"/>
      <c r="I960" s="91"/>
      <c r="J960" s="91"/>
      <c r="K960" s="92"/>
      <c r="L960" s="92"/>
      <c r="M960" s="9">
        <f t="shared" ca="1" si="298"/>
        <v>0</v>
      </c>
      <c r="N960" s="10" cm="1">
        <f t="array" aca="1" ref="N960" ca="1">IF(ISBLANK(C960),0,IF(F960="Flow",AP960,IF(F960="Cascade",AQ960,IF(OR(ISBLANK(F960),ISBLANK(G960),ISBLANK(I960),ISBLANK(J960)),0,(_xlfn.XLOOKUP(S960,INDIRECT(U960&amp;W960&amp;"W"),_xlfn.XLOOKUP(T960,INDIRECT(U960&amp;W960&amp;"D"),INDIRECT(U960&amp;W960))))))))</f>
        <v>0</v>
      </c>
      <c r="O960" s="93"/>
      <c r="P960" s="9">
        <f t="shared" ca="1" si="299"/>
        <v>0</v>
      </c>
      <c r="Q960" s="9">
        <f t="shared" si="309"/>
        <v>0</v>
      </c>
      <c r="S960" s="7">
        <f t="shared" si="310"/>
        <v>800</v>
      </c>
      <c r="T960" s="7">
        <f t="shared" si="311"/>
        <v>800</v>
      </c>
      <c r="U960" s="8" t="str">
        <f t="shared" si="312"/>
        <v/>
      </c>
      <c r="V960" s="7" cm="1">
        <f t="array" aca="1" ref="V960" ca="1">IF(ISBLANK(I960),0,_xlfn.XLOOKUP(I960,INDIRECT(U960&amp;"Controls"),INDIRECT(U960&amp;"ControlsAddon")))</f>
        <v>0</v>
      </c>
      <c r="W960" s="7" t="str">
        <f t="shared" si="300"/>
        <v/>
      </c>
      <c r="X960" s="7" cm="1">
        <f t="array" aca="1" ref="X960" ca="1">IF(AND(K960="y",NOT(ISBLANK(H960))),_xlfn.XLOOKUP(S960,ralcassette,ralcassettecost),IF(K960="Y",_xlfn.XLOOKUP(S960,INDIRECT(U960&amp;"RALW"),_xlfn.XLOOKUP(T960,INDIRECT(U960&amp;"RALD"),INDIRECT(U960&amp;"RAL"))),0))</f>
        <v>0</v>
      </c>
      <c r="Y960" s="7">
        <f t="shared" si="313"/>
        <v>0</v>
      </c>
      <c r="Z960" s="7">
        <f t="shared" si="314"/>
        <v>0</v>
      </c>
      <c r="AA960" s="7" cm="1">
        <f t="array" ref="AA960">IF(ISNUMBER(SEARCH("cassette",H960)),_xlfn.XLOOKUP(S960,cassettewidth,_xlfn.XLOOKUP(H960,cassettetype,cassette)),IF(ISNUMBER(SEARCH("fascia",H960)),_xlfn.XLOOKUP(S960,fasciawidth,_xlfn.XLOOKUP(H960,fasciatype,fascia)),0))</f>
        <v>0</v>
      </c>
      <c r="AB960" s="7" t="str">
        <f t="shared" si="315"/>
        <v/>
      </c>
      <c r="AC960" s="7" t="str" cm="1">
        <f t="array" ref="AC960">IF(NOT(ISBLANK(H960)),_xlfn.XLOOKUP(S960,cassetterefwidth,_xlfn.XLOOKUP(T960,cassetterefdrop,cassetteref)),"")</f>
        <v/>
      </c>
      <c r="AD960" s="1" t="b">
        <f t="shared" si="316"/>
        <v>0</v>
      </c>
      <c r="AE960" s="1" t="b">
        <f t="shared" si="301"/>
        <v>0</v>
      </c>
      <c r="AF960" s="10" t="e" cm="1">
        <f t="array" aca="1" ref="AF960" ca="1">(_xlfn.XLOOKUP($S960,INDIRECT($U960&amp;$W960&amp;"W"),_xlfn.XLOOKUP($T960,INDIRECT($U960&amp;$W960&amp;"D"),INDIRECT($U960&amp;$W960))))</f>
        <v>#REF!</v>
      </c>
      <c r="AG960" s="9"/>
      <c r="AH960" s="9"/>
      <c r="AI960" s="9"/>
      <c r="AJ960" s="9"/>
      <c r="AK960" s="9"/>
      <c r="AL960" s="7">
        <f t="shared" si="302"/>
        <v>500</v>
      </c>
      <c r="AM960" s="7" t="str">
        <f t="shared" si="317"/>
        <v/>
      </c>
      <c r="AN960" s="7">
        <f t="shared" si="303"/>
        <v>0</v>
      </c>
      <c r="AO960" s="7">
        <f t="shared" si="304"/>
        <v>0</v>
      </c>
      <c r="AP960" s="9" cm="1">
        <f t="array" aca="1" ref="AP960" ca="1">IF(F960="Flow",_xlfn.XLOOKUP(AL960,INDIRECT(F960&amp;AM960&amp;"W"),_xlfn.XLOOKUP(AI960,INDIRECT(F960&amp;AM960&amp;"H"),INDIRECT(F960&amp;AM960))),0)</f>
        <v>0</v>
      </c>
      <c r="AQ960" s="9">
        <f>IF(F960="Cascade",_xlfn.XLOOKUP(S960,Cascade!$C$4:$S$4,Cascade!$C$5:$S$5),0)</f>
        <v>0</v>
      </c>
      <c r="AR960" s="9" t="b">
        <f t="shared" si="305"/>
        <v>0</v>
      </c>
      <c r="AS960" s="9" cm="1">
        <f t="array" aca="1" ref="AS960" ca="1">IF(OR(G960="Ellipse 43",G960="Luxury 46",G960="Type 2",G960="Type D",G960="Type Z",ISBLANK(G960)),0,_xlfn.XLOOKUP(S960,INDIRECT(U960&amp;AR960&amp;"w"),INDIRECT(U960&amp;AR960)))</f>
        <v>0</v>
      </c>
      <c r="AT960" s="9" cm="1">
        <f t="array" ref="AT960">IF(F960="ExtraLok 100",_xlfn.XLOOKUP(S960,'ExtraLok 100'!$C$6:$S$6,_xlfn.XLOOKUP('Pricing Tool'!T960,'ExtraLok 100'!$A$7:$A$21,'ExtraLok 100'!$C$7:$S$21)),IF(F960="ExtraLok 125",_xlfn.XLOOKUP('Pricing Tool'!S960,'ExtraLok 125'!$C$6:$S$6,_xlfn.XLOOKUP('Pricing Tool'!T960,'ExtraLok 125'!$A$7:$A$33,'ExtraLok 125'!$C$7:$S$33)),0))</f>
        <v>0</v>
      </c>
      <c r="AU960" s="9">
        <f t="shared" ca="1" si="318"/>
        <v>0</v>
      </c>
      <c r="AV960" s="9" t="str">
        <f t="shared" si="306"/>
        <v/>
      </c>
      <c r="AW960" s="85" t="e">
        <f>_xlfn.XLOOKUP($AV960,'Size capacities'!$A$2:$A$120,'Size capacities'!D$2:D$120)</f>
        <v>#N/A</v>
      </c>
      <c r="AX960" s="85" t="e">
        <f>_xlfn.XLOOKUP($AV960,'Size capacities'!$A$2:$A$120,'Size capacities'!E$2:E$120)</f>
        <v>#N/A</v>
      </c>
      <c r="AY960" s="85" t="e">
        <f>_xlfn.XLOOKUP($AV960,'Size capacities'!$A$2:$A$120,'Size capacities'!F$2:F$120)</f>
        <v>#N/A</v>
      </c>
      <c r="AZ960" s="85" t="e">
        <f>_xlfn.XLOOKUP($AV960,'Size capacities'!$A$2:$A$120,'Size capacities'!G$2:G$120)</f>
        <v>#N/A</v>
      </c>
      <c r="BA960" s="85">
        <f t="shared" si="307"/>
        <v>0</v>
      </c>
      <c r="BB960" s="85">
        <f t="shared" si="308"/>
        <v>0</v>
      </c>
    </row>
    <row r="961" spans="1:54" x14ac:dyDescent="0.3">
      <c r="A961" s="7">
        <v>958</v>
      </c>
      <c r="B961" s="91"/>
      <c r="C961" s="91"/>
      <c r="D961" s="91"/>
      <c r="E961" s="91"/>
      <c r="F961" s="91"/>
      <c r="G961" s="91"/>
      <c r="H961" s="91"/>
      <c r="I961" s="91"/>
      <c r="J961" s="91"/>
      <c r="K961" s="92"/>
      <c r="L961" s="92"/>
      <c r="M961" s="9">
        <f t="shared" ca="1" si="298"/>
        <v>0</v>
      </c>
      <c r="N961" s="10" cm="1">
        <f t="array" aca="1" ref="N961" ca="1">IF(ISBLANK(C961),0,IF(F961="Flow",AP961,IF(F961="Cascade",AQ961,IF(OR(ISBLANK(F961),ISBLANK(G961),ISBLANK(I961),ISBLANK(J961)),0,(_xlfn.XLOOKUP(S961,INDIRECT(U961&amp;W961&amp;"W"),_xlfn.XLOOKUP(T961,INDIRECT(U961&amp;W961&amp;"D"),INDIRECT(U961&amp;W961))))))))</f>
        <v>0</v>
      </c>
      <c r="O961" s="93"/>
      <c r="P961" s="9">
        <f t="shared" ca="1" si="299"/>
        <v>0</v>
      </c>
      <c r="Q961" s="9">
        <f t="shared" si="309"/>
        <v>0</v>
      </c>
      <c r="S961" s="7">
        <f t="shared" si="310"/>
        <v>800</v>
      </c>
      <c r="T961" s="7">
        <f t="shared" si="311"/>
        <v>800</v>
      </c>
      <c r="U961" s="8" t="str">
        <f t="shared" si="312"/>
        <v/>
      </c>
      <c r="V961" s="7" cm="1">
        <f t="array" aca="1" ref="V961" ca="1">IF(ISBLANK(I961),0,_xlfn.XLOOKUP(I961,INDIRECT(U961&amp;"Controls"),INDIRECT(U961&amp;"ControlsAddon")))</f>
        <v>0</v>
      </c>
      <c r="W961" s="7" t="str">
        <f t="shared" si="300"/>
        <v/>
      </c>
      <c r="X961" s="7" cm="1">
        <f t="array" aca="1" ref="X961" ca="1">IF(AND(K961="y",NOT(ISBLANK(H961))),_xlfn.XLOOKUP(S961,ralcassette,ralcassettecost),IF(K961="Y",_xlfn.XLOOKUP(S961,INDIRECT(U961&amp;"RALW"),_xlfn.XLOOKUP(T961,INDIRECT(U961&amp;"RALD"),INDIRECT(U961&amp;"RAL"))),0))</f>
        <v>0</v>
      </c>
      <c r="Y961" s="7">
        <f t="shared" si="313"/>
        <v>0</v>
      </c>
      <c r="Z961" s="7">
        <f t="shared" si="314"/>
        <v>0</v>
      </c>
      <c r="AA961" s="7" cm="1">
        <f t="array" ref="AA961">IF(ISNUMBER(SEARCH("cassette",H961)),_xlfn.XLOOKUP(S961,cassettewidth,_xlfn.XLOOKUP(H961,cassettetype,cassette)),IF(ISNUMBER(SEARCH("fascia",H961)),_xlfn.XLOOKUP(S961,fasciawidth,_xlfn.XLOOKUP(H961,fasciatype,fascia)),0))</f>
        <v>0</v>
      </c>
      <c r="AB961" s="7" t="str">
        <f t="shared" si="315"/>
        <v/>
      </c>
      <c r="AC961" s="7" t="str" cm="1">
        <f t="array" ref="AC961">IF(NOT(ISBLANK(H961)),_xlfn.XLOOKUP(S961,cassetterefwidth,_xlfn.XLOOKUP(T961,cassetterefdrop,cassetteref)),"")</f>
        <v/>
      </c>
      <c r="AD961" s="1" t="b">
        <f t="shared" si="316"/>
        <v>0</v>
      </c>
      <c r="AE961" s="1" t="b">
        <f t="shared" si="301"/>
        <v>0</v>
      </c>
      <c r="AF961" s="10" t="e" cm="1">
        <f t="array" aca="1" ref="AF961" ca="1">(_xlfn.XLOOKUP($S961,INDIRECT($U961&amp;$W961&amp;"W"),_xlfn.XLOOKUP($T961,INDIRECT($U961&amp;$W961&amp;"D"),INDIRECT($U961&amp;$W961))))</f>
        <v>#REF!</v>
      </c>
      <c r="AG961" s="9"/>
      <c r="AH961" s="9"/>
      <c r="AI961" s="9"/>
      <c r="AJ961" s="9"/>
      <c r="AK961" s="9"/>
      <c r="AL961" s="7">
        <f t="shared" si="302"/>
        <v>500</v>
      </c>
      <c r="AM961" s="7" t="str">
        <f t="shared" si="317"/>
        <v/>
      </c>
      <c r="AN961" s="7">
        <f t="shared" si="303"/>
        <v>0</v>
      </c>
      <c r="AO961" s="7">
        <f t="shared" si="304"/>
        <v>0</v>
      </c>
      <c r="AP961" s="9" cm="1">
        <f t="array" aca="1" ref="AP961" ca="1">IF(F961="Flow",_xlfn.XLOOKUP(AL961,INDIRECT(F961&amp;AM961&amp;"W"),_xlfn.XLOOKUP(AI961,INDIRECT(F961&amp;AM961&amp;"H"),INDIRECT(F961&amp;AM961))),0)</f>
        <v>0</v>
      </c>
      <c r="AQ961" s="9">
        <f>IF(F961="Cascade",_xlfn.XLOOKUP(S961,Cascade!$C$4:$S$4,Cascade!$C$5:$S$5),0)</f>
        <v>0</v>
      </c>
      <c r="AR961" s="9" t="b">
        <f t="shared" si="305"/>
        <v>0</v>
      </c>
      <c r="AS961" s="9" cm="1">
        <f t="array" aca="1" ref="AS961" ca="1">IF(OR(G961="Ellipse 43",G961="Luxury 46",G961="Type 2",G961="Type D",G961="Type Z",ISBLANK(G961)),0,_xlfn.XLOOKUP(S961,INDIRECT(U961&amp;AR961&amp;"w"),INDIRECT(U961&amp;AR961)))</f>
        <v>0</v>
      </c>
      <c r="AT961" s="9" cm="1">
        <f t="array" ref="AT961">IF(F961="ExtraLok 100",_xlfn.XLOOKUP(S961,'ExtraLok 100'!$C$6:$S$6,_xlfn.XLOOKUP('Pricing Tool'!T961,'ExtraLok 100'!$A$7:$A$21,'ExtraLok 100'!$C$7:$S$21)),IF(F961="ExtraLok 125",_xlfn.XLOOKUP('Pricing Tool'!S961,'ExtraLok 125'!$C$6:$S$6,_xlfn.XLOOKUP('Pricing Tool'!T961,'ExtraLok 125'!$A$7:$A$33,'ExtraLok 125'!$C$7:$S$33)),0))</f>
        <v>0</v>
      </c>
      <c r="AU961" s="9">
        <f t="shared" ca="1" si="318"/>
        <v>0</v>
      </c>
      <c r="AV961" s="9" t="str">
        <f t="shared" si="306"/>
        <v/>
      </c>
      <c r="AW961" s="85" t="e">
        <f>_xlfn.XLOOKUP($AV961,'Size capacities'!$A$2:$A$120,'Size capacities'!D$2:D$120)</f>
        <v>#N/A</v>
      </c>
      <c r="AX961" s="85" t="e">
        <f>_xlfn.XLOOKUP($AV961,'Size capacities'!$A$2:$A$120,'Size capacities'!E$2:E$120)</f>
        <v>#N/A</v>
      </c>
      <c r="AY961" s="85" t="e">
        <f>_xlfn.XLOOKUP($AV961,'Size capacities'!$A$2:$A$120,'Size capacities'!F$2:F$120)</f>
        <v>#N/A</v>
      </c>
      <c r="AZ961" s="85" t="e">
        <f>_xlfn.XLOOKUP($AV961,'Size capacities'!$A$2:$A$120,'Size capacities'!G$2:G$120)</f>
        <v>#N/A</v>
      </c>
      <c r="BA961" s="85">
        <f t="shared" si="307"/>
        <v>0</v>
      </c>
      <c r="BB961" s="85">
        <f t="shared" si="308"/>
        <v>0</v>
      </c>
    </row>
    <row r="962" spans="1:54" x14ac:dyDescent="0.3">
      <c r="A962" s="7">
        <v>959</v>
      </c>
      <c r="B962" s="91"/>
      <c r="C962" s="91"/>
      <c r="D962" s="91"/>
      <c r="E962" s="91"/>
      <c r="F962" s="91"/>
      <c r="G962" s="91"/>
      <c r="H962" s="91"/>
      <c r="I962" s="91"/>
      <c r="J962" s="91"/>
      <c r="K962" s="92"/>
      <c r="L962" s="92"/>
      <c r="M962" s="9">
        <f t="shared" ca="1" si="298"/>
        <v>0</v>
      </c>
      <c r="N962" s="10" cm="1">
        <f t="array" aca="1" ref="N962" ca="1">IF(ISBLANK(C962),0,IF(F962="Flow",AP962,IF(F962="Cascade",AQ962,IF(OR(ISBLANK(F962),ISBLANK(G962),ISBLANK(I962),ISBLANK(J962)),0,(_xlfn.XLOOKUP(S962,INDIRECT(U962&amp;W962&amp;"W"),_xlfn.XLOOKUP(T962,INDIRECT(U962&amp;W962&amp;"D"),INDIRECT(U962&amp;W962))))))))</f>
        <v>0</v>
      </c>
      <c r="O962" s="93"/>
      <c r="P962" s="9">
        <f t="shared" ca="1" si="299"/>
        <v>0</v>
      </c>
      <c r="Q962" s="9">
        <f t="shared" si="309"/>
        <v>0</v>
      </c>
      <c r="S962" s="7">
        <f t="shared" si="310"/>
        <v>800</v>
      </c>
      <c r="T962" s="7">
        <f t="shared" si="311"/>
        <v>800</v>
      </c>
      <c r="U962" s="8" t="str">
        <f t="shared" si="312"/>
        <v/>
      </c>
      <c r="V962" s="7" cm="1">
        <f t="array" aca="1" ref="V962" ca="1">IF(ISBLANK(I962),0,_xlfn.XLOOKUP(I962,INDIRECT(U962&amp;"Controls"),INDIRECT(U962&amp;"ControlsAddon")))</f>
        <v>0</v>
      </c>
      <c r="W962" s="7" t="str">
        <f t="shared" si="300"/>
        <v/>
      </c>
      <c r="X962" s="7" cm="1">
        <f t="array" aca="1" ref="X962" ca="1">IF(AND(K962="y",NOT(ISBLANK(H962))),_xlfn.XLOOKUP(S962,ralcassette,ralcassettecost),IF(K962="Y",_xlfn.XLOOKUP(S962,INDIRECT(U962&amp;"RALW"),_xlfn.XLOOKUP(T962,INDIRECT(U962&amp;"RALD"),INDIRECT(U962&amp;"RAL"))),0))</f>
        <v>0</v>
      </c>
      <c r="Y962" s="7">
        <f t="shared" si="313"/>
        <v>0</v>
      </c>
      <c r="Z962" s="7">
        <f t="shared" si="314"/>
        <v>0</v>
      </c>
      <c r="AA962" s="7" cm="1">
        <f t="array" ref="AA962">IF(ISNUMBER(SEARCH("cassette",H962)),_xlfn.XLOOKUP(S962,cassettewidth,_xlfn.XLOOKUP(H962,cassettetype,cassette)),IF(ISNUMBER(SEARCH("fascia",H962)),_xlfn.XLOOKUP(S962,fasciawidth,_xlfn.XLOOKUP(H962,fasciatype,fascia)),0))</f>
        <v>0</v>
      </c>
      <c r="AB962" s="7" t="str">
        <f t="shared" si="315"/>
        <v/>
      </c>
      <c r="AC962" s="7" t="str" cm="1">
        <f t="array" ref="AC962">IF(NOT(ISBLANK(H962)),_xlfn.XLOOKUP(S962,cassetterefwidth,_xlfn.XLOOKUP(T962,cassetterefdrop,cassetteref)),"")</f>
        <v/>
      </c>
      <c r="AD962" s="1" t="b">
        <f t="shared" si="316"/>
        <v>0</v>
      </c>
      <c r="AE962" s="1" t="b">
        <f t="shared" si="301"/>
        <v>0</v>
      </c>
      <c r="AF962" s="10" t="e" cm="1">
        <f t="array" aca="1" ref="AF962" ca="1">(_xlfn.XLOOKUP($S962,INDIRECT($U962&amp;$W962&amp;"W"),_xlfn.XLOOKUP($T962,INDIRECT($U962&amp;$W962&amp;"D"),INDIRECT($U962&amp;$W962))))</f>
        <v>#REF!</v>
      </c>
      <c r="AG962" s="9"/>
      <c r="AH962" s="9"/>
      <c r="AI962" s="9"/>
      <c r="AJ962" s="9"/>
      <c r="AK962" s="9"/>
      <c r="AL962" s="7">
        <f t="shared" si="302"/>
        <v>500</v>
      </c>
      <c r="AM962" s="7" t="str">
        <f t="shared" si="317"/>
        <v/>
      </c>
      <c r="AN962" s="7">
        <f t="shared" si="303"/>
        <v>0</v>
      </c>
      <c r="AO962" s="7">
        <f t="shared" si="304"/>
        <v>0</v>
      </c>
      <c r="AP962" s="9" cm="1">
        <f t="array" aca="1" ref="AP962" ca="1">IF(F962="Flow",_xlfn.XLOOKUP(AL962,INDIRECT(F962&amp;AM962&amp;"W"),_xlfn.XLOOKUP(AI962,INDIRECT(F962&amp;AM962&amp;"H"),INDIRECT(F962&amp;AM962))),0)</f>
        <v>0</v>
      </c>
      <c r="AQ962" s="9">
        <f>IF(F962="Cascade",_xlfn.XLOOKUP(S962,Cascade!$C$4:$S$4,Cascade!$C$5:$S$5),0)</f>
        <v>0</v>
      </c>
      <c r="AR962" s="9" t="b">
        <f t="shared" si="305"/>
        <v>0</v>
      </c>
      <c r="AS962" s="9" cm="1">
        <f t="array" aca="1" ref="AS962" ca="1">IF(OR(G962="Ellipse 43",G962="Luxury 46",G962="Type 2",G962="Type D",G962="Type Z",ISBLANK(G962)),0,_xlfn.XLOOKUP(S962,INDIRECT(U962&amp;AR962&amp;"w"),INDIRECT(U962&amp;AR962)))</f>
        <v>0</v>
      </c>
      <c r="AT962" s="9" cm="1">
        <f t="array" ref="AT962">IF(F962="ExtraLok 100",_xlfn.XLOOKUP(S962,'ExtraLok 100'!$C$6:$S$6,_xlfn.XLOOKUP('Pricing Tool'!T962,'ExtraLok 100'!$A$7:$A$21,'ExtraLok 100'!$C$7:$S$21)),IF(F962="ExtraLok 125",_xlfn.XLOOKUP('Pricing Tool'!S962,'ExtraLok 125'!$C$6:$S$6,_xlfn.XLOOKUP('Pricing Tool'!T962,'ExtraLok 125'!$A$7:$A$33,'ExtraLok 125'!$C$7:$S$33)),0))</f>
        <v>0</v>
      </c>
      <c r="AU962" s="9">
        <f t="shared" ca="1" si="318"/>
        <v>0</v>
      </c>
      <c r="AV962" s="9" t="str">
        <f t="shared" si="306"/>
        <v/>
      </c>
      <c r="AW962" s="85" t="e">
        <f>_xlfn.XLOOKUP($AV962,'Size capacities'!$A$2:$A$120,'Size capacities'!D$2:D$120)</f>
        <v>#N/A</v>
      </c>
      <c r="AX962" s="85" t="e">
        <f>_xlfn.XLOOKUP($AV962,'Size capacities'!$A$2:$A$120,'Size capacities'!E$2:E$120)</f>
        <v>#N/A</v>
      </c>
      <c r="AY962" s="85" t="e">
        <f>_xlfn.XLOOKUP($AV962,'Size capacities'!$A$2:$A$120,'Size capacities'!F$2:F$120)</f>
        <v>#N/A</v>
      </c>
      <c r="AZ962" s="85" t="e">
        <f>_xlfn.XLOOKUP($AV962,'Size capacities'!$A$2:$A$120,'Size capacities'!G$2:G$120)</f>
        <v>#N/A</v>
      </c>
      <c r="BA962" s="85">
        <f t="shared" si="307"/>
        <v>0</v>
      </c>
      <c r="BB962" s="85">
        <f t="shared" si="308"/>
        <v>0</v>
      </c>
    </row>
    <row r="963" spans="1:54" x14ac:dyDescent="0.3">
      <c r="A963" s="7">
        <v>960</v>
      </c>
      <c r="B963" s="91"/>
      <c r="C963" s="91"/>
      <c r="D963" s="91"/>
      <c r="E963" s="91"/>
      <c r="F963" s="91"/>
      <c r="G963" s="91"/>
      <c r="H963" s="91"/>
      <c r="I963" s="91"/>
      <c r="J963" s="91"/>
      <c r="K963" s="92"/>
      <c r="L963" s="92"/>
      <c r="M963" s="9">
        <f t="shared" ca="1" si="298"/>
        <v>0</v>
      </c>
      <c r="N963" s="10" cm="1">
        <f t="array" aca="1" ref="N963" ca="1">IF(ISBLANK(C963),0,IF(F963="Flow",AP963,IF(F963="Cascade",AQ963,IF(OR(ISBLANK(F963),ISBLANK(G963),ISBLANK(I963),ISBLANK(J963)),0,(_xlfn.XLOOKUP(S963,INDIRECT(U963&amp;W963&amp;"W"),_xlfn.XLOOKUP(T963,INDIRECT(U963&amp;W963&amp;"D"),INDIRECT(U963&amp;W963))))))))</f>
        <v>0</v>
      </c>
      <c r="O963" s="93"/>
      <c r="P963" s="9">
        <f t="shared" ca="1" si="299"/>
        <v>0</v>
      </c>
      <c r="Q963" s="9">
        <f t="shared" si="309"/>
        <v>0</v>
      </c>
      <c r="S963" s="7">
        <f t="shared" si="310"/>
        <v>800</v>
      </c>
      <c r="T963" s="7">
        <f t="shared" si="311"/>
        <v>800</v>
      </c>
      <c r="U963" s="8" t="str">
        <f t="shared" si="312"/>
        <v/>
      </c>
      <c r="V963" s="7" cm="1">
        <f t="array" aca="1" ref="V963" ca="1">IF(ISBLANK(I963),0,_xlfn.XLOOKUP(I963,INDIRECT(U963&amp;"Controls"),INDIRECT(U963&amp;"ControlsAddon")))</f>
        <v>0</v>
      </c>
      <c r="W963" s="7" t="str">
        <f t="shared" si="300"/>
        <v/>
      </c>
      <c r="X963" s="7" cm="1">
        <f t="array" aca="1" ref="X963" ca="1">IF(AND(K963="y",NOT(ISBLANK(H963))),_xlfn.XLOOKUP(S963,ralcassette,ralcassettecost),IF(K963="Y",_xlfn.XLOOKUP(S963,INDIRECT(U963&amp;"RALW"),_xlfn.XLOOKUP(T963,INDIRECT(U963&amp;"RALD"),INDIRECT(U963&amp;"RAL"))),0))</f>
        <v>0</v>
      </c>
      <c r="Y963" s="7">
        <f t="shared" si="313"/>
        <v>0</v>
      </c>
      <c r="Z963" s="7">
        <f t="shared" si="314"/>
        <v>0</v>
      </c>
      <c r="AA963" s="7" cm="1">
        <f t="array" ref="AA963">IF(ISNUMBER(SEARCH("cassette",H963)),_xlfn.XLOOKUP(S963,cassettewidth,_xlfn.XLOOKUP(H963,cassettetype,cassette)),IF(ISNUMBER(SEARCH("fascia",H963)),_xlfn.XLOOKUP(S963,fasciawidth,_xlfn.XLOOKUP(H963,fasciatype,fascia)),0))</f>
        <v>0</v>
      </c>
      <c r="AB963" s="7" t="str">
        <f t="shared" si="315"/>
        <v/>
      </c>
      <c r="AC963" s="7" t="str" cm="1">
        <f t="array" ref="AC963">IF(NOT(ISBLANK(H963)),_xlfn.XLOOKUP(S963,cassetterefwidth,_xlfn.XLOOKUP(T963,cassetterefdrop,cassetteref)),"")</f>
        <v/>
      </c>
      <c r="AD963" s="1" t="b">
        <f t="shared" si="316"/>
        <v>0</v>
      </c>
      <c r="AE963" s="1" t="b">
        <f t="shared" si="301"/>
        <v>0</v>
      </c>
      <c r="AF963" s="10" t="e" cm="1">
        <f t="array" aca="1" ref="AF963" ca="1">(_xlfn.XLOOKUP($S963,INDIRECT($U963&amp;$W963&amp;"W"),_xlfn.XLOOKUP($T963,INDIRECT($U963&amp;$W963&amp;"D"),INDIRECT($U963&amp;$W963))))</f>
        <v>#REF!</v>
      </c>
      <c r="AG963" s="9"/>
      <c r="AH963" s="9"/>
      <c r="AI963" s="9"/>
      <c r="AJ963" s="9"/>
      <c r="AK963" s="9"/>
      <c r="AL963" s="7">
        <f t="shared" si="302"/>
        <v>500</v>
      </c>
      <c r="AM963" s="7" t="str">
        <f t="shared" si="317"/>
        <v/>
      </c>
      <c r="AN963" s="7">
        <f t="shared" si="303"/>
        <v>0</v>
      </c>
      <c r="AO963" s="7">
        <f t="shared" si="304"/>
        <v>0</v>
      </c>
      <c r="AP963" s="9" cm="1">
        <f t="array" aca="1" ref="AP963" ca="1">IF(F963="Flow",_xlfn.XLOOKUP(AL963,INDIRECT(F963&amp;AM963&amp;"W"),_xlfn.XLOOKUP(AI963,INDIRECT(F963&amp;AM963&amp;"H"),INDIRECT(F963&amp;AM963))),0)</f>
        <v>0</v>
      </c>
      <c r="AQ963" s="9">
        <f>IF(F963="Cascade",_xlfn.XLOOKUP(S963,Cascade!$C$4:$S$4,Cascade!$C$5:$S$5),0)</f>
        <v>0</v>
      </c>
      <c r="AR963" s="9" t="b">
        <f t="shared" si="305"/>
        <v>0</v>
      </c>
      <c r="AS963" s="9" cm="1">
        <f t="array" aca="1" ref="AS963" ca="1">IF(OR(G963="Ellipse 43",G963="Luxury 46",G963="Type 2",G963="Type D",G963="Type Z",ISBLANK(G963)),0,_xlfn.XLOOKUP(S963,INDIRECT(U963&amp;AR963&amp;"w"),INDIRECT(U963&amp;AR963)))</f>
        <v>0</v>
      </c>
      <c r="AT963" s="9" cm="1">
        <f t="array" ref="AT963">IF(F963="ExtraLok 100",_xlfn.XLOOKUP(S963,'ExtraLok 100'!$C$6:$S$6,_xlfn.XLOOKUP('Pricing Tool'!T963,'ExtraLok 100'!$A$7:$A$21,'ExtraLok 100'!$C$7:$S$21)),IF(F963="ExtraLok 125",_xlfn.XLOOKUP('Pricing Tool'!S963,'ExtraLok 125'!$C$6:$S$6,_xlfn.XLOOKUP('Pricing Tool'!T963,'ExtraLok 125'!$A$7:$A$33,'ExtraLok 125'!$C$7:$S$33)),0))</f>
        <v>0</v>
      </c>
      <c r="AU963" s="9">
        <f t="shared" ca="1" si="318"/>
        <v>0</v>
      </c>
      <c r="AV963" s="9" t="str">
        <f t="shared" si="306"/>
        <v/>
      </c>
      <c r="AW963" s="85" t="e">
        <f>_xlfn.XLOOKUP($AV963,'Size capacities'!$A$2:$A$120,'Size capacities'!D$2:D$120)</f>
        <v>#N/A</v>
      </c>
      <c r="AX963" s="85" t="e">
        <f>_xlfn.XLOOKUP($AV963,'Size capacities'!$A$2:$A$120,'Size capacities'!E$2:E$120)</f>
        <v>#N/A</v>
      </c>
      <c r="AY963" s="85" t="e">
        <f>_xlfn.XLOOKUP($AV963,'Size capacities'!$A$2:$A$120,'Size capacities'!F$2:F$120)</f>
        <v>#N/A</v>
      </c>
      <c r="AZ963" s="85" t="e">
        <f>_xlfn.XLOOKUP($AV963,'Size capacities'!$A$2:$A$120,'Size capacities'!G$2:G$120)</f>
        <v>#N/A</v>
      </c>
      <c r="BA963" s="85">
        <f t="shared" si="307"/>
        <v>0</v>
      </c>
      <c r="BB963" s="85">
        <f t="shared" si="308"/>
        <v>0</v>
      </c>
    </row>
    <row r="964" spans="1:54" x14ac:dyDescent="0.3">
      <c r="A964" s="7">
        <v>961</v>
      </c>
      <c r="B964" s="91"/>
      <c r="C964" s="91"/>
      <c r="D964" s="91"/>
      <c r="E964" s="91"/>
      <c r="F964" s="91"/>
      <c r="G964" s="91"/>
      <c r="H964" s="91"/>
      <c r="I964" s="91"/>
      <c r="J964" s="91"/>
      <c r="K964" s="92"/>
      <c r="L964" s="92"/>
      <c r="M964" s="9">
        <f t="shared" ref="M964:M1002" ca="1" si="319">IF($N964=0,0,$N964+$V964+$X964+$Y964+$AA964+$AS964+$AT964+$Z964)</f>
        <v>0</v>
      </c>
      <c r="N964" s="10" cm="1">
        <f t="array" aca="1" ref="N964" ca="1">IF(ISBLANK(C964),0,IF(F964="Flow",AP964,IF(F964="Cascade",AQ964,IF(OR(ISBLANK(F964),ISBLANK(G964),ISBLANK(I964),ISBLANK(J964)),0,(_xlfn.XLOOKUP(S964,INDIRECT(U964&amp;W964&amp;"W"),_xlfn.XLOOKUP(T964,INDIRECT(U964&amp;W964&amp;"D"),INDIRECT(U964&amp;W964))))))))</f>
        <v>0</v>
      </c>
      <c r="O964" s="93"/>
      <c r="P964" s="9">
        <f t="shared" ref="P964:P1002" ca="1" si="320">AU964-(AU964*O964)</f>
        <v>0</v>
      </c>
      <c r="Q964" s="9">
        <f t="shared" si="309"/>
        <v>0</v>
      </c>
      <c r="S964" s="7">
        <f t="shared" si="310"/>
        <v>800</v>
      </c>
      <c r="T964" s="7">
        <f t="shared" si="311"/>
        <v>800</v>
      </c>
      <c r="U964" s="8" t="str">
        <f t="shared" si="312"/>
        <v/>
      </c>
      <c r="V964" s="7" cm="1">
        <f t="array" aca="1" ref="V964" ca="1">IF(ISBLANK(I964),0,_xlfn.XLOOKUP(I964,INDIRECT(U964&amp;"Controls"),INDIRECT(U964&amp;"ControlsAddon")))</f>
        <v>0</v>
      </c>
      <c r="W964" s="7" t="str">
        <f t="shared" ref="W964:W1002" si="321">SUBSTITUTE(J964," ","")</f>
        <v/>
      </c>
      <c r="X964" s="7" cm="1">
        <f t="array" aca="1" ref="X964" ca="1">IF(AND(K964="y",NOT(ISBLANK(H964))),_xlfn.XLOOKUP(S964,ralcassette,ralcassettecost),IF(K964="Y",_xlfn.XLOOKUP(S964,INDIRECT(U964&amp;"RALW"),_xlfn.XLOOKUP(T964,INDIRECT(U964&amp;"RALD"),INDIRECT(U964&amp;"RAL"))),0))</f>
        <v>0</v>
      </c>
      <c r="Y964" s="7">
        <f t="shared" si="313"/>
        <v>0</v>
      </c>
      <c r="Z964" s="7">
        <f t="shared" si="314"/>
        <v>0</v>
      </c>
      <c r="AA964" s="7" cm="1">
        <f t="array" ref="AA964">IF(ISNUMBER(SEARCH("cassette",H964)),_xlfn.XLOOKUP(S964,cassettewidth,_xlfn.XLOOKUP(H964,cassettetype,cassette)),IF(ISNUMBER(SEARCH("fascia",H964)),_xlfn.XLOOKUP(S964,fasciawidth,_xlfn.XLOOKUP(H964,fasciatype,fascia)),0))</f>
        <v>0</v>
      </c>
      <c r="AB964" s="7" t="str">
        <f t="shared" si="315"/>
        <v/>
      </c>
      <c r="AC964" s="7" t="str" cm="1">
        <f t="array" ref="AC964">IF(NOT(ISBLANK(H964)),_xlfn.XLOOKUP(S964,cassetterefwidth,_xlfn.XLOOKUP(T964,cassetterefdrop,cassetteref)),"")</f>
        <v/>
      </c>
      <c r="AD964" s="1" t="b">
        <f t="shared" si="316"/>
        <v>0</v>
      </c>
      <c r="AE964" s="1" t="b">
        <f t="shared" ref="AE964:AE1002" si="322">IF(OR(AND(F964="KuroLok 80",E964&gt;800),AND(OR(F964="KuroLok 100",F964="KuroLok 100 RL"),E964&gt;2400),AND(OR(F964="KuroLok 125",F964="KuroLok 125 RL"),E964&gt;5200)),"Warn")</f>
        <v>0</v>
      </c>
      <c r="AF964" s="10" t="e" cm="1">
        <f t="array" aca="1" ref="AF964" ca="1">(_xlfn.XLOOKUP($S964,INDIRECT($U964&amp;$W964&amp;"W"),_xlfn.XLOOKUP($T964,INDIRECT($U964&amp;$W964&amp;"D"),INDIRECT($U964&amp;$W964))))</f>
        <v>#REF!</v>
      </c>
      <c r="AG964" s="9"/>
      <c r="AH964" s="9"/>
      <c r="AI964" s="9"/>
      <c r="AJ964" s="9"/>
      <c r="AK964" s="9"/>
      <c r="AL964" s="7">
        <f t="shared" ref="AL964:AL1002" si="323">IF(D964&lt;500,500,CEILING(D964,500))</f>
        <v>500</v>
      </c>
      <c r="AM964" s="7" t="str">
        <f t="shared" si="317"/>
        <v/>
      </c>
      <c r="AN964" s="7">
        <f t="shared" ref="AN964:AN1002" si="324">IF(F964="Flow",AJ964*385,0)</f>
        <v>0</v>
      </c>
      <c r="AO964" s="7">
        <f t="shared" ref="AO964:AO1002" si="325">IF(AND(F964="Flow",AK964="Y"),641,0)</f>
        <v>0</v>
      </c>
      <c r="AP964" s="9" cm="1">
        <f t="array" aca="1" ref="AP964" ca="1">IF(F964="Flow",_xlfn.XLOOKUP(AL964,INDIRECT(F964&amp;AM964&amp;"W"),_xlfn.XLOOKUP(AI964,INDIRECT(F964&amp;AM964&amp;"H"),INDIRECT(F964&amp;AM964))),0)</f>
        <v>0</v>
      </c>
      <c r="AQ964" s="9">
        <f>IF(F964="Cascade",_xlfn.XLOOKUP(S964,Cascade!$C$4:$S$4,Cascade!$C$5:$S$5),0)</f>
        <v>0</v>
      </c>
      <c r="AR964" s="9" t="b">
        <f t="shared" ref="AR964:AR1002" si="326">IF(G964="Linear 25","lin",IF(G964="Luxury 39","lux"))</f>
        <v>0</v>
      </c>
      <c r="AS964" s="9" cm="1">
        <f t="array" aca="1" ref="AS964" ca="1">IF(OR(G964="Ellipse 43",G964="Luxury 46",G964="Type 2",G964="Type D",G964="Type Z",ISBLANK(G964)),0,_xlfn.XLOOKUP(S964,INDIRECT(U964&amp;AR964&amp;"w"),INDIRECT(U964&amp;AR964)))</f>
        <v>0</v>
      </c>
      <c r="AT964" s="9" cm="1">
        <f t="array" ref="AT964">IF(F964="ExtraLok 100",_xlfn.XLOOKUP(S964,'ExtraLok 100'!$C$6:$S$6,_xlfn.XLOOKUP('Pricing Tool'!T964,'ExtraLok 100'!$A$7:$A$21,'ExtraLok 100'!$C$7:$S$21)),IF(F964="ExtraLok 125",_xlfn.XLOOKUP('Pricing Tool'!S964,'ExtraLok 125'!$C$6:$S$6,_xlfn.XLOOKUP('Pricing Tool'!T964,'ExtraLok 125'!$A$7:$A$33,'ExtraLok 125'!$C$7:$S$33)),0))</f>
        <v>0</v>
      </c>
      <c r="AU964" s="9">
        <f t="shared" ca="1" si="318"/>
        <v>0</v>
      </c>
      <c r="AV964" s="9" t="str">
        <f t="shared" ref="AV964:AV1002" si="327">F964&amp;I964</f>
        <v/>
      </c>
      <c r="AW964" s="85" t="e">
        <f>_xlfn.XLOOKUP($AV964,'Size capacities'!$A$2:$A$120,'Size capacities'!D$2:D$120)</f>
        <v>#N/A</v>
      </c>
      <c r="AX964" s="85" t="e">
        <f>_xlfn.XLOOKUP($AV964,'Size capacities'!$A$2:$A$120,'Size capacities'!E$2:E$120)</f>
        <v>#N/A</v>
      </c>
      <c r="AY964" s="85" t="e">
        <f>_xlfn.XLOOKUP($AV964,'Size capacities'!$A$2:$A$120,'Size capacities'!F$2:F$120)</f>
        <v>#N/A</v>
      </c>
      <c r="AZ964" s="85" t="e">
        <f>_xlfn.XLOOKUP($AV964,'Size capacities'!$A$2:$A$120,'Size capacities'!G$2:G$120)</f>
        <v>#N/A</v>
      </c>
      <c r="BA964" s="85">
        <f t="shared" ref="BA964:BA1002" si="328">IF(OR(ISBLANK(D964),ISBLANK(F964),ISBLANK(I964)),0,IF(D964&lt;AW964,"min",IF(OR(D964&gt;AX964,E964&gt;AY964,(((D964/1000)*(E964/1000))*1000)&gt;AZ964),"max",0)))</f>
        <v>0</v>
      </c>
      <c r="BB964" s="85">
        <f t="shared" si="308"/>
        <v>0</v>
      </c>
    </row>
    <row r="965" spans="1:54" x14ac:dyDescent="0.3">
      <c r="A965" s="7">
        <v>962</v>
      </c>
      <c r="B965" s="91"/>
      <c r="C965" s="91"/>
      <c r="D965" s="91"/>
      <c r="E965" s="91"/>
      <c r="F965" s="91"/>
      <c r="G965" s="91"/>
      <c r="H965" s="91"/>
      <c r="I965" s="91"/>
      <c r="J965" s="91"/>
      <c r="K965" s="92"/>
      <c r="L965" s="92"/>
      <c r="M965" s="9">
        <f t="shared" ca="1" si="319"/>
        <v>0</v>
      </c>
      <c r="N965" s="10" cm="1">
        <f t="array" aca="1" ref="N965" ca="1">IF(ISBLANK(C965),0,IF(F965="Flow",AP965,IF(F965="Cascade",AQ965,IF(OR(ISBLANK(F965),ISBLANK(G965),ISBLANK(I965),ISBLANK(J965)),0,(_xlfn.XLOOKUP(S965,INDIRECT(U965&amp;W965&amp;"W"),_xlfn.XLOOKUP(T965,INDIRECT(U965&amp;W965&amp;"D"),INDIRECT(U965&amp;W965))))))))</f>
        <v>0</v>
      </c>
      <c r="O965" s="93"/>
      <c r="P965" s="9">
        <f t="shared" ca="1" si="320"/>
        <v>0</v>
      </c>
      <c r="Q965" s="9">
        <f t="shared" ref="Q965:Q1002" si="329">IF(C965*(NOT(ISBLANK(C965))),P965*C965,0)</f>
        <v>0</v>
      </c>
      <c r="S965" s="7">
        <f t="shared" ref="S965:S1002" si="330">IF(D965&lt;800,800,CEILING(D965,200))</f>
        <v>800</v>
      </c>
      <c r="T965" s="7">
        <f t="shared" ref="T965:T1002" si="331">IF(E965&lt;800,800,CEILING(E965,200))</f>
        <v>800</v>
      </c>
      <c r="U965" s="8" t="str">
        <f t="shared" ref="U965:U1002" si="332">IF(ISNUMBER(SEARCH("Evolve Cassette",F965)),SUBSTITUTE(SUBSTITUTE(SUBSTITUTE(F965," Cassette 80","")," Cassette 100","")," Cassette 125",""),IF(F965="ExtraLok 100","KuroLok100",IF(F965="ExtraLok 125","KuroLok125",SUBSTITUTE(SUBSTITUTE(F965," ",""),"&amp;",""))))</f>
        <v/>
      </c>
      <c r="V965" s="7" cm="1">
        <f t="array" aca="1" ref="V965" ca="1">IF(ISBLANK(I965),0,_xlfn.XLOOKUP(I965,INDIRECT(U965&amp;"Controls"),INDIRECT(U965&amp;"ControlsAddon")))</f>
        <v>0</v>
      </c>
      <c r="W965" s="7" t="str">
        <f t="shared" si="321"/>
        <v/>
      </c>
      <c r="X965" s="7" cm="1">
        <f t="array" aca="1" ref="X965" ca="1">IF(AND(K965="y",NOT(ISBLANK(H965))),_xlfn.XLOOKUP(S965,ralcassette,ralcassettecost),IF(K965="Y",_xlfn.XLOOKUP(S965,INDIRECT(U965&amp;"RALW"),_xlfn.XLOOKUP(T965,INDIRECT(U965&amp;"RALD"),INDIRECT(U965&amp;"RAL"))),0))</f>
        <v>0</v>
      </c>
      <c r="Y965" s="7">
        <f t="shared" ref="Y965:Y1002" si="333">IF(L965="Y",((D965/1000*2)*69.97)+(((E965*2-230)/1000)*34.28),0)</f>
        <v>0</v>
      </c>
      <c r="Z965" s="7">
        <f t="shared" ref="Z965:Z1002" si="334">IF(AND(K965="Y",L965="Y"),33+(D965*14.3),0)</f>
        <v>0</v>
      </c>
      <c r="AA965" s="7" cm="1">
        <f t="array" ref="AA965">IF(ISNUMBER(SEARCH("cassette",H965)),_xlfn.XLOOKUP(S965,cassettewidth,_xlfn.XLOOKUP(H965,cassettetype,cassette)),IF(ISNUMBER(SEARCH("fascia",H965)),_xlfn.XLOOKUP(S965,fasciawidth,_xlfn.XLOOKUP(H965,fasciatype,fascia)),0))</f>
        <v>0</v>
      </c>
      <c r="AB965" s="7" t="str">
        <f t="shared" ref="AB965:AB1002" si="335">SUBSTITUTE(SUBSTITUTE(H965,"Fascia ",""),"Cassette ","")</f>
        <v/>
      </c>
      <c r="AC965" s="7" t="str" cm="1">
        <f t="array" ref="AC965">IF(NOT(ISBLANK(H965)),_xlfn.XLOOKUP(S965,cassetterefwidth,_xlfn.XLOOKUP(T965,cassetterefdrop,cassetteref)),"")</f>
        <v/>
      </c>
      <c r="AD965" s="1" t="b">
        <f t="shared" ref="AD965:AD1002" si="336">_xlfn.NUMBERVALUE(AB965)&lt;_xlfn.NUMBERVALUE(AC965)</f>
        <v>0</v>
      </c>
      <c r="AE965" s="1" t="b">
        <f t="shared" si="322"/>
        <v>0</v>
      </c>
      <c r="AF965" s="10" t="e" cm="1">
        <f t="array" aca="1" ref="AF965" ca="1">(_xlfn.XLOOKUP($S965,INDIRECT($U965&amp;$W965&amp;"W"),_xlfn.XLOOKUP($T965,INDIRECT($U965&amp;$W965&amp;"D"),INDIRECT($U965&amp;$W965))))</f>
        <v>#REF!</v>
      </c>
      <c r="AG965" s="9"/>
      <c r="AH965" s="9"/>
      <c r="AI965" s="9"/>
      <c r="AJ965" s="9"/>
      <c r="AK965" s="9"/>
      <c r="AL965" s="7">
        <f t="shared" si="323"/>
        <v>500</v>
      </c>
      <c r="AM965" s="7" t="str">
        <f t="shared" ref="AM965:AM1002" si="337">SUBSTITUTE(SUBSTITUTE(AH965," way","")," draw","")</f>
        <v/>
      </c>
      <c r="AN965" s="7">
        <f t="shared" si="324"/>
        <v>0</v>
      </c>
      <c r="AO965" s="7">
        <f t="shared" si="325"/>
        <v>0</v>
      </c>
      <c r="AP965" s="9" cm="1">
        <f t="array" aca="1" ref="AP965" ca="1">IF(F965="Flow",_xlfn.XLOOKUP(AL965,INDIRECT(F965&amp;AM965&amp;"W"),_xlfn.XLOOKUP(AI965,INDIRECT(F965&amp;AM965&amp;"H"),INDIRECT(F965&amp;AM965))),0)</f>
        <v>0</v>
      </c>
      <c r="AQ965" s="9">
        <f>IF(F965="Cascade",_xlfn.XLOOKUP(S965,Cascade!$C$4:$S$4,Cascade!$C$5:$S$5),0)</f>
        <v>0</v>
      </c>
      <c r="AR965" s="9" t="b">
        <f t="shared" si="326"/>
        <v>0</v>
      </c>
      <c r="AS965" s="9" cm="1">
        <f t="array" aca="1" ref="AS965" ca="1">IF(OR(G965="Ellipse 43",G965="Luxury 46",G965="Type 2",G965="Type D",G965="Type Z",ISBLANK(G965)),0,_xlfn.XLOOKUP(S965,INDIRECT(U965&amp;AR965&amp;"w"),INDIRECT(U965&amp;AR965)))</f>
        <v>0</v>
      </c>
      <c r="AT965" s="9" cm="1">
        <f t="array" ref="AT965">IF(F965="ExtraLok 100",_xlfn.XLOOKUP(S965,'ExtraLok 100'!$C$6:$S$6,_xlfn.XLOOKUP('Pricing Tool'!T965,'ExtraLok 100'!$A$7:$A$21,'ExtraLok 100'!$C$7:$S$21)),IF(F965="ExtraLok 125",_xlfn.XLOOKUP('Pricing Tool'!S965,'ExtraLok 125'!$C$6:$S$6,_xlfn.XLOOKUP('Pricing Tool'!T965,'ExtraLok 125'!$A$7:$A$33,'ExtraLok 125'!$C$7:$S$33)),0))</f>
        <v>0</v>
      </c>
      <c r="AU965" s="9">
        <f t="shared" ref="AU965:AU1002" ca="1" si="338">IF(N965=0,0,N965+V965+X965+Y965+AA965+AS965+AT965)</f>
        <v>0</v>
      </c>
      <c r="AV965" s="9" t="str">
        <f t="shared" si="327"/>
        <v/>
      </c>
      <c r="AW965" s="85" t="e">
        <f>_xlfn.XLOOKUP($AV965,'Size capacities'!$A$2:$A$120,'Size capacities'!D$2:D$120)</f>
        <v>#N/A</v>
      </c>
      <c r="AX965" s="85" t="e">
        <f>_xlfn.XLOOKUP($AV965,'Size capacities'!$A$2:$A$120,'Size capacities'!E$2:E$120)</f>
        <v>#N/A</v>
      </c>
      <c r="AY965" s="85" t="e">
        <f>_xlfn.XLOOKUP($AV965,'Size capacities'!$A$2:$A$120,'Size capacities'!F$2:F$120)</f>
        <v>#N/A</v>
      </c>
      <c r="AZ965" s="85" t="e">
        <f>_xlfn.XLOOKUP($AV965,'Size capacities'!$A$2:$A$120,'Size capacities'!G$2:G$120)</f>
        <v>#N/A</v>
      </c>
      <c r="BA965" s="85">
        <f t="shared" si="328"/>
        <v>0</v>
      </c>
      <c r="BB965" s="85">
        <f t="shared" ref="BB965:BB1002" si="339">IF(OR(ISBLANK(D965),ISBLANK(G965)),0,IF(AND(D965&gt;3000,G965="Linear 25"),"max",0))</f>
        <v>0</v>
      </c>
    </row>
    <row r="966" spans="1:54" x14ac:dyDescent="0.3">
      <c r="A966" s="7">
        <v>963</v>
      </c>
      <c r="B966" s="91"/>
      <c r="C966" s="91"/>
      <c r="D966" s="91"/>
      <c r="E966" s="91"/>
      <c r="F966" s="91"/>
      <c r="G966" s="91"/>
      <c r="H966" s="91"/>
      <c r="I966" s="91"/>
      <c r="J966" s="91"/>
      <c r="K966" s="92"/>
      <c r="L966" s="92"/>
      <c r="M966" s="9">
        <f t="shared" ca="1" si="319"/>
        <v>0</v>
      </c>
      <c r="N966" s="10" cm="1">
        <f t="array" aca="1" ref="N966" ca="1">IF(ISBLANK(C966),0,IF(F966="Flow",AP966,IF(F966="Cascade",AQ966,IF(OR(ISBLANK(F966),ISBLANK(G966),ISBLANK(I966),ISBLANK(J966)),0,(_xlfn.XLOOKUP(S966,INDIRECT(U966&amp;W966&amp;"W"),_xlfn.XLOOKUP(T966,INDIRECT(U966&amp;W966&amp;"D"),INDIRECT(U966&amp;W966))))))))</f>
        <v>0</v>
      </c>
      <c r="O966" s="93"/>
      <c r="P966" s="9">
        <f t="shared" ca="1" si="320"/>
        <v>0</v>
      </c>
      <c r="Q966" s="9">
        <f t="shared" si="329"/>
        <v>0</v>
      </c>
      <c r="S966" s="7">
        <f t="shared" si="330"/>
        <v>800</v>
      </c>
      <c r="T966" s="7">
        <f t="shared" si="331"/>
        <v>800</v>
      </c>
      <c r="U966" s="8" t="str">
        <f t="shared" si="332"/>
        <v/>
      </c>
      <c r="V966" s="7" cm="1">
        <f t="array" aca="1" ref="V966" ca="1">IF(ISBLANK(I966),0,_xlfn.XLOOKUP(I966,INDIRECT(U966&amp;"Controls"),INDIRECT(U966&amp;"ControlsAddon")))</f>
        <v>0</v>
      </c>
      <c r="W966" s="7" t="str">
        <f t="shared" si="321"/>
        <v/>
      </c>
      <c r="X966" s="7" cm="1">
        <f t="array" aca="1" ref="X966" ca="1">IF(AND(K966="y",NOT(ISBLANK(H966))),_xlfn.XLOOKUP(S966,ralcassette,ralcassettecost),IF(K966="Y",_xlfn.XLOOKUP(S966,INDIRECT(U966&amp;"RALW"),_xlfn.XLOOKUP(T966,INDIRECT(U966&amp;"RALD"),INDIRECT(U966&amp;"RAL"))),0))</f>
        <v>0</v>
      </c>
      <c r="Y966" s="7">
        <f t="shared" si="333"/>
        <v>0</v>
      </c>
      <c r="Z966" s="7">
        <f t="shared" si="334"/>
        <v>0</v>
      </c>
      <c r="AA966" s="7" cm="1">
        <f t="array" ref="AA966">IF(ISNUMBER(SEARCH("cassette",H966)),_xlfn.XLOOKUP(S966,cassettewidth,_xlfn.XLOOKUP(H966,cassettetype,cassette)),IF(ISNUMBER(SEARCH("fascia",H966)),_xlfn.XLOOKUP(S966,fasciawidth,_xlfn.XLOOKUP(H966,fasciatype,fascia)),0))</f>
        <v>0</v>
      </c>
      <c r="AB966" s="7" t="str">
        <f t="shared" si="335"/>
        <v/>
      </c>
      <c r="AC966" s="7" t="str" cm="1">
        <f t="array" ref="AC966">IF(NOT(ISBLANK(H966)),_xlfn.XLOOKUP(S966,cassetterefwidth,_xlfn.XLOOKUP(T966,cassetterefdrop,cassetteref)),"")</f>
        <v/>
      </c>
      <c r="AD966" s="1" t="b">
        <f t="shared" si="336"/>
        <v>0</v>
      </c>
      <c r="AE966" s="1" t="b">
        <f t="shared" si="322"/>
        <v>0</v>
      </c>
      <c r="AF966" s="10" t="e" cm="1">
        <f t="array" aca="1" ref="AF966" ca="1">(_xlfn.XLOOKUP($S966,INDIRECT($U966&amp;$W966&amp;"W"),_xlfn.XLOOKUP($T966,INDIRECT($U966&amp;$W966&amp;"D"),INDIRECT($U966&amp;$W966))))</f>
        <v>#REF!</v>
      </c>
      <c r="AG966" s="9"/>
      <c r="AH966" s="9"/>
      <c r="AI966" s="9"/>
      <c r="AJ966" s="9"/>
      <c r="AK966" s="9"/>
      <c r="AL966" s="7">
        <f t="shared" si="323"/>
        <v>500</v>
      </c>
      <c r="AM966" s="7" t="str">
        <f t="shared" si="337"/>
        <v/>
      </c>
      <c r="AN966" s="7">
        <f t="shared" si="324"/>
        <v>0</v>
      </c>
      <c r="AO966" s="7">
        <f t="shared" si="325"/>
        <v>0</v>
      </c>
      <c r="AP966" s="9" cm="1">
        <f t="array" aca="1" ref="AP966" ca="1">IF(F966="Flow",_xlfn.XLOOKUP(AL966,INDIRECT(F966&amp;AM966&amp;"W"),_xlfn.XLOOKUP(AI966,INDIRECT(F966&amp;AM966&amp;"H"),INDIRECT(F966&amp;AM966))),0)</f>
        <v>0</v>
      </c>
      <c r="AQ966" s="9">
        <f>IF(F966="Cascade",_xlfn.XLOOKUP(S966,Cascade!$C$4:$S$4,Cascade!$C$5:$S$5),0)</f>
        <v>0</v>
      </c>
      <c r="AR966" s="9" t="b">
        <f t="shared" si="326"/>
        <v>0</v>
      </c>
      <c r="AS966" s="9" cm="1">
        <f t="array" aca="1" ref="AS966" ca="1">IF(OR(G966="Ellipse 43",G966="Luxury 46",G966="Type 2",G966="Type D",G966="Type Z",ISBLANK(G966)),0,_xlfn.XLOOKUP(S966,INDIRECT(U966&amp;AR966&amp;"w"),INDIRECT(U966&amp;AR966)))</f>
        <v>0</v>
      </c>
      <c r="AT966" s="9" cm="1">
        <f t="array" ref="AT966">IF(F966="ExtraLok 100",_xlfn.XLOOKUP(S966,'ExtraLok 100'!$C$6:$S$6,_xlfn.XLOOKUP('Pricing Tool'!T966,'ExtraLok 100'!$A$7:$A$21,'ExtraLok 100'!$C$7:$S$21)),IF(F966="ExtraLok 125",_xlfn.XLOOKUP('Pricing Tool'!S966,'ExtraLok 125'!$C$6:$S$6,_xlfn.XLOOKUP('Pricing Tool'!T966,'ExtraLok 125'!$A$7:$A$33,'ExtraLok 125'!$C$7:$S$33)),0))</f>
        <v>0</v>
      </c>
      <c r="AU966" s="9">
        <f t="shared" ca="1" si="338"/>
        <v>0</v>
      </c>
      <c r="AV966" s="9" t="str">
        <f t="shared" si="327"/>
        <v/>
      </c>
      <c r="AW966" s="85" t="e">
        <f>_xlfn.XLOOKUP($AV966,'Size capacities'!$A$2:$A$120,'Size capacities'!D$2:D$120)</f>
        <v>#N/A</v>
      </c>
      <c r="AX966" s="85" t="e">
        <f>_xlfn.XLOOKUP($AV966,'Size capacities'!$A$2:$A$120,'Size capacities'!E$2:E$120)</f>
        <v>#N/A</v>
      </c>
      <c r="AY966" s="85" t="e">
        <f>_xlfn.XLOOKUP($AV966,'Size capacities'!$A$2:$A$120,'Size capacities'!F$2:F$120)</f>
        <v>#N/A</v>
      </c>
      <c r="AZ966" s="85" t="e">
        <f>_xlfn.XLOOKUP($AV966,'Size capacities'!$A$2:$A$120,'Size capacities'!G$2:G$120)</f>
        <v>#N/A</v>
      </c>
      <c r="BA966" s="85">
        <f t="shared" si="328"/>
        <v>0</v>
      </c>
      <c r="BB966" s="85">
        <f t="shared" si="339"/>
        <v>0</v>
      </c>
    </row>
    <row r="967" spans="1:54" x14ac:dyDescent="0.3">
      <c r="A967" s="7">
        <v>964</v>
      </c>
      <c r="B967" s="91"/>
      <c r="C967" s="91"/>
      <c r="D967" s="91"/>
      <c r="E967" s="91"/>
      <c r="F967" s="91"/>
      <c r="G967" s="91"/>
      <c r="H967" s="91"/>
      <c r="I967" s="91"/>
      <c r="J967" s="91"/>
      <c r="K967" s="92"/>
      <c r="L967" s="92"/>
      <c r="M967" s="9">
        <f t="shared" ca="1" si="319"/>
        <v>0</v>
      </c>
      <c r="N967" s="10" cm="1">
        <f t="array" aca="1" ref="N967" ca="1">IF(ISBLANK(C967),0,IF(F967="Flow",AP967,IF(F967="Cascade",AQ967,IF(OR(ISBLANK(F967),ISBLANK(G967),ISBLANK(I967),ISBLANK(J967)),0,(_xlfn.XLOOKUP(S967,INDIRECT(U967&amp;W967&amp;"W"),_xlfn.XLOOKUP(T967,INDIRECT(U967&amp;W967&amp;"D"),INDIRECT(U967&amp;W967))))))))</f>
        <v>0</v>
      </c>
      <c r="O967" s="93"/>
      <c r="P967" s="9">
        <f t="shared" ca="1" si="320"/>
        <v>0</v>
      </c>
      <c r="Q967" s="9">
        <f t="shared" si="329"/>
        <v>0</v>
      </c>
      <c r="S967" s="7">
        <f t="shared" si="330"/>
        <v>800</v>
      </c>
      <c r="T967" s="7">
        <f t="shared" si="331"/>
        <v>800</v>
      </c>
      <c r="U967" s="8" t="str">
        <f t="shared" si="332"/>
        <v/>
      </c>
      <c r="V967" s="7" cm="1">
        <f t="array" aca="1" ref="V967" ca="1">IF(ISBLANK(I967),0,_xlfn.XLOOKUP(I967,INDIRECT(U967&amp;"Controls"),INDIRECT(U967&amp;"ControlsAddon")))</f>
        <v>0</v>
      </c>
      <c r="W967" s="7" t="str">
        <f t="shared" si="321"/>
        <v/>
      </c>
      <c r="X967" s="7" cm="1">
        <f t="array" aca="1" ref="X967" ca="1">IF(AND(K967="y",NOT(ISBLANK(H967))),_xlfn.XLOOKUP(S967,ralcassette,ralcassettecost),IF(K967="Y",_xlfn.XLOOKUP(S967,INDIRECT(U967&amp;"RALW"),_xlfn.XLOOKUP(T967,INDIRECT(U967&amp;"RALD"),INDIRECT(U967&amp;"RAL"))),0))</f>
        <v>0</v>
      </c>
      <c r="Y967" s="7">
        <f t="shared" si="333"/>
        <v>0</v>
      </c>
      <c r="Z967" s="7">
        <f t="shared" si="334"/>
        <v>0</v>
      </c>
      <c r="AA967" s="7" cm="1">
        <f t="array" ref="AA967">IF(ISNUMBER(SEARCH("cassette",H967)),_xlfn.XLOOKUP(S967,cassettewidth,_xlfn.XLOOKUP(H967,cassettetype,cassette)),IF(ISNUMBER(SEARCH("fascia",H967)),_xlfn.XLOOKUP(S967,fasciawidth,_xlfn.XLOOKUP(H967,fasciatype,fascia)),0))</f>
        <v>0</v>
      </c>
      <c r="AB967" s="7" t="str">
        <f t="shared" si="335"/>
        <v/>
      </c>
      <c r="AC967" s="7" t="str" cm="1">
        <f t="array" ref="AC967">IF(NOT(ISBLANK(H967)),_xlfn.XLOOKUP(S967,cassetterefwidth,_xlfn.XLOOKUP(T967,cassetterefdrop,cassetteref)),"")</f>
        <v/>
      </c>
      <c r="AD967" s="1" t="b">
        <f t="shared" si="336"/>
        <v>0</v>
      </c>
      <c r="AE967" s="1" t="b">
        <f t="shared" si="322"/>
        <v>0</v>
      </c>
      <c r="AF967" s="10" t="e" cm="1">
        <f t="array" aca="1" ref="AF967" ca="1">(_xlfn.XLOOKUP($S967,INDIRECT($U967&amp;$W967&amp;"W"),_xlfn.XLOOKUP($T967,INDIRECT($U967&amp;$W967&amp;"D"),INDIRECT($U967&amp;$W967))))</f>
        <v>#REF!</v>
      </c>
      <c r="AG967" s="9"/>
      <c r="AH967" s="9"/>
      <c r="AI967" s="9"/>
      <c r="AJ967" s="9"/>
      <c r="AK967" s="9"/>
      <c r="AL967" s="7">
        <f t="shared" si="323"/>
        <v>500</v>
      </c>
      <c r="AM967" s="7" t="str">
        <f t="shared" si="337"/>
        <v/>
      </c>
      <c r="AN967" s="7">
        <f t="shared" si="324"/>
        <v>0</v>
      </c>
      <c r="AO967" s="7">
        <f t="shared" si="325"/>
        <v>0</v>
      </c>
      <c r="AP967" s="9" cm="1">
        <f t="array" aca="1" ref="AP967" ca="1">IF(F967="Flow",_xlfn.XLOOKUP(AL967,INDIRECT(F967&amp;AM967&amp;"W"),_xlfn.XLOOKUP(AI967,INDIRECT(F967&amp;AM967&amp;"H"),INDIRECT(F967&amp;AM967))),0)</f>
        <v>0</v>
      </c>
      <c r="AQ967" s="9">
        <f>IF(F967="Cascade",_xlfn.XLOOKUP(S967,Cascade!$C$4:$S$4,Cascade!$C$5:$S$5),0)</f>
        <v>0</v>
      </c>
      <c r="AR967" s="9" t="b">
        <f t="shared" si="326"/>
        <v>0</v>
      </c>
      <c r="AS967" s="9" cm="1">
        <f t="array" aca="1" ref="AS967" ca="1">IF(OR(G967="Ellipse 43",G967="Luxury 46",G967="Type 2",G967="Type D",G967="Type Z",ISBLANK(G967)),0,_xlfn.XLOOKUP(S967,INDIRECT(U967&amp;AR967&amp;"w"),INDIRECT(U967&amp;AR967)))</f>
        <v>0</v>
      </c>
      <c r="AT967" s="9" cm="1">
        <f t="array" ref="AT967">IF(F967="ExtraLok 100",_xlfn.XLOOKUP(S967,'ExtraLok 100'!$C$6:$S$6,_xlfn.XLOOKUP('Pricing Tool'!T967,'ExtraLok 100'!$A$7:$A$21,'ExtraLok 100'!$C$7:$S$21)),IF(F967="ExtraLok 125",_xlfn.XLOOKUP('Pricing Tool'!S967,'ExtraLok 125'!$C$6:$S$6,_xlfn.XLOOKUP('Pricing Tool'!T967,'ExtraLok 125'!$A$7:$A$33,'ExtraLok 125'!$C$7:$S$33)),0))</f>
        <v>0</v>
      </c>
      <c r="AU967" s="9">
        <f t="shared" ca="1" si="338"/>
        <v>0</v>
      </c>
      <c r="AV967" s="9" t="str">
        <f t="shared" si="327"/>
        <v/>
      </c>
      <c r="AW967" s="85" t="e">
        <f>_xlfn.XLOOKUP($AV967,'Size capacities'!$A$2:$A$120,'Size capacities'!D$2:D$120)</f>
        <v>#N/A</v>
      </c>
      <c r="AX967" s="85" t="e">
        <f>_xlfn.XLOOKUP($AV967,'Size capacities'!$A$2:$A$120,'Size capacities'!E$2:E$120)</f>
        <v>#N/A</v>
      </c>
      <c r="AY967" s="85" t="e">
        <f>_xlfn.XLOOKUP($AV967,'Size capacities'!$A$2:$A$120,'Size capacities'!F$2:F$120)</f>
        <v>#N/A</v>
      </c>
      <c r="AZ967" s="85" t="e">
        <f>_xlfn.XLOOKUP($AV967,'Size capacities'!$A$2:$A$120,'Size capacities'!G$2:G$120)</f>
        <v>#N/A</v>
      </c>
      <c r="BA967" s="85">
        <f t="shared" si="328"/>
        <v>0</v>
      </c>
      <c r="BB967" s="85">
        <f t="shared" si="339"/>
        <v>0</v>
      </c>
    </row>
    <row r="968" spans="1:54" x14ac:dyDescent="0.3">
      <c r="A968" s="7">
        <v>965</v>
      </c>
      <c r="B968" s="91"/>
      <c r="C968" s="91"/>
      <c r="D968" s="91"/>
      <c r="E968" s="91"/>
      <c r="F968" s="91"/>
      <c r="G968" s="91"/>
      <c r="H968" s="91"/>
      <c r="I968" s="91"/>
      <c r="J968" s="91"/>
      <c r="K968" s="92"/>
      <c r="L968" s="92"/>
      <c r="M968" s="9">
        <f t="shared" ca="1" si="319"/>
        <v>0</v>
      </c>
      <c r="N968" s="10" cm="1">
        <f t="array" aca="1" ref="N968" ca="1">IF(ISBLANK(C968),0,IF(F968="Flow",AP968,IF(F968="Cascade",AQ968,IF(OR(ISBLANK(F968),ISBLANK(G968),ISBLANK(I968),ISBLANK(J968)),0,(_xlfn.XLOOKUP(S968,INDIRECT(U968&amp;W968&amp;"W"),_xlfn.XLOOKUP(T968,INDIRECT(U968&amp;W968&amp;"D"),INDIRECT(U968&amp;W968))))))))</f>
        <v>0</v>
      </c>
      <c r="O968" s="93"/>
      <c r="P968" s="9">
        <f t="shared" ca="1" si="320"/>
        <v>0</v>
      </c>
      <c r="Q968" s="9">
        <f t="shared" si="329"/>
        <v>0</v>
      </c>
      <c r="S968" s="7">
        <f t="shared" si="330"/>
        <v>800</v>
      </c>
      <c r="T968" s="7">
        <f t="shared" si="331"/>
        <v>800</v>
      </c>
      <c r="U968" s="8" t="str">
        <f t="shared" si="332"/>
        <v/>
      </c>
      <c r="V968" s="7" cm="1">
        <f t="array" aca="1" ref="V968" ca="1">IF(ISBLANK(I968),0,_xlfn.XLOOKUP(I968,INDIRECT(U968&amp;"Controls"),INDIRECT(U968&amp;"ControlsAddon")))</f>
        <v>0</v>
      </c>
      <c r="W968" s="7" t="str">
        <f t="shared" si="321"/>
        <v/>
      </c>
      <c r="X968" s="7" cm="1">
        <f t="array" aca="1" ref="X968" ca="1">IF(AND(K968="y",NOT(ISBLANK(H968))),_xlfn.XLOOKUP(S968,ralcassette,ralcassettecost),IF(K968="Y",_xlfn.XLOOKUP(S968,INDIRECT(U968&amp;"RALW"),_xlfn.XLOOKUP(T968,INDIRECT(U968&amp;"RALD"),INDIRECT(U968&amp;"RAL"))),0))</f>
        <v>0</v>
      </c>
      <c r="Y968" s="7">
        <f t="shared" si="333"/>
        <v>0</v>
      </c>
      <c r="Z968" s="7">
        <f t="shared" si="334"/>
        <v>0</v>
      </c>
      <c r="AA968" s="7" cm="1">
        <f t="array" ref="AA968">IF(ISNUMBER(SEARCH("cassette",H968)),_xlfn.XLOOKUP(S968,cassettewidth,_xlfn.XLOOKUP(H968,cassettetype,cassette)),IF(ISNUMBER(SEARCH("fascia",H968)),_xlfn.XLOOKUP(S968,fasciawidth,_xlfn.XLOOKUP(H968,fasciatype,fascia)),0))</f>
        <v>0</v>
      </c>
      <c r="AB968" s="7" t="str">
        <f t="shared" si="335"/>
        <v/>
      </c>
      <c r="AC968" s="7" t="str" cm="1">
        <f t="array" ref="AC968">IF(NOT(ISBLANK(H968)),_xlfn.XLOOKUP(S968,cassetterefwidth,_xlfn.XLOOKUP(T968,cassetterefdrop,cassetteref)),"")</f>
        <v/>
      </c>
      <c r="AD968" s="1" t="b">
        <f t="shared" si="336"/>
        <v>0</v>
      </c>
      <c r="AE968" s="1" t="b">
        <f t="shared" si="322"/>
        <v>0</v>
      </c>
      <c r="AF968" s="10" t="e" cm="1">
        <f t="array" aca="1" ref="AF968" ca="1">(_xlfn.XLOOKUP($S968,INDIRECT($U968&amp;$W968&amp;"W"),_xlfn.XLOOKUP($T968,INDIRECT($U968&amp;$W968&amp;"D"),INDIRECT($U968&amp;$W968))))</f>
        <v>#REF!</v>
      </c>
      <c r="AG968" s="9"/>
      <c r="AH968" s="9"/>
      <c r="AI968" s="9"/>
      <c r="AJ968" s="9"/>
      <c r="AK968" s="9"/>
      <c r="AL968" s="7">
        <f t="shared" si="323"/>
        <v>500</v>
      </c>
      <c r="AM968" s="7" t="str">
        <f t="shared" si="337"/>
        <v/>
      </c>
      <c r="AN968" s="7">
        <f t="shared" si="324"/>
        <v>0</v>
      </c>
      <c r="AO968" s="7">
        <f t="shared" si="325"/>
        <v>0</v>
      </c>
      <c r="AP968" s="9" cm="1">
        <f t="array" aca="1" ref="AP968" ca="1">IF(F968="Flow",_xlfn.XLOOKUP(AL968,INDIRECT(F968&amp;AM968&amp;"W"),_xlfn.XLOOKUP(AI968,INDIRECT(F968&amp;AM968&amp;"H"),INDIRECT(F968&amp;AM968))),0)</f>
        <v>0</v>
      </c>
      <c r="AQ968" s="9">
        <f>IF(F968="Cascade",_xlfn.XLOOKUP(S968,Cascade!$C$4:$S$4,Cascade!$C$5:$S$5),0)</f>
        <v>0</v>
      </c>
      <c r="AR968" s="9" t="b">
        <f t="shared" si="326"/>
        <v>0</v>
      </c>
      <c r="AS968" s="9" cm="1">
        <f t="array" aca="1" ref="AS968" ca="1">IF(OR(G968="Ellipse 43",G968="Luxury 46",G968="Type 2",G968="Type D",G968="Type Z",ISBLANK(G968)),0,_xlfn.XLOOKUP(S968,INDIRECT(U968&amp;AR968&amp;"w"),INDIRECT(U968&amp;AR968)))</f>
        <v>0</v>
      </c>
      <c r="AT968" s="9" cm="1">
        <f t="array" ref="AT968">IF(F968="ExtraLok 100",_xlfn.XLOOKUP(S968,'ExtraLok 100'!$C$6:$S$6,_xlfn.XLOOKUP('Pricing Tool'!T968,'ExtraLok 100'!$A$7:$A$21,'ExtraLok 100'!$C$7:$S$21)),IF(F968="ExtraLok 125",_xlfn.XLOOKUP('Pricing Tool'!S968,'ExtraLok 125'!$C$6:$S$6,_xlfn.XLOOKUP('Pricing Tool'!T968,'ExtraLok 125'!$A$7:$A$33,'ExtraLok 125'!$C$7:$S$33)),0))</f>
        <v>0</v>
      </c>
      <c r="AU968" s="9">
        <f t="shared" ca="1" si="338"/>
        <v>0</v>
      </c>
      <c r="AV968" s="9" t="str">
        <f t="shared" si="327"/>
        <v/>
      </c>
      <c r="AW968" s="85" t="e">
        <f>_xlfn.XLOOKUP($AV968,'Size capacities'!$A$2:$A$120,'Size capacities'!D$2:D$120)</f>
        <v>#N/A</v>
      </c>
      <c r="AX968" s="85" t="e">
        <f>_xlfn.XLOOKUP($AV968,'Size capacities'!$A$2:$A$120,'Size capacities'!E$2:E$120)</f>
        <v>#N/A</v>
      </c>
      <c r="AY968" s="85" t="e">
        <f>_xlfn.XLOOKUP($AV968,'Size capacities'!$A$2:$A$120,'Size capacities'!F$2:F$120)</f>
        <v>#N/A</v>
      </c>
      <c r="AZ968" s="85" t="e">
        <f>_xlfn.XLOOKUP($AV968,'Size capacities'!$A$2:$A$120,'Size capacities'!G$2:G$120)</f>
        <v>#N/A</v>
      </c>
      <c r="BA968" s="85">
        <f t="shared" si="328"/>
        <v>0</v>
      </c>
      <c r="BB968" s="85">
        <f t="shared" si="339"/>
        <v>0</v>
      </c>
    </row>
    <row r="969" spans="1:54" x14ac:dyDescent="0.3">
      <c r="A969" s="7">
        <v>966</v>
      </c>
      <c r="B969" s="91"/>
      <c r="C969" s="91"/>
      <c r="D969" s="91"/>
      <c r="E969" s="91"/>
      <c r="F969" s="91"/>
      <c r="G969" s="91"/>
      <c r="H969" s="91"/>
      <c r="I969" s="91"/>
      <c r="J969" s="91"/>
      <c r="K969" s="92"/>
      <c r="L969" s="92"/>
      <c r="M969" s="9">
        <f t="shared" ca="1" si="319"/>
        <v>0</v>
      </c>
      <c r="N969" s="10" cm="1">
        <f t="array" aca="1" ref="N969" ca="1">IF(ISBLANK(C969),0,IF(F969="Flow",AP969,IF(F969="Cascade",AQ969,IF(OR(ISBLANK(F969),ISBLANK(G969),ISBLANK(I969),ISBLANK(J969)),0,(_xlfn.XLOOKUP(S969,INDIRECT(U969&amp;W969&amp;"W"),_xlfn.XLOOKUP(T969,INDIRECT(U969&amp;W969&amp;"D"),INDIRECT(U969&amp;W969))))))))</f>
        <v>0</v>
      </c>
      <c r="O969" s="93"/>
      <c r="P969" s="9">
        <f t="shared" ca="1" si="320"/>
        <v>0</v>
      </c>
      <c r="Q969" s="9">
        <f t="shared" si="329"/>
        <v>0</v>
      </c>
      <c r="S969" s="7">
        <f t="shared" si="330"/>
        <v>800</v>
      </c>
      <c r="T969" s="7">
        <f t="shared" si="331"/>
        <v>800</v>
      </c>
      <c r="U969" s="8" t="str">
        <f t="shared" si="332"/>
        <v/>
      </c>
      <c r="V969" s="7" cm="1">
        <f t="array" aca="1" ref="V969" ca="1">IF(ISBLANK(I969),0,_xlfn.XLOOKUP(I969,INDIRECT(U969&amp;"Controls"),INDIRECT(U969&amp;"ControlsAddon")))</f>
        <v>0</v>
      </c>
      <c r="W969" s="7" t="str">
        <f t="shared" si="321"/>
        <v/>
      </c>
      <c r="X969" s="7" cm="1">
        <f t="array" aca="1" ref="X969" ca="1">IF(AND(K969="y",NOT(ISBLANK(H969))),_xlfn.XLOOKUP(S969,ralcassette,ralcassettecost),IF(K969="Y",_xlfn.XLOOKUP(S969,INDIRECT(U969&amp;"RALW"),_xlfn.XLOOKUP(T969,INDIRECT(U969&amp;"RALD"),INDIRECT(U969&amp;"RAL"))),0))</f>
        <v>0</v>
      </c>
      <c r="Y969" s="7">
        <f t="shared" si="333"/>
        <v>0</v>
      </c>
      <c r="Z969" s="7">
        <f t="shared" si="334"/>
        <v>0</v>
      </c>
      <c r="AA969" s="7" cm="1">
        <f t="array" ref="AA969">IF(ISNUMBER(SEARCH("cassette",H969)),_xlfn.XLOOKUP(S969,cassettewidth,_xlfn.XLOOKUP(H969,cassettetype,cassette)),IF(ISNUMBER(SEARCH("fascia",H969)),_xlfn.XLOOKUP(S969,fasciawidth,_xlfn.XLOOKUP(H969,fasciatype,fascia)),0))</f>
        <v>0</v>
      </c>
      <c r="AB969" s="7" t="str">
        <f t="shared" si="335"/>
        <v/>
      </c>
      <c r="AC969" s="7" t="str" cm="1">
        <f t="array" ref="AC969">IF(NOT(ISBLANK(H969)),_xlfn.XLOOKUP(S969,cassetterefwidth,_xlfn.XLOOKUP(T969,cassetterefdrop,cassetteref)),"")</f>
        <v/>
      </c>
      <c r="AD969" s="1" t="b">
        <f t="shared" si="336"/>
        <v>0</v>
      </c>
      <c r="AE969" s="1" t="b">
        <f t="shared" si="322"/>
        <v>0</v>
      </c>
      <c r="AF969" s="10" t="e" cm="1">
        <f t="array" aca="1" ref="AF969" ca="1">(_xlfn.XLOOKUP($S969,INDIRECT($U969&amp;$W969&amp;"W"),_xlfn.XLOOKUP($T969,INDIRECT($U969&amp;$W969&amp;"D"),INDIRECT($U969&amp;$W969))))</f>
        <v>#REF!</v>
      </c>
      <c r="AG969" s="9"/>
      <c r="AH969" s="9"/>
      <c r="AI969" s="9"/>
      <c r="AJ969" s="9"/>
      <c r="AK969" s="9"/>
      <c r="AL969" s="7">
        <f t="shared" si="323"/>
        <v>500</v>
      </c>
      <c r="AM969" s="7" t="str">
        <f t="shared" si="337"/>
        <v/>
      </c>
      <c r="AN969" s="7">
        <f t="shared" si="324"/>
        <v>0</v>
      </c>
      <c r="AO969" s="7">
        <f t="shared" si="325"/>
        <v>0</v>
      </c>
      <c r="AP969" s="9" cm="1">
        <f t="array" aca="1" ref="AP969" ca="1">IF(F969="Flow",_xlfn.XLOOKUP(AL969,INDIRECT(F969&amp;AM969&amp;"W"),_xlfn.XLOOKUP(AI969,INDIRECT(F969&amp;AM969&amp;"H"),INDIRECT(F969&amp;AM969))),0)</f>
        <v>0</v>
      </c>
      <c r="AQ969" s="9">
        <f>IF(F969="Cascade",_xlfn.XLOOKUP(S969,Cascade!$C$4:$S$4,Cascade!$C$5:$S$5),0)</f>
        <v>0</v>
      </c>
      <c r="AR969" s="9" t="b">
        <f t="shared" si="326"/>
        <v>0</v>
      </c>
      <c r="AS969" s="9" cm="1">
        <f t="array" aca="1" ref="AS969" ca="1">IF(OR(G969="Ellipse 43",G969="Luxury 46",G969="Type 2",G969="Type D",G969="Type Z",ISBLANK(G969)),0,_xlfn.XLOOKUP(S969,INDIRECT(U969&amp;AR969&amp;"w"),INDIRECT(U969&amp;AR969)))</f>
        <v>0</v>
      </c>
      <c r="AT969" s="9" cm="1">
        <f t="array" ref="AT969">IF(F969="ExtraLok 100",_xlfn.XLOOKUP(S969,'ExtraLok 100'!$C$6:$S$6,_xlfn.XLOOKUP('Pricing Tool'!T969,'ExtraLok 100'!$A$7:$A$21,'ExtraLok 100'!$C$7:$S$21)),IF(F969="ExtraLok 125",_xlfn.XLOOKUP('Pricing Tool'!S969,'ExtraLok 125'!$C$6:$S$6,_xlfn.XLOOKUP('Pricing Tool'!T969,'ExtraLok 125'!$A$7:$A$33,'ExtraLok 125'!$C$7:$S$33)),0))</f>
        <v>0</v>
      </c>
      <c r="AU969" s="9">
        <f t="shared" ca="1" si="338"/>
        <v>0</v>
      </c>
      <c r="AV969" s="9" t="str">
        <f t="shared" si="327"/>
        <v/>
      </c>
      <c r="AW969" s="85" t="e">
        <f>_xlfn.XLOOKUP($AV969,'Size capacities'!$A$2:$A$120,'Size capacities'!D$2:D$120)</f>
        <v>#N/A</v>
      </c>
      <c r="AX969" s="85" t="e">
        <f>_xlfn.XLOOKUP($AV969,'Size capacities'!$A$2:$A$120,'Size capacities'!E$2:E$120)</f>
        <v>#N/A</v>
      </c>
      <c r="AY969" s="85" t="e">
        <f>_xlfn.XLOOKUP($AV969,'Size capacities'!$A$2:$A$120,'Size capacities'!F$2:F$120)</f>
        <v>#N/A</v>
      </c>
      <c r="AZ969" s="85" t="e">
        <f>_xlfn.XLOOKUP($AV969,'Size capacities'!$A$2:$A$120,'Size capacities'!G$2:G$120)</f>
        <v>#N/A</v>
      </c>
      <c r="BA969" s="85">
        <f t="shared" si="328"/>
        <v>0</v>
      </c>
      <c r="BB969" s="85">
        <f t="shared" si="339"/>
        <v>0</v>
      </c>
    </row>
    <row r="970" spans="1:54" x14ac:dyDescent="0.3">
      <c r="A970" s="7">
        <v>967</v>
      </c>
      <c r="B970" s="91"/>
      <c r="C970" s="91"/>
      <c r="D970" s="91"/>
      <c r="E970" s="91"/>
      <c r="F970" s="91"/>
      <c r="G970" s="91"/>
      <c r="H970" s="91"/>
      <c r="I970" s="91"/>
      <c r="J970" s="91"/>
      <c r="K970" s="92"/>
      <c r="L970" s="92"/>
      <c r="M970" s="9">
        <f t="shared" ca="1" si="319"/>
        <v>0</v>
      </c>
      <c r="N970" s="10" cm="1">
        <f t="array" aca="1" ref="N970" ca="1">IF(ISBLANK(C970),0,IF(F970="Flow",AP970,IF(F970="Cascade",AQ970,IF(OR(ISBLANK(F970),ISBLANK(G970),ISBLANK(I970),ISBLANK(J970)),0,(_xlfn.XLOOKUP(S970,INDIRECT(U970&amp;W970&amp;"W"),_xlfn.XLOOKUP(T970,INDIRECT(U970&amp;W970&amp;"D"),INDIRECT(U970&amp;W970))))))))</f>
        <v>0</v>
      </c>
      <c r="O970" s="93"/>
      <c r="P970" s="9">
        <f t="shared" ca="1" si="320"/>
        <v>0</v>
      </c>
      <c r="Q970" s="9">
        <f t="shared" si="329"/>
        <v>0</v>
      </c>
      <c r="S970" s="7">
        <f t="shared" si="330"/>
        <v>800</v>
      </c>
      <c r="T970" s="7">
        <f t="shared" si="331"/>
        <v>800</v>
      </c>
      <c r="U970" s="8" t="str">
        <f t="shared" si="332"/>
        <v/>
      </c>
      <c r="V970" s="7" cm="1">
        <f t="array" aca="1" ref="V970" ca="1">IF(ISBLANK(I970),0,_xlfn.XLOOKUP(I970,INDIRECT(U970&amp;"Controls"),INDIRECT(U970&amp;"ControlsAddon")))</f>
        <v>0</v>
      </c>
      <c r="W970" s="7" t="str">
        <f t="shared" si="321"/>
        <v/>
      </c>
      <c r="X970" s="7" cm="1">
        <f t="array" aca="1" ref="X970" ca="1">IF(AND(K970="y",NOT(ISBLANK(H970))),_xlfn.XLOOKUP(S970,ralcassette,ralcassettecost),IF(K970="Y",_xlfn.XLOOKUP(S970,INDIRECT(U970&amp;"RALW"),_xlfn.XLOOKUP(T970,INDIRECT(U970&amp;"RALD"),INDIRECT(U970&amp;"RAL"))),0))</f>
        <v>0</v>
      </c>
      <c r="Y970" s="7">
        <f t="shared" si="333"/>
        <v>0</v>
      </c>
      <c r="Z970" s="7">
        <f t="shared" si="334"/>
        <v>0</v>
      </c>
      <c r="AA970" s="7" cm="1">
        <f t="array" ref="AA970">IF(ISNUMBER(SEARCH("cassette",H970)),_xlfn.XLOOKUP(S970,cassettewidth,_xlfn.XLOOKUP(H970,cassettetype,cassette)),IF(ISNUMBER(SEARCH("fascia",H970)),_xlfn.XLOOKUP(S970,fasciawidth,_xlfn.XLOOKUP(H970,fasciatype,fascia)),0))</f>
        <v>0</v>
      </c>
      <c r="AB970" s="7" t="str">
        <f t="shared" si="335"/>
        <v/>
      </c>
      <c r="AC970" s="7" t="str" cm="1">
        <f t="array" ref="AC970">IF(NOT(ISBLANK(H970)),_xlfn.XLOOKUP(S970,cassetterefwidth,_xlfn.XLOOKUP(T970,cassetterefdrop,cassetteref)),"")</f>
        <v/>
      </c>
      <c r="AD970" s="1" t="b">
        <f t="shared" si="336"/>
        <v>0</v>
      </c>
      <c r="AE970" s="1" t="b">
        <f t="shared" si="322"/>
        <v>0</v>
      </c>
      <c r="AF970" s="10" t="e" cm="1">
        <f t="array" aca="1" ref="AF970" ca="1">(_xlfn.XLOOKUP($S970,INDIRECT($U970&amp;$W970&amp;"W"),_xlfn.XLOOKUP($T970,INDIRECT($U970&amp;$W970&amp;"D"),INDIRECT($U970&amp;$W970))))</f>
        <v>#REF!</v>
      </c>
      <c r="AG970" s="9"/>
      <c r="AH970" s="9"/>
      <c r="AI970" s="9"/>
      <c r="AJ970" s="9"/>
      <c r="AK970" s="9"/>
      <c r="AL970" s="7">
        <f t="shared" si="323"/>
        <v>500</v>
      </c>
      <c r="AM970" s="7" t="str">
        <f t="shared" si="337"/>
        <v/>
      </c>
      <c r="AN970" s="7">
        <f t="shared" si="324"/>
        <v>0</v>
      </c>
      <c r="AO970" s="7">
        <f t="shared" si="325"/>
        <v>0</v>
      </c>
      <c r="AP970" s="9" cm="1">
        <f t="array" aca="1" ref="AP970" ca="1">IF(F970="Flow",_xlfn.XLOOKUP(AL970,INDIRECT(F970&amp;AM970&amp;"W"),_xlfn.XLOOKUP(AI970,INDIRECT(F970&amp;AM970&amp;"H"),INDIRECT(F970&amp;AM970))),0)</f>
        <v>0</v>
      </c>
      <c r="AQ970" s="9">
        <f>IF(F970="Cascade",_xlfn.XLOOKUP(S970,Cascade!$C$4:$S$4,Cascade!$C$5:$S$5),0)</f>
        <v>0</v>
      </c>
      <c r="AR970" s="9" t="b">
        <f t="shared" si="326"/>
        <v>0</v>
      </c>
      <c r="AS970" s="9" cm="1">
        <f t="array" aca="1" ref="AS970" ca="1">IF(OR(G970="Ellipse 43",G970="Luxury 46",G970="Type 2",G970="Type D",G970="Type Z",ISBLANK(G970)),0,_xlfn.XLOOKUP(S970,INDIRECT(U970&amp;AR970&amp;"w"),INDIRECT(U970&amp;AR970)))</f>
        <v>0</v>
      </c>
      <c r="AT970" s="9" cm="1">
        <f t="array" ref="AT970">IF(F970="ExtraLok 100",_xlfn.XLOOKUP(S970,'ExtraLok 100'!$C$6:$S$6,_xlfn.XLOOKUP('Pricing Tool'!T970,'ExtraLok 100'!$A$7:$A$21,'ExtraLok 100'!$C$7:$S$21)),IF(F970="ExtraLok 125",_xlfn.XLOOKUP('Pricing Tool'!S970,'ExtraLok 125'!$C$6:$S$6,_xlfn.XLOOKUP('Pricing Tool'!T970,'ExtraLok 125'!$A$7:$A$33,'ExtraLok 125'!$C$7:$S$33)),0))</f>
        <v>0</v>
      </c>
      <c r="AU970" s="9">
        <f t="shared" ca="1" si="338"/>
        <v>0</v>
      </c>
      <c r="AV970" s="9" t="str">
        <f t="shared" si="327"/>
        <v/>
      </c>
      <c r="AW970" s="85" t="e">
        <f>_xlfn.XLOOKUP($AV970,'Size capacities'!$A$2:$A$120,'Size capacities'!D$2:D$120)</f>
        <v>#N/A</v>
      </c>
      <c r="AX970" s="85" t="e">
        <f>_xlfn.XLOOKUP($AV970,'Size capacities'!$A$2:$A$120,'Size capacities'!E$2:E$120)</f>
        <v>#N/A</v>
      </c>
      <c r="AY970" s="85" t="e">
        <f>_xlfn.XLOOKUP($AV970,'Size capacities'!$A$2:$A$120,'Size capacities'!F$2:F$120)</f>
        <v>#N/A</v>
      </c>
      <c r="AZ970" s="85" t="e">
        <f>_xlfn.XLOOKUP($AV970,'Size capacities'!$A$2:$A$120,'Size capacities'!G$2:G$120)</f>
        <v>#N/A</v>
      </c>
      <c r="BA970" s="85">
        <f t="shared" si="328"/>
        <v>0</v>
      </c>
      <c r="BB970" s="85">
        <f t="shared" si="339"/>
        <v>0</v>
      </c>
    </row>
    <row r="971" spans="1:54" x14ac:dyDescent="0.3">
      <c r="A971" s="7">
        <v>968</v>
      </c>
      <c r="B971" s="91"/>
      <c r="C971" s="91"/>
      <c r="D971" s="91"/>
      <c r="E971" s="91"/>
      <c r="F971" s="91"/>
      <c r="G971" s="91"/>
      <c r="H971" s="91"/>
      <c r="I971" s="91"/>
      <c r="J971" s="91"/>
      <c r="K971" s="92"/>
      <c r="L971" s="92"/>
      <c r="M971" s="9">
        <f t="shared" ca="1" si="319"/>
        <v>0</v>
      </c>
      <c r="N971" s="10" cm="1">
        <f t="array" aca="1" ref="N971" ca="1">IF(ISBLANK(C971),0,IF(F971="Flow",AP971,IF(F971="Cascade",AQ971,IF(OR(ISBLANK(F971),ISBLANK(G971),ISBLANK(I971),ISBLANK(J971)),0,(_xlfn.XLOOKUP(S971,INDIRECT(U971&amp;W971&amp;"W"),_xlfn.XLOOKUP(T971,INDIRECT(U971&amp;W971&amp;"D"),INDIRECT(U971&amp;W971))))))))</f>
        <v>0</v>
      </c>
      <c r="O971" s="93"/>
      <c r="P971" s="9">
        <f t="shared" ca="1" si="320"/>
        <v>0</v>
      </c>
      <c r="Q971" s="9">
        <f t="shared" si="329"/>
        <v>0</v>
      </c>
      <c r="S971" s="7">
        <f t="shared" si="330"/>
        <v>800</v>
      </c>
      <c r="T971" s="7">
        <f t="shared" si="331"/>
        <v>800</v>
      </c>
      <c r="U971" s="8" t="str">
        <f t="shared" si="332"/>
        <v/>
      </c>
      <c r="V971" s="7" cm="1">
        <f t="array" aca="1" ref="V971" ca="1">IF(ISBLANK(I971),0,_xlfn.XLOOKUP(I971,INDIRECT(U971&amp;"Controls"),INDIRECT(U971&amp;"ControlsAddon")))</f>
        <v>0</v>
      </c>
      <c r="W971" s="7" t="str">
        <f t="shared" si="321"/>
        <v/>
      </c>
      <c r="X971" s="7" cm="1">
        <f t="array" aca="1" ref="X971" ca="1">IF(AND(K971="y",NOT(ISBLANK(H971))),_xlfn.XLOOKUP(S971,ralcassette,ralcassettecost),IF(K971="Y",_xlfn.XLOOKUP(S971,INDIRECT(U971&amp;"RALW"),_xlfn.XLOOKUP(T971,INDIRECT(U971&amp;"RALD"),INDIRECT(U971&amp;"RAL"))),0))</f>
        <v>0</v>
      </c>
      <c r="Y971" s="7">
        <f t="shared" si="333"/>
        <v>0</v>
      </c>
      <c r="Z971" s="7">
        <f t="shared" si="334"/>
        <v>0</v>
      </c>
      <c r="AA971" s="7" cm="1">
        <f t="array" ref="AA971">IF(ISNUMBER(SEARCH("cassette",H971)),_xlfn.XLOOKUP(S971,cassettewidth,_xlfn.XLOOKUP(H971,cassettetype,cassette)),IF(ISNUMBER(SEARCH("fascia",H971)),_xlfn.XLOOKUP(S971,fasciawidth,_xlfn.XLOOKUP(H971,fasciatype,fascia)),0))</f>
        <v>0</v>
      </c>
      <c r="AB971" s="7" t="str">
        <f t="shared" si="335"/>
        <v/>
      </c>
      <c r="AC971" s="7" t="str" cm="1">
        <f t="array" ref="AC971">IF(NOT(ISBLANK(H971)),_xlfn.XLOOKUP(S971,cassetterefwidth,_xlfn.XLOOKUP(T971,cassetterefdrop,cassetteref)),"")</f>
        <v/>
      </c>
      <c r="AD971" s="1" t="b">
        <f t="shared" si="336"/>
        <v>0</v>
      </c>
      <c r="AE971" s="1" t="b">
        <f t="shared" si="322"/>
        <v>0</v>
      </c>
      <c r="AF971" s="10" t="e" cm="1">
        <f t="array" aca="1" ref="AF971" ca="1">(_xlfn.XLOOKUP($S971,INDIRECT($U971&amp;$W971&amp;"W"),_xlfn.XLOOKUP($T971,INDIRECT($U971&amp;$W971&amp;"D"),INDIRECT($U971&amp;$W971))))</f>
        <v>#REF!</v>
      </c>
      <c r="AG971" s="9"/>
      <c r="AH971" s="9"/>
      <c r="AI971" s="9"/>
      <c r="AJ971" s="9"/>
      <c r="AK971" s="9"/>
      <c r="AL971" s="7">
        <f t="shared" si="323"/>
        <v>500</v>
      </c>
      <c r="AM971" s="7" t="str">
        <f t="shared" si="337"/>
        <v/>
      </c>
      <c r="AN971" s="7">
        <f t="shared" si="324"/>
        <v>0</v>
      </c>
      <c r="AO971" s="7">
        <f t="shared" si="325"/>
        <v>0</v>
      </c>
      <c r="AP971" s="9" cm="1">
        <f t="array" aca="1" ref="AP971" ca="1">IF(F971="Flow",_xlfn.XLOOKUP(AL971,INDIRECT(F971&amp;AM971&amp;"W"),_xlfn.XLOOKUP(AI971,INDIRECT(F971&amp;AM971&amp;"H"),INDIRECT(F971&amp;AM971))),0)</f>
        <v>0</v>
      </c>
      <c r="AQ971" s="9">
        <f>IF(F971="Cascade",_xlfn.XLOOKUP(S971,Cascade!$C$4:$S$4,Cascade!$C$5:$S$5),0)</f>
        <v>0</v>
      </c>
      <c r="AR971" s="9" t="b">
        <f t="shared" si="326"/>
        <v>0</v>
      </c>
      <c r="AS971" s="9" cm="1">
        <f t="array" aca="1" ref="AS971" ca="1">IF(OR(G971="Ellipse 43",G971="Luxury 46",G971="Type 2",G971="Type D",G971="Type Z",ISBLANK(G971)),0,_xlfn.XLOOKUP(S971,INDIRECT(U971&amp;AR971&amp;"w"),INDIRECT(U971&amp;AR971)))</f>
        <v>0</v>
      </c>
      <c r="AT971" s="9" cm="1">
        <f t="array" ref="AT971">IF(F971="ExtraLok 100",_xlfn.XLOOKUP(S971,'ExtraLok 100'!$C$6:$S$6,_xlfn.XLOOKUP('Pricing Tool'!T971,'ExtraLok 100'!$A$7:$A$21,'ExtraLok 100'!$C$7:$S$21)),IF(F971="ExtraLok 125",_xlfn.XLOOKUP('Pricing Tool'!S971,'ExtraLok 125'!$C$6:$S$6,_xlfn.XLOOKUP('Pricing Tool'!T971,'ExtraLok 125'!$A$7:$A$33,'ExtraLok 125'!$C$7:$S$33)),0))</f>
        <v>0</v>
      </c>
      <c r="AU971" s="9">
        <f t="shared" ca="1" si="338"/>
        <v>0</v>
      </c>
      <c r="AV971" s="9" t="str">
        <f t="shared" si="327"/>
        <v/>
      </c>
      <c r="AW971" s="85" t="e">
        <f>_xlfn.XLOOKUP($AV971,'Size capacities'!$A$2:$A$120,'Size capacities'!D$2:D$120)</f>
        <v>#N/A</v>
      </c>
      <c r="AX971" s="85" t="e">
        <f>_xlfn.XLOOKUP($AV971,'Size capacities'!$A$2:$A$120,'Size capacities'!E$2:E$120)</f>
        <v>#N/A</v>
      </c>
      <c r="AY971" s="85" t="e">
        <f>_xlfn.XLOOKUP($AV971,'Size capacities'!$A$2:$A$120,'Size capacities'!F$2:F$120)</f>
        <v>#N/A</v>
      </c>
      <c r="AZ971" s="85" t="e">
        <f>_xlfn.XLOOKUP($AV971,'Size capacities'!$A$2:$A$120,'Size capacities'!G$2:G$120)</f>
        <v>#N/A</v>
      </c>
      <c r="BA971" s="85">
        <f t="shared" si="328"/>
        <v>0</v>
      </c>
      <c r="BB971" s="85">
        <f t="shared" si="339"/>
        <v>0</v>
      </c>
    </row>
    <row r="972" spans="1:54" x14ac:dyDescent="0.3">
      <c r="A972" s="7">
        <v>969</v>
      </c>
      <c r="B972" s="91"/>
      <c r="C972" s="91"/>
      <c r="D972" s="91"/>
      <c r="E972" s="91"/>
      <c r="F972" s="91"/>
      <c r="G972" s="91"/>
      <c r="H972" s="91"/>
      <c r="I972" s="91"/>
      <c r="J972" s="91"/>
      <c r="K972" s="92"/>
      <c r="L972" s="92"/>
      <c r="M972" s="9">
        <f t="shared" ca="1" si="319"/>
        <v>0</v>
      </c>
      <c r="N972" s="10" cm="1">
        <f t="array" aca="1" ref="N972" ca="1">IF(ISBLANK(C972),0,IF(F972="Flow",AP972,IF(F972="Cascade",AQ972,IF(OR(ISBLANK(F972),ISBLANK(G972),ISBLANK(I972),ISBLANK(J972)),0,(_xlfn.XLOOKUP(S972,INDIRECT(U972&amp;W972&amp;"W"),_xlfn.XLOOKUP(T972,INDIRECT(U972&amp;W972&amp;"D"),INDIRECT(U972&amp;W972))))))))</f>
        <v>0</v>
      </c>
      <c r="O972" s="93"/>
      <c r="P972" s="9">
        <f t="shared" ca="1" si="320"/>
        <v>0</v>
      </c>
      <c r="Q972" s="9">
        <f t="shared" si="329"/>
        <v>0</v>
      </c>
      <c r="S972" s="7">
        <f t="shared" si="330"/>
        <v>800</v>
      </c>
      <c r="T972" s="7">
        <f t="shared" si="331"/>
        <v>800</v>
      </c>
      <c r="U972" s="8" t="str">
        <f t="shared" si="332"/>
        <v/>
      </c>
      <c r="V972" s="7" cm="1">
        <f t="array" aca="1" ref="V972" ca="1">IF(ISBLANK(I972),0,_xlfn.XLOOKUP(I972,INDIRECT(U972&amp;"Controls"),INDIRECT(U972&amp;"ControlsAddon")))</f>
        <v>0</v>
      </c>
      <c r="W972" s="7" t="str">
        <f t="shared" si="321"/>
        <v/>
      </c>
      <c r="X972" s="7" cm="1">
        <f t="array" aca="1" ref="X972" ca="1">IF(AND(K972="y",NOT(ISBLANK(H972))),_xlfn.XLOOKUP(S972,ralcassette,ralcassettecost),IF(K972="Y",_xlfn.XLOOKUP(S972,INDIRECT(U972&amp;"RALW"),_xlfn.XLOOKUP(T972,INDIRECT(U972&amp;"RALD"),INDIRECT(U972&amp;"RAL"))),0))</f>
        <v>0</v>
      </c>
      <c r="Y972" s="7">
        <f t="shared" si="333"/>
        <v>0</v>
      </c>
      <c r="Z972" s="7">
        <f t="shared" si="334"/>
        <v>0</v>
      </c>
      <c r="AA972" s="7" cm="1">
        <f t="array" ref="AA972">IF(ISNUMBER(SEARCH("cassette",H972)),_xlfn.XLOOKUP(S972,cassettewidth,_xlfn.XLOOKUP(H972,cassettetype,cassette)),IF(ISNUMBER(SEARCH("fascia",H972)),_xlfn.XLOOKUP(S972,fasciawidth,_xlfn.XLOOKUP(H972,fasciatype,fascia)),0))</f>
        <v>0</v>
      </c>
      <c r="AB972" s="7" t="str">
        <f t="shared" si="335"/>
        <v/>
      </c>
      <c r="AC972" s="7" t="str" cm="1">
        <f t="array" ref="AC972">IF(NOT(ISBLANK(H972)),_xlfn.XLOOKUP(S972,cassetterefwidth,_xlfn.XLOOKUP(T972,cassetterefdrop,cassetteref)),"")</f>
        <v/>
      </c>
      <c r="AD972" s="1" t="b">
        <f t="shared" si="336"/>
        <v>0</v>
      </c>
      <c r="AE972" s="1" t="b">
        <f t="shared" si="322"/>
        <v>0</v>
      </c>
      <c r="AF972" s="10" t="e" cm="1">
        <f t="array" aca="1" ref="AF972" ca="1">(_xlfn.XLOOKUP($S972,INDIRECT($U972&amp;$W972&amp;"W"),_xlfn.XLOOKUP($T972,INDIRECT($U972&amp;$W972&amp;"D"),INDIRECT($U972&amp;$W972))))</f>
        <v>#REF!</v>
      </c>
      <c r="AG972" s="9"/>
      <c r="AH972" s="9"/>
      <c r="AI972" s="9"/>
      <c r="AJ972" s="9"/>
      <c r="AK972" s="9"/>
      <c r="AL972" s="7">
        <f t="shared" si="323"/>
        <v>500</v>
      </c>
      <c r="AM972" s="7" t="str">
        <f t="shared" si="337"/>
        <v/>
      </c>
      <c r="AN972" s="7">
        <f t="shared" si="324"/>
        <v>0</v>
      </c>
      <c r="AO972" s="7">
        <f t="shared" si="325"/>
        <v>0</v>
      </c>
      <c r="AP972" s="9" cm="1">
        <f t="array" aca="1" ref="AP972" ca="1">IF(F972="Flow",_xlfn.XLOOKUP(AL972,INDIRECT(F972&amp;AM972&amp;"W"),_xlfn.XLOOKUP(AI972,INDIRECT(F972&amp;AM972&amp;"H"),INDIRECT(F972&amp;AM972))),0)</f>
        <v>0</v>
      </c>
      <c r="AQ972" s="9">
        <f>IF(F972="Cascade",_xlfn.XLOOKUP(S972,Cascade!$C$4:$S$4,Cascade!$C$5:$S$5),0)</f>
        <v>0</v>
      </c>
      <c r="AR972" s="9" t="b">
        <f t="shared" si="326"/>
        <v>0</v>
      </c>
      <c r="AS972" s="9" cm="1">
        <f t="array" aca="1" ref="AS972" ca="1">IF(OR(G972="Ellipse 43",G972="Luxury 46",G972="Type 2",G972="Type D",G972="Type Z",ISBLANK(G972)),0,_xlfn.XLOOKUP(S972,INDIRECT(U972&amp;AR972&amp;"w"),INDIRECT(U972&amp;AR972)))</f>
        <v>0</v>
      </c>
      <c r="AT972" s="9" cm="1">
        <f t="array" ref="AT972">IF(F972="ExtraLok 100",_xlfn.XLOOKUP(S972,'ExtraLok 100'!$C$6:$S$6,_xlfn.XLOOKUP('Pricing Tool'!T972,'ExtraLok 100'!$A$7:$A$21,'ExtraLok 100'!$C$7:$S$21)),IF(F972="ExtraLok 125",_xlfn.XLOOKUP('Pricing Tool'!S972,'ExtraLok 125'!$C$6:$S$6,_xlfn.XLOOKUP('Pricing Tool'!T972,'ExtraLok 125'!$A$7:$A$33,'ExtraLok 125'!$C$7:$S$33)),0))</f>
        <v>0</v>
      </c>
      <c r="AU972" s="9">
        <f t="shared" ca="1" si="338"/>
        <v>0</v>
      </c>
      <c r="AV972" s="9" t="str">
        <f t="shared" si="327"/>
        <v/>
      </c>
      <c r="AW972" s="85" t="e">
        <f>_xlfn.XLOOKUP($AV972,'Size capacities'!$A$2:$A$120,'Size capacities'!D$2:D$120)</f>
        <v>#N/A</v>
      </c>
      <c r="AX972" s="85" t="e">
        <f>_xlfn.XLOOKUP($AV972,'Size capacities'!$A$2:$A$120,'Size capacities'!E$2:E$120)</f>
        <v>#N/A</v>
      </c>
      <c r="AY972" s="85" t="e">
        <f>_xlfn.XLOOKUP($AV972,'Size capacities'!$A$2:$A$120,'Size capacities'!F$2:F$120)</f>
        <v>#N/A</v>
      </c>
      <c r="AZ972" s="85" t="e">
        <f>_xlfn.XLOOKUP($AV972,'Size capacities'!$A$2:$A$120,'Size capacities'!G$2:G$120)</f>
        <v>#N/A</v>
      </c>
      <c r="BA972" s="85">
        <f t="shared" si="328"/>
        <v>0</v>
      </c>
      <c r="BB972" s="85">
        <f t="shared" si="339"/>
        <v>0</v>
      </c>
    </row>
    <row r="973" spans="1:54" x14ac:dyDescent="0.3">
      <c r="A973" s="7">
        <v>970</v>
      </c>
      <c r="B973" s="91"/>
      <c r="C973" s="91"/>
      <c r="D973" s="91"/>
      <c r="E973" s="91"/>
      <c r="F973" s="91"/>
      <c r="G973" s="91"/>
      <c r="H973" s="91"/>
      <c r="I973" s="91"/>
      <c r="J973" s="91"/>
      <c r="K973" s="92"/>
      <c r="L973" s="92"/>
      <c r="M973" s="9">
        <f t="shared" ca="1" si="319"/>
        <v>0</v>
      </c>
      <c r="N973" s="10" cm="1">
        <f t="array" aca="1" ref="N973" ca="1">IF(ISBLANK(C973),0,IF(F973="Flow",AP973,IF(F973="Cascade",AQ973,IF(OR(ISBLANK(F973),ISBLANK(G973),ISBLANK(I973),ISBLANK(J973)),0,(_xlfn.XLOOKUP(S973,INDIRECT(U973&amp;W973&amp;"W"),_xlfn.XLOOKUP(T973,INDIRECT(U973&amp;W973&amp;"D"),INDIRECT(U973&amp;W973))))))))</f>
        <v>0</v>
      </c>
      <c r="O973" s="93"/>
      <c r="P973" s="9">
        <f t="shared" ca="1" si="320"/>
        <v>0</v>
      </c>
      <c r="Q973" s="9">
        <f t="shared" si="329"/>
        <v>0</v>
      </c>
      <c r="S973" s="7">
        <f t="shared" si="330"/>
        <v>800</v>
      </c>
      <c r="T973" s="7">
        <f t="shared" si="331"/>
        <v>800</v>
      </c>
      <c r="U973" s="8" t="str">
        <f t="shared" si="332"/>
        <v/>
      </c>
      <c r="V973" s="7" cm="1">
        <f t="array" aca="1" ref="V973" ca="1">IF(ISBLANK(I973),0,_xlfn.XLOOKUP(I973,INDIRECT(U973&amp;"Controls"),INDIRECT(U973&amp;"ControlsAddon")))</f>
        <v>0</v>
      </c>
      <c r="W973" s="7" t="str">
        <f t="shared" si="321"/>
        <v/>
      </c>
      <c r="X973" s="7" cm="1">
        <f t="array" aca="1" ref="X973" ca="1">IF(AND(K973="y",NOT(ISBLANK(H973))),_xlfn.XLOOKUP(S973,ralcassette,ralcassettecost),IF(K973="Y",_xlfn.XLOOKUP(S973,INDIRECT(U973&amp;"RALW"),_xlfn.XLOOKUP(T973,INDIRECT(U973&amp;"RALD"),INDIRECT(U973&amp;"RAL"))),0))</f>
        <v>0</v>
      </c>
      <c r="Y973" s="7">
        <f t="shared" si="333"/>
        <v>0</v>
      </c>
      <c r="Z973" s="7">
        <f t="shared" si="334"/>
        <v>0</v>
      </c>
      <c r="AA973" s="7" cm="1">
        <f t="array" ref="AA973">IF(ISNUMBER(SEARCH("cassette",H973)),_xlfn.XLOOKUP(S973,cassettewidth,_xlfn.XLOOKUP(H973,cassettetype,cassette)),IF(ISNUMBER(SEARCH("fascia",H973)),_xlfn.XLOOKUP(S973,fasciawidth,_xlfn.XLOOKUP(H973,fasciatype,fascia)),0))</f>
        <v>0</v>
      </c>
      <c r="AB973" s="7" t="str">
        <f t="shared" si="335"/>
        <v/>
      </c>
      <c r="AC973" s="7" t="str" cm="1">
        <f t="array" ref="AC973">IF(NOT(ISBLANK(H973)),_xlfn.XLOOKUP(S973,cassetterefwidth,_xlfn.XLOOKUP(T973,cassetterefdrop,cassetteref)),"")</f>
        <v/>
      </c>
      <c r="AD973" s="1" t="b">
        <f t="shared" si="336"/>
        <v>0</v>
      </c>
      <c r="AE973" s="1" t="b">
        <f t="shared" si="322"/>
        <v>0</v>
      </c>
      <c r="AF973" s="10" t="e" cm="1">
        <f t="array" aca="1" ref="AF973" ca="1">(_xlfn.XLOOKUP($S973,INDIRECT($U973&amp;$W973&amp;"W"),_xlfn.XLOOKUP($T973,INDIRECT($U973&amp;$W973&amp;"D"),INDIRECT($U973&amp;$W973))))</f>
        <v>#REF!</v>
      </c>
      <c r="AG973" s="9"/>
      <c r="AH973" s="9"/>
      <c r="AI973" s="9"/>
      <c r="AJ973" s="9"/>
      <c r="AK973" s="9"/>
      <c r="AL973" s="7">
        <f t="shared" si="323"/>
        <v>500</v>
      </c>
      <c r="AM973" s="7" t="str">
        <f t="shared" si="337"/>
        <v/>
      </c>
      <c r="AN973" s="7">
        <f t="shared" si="324"/>
        <v>0</v>
      </c>
      <c r="AO973" s="7">
        <f t="shared" si="325"/>
        <v>0</v>
      </c>
      <c r="AP973" s="9" cm="1">
        <f t="array" aca="1" ref="AP973" ca="1">IF(F973="Flow",_xlfn.XLOOKUP(AL973,INDIRECT(F973&amp;AM973&amp;"W"),_xlfn.XLOOKUP(AI973,INDIRECT(F973&amp;AM973&amp;"H"),INDIRECT(F973&amp;AM973))),0)</f>
        <v>0</v>
      </c>
      <c r="AQ973" s="9">
        <f>IF(F973="Cascade",_xlfn.XLOOKUP(S973,Cascade!$C$4:$S$4,Cascade!$C$5:$S$5),0)</f>
        <v>0</v>
      </c>
      <c r="AR973" s="9" t="b">
        <f t="shared" si="326"/>
        <v>0</v>
      </c>
      <c r="AS973" s="9" cm="1">
        <f t="array" aca="1" ref="AS973" ca="1">IF(OR(G973="Ellipse 43",G973="Luxury 46",G973="Type 2",G973="Type D",G973="Type Z",ISBLANK(G973)),0,_xlfn.XLOOKUP(S973,INDIRECT(U973&amp;AR973&amp;"w"),INDIRECT(U973&amp;AR973)))</f>
        <v>0</v>
      </c>
      <c r="AT973" s="9" cm="1">
        <f t="array" ref="AT973">IF(F973="ExtraLok 100",_xlfn.XLOOKUP(S973,'ExtraLok 100'!$C$6:$S$6,_xlfn.XLOOKUP('Pricing Tool'!T973,'ExtraLok 100'!$A$7:$A$21,'ExtraLok 100'!$C$7:$S$21)),IF(F973="ExtraLok 125",_xlfn.XLOOKUP('Pricing Tool'!S973,'ExtraLok 125'!$C$6:$S$6,_xlfn.XLOOKUP('Pricing Tool'!T973,'ExtraLok 125'!$A$7:$A$33,'ExtraLok 125'!$C$7:$S$33)),0))</f>
        <v>0</v>
      </c>
      <c r="AU973" s="9">
        <f t="shared" ca="1" si="338"/>
        <v>0</v>
      </c>
      <c r="AV973" s="9" t="str">
        <f t="shared" si="327"/>
        <v/>
      </c>
      <c r="AW973" s="85" t="e">
        <f>_xlfn.XLOOKUP($AV973,'Size capacities'!$A$2:$A$120,'Size capacities'!D$2:D$120)</f>
        <v>#N/A</v>
      </c>
      <c r="AX973" s="85" t="e">
        <f>_xlfn.XLOOKUP($AV973,'Size capacities'!$A$2:$A$120,'Size capacities'!E$2:E$120)</f>
        <v>#N/A</v>
      </c>
      <c r="AY973" s="85" t="e">
        <f>_xlfn.XLOOKUP($AV973,'Size capacities'!$A$2:$A$120,'Size capacities'!F$2:F$120)</f>
        <v>#N/A</v>
      </c>
      <c r="AZ973" s="85" t="e">
        <f>_xlfn.XLOOKUP($AV973,'Size capacities'!$A$2:$A$120,'Size capacities'!G$2:G$120)</f>
        <v>#N/A</v>
      </c>
      <c r="BA973" s="85">
        <f t="shared" si="328"/>
        <v>0</v>
      </c>
      <c r="BB973" s="85">
        <f t="shared" si="339"/>
        <v>0</v>
      </c>
    </row>
    <row r="974" spans="1:54" x14ac:dyDescent="0.3">
      <c r="A974" s="7">
        <v>971</v>
      </c>
      <c r="B974" s="91"/>
      <c r="C974" s="91"/>
      <c r="D974" s="91"/>
      <c r="E974" s="91"/>
      <c r="F974" s="91"/>
      <c r="G974" s="91"/>
      <c r="H974" s="91"/>
      <c r="I974" s="91"/>
      <c r="J974" s="91"/>
      <c r="K974" s="92"/>
      <c r="L974" s="92"/>
      <c r="M974" s="9">
        <f t="shared" ca="1" si="319"/>
        <v>0</v>
      </c>
      <c r="N974" s="10" cm="1">
        <f t="array" aca="1" ref="N974" ca="1">IF(ISBLANK(C974),0,IF(F974="Flow",AP974,IF(F974="Cascade",AQ974,IF(OR(ISBLANK(F974),ISBLANK(G974),ISBLANK(I974),ISBLANK(J974)),0,(_xlfn.XLOOKUP(S974,INDIRECT(U974&amp;W974&amp;"W"),_xlfn.XLOOKUP(T974,INDIRECT(U974&amp;W974&amp;"D"),INDIRECT(U974&amp;W974))))))))</f>
        <v>0</v>
      </c>
      <c r="O974" s="93"/>
      <c r="P974" s="9">
        <f t="shared" ca="1" si="320"/>
        <v>0</v>
      </c>
      <c r="Q974" s="9">
        <f t="shared" si="329"/>
        <v>0</v>
      </c>
      <c r="S974" s="7">
        <f t="shared" si="330"/>
        <v>800</v>
      </c>
      <c r="T974" s="7">
        <f t="shared" si="331"/>
        <v>800</v>
      </c>
      <c r="U974" s="8" t="str">
        <f t="shared" si="332"/>
        <v/>
      </c>
      <c r="V974" s="7" cm="1">
        <f t="array" aca="1" ref="V974" ca="1">IF(ISBLANK(I974),0,_xlfn.XLOOKUP(I974,INDIRECT(U974&amp;"Controls"),INDIRECT(U974&amp;"ControlsAddon")))</f>
        <v>0</v>
      </c>
      <c r="W974" s="7" t="str">
        <f t="shared" si="321"/>
        <v/>
      </c>
      <c r="X974" s="7" cm="1">
        <f t="array" aca="1" ref="X974" ca="1">IF(AND(K974="y",NOT(ISBLANK(H974))),_xlfn.XLOOKUP(S974,ralcassette,ralcassettecost),IF(K974="Y",_xlfn.XLOOKUP(S974,INDIRECT(U974&amp;"RALW"),_xlfn.XLOOKUP(T974,INDIRECT(U974&amp;"RALD"),INDIRECT(U974&amp;"RAL"))),0))</f>
        <v>0</v>
      </c>
      <c r="Y974" s="7">
        <f t="shared" si="333"/>
        <v>0</v>
      </c>
      <c r="Z974" s="7">
        <f t="shared" si="334"/>
        <v>0</v>
      </c>
      <c r="AA974" s="7" cm="1">
        <f t="array" ref="AA974">IF(ISNUMBER(SEARCH("cassette",H974)),_xlfn.XLOOKUP(S974,cassettewidth,_xlfn.XLOOKUP(H974,cassettetype,cassette)),IF(ISNUMBER(SEARCH("fascia",H974)),_xlfn.XLOOKUP(S974,fasciawidth,_xlfn.XLOOKUP(H974,fasciatype,fascia)),0))</f>
        <v>0</v>
      </c>
      <c r="AB974" s="7" t="str">
        <f t="shared" si="335"/>
        <v/>
      </c>
      <c r="AC974" s="7" t="str" cm="1">
        <f t="array" ref="AC974">IF(NOT(ISBLANK(H974)),_xlfn.XLOOKUP(S974,cassetterefwidth,_xlfn.XLOOKUP(T974,cassetterefdrop,cassetteref)),"")</f>
        <v/>
      </c>
      <c r="AD974" s="1" t="b">
        <f t="shared" si="336"/>
        <v>0</v>
      </c>
      <c r="AE974" s="1" t="b">
        <f t="shared" si="322"/>
        <v>0</v>
      </c>
      <c r="AF974" s="10" t="e" cm="1">
        <f t="array" aca="1" ref="AF974" ca="1">(_xlfn.XLOOKUP($S974,INDIRECT($U974&amp;$W974&amp;"W"),_xlfn.XLOOKUP($T974,INDIRECT($U974&amp;$W974&amp;"D"),INDIRECT($U974&amp;$W974))))</f>
        <v>#REF!</v>
      </c>
      <c r="AG974" s="9"/>
      <c r="AH974" s="9"/>
      <c r="AI974" s="9"/>
      <c r="AJ974" s="9"/>
      <c r="AK974" s="9"/>
      <c r="AL974" s="7">
        <f t="shared" si="323"/>
        <v>500</v>
      </c>
      <c r="AM974" s="7" t="str">
        <f t="shared" si="337"/>
        <v/>
      </c>
      <c r="AN974" s="7">
        <f t="shared" si="324"/>
        <v>0</v>
      </c>
      <c r="AO974" s="7">
        <f t="shared" si="325"/>
        <v>0</v>
      </c>
      <c r="AP974" s="9" cm="1">
        <f t="array" aca="1" ref="AP974" ca="1">IF(F974="Flow",_xlfn.XLOOKUP(AL974,INDIRECT(F974&amp;AM974&amp;"W"),_xlfn.XLOOKUP(AI974,INDIRECT(F974&amp;AM974&amp;"H"),INDIRECT(F974&amp;AM974))),0)</f>
        <v>0</v>
      </c>
      <c r="AQ974" s="9">
        <f>IF(F974="Cascade",_xlfn.XLOOKUP(S974,Cascade!$C$4:$S$4,Cascade!$C$5:$S$5),0)</f>
        <v>0</v>
      </c>
      <c r="AR974" s="9" t="b">
        <f t="shared" si="326"/>
        <v>0</v>
      </c>
      <c r="AS974" s="9" cm="1">
        <f t="array" aca="1" ref="AS974" ca="1">IF(OR(G974="Ellipse 43",G974="Luxury 46",G974="Type 2",G974="Type D",G974="Type Z",ISBLANK(G974)),0,_xlfn.XLOOKUP(S974,INDIRECT(U974&amp;AR974&amp;"w"),INDIRECT(U974&amp;AR974)))</f>
        <v>0</v>
      </c>
      <c r="AT974" s="9" cm="1">
        <f t="array" ref="AT974">IF(F974="ExtraLok 100",_xlfn.XLOOKUP(S974,'ExtraLok 100'!$C$6:$S$6,_xlfn.XLOOKUP('Pricing Tool'!T974,'ExtraLok 100'!$A$7:$A$21,'ExtraLok 100'!$C$7:$S$21)),IF(F974="ExtraLok 125",_xlfn.XLOOKUP('Pricing Tool'!S974,'ExtraLok 125'!$C$6:$S$6,_xlfn.XLOOKUP('Pricing Tool'!T974,'ExtraLok 125'!$A$7:$A$33,'ExtraLok 125'!$C$7:$S$33)),0))</f>
        <v>0</v>
      </c>
      <c r="AU974" s="9">
        <f t="shared" ca="1" si="338"/>
        <v>0</v>
      </c>
      <c r="AV974" s="9" t="str">
        <f t="shared" si="327"/>
        <v/>
      </c>
      <c r="AW974" s="85" t="e">
        <f>_xlfn.XLOOKUP($AV974,'Size capacities'!$A$2:$A$120,'Size capacities'!D$2:D$120)</f>
        <v>#N/A</v>
      </c>
      <c r="AX974" s="85" t="e">
        <f>_xlfn.XLOOKUP($AV974,'Size capacities'!$A$2:$A$120,'Size capacities'!E$2:E$120)</f>
        <v>#N/A</v>
      </c>
      <c r="AY974" s="85" t="e">
        <f>_xlfn.XLOOKUP($AV974,'Size capacities'!$A$2:$A$120,'Size capacities'!F$2:F$120)</f>
        <v>#N/A</v>
      </c>
      <c r="AZ974" s="85" t="e">
        <f>_xlfn.XLOOKUP($AV974,'Size capacities'!$A$2:$A$120,'Size capacities'!G$2:G$120)</f>
        <v>#N/A</v>
      </c>
      <c r="BA974" s="85">
        <f t="shared" si="328"/>
        <v>0</v>
      </c>
      <c r="BB974" s="85">
        <f t="shared" si="339"/>
        <v>0</v>
      </c>
    </row>
    <row r="975" spans="1:54" x14ac:dyDescent="0.3">
      <c r="A975" s="7">
        <v>972</v>
      </c>
      <c r="B975" s="91"/>
      <c r="C975" s="91"/>
      <c r="D975" s="91"/>
      <c r="E975" s="91"/>
      <c r="F975" s="91"/>
      <c r="G975" s="91"/>
      <c r="H975" s="91"/>
      <c r="I975" s="91"/>
      <c r="J975" s="91"/>
      <c r="K975" s="92"/>
      <c r="L975" s="92"/>
      <c r="M975" s="9">
        <f t="shared" ca="1" si="319"/>
        <v>0</v>
      </c>
      <c r="N975" s="10" cm="1">
        <f t="array" aca="1" ref="N975" ca="1">IF(ISBLANK(C975),0,IF(F975="Flow",AP975,IF(F975="Cascade",AQ975,IF(OR(ISBLANK(F975),ISBLANK(G975),ISBLANK(I975),ISBLANK(J975)),0,(_xlfn.XLOOKUP(S975,INDIRECT(U975&amp;W975&amp;"W"),_xlfn.XLOOKUP(T975,INDIRECT(U975&amp;W975&amp;"D"),INDIRECT(U975&amp;W975))))))))</f>
        <v>0</v>
      </c>
      <c r="O975" s="93"/>
      <c r="P975" s="9">
        <f t="shared" ca="1" si="320"/>
        <v>0</v>
      </c>
      <c r="Q975" s="9">
        <f t="shared" si="329"/>
        <v>0</v>
      </c>
      <c r="S975" s="7">
        <f t="shared" si="330"/>
        <v>800</v>
      </c>
      <c r="T975" s="7">
        <f t="shared" si="331"/>
        <v>800</v>
      </c>
      <c r="U975" s="8" t="str">
        <f t="shared" si="332"/>
        <v/>
      </c>
      <c r="V975" s="7" cm="1">
        <f t="array" aca="1" ref="V975" ca="1">IF(ISBLANK(I975),0,_xlfn.XLOOKUP(I975,INDIRECT(U975&amp;"Controls"),INDIRECT(U975&amp;"ControlsAddon")))</f>
        <v>0</v>
      </c>
      <c r="W975" s="7" t="str">
        <f t="shared" si="321"/>
        <v/>
      </c>
      <c r="X975" s="7" cm="1">
        <f t="array" aca="1" ref="X975" ca="1">IF(AND(K975="y",NOT(ISBLANK(H975))),_xlfn.XLOOKUP(S975,ralcassette,ralcassettecost),IF(K975="Y",_xlfn.XLOOKUP(S975,INDIRECT(U975&amp;"RALW"),_xlfn.XLOOKUP(T975,INDIRECT(U975&amp;"RALD"),INDIRECT(U975&amp;"RAL"))),0))</f>
        <v>0</v>
      </c>
      <c r="Y975" s="7">
        <f t="shared" si="333"/>
        <v>0</v>
      </c>
      <c r="Z975" s="7">
        <f t="shared" si="334"/>
        <v>0</v>
      </c>
      <c r="AA975" s="7" cm="1">
        <f t="array" ref="AA975">IF(ISNUMBER(SEARCH("cassette",H975)),_xlfn.XLOOKUP(S975,cassettewidth,_xlfn.XLOOKUP(H975,cassettetype,cassette)),IF(ISNUMBER(SEARCH("fascia",H975)),_xlfn.XLOOKUP(S975,fasciawidth,_xlfn.XLOOKUP(H975,fasciatype,fascia)),0))</f>
        <v>0</v>
      </c>
      <c r="AB975" s="7" t="str">
        <f t="shared" si="335"/>
        <v/>
      </c>
      <c r="AC975" s="7" t="str" cm="1">
        <f t="array" ref="AC975">IF(NOT(ISBLANK(H975)),_xlfn.XLOOKUP(S975,cassetterefwidth,_xlfn.XLOOKUP(T975,cassetterefdrop,cassetteref)),"")</f>
        <v/>
      </c>
      <c r="AD975" s="1" t="b">
        <f t="shared" si="336"/>
        <v>0</v>
      </c>
      <c r="AE975" s="1" t="b">
        <f t="shared" si="322"/>
        <v>0</v>
      </c>
      <c r="AF975" s="10" t="e" cm="1">
        <f t="array" aca="1" ref="AF975" ca="1">(_xlfn.XLOOKUP($S975,INDIRECT($U975&amp;$W975&amp;"W"),_xlfn.XLOOKUP($T975,INDIRECT($U975&amp;$W975&amp;"D"),INDIRECT($U975&amp;$W975))))</f>
        <v>#REF!</v>
      </c>
      <c r="AG975" s="9"/>
      <c r="AH975" s="9"/>
      <c r="AI975" s="9"/>
      <c r="AJ975" s="9"/>
      <c r="AK975" s="9"/>
      <c r="AL975" s="7">
        <f t="shared" si="323"/>
        <v>500</v>
      </c>
      <c r="AM975" s="7" t="str">
        <f t="shared" si="337"/>
        <v/>
      </c>
      <c r="AN975" s="7">
        <f t="shared" si="324"/>
        <v>0</v>
      </c>
      <c r="AO975" s="7">
        <f t="shared" si="325"/>
        <v>0</v>
      </c>
      <c r="AP975" s="9" cm="1">
        <f t="array" aca="1" ref="AP975" ca="1">IF(F975="Flow",_xlfn.XLOOKUP(AL975,INDIRECT(F975&amp;AM975&amp;"W"),_xlfn.XLOOKUP(AI975,INDIRECT(F975&amp;AM975&amp;"H"),INDIRECT(F975&amp;AM975))),0)</f>
        <v>0</v>
      </c>
      <c r="AQ975" s="9">
        <f>IF(F975="Cascade",_xlfn.XLOOKUP(S975,Cascade!$C$4:$S$4,Cascade!$C$5:$S$5),0)</f>
        <v>0</v>
      </c>
      <c r="AR975" s="9" t="b">
        <f t="shared" si="326"/>
        <v>0</v>
      </c>
      <c r="AS975" s="9" cm="1">
        <f t="array" aca="1" ref="AS975" ca="1">IF(OR(G975="Ellipse 43",G975="Luxury 46",G975="Type 2",G975="Type D",G975="Type Z",ISBLANK(G975)),0,_xlfn.XLOOKUP(S975,INDIRECT(U975&amp;AR975&amp;"w"),INDIRECT(U975&amp;AR975)))</f>
        <v>0</v>
      </c>
      <c r="AT975" s="9" cm="1">
        <f t="array" ref="AT975">IF(F975="ExtraLok 100",_xlfn.XLOOKUP(S975,'ExtraLok 100'!$C$6:$S$6,_xlfn.XLOOKUP('Pricing Tool'!T975,'ExtraLok 100'!$A$7:$A$21,'ExtraLok 100'!$C$7:$S$21)),IF(F975="ExtraLok 125",_xlfn.XLOOKUP('Pricing Tool'!S975,'ExtraLok 125'!$C$6:$S$6,_xlfn.XLOOKUP('Pricing Tool'!T975,'ExtraLok 125'!$A$7:$A$33,'ExtraLok 125'!$C$7:$S$33)),0))</f>
        <v>0</v>
      </c>
      <c r="AU975" s="9">
        <f t="shared" ca="1" si="338"/>
        <v>0</v>
      </c>
      <c r="AV975" s="9" t="str">
        <f t="shared" si="327"/>
        <v/>
      </c>
      <c r="AW975" s="85" t="e">
        <f>_xlfn.XLOOKUP($AV975,'Size capacities'!$A$2:$A$120,'Size capacities'!D$2:D$120)</f>
        <v>#N/A</v>
      </c>
      <c r="AX975" s="85" t="e">
        <f>_xlfn.XLOOKUP($AV975,'Size capacities'!$A$2:$A$120,'Size capacities'!E$2:E$120)</f>
        <v>#N/A</v>
      </c>
      <c r="AY975" s="85" t="e">
        <f>_xlfn.XLOOKUP($AV975,'Size capacities'!$A$2:$A$120,'Size capacities'!F$2:F$120)</f>
        <v>#N/A</v>
      </c>
      <c r="AZ975" s="85" t="e">
        <f>_xlfn.XLOOKUP($AV975,'Size capacities'!$A$2:$A$120,'Size capacities'!G$2:G$120)</f>
        <v>#N/A</v>
      </c>
      <c r="BA975" s="85">
        <f t="shared" si="328"/>
        <v>0</v>
      </c>
      <c r="BB975" s="85">
        <f t="shared" si="339"/>
        <v>0</v>
      </c>
    </row>
    <row r="976" spans="1:54" x14ac:dyDescent="0.3">
      <c r="A976" s="7">
        <v>973</v>
      </c>
      <c r="B976" s="91"/>
      <c r="C976" s="91"/>
      <c r="D976" s="91"/>
      <c r="E976" s="91"/>
      <c r="F976" s="91"/>
      <c r="G976" s="91"/>
      <c r="H976" s="91"/>
      <c r="I976" s="91"/>
      <c r="J976" s="91"/>
      <c r="K976" s="92"/>
      <c r="L976" s="92"/>
      <c r="M976" s="9">
        <f t="shared" ca="1" si="319"/>
        <v>0</v>
      </c>
      <c r="N976" s="10" cm="1">
        <f t="array" aca="1" ref="N976" ca="1">IF(ISBLANK(C976),0,IF(F976="Flow",AP976,IF(F976="Cascade",AQ976,IF(OR(ISBLANK(F976),ISBLANK(G976),ISBLANK(I976),ISBLANK(J976)),0,(_xlfn.XLOOKUP(S976,INDIRECT(U976&amp;W976&amp;"W"),_xlfn.XLOOKUP(T976,INDIRECT(U976&amp;W976&amp;"D"),INDIRECT(U976&amp;W976))))))))</f>
        <v>0</v>
      </c>
      <c r="O976" s="93"/>
      <c r="P976" s="9">
        <f t="shared" ca="1" si="320"/>
        <v>0</v>
      </c>
      <c r="Q976" s="9">
        <f t="shared" si="329"/>
        <v>0</v>
      </c>
      <c r="S976" s="7">
        <f t="shared" si="330"/>
        <v>800</v>
      </c>
      <c r="T976" s="7">
        <f t="shared" si="331"/>
        <v>800</v>
      </c>
      <c r="U976" s="8" t="str">
        <f t="shared" si="332"/>
        <v/>
      </c>
      <c r="V976" s="7" cm="1">
        <f t="array" aca="1" ref="V976" ca="1">IF(ISBLANK(I976),0,_xlfn.XLOOKUP(I976,INDIRECT(U976&amp;"Controls"),INDIRECT(U976&amp;"ControlsAddon")))</f>
        <v>0</v>
      </c>
      <c r="W976" s="7" t="str">
        <f t="shared" si="321"/>
        <v/>
      </c>
      <c r="X976" s="7" cm="1">
        <f t="array" aca="1" ref="X976" ca="1">IF(AND(K976="y",NOT(ISBLANK(H976))),_xlfn.XLOOKUP(S976,ralcassette,ralcassettecost),IF(K976="Y",_xlfn.XLOOKUP(S976,INDIRECT(U976&amp;"RALW"),_xlfn.XLOOKUP(T976,INDIRECT(U976&amp;"RALD"),INDIRECT(U976&amp;"RAL"))),0))</f>
        <v>0</v>
      </c>
      <c r="Y976" s="7">
        <f t="shared" si="333"/>
        <v>0</v>
      </c>
      <c r="Z976" s="7">
        <f t="shared" si="334"/>
        <v>0</v>
      </c>
      <c r="AA976" s="7" cm="1">
        <f t="array" ref="AA976">IF(ISNUMBER(SEARCH("cassette",H976)),_xlfn.XLOOKUP(S976,cassettewidth,_xlfn.XLOOKUP(H976,cassettetype,cassette)),IF(ISNUMBER(SEARCH("fascia",H976)),_xlfn.XLOOKUP(S976,fasciawidth,_xlfn.XLOOKUP(H976,fasciatype,fascia)),0))</f>
        <v>0</v>
      </c>
      <c r="AB976" s="7" t="str">
        <f t="shared" si="335"/>
        <v/>
      </c>
      <c r="AC976" s="7" t="str" cm="1">
        <f t="array" ref="AC976">IF(NOT(ISBLANK(H976)),_xlfn.XLOOKUP(S976,cassetterefwidth,_xlfn.XLOOKUP(T976,cassetterefdrop,cassetteref)),"")</f>
        <v/>
      </c>
      <c r="AD976" s="1" t="b">
        <f t="shared" si="336"/>
        <v>0</v>
      </c>
      <c r="AE976" s="1" t="b">
        <f t="shared" si="322"/>
        <v>0</v>
      </c>
      <c r="AF976" s="10" t="e" cm="1">
        <f t="array" aca="1" ref="AF976" ca="1">(_xlfn.XLOOKUP($S976,INDIRECT($U976&amp;$W976&amp;"W"),_xlfn.XLOOKUP($T976,INDIRECT($U976&amp;$W976&amp;"D"),INDIRECT($U976&amp;$W976))))</f>
        <v>#REF!</v>
      </c>
      <c r="AG976" s="9"/>
      <c r="AH976" s="9"/>
      <c r="AI976" s="9"/>
      <c r="AJ976" s="9"/>
      <c r="AK976" s="9"/>
      <c r="AL976" s="7">
        <f t="shared" si="323"/>
        <v>500</v>
      </c>
      <c r="AM976" s="7" t="str">
        <f t="shared" si="337"/>
        <v/>
      </c>
      <c r="AN976" s="7">
        <f t="shared" si="324"/>
        <v>0</v>
      </c>
      <c r="AO976" s="7">
        <f t="shared" si="325"/>
        <v>0</v>
      </c>
      <c r="AP976" s="9" cm="1">
        <f t="array" aca="1" ref="AP976" ca="1">IF(F976="Flow",_xlfn.XLOOKUP(AL976,INDIRECT(F976&amp;AM976&amp;"W"),_xlfn.XLOOKUP(AI976,INDIRECT(F976&amp;AM976&amp;"H"),INDIRECT(F976&amp;AM976))),0)</f>
        <v>0</v>
      </c>
      <c r="AQ976" s="9">
        <f>IF(F976="Cascade",_xlfn.XLOOKUP(S976,Cascade!$C$4:$S$4,Cascade!$C$5:$S$5),0)</f>
        <v>0</v>
      </c>
      <c r="AR976" s="9" t="b">
        <f t="shared" si="326"/>
        <v>0</v>
      </c>
      <c r="AS976" s="9" cm="1">
        <f t="array" aca="1" ref="AS976" ca="1">IF(OR(G976="Ellipse 43",G976="Luxury 46",G976="Type 2",G976="Type D",G976="Type Z",ISBLANK(G976)),0,_xlfn.XLOOKUP(S976,INDIRECT(U976&amp;AR976&amp;"w"),INDIRECT(U976&amp;AR976)))</f>
        <v>0</v>
      </c>
      <c r="AT976" s="9" cm="1">
        <f t="array" ref="AT976">IF(F976="ExtraLok 100",_xlfn.XLOOKUP(S976,'ExtraLok 100'!$C$6:$S$6,_xlfn.XLOOKUP('Pricing Tool'!T976,'ExtraLok 100'!$A$7:$A$21,'ExtraLok 100'!$C$7:$S$21)),IF(F976="ExtraLok 125",_xlfn.XLOOKUP('Pricing Tool'!S976,'ExtraLok 125'!$C$6:$S$6,_xlfn.XLOOKUP('Pricing Tool'!T976,'ExtraLok 125'!$A$7:$A$33,'ExtraLok 125'!$C$7:$S$33)),0))</f>
        <v>0</v>
      </c>
      <c r="AU976" s="9">
        <f t="shared" ca="1" si="338"/>
        <v>0</v>
      </c>
      <c r="AV976" s="9" t="str">
        <f t="shared" si="327"/>
        <v/>
      </c>
      <c r="AW976" s="85" t="e">
        <f>_xlfn.XLOOKUP($AV976,'Size capacities'!$A$2:$A$120,'Size capacities'!D$2:D$120)</f>
        <v>#N/A</v>
      </c>
      <c r="AX976" s="85" t="e">
        <f>_xlfn.XLOOKUP($AV976,'Size capacities'!$A$2:$A$120,'Size capacities'!E$2:E$120)</f>
        <v>#N/A</v>
      </c>
      <c r="AY976" s="85" t="e">
        <f>_xlfn.XLOOKUP($AV976,'Size capacities'!$A$2:$A$120,'Size capacities'!F$2:F$120)</f>
        <v>#N/A</v>
      </c>
      <c r="AZ976" s="85" t="e">
        <f>_xlfn.XLOOKUP($AV976,'Size capacities'!$A$2:$A$120,'Size capacities'!G$2:G$120)</f>
        <v>#N/A</v>
      </c>
      <c r="BA976" s="85">
        <f t="shared" si="328"/>
        <v>0</v>
      </c>
      <c r="BB976" s="85">
        <f t="shared" si="339"/>
        <v>0</v>
      </c>
    </row>
    <row r="977" spans="1:54" x14ac:dyDescent="0.3">
      <c r="A977" s="7">
        <v>974</v>
      </c>
      <c r="B977" s="91"/>
      <c r="C977" s="91"/>
      <c r="D977" s="91"/>
      <c r="E977" s="91"/>
      <c r="F977" s="91"/>
      <c r="G977" s="91"/>
      <c r="H977" s="91"/>
      <c r="I977" s="91"/>
      <c r="J977" s="91"/>
      <c r="K977" s="92"/>
      <c r="L977" s="92"/>
      <c r="M977" s="9">
        <f t="shared" ca="1" si="319"/>
        <v>0</v>
      </c>
      <c r="N977" s="10" cm="1">
        <f t="array" aca="1" ref="N977" ca="1">IF(ISBLANK(C977),0,IF(F977="Flow",AP977,IF(F977="Cascade",AQ977,IF(OR(ISBLANK(F977),ISBLANK(G977),ISBLANK(I977),ISBLANK(J977)),0,(_xlfn.XLOOKUP(S977,INDIRECT(U977&amp;W977&amp;"W"),_xlfn.XLOOKUP(T977,INDIRECT(U977&amp;W977&amp;"D"),INDIRECT(U977&amp;W977))))))))</f>
        <v>0</v>
      </c>
      <c r="O977" s="93"/>
      <c r="P977" s="9">
        <f t="shared" ca="1" si="320"/>
        <v>0</v>
      </c>
      <c r="Q977" s="9">
        <f t="shared" si="329"/>
        <v>0</v>
      </c>
      <c r="S977" s="7">
        <f t="shared" si="330"/>
        <v>800</v>
      </c>
      <c r="T977" s="7">
        <f t="shared" si="331"/>
        <v>800</v>
      </c>
      <c r="U977" s="8" t="str">
        <f t="shared" si="332"/>
        <v/>
      </c>
      <c r="V977" s="7" cm="1">
        <f t="array" aca="1" ref="V977" ca="1">IF(ISBLANK(I977),0,_xlfn.XLOOKUP(I977,INDIRECT(U977&amp;"Controls"),INDIRECT(U977&amp;"ControlsAddon")))</f>
        <v>0</v>
      </c>
      <c r="W977" s="7" t="str">
        <f t="shared" si="321"/>
        <v/>
      </c>
      <c r="X977" s="7" cm="1">
        <f t="array" aca="1" ref="X977" ca="1">IF(AND(K977="y",NOT(ISBLANK(H977))),_xlfn.XLOOKUP(S977,ralcassette,ralcassettecost),IF(K977="Y",_xlfn.XLOOKUP(S977,INDIRECT(U977&amp;"RALW"),_xlfn.XLOOKUP(T977,INDIRECT(U977&amp;"RALD"),INDIRECT(U977&amp;"RAL"))),0))</f>
        <v>0</v>
      </c>
      <c r="Y977" s="7">
        <f t="shared" si="333"/>
        <v>0</v>
      </c>
      <c r="Z977" s="7">
        <f t="shared" si="334"/>
        <v>0</v>
      </c>
      <c r="AA977" s="7" cm="1">
        <f t="array" ref="AA977">IF(ISNUMBER(SEARCH("cassette",H977)),_xlfn.XLOOKUP(S977,cassettewidth,_xlfn.XLOOKUP(H977,cassettetype,cassette)),IF(ISNUMBER(SEARCH("fascia",H977)),_xlfn.XLOOKUP(S977,fasciawidth,_xlfn.XLOOKUP(H977,fasciatype,fascia)),0))</f>
        <v>0</v>
      </c>
      <c r="AB977" s="7" t="str">
        <f t="shared" si="335"/>
        <v/>
      </c>
      <c r="AC977" s="7" t="str" cm="1">
        <f t="array" ref="AC977">IF(NOT(ISBLANK(H977)),_xlfn.XLOOKUP(S977,cassetterefwidth,_xlfn.XLOOKUP(T977,cassetterefdrop,cassetteref)),"")</f>
        <v/>
      </c>
      <c r="AD977" s="1" t="b">
        <f t="shared" si="336"/>
        <v>0</v>
      </c>
      <c r="AE977" s="1" t="b">
        <f t="shared" si="322"/>
        <v>0</v>
      </c>
      <c r="AF977" s="10" t="e" cm="1">
        <f t="array" aca="1" ref="AF977" ca="1">(_xlfn.XLOOKUP($S977,INDIRECT($U977&amp;$W977&amp;"W"),_xlfn.XLOOKUP($T977,INDIRECT($U977&amp;$W977&amp;"D"),INDIRECT($U977&amp;$W977))))</f>
        <v>#REF!</v>
      </c>
      <c r="AG977" s="9"/>
      <c r="AH977" s="9"/>
      <c r="AI977" s="9"/>
      <c r="AJ977" s="9"/>
      <c r="AK977" s="9"/>
      <c r="AL977" s="7">
        <f t="shared" si="323"/>
        <v>500</v>
      </c>
      <c r="AM977" s="7" t="str">
        <f t="shared" si="337"/>
        <v/>
      </c>
      <c r="AN977" s="7">
        <f t="shared" si="324"/>
        <v>0</v>
      </c>
      <c r="AO977" s="7">
        <f t="shared" si="325"/>
        <v>0</v>
      </c>
      <c r="AP977" s="9" cm="1">
        <f t="array" aca="1" ref="AP977" ca="1">IF(F977="Flow",_xlfn.XLOOKUP(AL977,INDIRECT(F977&amp;AM977&amp;"W"),_xlfn.XLOOKUP(AI977,INDIRECT(F977&amp;AM977&amp;"H"),INDIRECT(F977&amp;AM977))),0)</f>
        <v>0</v>
      </c>
      <c r="AQ977" s="9">
        <f>IF(F977="Cascade",_xlfn.XLOOKUP(S977,Cascade!$C$4:$S$4,Cascade!$C$5:$S$5),0)</f>
        <v>0</v>
      </c>
      <c r="AR977" s="9" t="b">
        <f t="shared" si="326"/>
        <v>0</v>
      </c>
      <c r="AS977" s="9" cm="1">
        <f t="array" aca="1" ref="AS977" ca="1">IF(OR(G977="Ellipse 43",G977="Luxury 46",G977="Type 2",G977="Type D",G977="Type Z",ISBLANK(G977)),0,_xlfn.XLOOKUP(S977,INDIRECT(U977&amp;AR977&amp;"w"),INDIRECT(U977&amp;AR977)))</f>
        <v>0</v>
      </c>
      <c r="AT977" s="9" cm="1">
        <f t="array" ref="AT977">IF(F977="ExtraLok 100",_xlfn.XLOOKUP(S977,'ExtraLok 100'!$C$6:$S$6,_xlfn.XLOOKUP('Pricing Tool'!T977,'ExtraLok 100'!$A$7:$A$21,'ExtraLok 100'!$C$7:$S$21)),IF(F977="ExtraLok 125",_xlfn.XLOOKUP('Pricing Tool'!S977,'ExtraLok 125'!$C$6:$S$6,_xlfn.XLOOKUP('Pricing Tool'!T977,'ExtraLok 125'!$A$7:$A$33,'ExtraLok 125'!$C$7:$S$33)),0))</f>
        <v>0</v>
      </c>
      <c r="AU977" s="9">
        <f t="shared" ca="1" si="338"/>
        <v>0</v>
      </c>
      <c r="AV977" s="9" t="str">
        <f t="shared" si="327"/>
        <v/>
      </c>
      <c r="AW977" s="85" t="e">
        <f>_xlfn.XLOOKUP($AV977,'Size capacities'!$A$2:$A$120,'Size capacities'!D$2:D$120)</f>
        <v>#N/A</v>
      </c>
      <c r="AX977" s="85" t="e">
        <f>_xlfn.XLOOKUP($AV977,'Size capacities'!$A$2:$A$120,'Size capacities'!E$2:E$120)</f>
        <v>#N/A</v>
      </c>
      <c r="AY977" s="85" t="e">
        <f>_xlfn.XLOOKUP($AV977,'Size capacities'!$A$2:$A$120,'Size capacities'!F$2:F$120)</f>
        <v>#N/A</v>
      </c>
      <c r="AZ977" s="85" t="e">
        <f>_xlfn.XLOOKUP($AV977,'Size capacities'!$A$2:$A$120,'Size capacities'!G$2:G$120)</f>
        <v>#N/A</v>
      </c>
      <c r="BA977" s="85">
        <f t="shared" si="328"/>
        <v>0</v>
      </c>
      <c r="BB977" s="85">
        <f t="shared" si="339"/>
        <v>0</v>
      </c>
    </row>
    <row r="978" spans="1:54" x14ac:dyDescent="0.3">
      <c r="A978" s="7">
        <v>975</v>
      </c>
      <c r="B978" s="91"/>
      <c r="C978" s="91"/>
      <c r="D978" s="91"/>
      <c r="E978" s="91"/>
      <c r="F978" s="91"/>
      <c r="G978" s="91"/>
      <c r="H978" s="91"/>
      <c r="I978" s="91"/>
      <c r="J978" s="91"/>
      <c r="K978" s="92"/>
      <c r="L978" s="92"/>
      <c r="M978" s="9">
        <f t="shared" ca="1" si="319"/>
        <v>0</v>
      </c>
      <c r="N978" s="10" cm="1">
        <f t="array" aca="1" ref="N978" ca="1">IF(ISBLANK(C978),0,IF(F978="Flow",AP978,IF(F978="Cascade",AQ978,IF(OR(ISBLANK(F978),ISBLANK(G978),ISBLANK(I978),ISBLANK(J978)),0,(_xlfn.XLOOKUP(S978,INDIRECT(U978&amp;W978&amp;"W"),_xlfn.XLOOKUP(T978,INDIRECT(U978&amp;W978&amp;"D"),INDIRECT(U978&amp;W978))))))))</f>
        <v>0</v>
      </c>
      <c r="O978" s="93"/>
      <c r="P978" s="9">
        <f t="shared" ca="1" si="320"/>
        <v>0</v>
      </c>
      <c r="Q978" s="9">
        <f t="shared" si="329"/>
        <v>0</v>
      </c>
      <c r="S978" s="7">
        <f t="shared" si="330"/>
        <v>800</v>
      </c>
      <c r="T978" s="7">
        <f t="shared" si="331"/>
        <v>800</v>
      </c>
      <c r="U978" s="8" t="str">
        <f t="shared" si="332"/>
        <v/>
      </c>
      <c r="V978" s="7" cm="1">
        <f t="array" aca="1" ref="V978" ca="1">IF(ISBLANK(I978),0,_xlfn.XLOOKUP(I978,INDIRECT(U978&amp;"Controls"),INDIRECT(U978&amp;"ControlsAddon")))</f>
        <v>0</v>
      </c>
      <c r="W978" s="7" t="str">
        <f t="shared" si="321"/>
        <v/>
      </c>
      <c r="X978" s="7" cm="1">
        <f t="array" aca="1" ref="X978" ca="1">IF(AND(K978="y",NOT(ISBLANK(H978))),_xlfn.XLOOKUP(S978,ralcassette,ralcassettecost),IF(K978="Y",_xlfn.XLOOKUP(S978,INDIRECT(U978&amp;"RALW"),_xlfn.XLOOKUP(T978,INDIRECT(U978&amp;"RALD"),INDIRECT(U978&amp;"RAL"))),0))</f>
        <v>0</v>
      </c>
      <c r="Y978" s="7">
        <f t="shared" si="333"/>
        <v>0</v>
      </c>
      <c r="Z978" s="7">
        <f t="shared" si="334"/>
        <v>0</v>
      </c>
      <c r="AA978" s="7" cm="1">
        <f t="array" ref="AA978">IF(ISNUMBER(SEARCH("cassette",H978)),_xlfn.XLOOKUP(S978,cassettewidth,_xlfn.XLOOKUP(H978,cassettetype,cassette)),IF(ISNUMBER(SEARCH("fascia",H978)),_xlfn.XLOOKUP(S978,fasciawidth,_xlfn.XLOOKUP(H978,fasciatype,fascia)),0))</f>
        <v>0</v>
      </c>
      <c r="AB978" s="7" t="str">
        <f t="shared" si="335"/>
        <v/>
      </c>
      <c r="AC978" s="7" t="str" cm="1">
        <f t="array" ref="AC978">IF(NOT(ISBLANK(H978)),_xlfn.XLOOKUP(S978,cassetterefwidth,_xlfn.XLOOKUP(T978,cassetterefdrop,cassetteref)),"")</f>
        <v/>
      </c>
      <c r="AD978" s="1" t="b">
        <f t="shared" si="336"/>
        <v>0</v>
      </c>
      <c r="AE978" s="1" t="b">
        <f t="shared" si="322"/>
        <v>0</v>
      </c>
      <c r="AF978" s="10" t="e" cm="1">
        <f t="array" aca="1" ref="AF978" ca="1">(_xlfn.XLOOKUP($S978,INDIRECT($U978&amp;$W978&amp;"W"),_xlfn.XLOOKUP($T978,INDIRECT($U978&amp;$W978&amp;"D"),INDIRECT($U978&amp;$W978))))</f>
        <v>#REF!</v>
      </c>
      <c r="AG978" s="9"/>
      <c r="AH978" s="9"/>
      <c r="AI978" s="9"/>
      <c r="AJ978" s="9"/>
      <c r="AK978" s="9"/>
      <c r="AL978" s="7">
        <f t="shared" si="323"/>
        <v>500</v>
      </c>
      <c r="AM978" s="7" t="str">
        <f t="shared" si="337"/>
        <v/>
      </c>
      <c r="AN978" s="7">
        <f t="shared" si="324"/>
        <v>0</v>
      </c>
      <c r="AO978" s="7">
        <f t="shared" si="325"/>
        <v>0</v>
      </c>
      <c r="AP978" s="9" cm="1">
        <f t="array" aca="1" ref="AP978" ca="1">IF(F978="Flow",_xlfn.XLOOKUP(AL978,INDIRECT(F978&amp;AM978&amp;"W"),_xlfn.XLOOKUP(AI978,INDIRECT(F978&amp;AM978&amp;"H"),INDIRECT(F978&amp;AM978))),0)</f>
        <v>0</v>
      </c>
      <c r="AQ978" s="9">
        <f>IF(F978="Cascade",_xlfn.XLOOKUP(S978,Cascade!$C$4:$S$4,Cascade!$C$5:$S$5),0)</f>
        <v>0</v>
      </c>
      <c r="AR978" s="9" t="b">
        <f t="shared" si="326"/>
        <v>0</v>
      </c>
      <c r="AS978" s="9" cm="1">
        <f t="array" aca="1" ref="AS978" ca="1">IF(OR(G978="Ellipse 43",G978="Luxury 46",G978="Type 2",G978="Type D",G978="Type Z",ISBLANK(G978)),0,_xlfn.XLOOKUP(S978,INDIRECT(U978&amp;AR978&amp;"w"),INDIRECT(U978&amp;AR978)))</f>
        <v>0</v>
      </c>
      <c r="AT978" s="9" cm="1">
        <f t="array" ref="AT978">IF(F978="ExtraLok 100",_xlfn.XLOOKUP(S978,'ExtraLok 100'!$C$6:$S$6,_xlfn.XLOOKUP('Pricing Tool'!T978,'ExtraLok 100'!$A$7:$A$21,'ExtraLok 100'!$C$7:$S$21)),IF(F978="ExtraLok 125",_xlfn.XLOOKUP('Pricing Tool'!S978,'ExtraLok 125'!$C$6:$S$6,_xlfn.XLOOKUP('Pricing Tool'!T978,'ExtraLok 125'!$A$7:$A$33,'ExtraLok 125'!$C$7:$S$33)),0))</f>
        <v>0</v>
      </c>
      <c r="AU978" s="9">
        <f t="shared" ca="1" si="338"/>
        <v>0</v>
      </c>
      <c r="AV978" s="9" t="str">
        <f t="shared" si="327"/>
        <v/>
      </c>
      <c r="AW978" s="85" t="e">
        <f>_xlfn.XLOOKUP($AV978,'Size capacities'!$A$2:$A$120,'Size capacities'!D$2:D$120)</f>
        <v>#N/A</v>
      </c>
      <c r="AX978" s="85" t="e">
        <f>_xlfn.XLOOKUP($AV978,'Size capacities'!$A$2:$A$120,'Size capacities'!E$2:E$120)</f>
        <v>#N/A</v>
      </c>
      <c r="AY978" s="85" t="e">
        <f>_xlfn.XLOOKUP($AV978,'Size capacities'!$A$2:$A$120,'Size capacities'!F$2:F$120)</f>
        <v>#N/A</v>
      </c>
      <c r="AZ978" s="85" t="e">
        <f>_xlfn.XLOOKUP($AV978,'Size capacities'!$A$2:$A$120,'Size capacities'!G$2:G$120)</f>
        <v>#N/A</v>
      </c>
      <c r="BA978" s="85">
        <f t="shared" si="328"/>
        <v>0</v>
      </c>
      <c r="BB978" s="85">
        <f t="shared" si="339"/>
        <v>0</v>
      </c>
    </row>
    <row r="979" spans="1:54" x14ac:dyDescent="0.3">
      <c r="A979" s="7">
        <v>976</v>
      </c>
      <c r="B979" s="91"/>
      <c r="C979" s="91"/>
      <c r="D979" s="91"/>
      <c r="E979" s="91"/>
      <c r="F979" s="91"/>
      <c r="G979" s="91"/>
      <c r="H979" s="91"/>
      <c r="I979" s="91"/>
      <c r="J979" s="91"/>
      <c r="K979" s="92"/>
      <c r="L979" s="92"/>
      <c r="M979" s="9">
        <f t="shared" ca="1" si="319"/>
        <v>0</v>
      </c>
      <c r="N979" s="10" cm="1">
        <f t="array" aca="1" ref="N979" ca="1">IF(ISBLANK(C979),0,IF(F979="Flow",AP979,IF(F979="Cascade",AQ979,IF(OR(ISBLANK(F979),ISBLANK(G979),ISBLANK(I979),ISBLANK(J979)),0,(_xlfn.XLOOKUP(S979,INDIRECT(U979&amp;W979&amp;"W"),_xlfn.XLOOKUP(T979,INDIRECT(U979&amp;W979&amp;"D"),INDIRECT(U979&amp;W979))))))))</f>
        <v>0</v>
      </c>
      <c r="O979" s="93"/>
      <c r="P979" s="9">
        <f t="shared" ca="1" si="320"/>
        <v>0</v>
      </c>
      <c r="Q979" s="9">
        <f t="shared" si="329"/>
        <v>0</v>
      </c>
      <c r="S979" s="7">
        <f t="shared" si="330"/>
        <v>800</v>
      </c>
      <c r="T979" s="7">
        <f t="shared" si="331"/>
        <v>800</v>
      </c>
      <c r="U979" s="8" t="str">
        <f t="shared" si="332"/>
        <v/>
      </c>
      <c r="V979" s="7" cm="1">
        <f t="array" aca="1" ref="V979" ca="1">IF(ISBLANK(I979),0,_xlfn.XLOOKUP(I979,INDIRECT(U979&amp;"Controls"),INDIRECT(U979&amp;"ControlsAddon")))</f>
        <v>0</v>
      </c>
      <c r="W979" s="7" t="str">
        <f t="shared" si="321"/>
        <v/>
      </c>
      <c r="X979" s="7" cm="1">
        <f t="array" aca="1" ref="X979" ca="1">IF(AND(K979="y",NOT(ISBLANK(H979))),_xlfn.XLOOKUP(S979,ralcassette,ralcassettecost),IF(K979="Y",_xlfn.XLOOKUP(S979,INDIRECT(U979&amp;"RALW"),_xlfn.XLOOKUP(T979,INDIRECT(U979&amp;"RALD"),INDIRECT(U979&amp;"RAL"))),0))</f>
        <v>0</v>
      </c>
      <c r="Y979" s="7">
        <f t="shared" si="333"/>
        <v>0</v>
      </c>
      <c r="Z979" s="7">
        <f t="shared" si="334"/>
        <v>0</v>
      </c>
      <c r="AA979" s="7" cm="1">
        <f t="array" ref="AA979">IF(ISNUMBER(SEARCH("cassette",H979)),_xlfn.XLOOKUP(S979,cassettewidth,_xlfn.XLOOKUP(H979,cassettetype,cassette)),IF(ISNUMBER(SEARCH("fascia",H979)),_xlfn.XLOOKUP(S979,fasciawidth,_xlfn.XLOOKUP(H979,fasciatype,fascia)),0))</f>
        <v>0</v>
      </c>
      <c r="AB979" s="7" t="str">
        <f t="shared" si="335"/>
        <v/>
      </c>
      <c r="AC979" s="7" t="str" cm="1">
        <f t="array" ref="AC979">IF(NOT(ISBLANK(H979)),_xlfn.XLOOKUP(S979,cassetterefwidth,_xlfn.XLOOKUP(T979,cassetterefdrop,cassetteref)),"")</f>
        <v/>
      </c>
      <c r="AD979" s="1" t="b">
        <f t="shared" si="336"/>
        <v>0</v>
      </c>
      <c r="AE979" s="1" t="b">
        <f t="shared" si="322"/>
        <v>0</v>
      </c>
      <c r="AF979" s="10" t="e" cm="1">
        <f t="array" aca="1" ref="AF979" ca="1">(_xlfn.XLOOKUP($S979,INDIRECT($U979&amp;$W979&amp;"W"),_xlfn.XLOOKUP($T979,INDIRECT($U979&amp;$W979&amp;"D"),INDIRECT($U979&amp;$W979))))</f>
        <v>#REF!</v>
      </c>
      <c r="AG979" s="9"/>
      <c r="AH979" s="9"/>
      <c r="AI979" s="9"/>
      <c r="AJ979" s="9"/>
      <c r="AK979" s="9"/>
      <c r="AL979" s="7">
        <f t="shared" si="323"/>
        <v>500</v>
      </c>
      <c r="AM979" s="7" t="str">
        <f t="shared" si="337"/>
        <v/>
      </c>
      <c r="AN979" s="7">
        <f t="shared" si="324"/>
        <v>0</v>
      </c>
      <c r="AO979" s="7">
        <f t="shared" si="325"/>
        <v>0</v>
      </c>
      <c r="AP979" s="9" cm="1">
        <f t="array" aca="1" ref="AP979" ca="1">IF(F979="Flow",_xlfn.XLOOKUP(AL979,INDIRECT(F979&amp;AM979&amp;"W"),_xlfn.XLOOKUP(AI979,INDIRECT(F979&amp;AM979&amp;"H"),INDIRECT(F979&amp;AM979))),0)</f>
        <v>0</v>
      </c>
      <c r="AQ979" s="9">
        <f>IF(F979="Cascade",_xlfn.XLOOKUP(S979,Cascade!$C$4:$S$4,Cascade!$C$5:$S$5),0)</f>
        <v>0</v>
      </c>
      <c r="AR979" s="9" t="b">
        <f t="shared" si="326"/>
        <v>0</v>
      </c>
      <c r="AS979" s="9" cm="1">
        <f t="array" aca="1" ref="AS979" ca="1">IF(OR(G979="Ellipse 43",G979="Luxury 46",G979="Type 2",G979="Type D",G979="Type Z",ISBLANK(G979)),0,_xlfn.XLOOKUP(S979,INDIRECT(U979&amp;AR979&amp;"w"),INDIRECT(U979&amp;AR979)))</f>
        <v>0</v>
      </c>
      <c r="AT979" s="9" cm="1">
        <f t="array" ref="AT979">IF(F979="ExtraLok 100",_xlfn.XLOOKUP(S979,'ExtraLok 100'!$C$6:$S$6,_xlfn.XLOOKUP('Pricing Tool'!T979,'ExtraLok 100'!$A$7:$A$21,'ExtraLok 100'!$C$7:$S$21)),IF(F979="ExtraLok 125",_xlfn.XLOOKUP('Pricing Tool'!S979,'ExtraLok 125'!$C$6:$S$6,_xlfn.XLOOKUP('Pricing Tool'!T979,'ExtraLok 125'!$A$7:$A$33,'ExtraLok 125'!$C$7:$S$33)),0))</f>
        <v>0</v>
      </c>
      <c r="AU979" s="9">
        <f t="shared" ca="1" si="338"/>
        <v>0</v>
      </c>
      <c r="AV979" s="9" t="str">
        <f t="shared" si="327"/>
        <v/>
      </c>
      <c r="AW979" s="85" t="e">
        <f>_xlfn.XLOOKUP($AV979,'Size capacities'!$A$2:$A$120,'Size capacities'!D$2:D$120)</f>
        <v>#N/A</v>
      </c>
      <c r="AX979" s="85" t="e">
        <f>_xlfn.XLOOKUP($AV979,'Size capacities'!$A$2:$A$120,'Size capacities'!E$2:E$120)</f>
        <v>#N/A</v>
      </c>
      <c r="AY979" s="85" t="e">
        <f>_xlfn.XLOOKUP($AV979,'Size capacities'!$A$2:$A$120,'Size capacities'!F$2:F$120)</f>
        <v>#N/A</v>
      </c>
      <c r="AZ979" s="85" t="e">
        <f>_xlfn.XLOOKUP($AV979,'Size capacities'!$A$2:$A$120,'Size capacities'!G$2:G$120)</f>
        <v>#N/A</v>
      </c>
      <c r="BA979" s="85">
        <f t="shared" si="328"/>
        <v>0</v>
      </c>
      <c r="BB979" s="85">
        <f t="shared" si="339"/>
        <v>0</v>
      </c>
    </row>
    <row r="980" spans="1:54" x14ac:dyDescent="0.3">
      <c r="A980" s="7">
        <v>977</v>
      </c>
      <c r="B980" s="91"/>
      <c r="C980" s="91"/>
      <c r="D980" s="91"/>
      <c r="E980" s="91"/>
      <c r="F980" s="91"/>
      <c r="G980" s="91"/>
      <c r="H980" s="91"/>
      <c r="I980" s="91"/>
      <c r="J980" s="91"/>
      <c r="K980" s="92"/>
      <c r="L980" s="92"/>
      <c r="M980" s="9">
        <f t="shared" ca="1" si="319"/>
        <v>0</v>
      </c>
      <c r="N980" s="10" cm="1">
        <f t="array" aca="1" ref="N980" ca="1">IF(ISBLANK(C980),0,IF(F980="Flow",AP980,IF(F980="Cascade",AQ980,IF(OR(ISBLANK(F980),ISBLANK(G980),ISBLANK(I980),ISBLANK(J980)),0,(_xlfn.XLOOKUP(S980,INDIRECT(U980&amp;W980&amp;"W"),_xlfn.XLOOKUP(T980,INDIRECT(U980&amp;W980&amp;"D"),INDIRECT(U980&amp;W980))))))))</f>
        <v>0</v>
      </c>
      <c r="O980" s="93"/>
      <c r="P980" s="9">
        <f t="shared" ca="1" si="320"/>
        <v>0</v>
      </c>
      <c r="Q980" s="9">
        <f t="shared" si="329"/>
        <v>0</v>
      </c>
      <c r="S980" s="7">
        <f t="shared" si="330"/>
        <v>800</v>
      </c>
      <c r="T980" s="7">
        <f t="shared" si="331"/>
        <v>800</v>
      </c>
      <c r="U980" s="8" t="str">
        <f t="shared" si="332"/>
        <v/>
      </c>
      <c r="V980" s="7" cm="1">
        <f t="array" aca="1" ref="V980" ca="1">IF(ISBLANK(I980),0,_xlfn.XLOOKUP(I980,INDIRECT(U980&amp;"Controls"),INDIRECT(U980&amp;"ControlsAddon")))</f>
        <v>0</v>
      </c>
      <c r="W980" s="7" t="str">
        <f t="shared" si="321"/>
        <v/>
      </c>
      <c r="X980" s="7" cm="1">
        <f t="array" aca="1" ref="X980" ca="1">IF(AND(K980="y",NOT(ISBLANK(H980))),_xlfn.XLOOKUP(S980,ralcassette,ralcassettecost),IF(K980="Y",_xlfn.XLOOKUP(S980,INDIRECT(U980&amp;"RALW"),_xlfn.XLOOKUP(T980,INDIRECT(U980&amp;"RALD"),INDIRECT(U980&amp;"RAL"))),0))</f>
        <v>0</v>
      </c>
      <c r="Y980" s="7">
        <f t="shared" si="333"/>
        <v>0</v>
      </c>
      <c r="Z980" s="7">
        <f t="shared" si="334"/>
        <v>0</v>
      </c>
      <c r="AA980" s="7" cm="1">
        <f t="array" ref="AA980">IF(ISNUMBER(SEARCH("cassette",H980)),_xlfn.XLOOKUP(S980,cassettewidth,_xlfn.XLOOKUP(H980,cassettetype,cassette)),IF(ISNUMBER(SEARCH("fascia",H980)),_xlfn.XLOOKUP(S980,fasciawidth,_xlfn.XLOOKUP(H980,fasciatype,fascia)),0))</f>
        <v>0</v>
      </c>
      <c r="AB980" s="7" t="str">
        <f t="shared" si="335"/>
        <v/>
      </c>
      <c r="AC980" s="7" t="str" cm="1">
        <f t="array" ref="AC980">IF(NOT(ISBLANK(H980)),_xlfn.XLOOKUP(S980,cassetterefwidth,_xlfn.XLOOKUP(T980,cassetterefdrop,cassetteref)),"")</f>
        <v/>
      </c>
      <c r="AD980" s="1" t="b">
        <f t="shared" si="336"/>
        <v>0</v>
      </c>
      <c r="AE980" s="1" t="b">
        <f t="shared" si="322"/>
        <v>0</v>
      </c>
      <c r="AF980" s="10" t="e" cm="1">
        <f t="array" aca="1" ref="AF980" ca="1">(_xlfn.XLOOKUP($S980,INDIRECT($U980&amp;$W980&amp;"W"),_xlfn.XLOOKUP($T980,INDIRECT($U980&amp;$W980&amp;"D"),INDIRECT($U980&amp;$W980))))</f>
        <v>#REF!</v>
      </c>
      <c r="AG980" s="9"/>
      <c r="AH980" s="9"/>
      <c r="AI980" s="9"/>
      <c r="AJ980" s="9"/>
      <c r="AK980" s="9"/>
      <c r="AL980" s="7">
        <f t="shared" si="323"/>
        <v>500</v>
      </c>
      <c r="AM980" s="7" t="str">
        <f t="shared" si="337"/>
        <v/>
      </c>
      <c r="AN980" s="7">
        <f t="shared" si="324"/>
        <v>0</v>
      </c>
      <c r="AO980" s="7">
        <f t="shared" si="325"/>
        <v>0</v>
      </c>
      <c r="AP980" s="9" cm="1">
        <f t="array" aca="1" ref="AP980" ca="1">IF(F980="Flow",_xlfn.XLOOKUP(AL980,INDIRECT(F980&amp;AM980&amp;"W"),_xlfn.XLOOKUP(AI980,INDIRECT(F980&amp;AM980&amp;"H"),INDIRECT(F980&amp;AM980))),0)</f>
        <v>0</v>
      </c>
      <c r="AQ980" s="9">
        <f>IF(F980="Cascade",_xlfn.XLOOKUP(S980,Cascade!$C$4:$S$4,Cascade!$C$5:$S$5),0)</f>
        <v>0</v>
      </c>
      <c r="AR980" s="9" t="b">
        <f t="shared" si="326"/>
        <v>0</v>
      </c>
      <c r="AS980" s="9" cm="1">
        <f t="array" aca="1" ref="AS980" ca="1">IF(OR(G980="Ellipse 43",G980="Luxury 46",G980="Type 2",G980="Type D",G980="Type Z",ISBLANK(G980)),0,_xlfn.XLOOKUP(S980,INDIRECT(U980&amp;AR980&amp;"w"),INDIRECT(U980&amp;AR980)))</f>
        <v>0</v>
      </c>
      <c r="AT980" s="9" cm="1">
        <f t="array" ref="AT980">IF(F980="ExtraLok 100",_xlfn.XLOOKUP(S980,'ExtraLok 100'!$C$6:$S$6,_xlfn.XLOOKUP('Pricing Tool'!T980,'ExtraLok 100'!$A$7:$A$21,'ExtraLok 100'!$C$7:$S$21)),IF(F980="ExtraLok 125",_xlfn.XLOOKUP('Pricing Tool'!S980,'ExtraLok 125'!$C$6:$S$6,_xlfn.XLOOKUP('Pricing Tool'!T980,'ExtraLok 125'!$A$7:$A$33,'ExtraLok 125'!$C$7:$S$33)),0))</f>
        <v>0</v>
      </c>
      <c r="AU980" s="9">
        <f t="shared" ca="1" si="338"/>
        <v>0</v>
      </c>
      <c r="AV980" s="9" t="str">
        <f t="shared" si="327"/>
        <v/>
      </c>
      <c r="AW980" s="85" t="e">
        <f>_xlfn.XLOOKUP($AV980,'Size capacities'!$A$2:$A$120,'Size capacities'!D$2:D$120)</f>
        <v>#N/A</v>
      </c>
      <c r="AX980" s="85" t="e">
        <f>_xlfn.XLOOKUP($AV980,'Size capacities'!$A$2:$A$120,'Size capacities'!E$2:E$120)</f>
        <v>#N/A</v>
      </c>
      <c r="AY980" s="85" t="e">
        <f>_xlfn.XLOOKUP($AV980,'Size capacities'!$A$2:$A$120,'Size capacities'!F$2:F$120)</f>
        <v>#N/A</v>
      </c>
      <c r="AZ980" s="85" t="e">
        <f>_xlfn.XLOOKUP($AV980,'Size capacities'!$A$2:$A$120,'Size capacities'!G$2:G$120)</f>
        <v>#N/A</v>
      </c>
      <c r="BA980" s="85">
        <f t="shared" si="328"/>
        <v>0</v>
      </c>
      <c r="BB980" s="85">
        <f t="shared" si="339"/>
        <v>0</v>
      </c>
    </row>
    <row r="981" spans="1:54" x14ac:dyDescent="0.3">
      <c r="A981" s="7">
        <v>978</v>
      </c>
      <c r="B981" s="91"/>
      <c r="C981" s="91"/>
      <c r="D981" s="91"/>
      <c r="E981" s="91"/>
      <c r="F981" s="91"/>
      <c r="G981" s="91"/>
      <c r="H981" s="91"/>
      <c r="I981" s="91"/>
      <c r="J981" s="91"/>
      <c r="K981" s="92"/>
      <c r="L981" s="92"/>
      <c r="M981" s="9">
        <f t="shared" ca="1" si="319"/>
        <v>0</v>
      </c>
      <c r="N981" s="10" cm="1">
        <f t="array" aca="1" ref="N981" ca="1">IF(ISBLANK(C981),0,IF(F981="Flow",AP981,IF(F981="Cascade",AQ981,IF(OR(ISBLANK(F981),ISBLANK(G981),ISBLANK(I981),ISBLANK(J981)),0,(_xlfn.XLOOKUP(S981,INDIRECT(U981&amp;W981&amp;"W"),_xlfn.XLOOKUP(T981,INDIRECT(U981&amp;W981&amp;"D"),INDIRECT(U981&amp;W981))))))))</f>
        <v>0</v>
      </c>
      <c r="O981" s="93"/>
      <c r="P981" s="9">
        <f t="shared" ca="1" si="320"/>
        <v>0</v>
      </c>
      <c r="Q981" s="9">
        <f t="shared" si="329"/>
        <v>0</v>
      </c>
      <c r="S981" s="7">
        <f t="shared" si="330"/>
        <v>800</v>
      </c>
      <c r="T981" s="7">
        <f t="shared" si="331"/>
        <v>800</v>
      </c>
      <c r="U981" s="8" t="str">
        <f t="shared" si="332"/>
        <v/>
      </c>
      <c r="V981" s="7" cm="1">
        <f t="array" aca="1" ref="V981" ca="1">IF(ISBLANK(I981),0,_xlfn.XLOOKUP(I981,INDIRECT(U981&amp;"Controls"),INDIRECT(U981&amp;"ControlsAddon")))</f>
        <v>0</v>
      </c>
      <c r="W981" s="7" t="str">
        <f t="shared" si="321"/>
        <v/>
      </c>
      <c r="X981" s="7" cm="1">
        <f t="array" aca="1" ref="X981" ca="1">IF(AND(K981="y",NOT(ISBLANK(H981))),_xlfn.XLOOKUP(S981,ralcassette,ralcassettecost),IF(K981="Y",_xlfn.XLOOKUP(S981,INDIRECT(U981&amp;"RALW"),_xlfn.XLOOKUP(T981,INDIRECT(U981&amp;"RALD"),INDIRECT(U981&amp;"RAL"))),0))</f>
        <v>0</v>
      </c>
      <c r="Y981" s="7">
        <f t="shared" si="333"/>
        <v>0</v>
      </c>
      <c r="Z981" s="7">
        <f t="shared" si="334"/>
        <v>0</v>
      </c>
      <c r="AA981" s="7" cm="1">
        <f t="array" ref="AA981">IF(ISNUMBER(SEARCH("cassette",H981)),_xlfn.XLOOKUP(S981,cassettewidth,_xlfn.XLOOKUP(H981,cassettetype,cassette)),IF(ISNUMBER(SEARCH("fascia",H981)),_xlfn.XLOOKUP(S981,fasciawidth,_xlfn.XLOOKUP(H981,fasciatype,fascia)),0))</f>
        <v>0</v>
      </c>
      <c r="AB981" s="7" t="str">
        <f t="shared" si="335"/>
        <v/>
      </c>
      <c r="AC981" s="7" t="str" cm="1">
        <f t="array" ref="AC981">IF(NOT(ISBLANK(H981)),_xlfn.XLOOKUP(S981,cassetterefwidth,_xlfn.XLOOKUP(T981,cassetterefdrop,cassetteref)),"")</f>
        <v/>
      </c>
      <c r="AD981" s="1" t="b">
        <f t="shared" si="336"/>
        <v>0</v>
      </c>
      <c r="AE981" s="1" t="b">
        <f t="shared" si="322"/>
        <v>0</v>
      </c>
      <c r="AF981" s="10" t="e" cm="1">
        <f t="array" aca="1" ref="AF981" ca="1">(_xlfn.XLOOKUP($S981,INDIRECT($U981&amp;$W981&amp;"W"),_xlfn.XLOOKUP($T981,INDIRECT($U981&amp;$W981&amp;"D"),INDIRECT($U981&amp;$W981))))</f>
        <v>#REF!</v>
      </c>
      <c r="AG981" s="9"/>
      <c r="AH981" s="9"/>
      <c r="AI981" s="9"/>
      <c r="AJ981" s="9"/>
      <c r="AK981" s="9"/>
      <c r="AL981" s="7">
        <f t="shared" si="323"/>
        <v>500</v>
      </c>
      <c r="AM981" s="7" t="str">
        <f t="shared" si="337"/>
        <v/>
      </c>
      <c r="AN981" s="7">
        <f t="shared" si="324"/>
        <v>0</v>
      </c>
      <c r="AO981" s="7">
        <f t="shared" si="325"/>
        <v>0</v>
      </c>
      <c r="AP981" s="9" cm="1">
        <f t="array" aca="1" ref="AP981" ca="1">IF(F981="Flow",_xlfn.XLOOKUP(AL981,INDIRECT(F981&amp;AM981&amp;"W"),_xlfn.XLOOKUP(AI981,INDIRECT(F981&amp;AM981&amp;"H"),INDIRECT(F981&amp;AM981))),0)</f>
        <v>0</v>
      </c>
      <c r="AQ981" s="9">
        <f>IF(F981="Cascade",_xlfn.XLOOKUP(S981,Cascade!$C$4:$S$4,Cascade!$C$5:$S$5),0)</f>
        <v>0</v>
      </c>
      <c r="AR981" s="9" t="b">
        <f t="shared" si="326"/>
        <v>0</v>
      </c>
      <c r="AS981" s="9" cm="1">
        <f t="array" aca="1" ref="AS981" ca="1">IF(OR(G981="Ellipse 43",G981="Luxury 46",G981="Type 2",G981="Type D",G981="Type Z",ISBLANK(G981)),0,_xlfn.XLOOKUP(S981,INDIRECT(U981&amp;AR981&amp;"w"),INDIRECT(U981&amp;AR981)))</f>
        <v>0</v>
      </c>
      <c r="AT981" s="9" cm="1">
        <f t="array" ref="AT981">IF(F981="ExtraLok 100",_xlfn.XLOOKUP(S981,'ExtraLok 100'!$C$6:$S$6,_xlfn.XLOOKUP('Pricing Tool'!T981,'ExtraLok 100'!$A$7:$A$21,'ExtraLok 100'!$C$7:$S$21)),IF(F981="ExtraLok 125",_xlfn.XLOOKUP('Pricing Tool'!S981,'ExtraLok 125'!$C$6:$S$6,_xlfn.XLOOKUP('Pricing Tool'!T981,'ExtraLok 125'!$A$7:$A$33,'ExtraLok 125'!$C$7:$S$33)),0))</f>
        <v>0</v>
      </c>
      <c r="AU981" s="9">
        <f t="shared" ca="1" si="338"/>
        <v>0</v>
      </c>
      <c r="AV981" s="9" t="str">
        <f t="shared" si="327"/>
        <v/>
      </c>
      <c r="AW981" s="85" t="e">
        <f>_xlfn.XLOOKUP($AV981,'Size capacities'!$A$2:$A$120,'Size capacities'!D$2:D$120)</f>
        <v>#N/A</v>
      </c>
      <c r="AX981" s="85" t="e">
        <f>_xlfn.XLOOKUP($AV981,'Size capacities'!$A$2:$A$120,'Size capacities'!E$2:E$120)</f>
        <v>#N/A</v>
      </c>
      <c r="AY981" s="85" t="e">
        <f>_xlfn.XLOOKUP($AV981,'Size capacities'!$A$2:$A$120,'Size capacities'!F$2:F$120)</f>
        <v>#N/A</v>
      </c>
      <c r="AZ981" s="85" t="e">
        <f>_xlfn.XLOOKUP($AV981,'Size capacities'!$A$2:$A$120,'Size capacities'!G$2:G$120)</f>
        <v>#N/A</v>
      </c>
      <c r="BA981" s="85">
        <f t="shared" si="328"/>
        <v>0</v>
      </c>
      <c r="BB981" s="85">
        <f t="shared" si="339"/>
        <v>0</v>
      </c>
    </row>
    <row r="982" spans="1:54" x14ac:dyDescent="0.3">
      <c r="A982" s="7">
        <v>979</v>
      </c>
      <c r="B982" s="91"/>
      <c r="C982" s="91"/>
      <c r="D982" s="91"/>
      <c r="E982" s="91"/>
      <c r="F982" s="91"/>
      <c r="G982" s="91"/>
      <c r="H982" s="91"/>
      <c r="I982" s="91"/>
      <c r="J982" s="91"/>
      <c r="K982" s="92"/>
      <c r="L982" s="92"/>
      <c r="M982" s="9">
        <f t="shared" ca="1" si="319"/>
        <v>0</v>
      </c>
      <c r="N982" s="10" cm="1">
        <f t="array" aca="1" ref="N982" ca="1">IF(ISBLANK(C982),0,IF(F982="Flow",AP982,IF(F982="Cascade",AQ982,IF(OR(ISBLANK(F982),ISBLANK(G982),ISBLANK(I982),ISBLANK(J982)),0,(_xlfn.XLOOKUP(S982,INDIRECT(U982&amp;W982&amp;"W"),_xlfn.XLOOKUP(T982,INDIRECT(U982&amp;W982&amp;"D"),INDIRECT(U982&amp;W982))))))))</f>
        <v>0</v>
      </c>
      <c r="O982" s="93"/>
      <c r="P982" s="9">
        <f t="shared" ca="1" si="320"/>
        <v>0</v>
      </c>
      <c r="Q982" s="9">
        <f t="shared" si="329"/>
        <v>0</v>
      </c>
      <c r="S982" s="7">
        <f t="shared" si="330"/>
        <v>800</v>
      </c>
      <c r="T982" s="7">
        <f t="shared" si="331"/>
        <v>800</v>
      </c>
      <c r="U982" s="8" t="str">
        <f t="shared" si="332"/>
        <v/>
      </c>
      <c r="V982" s="7" cm="1">
        <f t="array" aca="1" ref="V982" ca="1">IF(ISBLANK(I982),0,_xlfn.XLOOKUP(I982,INDIRECT(U982&amp;"Controls"),INDIRECT(U982&amp;"ControlsAddon")))</f>
        <v>0</v>
      </c>
      <c r="W982" s="7" t="str">
        <f t="shared" si="321"/>
        <v/>
      </c>
      <c r="X982" s="7" cm="1">
        <f t="array" aca="1" ref="X982" ca="1">IF(AND(K982="y",NOT(ISBLANK(H982))),_xlfn.XLOOKUP(S982,ralcassette,ralcassettecost),IF(K982="Y",_xlfn.XLOOKUP(S982,INDIRECT(U982&amp;"RALW"),_xlfn.XLOOKUP(T982,INDIRECT(U982&amp;"RALD"),INDIRECT(U982&amp;"RAL"))),0))</f>
        <v>0</v>
      </c>
      <c r="Y982" s="7">
        <f t="shared" si="333"/>
        <v>0</v>
      </c>
      <c r="Z982" s="7">
        <f t="shared" si="334"/>
        <v>0</v>
      </c>
      <c r="AA982" s="7" cm="1">
        <f t="array" ref="AA982">IF(ISNUMBER(SEARCH("cassette",H982)),_xlfn.XLOOKUP(S982,cassettewidth,_xlfn.XLOOKUP(H982,cassettetype,cassette)),IF(ISNUMBER(SEARCH("fascia",H982)),_xlfn.XLOOKUP(S982,fasciawidth,_xlfn.XLOOKUP(H982,fasciatype,fascia)),0))</f>
        <v>0</v>
      </c>
      <c r="AB982" s="7" t="str">
        <f t="shared" si="335"/>
        <v/>
      </c>
      <c r="AC982" s="7" t="str" cm="1">
        <f t="array" ref="AC982">IF(NOT(ISBLANK(H982)),_xlfn.XLOOKUP(S982,cassetterefwidth,_xlfn.XLOOKUP(T982,cassetterefdrop,cassetteref)),"")</f>
        <v/>
      </c>
      <c r="AD982" s="1" t="b">
        <f t="shared" si="336"/>
        <v>0</v>
      </c>
      <c r="AE982" s="1" t="b">
        <f t="shared" si="322"/>
        <v>0</v>
      </c>
      <c r="AF982" s="10" t="e" cm="1">
        <f t="array" aca="1" ref="AF982" ca="1">(_xlfn.XLOOKUP($S982,INDIRECT($U982&amp;$W982&amp;"W"),_xlfn.XLOOKUP($T982,INDIRECT($U982&amp;$W982&amp;"D"),INDIRECT($U982&amp;$W982))))</f>
        <v>#REF!</v>
      </c>
      <c r="AG982" s="9"/>
      <c r="AH982" s="9"/>
      <c r="AI982" s="9"/>
      <c r="AJ982" s="9"/>
      <c r="AK982" s="9"/>
      <c r="AL982" s="7">
        <f t="shared" si="323"/>
        <v>500</v>
      </c>
      <c r="AM982" s="7" t="str">
        <f t="shared" si="337"/>
        <v/>
      </c>
      <c r="AN982" s="7">
        <f t="shared" si="324"/>
        <v>0</v>
      </c>
      <c r="AO982" s="7">
        <f t="shared" si="325"/>
        <v>0</v>
      </c>
      <c r="AP982" s="9" cm="1">
        <f t="array" aca="1" ref="AP982" ca="1">IF(F982="Flow",_xlfn.XLOOKUP(AL982,INDIRECT(F982&amp;AM982&amp;"W"),_xlfn.XLOOKUP(AI982,INDIRECT(F982&amp;AM982&amp;"H"),INDIRECT(F982&amp;AM982))),0)</f>
        <v>0</v>
      </c>
      <c r="AQ982" s="9">
        <f>IF(F982="Cascade",_xlfn.XLOOKUP(S982,Cascade!$C$4:$S$4,Cascade!$C$5:$S$5),0)</f>
        <v>0</v>
      </c>
      <c r="AR982" s="9" t="b">
        <f t="shared" si="326"/>
        <v>0</v>
      </c>
      <c r="AS982" s="9" cm="1">
        <f t="array" aca="1" ref="AS982" ca="1">IF(OR(G982="Ellipse 43",G982="Luxury 46",G982="Type 2",G982="Type D",G982="Type Z",ISBLANK(G982)),0,_xlfn.XLOOKUP(S982,INDIRECT(U982&amp;AR982&amp;"w"),INDIRECT(U982&amp;AR982)))</f>
        <v>0</v>
      </c>
      <c r="AT982" s="9" cm="1">
        <f t="array" ref="AT982">IF(F982="ExtraLok 100",_xlfn.XLOOKUP(S982,'ExtraLok 100'!$C$6:$S$6,_xlfn.XLOOKUP('Pricing Tool'!T982,'ExtraLok 100'!$A$7:$A$21,'ExtraLok 100'!$C$7:$S$21)),IF(F982="ExtraLok 125",_xlfn.XLOOKUP('Pricing Tool'!S982,'ExtraLok 125'!$C$6:$S$6,_xlfn.XLOOKUP('Pricing Tool'!T982,'ExtraLok 125'!$A$7:$A$33,'ExtraLok 125'!$C$7:$S$33)),0))</f>
        <v>0</v>
      </c>
      <c r="AU982" s="9">
        <f t="shared" ca="1" si="338"/>
        <v>0</v>
      </c>
      <c r="AV982" s="9" t="str">
        <f t="shared" si="327"/>
        <v/>
      </c>
      <c r="AW982" s="85" t="e">
        <f>_xlfn.XLOOKUP($AV982,'Size capacities'!$A$2:$A$120,'Size capacities'!D$2:D$120)</f>
        <v>#N/A</v>
      </c>
      <c r="AX982" s="85" t="e">
        <f>_xlfn.XLOOKUP($AV982,'Size capacities'!$A$2:$A$120,'Size capacities'!E$2:E$120)</f>
        <v>#N/A</v>
      </c>
      <c r="AY982" s="85" t="e">
        <f>_xlfn.XLOOKUP($AV982,'Size capacities'!$A$2:$A$120,'Size capacities'!F$2:F$120)</f>
        <v>#N/A</v>
      </c>
      <c r="AZ982" s="85" t="e">
        <f>_xlfn.XLOOKUP($AV982,'Size capacities'!$A$2:$A$120,'Size capacities'!G$2:G$120)</f>
        <v>#N/A</v>
      </c>
      <c r="BA982" s="85">
        <f t="shared" si="328"/>
        <v>0</v>
      </c>
      <c r="BB982" s="85">
        <f t="shared" si="339"/>
        <v>0</v>
      </c>
    </row>
    <row r="983" spans="1:54" x14ac:dyDescent="0.3">
      <c r="A983" s="7">
        <v>980</v>
      </c>
      <c r="B983" s="91"/>
      <c r="C983" s="91"/>
      <c r="D983" s="91"/>
      <c r="E983" s="91"/>
      <c r="F983" s="91"/>
      <c r="G983" s="91"/>
      <c r="H983" s="91"/>
      <c r="I983" s="91"/>
      <c r="J983" s="91"/>
      <c r="K983" s="92"/>
      <c r="L983" s="92"/>
      <c r="M983" s="9">
        <f t="shared" ca="1" si="319"/>
        <v>0</v>
      </c>
      <c r="N983" s="10" cm="1">
        <f t="array" aca="1" ref="N983" ca="1">IF(ISBLANK(C983),0,IF(F983="Flow",AP983,IF(F983="Cascade",AQ983,IF(OR(ISBLANK(F983),ISBLANK(G983),ISBLANK(I983),ISBLANK(J983)),0,(_xlfn.XLOOKUP(S983,INDIRECT(U983&amp;W983&amp;"W"),_xlfn.XLOOKUP(T983,INDIRECT(U983&amp;W983&amp;"D"),INDIRECT(U983&amp;W983))))))))</f>
        <v>0</v>
      </c>
      <c r="O983" s="93"/>
      <c r="P983" s="9">
        <f t="shared" ca="1" si="320"/>
        <v>0</v>
      </c>
      <c r="Q983" s="9">
        <f t="shared" si="329"/>
        <v>0</v>
      </c>
      <c r="S983" s="7">
        <f t="shared" si="330"/>
        <v>800</v>
      </c>
      <c r="T983" s="7">
        <f t="shared" si="331"/>
        <v>800</v>
      </c>
      <c r="U983" s="8" t="str">
        <f t="shared" si="332"/>
        <v/>
      </c>
      <c r="V983" s="7" cm="1">
        <f t="array" aca="1" ref="V983" ca="1">IF(ISBLANK(I983),0,_xlfn.XLOOKUP(I983,INDIRECT(U983&amp;"Controls"),INDIRECT(U983&amp;"ControlsAddon")))</f>
        <v>0</v>
      </c>
      <c r="W983" s="7" t="str">
        <f t="shared" si="321"/>
        <v/>
      </c>
      <c r="X983" s="7" cm="1">
        <f t="array" aca="1" ref="X983" ca="1">IF(AND(K983="y",NOT(ISBLANK(H983))),_xlfn.XLOOKUP(S983,ralcassette,ralcassettecost),IF(K983="Y",_xlfn.XLOOKUP(S983,INDIRECT(U983&amp;"RALW"),_xlfn.XLOOKUP(T983,INDIRECT(U983&amp;"RALD"),INDIRECT(U983&amp;"RAL"))),0))</f>
        <v>0</v>
      </c>
      <c r="Y983" s="7">
        <f t="shared" si="333"/>
        <v>0</v>
      </c>
      <c r="Z983" s="7">
        <f t="shared" si="334"/>
        <v>0</v>
      </c>
      <c r="AA983" s="7" cm="1">
        <f t="array" ref="AA983">IF(ISNUMBER(SEARCH("cassette",H983)),_xlfn.XLOOKUP(S983,cassettewidth,_xlfn.XLOOKUP(H983,cassettetype,cassette)),IF(ISNUMBER(SEARCH("fascia",H983)),_xlfn.XLOOKUP(S983,fasciawidth,_xlfn.XLOOKUP(H983,fasciatype,fascia)),0))</f>
        <v>0</v>
      </c>
      <c r="AB983" s="7" t="str">
        <f t="shared" si="335"/>
        <v/>
      </c>
      <c r="AC983" s="7" t="str" cm="1">
        <f t="array" ref="AC983">IF(NOT(ISBLANK(H983)),_xlfn.XLOOKUP(S983,cassetterefwidth,_xlfn.XLOOKUP(T983,cassetterefdrop,cassetteref)),"")</f>
        <v/>
      </c>
      <c r="AD983" s="1" t="b">
        <f t="shared" si="336"/>
        <v>0</v>
      </c>
      <c r="AE983" s="1" t="b">
        <f t="shared" si="322"/>
        <v>0</v>
      </c>
      <c r="AF983" s="10" t="e" cm="1">
        <f t="array" aca="1" ref="AF983" ca="1">(_xlfn.XLOOKUP($S983,INDIRECT($U983&amp;$W983&amp;"W"),_xlfn.XLOOKUP($T983,INDIRECT($U983&amp;$W983&amp;"D"),INDIRECT($U983&amp;$W983))))</f>
        <v>#REF!</v>
      </c>
      <c r="AG983" s="9"/>
      <c r="AH983" s="9"/>
      <c r="AI983" s="9"/>
      <c r="AJ983" s="9"/>
      <c r="AK983" s="9"/>
      <c r="AL983" s="7">
        <f t="shared" si="323"/>
        <v>500</v>
      </c>
      <c r="AM983" s="7" t="str">
        <f t="shared" si="337"/>
        <v/>
      </c>
      <c r="AN983" s="7">
        <f t="shared" si="324"/>
        <v>0</v>
      </c>
      <c r="AO983" s="7">
        <f t="shared" si="325"/>
        <v>0</v>
      </c>
      <c r="AP983" s="9" cm="1">
        <f t="array" aca="1" ref="AP983" ca="1">IF(F983="Flow",_xlfn.XLOOKUP(AL983,INDIRECT(F983&amp;AM983&amp;"W"),_xlfn.XLOOKUP(AI983,INDIRECT(F983&amp;AM983&amp;"H"),INDIRECT(F983&amp;AM983))),0)</f>
        <v>0</v>
      </c>
      <c r="AQ983" s="9">
        <f>IF(F983="Cascade",_xlfn.XLOOKUP(S983,Cascade!$C$4:$S$4,Cascade!$C$5:$S$5),0)</f>
        <v>0</v>
      </c>
      <c r="AR983" s="9" t="b">
        <f t="shared" si="326"/>
        <v>0</v>
      </c>
      <c r="AS983" s="9" cm="1">
        <f t="array" aca="1" ref="AS983" ca="1">IF(OR(G983="Ellipse 43",G983="Luxury 46",G983="Type 2",G983="Type D",G983="Type Z",ISBLANK(G983)),0,_xlfn.XLOOKUP(S983,INDIRECT(U983&amp;AR983&amp;"w"),INDIRECT(U983&amp;AR983)))</f>
        <v>0</v>
      </c>
      <c r="AT983" s="9" cm="1">
        <f t="array" ref="AT983">IF(F983="ExtraLok 100",_xlfn.XLOOKUP(S983,'ExtraLok 100'!$C$6:$S$6,_xlfn.XLOOKUP('Pricing Tool'!T983,'ExtraLok 100'!$A$7:$A$21,'ExtraLok 100'!$C$7:$S$21)),IF(F983="ExtraLok 125",_xlfn.XLOOKUP('Pricing Tool'!S983,'ExtraLok 125'!$C$6:$S$6,_xlfn.XLOOKUP('Pricing Tool'!T983,'ExtraLok 125'!$A$7:$A$33,'ExtraLok 125'!$C$7:$S$33)),0))</f>
        <v>0</v>
      </c>
      <c r="AU983" s="9">
        <f t="shared" ca="1" si="338"/>
        <v>0</v>
      </c>
      <c r="AV983" s="9" t="str">
        <f t="shared" si="327"/>
        <v/>
      </c>
      <c r="AW983" s="85" t="e">
        <f>_xlfn.XLOOKUP($AV983,'Size capacities'!$A$2:$A$120,'Size capacities'!D$2:D$120)</f>
        <v>#N/A</v>
      </c>
      <c r="AX983" s="85" t="e">
        <f>_xlfn.XLOOKUP($AV983,'Size capacities'!$A$2:$A$120,'Size capacities'!E$2:E$120)</f>
        <v>#N/A</v>
      </c>
      <c r="AY983" s="85" t="e">
        <f>_xlfn.XLOOKUP($AV983,'Size capacities'!$A$2:$A$120,'Size capacities'!F$2:F$120)</f>
        <v>#N/A</v>
      </c>
      <c r="AZ983" s="85" t="e">
        <f>_xlfn.XLOOKUP($AV983,'Size capacities'!$A$2:$A$120,'Size capacities'!G$2:G$120)</f>
        <v>#N/A</v>
      </c>
      <c r="BA983" s="85">
        <f t="shared" si="328"/>
        <v>0</v>
      </c>
      <c r="BB983" s="85">
        <f t="shared" si="339"/>
        <v>0</v>
      </c>
    </row>
    <row r="984" spans="1:54" x14ac:dyDescent="0.3">
      <c r="A984" s="7">
        <v>981</v>
      </c>
      <c r="B984" s="91"/>
      <c r="C984" s="91"/>
      <c r="D984" s="91"/>
      <c r="E984" s="91"/>
      <c r="F984" s="91"/>
      <c r="G984" s="91"/>
      <c r="H984" s="91"/>
      <c r="I984" s="91"/>
      <c r="J984" s="91"/>
      <c r="K984" s="92"/>
      <c r="L984" s="92"/>
      <c r="M984" s="9">
        <f t="shared" ca="1" si="319"/>
        <v>0</v>
      </c>
      <c r="N984" s="10" cm="1">
        <f t="array" aca="1" ref="N984" ca="1">IF(ISBLANK(C984),0,IF(F984="Flow",AP984,IF(F984="Cascade",AQ984,IF(OR(ISBLANK(F984),ISBLANK(G984),ISBLANK(I984),ISBLANK(J984)),0,(_xlfn.XLOOKUP(S984,INDIRECT(U984&amp;W984&amp;"W"),_xlfn.XLOOKUP(T984,INDIRECT(U984&amp;W984&amp;"D"),INDIRECT(U984&amp;W984))))))))</f>
        <v>0</v>
      </c>
      <c r="O984" s="93"/>
      <c r="P984" s="9">
        <f t="shared" ca="1" si="320"/>
        <v>0</v>
      </c>
      <c r="Q984" s="9">
        <f t="shared" si="329"/>
        <v>0</v>
      </c>
      <c r="S984" s="7">
        <f t="shared" si="330"/>
        <v>800</v>
      </c>
      <c r="T984" s="7">
        <f t="shared" si="331"/>
        <v>800</v>
      </c>
      <c r="U984" s="8" t="str">
        <f t="shared" si="332"/>
        <v/>
      </c>
      <c r="V984" s="7" cm="1">
        <f t="array" aca="1" ref="V984" ca="1">IF(ISBLANK(I984),0,_xlfn.XLOOKUP(I984,INDIRECT(U984&amp;"Controls"),INDIRECT(U984&amp;"ControlsAddon")))</f>
        <v>0</v>
      </c>
      <c r="W984" s="7" t="str">
        <f t="shared" si="321"/>
        <v/>
      </c>
      <c r="X984" s="7" cm="1">
        <f t="array" aca="1" ref="X984" ca="1">IF(AND(K984="y",NOT(ISBLANK(H984))),_xlfn.XLOOKUP(S984,ralcassette,ralcassettecost),IF(K984="Y",_xlfn.XLOOKUP(S984,INDIRECT(U984&amp;"RALW"),_xlfn.XLOOKUP(T984,INDIRECT(U984&amp;"RALD"),INDIRECT(U984&amp;"RAL"))),0))</f>
        <v>0</v>
      </c>
      <c r="Y984" s="7">
        <f t="shared" si="333"/>
        <v>0</v>
      </c>
      <c r="Z984" s="7">
        <f t="shared" si="334"/>
        <v>0</v>
      </c>
      <c r="AA984" s="7" cm="1">
        <f t="array" ref="AA984">IF(ISNUMBER(SEARCH("cassette",H984)),_xlfn.XLOOKUP(S984,cassettewidth,_xlfn.XLOOKUP(H984,cassettetype,cassette)),IF(ISNUMBER(SEARCH("fascia",H984)),_xlfn.XLOOKUP(S984,fasciawidth,_xlfn.XLOOKUP(H984,fasciatype,fascia)),0))</f>
        <v>0</v>
      </c>
      <c r="AB984" s="7" t="str">
        <f t="shared" si="335"/>
        <v/>
      </c>
      <c r="AC984" s="7" t="str" cm="1">
        <f t="array" ref="AC984">IF(NOT(ISBLANK(H984)),_xlfn.XLOOKUP(S984,cassetterefwidth,_xlfn.XLOOKUP(T984,cassetterefdrop,cassetteref)),"")</f>
        <v/>
      </c>
      <c r="AD984" s="1" t="b">
        <f t="shared" si="336"/>
        <v>0</v>
      </c>
      <c r="AE984" s="1" t="b">
        <f t="shared" si="322"/>
        <v>0</v>
      </c>
      <c r="AF984" s="10" t="e" cm="1">
        <f t="array" aca="1" ref="AF984" ca="1">(_xlfn.XLOOKUP($S984,INDIRECT($U984&amp;$W984&amp;"W"),_xlfn.XLOOKUP($T984,INDIRECT($U984&amp;$W984&amp;"D"),INDIRECT($U984&amp;$W984))))</f>
        <v>#REF!</v>
      </c>
      <c r="AG984" s="9"/>
      <c r="AH984" s="9"/>
      <c r="AI984" s="9"/>
      <c r="AJ984" s="9"/>
      <c r="AK984" s="9"/>
      <c r="AL984" s="7">
        <f t="shared" si="323"/>
        <v>500</v>
      </c>
      <c r="AM984" s="7" t="str">
        <f t="shared" si="337"/>
        <v/>
      </c>
      <c r="AN984" s="7">
        <f t="shared" si="324"/>
        <v>0</v>
      </c>
      <c r="AO984" s="7">
        <f t="shared" si="325"/>
        <v>0</v>
      </c>
      <c r="AP984" s="9" cm="1">
        <f t="array" aca="1" ref="AP984" ca="1">IF(F984="Flow",_xlfn.XLOOKUP(AL984,INDIRECT(F984&amp;AM984&amp;"W"),_xlfn.XLOOKUP(AI984,INDIRECT(F984&amp;AM984&amp;"H"),INDIRECT(F984&amp;AM984))),0)</f>
        <v>0</v>
      </c>
      <c r="AQ984" s="9">
        <f>IF(F984="Cascade",_xlfn.XLOOKUP(S984,Cascade!$C$4:$S$4,Cascade!$C$5:$S$5),0)</f>
        <v>0</v>
      </c>
      <c r="AR984" s="9" t="b">
        <f t="shared" si="326"/>
        <v>0</v>
      </c>
      <c r="AS984" s="9" cm="1">
        <f t="array" aca="1" ref="AS984" ca="1">IF(OR(G984="Ellipse 43",G984="Luxury 46",G984="Type 2",G984="Type D",G984="Type Z",ISBLANK(G984)),0,_xlfn.XLOOKUP(S984,INDIRECT(U984&amp;AR984&amp;"w"),INDIRECT(U984&amp;AR984)))</f>
        <v>0</v>
      </c>
      <c r="AT984" s="9" cm="1">
        <f t="array" ref="AT984">IF(F984="ExtraLok 100",_xlfn.XLOOKUP(S984,'ExtraLok 100'!$C$6:$S$6,_xlfn.XLOOKUP('Pricing Tool'!T984,'ExtraLok 100'!$A$7:$A$21,'ExtraLok 100'!$C$7:$S$21)),IF(F984="ExtraLok 125",_xlfn.XLOOKUP('Pricing Tool'!S984,'ExtraLok 125'!$C$6:$S$6,_xlfn.XLOOKUP('Pricing Tool'!T984,'ExtraLok 125'!$A$7:$A$33,'ExtraLok 125'!$C$7:$S$33)),0))</f>
        <v>0</v>
      </c>
      <c r="AU984" s="9">
        <f t="shared" ca="1" si="338"/>
        <v>0</v>
      </c>
      <c r="AV984" s="9" t="str">
        <f t="shared" si="327"/>
        <v/>
      </c>
      <c r="AW984" s="85" t="e">
        <f>_xlfn.XLOOKUP($AV984,'Size capacities'!$A$2:$A$120,'Size capacities'!D$2:D$120)</f>
        <v>#N/A</v>
      </c>
      <c r="AX984" s="85" t="e">
        <f>_xlfn.XLOOKUP($AV984,'Size capacities'!$A$2:$A$120,'Size capacities'!E$2:E$120)</f>
        <v>#N/A</v>
      </c>
      <c r="AY984" s="85" t="e">
        <f>_xlfn.XLOOKUP($AV984,'Size capacities'!$A$2:$A$120,'Size capacities'!F$2:F$120)</f>
        <v>#N/A</v>
      </c>
      <c r="AZ984" s="85" t="e">
        <f>_xlfn.XLOOKUP($AV984,'Size capacities'!$A$2:$A$120,'Size capacities'!G$2:G$120)</f>
        <v>#N/A</v>
      </c>
      <c r="BA984" s="85">
        <f t="shared" si="328"/>
        <v>0</v>
      </c>
      <c r="BB984" s="85">
        <f t="shared" si="339"/>
        <v>0</v>
      </c>
    </row>
    <row r="985" spans="1:54" x14ac:dyDescent="0.3">
      <c r="A985" s="7">
        <v>982</v>
      </c>
      <c r="B985" s="91"/>
      <c r="C985" s="91"/>
      <c r="D985" s="91"/>
      <c r="E985" s="91"/>
      <c r="F985" s="91"/>
      <c r="G985" s="91"/>
      <c r="H985" s="91"/>
      <c r="I985" s="91"/>
      <c r="J985" s="91"/>
      <c r="K985" s="92"/>
      <c r="L985" s="92"/>
      <c r="M985" s="9">
        <f t="shared" ca="1" si="319"/>
        <v>0</v>
      </c>
      <c r="N985" s="10" cm="1">
        <f t="array" aca="1" ref="N985" ca="1">IF(ISBLANK(C985),0,IF(F985="Flow",AP985,IF(F985="Cascade",AQ985,IF(OR(ISBLANK(F985),ISBLANK(G985),ISBLANK(I985),ISBLANK(J985)),0,(_xlfn.XLOOKUP(S985,INDIRECT(U985&amp;W985&amp;"W"),_xlfn.XLOOKUP(T985,INDIRECT(U985&amp;W985&amp;"D"),INDIRECT(U985&amp;W985))))))))</f>
        <v>0</v>
      </c>
      <c r="O985" s="93"/>
      <c r="P985" s="9">
        <f t="shared" ca="1" si="320"/>
        <v>0</v>
      </c>
      <c r="Q985" s="9">
        <f t="shared" si="329"/>
        <v>0</v>
      </c>
      <c r="S985" s="7">
        <f t="shared" si="330"/>
        <v>800</v>
      </c>
      <c r="T985" s="7">
        <f t="shared" si="331"/>
        <v>800</v>
      </c>
      <c r="U985" s="8" t="str">
        <f t="shared" si="332"/>
        <v/>
      </c>
      <c r="V985" s="7" cm="1">
        <f t="array" aca="1" ref="V985" ca="1">IF(ISBLANK(I985),0,_xlfn.XLOOKUP(I985,INDIRECT(U985&amp;"Controls"),INDIRECT(U985&amp;"ControlsAddon")))</f>
        <v>0</v>
      </c>
      <c r="W985" s="7" t="str">
        <f t="shared" si="321"/>
        <v/>
      </c>
      <c r="X985" s="7" cm="1">
        <f t="array" aca="1" ref="X985" ca="1">IF(AND(K985="y",NOT(ISBLANK(H985))),_xlfn.XLOOKUP(S985,ralcassette,ralcassettecost),IF(K985="Y",_xlfn.XLOOKUP(S985,INDIRECT(U985&amp;"RALW"),_xlfn.XLOOKUP(T985,INDIRECT(U985&amp;"RALD"),INDIRECT(U985&amp;"RAL"))),0))</f>
        <v>0</v>
      </c>
      <c r="Y985" s="7">
        <f t="shared" si="333"/>
        <v>0</v>
      </c>
      <c r="Z985" s="7">
        <f t="shared" si="334"/>
        <v>0</v>
      </c>
      <c r="AA985" s="7" cm="1">
        <f t="array" ref="AA985">IF(ISNUMBER(SEARCH("cassette",H985)),_xlfn.XLOOKUP(S985,cassettewidth,_xlfn.XLOOKUP(H985,cassettetype,cassette)),IF(ISNUMBER(SEARCH("fascia",H985)),_xlfn.XLOOKUP(S985,fasciawidth,_xlfn.XLOOKUP(H985,fasciatype,fascia)),0))</f>
        <v>0</v>
      </c>
      <c r="AB985" s="7" t="str">
        <f t="shared" si="335"/>
        <v/>
      </c>
      <c r="AC985" s="7" t="str" cm="1">
        <f t="array" ref="AC985">IF(NOT(ISBLANK(H985)),_xlfn.XLOOKUP(S985,cassetterefwidth,_xlfn.XLOOKUP(T985,cassetterefdrop,cassetteref)),"")</f>
        <v/>
      </c>
      <c r="AD985" s="1" t="b">
        <f t="shared" si="336"/>
        <v>0</v>
      </c>
      <c r="AE985" s="1" t="b">
        <f t="shared" si="322"/>
        <v>0</v>
      </c>
      <c r="AF985" s="10" t="e" cm="1">
        <f t="array" aca="1" ref="AF985" ca="1">(_xlfn.XLOOKUP($S985,INDIRECT($U985&amp;$W985&amp;"W"),_xlfn.XLOOKUP($T985,INDIRECT($U985&amp;$W985&amp;"D"),INDIRECT($U985&amp;$W985))))</f>
        <v>#REF!</v>
      </c>
      <c r="AG985" s="9"/>
      <c r="AH985" s="9"/>
      <c r="AI985" s="9"/>
      <c r="AJ985" s="9"/>
      <c r="AK985" s="9"/>
      <c r="AL985" s="7">
        <f t="shared" si="323"/>
        <v>500</v>
      </c>
      <c r="AM985" s="7" t="str">
        <f t="shared" si="337"/>
        <v/>
      </c>
      <c r="AN985" s="7">
        <f t="shared" si="324"/>
        <v>0</v>
      </c>
      <c r="AO985" s="7">
        <f t="shared" si="325"/>
        <v>0</v>
      </c>
      <c r="AP985" s="9" cm="1">
        <f t="array" aca="1" ref="AP985" ca="1">IF(F985="Flow",_xlfn.XLOOKUP(AL985,INDIRECT(F985&amp;AM985&amp;"W"),_xlfn.XLOOKUP(AI985,INDIRECT(F985&amp;AM985&amp;"H"),INDIRECT(F985&amp;AM985))),0)</f>
        <v>0</v>
      </c>
      <c r="AQ985" s="9">
        <f>IF(F985="Cascade",_xlfn.XLOOKUP(S985,Cascade!$C$4:$S$4,Cascade!$C$5:$S$5),0)</f>
        <v>0</v>
      </c>
      <c r="AR985" s="9" t="b">
        <f t="shared" si="326"/>
        <v>0</v>
      </c>
      <c r="AS985" s="9" cm="1">
        <f t="array" aca="1" ref="AS985" ca="1">IF(OR(G985="Ellipse 43",G985="Luxury 46",G985="Type 2",G985="Type D",G985="Type Z",ISBLANK(G985)),0,_xlfn.XLOOKUP(S985,INDIRECT(U985&amp;AR985&amp;"w"),INDIRECT(U985&amp;AR985)))</f>
        <v>0</v>
      </c>
      <c r="AT985" s="9" cm="1">
        <f t="array" ref="AT985">IF(F985="ExtraLok 100",_xlfn.XLOOKUP(S985,'ExtraLok 100'!$C$6:$S$6,_xlfn.XLOOKUP('Pricing Tool'!T985,'ExtraLok 100'!$A$7:$A$21,'ExtraLok 100'!$C$7:$S$21)),IF(F985="ExtraLok 125",_xlfn.XLOOKUP('Pricing Tool'!S985,'ExtraLok 125'!$C$6:$S$6,_xlfn.XLOOKUP('Pricing Tool'!T985,'ExtraLok 125'!$A$7:$A$33,'ExtraLok 125'!$C$7:$S$33)),0))</f>
        <v>0</v>
      </c>
      <c r="AU985" s="9">
        <f t="shared" ca="1" si="338"/>
        <v>0</v>
      </c>
      <c r="AV985" s="9" t="str">
        <f t="shared" si="327"/>
        <v/>
      </c>
      <c r="AW985" s="85" t="e">
        <f>_xlfn.XLOOKUP($AV985,'Size capacities'!$A$2:$A$120,'Size capacities'!D$2:D$120)</f>
        <v>#N/A</v>
      </c>
      <c r="AX985" s="85" t="e">
        <f>_xlfn.XLOOKUP($AV985,'Size capacities'!$A$2:$A$120,'Size capacities'!E$2:E$120)</f>
        <v>#N/A</v>
      </c>
      <c r="AY985" s="85" t="e">
        <f>_xlfn.XLOOKUP($AV985,'Size capacities'!$A$2:$A$120,'Size capacities'!F$2:F$120)</f>
        <v>#N/A</v>
      </c>
      <c r="AZ985" s="85" t="e">
        <f>_xlfn.XLOOKUP($AV985,'Size capacities'!$A$2:$A$120,'Size capacities'!G$2:G$120)</f>
        <v>#N/A</v>
      </c>
      <c r="BA985" s="85">
        <f t="shared" si="328"/>
        <v>0</v>
      </c>
      <c r="BB985" s="85">
        <f t="shared" si="339"/>
        <v>0</v>
      </c>
    </row>
    <row r="986" spans="1:54" x14ac:dyDescent="0.3">
      <c r="A986" s="7">
        <v>983</v>
      </c>
      <c r="B986" s="91"/>
      <c r="C986" s="91"/>
      <c r="D986" s="91"/>
      <c r="E986" s="91"/>
      <c r="F986" s="91"/>
      <c r="G986" s="91"/>
      <c r="H986" s="91"/>
      <c r="I986" s="91"/>
      <c r="J986" s="91"/>
      <c r="K986" s="92"/>
      <c r="L986" s="92"/>
      <c r="M986" s="9">
        <f t="shared" ca="1" si="319"/>
        <v>0</v>
      </c>
      <c r="N986" s="10" cm="1">
        <f t="array" aca="1" ref="N986" ca="1">IF(ISBLANK(C986),0,IF(F986="Flow",AP986,IF(F986="Cascade",AQ986,IF(OR(ISBLANK(F986),ISBLANK(G986),ISBLANK(I986),ISBLANK(J986)),0,(_xlfn.XLOOKUP(S986,INDIRECT(U986&amp;W986&amp;"W"),_xlfn.XLOOKUP(T986,INDIRECT(U986&amp;W986&amp;"D"),INDIRECT(U986&amp;W986))))))))</f>
        <v>0</v>
      </c>
      <c r="O986" s="93"/>
      <c r="P986" s="9">
        <f t="shared" ca="1" si="320"/>
        <v>0</v>
      </c>
      <c r="Q986" s="9">
        <f t="shared" si="329"/>
        <v>0</v>
      </c>
      <c r="S986" s="7">
        <f t="shared" si="330"/>
        <v>800</v>
      </c>
      <c r="T986" s="7">
        <f t="shared" si="331"/>
        <v>800</v>
      </c>
      <c r="U986" s="8" t="str">
        <f t="shared" si="332"/>
        <v/>
      </c>
      <c r="V986" s="7" cm="1">
        <f t="array" aca="1" ref="V986" ca="1">IF(ISBLANK(I986),0,_xlfn.XLOOKUP(I986,INDIRECT(U986&amp;"Controls"),INDIRECT(U986&amp;"ControlsAddon")))</f>
        <v>0</v>
      </c>
      <c r="W986" s="7" t="str">
        <f t="shared" si="321"/>
        <v/>
      </c>
      <c r="X986" s="7" cm="1">
        <f t="array" aca="1" ref="X986" ca="1">IF(AND(K986="y",NOT(ISBLANK(H986))),_xlfn.XLOOKUP(S986,ralcassette,ralcassettecost),IF(K986="Y",_xlfn.XLOOKUP(S986,INDIRECT(U986&amp;"RALW"),_xlfn.XLOOKUP(T986,INDIRECT(U986&amp;"RALD"),INDIRECT(U986&amp;"RAL"))),0))</f>
        <v>0</v>
      </c>
      <c r="Y986" s="7">
        <f t="shared" si="333"/>
        <v>0</v>
      </c>
      <c r="Z986" s="7">
        <f t="shared" si="334"/>
        <v>0</v>
      </c>
      <c r="AA986" s="7" cm="1">
        <f t="array" ref="AA986">IF(ISNUMBER(SEARCH("cassette",H986)),_xlfn.XLOOKUP(S986,cassettewidth,_xlfn.XLOOKUP(H986,cassettetype,cassette)),IF(ISNUMBER(SEARCH("fascia",H986)),_xlfn.XLOOKUP(S986,fasciawidth,_xlfn.XLOOKUP(H986,fasciatype,fascia)),0))</f>
        <v>0</v>
      </c>
      <c r="AB986" s="7" t="str">
        <f t="shared" si="335"/>
        <v/>
      </c>
      <c r="AC986" s="7" t="str" cm="1">
        <f t="array" ref="AC986">IF(NOT(ISBLANK(H986)),_xlfn.XLOOKUP(S986,cassetterefwidth,_xlfn.XLOOKUP(T986,cassetterefdrop,cassetteref)),"")</f>
        <v/>
      </c>
      <c r="AD986" s="1" t="b">
        <f t="shared" si="336"/>
        <v>0</v>
      </c>
      <c r="AE986" s="1" t="b">
        <f t="shared" si="322"/>
        <v>0</v>
      </c>
      <c r="AF986" s="10" t="e" cm="1">
        <f t="array" aca="1" ref="AF986" ca="1">(_xlfn.XLOOKUP($S986,INDIRECT($U986&amp;$W986&amp;"W"),_xlfn.XLOOKUP($T986,INDIRECT($U986&amp;$W986&amp;"D"),INDIRECT($U986&amp;$W986))))</f>
        <v>#REF!</v>
      </c>
      <c r="AG986" s="9"/>
      <c r="AH986" s="9"/>
      <c r="AI986" s="9"/>
      <c r="AJ986" s="9"/>
      <c r="AK986" s="9"/>
      <c r="AL986" s="7">
        <f t="shared" si="323"/>
        <v>500</v>
      </c>
      <c r="AM986" s="7" t="str">
        <f t="shared" si="337"/>
        <v/>
      </c>
      <c r="AN986" s="7">
        <f t="shared" si="324"/>
        <v>0</v>
      </c>
      <c r="AO986" s="7">
        <f t="shared" si="325"/>
        <v>0</v>
      </c>
      <c r="AP986" s="9" cm="1">
        <f t="array" aca="1" ref="AP986" ca="1">IF(F986="Flow",_xlfn.XLOOKUP(AL986,INDIRECT(F986&amp;AM986&amp;"W"),_xlfn.XLOOKUP(AI986,INDIRECT(F986&amp;AM986&amp;"H"),INDIRECT(F986&amp;AM986))),0)</f>
        <v>0</v>
      </c>
      <c r="AQ986" s="9">
        <f>IF(F986="Cascade",_xlfn.XLOOKUP(S986,Cascade!$C$4:$S$4,Cascade!$C$5:$S$5),0)</f>
        <v>0</v>
      </c>
      <c r="AR986" s="9" t="b">
        <f t="shared" si="326"/>
        <v>0</v>
      </c>
      <c r="AS986" s="9" cm="1">
        <f t="array" aca="1" ref="AS986" ca="1">IF(OR(G986="Ellipse 43",G986="Luxury 46",G986="Type 2",G986="Type D",G986="Type Z",ISBLANK(G986)),0,_xlfn.XLOOKUP(S986,INDIRECT(U986&amp;AR986&amp;"w"),INDIRECT(U986&amp;AR986)))</f>
        <v>0</v>
      </c>
      <c r="AT986" s="9" cm="1">
        <f t="array" ref="AT986">IF(F986="ExtraLok 100",_xlfn.XLOOKUP(S986,'ExtraLok 100'!$C$6:$S$6,_xlfn.XLOOKUP('Pricing Tool'!T986,'ExtraLok 100'!$A$7:$A$21,'ExtraLok 100'!$C$7:$S$21)),IF(F986="ExtraLok 125",_xlfn.XLOOKUP('Pricing Tool'!S986,'ExtraLok 125'!$C$6:$S$6,_xlfn.XLOOKUP('Pricing Tool'!T986,'ExtraLok 125'!$A$7:$A$33,'ExtraLok 125'!$C$7:$S$33)),0))</f>
        <v>0</v>
      </c>
      <c r="AU986" s="9">
        <f t="shared" ca="1" si="338"/>
        <v>0</v>
      </c>
      <c r="AV986" s="9" t="str">
        <f t="shared" si="327"/>
        <v/>
      </c>
      <c r="AW986" s="85" t="e">
        <f>_xlfn.XLOOKUP($AV986,'Size capacities'!$A$2:$A$120,'Size capacities'!D$2:D$120)</f>
        <v>#N/A</v>
      </c>
      <c r="AX986" s="85" t="e">
        <f>_xlfn.XLOOKUP($AV986,'Size capacities'!$A$2:$A$120,'Size capacities'!E$2:E$120)</f>
        <v>#N/A</v>
      </c>
      <c r="AY986" s="85" t="e">
        <f>_xlfn.XLOOKUP($AV986,'Size capacities'!$A$2:$A$120,'Size capacities'!F$2:F$120)</f>
        <v>#N/A</v>
      </c>
      <c r="AZ986" s="85" t="e">
        <f>_xlfn.XLOOKUP($AV986,'Size capacities'!$A$2:$A$120,'Size capacities'!G$2:G$120)</f>
        <v>#N/A</v>
      </c>
      <c r="BA986" s="85">
        <f t="shared" si="328"/>
        <v>0</v>
      </c>
      <c r="BB986" s="85">
        <f t="shared" si="339"/>
        <v>0</v>
      </c>
    </row>
    <row r="987" spans="1:54" x14ac:dyDescent="0.3">
      <c r="A987" s="7">
        <v>984</v>
      </c>
      <c r="B987" s="91"/>
      <c r="C987" s="91"/>
      <c r="D987" s="91"/>
      <c r="E987" s="91"/>
      <c r="F987" s="91"/>
      <c r="G987" s="91"/>
      <c r="H987" s="91"/>
      <c r="I987" s="91"/>
      <c r="J987" s="91"/>
      <c r="K987" s="92"/>
      <c r="L987" s="92"/>
      <c r="M987" s="9">
        <f t="shared" ca="1" si="319"/>
        <v>0</v>
      </c>
      <c r="N987" s="10" cm="1">
        <f t="array" aca="1" ref="N987" ca="1">IF(ISBLANK(C987),0,IF(F987="Flow",AP987,IF(F987="Cascade",AQ987,IF(OR(ISBLANK(F987),ISBLANK(G987),ISBLANK(I987),ISBLANK(J987)),0,(_xlfn.XLOOKUP(S987,INDIRECT(U987&amp;W987&amp;"W"),_xlfn.XLOOKUP(T987,INDIRECT(U987&amp;W987&amp;"D"),INDIRECT(U987&amp;W987))))))))</f>
        <v>0</v>
      </c>
      <c r="O987" s="93"/>
      <c r="P987" s="9">
        <f t="shared" ca="1" si="320"/>
        <v>0</v>
      </c>
      <c r="Q987" s="9">
        <f t="shared" si="329"/>
        <v>0</v>
      </c>
      <c r="S987" s="7">
        <f t="shared" si="330"/>
        <v>800</v>
      </c>
      <c r="T987" s="7">
        <f t="shared" si="331"/>
        <v>800</v>
      </c>
      <c r="U987" s="8" t="str">
        <f t="shared" si="332"/>
        <v/>
      </c>
      <c r="V987" s="7" cm="1">
        <f t="array" aca="1" ref="V987" ca="1">IF(ISBLANK(I987),0,_xlfn.XLOOKUP(I987,INDIRECT(U987&amp;"Controls"),INDIRECT(U987&amp;"ControlsAddon")))</f>
        <v>0</v>
      </c>
      <c r="W987" s="7" t="str">
        <f t="shared" si="321"/>
        <v/>
      </c>
      <c r="X987" s="7" cm="1">
        <f t="array" aca="1" ref="X987" ca="1">IF(AND(K987="y",NOT(ISBLANK(H987))),_xlfn.XLOOKUP(S987,ralcassette,ralcassettecost),IF(K987="Y",_xlfn.XLOOKUP(S987,INDIRECT(U987&amp;"RALW"),_xlfn.XLOOKUP(T987,INDIRECT(U987&amp;"RALD"),INDIRECT(U987&amp;"RAL"))),0))</f>
        <v>0</v>
      </c>
      <c r="Y987" s="7">
        <f t="shared" si="333"/>
        <v>0</v>
      </c>
      <c r="Z987" s="7">
        <f t="shared" si="334"/>
        <v>0</v>
      </c>
      <c r="AA987" s="7" cm="1">
        <f t="array" ref="AA987">IF(ISNUMBER(SEARCH("cassette",H987)),_xlfn.XLOOKUP(S987,cassettewidth,_xlfn.XLOOKUP(H987,cassettetype,cassette)),IF(ISNUMBER(SEARCH("fascia",H987)),_xlfn.XLOOKUP(S987,fasciawidth,_xlfn.XLOOKUP(H987,fasciatype,fascia)),0))</f>
        <v>0</v>
      </c>
      <c r="AB987" s="7" t="str">
        <f t="shared" si="335"/>
        <v/>
      </c>
      <c r="AC987" s="7" t="str" cm="1">
        <f t="array" ref="AC987">IF(NOT(ISBLANK(H987)),_xlfn.XLOOKUP(S987,cassetterefwidth,_xlfn.XLOOKUP(T987,cassetterefdrop,cassetteref)),"")</f>
        <v/>
      </c>
      <c r="AD987" s="1" t="b">
        <f t="shared" si="336"/>
        <v>0</v>
      </c>
      <c r="AE987" s="1" t="b">
        <f t="shared" si="322"/>
        <v>0</v>
      </c>
      <c r="AF987" s="10" t="e" cm="1">
        <f t="array" aca="1" ref="AF987" ca="1">(_xlfn.XLOOKUP($S987,INDIRECT($U987&amp;$W987&amp;"W"),_xlfn.XLOOKUP($T987,INDIRECT($U987&amp;$W987&amp;"D"),INDIRECT($U987&amp;$W987))))</f>
        <v>#REF!</v>
      </c>
      <c r="AG987" s="9"/>
      <c r="AH987" s="9"/>
      <c r="AI987" s="9"/>
      <c r="AJ987" s="9"/>
      <c r="AK987" s="9"/>
      <c r="AL987" s="7">
        <f t="shared" si="323"/>
        <v>500</v>
      </c>
      <c r="AM987" s="7" t="str">
        <f t="shared" si="337"/>
        <v/>
      </c>
      <c r="AN987" s="7">
        <f t="shared" si="324"/>
        <v>0</v>
      </c>
      <c r="AO987" s="7">
        <f t="shared" si="325"/>
        <v>0</v>
      </c>
      <c r="AP987" s="9" cm="1">
        <f t="array" aca="1" ref="AP987" ca="1">IF(F987="Flow",_xlfn.XLOOKUP(AL987,INDIRECT(F987&amp;AM987&amp;"W"),_xlfn.XLOOKUP(AI987,INDIRECT(F987&amp;AM987&amp;"H"),INDIRECT(F987&amp;AM987))),0)</f>
        <v>0</v>
      </c>
      <c r="AQ987" s="9">
        <f>IF(F987="Cascade",_xlfn.XLOOKUP(S987,Cascade!$C$4:$S$4,Cascade!$C$5:$S$5),0)</f>
        <v>0</v>
      </c>
      <c r="AR987" s="9" t="b">
        <f t="shared" si="326"/>
        <v>0</v>
      </c>
      <c r="AS987" s="9" cm="1">
        <f t="array" aca="1" ref="AS987" ca="1">IF(OR(G987="Ellipse 43",G987="Luxury 46",G987="Type 2",G987="Type D",G987="Type Z",ISBLANK(G987)),0,_xlfn.XLOOKUP(S987,INDIRECT(U987&amp;AR987&amp;"w"),INDIRECT(U987&amp;AR987)))</f>
        <v>0</v>
      </c>
      <c r="AT987" s="9" cm="1">
        <f t="array" ref="AT987">IF(F987="ExtraLok 100",_xlfn.XLOOKUP(S987,'ExtraLok 100'!$C$6:$S$6,_xlfn.XLOOKUP('Pricing Tool'!T987,'ExtraLok 100'!$A$7:$A$21,'ExtraLok 100'!$C$7:$S$21)),IF(F987="ExtraLok 125",_xlfn.XLOOKUP('Pricing Tool'!S987,'ExtraLok 125'!$C$6:$S$6,_xlfn.XLOOKUP('Pricing Tool'!T987,'ExtraLok 125'!$A$7:$A$33,'ExtraLok 125'!$C$7:$S$33)),0))</f>
        <v>0</v>
      </c>
      <c r="AU987" s="9">
        <f t="shared" ca="1" si="338"/>
        <v>0</v>
      </c>
      <c r="AV987" s="9" t="str">
        <f t="shared" si="327"/>
        <v/>
      </c>
      <c r="AW987" s="85" t="e">
        <f>_xlfn.XLOOKUP($AV987,'Size capacities'!$A$2:$A$120,'Size capacities'!D$2:D$120)</f>
        <v>#N/A</v>
      </c>
      <c r="AX987" s="85" t="e">
        <f>_xlfn.XLOOKUP($AV987,'Size capacities'!$A$2:$A$120,'Size capacities'!E$2:E$120)</f>
        <v>#N/A</v>
      </c>
      <c r="AY987" s="85" t="e">
        <f>_xlfn.XLOOKUP($AV987,'Size capacities'!$A$2:$A$120,'Size capacities'!F$2:F$120)</f>
        <v>#N/A</v>
      </c>
      <c r="AZ987" s="85" t="e">
        <f>_xlfn.XLOOKUP($AV987,'Size capacities'!$A$2:$A$120,'Size capacities'!G$2:G$120)</f>
        <v>#N/A</v>
      </c>
      <c r="BA987" s="85">
        <f t="shared" si="328"/>
        <v>0</v>
      </c>
      <c r="BB987" s="85">
        <f t="shared" si="339"/>
        <v>0</v>
      </c>
    </row>
    <row r="988" spans="1:54" x14ac:dyDescent="0.3">
      <c r="A988" s="7">
        <v>985</v>
      </c>
      <c r="B988" s="91"/>
      <c r="C988" s="91"/>
      <c r="D988" s="91"/>
      <c r="E988" s="91"/>
      <c r="F988" s="91"/>
      <c r="G988" s="91"/>
      <c r="H988" s="91"/>
      <c r="I988" s="91"/>
      <c r="J988" s="91"/>
      <c r="K988" s="92"/>
      <c r="L988" s="92"/>
      <c r="M988" s="9">
        <f t="shared" ca="1" si="319"/>
        <v>0</v>
      </c>
      <c r="N988" s="10" cm="1">
        <f t="array" aca="1" ref="N988" ca="1">IF(ISBLANK(C988),0,IF(F988="Flow",AP988,IF(F988="Cascade",AQ988,IF(OR(ISBLANK(F988),ISBLANK(G988),ISBLANK(I988),ISBLANK(J988)),0,(_xlfn.XLOOKUP(S988,INDIRECT(U988&amp;W988&amp;"W"),_xlfn.XLOOKUP(T988,INDIRECT(U988&amp;W988&amp;"D"),INDIRECT(U988&amp;W988))))))))</f>
        <v>0</v>
      </c>
      <c r="O988" s="93"/>
      <c r="P988" s="9">
        <f t="shared" ca="1" si="320"/>
        <v>0</v>
      </c>
      <c r="Q988" s="9">
        <f t="shared" si="329"/>
        <v>0</v>
      </c>
      <c r="S988" s="7">
        <f t="shared" si="330"/>
        <v>800</v>
      </c>
      <c r="T988" s="7">
        <f t="shared" si="331"/>
        <v>800</v>
      </c>
      <c r="U988" s="8" t="str">
        <f t="shared" si="332"/>
        <v/>
      </c>
      <c r="V988" s="7" cm="1">
        <f t="array" aca="1" ref="V988" ca="1">IF(ISBLANK(I988),0,_xlfn.XLOOKUP(I988,INDIRECT(U988&amp;"Controls"),INDIRECT(U988&amp;"ControlsAddon")))</f>
        <v>0</v>
      </c>
      <c r="W988" s="7" t="str">
        <f t="shared" si="321"/>
        <v/>
      </c>
      <c r="X988" s="7" cm="1">
        <f t="array" aca="1" ref="X988" ca="1">IF(AND(K988="y",NOT(ISBLANK(H988))),_xlfn.XLOOKUP(S988,ralcassette,ralcassettecost),IF(K988="Y",_xlfn.XLOOKUP(S988,INDIRECT(U988&amp;"RALW"),_xlfn.XLOOKUP(T988,INDIRECT(U988&amp;"RALD"),INDIRECT(U988&amp;"RAL"))),0))</f>
        <v>0</v>
      </c>
      <c r="Y988" s="7">
        <f t="shared" si="333"/>
        <v>0</v>
      </c>
      <c r="Z988" s="7">
        <f t="shared" si="334"/>
        <v>0</v>
      </c>
      <c r="AA988" s="7" cm="1">
        <f t="array" ref="AA988">IF(ISNUMBER(SEARCH("cassette",H988)),_xlfn.XLOOKUP(S988,cassettewidth,_xlfn.XLOOKUP(H988,cassettetype,cassette)),IF(ISNUMBER(SEARCH("fascia",H988)),_xlfn.XLOOKUP(S988,fasciawidth,_xlfn.XLOOKUP(H988,fasciatype,fascia)),0))</f>
        <v>0</v>
      </c>
      <c r="AB988" s="7" t="str">
        <f t="shared" si="335"/>
        <v/>
      </c>
      <c r="AC988" s="7" t="str" cm="1">
        <f t="array" ref="AC988">IF(NOT(ISBLANK(H988)),_xlfn.XLOOKUP(S988,cassetterefwidth,_xlfn.XLOOKUP(T988,cassetterefdrop,cassetteref)),"")</f>
        <v/>
      </c>
      <c r="AD988" s="1" t="b">
        <f t="shared" si="336"/>
        <v>0</v>
      </c>
      <c r="AE988" s="1" t="b">
        <f t="shared" si="322"/>
        <v>0</v>
      </c>
      <c r="AF988" s="10" t="e" cm="1">
        <f t="array" aca="1" ref="AF988" ca="1">(_xlfn.XLOOKUP($S988,INDIRECT($U988&amp;$W988&amp;"W"),_xlfn.XLOOKUP($T988,INDIRECT($U988&amp;$W988&amp;"D"),INDIRECT($U988&amp;$W988))))</f>
        <v>#REF!</v>
      </c>
      <c r="AG988" s="9"/>
      <c r="AH988" s="9"/>
      <c r="AI988" s="9"/>
      <c r="AJ988" s="9"/>
      <c r="AK988" s="9"/>
      <c r="AL988" s="7">
        <f t="shared" si="323"/>
        <v>500</v>
      </c>
      <c r="AM988" s="7" t="str">
        <f t="shared" si="337"/>
        <v/>
      </c>
      <c r="AN988" s="7">
        <f t="shared" si="324"/>
        <v>0</v>
      </c>
      <c r="AO988" s="7">
        <f t="shared" si="325"/>
        <v>0</v>
      </c>
      <c r="AP988" s="9" cm="1">
        <f t="array" aca="1" ref="AP988" ca="1">IF(F988="Flow",_xlfn.XLOOKUP(AL988,INDIRECT(F988&amp;AM988&amp;"W"),_xlfn.XLOOKUP(AI988,INDIRECT(F988&amp;AM988&amp;"H"),INDIRECT(F988&amp;AM988))),0)</f>
        <v>0</v>
      </c>
      <c r="AQ988" s="9">
        <f>IF(F988="Cascade",_xlfn.XLOOKUP(S988,Cascade!$C$4:$S$4,Cascade!$C$5:$S$5),0)</f>
        <v>0</v>
      </c>
      <c r="AR988" s="9" t="b">
        <f t="shared" si="326"/>
        <v>0</v>
      </c>
      <c r="AS988" s="9" cm="1">
        <f t="array" aca="1" ref="AS988" ca="1">IF(OR(G988="Ellipse 43",G988="Luxury 46",G988="Type 2",G988="Type D",G988="Type Z",ISBLANK(G988)),0,_xlfn.XLOOKUP(S988,INDIRECT(U988&amp;AR988&amp;"w"),INDIRECT(U988&amp;AR988)))</f>
        <v>0</v>
      </c>
      <c r="AT988" s="9" cm="1">
        <f t="array" ref="AT988">IF(F988="ExtraLok 100",_xlfn.XLOOKUP(S988,'ExtraLok 100'!$C$6:$S$6,_xlfn.XLOOKUP('Pricing Tool'!T988,'ExtraLok 100'!$A$7:$A$21,'ExtraLok 100'!$C$7:$S$21)),IF(F988="ExtraLok 125",_xlfn.XLOOKUP('Pricing Tool'!S988,'ExtraLok 125'!$C$6:$S$6,_xlfn.XLOOKUP('Pricing Tool'!T988,'ExtraLok 125'!$A$7:$A$33,'ExtraLok 125'!$C$7:$S$33)),0))</f>
        <v>0</v>
      </c>
      <c r="AU988" s="9">
        <f t="shared" ca="1" si="338"/>
        <v>0</v>
      </c>
      <c r="AV988" s="9" t="str">
        <f t="shared" si="327"/>
        <v/>
      </c>
      <c r="AW988" s="85" t="e">
        <f>_xlfn.XLOOKUP($AV988,'Size capacities'!$A$2:$A$120,'Size capacities'!D$2:D$120)</f>
        <v>#N/A</v>
      </c>
      <c r="AX988" s="85" t="e">
        <f>_xlfn.XLOOKUP($AV988,'Size capacities'!$A$2:$A$120,'Size capacities'!E$2:E$120)</f>
        <v>#N/A</v>
      </c>
      <c r="AY988" s="85" t="e">
        <f>_xlfn.XLOOKUP($AV988,'Size capacities'!$A$2:$A$120,'Size capacities'!F$2:F$120)</f>
        <v>#N/A</v>
      </c>
      <c r="AZ988" s="85" t="e">
        <f>_xlfn.XLOOKUP($AV988,'Size capacities'!$A$2:$A$120,'Size capacities'!G$2:G$120)</f>
        <v>#N/A</v>
      </c>
      <c r="BA988" s="85">
        <f t="shared" si="328"/>
        <v>0</v>
      </c>
      <c r="BB988" s="85">
        <f t="shared" si="339"/>
        <v>0</v>
      </c>
    </row>
    <row r="989" spans="1:54" x14ac:dyDescent="0.3">
      <c r="A989" s="7">
        <v>986</v>
      </c>
      <c r="B989" s="91"/>
      <c r="C989" s="91"/>
      <c r="D989" s="91"/>
      <c r="E989" s="91"/>
      <c r="F989" s="91"/>
      <c r="G989" s="91"/>
      <c r="H989" s="91"/>
      <c r="I989" s="91"/>
      <c r="J989" s="91"/>
      <c r="K989" s="92"/>
      <c r="L989" s="92"/>
      <c r="M989" s="9">
        <f t="shared" ca="1" si="319"/>
        <v>0</v>
      </c>
      <c r="N989" s="10" cm="1">
        <f t="array" aca="1" ref="N989" ca="1">IF(ISBLANK(C989),0,IF(F989="Flow",AP989,IF(F989="Cascade",AQ989,IF(OR(ISBLANK(F989),ISBLANK(G989),ISBLANK(I989),ISBLANK(J989)),0,(_xlfn.XLOOKUP(S989,INDIRECT(U989&amp;W989&amp;"W"),_xlfn.XLOOKUP(T989,INDIRECT(U989&amp;W989&amp;"D"),INDIRECT(U989&amp;W989))))))))</f>
        <v>0</v>
      </c>
      <c r="O989" s="93"/>
      <c r="P989" s="9">
        <f t="shared" ca="1" si="320"/>
        <v>0</v>
      </c>
      <c r="Q989" s="9">
        <f t="shared" si="329"/>
        <v>0</v>
      </c>
      <c r="S989" s="7">
        <f t="shared" si="330"/>
        <v>800</v>
      </c>
      <c r="T989" s="7">
        <f t="shared" si="331"/>
        <v>800</v>
      </c>
      <c r="U989" s="8" t="str">
        <f t="shared" si="332"/>
        <v/>
      </c>
      <c r="V989" s="7" cm="1">
        <f t="array" aca="1" ref="V989" ca="1">IF(ISBLANK(I989),0,_xlfn.XLOOKUP(I989,INDIRECT(U989&amp;"Controls"),INDIRECT(U989&amp;"ControlsAddon")))</f>
        <v>0</v>
      </c>
      <c r="W989" s="7" t="str">
        <f t="shared" si="321"/>
        <v/>
      </c>
      <c r="X989" s="7" cm="1">
        <f t="array" aca="1" ref="X989" ca="1">IF(AND(K989="y",NOT(ISBLANK(H989))),_xlfn.XLOOKUP(S989,ralcassette,ralcassettecost),IF(K989="Y",_xlfn.XLOOKUP(S989,INDIRECT(U989&amp;"RALW"),_xlfn.XLOOKUP(T989,INDIRECT(U989&amp;"RALD"),INDIRECT(U989&amp;"RAL"))),0))</f>
        <v>0</v>
      </c>
      <c r="Y989" s="7">
        <f t="shared" si="333"/>
        <v>0</v>
      </c>
      <c r="Z989" s="7">
        <f t="shared" si="334"/>
        <v>0</v>
      </c>
      <c r="AA989" s="7" cm="1">
        <f t="array" ref="AA989">IF(ISNUMBER(SEARCH("cassette",H989)),_xlfn.XLOOKUP(S989,cassettewidth,_xlfn.XLOOKUP(H989,cassettetype,cassette)),IF(ISNUMBER(SEARCH("fascia",H989)),_xlfn.XLOOKUP(S989,fasciawidth,_xlfn.XLOOKUP(H989,fasciatype,fascia)),0))</f>
        <v>0</v>
      </c>
      <c r="AB989" s="7" t="str">
        <f t="shared" si="335"/>
        <v/>
      </c>
      <c r="AC989" s="7" t="str" cm="1">
        <f t="array" ref="AC989">IF(NOT(ISBLANK(H989)),_xlfn.XLOOKUP(S989,cassetterefwidth,_xlfn.XLOOKUP(T989,cassetterefdrop,cassetteref)),"")</f>
        <v/>
      </c>
      <c r="AD989" s="1" t="b">
        <f t="shared" si="336"/>
        <v>0</v>
      </c>
      <c r="AE989" s="1" t="b">
        <f t="shared" si="322"/>
        <v>0</v>
      </c>
      <c r="AF989" s="10" t="e" cm="1">
        <f t="array" aca="1" ref="AF989" ca="1">(_xlfn.XLOOKUP($S989,INDIRECT($U989&amp;$W989&amp;"W"),_xlfn.XLOOKUP($T989,INDIRECT($U989&amp;$W989&amp;"D"),INDIRECT($U989&amp;$W989))))</f>
        <v>#REF!</v>
      </c>
      <c r="AG989" s="9"/>
      <c r="AH989" s="9"/>
      <c r="AI989" s="9"/>
      <c r="AJ989" s="9"/>
      <c r="AK989" s="9"/>
      <c r="AL989" s="7">
        <f t="shared" si="323"/>
        <v>500</v>
      </c>
      <c r="AM989" s="7" t="str">
        <f t="shared" si="337"/>
        <v/>
      </c>
      <c r="AN989" s="7">
        <f t="shared" si="324"/>
        <v>0</v>
      </c>
      <c r="AO989" s="7">
        <f t="shared" si="325"/>
        <v>0</v>
      </c>
      <c r="AP989" s="9" cm="1">
        <f t="array" aca="1" ref="AP989" ca="1">IF(F989="Flow",_xlfn.XLOOKUP(AL989,INDIRECT(F989&amp;AM989&amp;"W"),_xlfn.XLOOKUP(AI989,INDIRECT(F989&amp;AM989&amp;"H"),INDIRECT(F989&amp;AM989))),0)</f>
        <v>0</v>
      </c>
      <c r="AQ989" s="9">
        <f>IF(F989="Cascade",_xlfn.XLOOKUP(S989,Cascade!$C$4:$S$4,Cascade!$C$5:$S$5),0)</f>
        <v>0</v>
      </c>
      <c r="AR989" s="9" t="b">
        <f t="shared" si="326"/>
        <v>0</v>
      </c>
      <c r="AS989" s="9" cm="1">
        <f t="array" aca="1" ref="AS989" ca="1">IF(OR(G989="Ellipse 43",G989="Luxury 46",G989="Type 2",G989="Type D",G989="Type Z",ISBLANK(G989)),0,_xlfn.XLOOKUP(S989,INDIRECT(U989&amp;AR989&amp;"w"),INDIRECT(U989&amp;AR989)))</f>
        <v>0</v>
      </c>
      <c r="AT989" s="9" cm="1">
        <f t="array" ref="AT989">IF(F989="ExtraLok 100",_xlfn.XLOOKUP(S989,'ExtraLok 100'!$C$6:$S$6,_xlfn.XLOOKUP('Pricing Tool'!T989,'ExtraLok 100'!$A$7:$A$21,'ExtraLok 100'!$C$7:$S$21)),IF(F989="ExtraLok 125",_xlfn.XLOOKUP('Pricing Tool'!S989,'ExtraLok 125'!$C$6:$S$6,_xlfn.XLOOKUP('Pricing Tool'!T989,'ExtraLok 125'!$A$7:$A$33,'ExtraLok 125'!$C$7:$S$33)),0))</f>
        <v>0</v>
      </c>
      <c r="AU989" s="9">
        <f t="shared" ca="1" si="338"/>
        <v>0</v>
      </c>
      <c r="AV989" s="9" t="str">
        <f t="shared" si="327"/>
        <v/>
      </c>
      <c r="AW989" s="85" t="e">
        <f>_xlfn.XLOOKUP($AV989,'Size capacities'!$A$2:$A$120,'Size capacities'!D$2:D$120)</f>
        <v>#N/A</v>
      </c>
      <c r="AX989" s="85" t="e">
        <f>_xlfn.XLOOKUP($AV989,'Size capacities'!$A$2:$A$120,'Size capacities'!E$2:E$120)</f>
        <v>#N/A</v>
      </c>
      <c r="AY989" s="85" t="e">
        <f>_xlfn.XLOOKUP($AV989,'Size capacities'!$A$2:$A$120,'Size capacities'!F$2:F$120)</f>
        <v>#N/A</v>
      </c>
      <c r="AZ989" s="85" t="e">
        <f>_xlfn.XLOOKUP($AV989,'Size capacities'!$A$2:$A$120,'Size capacities'!G$2:G$120)</f>
        <v>#N/A</v>
      </c>
      <c r="BA989" s="85">
        <f t="shared" si="328"/>
        <v>0</v>
      </c>
      <c r="BB989" s="85">
        <f t="shared" si="339"/>
        <v>0</v>
      </c>
    </row>
    <row r="990" spans="1:54" x14ac:dyDescent="0.3">
      <c r="A990" s="7">
        <v>987</v>
      </c>
      <c r="B990" s="91"/>
      <c r="C990" s="91"/>
      <c r="D990" s="91"/>
      <c r="E990" s="91"/>
      <c r="F990" s="91"/>
      <c r="G990" s="91"/>
      <c r="H990" s="91"/>
      <c r="I990" s="91"/>
      <c r="J990" s="91"/>
      <c r="K990" s="92"/>
      <c r="L990" s="92"/>
      <c r="M990" s="9">
        <f t="shared" ca="1" si="319"/>
        <v>0</v>
      </c>
      <c r="N990" s="10" cm="1">
        <f t="array" aca="1" ref="N990" ca="1">IF(ISBLANK(C990),0,IF(F990="Flow",AP990,IF(F990="Cascade",AQ990,IF(OR(ISBLANK(F990),ISBLANK(G990),ISBLANK(I990),ISBLANK(J990)),0,(_xlfn.XLOOKUP(S990,INDIRECT(U990&amp;W990&amp;"W"),_xlfn.XLOOKUP(T990,INDIRECT(U990&amp;W990&amp;"D"),INDIRECT(U990&amp;W990))))))))</f>
        <v>0</v>
      </c>
      <c r="O990" s="93"/>
      <c r="P990" s="9">
        <f t="shared" ca="1" si="320"/>
        <v>0</v>
      </c>
      <c r="Q990" s="9">
        <f t="shared" si="329"/>
        <v>0</v>
      </c>
      <c r="S990" s="7">
        <f t="shared" si="330"/>
        <v>800</v>
      </c>
      <c r="T990" s="7">
        <f t="shared" si="331"/>
        <v>800</v>
      </c>
      <c r="U990" s="8" t="str">
        <f t="shared" si="332"/>
        <v/>
      </c>
      <c r="V990" s="7" cm="1">
        <f t="array" aca="1" ref="V990" ca="1">IF(ISBLANK(I990),0,_xlfn.XLOOKUP(I990,INDIRECT(U990&amp;"Controls"),INDIRECT(U990&amp;"ControlsAddon")))</f>
        <v>0</v>
      </c>
      <c r="W990" s="7" t="str">
        <f t="shared" si="321"/>
        <v/>
      </c>
      <c r="X990" s="7" cm="1">
        <f t="array" aca="1" ref="X990" ca="1">IF(AND(K990="y",NOT(ISBLANK(H990))),_xlfn.XLOOKUP(S990,ralcassette,ralcassettecost),IF(K990="Y",_xlfn.XLOOKUP(S990,INDIRECT(U990&amp;"RALW"),_xlfn.XLOOKUP(T990,INDIRECT(U990&amp;"RALD"),INDIRECT(U990&amp;"RAL"))),0))</f>
        <v>0</v>
      </c>
      <c r="Y990" s="7">
        <f t="shared" si="333"/>
        <v>0</v>
      </c>
      <c r="Z990" s="7">
        <f t="shared" si="334"/>
        <v>0</v>
      </c>
      <c r="AA990" s="7" cm="1">
        <f t="array" ref="AA990">IF(ISNUMBER(SEARCH("cassette",H990)),_xlfn.XLOOKUP(S990,cassettewidth,_xlfn.XLOOKUP(H990,cassettetype,cassette)),IF(ISNUMBER(SEARCH("fascia",H990)),_xlfn.XLOOKUP(S990,fasciawidth,_xlfn.XLOOKUP(H990,fasciatype,fascia)),0))</f>
        <v>0</v>
      </c>
      <c r="AB990" s="7" t="str">
        <f t="shared" si="335"/>
        <v/>
      </c>
      <c r="AC990" s="7" t="str" cm="1">
        <f t="array" ref="AC990">IF(NOT(ISBLANK(H990)),_xlfn.XLOOKUP(S990,cassetterefwidth,_xlfn.XLOOKUP(T990,cassetterefdrop,cassetteref)),"")</f>
        <v/>
      </c>
      <c r="AD990" s="1" t="b">
        <f t="shared" si="336"/>
        <v>0</v>
      </c>
      <c r="AE990" s="1" t="b">
        <f t="shared" si="322"/>
        <v>0</v>
      </c>
      <c r="AF990" s="10" t="e" cm="1">
        <f t="array" aca="1" ref="AF990" ca="1">(_xlfn.XLOOKUP($S990,INDIRECT($U990&amp;$W990&amp;"W"),_xlfn.XLOOKUP($T990,INDIRECT($U990&amp;$W990&amp;"D"),INDIRECT($U990&amp;$W990))))</f>
        <v>#REF!</v>
      </c>
      <c r="AG990" s="9"/>
      <c r="AH990" s="9"/>
      <c r="AI990" s="9"/>
      <c r="AJ990" s="9"/>
      <c r="AK990" s="9"/>
      <c r="AL990" s="7">
        <f t="shared" si="323"/>
        <v>500</v>
      </c>
      <c r="AM990" s="7" t="str">
        <f t="shared" si="337"/>
        <v/>
      </c>
      <c r="AN990" s="7">
        <f t="shared" si="324"/>
        <v>0</v>
      </c>
      <c r="AO990" s="7">
        <f t="shared" si="325"/>
        <v>0</v>
      </c>
      <c r="AP990" s="9" cm="1">
        <f t="array" aca="1" ref="AP990" ca="1">IF(F990="Flow",_xlfn.XLOOKUP(AL990,INDIRECT(F990&amp;AM990&amp;"W"),_xlfn.XLOOKUP(AI990,INDIRECT(F990&amp;AM990&amp;"H"),INDIRECT(F990&amp;AM990))),0)</f>
        <v>0</v>
      </c>
      <c r="AQ990" s="9">
        <f>IF(F990="Cascade",_xlfn.XLOOKUP(S990,Cascade!$C$4:$S$4,Cascade!$C$5:$S$5),0)</f>
        <v>0</v>
      </c>
      <c r="AR990" s="9" t="b">
        <f t="shared" si="326"/>
        <v>0</v>
      </c>
      <c r="AS990" s="9" cm="1">
        <f t="array" aca="1" ref="AS990" ca="1">IF(OR(G990="Ellipse 43",G990="Luxury 46",G990="Type 2",G990="Type D",G990="Type Z",ISBLANK(G990)),0,_xlfn.XLOOKUP(S990,INDIRECT(U990&amp;AR990&amp;"w"),INDIRECT(U990&amp;AR990)))</f>
        <v>0</v>
      </c>
      <c r="AT990" s="9" cm="1">
        <f t="array" ref="AT990">IF(F990="ExtraLok 100",_xlfn.XLOOKUP(S990,'ExtraLok 100'!$C$6:$S$6,_xlfn.XLOOKUP('Pricing Tool'!T990,'ExtraLok 100'!$A$7:$A$21,'ExtraLok 100'!$C$7:$S$21)),IF(F990="ExtraLok 125",_xlfn.XLOOKUP('Pricing Tool'!S990,'ExtraLok 125'!$C$6:$S$6,_xlfn.XLOOKUP('Pricing Tool'!T990,'ExtraLok 125'!$A$7:$A$33,'ExtraLok 125'!$C$7:$S$33)),0))</f>
        <v>0</v>
      </c>
      <c r="AU990" s="9">
        <f t="shared" ca="1" si="338"/>
        <v>0</v>
      </c>
      <c r="AV990" s="9" t="str">
        <f t="shared" si="327"/>
        <v/>
      </c>
      <c r="AW990" s="85" t="e">
        <f>_xlfn.XLOOKUP($AV990,'Size capacities'!$A$2:$A$120,'Size capacities'!D$2:D$120)</f>
        <v>#N/A</v>
      </c>
      <c r="AX990" s="85" t="e">
        <f>_xlfn.XLOOKUP($AV990,'Size capacities'!$A$2:$A$120,'Size capacities'!E$2:E$120)</f>
        <v>#N/A</v>
      </c>
      <c r="AY990" s="85" t="e">
        <f>_xlfn.XLOOKUP($AV990,'Size capacities'!$A$2:$A$120,'Size capacities'!F$2:F$120)</f>
        <v>#N/A</v>
      </c>
      <c r="AZ990" s="85" t="e">
        <f>_xlfn.XLOOKUP($AV990,'Size capacities'!$A$2:$A$120,'Size capacities'!G$2:G$120)</f>
        <v>#N/A</v>
      </c>
      <c r="BA990" s="85">
        <f t="shared" si="328"/>
        <v>0</v>
      </c>
      <c r="BB990" s="85">
        <f t="shared" si="339"/>
        <v>0</v>
      </c>
    </row>
    <row r="991" spans="1:54" x14ac:dyDescent="0.3">
      <c r="A991" s="7">
        <v>988</v>
      </c>
      <c r="B991" s="91"/>
      <c r="C991" s="91"/>
      <c r="D991" s="91"/>
      <c r="E991" s="91"/>
      <c r="F991" s="91"/>
      <c r="G991" s="91"/>
      <c r="H991" s="91"/>
      <c r="I991" s="91"/>
      <c r="J991" s="91"/>
      <c r="K991" s="92"/>
      <c r="L991" s="92"/>
      <c r="M991" s="9">
        <f t="shared" ca="1" si="319"/>
        <v>0</v>
      </c>
      <c r="N991" s="10" cm="1">
        <f t="array" aca="1" ref="N991" ca="1">IF(ISBLANK(C991),0,IF(F991="Flow",AP991,IF(F991="Cascade",AQ991,IF(OR(ISBLANK(F991),ISBLANK(G991),ISBLANK(I991),ISBLANK(J991)),0,(_xlfn.XLOOKUP(S991,INDIRECT(U991&amp;W991&amp;"W"),_xlfn.XLOOKUP(T991,INDIRECT(U991&amp;W991&amp;"D"),INDIRECT(U991&amp;W991))))))))</f>
        <v>0</v>
      </c>
      <c r="O991" s="93"/>
      <c r="P991" s="9">
        <f t="shared" ca="1" si="320"/>
        <v>0</v>
      </c>
      <c r="Q991" s="9">
        <f t="shared" si="329"/>
        <v>0</v>
      </c>
      <c r="S991" s="7">
        <f t="shared" si="330"/>
        <v>800</v>
      </c>
      <c r="T991" s="7">
        <f t="shared" si="331"/>
        <v>800</v>
      </c>
      <c r="U991" s="8" t="str">
        <f t="shared" si="332"/>
        <v/>
      </c>
      <c r="V991" s="7" cm="1">
        <f t="array" aca="1" ref="V991" ca="1">IF(ISBLANK(I991),0,_xlfn.XLOOKUP(I991,INDIRECT(U991&amp;"Controls"),INDIRECT(U991&amp;"ControlsAddon")))</f>
        <v>0</v>
      </c>
      <c r="W991" s="7" t="str">
        <f t="shared" si="321"/>
        <v/>
      </c>
      <c r="X991" s="7" cm="1">
        <f t="array" aca="1" ref="X991" ca="1">IF(AND(K991="y",NOT(ISBLANK(H991))),_xlfn.XLOOKUP(S991,ralcassette,ralcassettecost),IF(K991="Y",_xlfn.XLOOKUP(S991,INDIRECT(U991&amp;"RALW"),_xlfn.XLOOKUP(T991,INDIRECT(U991&amp;"RALD"),INDIRECT(U991&amp;"RAL"))),0))</f>
        <v>0</v>
      </c>
      <c r="Y991" s="7">
        <f t="shared" si="333"/>
        <v>0</v>
      </c>
      <c r="Z991" s="7">
        <f t="shared" si="334"/>
        <v>0</v>
      </c>
      <c r="AA991" s="7" cm="1">
        <f t="array" ref="AA991">IF(ISNUMBER(SEARCH("cassette",H991)),_xlfn.XLOOKUP(S991,cassettewidth,_xlfn.XLOOKUP(H991,cassettetype,cassette)),IF(ISNUMBER(SEARCH("fascia",H991)),_xlfn.XLOOKUP(S991,fasciawidth,_xlfn.XLOOKUP(H991,fasciatype,fascia)),0))</f>
        <v>0</v>
      </c>
      <c r="AB991" s="7" t="str">
        <f t="shared" si="335"/>
        <v/>
      </c>
      <c r="AC991" s="7" t="str" cm="1">
        <f t="array" ref="AC991">IF(NOT(ISBLANK(H991)),_xlfn.XLOOKUP(S991,cassetterefwidth,_xlfn.XLOOKUP(T991,cassetterefdrop,cassetteref)),"")</f>
        <v/>
      </c>
      <c r="AD991" s="1" t="b">
        <f t="shared" si="336"/>
        <v>0</v>
      </c>
      <c r="AE991" s="1" t="b">
        <f t="shared" si="322"/>
        <v>0</v>
      </c>
      <c r="AF991" s="10" t="e" cm="1">
        <f t="array" aca="1" ref="AF991" ca="1">(_xlfn.XLOOKUP($S991,INDIRECT($U991&amp;$W991&amp;"W"),_xlfn.XLOOKUP($T991,INDIRECT($U991&amp;$W991&amp;"D"),INDIRECT($U991&amp;$W991))))</f>
        <v>#REF!</v>
      </c>
      <c r="AG991" s="9"/>
      <c r="AH991" s="9"/>
      <c r="AI991" s="9"/>
      <c r="AJ991" s="9"/>
      <c r="AK991" s="9"/>
      <c r="AL991" s="7">
        <f t="shared" si="323"/>
        <v>500</v>
      </c>
      <c r="AM991" s="7" t="str">
        <f t="shared" si="337"/>
        <v/>
      </c>
      <c r="AN991" s="7">
        <f t="shared" si="324"/>
        <v>0</v>
      </c>
      <c r="AO991" s="7">
        <f t="shared" si="325"/>
        <v>0</v>
      </c>
      <c r="AP991" s="9" cm="1">
        <f t="array" aca="1" ref="AP991" ca="1">IF(F991="Flow",_xlfn.XLOOKUP(AL991,INDIRECT(F991&amp;AM991&amp;"W"),_xlfn.XLOOKUP(AI991,INDIRECT(F991&amp;AM991&amp;"H"),INDIRECT(F991&amp;AM991))),0)</f>
        <v>0</v>
      </c>
      <c r="AQ991" s="9">
        <f>IF(F991="Cascade",_xlfn.XLOOKUP(S991,Cascade!$C$4:$S$4,Cascade!$C$5:$S$5),0)</f>
        <v>0</v>
      </c>
      <c r="AR991" s="9" t="b">
        <f t="shared" si="326"/>
        <v>0</v>
      </c>
      <c r="AS991" s="9" cm="1">
        <f t="array" aca="1" ref="AS991" ca="1">IF(OR(G991="Ellipse 43",G991="Luxury 46",G991="Type 2",G991="Type D",G991="Type Z",ISBLANK(G991)),0,_xlfn.XLOOKUP(S991,INDIRECT(U991&amp;AR991&amp;"w"),INDIRECT(U991&amp;AR991)))</f>
        <v>0</v>
      </c>
      <c r="AT991" s="9" cm="1">
        <f t="array" ref="AT991">IF(F991="ExtraLok 100",_xlfn.XLOOKUP(S991,'ExtraLok 100'!$C$6:$S$6,_xlfn.XLOOKUP('Pricing Tool'!T991,'ExtraLok 100'!$A$7:$A$21,'ExtraLok 100'!$C$7:$S$21)),IF(F991="ExtraLok 125",_xlfn.XLOOKUP('Pricing Tool'!S991,'ExtraLok 125'!$C$6:$S$6,_xlfn.XLOOKUP('Pricing Tool'!T991,'ExtraLok 125'!$A$7:$A$33,'ExtraLok 125'!$C$7:$S$33)),0))</f>
        <v>0</v>
      </c>
      <c r="AU991" s="9">
        <f t="shared" ca="1" si="338"/>
        <v>0</v>
      </c>
      <c r="AV991" s="9" t="str">
        <f t="shared" si="327"/>
        <v/>
      </c>
      <c r="AW991" s="85" t="e">
        <f>_xlfn.XLOOKUP($AV991,'Size capacities'!$A$2:$A$120,'Size capacities'!D$2:D$120)</f>
        <v>#N/A</v>
      </c>
      <c r="AX991" s="85" t="e">
        <f>_xlfn.XLOOKUP($AV991,'Size capacities'!$A$2:$A$120,'Size capacities'!E$2:E$120)</f>
        <v>#N/A</v>
      </c>
      <c r="AY991" s="85" t="e">
        <f>_xlfn.XLOOKUP($AV991,'Size capacities'!$A$2:$A$120,'Size capacities'!F$2:F$120)</f>
        <v>#N/A</v>
      </c>
      <c r="AZ991" s="85" t="e">
        <f>_xlfn.XLOOKUP($AV991,'Size capacities'!$A$2:$A$120,'Size capacities'!G$2:G$120)</f>
        <v>#N/A</v>
      </c>
      <c r="BA991" s="85">
        <f t="shared" si="328"/>
        <v>0</v>
      </c>
      <c r="BB991" s="85">
        <f t="shared" si="339"/>
        <v>0</v>
      </c>
    </row>
    <row r="992" spans="1:54" x14ac:dyDescent="0.3">
      <c r="A992" s="7">
        <v>989</v>
      </c>
      <c r="B992" s="91"/>
      <c r="C992" s="91"/>
      <c r="D992" s="91"/>
      <c r="E992" s="91"/>
      <c r="F992" s="91"/>
      <c r="G992" s="91"/>
      <c r="H992" s="91"/>
      <c r="I992" s="91"/>
      <c r="J992" s="91"/>
      <c r="K992" s="92"/>
      <c r="L992" s="92"/>
      <c r="M992" s="9">
        <f t="shared" ca="1" si="319"/>
        <v>0</v>
      </c>
      <c r="N992" s="10" cm="1">
        <f t="array" aca="1" ref="N992" ca="1">IF(ISBLANK(C992),0,IF(F992="Flow",AP992,IF(F992="Cascade",AQ992,IF(OR(ISBLANK(F992),ISBLANK(G992),ISBLANK(I992),ISBLANK(J992)),0,(_xlfn.XLOOKUP(S992,INDIRECT(U992&amp;W992&amp;"W"),_xlfn.XLOOKUP(T992,INDIRECT(U992&amp;W992&amp;"D"),INDIRECT(U992&amp;W992))))))))</f>
        <v>0</v>
      </c>
      <c r="O992" s="93"/>
      <c r="P992" s="9">
        <f t="shared" ca="1" si="320"/>
        <v>0</v>
      </c>
      <c r="Q992" s="9">
        <f t="shared" si="329"/>
        <v>0</v>
      </c>
      <c r="S992" s="7">
        <f t="shared" si="330"/>
        <v>800</v>
      </c>
      <c r="T992" s="7">
        <f t="shared" si="331"/>
        <v>800</v>
      </c>
      <c r="U992" s="8" t="str">
        <f t="shared" si="332"/>
        <v/>
      </c>
      <c r="V992" s="7" cm="1">
        <f t="array" aca="1" ref="V992" ca="1">IF(ISBLANK(I992),0,_xlfn.XLOOKUP(I992,INDIRECT(U992&amp;"Controls"),INDIRECT(U992&amp;"ControlsAddon")))</f>
        <v>0</v>
      </c>
      <c r="W992" s="7" t="str">
        <f t="shared" si="321"/>
        <v/>
      </c>
      <c r="X992" s="7" cm="1">
        <f t="array" aca="1" ref="X992" ca="1">IF(AND(K992="y",NOT(ISBLANK(H992))),_xlfn.XLOOKUP(S992,ralcassette,ralcassettecost),IF(K992="Y",_xlfn.XLOOKUP(S992,INDIRECT(U992&amp;"RALW"),_xlfn.XLOOKUP(T992,INDIRECT(U992&amp;"RALD"),INDIRECT(U992&amp;"RAL"))),0))</f>
        <v>0</v>
      </c>
      <c r="Y992" s="7">
        <f t="shared" si="333"/>
        <v>0</v>
      </c>
      <c r="Z992" s="7">
        <f t="shared" si="334"/>
        <v>0</v>
      </c>
      <c r="AA992" s="7" cm="1">
        <f t="array" ref="AA992">IF(ISNUMBER(SEARCH("cassette",H992)),_xlfn.XLOOKUP(S992,cassettewidth,_xlfn.XLOOKUP(H992,cassettetype,cassette)),IF(ISNUMBER(SEARCH("fascia",H992)),_xlfn.XLOOKUP(S992,fasciawidth,_xlfn.XLOOKUP(H992,fasciatype,fascia)),0))</f>
        <v>0</v>
      </c>
      <c r="AB992" s="7" t="str">
        <f t="shared" si="335"/>
        <v/>
      </c>
      <c r="AC992" s="7" t="str" cm="1">
        <f t="array" ref="AC992">IF(NOT(ISBLANK(H992)),_xlfn.XLOOKUP(S992,cassetterefwidth,_xlfn.XLOOKUP(T992,cassetterefdrop,cassetteref)),"")</f>
        <v/>
      </c>
      <c r="AD992" s="1" t="b">
        <f t="shared" si="336"/>
        <v>0</v>
      </c>
      <c r="AE992" s="1" t="b">
        <f t="shared" si="322"/>
        <v>0</v>
      </c>
      <c r="AF992" s="10" t="e" cm="1">
        <f t="array" aca="1" ref="AF992" ca="1">(_xlfn.XLOOKUP($S992,INDIRECT($U992&amp;$W992&amp;"W"),_xlfn.XLOOKUP($T992,INDIRECT($U992&amp;$W992&amp;"D"),INDIRECT($U992&amp;$W992))))</f>
        <v>#REF!</v>
      </c>
      <c r="AG992" s="9"/>
      <c r="AH992" s="9"/>
      <c r="AI992" s="9"/>
      <c r="AJ992" s="9"/>
      <c r="AK992" s="9"/>
      <c r="AL992" s="7">
        <f t="shared" si="323"/>
        <v>500</v>
      </c>
      <c r="AM992" s="7" t="str">
        <f t="shared" si="337"/>
        <v/>
      </c>
      <c r="AN992" s="7">
        <f t="shared" si="324"/>
        <v>0</v>
      </c>
      <c r="AO992" s="7">
        <f t="shared" si="325"/>
        <v>0</v>
      </c>
      <c r="AP992" s="9" cm="1">
        <f t="array" aca="1" ref="AP992" ca="1">IF(F992="Flow",_xlfn.XLOOKUP(AL992,INDIRECT(F992&amp;AM992&amp;"W"),_xlfn.XLOOKUP(AI992,INDIRECT(F992&amp;AM992&amp;"H"),INDIRECT(F992&amp;AM992))),0)</f>
        <v>0</v>
      </c>
      <c r="AQ992" s="9">
        <f>IF(F992="Cascade",_xlfn.XLOOKUP(S992,Cascade!$C$4:$S$4,Cascade!$C$5:$S$5),0)</f>
        <v>0</v>
      </c>
      <c r="AR992" s="9" t="b">
        <f t="shared" si="326"/>
        <v>0</v>
      </c>
      <c r="AS992" s="9" cm="1">
        <f t="array" aca="1" ref="AS992" ca="1">IF(OR(G992="Ellipse 43",G992="Luxury 46",G992="Type 2",G992="Type D",G992="Type Z",ISBLANK(G992)),0,_xlfn.XLOOKUP(S992,INDIRECT(U992&amp;AR992&amp;"w"),INDIRECT(U992&amp;AR992)))</f>
        <v>0</v>
      </c>
      <c r="AT992" s="9" cm="1">
        <f t="array" ref="AT992">IF(F992="ExtraLok 100",_xlfn.XLOOKUP(S992,'ExtraLok 100'!$C$6:$S$6,_xlfn.XLOOKUP('Pricing Tool'!T992,'ExtraLok 100'!$A$7:$A$21,'ExtraLok 100'!$C$7:$S$21)),IF(F992="ExtraLok 125",_xlfn.XLOOKUP('Pricing Tool'!S992,'ExtraLok 125'!$C$6:$S$6,_xlfn.XLOOKUP('Pricing Tool'!T992,'ExtraLok 125'!$A$7:$A$33,'ExtraLok 125'!$C$7:$S$33)),0))</f>
        <v>0</v>
      </c>
      <c r="AU992" s="9">
        <f t="shared" ca="1" si="338"/>
        <v>0</v>
      </c>
      <c r="AV992" s="9" t="str">
        <f t="shared" si="327"/>
        <v/>
      </c>
      <c r="AW992" s="85" t="e">
        <f>_xlfn.XLOOKUP($AV992,'Size capacities'!$A$2:$A$120,'Size capacities'!D$2:D$120)</f>
        <v>#N/A</v>
      </c>
      <c r="AX992" s="85" t="e">
        <f>_xlfn.XLOOKUP($AV992,'Size capacities'!$A$2:$A$120,'Size capacities'!E$2:E$120)</f>
        <v>#N/A</v>
      </c>
      <c r="AY992" s="85" t="e">
        <f>_xlfn.XLOOKUP($AV992,'Size capacities'!$A$2:$A$120,'Size capacities'!F$2:F$120)</f>
        <v>#N/A</v>
      </c>
      <c r="AZ992" s="85" t="e">
        <f>_xlfn.XLOOKUP($AV992,'Size capacities'!$A$2:$A$120,'Size capacities'!G$2:G$120)</f>
        <v>#N/A</v>
      </c>
      <c r="BA992" s="85">
        <f t="shared" si="328"/>
        <v>0</v>
      </c>
      <c r="BB992" s="85">
        <f t="shared" si="339"/>
        <v>0</v>
      </c>
    </row>
    <row r="993" spans="1:54" x14ac:dyDescent="0.3">
      <c r="A993" s="7">
        <v>990</v>
      </c>
      <c r="B993" s="91"/>
      <c r="C993" s="91"/>
      <c r="D993" s="91"/>
      <c r="E993" s="91"/>
      <c r="F993" s="91"/>
      <c r="G993" s="91"/>
      <c r="H993" s="91"/>
      <c r="I993" s="91"/>
      <c r="J993" s="91"/>
      <c r="K993" s="92"/>
      <c r="L993" s="92"/>
      <c r="M993" s="9">
        <f t="shared" ca="1" si="319"/>
        <v>0</v>
      </c>
      <c r="N993" s="10" cm="1">
        <f t="array" aca="1" ref="N993" ca="1">IF(ISBLANK(C993),0,IF(F993="Flow",AP993,IF(F993="Cascade",AQ993,IF(OR(ISBLANK(F993),ISBLANK(G993),ISBLANK(I993),ISBLANK(J993)),0,(_xlfn.XLOOKUP(S993,INDIRECT(U993&amp;W993&amp;"W"),_xlfn.XLOOKUP(T993,INDIRECT(U993&amp;W993&amp;"D"),INDIRECT(U993&amp;W993))))))))</f>
        <v>0</v>
      </c>
      <c r="O993" s="93"/>
      <c r="P993" s="9">
        <f t="shared" ca="1" si="320"/>
        <v>0</v>
      </c>
      <c r="Q993" s="9">
        <f t="shared" si="329"/>
        <v>0</v>
      </c>
      <c r="S993" s="7">
        <f t="shared" si="330"/>
        <v>800</v>
      </c>
      <c r="T993" s="7">
        <f t="shared" si="331"/>
        <v>800</v>
      </c>
      <c r="U993" s="8" t="str">
        <f t="shared" si="332"/>
        <v/>
      </c>
      <c r="V993" s="7" cm="1">
        <f t="array" aca="1" ref="V993" ca="1">IF(ISBLANK(I993),0,_xlfn.XLOOKUP(I993,INDIRECT(U993&amp;"Controls"),INDIRECT(U993&amp;"ControlsAddon")))</f>
        <v>0</v>
      </c>
      <c r="W993" s="7" t="str">
        <f t="shared" si="321"/>
        <v/>
      </c>
      <c r="X993" s="7" cm="1">
        <f t="array" aca="1" ref="X993" ca="1">IF(AND(K993="y",NOT(ISBLANK(H993))),_xlfn.XLOOKUP(S993,ralcassette,ralcassettecost),IF(K993="Y",_xlfn.XLOOKUP(S993,INDIRECT(U993&amp;"RALW"),_xlfn.XLOOKUP(T993,INDIRECT(U993&amp;"RALD"),INDIRECT(U993&amp;"RAL"))),0))</f>
        <v>0</v>
      </c>
      <c r="Y993" s="7">
        <f t="shared" si="333"/>
        <v>0</v>
      </c>
      <c r="Z993" s="7">
        <f t="shared" si="334"/>
        <v>0</v>
      </c>
      <c r="AA993" s="7" cm="1">
        <f t="array" ref="AA993">IF(ISNUMBER(SEARCH("cassette",H993)),_xlfn.XLOOKUP(S993,cassettewidth,_xlfn.XLOOKUP(H993,cassettetype,cassette)),IF(ISNUMBER(SEARCH("fascia",H993)),_xlfn.XLOOKUP(S993,fasciawidth,_xlfn.XLOOKUP(H993,fasciatype,fascia)),0))</f>
        <v>0</v>
      </c>
      <c r="AB993" s="7" t="str">
        <f t="shared" si="335"/>
        <v/>
      </c>
      <c r="AC993" s="7" t="str" cm="1">
        <f t="array" ref="AC993">IF(NOT(ISBLANK(H993)),_xlfn.XLOOKUP(S993,cassetterefwidth,_xlfn.XLOOKUP(T993,cassetterefdrop,cassetteref)),"")</f>
        <v/>
      </c>
      <c r="AD993" s="1" t="b">
        <f t="shared" si="336"/>
        <v>0</v>
      </c>
      <c r="AE993" s="1" t="b">
        <f t="shared" si="322"/>
        <v>0</v>
      </c>
      <c r="AF993" s="10" t="e" cm="1">
        <f t="array" aca="1" ref="AF993" ca="1">(_xlfn.XLOOKUP($S993,INDIRECT($U993&amp;$W993&amp;"W"),_xlfn.XLOOKUP($T993,INDIRECT($U993&amp;$W993&amp;"D"),INDIRECT($U993&amp;$W993))))</f>
        <v>#REF!</v>
      </c>
      <c r="AG993" s="9"/>
      <c r="AH993" s="9"/>
      <c r="AI993" s="9"/>
      <c r="AJ993" s="9"/>
      <c r="AK993" s="9"/>
      <c r="AL993" s="7">
        <f t="shared" si="323"/>
        <v>500</v>
      </c>
      <c r="AM993" s="7" t="str">
        <f t="shared" si="337"/>
        <v/>
      </c>
      <c r="AN993" s="7">
        <f t="shared" si="324"/>
        <v>0</v>
      </c>
      <c r="AO993" s="7">
        <f t="shared" si="325"/>
        <v>0</v>
      </c>
      <c r="AP993" s="9" cm="1">
        <f t="array" aca="1" ref="AP993" ca="1">IF(F993="Flow",_xlfn.XLOOKUP(AL993,INDIRECT(F993&amp;AM993&amp;"W"),_xlfn.XLOOKUP(AI993,INDIRECT(F993&amp;AM993&amp;"H"),INDIRECT(F993&amp;AM993))),0)</f>
        <v>0</v>
      </c>
      <c r="AQ993" s="9">
        <f>IF(F993="Cascade",_xlfn.XLOOKUP(S993,Cascade!$C$4:$S$4,Cascade!$C$5:$S$5),0)</f>
        <v>0</v>
      </c>
      <c r="AR993" s="9" t="b">
        <f t="shared" si="326"/>
        <v>0</v>
      </c>
      <c r="AS993" s="9" cm="1">
        <f t="array" aca="1" ref="AS993" ca="1">IF(OR(G993="Ellipse 43",G993="Luxury 46",G993="Type 2",G993="Type D",G993="Type Z",ISBLANK(G993)),0,_xlfn.XLOOKUP(S993,INDIRECT(U993&amp;AR993&amp;"w"),INDIRECT(U993&amp;AR993)))</f>
        <v>0</v>
      </c>
      <c r="AT993" s="9" cm="1">
        <f t="array" ref="AT993">IF(F993="ExtraLok 100",_xlfn.XLOOKUP(S993,'ExtraLok 100'!$C$6:$S$6,_xlfn.XLOOKUP('Pricing Tool'!T993,'ExtraLok 100'!$A$7:$A$21,'ExtraLok 100'!$C$7:$S$21)),IF(F993="ExtraLok 125",_xlfn.XLOOKUP('Pricing Tool'!S993,'ExtraLok 125'!$C$6:$S$6,_xlfn.XLOOKUP('Pricing Tool'!T993,'ExtraLok 125'!$A$7:$A$33,'ExtraLok 125'!$C$7:$S$33)),0))</f>
        <v>0</v>
      </c>
      <c r="AU993" s="9">
        <f t="shared" ca="1" si="338"/>
        <v>0</v>
      </c>
      <c r="AV993" s="9" t="str">
        <f t="shared" si="327"/>
        <v/>
      </c>
      <c r="AW993" s="85" t="e">
        <f>_xlfn.XLOOKUP($AV993,'Size capacities'!$A$2:$A$120,'Size capacities'!D$2:D$120)</f>
        <v>#N/A</v>
      </c>
      <c r="AX993" s="85" t="e">
        <f>_xlfn.XLOOKUP($AV993,'Size capacities'!$A$2:$A$120,'Size capacities'!E$2:E$120)</f>
        <v>#N/A</v>
      </c>
      <c r="AY993" s="85" t="e">
        <f>_xlfn.XLOOKUP($AV993,'Size capacities'!$A$2:$A$120,'Size capacities'!F$2:F$120)</f>
        <v>#N/A</v>
      </c>
      <c r="AZ993" s="85" t="e">
        <f>_xlfn.XLOOKUP($AV993,'Size capacities'!$A$2:$A$120,'Size capacities'!G$2:G$120)</f>
        <v>#N/A</v>
      </c>
      <c r="BA993" s="85">
        <f t="shared" si="328"/>
        <v>0</v>
      </c>
      <c r="BB993" s="85">
        <f t="shared" si="339"/>
        <v>0</v>
      </c>
    </row>
    <row r="994" spans="1:54" x14ac:dyDescent="0.3">
      <c r="A994" s="7">
        <v>991</v>
      </c>
      <c r="B994" s="91"/>
      <c r="C994" s="91"/>
      <c r="D994" s="91"/>
      <c r="E994" s="91"/>
      <c r="F994" s="91"/>
      <c r="G994" s="91"/>
      <c r="H994" s="91"/>
      <c r="I994" s="91"/>
      <c r="J994" s="91"/>
      <c r="K994" s="92"/>
      <c r="L994" s="92"/>
      <c r="M994" s="9">
        <f t="shared" ca="1" si="319"/>
        <v>0</v>
      </c>
      <c r="N994" s="10" cm="1">
        <f t="array" aca="1" ref="N994" ca="1">IF(ISBLANK(C994),0,IF(F994="Flow",AP994,IF(F994="Cascade",AQ994,IF(OR(ISBLANK(F994),ISBLANK(G994),ISBLANK(I994),ISBLANK(J994)),0,(_xlfn.XLOOKUP(S994,INDIRECT(U994&amp;W994&amp;"W"),_xlfn.XLOOKUP(T994,INDIRECT(U994&amp;W994&amp;"D"),INDIRECT(U994&amp;W994))))))))</f>
        <v>0</v>
      </c>
      <c r="O994" s="93"/>
      <c r="P994" s="9">
        <f t="shared" ca="1" si="320"/>
        <v>0</v>
      </c>
      <c r="Q994" s="9">
        <f t="shared" si="329"/>
        <v>0</v>
      </c>
      <c r="S994" s="7">
        <f t="shared" si="330"/>
        <v>800</v>
      </c>
      <c r="T994" s="7">
        <f t="shared" si="331"/>
        <v>800</v>
      </c>
      <c r="U994" s="8" t="str">
        <f t="shared" si="332"/>
        <v/>
      </c>
      <c r="V994" s="7" cm="1">
        <f t="array" aca="1" ref="V994" ca="1">IF(ISBLANK(I994),0,_xlfn.XLOOKUP(I994,INDIRECT(U994&amp;"Controls"),INDIRECT(U994&amp;"ControlsAddon")))</f>
        <v>0</v>
      </c>
      <c r="W994" s="7" t="str">
        <f t="shared" si="321"/>
        <v/>
      </c>
      <c r="X994" s="7" cm="1">
        <f t="array" aca="1" ref="X994" ca="1">IF(AND(K994="y",NOT(ISBLANK(H994))),_xlfn.XLOOKUP(S994,ralcassette,ralcassettecost),IF(K994="Y",_xlfn.XLOOKUP(S994,INDIRECT(U994&amp;"RALW"),_xlfn.XLOOKUP(T994,INDIRECT(U994&amp;"RALD"),INDIRECT(U994&amp;"RAL"))),0))</f>
        <v>0</v>
      </c>
      <c r="Y994" s="7">
        <f t="shared" si="333"/>
        <v>0</v>
      </c>
      <c r="Z994" s="7">
        <f t="shared" si="334"/>
        <v>0</v>
      </c>
      <c r="AA994" s="7" cm="1">
        <f t="array" ref="AA994">IF(ISNUMBER(SEARCH("cassette",H994)),_xlfn.XLOOKUP(S994,cassettewidth,_xlfn.XLOOKUP(H994,cassettetype,cassette)),IF(ISNUMBER(SEARCH("fascia",H994)),_xlfn.XLOOKUP(S994,fasciawidth,_xlfn.XLOOKUP(H994,fasciatype,fascia)),0))</f>
        <v>0</v>
      </c>
      <c r="AB994" s="7" t="str">
        <f t="shared" si="335"/>
        <v/>
      </c>
      <c r="AC994" s="7" t="str" cm="1">
        <f t="array" ref="AC994">IF(NOT(ISBLANK(H994)),_xlfn.XLOOKUP(S994,cassetterefwidth,_xlfn.XLOOKUP(T994,cassetterefdrop,cassetteref)),"")</f>
        <v/>
      </c>
      <c r="AD994" s="1" t="b">
        <f t="shared" si="336"/>
        <v>0</v>
      </c>
      <c r="AE994" s="1" t="b">
        <f t="shared" si="322"/>
        <v>0</v>
      </c>
      <c r="AF994" s="10" t="e" cm="1">
        <f t="array" aca="1" ref="AF994" ca="1">(_xlfn.XLOOKUP($S994,INDIRECT($U994&amp;$W994&amp;"W"),_xlfn.XLOOKUP($T994,INDIRECT($U994&amp;$W994&amp;"D"),INDIRECT($U994&amp;$W994))))</f>
        <v>#REF!</v>
      </c>
      <c r="AG994" s="9"/>
      <c r="AH994" s="9"/>
      <c r="AI994" s="9"/>
      <c r="AJ994" s="9"/>
      <c r="AK994" s="9"/>
      <c r="AL994" s="7">
        <f t="shared" si="323"/>
        <v>500</v>
      </c>
      <c r="AM994" s="7" t="str">
        <f t="shared" si="337"/>
        <v/>
      </c>
      <c r="AN994" s="7">
        <f t="shared" si="324"/>
        <v>0</v>
      </c>
      <c r="AO994" s="7">
        <f t="shared" si="325"/>
        <v>0</v>
      </c>
      <c r="AP994" s="9" cm="1">
        <f t="array" aca="1" ref="AP994" ca="1">IF(F994="Flow",_xlfn.XLOOKUP(AL994,INDIRECT(F994&amp;AM994&amp;"W"),_xlfn.XLOOKUP(AI994,INDIRECT(F994&amp;AM994&amp;"H"),INDIRECT(F994&amp;AM994))),0)</f>
        <v>0</v>
      </c>
      <c r="AQ994" s="9">
        <f>IF(F994="Cascade",_xlfn.XLOOKUP(S994,Cascade!$C$4:$S$4,Cascade!$C$5:$S$5),0)</f>
        <v>0</v>
      </c>
      <c r="AR994" s="9" t="b">
        <f t="shared" si="326"/>
        <v>0</v>
      </c>
      <c r="AS994" s="9" cm="1">
        <f t="array" aca="1" ref="AS994" ca="1">IF(OR(G994="Ellipse 43",G994="Luxury 46",G994="Type 2",G994="Type D",G994="Type Z",ISBLANK(G994)),0,_xlfn.XLOOKUP(S994,INDIRECT(U994&amp;AR994&amp;"w"),INDIRECT(U994&amp;AR994)))</f>
        <v>0</v>
      </c>
      <c r="AT994" s="9" cm="1">
        <f t="array" ref="AT994">IF(F994="ExtraLok 100",_xlfn.XLOOKUP(S994,'ExtraLok 100'!$C$6:$S$6,_xlfn.XLOOKUP('Pricing Tool'!T994,'ExtraLok 100'!$A$7:$A$21,'ExtraLok 100'!$C$7:$S$21)),IF(F994="ExtraLok 125",_xlfn.XLOOKUP('Pricing Tool'!S994,'ExtraLok 125'!$C$6:$S$6,_xlfn.XLOOKUP('Pricing Tool'!T994,'ExtraLok 125'!$A$7:$A$33,'ExtraLok 125'!$C$7:$S$33)),0))</f>
        <v>0</v>
      </c>
      <c r="AU994" s="9">
        <f t="shared" ca="1" si="338"/>
        <v>0</v>
      </c>
      <c r="AV994" s="9" t="str">
        <f t="shared" si="327"/>
        <v/>
      </c>
      <c r="AW994" s="85" t="e">
        <f>_xlfn.XLOOKUP($AV994,'Size capacities'!$A$2:$A$120,'Size capacities'!D$2:D$120)</f>
        <v>#N/A</v>
      </c>
      <c r="AX994" s="85" t="e">
        <f>_xlfn.XLOOKUP($AV994,'Size capacities'!$A$2:$A$120,'Size capacities'!E$2:E$120)</f>
        <v>#N/A</v>
      </c>
      <c r="AY994" s="85" t="e">
        <f>_xlfn.XLOOKUP($AV994,'Size capacities'!$A$2:$A$120,'Size capacities'!F$2:F$120)</f>
        <v>#N/A</v>
      </c>
      <c r="AZ994" s="85" t="e">
        <f>_xlfn.XLOOKUP($AV994,'Size capacities'!$A$2:$A$120,'Size capacities'!G$2:G$120)</f>
        <v>#N/A</v>
      </c>
      <c r="BA994" s="85">
        <f t="shared" si="328"/>
        <v>0</v>
      </c>
      <c r="BB994" s="85">
        <f t="shared" si="339"/>
        <v>0</v>
      </c>
    </row>
    <row r="995" spans="1:54" x14ac:dyDescent="0.3">
      <c r="A995" s="7">
        <v>992</v>
      </c>
      <c r="B995" s="91"/>
      <c r="C995" s="91"/>
      <c r="D995" s="91"/>
      <c r="E995" s="91"/>
      <c r="F995" s="91"/>
      <c r="G995" s="91"/>
      <c r="H995" s="91"/>
      <c r="I995" s="91"/>
      <c r="J995" s="91"/>
      <c r="K995" s="92"/>
      <c r="L995" s="92"/>
      <c r="M995" s="9">
        <f t="shared" ca="1" si="319"/>
        <v>0</v>
      </c>
      <c r="N995" s="10" cm="1">
        <f t="array" aca="1" ref="N995" ca="1">IF(ISBLANK(C995),0,IF(F995="Flow",AP995,IF(F995="Cascade",AQ995,IF(OR(ISBLANK(F995),ISBLANK(G995),ISBLANK(I995),ISBLANK(J995)),0,(_xlfn.XLOOKUP(S995,INDIRECT(U995&amp;W995&amp;"W"),_xlfn.XLOOKUP(T995,INDIRECT(U995&amp;W995&amp;"D"),INDIRECT(U995&amp;W995))))))))</f>
        <v>0</v>
      </c>
      <c r="O995" s="93"/>
      <c r="P995" s="9">
        <f t="shared" ca="1" si="320"/>
        <v>0</v>
      </c>
      <c r="Q995" s="9">
        <f t="shared" si="329"/>
        <v>0</v>
      </c>
      <c r="S995" s="7">
        <f t="shared" si="330"/>
        <v>800</v>
      </c>
      <c r="T995" s="7">
        <f t="shared" si="331"/>
        <v>800</v>
      </c>
      <c r="U995" s="8" t="str">
        <f t="shared" si="332"/>
        <v/>
      </c>
      <c r="V995" s="7" cm="1">
        <f t="array" aca="1" ref="V995" ca="1">IF(ISBLANK(I995),0,_xlfn.XLOOKUP(I995,INDIRECT(U995&amp;"Controls"),INDIRECT(U995&amp;"ControlsAddon")))</f>
        <v>0</v>
      </c>
      <c r="W995" s="7" t="str">
        <f t="shared" si="321"/>
        <v/>
      </c>
      <c r="X995" s="7" cm="1">
        <f t="array" aca="1" ref="X995" ca="1">IF(AND(K995="y",NOT(ISBLANK(H995))),_xlfn.XLOOKUP(S995,ralcassette,ralcassettecost),IF(K995="Y",_xlfn.XLOOKUP(S995,INDIRECT(U995&amp;"RALW"),_xlfn.XLOOKUP(T995,INDIRECT(U995&amp;"RALD"),INDIRECT(U995&amp;"RAL"))),0))</f>
        <v>0</v>
      </c>
      <c r="Y995" s="7">
        <f t="shared" si="333"/>
        <v>0</v>
      </c>
      <c r="Z995" s="7">
        <f t="shared" si="334"/>
        <v>0</v>
      </c>
      <c r="AA995" s="7" cm="1">
        <f t="array" ref="AA995">IF(ISNUMBER(SEARCH("cassette",H995)),_xlfn.XLOOKUP(S995,cassettewidth,_xlfn.XLOOKUP(H995,cassettetype,cassette)),IF(ISNUMBER(SEARCH("fascia",H995)),_xlfn.XLOOKUP(S995,fasciawidth,_xlfn.XLOOKUP(H995,fasciatype,fascia)),0))</f>
        <v>0</v>
      </c>
      <c r="AB995" s="7" t="str">
        <f t="shared" si="335"/>
        <v/>
      </c>
      <c r="AC995" s="7" t="str" cm="1">
        <f t="array" ref="AC995">IF(NOT(ISBLANK(H995)),_xlfn.XLOOKUP(S995,cassetterefwidth,_xlfn.XLOOKUP(T995,cassetterefdrop,cassetteref)),"")</f>
        <v/>
      </c>
      <c r="AD995" s="1" t="b">
        <f t="shared" si="336"/>
        <v>0</v>
      </c>
      <c r="AE995" s="1" t="b">
        <f t="shared" si="322"/>
        <v>0</v>
      </c>
      <c r="AF995" s="10" t="e" cm="1">
        <f t="array" aca="1" ref="AF995" ca="1">(_xlfn.XLOOKUP($S995,INDIRECT($U995&amp;$W995&amp;"W"),_xlfn.XLOOKUP($T995,INDIRECT($U995&amp;$W995&amp;"D"),INDIRECT($U995&amp;$W995))))</f>
        <v>#REF!</v>
      </c>
      <c r="AG995" s="9"/>
      <c r="AH995" s="9"/>
      <c r="AI995" s="9"/>
      <c r="AJ995" s="9"/>
      <c r="AK995" s="9"/>
      <c r="AL995" s="7">
        <f t="shared" si="323"/>
        <v>500</v>
      </c>
      <c r="AM995" s="7" t="str">
        <f t="shared" si="337"/>
        <v/>
      </c>
      <c r="AN995" s="7">
        <f t="shared" si="324"/>
        <v>0</v>
      </c>
      <c r="AO995" s="7">
        <f t="shared" si="325"/>
        <v>0</v>
      </c>
      <c r="AP995" s="9" cm="1">
        <f t="array" aca="1" ref="AP995" ca="1">IF(F995="Flow",_xlfn.XLOOKUP(AL995,INDIRECT(F995&amp;AM995&amp;"W"),_xlfn.XLOOKUP(AI995,INDIRECT(F995&amp;AM995&amp;"H"),INDIRECT(F995&amp;AM995))),0)</f>
        <v>0</v>
      </c>
      <c r="AQ995" s="9">
        <f>IF(F995="Cascade",_xlfn.XLOOKUP(S995,Cascade!$C$4:$S$4,Cascade!$C$5:$S$5),0)</f>
        <v>0</v>
      </c>
      <c r="AR995" s="9" t="b">
        <f t="shared" si="326"/>
        <v>0</v>
      </c>
      <c r="AS995" s="9" cm="1">
        <f t="array" aca="1" ref="AS995" ca="1">IF(OR(G995="Ellipse 43",G995="Luxury 46",G995="Type 2",G995="Type D",G995="Type Z",ISBLANK(G995)),0,_xlfn.XLOOKUP(S995,INDIRECT(U995&amp;AR995&amp;"w"),INDIRECT(U995&amp;AR995)))</f>
        <v>0</v>
      </c>
      <c r="AT995" s="9" cm="1">
        <f t="array" ref="AT995">IF(F995="ExtraLok 100",_xlfn.XLOOKUP(S995,'ExtraLok 100'!$C$6:$S$6,_xlfn.XLOOKUP('Pricing Tool'!T995,'ExtraLok 100'!$A$7:$A$21,'ExtraLok 100'!$C$7:$S$21)),IF(F995="ExtraLok 125",_xlfn.XLOOKUP('Pricing Tool'!S995,'ExtraLok 125'!$C$6:$S$6,_xlfn.XLOOKUP('Pricing Tool'!T995,'ExtraLok 125'!$A$7:$A$33,'ExtraLok 125'!$C$7:$S$33)),0))</f>
        <v>0</v>
      </c>
      <c r="AU995" s="9">
        <f t="shared" ca="1" si="338"/>
        <v>0</v>
      </c>
      <c r="AV995" s="9" t="str">
        <f t="shared" si="327"/>
        <v/>
      </c>
      <c r="AW995" s="85" t="e">
        <f>_xlfn.XLOOKUP($AV995,'Size capacities'!$A$2:$A$120,'Size capacities'!D$2:D$120)</f>
        <v>#N/A</v>
      </c>
      <c r="AX995" s="85" t="e">
        <f>_xlfn.XLOOKUP($AV995,'Size capacities'!$A$2:$A$120,'Size capacities'!E$2:E$120)</f>
        <v>#N/A</v>
      </c>
      <c r="AY995" s="85" t="e">
        <f>_xlfn.XLOOKUP($AV995,'Size capacities'!$A$2:$A$120,'Size capacities'!F$2:F$120)</f>
        <v>#N/A</v>
      </c>
      <c r="AZ995" s="85" t="e">
        <f>_xlfn.XLOOKUP($AV995,'Size capacities'!$A$2:$A$120,'Size capacities'!G$2:G$120)</f>
        <v>#N/A</v>
      </c>
      <c r="BA995" s="85">
        <f t="shared" si="328"/>
        <v>0</v>
      </c>
      <c r="BB995" s="85">
        <f t="shared" si="339"/>
        <v>0</v>
      </c>
    </row>
    <row r="996" spans="1:54" x14ac:dyDescent="0.3">
      <c r="A996" s="7">
        <v>993</v>
      </c>
      <c r="B996" s="91"/>
      <c r="C996" s="91"/>
      <c r="D996" s="91"/>
      <c r="E996" s="91"/>
      <c r="F996" s="91"/>
      <c r="G996" s="91"/>
      <c r="H996" s="91"/>
      <c r="I996" s="91"/>
      <c r="J996" s="91"/>
      <c r="K996" s="92"/>
      <c r="L996" s="92"/>
      <c r="M996" s="9">
        <f t="shared" ca="1" si="319"/>
        <v>0</v>
      </c>
      <c r="N996" s="10" cm="1">
        <f t="array" aca="1" ref="N996" ca="1">IF(ISBLANK(C996),0,IF(F996="Flow",AP996,IF(F996="Cascade",AQ996,IF(OR(ISBLANK(F996),ISBLANK(G996),ISBLANK(I996),ISBLANK(J996)),0,(_xlfn.XLOOKUP(S996,INDIRECT(U996&amp;W996&amp;"W"),_xlfn.XLOOKUP(T996,INDIRECT(U996&amp;W996&amp;"D"),INDIRECT(U996&amp;W996))))))))</f>
        <v>0</v>
      </c>
      <c r="O996" s="93"/>
      <c r="P996" s="9">
        <f t="shared" ca="1" si="320"/>
        <v>0</v>
      </c>
      <c r="Q996" s="9">
        <f t="shared" si="329"/>
        <v>0</v>
      </c>
      <c r="S996" s="7">
        <f t="shared" si="330"/>
        <v>800</v>
      </c>
      <c r="T996" s="7">
        <f t="shared" si="331"/>
        <v>800</v>
      </c>
      <c r="U996" s="8" t="str">
        <f t="shared" si="332"/>
        <v/>
      </c>
      <c r="V996" s="7" cm="1">
        <f t="array" aca="1" ref="V996" ca="1">IF(ISBLANK(I996),0,_xlfn.XLOOKUP(I996,INDIRECT(U996&amp;"Controls"),INDIRECT(U996&amp;"ControlsAddon")))</f>
        <v>0</v>
      </c>
      <c r="W996" s="7" t="str">
        <f t="shared" si="321"/>
        <v/>
      </c>
      <c r="X996" s="7" cm="1">
        <f t="array" aca="1" ref="X996" ca="1">IF(AND(K996="y",NOT(ISBLANK(H996))),_xlfn.XLOOKUP(S996,ralcassette,ralcassettecost),IF(K996="Y",_xlfn.XLOOKUP(S996,INDIRECT(U996&amp;"RALW"),_xlfn.XLOOKUP(T996,INDIRECT(U996&amp;"RALD"),INDIRECT(U996&amp;"RAL"))),0))</f>
        <v>0</v>
      </c>
      <c r="Y996" s="7">
        <f t="shared" si="333"/>
        <v>0</v>
      </c>
      <c r="Z996" s="7">
        <f t="shared" si="334"/>
        <v>0</v>
      </c>
      <c r="AA996" s="7" cm="1">
        <f t="array" ref="AA996">IF(ISNUMBER(SEARCH("cassette",H996)),_xlfn.XLOOKUP(S996,cassettewidth,_xlfn.XLOOKUP(H996,cassettetype,cassette)),IF(ISNUMBER(SEARCH("fascia",H996)),_xlfn.XLOOKUP(S996,fasciawidth,_xlfn.XLOOKUP(H996,fasciatype,fascia)),0))</f>
        <v>0</v>
      </c>
      <c r="AB996" s="7" t="str">
        <f t="shared" si="335"/>
        <v/>
      </c>
      <c r="AC996" s="7" t="str" cm="1">
        <f t="array" ref="AC996">IF(NOT(ISBLANK(H996)),_xlfn.XLOOKUP(S996,cassetterefwidth,_xlfn.XLOOKUP(T996,cassetterefdrop,cassetteref)),"")</f>
        <v/>
      </c>
      <c r="AD996" s="1" t="b">
        <f t="shared" si="336"/>
        <v>0</v>
      </c>
      <c r="AE996" s="1" t="b">
        <f t="shared" si="322"/>
        <v>0</v>
      </c>
      <c r="AF996" s="10" t="e" cm="1">
        <f t="array" aca="1" ref="AF996" ca="1">(_xlfn.XLOOKUP($S996,INDIRECT($U996&amp;$W996&amp;"W"),_xlfn.XLOOKUP($T996,INDIRECT($U996&amp;$W996&amp;"D"),INDIRECT($U996&amp;$W996))))</f>
        <v>#REF!</v>
      </c>
      <c r="AG996" s="9"/>
      <c r="AH996" s="9"/>
      <c r="AI996" s="9"/>
      <c r="AJ996" s="9"/>
      <c r="AK996" s="9"/>
      <c r="AL996" s="7">
        <f t="shared" si="323"/>
        <v>500</v>
      </c>
      <c r="AM996" s="7" t="str">
        <f t="shared" si="337"/>
        <v/>
      </c>
      <c r="AN996" s="7">
        <f t="shared" si="324"/>
        <v>0</v>
      </c>
      <c r="AO996" s="7">
        <f t="shared" si="325"/>
        <v>0</v>
      </c>
      <c r="AP996" s="9" cm="1">
        <f t="array" aca="1" ref="AP996" ca="1">IF(F996="Flow",_xlfn.XLOOKUP(AL996,INDIRECT(F996&amp;AM996&amp;"W"),_xlfn.XLOOKUP(AI996,INDIRECT(F996&amp;AM996&amp;"H"),INDIRECT(F996&amp;AM996))),0)</f>
        <v>0</v>
      </c>
      <c r="AQ996" s="9">
        <f>IF(F996="Cascade",_xlfn.XLOOKUP(S996,Cascade!$C$4:$S$4,Cascade!$C$5:$S$5),0)</f>
        <v>0</v>
      </c>
      <c r="AR996" s="9" t="b">
        <f t="shared" si="326"/>
        <v>0</v>
      </c>
      <c r="AS996" s="9" cm="1">
        <f t="array" aca="1" ref="AS996" ca="1">IF(OR(G996="Ellipse 43",G996="Luxury 46",G996="Type 2",G996="Type D",G996="Type Z",ISBLANK(G996)),0,_xlfn.XLOOKUP(S996,INDIRECT(U996&amp;AR996&amp;"w"),INDIRECT(U996&amp;AR996)))</f>
        <v>0</v>
      </c>
      <c r="AT996" s="9" cm="1">
        <f t="array" ref="AT996">IF(F996="ExtraLok 100",_xlfn.XLOOKUP(S996,'ExtraLok 100'!$C$6:$S$6,_xlfn.XLOOKUP('Pricing Tool'!T996,'ExtraLok 100'!$A$7:$A$21,'ExtraLok 100'!$C$7:$S$21)),IF(F996="ExtraLok 125",_xlfn.XLOOKUP('Pricing Tool'!S996,'ExtraLok 125'!$C$6:$S$6,_xlfn.XLOOKUP('Pricing Tool'!T996,'ExtraLok 125'!$A$7:$A$33,'ExtraLok 125'!$C$7:$S$33)),0))</f>
        <v>0</v>
      </c>
      <c r="AU996" s="9">
        <f t="shared" ca="1" si="338"/>
        <v>0</v>
      </c>
      <c r="AV996" s="9" t="str">
        <f t="shared" si="327"/>
        <v/>
      </c>
      <c r="AW996" s="85" t="e">
        <f>_xlfn.XLOOKUP($AV996,'Size capacities'!$A$2:$A$120,'Size capacities'!D$2:D$120)</f>
        <v>#N/A</v>
      </c>
      <c r="AX996" s="85" t="e">
        <f>_xlfn.XLOOKUP($AV996,'Size capacities'!$A$2:$A$120,'Size capacities'!E$2:E$120)</f>
        <v>#N/A</v>
      </c>
      <c r="AY996" s="85" t="e">
        <f>_xlfn.XLOOKUP($AV996,'Size capacities'!$A$2:$A$120,'Size capacities'!F$2:F$120)</f>
        <v>#N/A</v>
      </c>
      <c r="AZ996" s="85" t="e">
        <f>_xlfn.XLOOKUP($AV996,'Size capacities'!$A$2:$A$120,'Size capacities'!G$2:G$120)</f>
        <v>#N/A</v>
      </c>
      <c r="BA996" s="85">
        <f t="shared" si="328"/>
        <v>0</v>
      </c>
      <c r="BB996" s="85">
        <f t="shared" si="339"/>
        <v>0</v>
      </c>
    </row>
    <row r="997" spans="1:54" x14ac:dyDescent="0.3">
      <c r="A997" s="7">
        <v>994</v>
      </c>
      <c r="B997" s="91"/>
      <c r="C997" s="91"/>
      <c r="D997" s="91"/>
      <c r="E997" s="91"/>
      <c r="F997" s="91"/>
      <c r="G997" s="91"/>
      <c r="H997" s="91"/>
      <c r="I997" s="91"/>
      <c r="J997" s="91"/>
      <c r="K997" s="92"/>
      <c r="L997" s="92"/>
      <c r="M997" s="9">
        <f t="shared" ca="1" si="319"/>
        <v>0</v>
      </c>
      <c r="N997" s="10" cm="1">
        <f t="array" aca="1" ref="N997" ca="1">IF(ISBLANK(C997),0,IF(F997="Flow",AP997,IF(F997="Cascade",AQ997,IF(OR(ISBLANK(F997),ISBLANK(G997),ISBLANK(I997),ISBLANK(J997)),0,(_xlfn.XLOOKUP(S997,INDIRECT(U997&amp;W997&amp;"W"),_xlfn.XLOOKUP(T997,INDIRECT(U997&amp;W997&amp;"D"),INDIRECT(U997&amp;W997))))))))</f>
        <v>0</v>
      </c>
      <c r="O997" s="93"/>
      <c r="P997" s="9">
        <f t="shared" ca="1" si="320"/>
        <v>0</v>
      </c>
      <c r="Q997" s="9">
        <f t="shared" si="329"/>
        <v>0</v>
      </c>
      <c r="S997" s="7">
        <f t="shared" si="330"/>
        <v>800</v>
      </c>
      <c r="T997" s="7">
        <f t="shared" si="331"/>
        <v>800</v>
      </c>
      <c r="U997" s="8" t="str">
        <f t="shared" si="332"/>
        <v/>
      </c>
      <c r="V997" s="7" cm="1">
        <f t="array" aca="1" ref="V997" ca="1">IF(ISBLANK(I997),0,_xlfn.XLOOKUP(I997,INDIRECT(U997&amp;"Controls"),INDIRECT(U997&amp;"ControlsAddon")))</f>
        <v>0</v>
      </c>
      <c r="W997" s="7" t="str">
        <f t="shared" si="321"/>
        <v/>
      </c>
      <c r="X997" s="7" cm="1">
        <f t="array" aca="1" ref="X997" ca="1">IF(AND(K997="y",NOT(ISBLANK(H997))),_xlfn.XLOOKUP(S997,ralcassette,ralcassettecost),IF(K997="Y",_xlfn.XLOOKUP(S997,INDIRECT(U997&amp;"RALW"),_xlfn.XLOOKUP(T997,INDIRECT(U997&amp;"RALD"),INDIRECT(U997&amp;"RAL"))),0))</f>
        <v>0</v>
      </c>
      <c r="Y997" s="7">
        <f t="shared" si="333"/>
        <v>0</v>
      </c>
      <c r="Z997" s="7">
        <f t="shared" si="334"/>
        <v>0</v>
      </c>
      <c r="AA997" s="7" cm="1">
        <f t="array" ref="AA997">IF(ISNUMBER(SEARCH("cassette",H997)),_xlfn.XLOOKUP(S997,cassettewidth,_xlfn.XLOOKUP(H997,cassettetype,cassette)),IF(ISNUMBER(SEARCH("fascia",H997)),_xlfn.XLOOKUP(S997,fasciawidth,_xlfn.XLOOKUP(H997,fasciatype,fascia)),0))</f>
        <v>0</v>
      </c>
      <c r="AB997" s="7" t="str">
        <f t="shared" si="335"/>
        <v/>
      </c>
      <c r="AC997" s="7" t="str" cm="1">
        <f t="array" ref="AC997">IF(NOT(ISBLANK(H997)),_xlfn.XLOOKUP(S997,cassetterefwidth,_xlfn.XLOOKUP(T997,cassetterefdrop,cassetteref)),"")</f>
        <v/>
      </c>
      <c r="AD997" s="1" t="b">
        <f t="shared" si="336"/>
        <v>0</v>
      </c>
      <c r="AE997" s="1" t="b">
        <f t="shared" si="322"/>
        <v>0</v>
      </c>
      <c r="AF997" s="10" t="e" cm="1">
        <f t="array" aca="1" ref="AF997" ca="1">(_xlfn.XLOOKUP($S997,INDIRECT($U997&amp;$W997&amp;"W"),_xlfn.XLOOKUP($T997,INDIRECT($U997&amp;$W997&amp;"D"),INDIRECT($U997&amp;$W997))))</f>
        <v>#REF!</v>
      </c>
      <c r="AG997" s="9"/>
      <c r="AH997" s="9"/>
      <c r="AI997" s="9"/>
      <c r="AJ997" s="9"/>
      <c r="AK997" s="9"/>
      <c r="AL997" s="7">
        <f t="shared" si="323"/>
        <v>500</v>
      </c>
      <c r="AM997" s="7" t="str">
        <f t="shared" si="337"/>
        <v/>
      </c>
      <c r="AN997" s="7">
        <f t="shared" si="324"/>
        <v>0</v>
      </c>
      <c r="AO997" s="7">
        <f t="shared" si="325"/>
        <v>0</v>
      </c>
      <c r="AP997" s="9" cm="1">
        <f t="array" aca="1" ref="AP997" ca="1">IF(F997="Flow",_xlfn.XLOOKUP(AL997,INDIRECT(F997&amp;AM997&amp;"W"),_xlfn.XLOOKUP(AI997,INDIRECT(F997&amp;AM997&amp;"H"),INDIRECT(F997&amp;AM997))),0)</f>
        <v>0</v>
      </c>
      <c r="AQ997" s="9">
        <f>IF(F997="Cascade",_xlfn.XLOOKUP(S997,Cascade!$C$4:$S$4,Cascade!$C$5:$S$5),0)</f>
        <v>0</v>
      </c>
      <c r="AR997" s="9" t="b">
        <f t="shared" si="326"/>
        <v>0</v>
      </c>
      <c r="AS997" s="9" cm="1">
        <f t="array" aca="1" ref="AS997" ca="1">IF(OR(G997="Ellipse 43",G997="Luxury 46",G997="Type 2",G997="Type D",G997="Type Z",ISBLANK(G997)),0,_xlfn.XLOOKUP(S997,INDIRECT(U997&amp;AR997&amp;"w"),INDIRECT(U997&amp;AR997)))</f>
        <v>0</v>
      </c>
      <c r="AT997" s="9" cm="1">
        <f t="array" ref="AT997">IF(F997="ExtraLok 100",_xlfn.XLOOKUP(S997,'ExtraLok 100'!$C$6:$S$6,_xlfn.XLOOKUP('Pricing Tool'!T997,'ExtraLok 100'!$A$7:$A$21,'ExtraLok 100'!$C$7:$S$21)),IF(F997="ExtraLok 125",_xlfn.XLOOKUP('Pricing Tool'!S997,'ExtraLok 125'!$C$6:$S$6,_xlfn.XLOOKUP('Pricing Tool'!T997,'ExtraLok 125'!$A$7:$A$33,'ExtraLok 125'!$C$7:$S$33)),0))</f>
        <v>0</v>
      </c>
      <c r="AU997" s="9">
        <f t="shared" ca="1" si="338"/>
        <v>0</v>
      </c>
      <c r="AV997" s="9" t="str">
        <f t="shared" si="327"/>
        <v/>
      </c>
      <c r="AW997" s="85" t="e">
        <f>_xlfn.XLOOKUP($AV997,'Size capacities'!$A$2:$A$120,'Size capacities'!D$2:D$120)</f>
        <v>#N/A</v>
      </c>
      <c r="AX997" s="85" t="e">
        <f>_xlfn.XLOOKUP($AV997,'Size capacities'!$A$2:$A$120,'Size capacities'!E$2:E$120)</f>
        <v>#N/A</v>
      </c>
      <c r="AY997" s="85" t="e">
        <f>_xlfn.XLOOKUP($AV997,'Size capacities'!$A$2:$A$120,'Size capacities'!F$2:F$120)</f>
        <v>#N/A</v>
      </c>
      <c r="AZ997" s="85" t="e">
        <f>_xlfn.XLOOKUP($AV997,'Size capacities'!$A$2:$A$120,'Size capacities'!G$2:G$120)</f>
        <v>#N/A</v>
      </c>
      <c r="BA997" s="85">
        <f t="shared" si="328"/>
        <v>0</v>
      </c>
      <c r="BB997" s="85">
        <f t="shared" si="339"/>
        <v>0</v>
      </c>
    </row>
    <row r="998" spans="1:54" x14ac:dyDescent="0.3">
      <c r="A998" s="7">
        <v>995</v>
      </c>
      <c r="B998" s="91"/>
      <c r="C998" s="91"/>
      <c r="D998" s="91"/>
      <c r="E998" s="91"/>
      <c r="F998" s="91"/>
      <c r="G998" s="91"/>
      <c r="H998" s="91"/>
      <c r="I998" s="91"/>
      <c r="J998" s="91"/>
      <c r="K998" s="92"/>
      <c r="L998" s="92"/>
      <c r="M998" s="9">
        <f t="shared" ca="1" si="319"/>
        <v>0</v>
      </c>
      <c r="N998" s="10" cm="1">
        <f t="array" aca="1" ref="N998" ca="1">IF(ISBLANK(C998),0,IF(F998="Flow",AP998,IF(F998="Cascade",AQ998,IF(OR(ISBLANK(F998),ISBLANK(G998),ISBLANK(I998),ISBLANK(J998)),0,(_xlfn.XLOOKUP(S998,INDIRECT(U998&amp;W998&amp;"W"),_xlfn.XLOOKUP(T998,INDIRECT(U998&amp;W998&amp;"D"),INDIRECT(U998&amp;W998))))))))</f>
        <v>0</v>
      </c>
      <c r="O998" s="93"/>
      <c r="P998" s="9">
        <f t="shared" ca="1" si="320"/>
        <v>0</v>
      </c>
      <c r="Q998" s="9">
        <f t="shared" si="329"/>
        <v>0</v>
      </c>
      <c r="S998" s="7">
        <f t="shared" si="330"/>
        <v>800</v>
      </c>
      <c r="T998" s="7">
        <f t="shared" si="331"/>
        <v>800</v>
      </c>
      <c r="U998" s="8" t="str">
        <f t="shared" si="332"/>
        <v/>
      </c>
      <c r="V998" s="7" cm="1">
        <f t="array" aca="1" ref="V998" ca="1">IF(ISBLANK(I998),0,_xlfn.XLOOKUP(I998,INDIRECT(U998&amp;"Controls"),INDIRECT(U998&amp;"ControlsAddon")))</f>
        <v>0</v>
      </c>
      <c r="W998" s="7" t="str">
        <f t="shared" si="321"/>
        <v/>
      </c>
      <c r="X998" s="7" cm="1">
        <f t="array" aca="1" ref="X998" ca="1">IF(AND(K998="y",NOT(ISBLANK(H998))),_xlfn.XLOOKUP(S998,ralcassette,ralcassettecost),IF(K998="Y",_xlfn.XLOOKUP(S998,INDIRECT(U998&amp;"RALW"),_xlfn.XLOOKUP(T998,INDIRECT(U998&amp;"RALD"),INDIRECT(U998&amp;"RAL"))),0))</f>
        <v>0</v>
      </c>
      <c r="Y998" s="7">
        <f t="shared" si="333"/>
        <v>0</v>
      </c>
      <c r="Z998" s="7">
        <f t="shared" si="334"/>
        <v>0</v>
      </c>
      <c r="AA998" s="7" cm="1">
        <f t="array" ref="AA998">IF(ISNUMBER(SEARCH("cassette",H998)),_xlfn.XLOOKUP(S998,cassettewidth,_xlfn.XLOOKUP(H998,cassettetype,cassette)),IF(ISNUMBER(SEARCH("fascia",H998)),_xlfn.XLOOKUP(S998,fasciawidth,_xlfn.XLOOKUP(H998,fasciatype,fascia)),0))</f>
        <v>0</v>
      </c>
      <c r="AB998" s="7" t="str">
        <f t="shared" si="335"/>
        <v/>
      </c>
      <c r="AC998" s="7" t="str" cm="1">
        <f t="array" ref="AC998">IF(NOT(ISBLANK(H998)),_xlfn.XLOOKUP(S998,cassetterefwidth,_xlfn.XLOOKUP(T998,cassetterefdrop,cassetteref)),"")</f>
        <v/>
      </c>
      <c r="AD998" s="1" t="b">
        <f t="shared" si="336"/>
        <v>0</v>
      </c>
      <c r="AE998" s="1" t="b">
        <f t="shared" si="322"/>
        <v>0</v>
      </c>
      <c r="AF998" s="10" t="e" cm="1">
        <f t="array" aca="1" ref="AF998" ca="1">(_xlfn.XLOOKUP($S998,INDIRECT($U998&amp;$W998&amp;"W"),_xlfn.XLOOKUP($T998,INDIRECT($U998&amp;$W998&amp;"D"),INDIRECT($U998&amp;$W998))))</f>
        <v>#REF!</v>
      </c>
      <c r="AG998" s="9"/>
      <c r="AH998" s="9"/>
      <c r="AI998" s="9"/>
      <c r="AJ998" s="9"/>
      <c r="AK998" s="9"/>
      <c r="AL998" s="7">
        <f t="shared" si="323"/>
        <v>500</v>
      </c>
      <c r="AM998" s="7" t="str">
        <f t="shared" si="337"/>
        <v/>
      </c>
      <c r="AN998" s="7">
        <f t="shared" si="324"/>
        <v>0</v>
      </c>
      <c r="AO998" s="7">
        <f t="shared" si="325"/>
        <v>0</v>
      </c>
      <c r="AP998" s="9" cm="1">
        <f t="array" aca="1" ref="AP998" ca="1">IF(F998="Flow",_xlfn.XLOOKUP(AL998,INDIRECT(F998&amp;AM998&amp;"W"),_xlfn.XLOOKUP(AI998,INDIRECT(F998&amp;AM998&amp;"H"),INDIRECT(F998&amp;AM998))),0)</f>
        <v>0</v>
      </c>
      <c r="AQ998" s="9">
        <f>IF(F998="Cascade",_xlfn.XLOOKUP(S998,Cascade!$C$4:$S$4,Cascade!$C$5:$S$5),0)</f>
        <v>0</v>
      </c>
      <c r="AR998" s="9" t="b">
        <f t="shared" si="326"/>
        <v>0</v>
      </c>
      <c r="AS998" s="9" cm="1">
        <f t="array" aca="1" ref="AS998" ca="1">IF(OR(G998="Ellipse 43",G998="Luxury 46",G998="Type 2",G998="Type D",G998="Type Z",ISBLANK(G998)),0,_xlfn.XLOOKUP(S998,INDIRECT(U998&amp;AR998&amp;"w"),INDIRECT(U998&amp;AR998)))</f>
        <v>0</v>
      </c>
      <c r="AT998" s="9" cm="1">
        <f t="array" ref="AT998">IF(F998="ExtraLok 100",_xlfn.XLOOKUP(S998,'ExtraLok 100'!$C$6:$S$6,_xlfn.XLOOKUP('Pricing Tool'!T998,'ExtraLok 100'!$A$7:$A$21,'ExtraLok 100'!$C$7:$S$21)),IF(F998="ExtraLok 125",_xlfn.XLOOKUP('Pricing Tool'!S998,'ExtraLok 125'!$C$6:$S$6,_xlfn.XLOOKUP('Pricing Tool'!T998,'ExtraLok 125'!$A$7:$A$33,'ExtraLok 125'!$C$7:$S$33)),0))</f>
        <v>0</v>
      </c>
      <c r="AU998" s="9">
        <f t="shared" ca="1" si="338"/>
        <v>0</v>
      </c>
      <c r="AV998" s="9" t="str">
        <f t="shared" si="327"/>
        <v/>
      </c>
      <c r="AW998" s="85" t="e">
        <f>_xlfn.XLOOKUP($AV998,'Size capacities'!$A$2:$A$120,'Size capacities'!D$2:D$120)</f>
        <v>#N/A</v>
      </c>
      <c r="AX998" s="85" t="e">
        <f>_xlfn.XLOOKUP($AV998,'Size capacities'!$A$2:$A$120,'Size capacities'!E$2:E$120)</f>
        <v>#N/A</v>
      </c>
      <c r="AY998" s="85" t="e">
        <f>_xlfn.XLOOKUP($AV998,'Size capacities'!$A$2:$A$120,'Size capacities'!F$2:F$120)</f>
        <v>#N/A</v>
      </c>
      <c r="AZ998" s="85" t="e">
        <f>_xlfn.XLOOKUP($AV998,'Size capacities'!$A$2:$A$120,'Size capacities'!G$2:G$120)</f>
        <v>#N/A</v>
      </c>
      <c r="BA998" s="85">
        <f t="shared" si="328"/>
        <v>0</v>
      </c>
      <c r="BB998" s="85">
        <f t="shared" si="339"/>
        <v>0</v>
      </c>
    </row>
    <row r="999" spans="1:54" x14ac:dyDescent="0.3">
      <c r="A999" s="7">
        <v>996</v>
      </c>
      <c r="B999" s="91"/>
      <c r="C999" s="91"/>
      <c r="D999" s="91"/>
      <c r="E999" s="91"/>
      <c r="F999" s="91"/>
      <c r="G999" s="91"/>
      <c r="H999" s="91"/>
      <c r="I999" s="91"/>
      <c r="J999" s="91"/>
      <c r="K999" s="92"/>
      <c r="L999" s="92"/>
      <c r="M999" s="9">
        <f t="shared" ca="1" si="319"/>
        <v>0</v>
      </c>
      <c r="N999" s="10" cm="1">
        <f t="array" aca="1" ref="N999" ca="1">IF(ISBLANK(C999),0,IF(F999="Flow",AP999,IF(F999="Cascade",AQ999,IF(OR(ISBLANK(F999),ISBLANK(G999),ISBLANK(I999),ISBLANK(J999)),0,(_xlfn.XLOOKUP(S999,INDIRECT(U999&amp;W999&amp;"W"),_xlfn.XLOOKUP(T999,INDIRECT(U999&amp;W999&amp;"D"),INDIRECT(U999&amp;W999))))))))</f>
        <v>0</v>
      </c>
      <c r="O999" s="93"/>
      <c r="P999" s="9">
        <f t="shared" ca="1" si="320"/>
        <v>0</v>
      </c>
      <c r="Q999" s="9">
        <f t="shared" si="329"/>
        <v>0</v>
      </c>
      <c r="S999" s="7">
        <f t="shared" si="330"/>
        <v>800</v>
      </c>
      <c r="T999" s="7">
        <f t="shared" si="331"/>
        <v>800</v>
      </c>
      <c r="U999" s="8" t="str">
        <f t="shared" si="332"/>
        <v/>
      </c>
      <c r="V999" s="7" cm="1">
        <f t="array" aca="1" ref="V999" ca="1">IF(ISBLANK(I999),0,_xlfn.XLOOKUP(I999,INDIRECT(U999&amp;"Controls"),INDIRECT(U999&amp;"ControlsAddon")))</f>
        <v>0</v>
      </c>
      <c r="W999" s="7" t="str">
        <f t="shared" si="321"/>
        <v/>
      </c>
      <c r="X999" s="7" cm="1">
        <f t="array" aca="1" ref="X999" ca="1">IF(AND(K999="y",NOT(ISBLANK(H999))),_xlfn.XLOOKUP(S999,ralcassette,ralcassettecost),IF(K999="Y",_xlfn.XLOOKUP(S999,INDIRECT(U999&amp;"RALW"),_xlfn.XLOOKUP(T999,INDIRECT(U999&amp;"RALD"),INDIRECT(U999&amp;"RAL"))),0))</f>
        <v>0</v>
      </c>
      <c r="Y999" s="7">
        <f t="shared" si="333"/>
        <v>0</v>
      </c>
      <c r="Z999" s="7">
        <f t="shared" si="334"/>
        <v>0</v>
      </c>
      <c r="AA999" s="7" cm="1">
        <f t="array" ref="AA999">IF(ISNUMBER(SEARCH("cassette",H999)),_xlfn.XLOOKUP(S999,cassettewidth,_xlfn.XLOOKUP(H999,cassettetype,cassette)),IF(ISNUMBER(SEARCH("fascia",H999)),_xlfn.XLOOKUP(S999,fasciawidth,_xlfn.XLOOKUP(H999,fasciatype,fascia)),0))</f>
        <v>0</v>
      </c>
      <c r="AB999" s="7" t="str">
        <f t="shared" si="335"/>
        <v/>
      </c>
      <c r="AC999" s="7" t="str" cm="1">
        <f t="array" ref="AC999">IF(NOT(ISBLANK(H999)),_xlfn.XLOOKUP(S999,cassetterefwidth,_xlfn.XLOOKUP(T999,cassetterefdrop,cassetteref)),"")</f>
        <v/>
      </c>
      <c r="AD999" s="1" t="b">
        <f t="shared" si="336"/>
        <v>0</v>
      </c>
      <c r="AE999" s="1" t="b">
        <f t="shared" si="322"/>
        <v>0</v>
      </c>
      <c r="AF999" s="10" t="e" cm="1">
        <f t="array" aca="1" ref="AF999" ca="1">(_xlfn.XLOOKUP($S999,INDIRECT($U999&amp;$W999&amp;"W"),_xlfn.XLOOKUP($T999,INDIRECT($U999&amp;$W999&amp;"D"),INDIRECT($U999&amp;$W999))))</f>
        <v>#REF!</v>
      </c>
      <c r="AG999" s="9"/>
      <c r="AH999" s="9"/>
      <c r="AI999" s="9"/>
      <c r="AJ999" s="9"/>
      <c r="AK999" s="9"/>
      <c r="AL999" s="7">
        <f t="shared" si="323"/>
        <v>500</v>
      </c>
      <c r="AM999" s="7" t="str">
        <f t="shared" si="337"/>
        <v/>
      </c>
      <c r="AN999" s="7">
        <f t="shared" si="324"/>
        <v>0</v>
      </c>
      <c r="AO999" s="7">
        <f t="shared" si="325"/>
        <v>0</v>
      </c>
      <c r="AP999" s="9" cm="1">
        <f t="array" aca="1" ref="AP999" ca="1">IF(F999="Flow",_xlfn.XLOOKUP(AL999,INDIRECT(F999&amp;AM999&amp;"W"),_xlfn.XLOOKUP(AI999,INDIRECT(F999&amp;AM999&amp;"H"),INDIRECT(F999&amp;AM999))),0)</f>
        <v>0</v>
      </c>
      <c r="AQ999" s="9">
        <f>IF(F999="Cascade",_xlfn.XLOOKUP(S999,Cascade!$C$4:$S$4,Cascade!$C$5:$S$5),0)</f>
        <v>0</v>
      </c>
      <c r="AR999" s="9" t="b">
        <f t="shared" si="326"/>
        <v>0</v>
      </c>
      <c r="AS999" s="9" cm="1">
        <f t="array" aca="1" ref="AS999" ca="1">IF(OR(G999="Ellipse 43",G999="Luxury 46",G999="Type 2",G999="Type D",G999="Type Z",ISBLANK(G999)),0,_xlfn.XLOOKUP(S999,INDIRECT(U999&amp;AR999&amp;"w"),INDIRECT(U999&amp;AR999)))</f>
        <v>0</v>
      </c>
      <c r="AT999" s="9" cm="1">
        <f t="array" ref="AT999">IF(F999="ExtraLok 100",_xlfn.XLOOKUP(S999,'ExtraLok 100'!$C$6:$S$6,_xlfn.XLOOKUP('Pricing Tool'!T999,'ExtraLok 100'!$A$7:$A$21,'ExtraLok 100'!$C$7:$S$21)),IF(F999="ExtraLok 125",_xlfn.XLOOKUP('Pricing Tool'!S999,'ExtraLok 125'!$C$6:$S$6,_xlfn.XLOOKUP('Pricing Tool'!T999,'ExtraLok 125'!$A$7:$A$33,'ExtraLok 125'!$C$7:$S$33)),0))</f>
        <v>0</v>
      </c>
      <c r="AU999" s="9">
        <f t="shared" ca="1" si="338"/>
        <v>0</v>
      </c>
      <c r="AV999" s="9" t="str">
        <f t="shared" si="327"/>
        <v/>
      </c>
      <c r="AW999" s="85" t="e">
        <f>_xlfn.XLOOKUP($AV999,'Size capacities'!$A$2:$A$120,'Size capacities'!D$2:D$120)</f>
        <v>#N/A</v>
      </c>
      <c r="AX999" s="85" t="e">
        <f>_xlfn.XLOOKUP($AV999,'Size capacities'!$A$2:$A$120,'Size capacities'!E$2:E$120)</f>
        <v>#N/A</v>
      </c>
      <c r="AY999" s="85" t="e">
        <f>_xlfn.XLOOKUP($AV999,'Size capacities'!$A$2:$A$120,'Size capacities'!F$2:F$120)</f>
        <v>#N/A</v>
      </c>
      <c r="AZ999" s="85" t="e">
        <f>_xlfn.XLOOKUP($AV999,'Size capacities'!$A$2:$A$120,'Size capacities'!G$2:G$120)</f>
        <v>#N/A</v>
      </c>
      <c r="BA999" s="85">
        <f t="shared" si="328"/>
        <v>0</v>
      </c>
      <c r="BB999" s="85">
        <f t="shared" si="339"/>
        <v>0</v>
      </c>
    </row>
    <row r="1000" spans="1:54" x14ac:dyDescent="0.3">
      <c r="A1000" s="7">
        <v>997</v>
      </c>
      <c r="B1000" s="91"/>
      <c r="C1000" s="91"/>
      <c r="D1000" s="91"/>
      <c r="E1000" s="91"/>
      <c r="F1000" s="91"/>
      <c r="G1000" s="91"/>
      <c r="H1000" s="91"/>
      <c r="I1000" s="91"/>
      <c r="J1000" s="91"/>
      <c r="K1000" s="92"/>
      <c r="L1000" s="92"/>
      <c r="M1000" s="9">
        <f t="shared" ca="1" si="319"/>
        <v>0</v>
      </c>
      <c r="N1000" s="10" cm="1">
        <f t="array" aca="1" ref="N1000" ca="1">IF(ISBLANK(C1000),0,IF(F1000="Flow",AP1000,IF(F1000="Cascade",AQ1000,IF(OR(ISBLANK(F1000),ISBLANK(G1000),ISBLANK(I1000),ISBLANK(J1000)),0,(_xlfn.XLOOKUP(S1000,INDIRECT(U1000&amp;W1000&amp;"W"),_xlfn.XLOOKUP(T1000,INDIRECT(U1000&amp;W1000&amp;"D"),INDIRECT(U1000&amp;W1000))))))))</f>
        <v>0</v>
      </c>
      <c r="O1000" s="93"/>
      <c r="P1000" s="9">
        <f t="shared" ca="1" si="320"/>
        <v>0</v>
      </c>
      <c r="Q1000" s="9">
        <f t="shared" si="329"/>
        <v>0</v>
      </c>
      <c r="S1000" s="7">
        <f t="shared" si="330"/>
        <v>800</v>
      </c>
      <c r="T1000" s="7">
        <f t="shared" si="331"/>
        <v>800</v>
      </c>
      <c r="U1000" s="8" t="str">
        <f t="shared" si="332"/>
        <v/>
      </c>
      <c r="V1000" s="7" cm="1">
        <f t="array" aca="1" ref="V1000" ca="1">IF(ISBLANK(I1000),0,_xlfn.XLOOKUP(I1000,INDIRECT(U1000&amp;"Controls"),INDIRECT(U1000&amp;"ControlsAddon")))</f>
        <v>0</v>
      </c>
      <c r="W1000" s="7" t="str">
        <f t="shared" si="321"/>
        <v/>
      </c>
      <c r="X1000" s="7" cm="1">
        <f t="array" aca="1" ref="X1000" ca="1">IF(AND(K1000="y",NOT(ISBLANK(H1000))),_xlfn.XLOOKUP(S1000,ralcassette,ralcassettecost),IF(K1000="Y",_xlfn.XLOOKUP(S1000,INDIRECT(U1000&amp;"RALW"),_xlfn.XLOOKUP(T1000,INDIRECT(U1000&amp;"RALD"),INDIRECT(U1000&amp;"RAL"))),0))</f>
        <v>0</v>
      </c>
      <c r="Y1000" s="7">
        <f t="shared" si="333"/>
        <v>0</v>
      </c>
      <c r="Z1000" s="7">
        <f t="shared" si="334"/>
        <v>0</v>
      </c>
      <c r="AA1000" s="7" cm="1">
        <f t="array" ref="AA1000">IF(ISNUMBER(SEARCH("cassette",H1000)),_xlfn.XLOOKUP(S1000,cassettewidth,_xlfn.XLOOKUP(H1000,cassettetype,cassette)),IF(ISNUMBER(SEARCH("fascia",H1000)),_xlfn.XLOOKUP(S1000,fasciawidth,_xlfn.XLOOKUP(H1000,fasciatype,fascia)),0))</f>
        <v>0</v>
      </c>
      <c r="AB1000" s="7" t="str">
        <f t="shared" si="335"/>
        <v/>
      </c>
      <c r="AC1000" s="7" t="str" cm="1">
        <f t="array" ref="AC1000">IF(NOT(ISBLANK(H1000)),_xlfn.XLOOKUP(S1000,cassetterefwidth,_xlfn.XLOOKUP(T1000,cassetterefdrop,cassetteref)),"")</f>
        <v/>
      </c>
      <c r="AD1000" s="1" t="b">
        <f t="shared" si="336"/>
        <v>0</v>
      </c>
      <c r="AE1000" s="1" t="b">
        <f t="shared" si="322"/>
        <v>0</v>
      </c>
      <c r="AF1000" s="10" t="e" cm="1">
        <f t="array" aca="1" ref="AF1000" ca="1">(_xlfn.XLOOKUP($S1000,INDIRECT($U1000&amp;$W1000&amp;"W"),_xlfn.XLOOKUP($T1000,INDIRECT($U1000&amp;$W1000&amp;"D"),INDIRECT($U1000&amp;$W1000))))</f>
        <v>#REF!</v>
      </c>
      <c r="AG1000" s="9"/>
      <c r="AH1000" s="9"/>
      <c r="AI1000" s="9"/>
      <c r="AJ1000" s="9"/>
      <c r="AK1000" s="9"/>
      <c r="AL1000" s="7">
        <f t="shared" si="323"/>
        <v>500</v>
      </c>
      <c r="AM1000" s="7" t="str">
        <f t="shared" si="337"/>
        <v/>
      </c>
      <c r="AN1000" s="7">
        <f t="shared" si="324"/>
        <v>0</v>
      </c>
      <c r="AO1000" s="7">
        <f t="shared" si="325"/>
        <v>0</v>
      </c>
      <c r="AP1000" s="9" cm="1">
        <f t="array" aca="1" ref="AP1000" ca="1">IF(F1000="Flow",_xlfn.XLOOKUP(AL1000,INDIRECT(F1000&amp;AM1000&amp;"W"),_xlfn.XLOOKUP(AI1000,INDIRECT(F1000&amp;AM1000&amp;"H"),INDIRECT(F1000&amp;AM1000))),0)</f>
        <v>0</v>
      </c>
      <c r="AQ1000" s="9">
        <f>IF(F1000="Cascade",_xlfn.XLOOKUP(S1000,Cascade!$C$4:$S$4,Cascade!$C$5:$S$5),0)</f>
        <v>0</v>
      </c>
      <c r="AR1000" s="9" t="b">
        <f t="shared" si="326"/>
        <v>0</v>
      </c>
      <c r="AS1000" s="9" cm="1">
        <f t="array" aca="1" ref="AS1000" ca="1">IF(OR(G1000="Ellipse 43",G1000="Luxury 46",G1000="Type 2",G1000="Type D",G1000="Type Z",ISBLANK(G1000)),0,_xlfn.XLOOKUP(S1000,INDIRECT(U1000&amp;AR1000&amp;"w"),INDIRECT(U1000&amp;AR1000)))</f>
        <v>0</v>
      </c>
      <c r="AT1000" s="9" cm="1">
        <f t="array" ref="AT1000">IF(F1000="ExtraLok 100",_xlfn.XLOOKUP(S1000,'ExtraLok 100'!$C$6:$S$6,_xlfn.XLOOKUP('Pricing Tool'!T1000,'ExtraLok 100'!$A$7:$A$21,'ExtraLok 100'!$C$7:$S$21)),IF(F1000="ExtraLok 125",_xlfn.XLOOKUP('Pricing Tool'!S1000,'ExtraLok 125'!$C$6:$S$6,_xlfn.XLOOKUP('Pricing Tool'!T1000,'ExtraLok 125'!$A$7:$A$33,'ExtraLok 125'!$C$7:$S$33)),0))</f>
        <v>0</v>
      </c>
      <c r="AU1000" s="9">
        <f t="shared" ca="1" si="338"/>
        <v>0</v>
      </c>
      <c r="AV1000" s="9" t="str">
        <f t="shared" si="327"/>
        <v/>
      </c>
      <c r="AW1000" s="85" t="e">
        <f>_xlfn.XLOOKUP($AV1000,'Size capacities'!$A$2:$A$120,'Size capacities'!D$2:D$120)</f>
        <v>#N/A</v>
      </c>
      <c r="AX1000" s="85" t="e">
        <f>_xlfn.XLOOKUP($AV1000,'Size capacities'!$A$2:$A$120,'Size capacities'!E$2:E$120)</f>
        <v>#N/A</v>
      </c>
      <c r="AY1000" s="85" t="e">
        <f>_xlfn.XLOOKUP($AV1000,'Size capacities'!$A$2:$A$120,'Size capacities'!F$2:F$120)</f>
        <v>#N/A</v>
      </c>
      <c r="AZ1000" s="85" t="e">
        <f>_xlfn.XLOOKUP($AV1000,'Size capacities'!$A$2:$A$120,'Size capacities'!G$2:G$120)</f>
        <v>#N/A</v>
      </c>
      <c r="BA1000" s="85">
        <f t="shared" si="328"/>
        <v>0</v>
      </c>
      <c r="BB1000" s="85">
        <f t="shared" si="339"/>
        <v>0</v>
      </c>
    </row>
    <row r="1001" spans="1:54" x14ac:dyDescent="0.3">
      <c r="A1001" s="7">
        <v>998</v>
      </c>
      <c r="B1001" s="91"/>
      <c r="C1001" s="91"/>
      <c r="D1001" s="91"/>
      <c r="E1001" s="91"/>
      <c r="F1001" s="91"/>
      <c r="G1001" s="91"/>
      <c r="H1001" s="91"/>
      <c r="I1001" s="91"/>
      <c r="J1001" s="91"/>
      <c r="K1001" s="92"/>
      <c r="L1001" s="92"/>
      <c r="M1001" s="9">
        <f t="shared" ca="1" si="319"/>
        <v>0</v>
      </c>
      <c r="N1001" s="10" cm="1">
        <f t="array" aca="1" ref="N1001" ca="1">IF(ISBLANK(C1001),0,IF(F1001="Flow",AP1001,IF(F1001="Cascade",AQ1001,IF(OR(ISBLANK(F1001),ISBLANK(G1001),ISBLANK(I1001),ISBLANK(J1001)),0,(_xlfn.XLOOKUP(S1001,INDIRECT(U1001&amp;W1001&amp;"W"),_xlfn.XLOOKUP(T1001,INDIRECT(U1001&amp;W1001&amp;"D"),INDIRECT(U1001&amp;W1001))))))))</f>
        <v>0</v>
      </c>
      <c r="O1001" s="93"/>
      <c r="P1001" s="9">
        <f t="shared" ca="1" si="320"/>
        <v>0</v>
      </c>
      <c r="Q1001" s="9">
        <f t="shared" si="329"/>
        <v>0</v>
      </c>
      <c r="S1001" s="7">
        <f t="shared" si="330"/>
        <v>800</v>
      </c>
      <c r="T1001" s="7">
        <f t="shared" si="331"/>
        <v>800</v>
      </c>
      <c r="U1001" s="8" t="str">
        <f t="shared" si="332"/>
        <v/>
      </c>
      <c r="V1001" s="7" cm="1">
        <f t="array" aca="1" ref="V1001" ca="1">IF(ISBLANK(I1001),0,_xlfn.XLOOKUP(I1001,INDIRECT(U1001&amp;"Controls"),INDIRECT(U1001&amp;"ControlsAddon")))</f>
        <v>0</v>
      </c>
      <c r="W1001" s="7" t="str">
        <f t="shared" si="321"/>
        <v/>
      </c>
      <c r="X1001" s="7" cm="1">
        <f t="array" aca="1" ref="X1001" ca="1">IF(AND(K1001="y",NOT(ISBLANK(H1001))),_xlfn.XLOOKUP(S1001,ralcassette,ralcassettecost),IF(K1001="Y",_xlfn.XLOOKUP(S1001,INDIRECT(U1001&amp;"RALW"),_xlfn.XLOOKUP(T1001,INDIRECT(U1001&amp;"RALD"),INDIRECT(U1001&amp;"RAL"))),0))</f>
        <v>0</v>
      </c>
      <c r="Y1001" s="7">
        <f t="shared" si="333"/>
        <v>0</v>
      </c>
      <c r="Z1001" s="7">
        <f t="shared" si="334"/>
        <v>0</v>
      </c>
      <c r="AA1001" s="7" cm="1">
        <f t="array" ref="AA1001">IF(ISNUMBER(SEARCH("cassette",H1001)),_xlfn.XLOOKUP(S1001,cassettewidth,_xlfn.XLOOKUP(H1001,cassettetype,cassette)),IF(ISNUMBER(SEARCH("fascia",H1001)),_xlfn.XLOOKUP(S1001,fasciawidth,_xlfn.XLOOKUP(H1001,fasciatype,fascia)),0))</f>
        <v>0</v>
      </c>
      <c r="AB1001" s="7" t="str">
        <f t="shared" si="335"/>
        <v/>
      </c>
      <c r="AC1001" s="7" t="str" cm="1">
        <f t="array" ref="AC1001">IF(NOT(ISBLANK(H1001)),_xlfn.XLOOKUP(S1001,cassetterefwidth,_xlfn.XLOOKUP(T1001,cassetterefdrop,cassetteref)),"")</f>
        <v/>
      </c>
      <c r="AD1001" s="1" t="b">
        <f t="shared" si="336"/>
        <v>0</v>
      </c>
      <c r="AE1001" s="1" t="b">
        <f t="shared" si="322"/>
        <v>0</v>
      </c>
      <c r="AF1001" s="10" t="e" cm="1">
        <f t="array" aca="1" ref="AF1001" ca="1">(_xlfn.XLOOKUP($S1001,INDIRECT($U1001&amp;$W1001&amp;"W"),_xlfn.XLOOKUP($T1001,INDIRECT($U1001&amp;$W1001&amp;"D"),INDIRECT($U1001&amp;$W1001))))</f>
        <v>#REF!</v>
      </c>
      <c r="AG1001" s="9"/>
      <c r="AH1001" s="9"/>
      <c r="AI1001" s="9"/>
      <c r="AJ1001" s="9"/>
      <c r="AK1001" s="9"/>
      <c r="AL1001" s="7">
        <f t="shared" si="323"/>
        <v>500</v>
      </c>
      <c r="AM1001" s="7" t="str">
        <f t="shared" si="337"/>
        <v/>
      </c>
      <c r="AN1001" s="7">
        <f t="shared" si="324"/>
        <v>0</v>
      </c>
      <c r="AO1001" s="7">
        <f t="shared" si="325"/>
        <v>0</v>
      </c>
      <c r="AP1001" s="9" cm="1">
        <f t="array" aca="1" ref="AP1001" ca="1">IF(F1001="Flow",_xlfn.XLOOKUP(AL1001,INDIRECT(F1001&amp;AM1001&amp;"W"),_xlfn.XLOOKUP(AI1001,INDIRECT(F1001&amp;AM1001&amp;"H"),INDIRECT(F1001&amp;AM1001))),0)</f>
        <v>0</v>
      </c>
      <c r="AQ1001" s="9">
        <f>IF(F1001="Cascade",_xlfn.XLOOKUP(S1001,Cascade!$C$4:$S$4,Cascade!$C$5:$S$5),0)</f>
        <v>0</v>
      </c>
      <c r="AR1001" s="9" t="b">
        <f t="shared" si="326"/>
        <v>0</v>
      </c>
      <c r="AS1001" s="9" cm="1">
        <f t="array" aca="1" ref="AS1001" ca="1">IF(OR(G1001="Ellipse 43",G1001="Luxury 46",G1001="Type 2",G1001="Type D",G1001="Type Z",ISBLANK(G1001)),0,_xlfn.XLOOKUP(S1001,INDIRECT(U1001&amp;AR1001&amp;"w"),INDIRECT(U1001&amp;AR1001)))</f>
        <v>0</v>
      </c>
      <c r="AT1001" s="9" cm="1">
        <f t="array" ref="AT1001">IF(F1001="ExtraLok 100",_xlfn.XLOOKUP(S1001,'ExtraLok 100'!$C$6:$S$6,_xlfn.XLOOKUP('Pricing Tool'!T1001,'ExtraLok 100'!$A$7:$A$21,'ExtraLok 100'!$C$7:$S$21)),IF(F1001="ExtraLok 125",_xlfn.XLOOKUP('Pricing Tool'!S1001,'ExtraLok 125'!$C$6:$S$6,_xlfn.XLOOKUP('Pricing Tool'!T1001,'ExtraLok 125'!$A$7:$A$33,'ExtraLok 125'!$C$7:$S$33)),0))</f>
        <v>0</v>
      </c>
      <c r="AU1001" s="9">
        <f t="shared" ca="1" si="338"/>
        <v>0</v>
      </c>
      <c r="AV1001" s="9" t="str">
        <f t="shared" si="327"/>
        <v/>
      </c>
      <c r="AW1001" s="85" t="e">
        <f>_xlfn.XLOOKUP($AV1001,'Size capacities'!$A$2:$A$120,'Size capacities'!D$2:D$120)</f>
        <v>#N/A</v>
      </c>
      <c r="AX1001" s="85" t="e">
        <f>_xlfn.XLOOKUP($AV1001,'Size capacities'!$A$2:$A$120,'Size capacities'!E$2:E$120)</f>
        <v>#N/A</v>
      </c>
      <c r="AY1001" s="85" t="e">
        <f>_xlfn.XLOOKUP($AV1001,'Size capacities'!$A$2:$A$120,'Size capacities'!F$2:F$120)</f>
        <v>#N/A</v>
      </c>
      <c r="AZ1001" s="85" t="e">
        <f>_xlfn.XLOOKUP($AV1001,'Size capacities'!$A$2:$A$120,'Size capacities'!G$2:G$120)</f>
        <v>#N/A</v>
      </c>
      <c r="BA1001" s="85">
        <f t="shared" si="328"/>
        <v>0</v>
      </c>
      <c r="BB1001" s="85">
        <f t="shared" si="339"/>
        <v>0</v>
      </c>
    </row>
    <row r="1002" spans="1:54" x14ac:dyDescent="0.3">
      <c r="A1002" s="7">
        <v>999</v>
      </c>
      <c r="B1002" s="91"/>
      <c r="C1002" s="91"/>
      <c r="D1002" s="91"/>
      <c r="E1002" s="91"/>
      <c r="F1002" s="91"/>
      <c r="G1002" s="91"/>
      <c r="H1002" s="91"/>
      <c r="I1002" s="91"/>
      <c r="J1002" s="91"/>
      <c r="K1002" s="92"/>
      <c r="L1002" s="92"/>
      <c r="M1002" s="9">
        <f t="shared" ca="1" si="319"/>
        <v>0</v>
      </c>
      <c r="N1002" s="10" cm="1">
        <f t="array" aca="1" ref="N1002" ca="1">IF(ISBLANK(C1002),0,IF(F1002="Flow",AP1002,IF(F1002="Cascade",AQ1002,IF(OR(ISBLANK(F1002),ISBLANK(G1002),ISBLANK(I1002),ISBLANK(J1002)),0,(_xlfn.XLOOKUP(S1002,INDIRECT(U1002&amp;W1002&amp;"W"),_xlfn.XLOOKUP(T1002,INDIRECT(U1002&amp;W1002&amp;"D"),INDIRECT(U1002&amp;W1002))))))))</f>
        <v>0</v>
      </c>
      <c r="O1002" s="93"/>
      <c r="P1002" s="9">
        <f t="shared" ca="1" si="320"/>
        <v>0</v>
      </c>
      <c r="Q1002" s="9">
        <f t="shared" si="329"/>
        <v>0</v>
      </c>
      <c r="S1002" s="7">
        <f t="shared" si="330"/>
        <v>800</v>
      </c>
      <c r="T1002" s="7">
        <f t="shared" si="331"/>
        <v>800</v>
      </c>
      <c r="U1002" s="8" t="str">
        <f t="shared" si="332"/>
        <v/>
      </c>
      <c r="V1002" s="7" cm="1">
        <f t="array" aca="1" ref="V1002" ca="1">IF(ISBLANK(I1002),0,_xlfn.XLOOKUP(I1002,INDIRECT(U1002&amp;"Controls"),INDIRECT(U1002&amp;"ControlsAddon")))</f>
        <v>0</v>
      </c>
      <c r="W1002" s="7" t="str">
        <f t="shared" si="321"/>
        <v/>
      </c>
      <c r="X1002" s="7" cm="1">
        <f t="array" aca="1" ref="X1002" ca="1">IF(AND(K1002="y",NOT(ISBLANK(H1002))),_xlfn.XLOOKUP(S1002,ralcassette,ralcassettecost),IF(K1002="Y",_xlfn.XLOOKUP(S1002,INDIRECT(U1002&amp;"RALW"),_xlfn.XLOOKUP(T1002,INDIRECT(U1002&amp;"RALD"),INDIRECT(U1002&amp;"RAL"))),0))</f>
        <v>0</v>
      </c>
      <c r="Y1002" s="7">
        <f t="shared" si="333"/>
        <v>0</v>
      </c>
      <c r="Z1002" s="7">
        <f t="shared" si="334"/>
        <v>0</v>
      </c>
      <c r="AA1002" s="7" cm="1">
        <f t="array" ref="AA1002">IF(ISNUMBER(SEARCH("cassette",H1002)),_xlfn.XLOOKUP(S1002,cassettewidth,_xlfn.XLOOKUP(H1002,cassettetype,cassette)),IF(ISNUMBER(SEARCH("fascia",H1002)),_xlfn.XLOOKUP(S1002,fasciawidth,_xlfn.XLOOKUP(H1002,fasciatype,fascia)),0))</f>
        <v>0</v>
      </c>
      <c r="AB1002" s="7" t="str">
        <f t="shared" si="335"/>
        <v/>
      </c>
      <c r="AC1002" s="7" t="str" cm="1">
        <f t="array" ref="AC1002">IF(NOT(ISBLANK(H1002)),_xlfn.XLOOKUP(S1002,cassetterefwidth,_xlfn.XLOOKUP(T1002,cassetterefdrop,cassetteref)),"")</f>
        <v/>
      </c>
      <c r="AD1002" s="1" t="b">
        <f t="shared" si="336"/>
        <v>0</v>
      </c>
      <c r="AE1002" s="1" t="b">
        <f t="shared" si="322"/>
        <v>0</v>
      </c>
      <c r="AF1002" s="10" t="e" cm="1">
        <f t="array" aca="1" ref="AF1002" ca="1">(_xlfn.XLOOKUP($S1002,INDIRECT($U1002&amp;$W1002&amp;"W"),_xlfn.XLOOKUP($T1002,INDIRECT($U1002&amp;$W1002&amp;"D"),INDIRECT($U1002&amp;$W1002))))</f>
        <v>#REF!</v>
      </c>
      <c r="AG1002" s="9"/>
      <c r="AH1002" s="9"/>
      <c r="AI1002" s="9"/>
      <c r="AJ1002" s="9"/>
      <c r="AK1002" s="9"/>
      <c r="AL1002" s="7">
        <f t="shared" si="323"/>
        <v>500</v>
      </c>
      <c r="AM1002" s="7" t="str">
        <f t="shared" si="337"/>
        <v/>
      </c>
      <c r="AN1002" s="7">
        <f t="shared" si="324"/>
        <v>0</v>
      </c>
      <c r="AO1002" s="7">
        <f t="shared" si="325"/>
        <v>0</v>
      </c>
      <c r="AP1002" s="9" cm="1">
        <f t="array" aca="1" ref="AP1002" ca="1">IF(F1002="Flow",_xlfn.XLOOKUP(AL1002,INDIRECT(F1002&amp;AM1002&amp;"W"),_xlfn.XLOOKUP(AI1002,INDIRECT(F1002&amp;AM1002&amp;"H"),INDIRECT(F1002&amp;AM1002))),0)</f>
        <v>0</v>
      </c>
      <c r="AQ1002" s="9">
        <f>IF(F1002="Cascade",_xlfn.XLOOKUP(S1002,Cascade!$C$4:$S$4,Cascade!$C$5:$S$5),0)</f>
        <v>0</v>
      </c>
      <c r="AR1002" s="9" t="b">
        <f t="shared" si="326"/>
        <v>0</v>
      </c>
      <c r="AS1002" s="9" cm="1">
        <f t="array" aca="1" ref="AS1002" ca="1">IF(OR(G1002="Ellipse 43",G1002="Luxury 46",G1002="Type 2",G1002="Type D",G1002="Type Z",ISBLANK(G1002)),0,_xlfn.XLOOKUP(S1002,INDIRECT(U1002&amp;AR1002&amp;"w"),INDIRECT(U1002&amp;AR1002)))</f>
        <v>0</v>
      </c>
      <c r="AT1002" s="9" cm="1">
        <f t="array" ref="AT1002">IF(F1002="ExtraLok 100",_xlfn.XLOOKUP(S1002,'ExtraLok 100'!$C$6:$S$6,_xlfn.XLOOKUP('Pricing Tool'!T1002,'ExtraLok 100'!$A$7:$A$21,'ExtraLok 100'!$C$7:$S$21)),IF(F1002="ExtraLok 125",_xlfn.XLOOKUP('Pricing Tool'!S1002,'ExtraLok 125'!$C$6:$S$6,_xlfn.XLOOKUP('Pricing Tool'!T1002,'ExtraLok 125'!$A$7:$A$33,'ExtraLok 125'!$C$7:$S$33)),0))</f>
        <v>0</v>
      </c>
      <c r="AU1002" s="9">
        <f t="shared" ca="1" si="338"/>
        <v>0</v>
      </c>
      <c r="AV1002" s="9" t="str">
        <f t="shared" si="327"/>
        <v/>
      </c>
      <c r="AW1002" s="85" t="e">
        <f>_xlfn.XLOOKUP($AV1002,'Size capacities'!$A$2:$A$120,'Size capacities'!D$2:D$120)</f>
        <v>#N/A</v>
      </c>
      <c r="AX1002" s="85" t="e">
        <f>_xlfn.XLOOKUP($AV1002,'Size capacities'!$A$2:$A$120,'Size capacities'!E$2:E$120)</f>
        <v>#N/A</v>
      </c>
      <c r="AY1002" s="85" t="e">
        <f>_xlfn.XLOOKUP($AV1002,'Size capacities'!$A$2:$A$120,'Size capacities'!F$2:F$120)</f>
        <v>#N/A</v>
      </c>
      <c r="AZ1002" s="85" t="e">
        <f>_xlfn.XLOOKUP($AV1002,'Size capacities'!$A$2:$A$120,'Size capacities'!G$2:G$120)</f>
        <v>#N/A</v>
      </c>
      <c r="BA1002" s="85">
        <f t="shared" si="328"/>
        <v>0</v>
      </c>
      <c r="BB1002" s="85">
        <f t="shared" si="339"/>
        <v>0</v>
      </c>
    </row>
  </sheetData>
  <sheetProtection algorithmName="SHA-512" hashValue="h51SRLXfcr3Oz+mQlOsK5bDIM0NPqk6uRIr8h+gtoHyDWUeX5N+3tBV0BPGmX1JZ/hdPq6GjubYKSkLhKXe7Qw==" saltValue="dH0RQ96B69aTg6Qtud9rcA==" spinCount="100000" sheet="1" objects="1" scenarios="1"/>
  <mergeCells count="6">
    <mergeCell ref="BC2:BE3"/>
    <mergeCell ref="O1:Q1"/>
    <mergeCell ref="O2:Q2"/>
    <mergeCell ref="D1:F2"/>
    <mergeCell ref="I1:I2"/>
    <mergeCell ref="J1:L2"/>
  </mergeCells>
  <phoneticPr fontId="9" type="noConversion"/>
  <conditionalFormatting sqref="F4:H9">
    <cfRule type="expression" dxfId="1" priority="1">
      <formula>AND(ISNUMBER(SEARCH("Evolve Cassette",F4)),(_xlfn.NUMBERVALUE(AA4))&lt;_xlfn.NUMBERVALUE(AB4))</formula>
    </cfRule>
  </conditionalFormatting>
  <conditionalFormatting sqref="F10:H1048576">
    <cfRule type="expression" dxfId="0" priority="2">
      <formula>AND(ISNUMBER(SEARCH("Evolve Cassette",F10)),(_xlfn.NUMBERVALUE(AB10))&lt;_xlfn.NUMBERVALUE(AC10))</formula>
    </cfRule>
  </conditionalFormatting>
  <dataValidations count="2">
    <dataValidation type="list" allowBlank="1" showInputMessage="1" showErrorMessage="1" sqref="K4:L1048576" xr:uid="{1762B2A5-6285-4153-B059-ED60B7C17054}">
      <formula1>"Y,N"</formula1>
    </dataValidation>
    <dataValidation type="list" allowBlank="1" showInputMessage="1" showErrorMessage="1" sqref="I4:I1048576" xr:uid="{0F118809-DD3F-4EB3-BCCB-C3F09E250388}">
      <formula1>INDIRECT(U4&amp;"Controls")</formula1>
    </dataValidation>
  </dataValidations>
  <printOptions gridLines="1"/>
  <pageMargins left="0.70866141732283472" right="0.70866141732283472" top="0.74803149606299213" bottom="0.74803149606299213" header="0.31496062992125984" footer="0.31496062992125984"/>
  <pageSetup paperSize="9" scale="56" fitToHeight="0" orientation="landscape" r:id="rId1"/>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67E6933F-BD9A-4AA0-AE4E-2B3610E2BE31}">
          <x14:formula1>
            <xm:f>lists!$A$1:$A$16</xm:f>
          </x14:formula1>
          <xm:sqref>F4:F1048576</xm:sqref>
        </x14:dataValidation>
        <x14:dataValidation type="list" allowBlank="1" showInputMessage="1" showErrorMessage="1" xr:uid="{0788017A-AE45-484F-BD89-12FA5C63522C}">
          <x14:formula1>
            <xm:f>_xlfn.XLOOKUP(F4,lists!$C$1:$S$1,lists!$C$2:$S$8)</xm:f>
          </x14:formula1>
          <xm:sqref>J4:J1048576</xm:sqref>
        </x14:dataValidation>
        <x14:dataValidation type="list" allowBlank="1" showInputMessage="1" showErrorMessage="1" xr:uid="{1BD3A446-6715-40B0-A2FA-42B523C90D03}">
          <x14:formula1>
            <xm:f>_xlfn.XLOOKUP(F4,lists!$C$10:$R$10,lists!$C$11:$R$13)</xm:f>
          </x14:formula1>
          <xm:sqref>G4:G1048576</xm:sqref>
        </x14:dataValidation>
        <x14:dataValidation type="list" allowBlank="1" showInputMessage="1" showErrorMessage="1" xr:uid="{D5D17F37-3476-4FF8-8B94-C7846E041593}">
          <x14:formula1>
            <xm:f>_xlfn.XLOOKUP(F4,lists!$C$15:$R$15,lists!$C$16:$R$21)</xm:f>
          </x14:formula1>
          <xm:sqref>H4:H1048576</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8049C7-002A-4BFB-B7C7-EF66E3E39D77}">
  <dimension ref="A1:N139"/>
  <sheetViews>
    <sheetView showGridLines="0" topLeftCell="A118" workbookViewId="0">
      <selection activeCell="A130" sqref="A130:A139"/>
    </sheetView>
  </sheetViews>
  <sheetFormatPr defaultColWidth="9.1796875" defaultRowHeight="14" x14ac:dyDescent="0.3"/>
  <cols>
    <col min="1" max="1" width="8.453125" style="32" customWidth="1"/>
    <col min="2" max="2" width="1.453125" style="32" customWidth="1"/>
    <col min="3" max="14" width="7.453125" style="32" customWidth="1"/>
    <col min="15" max="16384" width="9.1796875" style="32"/>
  </cols>
  <sheetData>
    <row r="1" spans="1:14" ht="30" customHeight="1" x14ac:dyDescent="0.3">
      <c r="A1" s="35" t="s">
        <v>152</v>
      </c>
      <c r="B1" s="36"/>
      <c r="C1" s="36"/>
      <c r="D1" s="36"/>
    </row>
    <row r="3" spans="1:14" ht="15.5" x14ac:dyDescent="0.3">
      <c r="A3" s="37" t="s">
        <v>39</v>
      </c>
      <c r="B3" s="37"/>
      <c r="C3" s="37"/>
      <c r="D3" s="37"/>
      <c r="E3" s="37"/>
      <c r="F3" s="37"/>
      <c r="G3" s="37"/>
      <c r="H3" s="37"/>
      <c r="I3" s="37"/>
      <c r="J3" s="37"/>
      <c r="K3" s="37"/>
      <c r="L3" s="37"/>
      <c r="M3" s="37"/>
      <c r="N3" s="37"/>
    </row>
    <row r="4" spans="1:14" x14ac:dyDescent="0.3">
      <c r="A4" s="38" t="s">
        <v>46</v>
      </c>
      <c r="B4" s="38"/>
      <c r="C4" s="38"/>
      <c r="D4" s="38"/>
      <c r="E4" s="38"/>
      <c r="F4" s="38"/>
      <c r="G4" s="38"/>
      <c r="H4" s="38"/>
      <c r="I4" s="38"/>
      <c r="J4" s="38"/>
      <c r="K4" s="38"/>
      <c r="L4" s="38"/>
      <c r="M4" s="38"/>
      <c r="N4" s="38"/>
    </row>
    <row r="5" spans="1:14" s="39" customFormat="1" ht="6" customHeight="1" x14ac:dyDescent="0.3">
      <c r="C5" s="40"/>
      <c r="D5" s="40"/>
      <c r="E5" s="40"/>
      <c r="F5" s="40"/>
      <c r="G5" s="40"/>
      <c r="H5" s="40"/>
      <c r="I5" s="40"/>
      <c r="J5" s="40"/>
      <c r="K5" s="40"/>
      <c r="L5" s="40"/>
      <c r="M5" s="40"/>
      <c r="N5" s="40"/>
    </row>
    <row r="6" spans="1:14" ht="14.5" thickBot="1" x14ac:dyDescent="0.35">
      <c r="A6" s="41"/>
      <c r="B6" s="41"/>
      <c r="C6" s="42">
        <v>800</v>
      </c>
      <c r="D6" s="42">
        <v>1000</v>
      </c>
      <c r="E6" s="42">
        <v>1200</v>
      </c>
      <c r="F6" s="42">
        <v>1400</v>
      </c>
      <c r="G6" s="42">
        <v>1600</v>
      </c>
      <c r="H6" s="42">
        <v>1800</v>
      </c>
      <c r="I6" s="42">
        <v>2000</v>
      </c>
      <c r="J6" s="42">
        <v>2200</v>
      </c>
      <c r="K6" s="42">
        <v>2400</v>
      </c>
      <c r="L6" s="42">
        <v>2600</v>
      </c>
      <c r="M6" s="42">
        <v>2800</v>
      </c>
      <c r="N6" s="42">
        <v>3000</v>
      </c>
    </row>
    <row r="7" spans="1:14" x14ac:dyDescent="0.3">
      <c r="A7" s="43">
        <v>800</v>
      </c>
      <c r="B7" s="44"/>
      <c r="C7" s="45">
        <v>120.68</v>
      </c>
      <c r="D7" s="46">
        <v>129.38</v>
      </c>
      <c r="E7" s="46">
        <v>138.11000000000001</v>
      </c>
      <c r="F7" s="46">
        <v>167.33</v>
      </c>
      <c r="G7" s="46">
        <v>176.06</v>
      </c>
      <c r="H7" s="46">
        <v>184.76</v>
      </c>
      <c r="I7" s="46">
        <v>193.5</v>
      </c>
      <c r="J7" s="46">
        <v>202.24</v>
      </c>
      <c r="K7" s="46">
        <v>210.98</v>
      </c>
      <c r="L7" s="46">
        <v>237.64</v>
      </c>
      <c r="M7" s="46">
        <v>247.65</v>
      </c>
      <c r="N7" s="46">
        <v>257.7</v>
      </c>
    </row>
    <row r="8" spans="1:14" x14ac:dyDescent="0.3">
      <c r="A8" s="48">
        <v>1000</v>
      </c>
      <c r="B8" s="44"/>
      <c r="C8" s="52">
        <v>126.38</v>
      </c>
      <c r="D8" s="53">
        <v>135.11000000000001</v>
      </c>
      <c r="E8" s="53">
        <v>143.81</v>
      </c>
      <c r="F8" s="53">
        <v>177.23</v>
      </c>
      <c r="G8" s="53">
        <v>185.96</v>
      </c>
      <c r="H8" s="53">
        <v>194.66</v>
      </c>
      <c r="I8" s="53">
        <v>203.4</v>
      </c>
      <c r="J8" s="53">
        <v>212.14</v>
      </c>
      <c r="K8" s="53">
        <v>220.84</v>
      </c>
      <c r="L8" s="53">
        <v>247.54</v>
      </c>
      <c r="M8" s="53">
        <v>257.55</v>
      </c>
      <c r="N8" s="53">
        <v>267.60000000000002</v>
      </c>
    </row>
    <row r="9" spans="1:14" x14ac:dyDescent="0.3">
      <c r="A9" s="48">
        <v>1200</v>
      </c>
      <c r="B9" s="44"/>
      <c r="C9" s="52">
        <v>132.08000000000001</v>
      </c>
      <c r="D9" s="53">
        <v>140.81</v>
      </c>
      <c r="E9" s="53">
        <v>149.55000000000001</v>
      </c>
      <c r="F9" s="53">
        <v>187.13</v>
      </c>
      <c r="G9" s="53">
        <v>195.83</v>
      </c>
      <c r="H9" s="53">
        <v>204.56</v>
      </c>
      <c r="I9" s="53">
        <v>213.3</v>
      </c>
      <c r="J9" s="53">
        <v>222</v>
      </c>
      <c r="K9" s="53">
        <v>230.74</v>
      </c>
      <c r="L9" s="53">
        <v>257.39999999999998</v>
      </c>
      <c r="M9" s="53">
        <v>267.45</v>
      </c>
      <c r="N9" s="53">
        <v>277.5</v>
      </c>
    </row>
    <row r="10" spans="1:14" x14ac:dyDescent="0.3">
      <c r="A10" s="48">
        <v>1400</v>
      </c>
      <c r="B10" s="44"/>
      <c r="C10" s="52">
        <v>137.81</v>
      </c>
      <c r="D10" s="53">
        <v>146.51</v>
      </c>
      <c r="E10" s="53">
        <v>155.25</v>
      </c>
      <c r="F10" s="53">
        <v>197.03</v>
      </c>
      <c r="G10" s="53">
        <v>205.73</v>
      </c>
      <c r="H10" s="53">
        <v>214.46</v>
      </c>
      <c r="I10" s="53">
        <v>223.2</v>
      </c>
      <c r="J10" s="53">
        <v>231.9</v>
      </c>
      <c r="K10" s="53">
        <v>240.64</v>
      </c>
      <c r="L10" s="53">
        <v>267.3</v>
      </c>
      <c r="M10" s="53">
        <v>277.35000000000002</v>
      </c>
      <c r="N10" s="53">
        <v>287.39999999999998</v>
      </c>
    </row>
    <row r="11" spans="1:14" x14ac:dyDescent="0.3">
      <c r="A11" s="48">
        <v>1600</v>
      </c>
      <c r="B11" s="44"/>
      <c r="C11" s="52">
        <v>143.51</v>
      </c>
      <c r="D11" s="53">
        <v>152.25</v>
      </c>
      <c r="E11" s="53">
        <v>160.94999999999999</v>
      </c>
      <c r="F11" s="53">
        <v>206.89</v>
      </c>
      <c r="G11" s="53">
        <v>215.63</v>
      </c>
      <c r="H11" s="53">
        <v>224.36</v>
      </c>
      <c r="I11" s="53">
        <v>233.06</v>
      </c>
      <c r="J11" s="53">
        <v>241.8</v>
      </c>
      <c r="K11" s="53">
        <v>250.54</v>
      </c>
      <c r="L11" s="53">
        <v>277.2</v>
      </c>
      <c r="M11" s="53">
        <v>287.25</v>
      </c>
      <c r="N11" s="53">
        <v>297.26</v>
      </c>
    </row>
    <row r="12" spans="1:14" x14ac:dyDescent="0.3">
      <c r="A12" s="48">
        <v>1800</v>
      </c>
      <c r="B12" s="44"/>
      <c r="C12" s="52">
        <v>149.21</v>
      </c>
      <c r="D12" s="53">
        <v>157.94999999999999</v>
      </c>
      <c r="E12" s="53">
        <v>166.69</v>
      </c>
      <c r="F12" s="53">
        <v>216.79</v>
      </c>
      <c r="G12" s="53">
        <v>225.53</v>
      </c>
      <c r="H12" s="53">
        <v>234.23</v>
      </c>
      <c r="I12" s="53">
        <v>242.96</v>
      </c>
      <c r="J12" s="53">
        <v>251.7</v>
      </c>
      <c r="K12" s="53">
        <v>260.44</v>
      </c>
      <c r="L12" s="53">
        <v>287.10000000000002</v>
      </c>
      <c r="M12" s="53">
        <v>297.11</v>
      </c>
      <c r="N12" s="53">
        <v>307.16000000000003</v>
      </c>
    </row>
    <row r="13" spans="1:14" x14ac:dyDescent="0.3">
      <c r="A13" s="48">
        <v>2000</v>
      </c>
      <c r="B13" s="44"/>
      <c r="C13" s="52">
        <v>154.94999999999999</v>
      </c>
      <c r="D13" s="53">
        <v>163.65</v>
      </c>
      <c r="E13" s="53">
        <v>172.39</v>
      </c>
      <c r="F13" s="53">
        <v>226.69</v>
      </c>
      <c r="G13" s="53">
        <v>235.43</v>
      </c>
      <c r="H13" s="53">
        <v>244.13</v>
      </c>
      <c r="I13" s="53">
        <v>252.86</v>
      </c>
      <c r="J13" s="53">
        <v>261.60000000000002</v>
      </c>
      <c r="K13" s="53">
        <v>270.3</v>
      </c>
      <c r="L13" s="53">
        <v>297</v>
      </c>
      <c r="M13" s="53">
        <v>307.01</v>
      </c>
      <c r="N13" s="53">
        <v>317.06</v>
      </c>
    </row>
    <row r="14" spans="1:14" x14ac:dyDescent="0.3">
      <c r="A14" s="48">
        <v>2200</v>
      </c>
      <c r="B14" s="44"/>
      <c r="C14" s="52">
        <v>160.65</v>
      </c>
      <c r="D14" s="53">
        <v>169.39</v>
      </c>
      <c r="E14" s="53">
        <v>178.09</v>
      </c>
      <c r="F14" s="53">
        <v>236.59</v>
      </c>
      <c r="G14" s="53">
        <v>245.29</v>
      </c>
      <c r="H14" s="53">
        <v>254.03</v>
      </c>
      <c r="I14" s="53">
        <v>262.76</v>
      </c>
      <c r="J14" s="53">
        <v>271.45999999999998</v>
      </c>
      <c r="K14" s="53">
        <v>280.2</v>
      </c>
      <c r="L14" s="53">
        <v>340.46</v>
      </c>
      <c r="M14" s="53"/>
      <c r="N14" s="53"/>
    </row>
    <row r="15" spans="1:14" x14ac:dyDescent="0.3">
      <c r="A15" s="48">
        <v>2400</v>
      </c>
      <c r="B15" s="44"/>
      <c r="C15" s="52">
        <v>166.35</v>
      </c>
      <c r="D15" s="53">
        <v>175.09</v>
      </c>
      <c r="E15" s="53">
        <v>183.83</v>
      </c>
      <c r="F15" s="53">
        <v>246.49</v>
      </c>
      <c r="G15" s="53">
        <v>255.19</v>
      </c>
      <c r="H15" s="53">
        <v>263.93</v>
      </c>
      <c r="I15" s="53">
        <v>272.66000000000003</v>
      </c>
      <c r="J15" s="53">
        <v>281.36</v>
      </c>
      <c r="K15" s="53">
        <v>290.10000000000002</v>
      </c>
      <c r="L15" s="53"/>
      <c r="M15" s="53"/>
      <c r="N15" s="53"/>
    </row>
    <row r="16" spans="1:14" x14ac:dyDescent="0.3">
      <c r="A16" s="48">
        <v>2600</v>
      </c>
      <c r="B16" s="44"/>
      <c r="C16" s="52">
        <v>172.05</v>
      </c>
      <c r="D16" s="53">
        <v>180.79</v>
      </c>
      <c r="E16" s="53">
        <v>189.53</v>
      </c>
      <c r="F16" s="53">
        <v>256.35000000000002</v>
      </c>
      <c r="G16" s="53">
        <v>265.08999999999997</v>
      </c>
      <c r="H16" s="53">
        <v>273.83</v>
      </c>
      <c r="I16" s="53">
        <v>282.52999999999997</v>
      </c>
      <c r="J16" s="53">
        <v>291.26</v>
      </c>
      <c r="K16" s="53"/>
      <c r="L16" s="53"/>
      <c r="M16" s="53"/>
      <c r="N16" s="53"/>
    </row>
    <row r="17" spans="1:14" x14ac:dyDescent="0.3">
      <c r="A17" s="48">
        <v>2800</v>
      </c>
      <c r="B17" s="44"/>
      <c r="C17" s="52">
        <v>177.79</v>
      </c>
      <c r="D17" s="53">
        <v>186.49</v>
      </c>
      <c r="E17" s="53">
        <v>195.23</v>
      </c>
      <c r="F17" s="53">
        <v>266.25</v>
      </c>
      <c r="G17" s="53">
        <v>274.99</v>
      </c>
      <c r="H17" s="53">
        <v>283.69</v>
      </c>
      <c r="I17" s="53">
        <v>292.43</v>
      </c>
      <c r="J17" s="53"/>
      <c r="K17" s="53"/>
      <c r="L17" s="53"/>
      <c r="M17" s="53"/>
      <c r="N17" s="53"/>
    </row>
    <row r="18" spans="1:14" x14ac:dyDescent="0.3">
      <c r="A18" s="48">
        <v>3000</v>
      </c>
      <c r="B18" s="44"/>
      <c r="C18" s="52">
        <v>183.49</v>
      </c>
      <c r="D18" s="53">
        <v>192.23</v>
      </c>
      <c r="E18" s="53">
        <v>200.93</v>
      </c>
      <c r="F18" s="53">
        <v>276.14999999999998</v>
      </c>
      <c r="G18" s="53">
        <v>284.89</v>
      </c>
      <c r="H18" s="53">
        <v>293.58999999999997</v>
      </c>
      <c r="I18" s="53">
        <v>302.33</v>
      </c>
      <c r="J18" s="53"/>
      <c r="K18" s="53"/>
      <c r="L18" s="53"/>
      <c r="M18" s="53"/>
      <c r="N18" s="53"/>
    </row>
    <row r="19" spans="1:14" x14ac:dyDescent="0.3">
      <c r="A19" s="65" t="s">
        <v>75</v>
      </c>
      <c r="B19" s="65"/>
      <c r="C19" s="65"/>
      <c r="D19" s="65"/>
      <c r="E19" s="65"/>
      <c r="F19" s="65"/>
      <c r="G19" s="65"/>
      <c r="H19" s="65"/>
      <c r="I19" s="65"/>
      <c r="J19" s="65"/>
      <c r="K19" s="65"/>
      <c r="L19" s="65"/>
      <c r="M19" s="65"/>
      <c r="N19" s="65"/>
    </row>
    <row r="21" spans="1:14" ht="15.5" x14ac:dyDescent="0.3">
      <c r="A21" s="37" t="s">
        <v>41</v>
      </c>
      <c r="B21" s="37"/>
      <c r="C21" s="37"/>
      <c r="D21" s="37"/>
      <c r="E21" s="37"/>
      <c r="F21" s="37"/>
      <c r="G21" s="37"/>
      <c r="H21" s="37"/>
      <c r="I21" s="37"/>
      <c r="J21" s="37"/>
      <c r="K21" s="37"/>
      <c r="L21" s="37"/>
      <c r="M21" s="37"/>
      <c r="N21" s="37"/>
    </row>
    <row r="22" spans="1:14" x14ac:dyDescent="0.3">
      <c r="A22" s="38" t="s">
        <v>48</v>
      </c>
      <c r="B22" s="38"/>
      <c r="C22" s="38"/>
      <c r="D22" s="38"/>
      <c r="E22" s="38"/>
      <c r="F22" s="38"/>
      <c r="G22" s="38"/>
      <c r="H22" s="38"/>
      <c r="I22" s="38"/>
      <c r="J22" s="38"/>
      <c r="K22" s="38"/>
      <c r="L22" s="38"/>
      <c r="M22" s="38"/>
      <c r="N22" s="38"/>
    </row>
    <row r="23" spans="1:14" s="39" customFormat="1" ht="6" customHeight="1" x14ac:dyDescent="0.3">
      <c r="C23" s="40"/>
      <c r="D23" s="40"/>
      <c r="E23" s="40"/>
      <c r="F23" s="40"/>
      <c r="G23" s="40"/>
      <c r="H23" s="40"/>
      <c r="I23" s="40"/>
      <c r="J23" s="40"/>
      <c r="K23" s="40"/>
      <c r="L23" s="40"/>
      <c r="M23" s="40"/>
      <c r="N23" s="40"/>
    </row>
    <row r="24" spans="1:14" ht="14.5" thickBot="1" x14ac:dyDescent="0.35">
      <c r="A24" s="41"/>
      <c r="B24" s="41"/>
      <c r="C24" s="42">
        <v>800</v>
      </c>
      <c r="D24" s="42">
        <v>1000</v>
      </c>
      <c r="E24" s="42">
        <v>1200</v>
      </c>
      <c r="F24" s="42">
        <v>1400</v>
      </c>
      <c r="G24" s="42">
        <v>1600</v>
      </c>
      <c r="H24" s="42">
        <v>1800</v>
      </c>
      <c r="I24" s="42">
        <v>2000</v>
      </c>
      <c r="J24" s="42">
        <v>2200</v>
      </c>
      <c r="K24" s="42">
        <v>2400</v>
      </c>
      <c r="L24" s="42">
        <v>2600</v>
      </c>
      <c r="M24" s="42">
        <v>2800</v>
      </c>
      <c r="N24" s="42">
        <v>3000</v>
      </c>
    </row>
    <row r="25" spans="1:14" x14ac:dyDescent="0.3">
      <c r="A25" s="43">
        <v>800</v>
      </c>
      <c r="B25" s="44"/>
      <c r="C25" s="45">
        <v>131.4</v>
      </c>
      <c r="D25" s="46">
        <v>140.13999999999999</v>
      </c>
      <c r="E25" s="46">
        <v>180.08</v>
      </c>
      <c r="F25" s="46">
        <v>188.78</v>
      </c>
      <c r="G25" s="46">
        <v>197.51</v>
      </c>
      <c r="H25" s="46">
        <v>206.25</v>
      </c>
      <c r="I25" s="46">
        <v>214.95</v>
      </c>
      <c r="J25" s="46">
        <v>223.69</v>
      </c>
      <c r="K25" s="46">
        <v>232.43</v>
      </c>
      <c r="L25" s="46">
        <v>259.54000000000002</v>
      </c>
      <c r="M25" s="46">
        <v>269.55</v>
      </c>
      <c r="N25" s="46">
        <v>279.60000000000002</v>
      </c>
    </row>
    <row r="26" spans="1:14" x14ac:dyDescent="0.3">
      <c r="A26" s="48">
        <v>1000</v>
      </c>
      <c r="B26" s="44"/>
      <c r="C26" s="52">
        <v>139.31</v>
      </c>
      <c r="D26" s="53">
        <v>148.01</v>
      </c>
      <c r="E26" s="53">
        <v>194.33</v>
      </c>
      <c r="F26" s="53">
        <v>203.06</v>
      </c>
      <c r="G26" s="53">
        <v>211.8</v>
      </c>
      <c r="H26" s="53">
        <v>220.5</v>
      </c>
      <c r="I26" s="53">
        <v>229.24</v>
      </c>
      <c r="J26" s="53">
        <v>237.98</v>
      </c>
      <c r="K26" s="53">
        <v>246.68</v>
      </c>
      <c r="L26" s="53">
        <v>273.79000000000002</v>
      </c>
      <c r="M26" s="53">
        <v>283.83999999999997</v>
      </c>
      <c r="N26" s="53">
        <v>293.89</v>
      </c>
    </row>
    <row r="27" spans="1:14" x14ac:dyDescent="0.3">
      <c r="A27" s="48">
        <v>1200</v>
      </c>
      <c r="B27" s="44"/>
      <c r="C27" s="52">
        <v>147.19</v>
      </c>
      <c r="D27" s="53">
        <v>155.93</v>
      </c>
      <c r="E27" s="53">
        <v>208.61</v>
      </c>
      <c r="F27" s="53">
        <v>217.35</v>
      </c>
      <c r="G27" s="53">
        <v>226.05</v>
      </c>
      <c r="H27" s="53">
        <v>234.79</v>
      </c>
      <c r="I27" s="53">
        <v>243.53</v>
      </c>
      <c r="J27" s="53">
        <v>252.23</v>
      </c>
      <c r="K27" s="53">
        <v>260.95999999999998</v>
      </c>
      <c r="L27" s="53">
        <v>288.08</v>
      </c>
      <c r="M27" s="53">
        <v>298.13</v>
      </c>
      <c r="N27" s="53">
        <v>308.14</v>
      </c>
    </row>
    <row r="28" spans="1:14" x14ac:dyDescent="0.3">
      <c r="A28" s="48">
        <v>1400</v>
      </c>
      <c r="B28" s="44"/>
      <c r="C28" s="52">
        <v>155.1</v>
      </c>
      <c r="D28" s="53">
        <v>163.84</v>
      </c>
      <c r="E28" s="53">
        <v>222.9</v>
      </c>
      <c r="F28" s="53">
        <v>231.6</v>
      </c>
      <c r="G28" s="53">
        <v>240.34</v>
      </c>
      <c r="H28" s="53">
        <v>249.08</v>
      </c>
      <c r="I28" s="53">
        <v>257.77999999999997</v>
      </c>
      <c r="J28" s="53">
        <v>266.51</v>
      </c>
      <c r="K28" s="53">
        <v>275.25</v>
      </c>
      <c r="L28" s="53">
        <v>302.36</v>
      </c>
      <c r="M28" s="53">
        <v>312.38</v>
      </c>
      <c r="N28" s="53">
        <v>322.43</v>
      </c>
    </row>
    <row r="29" spans="1:14" x14ac:dyDescent="0.3">
      <c r="A29" s="48">
        <v>1600</v>
      </c>
      <c r="B29" s="44"/>
      <c r="C29" s="52">
        <v>163.01</v>
      </c>
      <c r="D29" s="53">
        <v>171.71</v>
      </c>
      <c r="E29" s="53">
        <v>237.15</v>
      </c>
      <c r="F29" s="53">
        <v>245.89</v>
      </c>
      <c r="G29" s="53">
        <v>254.63</v>
      </c>
      <c r="H29" s="53">
        <v>263.33</v>
      </c>
      <c r="I29" s="53">
        <v>272.06</v>
      </c>
      <c r="J29" s="53">
        <v>280.8</v>
      </c>
      <c r="K29" s="53">
        <v>289.5</v>
      </c>
      <c r="L29" s="53">
        <v>316.61</v>
      </c>
      <c r="M29" s="53">
        <v>326.66000000000003</v>
      </c>
      <c r="N29" s="53">
        <v>336.71</v>
      </c>
    </row>
    <row r="30" spans="1:14" x14ac:dyDescent="0.3">
      <c r="A30" s="48">
        <v>1800</v>
      </c>
      <c r="B30" s="44"/>
      <c r="C30" s="52">
        <v>170.89</v>
      </c>
      <c r="D30" s="53">
        <v>179.63</v>
      </c>
      <c r="E30" s="53">
        <v>251.44</v>
      </c>
      <c r="F30" s="53">
        <v>260.14</v>
      </c>
      <c r="G30" s="53">
        <v>268.88</v>
      </c>
      <c r="H30" s="53">
        <v>277.61</v>
      </c>
      <c r="I30" s="53">
        <v>286.31</v>
      </c>
      <c r="J30" s="53">
        <v>295.05</v>
      </c>
      <c r="K30" s="53">
        <v>303.79000000000002</v>
      </c>
      <c r="L30" s="53">
        <v>330.9</v>
      </c>
      <c r="M30" s="53">
        <v>340.91</v>
      </c>
      <c r="N30" s="53">
        <v>350.96</v>
      </c>
    </row>
    <row r="31" spans="1:14" x14ac:dyDescent="0.3">
      <c r="A31" s="48">
        <v>2000</v>
      </c>
      <c r="B31" s="44"/>
      <c r="C31" s="52">
        <v>178.8</v>
      </c>
      <c r="D31" s="53">
        <v>187.54</v>
      </c>
      <c r="E31" s="53">
        <v>265.69</v>
      </c>
      <c r="F31" s="53">
        <v>274.43</v>
      </c>
      <c r="G31" s="53">
        <v>283.16000000000003</v>
      </c>
      <c r="H31" s="53">
        <v>291.86</v>
      </c>
      <c r="I31" s="53">
        <v>300.60000000000002</v>
      </c>
      <c r="J31" s="53">
        <v>309.33999999999997</v>
      </c>
      <c r="K31" s="53">
        <v>318.04000000000002</v>
      </c>
      <c r="L31" s="53">
        <v>345.15</v>
      </c>
      <c r="M31" s="53">
        <v>355.2</v>
      </c>
      <c r="N31" s="53">
        <v>365.25</v>
      </c>
    </row>
    <row r="32" spans="1:14" x14ac:dyDescent="0.3">
      <c r="A32" s="48">
        <v>2200</v>
      </c>
      <c r="B32" s="44"/>
      <c r="C32" s="52">
        <v>186.71</v>
      </c>
      <c r="D32" s="53">
        <v>195.45</v>
      </c>
      <c r="E32" s="53">
        <v>279.98</v>
      </c>
      <c r="F32" s="53">
        <v>288.70999999999998</v>
      </c>
      <c r="G32" s="53">
        <v>297.41000000000003</v>
      </c>
      <c r="H32" s="53">
        <v>306.14999999999998</v>
      </c>
      <c r="I32" s="53">
        <v>314.89</v>
      </c>
      <c r="J32" s="53">
        <v>323.58999999999997</v>
      </c>
      <c r="K32" s="53">
        <v>361.99</v>
      </c>
      <c r="L32" s="53">
        <v>404.4</v>
      </c>
      <c r="M32" s="53"/>
      <c r="N32" s="53"/>
    </row>
    <row r="33" spans="1:14" x14ac:dyDescent="0.3">
      <c r="A33" s="48">
        <v>2400</v>
      </c>
      <c r="B33" s="44"/>
      <c r="C33" s="52">
        <v>194.63</v>
      </c>
      <c r="D33" s="53">
        <v>203.33</v>
      </c>
      <c r="E33" s="53">
        <v>294.26</v>
      </c>
      <c r="F33" s="53">
        <v>302.95999999999998</v>
      </c>
      <c r="G33" s="53">
        <v>311.7</v>
      </c>
      <c r="H33" s="53">
        <v>320.44</v>
      </c>
      <c r="I33" s="53">
        <v>329.14</v>
      </c>
      <c r="J33" s="53">
        <v>337.88</v>
      </c>
      <c r="K33" s="53">
        <v>376.91</v>
      </c>
      <c r="L33" s="53"/>
      <c r="M33" s="53"/>
      <c r="N33" s="53"/>
    </row>
    <row r="34" spans="1:14" x14ac:dyDescent="0.3">
      <c r="A34" s="48">
        <v>2600</v>
      </c>
      <c r="B34" s="44"/>
      <c r="C34" s="52">
        <v>202.5</v>
      </c>
      <c r="D34" s="53">
        <v>211.24</v>
      </c>
      <c r="E34" s="53">
        <v>308.51</v>
      </c>
      <c r="F34" s="53">
        <v>317.25</v>
      </c>
      <c r="G34" s="53">
        <v>325.99</v>
      </c>
      <c r="H34" s="53">
        <v>334.69</v>
      </c>
      <c r="I34" s="53">
        <v>343.43</v>
      </c>
      <c r="J34" s="53">
        <v>352.16</v>
      </c>
      <c r="K34" s="53"/>
      <c r="L34" s="53"/>
      <c r="M34" s="53"/>
      <c r="N34" s="53"/>
    </row>
    <row r="35" spans="1:14" x14ac:dyDescent="0.3">
      <c r="A35" s="48">
        <v>2800</v>
      </c>
      <c r="B35" s="44"/>
      <c r="C35" s="52">
        <v>210.41</v>
      </c>
      <c r="D35" s="53">
        <v>219.15</v>
      </c>
      <c r="E35" s="53">
        <v>322.8</v>
      </c>
      <c r="F35" s="53">
        <v>331.5</v>
      </c>
      <c r="G35" s="53">
        <v>340.24</v>
      </c>
      <c r="H35" s="53">
        <v>348.98</v>
      </c>
      <c r="I35" s="53">
        <v>357.68</v>
      </c>
      <c r="J35" s="53"/>
      <c r="K35" s="53"/>
      <c r="L35" s="53"/>
      <c r="M35" s="53"/>
      <c r="N35" s="53"/>
    </row>
    <row r="36" spans="1:14" x14ac:dyDescent="0.3">
      <c r="A36" s="48">
        <v>3000</v>
      </c>
      <c r="B36" s="44"/>
      <c r="C36" s="52">
        <v>218.33</v>
      </c>
      <c r="D36" s="53">
        <v>227.03</v>
      </c>
      <c r="E36" s="53">
        <v>337.05</v>
      </c>
      <c r="F36" s="53">
        <v>345.79</v>
      </c>
      <c r="G36" s="53">
        <v>354.53</v>
      </c>
      <c r="H36" s="53">
        <v>363.23</v>
      </c>
      <c r="I36" s="53">
        <v>371.96</v>
      </c>
      <c r="J36" s="53"/>
      <c r="K36" s="53"/>
      <c r="L36" s="53"/>
      <c r="M36" s="53"/>
      <c r="N36" s="53"/>
    </row>
    <row r="37" spans="1:14" x14ac:dyDescent="0.3">
      <c r="A37" s="65" t="s">
        <v>75</v>
      </c>
      <c r="B37" s="65"/>
      <c r="C37" s="65"/>
      <c r="D37" s="65"/>
      <c r="E37" s="65"/>
      <c r="F37" s="65"/>
      <c r="G37" s="65"/>
      <c r="H37" s="65"/>
      <c r="I37" s="65"/>
      <c r="J37" s="65"/>
      <c r="K37" s="65"/>
      <c r="L37" s="65"/>
      <c r="M37" s="65"/>
      <c r="N37" s="65"/>
    </row>
    <row r="39" spans="1:14" ht="15.5" x14ac:dyDescent="0.3">
      <c r="A39" s="37" t="s">
        <v>40</v>
      </c>
      <c r="B39" s="37"/>
      <c r="C39" s="37"/>
      <c r="D39" s="37"/>
      <c r="E39" s="37"/>
      <c r="F39" s="37"/>
      <c r="G39" s="37"/>
      <c r="H39" s="37"/>
      <c r="I39" s="37"/>
      <c r="J39" s="37"/>
      <c r="K39" s="37"/>
      <c r="L39" s="37"/>
      <c r="M39" s="37"/>
      <c r="N39" s="37"/>
    </row>
    <row r="40" spans="1:14" x14ac:dyDescent="0.3">
      <c r="A40" s="38" t="s">
        <v>49</v>
      </c>
      <c r="B40" s="38"/>
      <c r="C40" s="38"/>
      <c r="D40" s="38"/>
      <c r="E40" s="38"/>
      <c r="F40" s="38"/>
      <c r="G40" s="38"/>
      <c r="H40" s="38"/>
      <c r="I40" s="38"/>
      <c r="J40" s="38"/>
      <c r="K40" s="38"/>
      <c r="L40" s="38"/>
      <c r="M40" s="38"/>
      <c r="N40" s="38"/>
    </row>
    <row r="41" spans="1:14" s="39" customFormat="1" ht="6" customHeight="1" x14ac:dyDescent="0.3">
      <c r="A41" s="38"/>
      <c r="B41" s="38"/>
      <c r="C41" s="38"/>
      <c r="D41" s="38"/>
      <c r="E41" s="38"/>
      <c r="F41" s="38"/>
      <c r="G41" s="38"/>
      <c r="H41" s="38"/>
      <c r="I41" s="38"/>
      <c r="J41" s="38"/>
      <c r="K41" s="38"/>
      <c r="L41" s="38"/>
      <c r="M41" s="38"/>
      <c r="N41" s="38"/>
    </row>
    <row r="42" spans="1:14" ht="14.5" thickBot="1" x14ac:dyDescent="0.35">
      <c r="A42" s="41"/>
      <c r="B42" s="41"/>
      <c r="C42" s="42">
        <v>800</v>
      </c>
      <c r="D42" s="42">
        <v>1000</v>
      </c>
      <c r="E42" s="42">
        <v>1200</v>
      </c>
      <c r="F42" s="42">
        <v>1400</v>
      </c>
      <c r="G42" s="42">
        <v>1600</v>
      </c>
      <c r="H42" s="42">
        <v>1800</v>
      </c>
      <c r="I42" s="42">
        <v>2000</v>
      </c>
      <c r="J42" s="42">
        <v>2200</v>
      </c>
      <c r="K42" s="42">
        <v>2400</v>
      </c>
      <c r="L42" s="42">
        <v>2600</v>
      </c>
      <c r="M42" s="42">
        <v>2800</v>
      </c>
      <c r="N42" s="42">
        <v>3000</v>
      </c>
    </row>
    <row r="43" spans="1:14" x14ac:dyDescent="0.3">
      <c r="A43" s="43">
        <v>800</v>
      </c>
      <c r="B43" s="44"/>
      <c r="C43" s="45">
        <v>138.49</v>
      </c>
      <c r="D43" s="46">
        <v>147.19</v>
      </c>
      <c r="E43" s="46">
        <v>155.93</v>
      </c>
      <c r="F43" s="46">
        <v>202.95</v>
      </c>
      <c r="G43" s="46">
        <v>211.65</v>
      </c>
      <c r="H43" s="46">
        <v>220.39</v>
      </c>
      <c r="I43" s="46">
        <v>229.13</v>
      </c>
      <c r="J43" s="46">
        <v>237.83</v>
      </c>
      <c r="K43" s="46">
        <v>246.56</v>
      </c>
      <c r="L43" s="46">
        <v>273.98</v>
      </c>
      <c r="M43" s="46">
        <v>283.99</v>
      </c>
      <c r="N43" s="46">
        <v>294.04000000000002</v>
      </c>
    </row>
    <row r="44" spans="1:14" x14ac:dyDescent="0.3">
      <c r="A44" s="48">
        <v>1000</v>
      </c>
      <c r="B44" s="44"/>
      <c r="C44" s="52">
        <v>147.83000000000001</v>
      </c>
      <c r="D44" s="53">
        <v>156.53</v>
      </c>
      <c r="E44" s="53">
        <v>165.26</v>
      </c>
      <c r="F44" s="53">
        <v>220.09</v>
      </c>
      <c r="G44" s="53">
        <v>228.83</v>
      </c>
      <c r="H44" s="53">
        <v>237.56</v>
      </c>
      <c r="I44" s="53">
        <v>246.26</v>
      </c>
      <c r="J44" s="53">
        <v>255</v>
      </c>
      <c r="K44" s="53">
        <v>263.74</v>
      </c>
      <c r="L44" s="53">
        <v>291.11</v>
      </c>
      <c r="M44" s="53">
        <v>301.16000000000003</v>
      </c>
      <c r="N44" s="53">
        <v>311.20999999999998</v>
      </c>
    </row>
    <row r="45" spans="1:14" x14ac:dyDescent="0.3">
      <c r="A45" s="48">
        <v>1200</v>
      </c>
      <c r="B45" s="44"/>
      <c r="C45" s="52">
        <v>157.16</v>
      </c>
      <c r="D45" s="53">
        <v>165.9</v>
      </c>
      <c r="E45" s="53">
        <v>174.6</v>
      </c>
      <c r="F45" s="53">
        <v>237.26</v>
      </c>
      <c r="G45" s="53">
        <v>246</v>
      </c>
      <c r="H45" s="53">
        <v>254.7</v>
      </c>
      <c r="I45" s="53">
        <v>263.44</v>
      </c>
      <c r="J45" s="53">
        <v>272.18</v>
      </c>
      <c r="K45" s="53">
        <v>280.88</v>
      </c>
      <c r="L45" s="53">
        <v>308.29000000000002</v>
      </c>
      <c r="M45" s="53">
        <v>318.33999999999997</v>
      </c>
      <c r="N45" s="53">
        <v>328.35</v>
      </c>
    </row>
    <row r="46" spans="1:14" x14ac:dyDescent="0.3">
      <c r="A46" s="48">
        <v>1400</v>
      </c>
      <c r="B46" s="44"/>
      <c r="C46" s="52">
        <v>166.5</v>
      </c>
      <c r="D46" s="53">
        <v>175.24</v>
      </c>
      <c r="E46" s="53">
        <v>183.98</v>
      </c>
      <c r="F46" s="53">
        <v>254.44</v>
      </c>
      <c r="G46" s="53">
        <v>263.14</v>
      </c>
      <c r="H46" s="53">
        <v>271.88</v>
      </c>
      <c r="I46" s="53">
        <v>280.61</v>
      </c>
      <c r="J46" s="53">
        <v>289.31</v>
      </c>
      <c r="K46" s="53">
        <v>298.05</v>
      </c>
      <c r="L46" s="53">
        <v>325.45999999999998</v>
      </c>
      <c r="M46" s="53">
        <v>335.48</v>
      </c>
      <c r="N46" s="53">
        <v>345.53</v>
      </c>
    </row>
    <row r="47" spans="1:14" x14ac:dyDescent="0.3">
      <c r="A47" s="48">
        <v>1600</v>
      </c>
      <c r="B47" s="44"/>
      <c r="C47" s="52">
        <v>175.84</v>
      </c>
      <c r="D47" s="53">
        <v>184.58</v>
      </c>
      <c r="E47" s="53">
        <v>193.31</v>
      </c>
      <c r="F47" s="53">
        <v>271.58</v>
      </c>
      <c r="G47" s="53">
        <v>280.31</v>
      </c>
      <c r="H47" s="53">
        <v>289.05</v>
      </c>
      <c r="I47" s="53">
        <v>297.75</v>
      </c>
      <c r="J47" s="53">
        <v>306.49</v>
      </c>
      <c r="K47" s="53">
        <v>315.23</v>
      </c>
      <c r="L47" s="53">
        <v>342.6</v>
      </c>
      <c r="M47" s="53">
        <v>352.65</v>
      </c>
      <c r="N47" s="53">
        <v>362.7</v>
      </c>
    </row>
    <row r="48" spans="1:14" x14ac:dyDescent="0.3">
      <c r="A48" s="48">
        <v>1800</v>
      </c>
      <c r="B48" s="44"/>
      <c r="C48" s="52">
        <v>185.21</v>
      </c>
      <c r="D48" s="53">
        <v>193.91</v>
      </c>
      <c r="E48" s="53">
        <v>202.65</v>
      </c>
      <c r="F48" s="53">
        <v>288.75</v>
      </c>
      <c r="G48" s="53">
        <v>297.45</v>
      </c>
      <c r="H48" s="53">
        <v>306.19</v>
      </c>
      <c r="I48" s="53">
        <v>314.93</v>
      </c>
      <c r="J48" s="53">
        <v>323.63</v>
      </c>
      <c r="K48" s="53">
        <v>332.36</v>
      </c>
      <c r="L48" s="53">
        <v>359.78</v>
      </c>
      <c r="M48" s="53">
        <v>369.79</v>
      </c>
      <c r="N48" s="53">
        <v>379.84</v>
      </c>
    </row>
    <row r="49" spans="1:14" x14ac:dyDescent="0.3">
      <c r="A49" s="48">
        <v>2000</v>
      </c>
      <c r="B49" s="44"/>
      <c r="C49" s="52">
        <v>194.55</v>
      </c>
      <c r="D49" s="53">
        <v>203.25</v>
      </c>
      <c r="E49" s="53">
        <v>211.99</v>
      </c>
      <c r="F49" s="53">
        <v>305.89</v>
      </c>
      <c r="G49" s="53">
        <v>314.63</v>
      </c>
      <c r="H49" s="53">
        <v>323.36</v>
      </c>
      <c r="I49" s="53">
        <v>332.06</v>
      </c>
      <c r="J49" s="53">
        <v>340.8</v>
      </c>
      <c r="K49" s="53">
        <v>349.54</v>
      </c>
      <c r="L49" s="53">
        <v>376.91</v>
      </c>
      <c r="M49" s="53">
        <v>386.96</v>
      </c>
      <c r="N49" s="53">
        <v>397.01</v>
      </c>
    </row>
    <row r="50" spans="1:14" x14ac:dyDescent="0.3">
      <c r="A50" s="48">
        <v>2200</v>
      </c>
      <c r="B50" s="44"/>
      <c r="C50" s="52">
        <v>203.89</v>
      </c>
      <c r="D50" s="53">
        <v>212.63</v>
      </c>
      <c r="E50" s="53">
        <v>221.33</v>
      </c>
      <c r="F50" s="53">
        <v>323.06</v>
      </c>
      <c r="G50" s="53">
        <v>331.8</v>
      </c>
      <c r="H50" s="53">
        <v>340.5</v>
      </c>
      <c r="I50" s="53">
        <v>349.24</v>
      </c>
      <c r="J50" s="53">
        <v>357.98</v>
      </c>
      <c r="K50" s="53">
        <v>366.68</v>
      </c>
      <c r="L50" s="53">
        <v>394.09</v>
      </c>
      <c r="M50" s="53"/>
      <c r="N50" s="53"/>
    </row>
    <row r="51" spans="1:14" x14ac:dyDescent="0.3">
      <c r="A51" s="48">
        <v>2400</v>
      </c>
      <c r="B51" s="44"/>
      <c r="C51" s="52">
        <v>213.23</v>
      </c>
      <c r="D51" s="53">
        <v>221.96</v>
      </c>
      <c r="E51" s="53">
        <v>230.7</v>
      </c>
      <c r="F51" s="53">
        <v>340.24</v>
      </c>
      <c r="G51" s="53">
        <v>348.94</v>
      </c>
      <c r="H51" s="53">
        <v>357.68</v>
      </c>
      <c r="I51" s="53">
        <v>366.41</v>
      </c>
      <c r="J51" s="53">
        <v>375.11</v>
      </c>
      <c r="K51" s="53">
        <v>383.85</v>
      </c>
      <c r="L51" s="53"/>
      <c r="M51" s="53"/>
      <c r="N51" s="53"/>
    </row>
    <row r="52" spans="1:14" x14ac:dyDescent="0.3">
      <c r="A52" s="48">
        <v>2600</v>
      </c>
      <c r="B52" s="44"/>
      <c r="C52" s="52">
        <v>222.56</v>
      </c>
      <c r="D52" s="53">
        <v>231.3</v>
      </c>
      <c r="E52" s="53">
        <v>240.04</v>
      </c>
      <c r="F52" s="53">
        <v>357.38</v>
      </c>
      <c r="G52" s="53">
        <v>366.11</v>
      </c>
      <c r="H52" s="53">
        <v>374.85</v>
      </c>
      <c r="I52" s="53">
        <v>383.55</v>
      </c>
      <c r="J52" s="53">
        <v>392.29</v>
      </c>
      <c r="K52" s="53"/>
      <c r="L52" s="53"/>
      <c r="M52" s="53"/>
      <c r="N52" s="53"/>
    </row>
    <row r="53" spans="1:14" x14ac:dyDescent="0.3">
      <c r="A53" s="48">
        <v>2800</v>
      </c>
      <c r="B53" s="44"/>
      <c r="C53" s="52">
        <v>231.94</v>
      </c>
      <c r="D53" s="53">
        <v>240.64</v>
      </c>
      <c r="E53" s="53">
        <v>249.38</v>
      </c>
      <c r="F53" s="53">
        <v>374.55</v>
      </c>
      <c r="G53" s="53">
        <v>383.25</v>
      </c>
      <c r="H53" s="53">
        <v>391.99</v>
      </c>
      <c r="I53" s="53">
        <v>400.73</v>
      </c>
      <c r="J53" s="53"/>
      <c r="K53" s="53"/>
      <c r="L53" s="53"/>
      <c r="M53" s="53"/>
      <c r="N53" s="53"/>
    </row>
    <row r="54" spans="1:14" x14ac:dyDescent="0.3">
      <c r="A54" s="48">
        <v>3000</v>
      </c>
      <c r="B54" s="44"/>
      <c r="C54" s="52">
        <v>241.28</v>
      </c>
      <c r="D54" s="53">
        <v>249.98</v>
      </c>
      <c r="E54" s="53">
        <v>258.70999999999998</v>
      </c>
      <c r="F54" s="53">
        <v>391.69</v>
      </c>
      <c r="G54" s="53">
        <v>400.43</v>
      </c>
      <c r="H54" s="53">
        <v>409.16</v>
      </c>
      <c r="I54" s="53">
        <v>417.86</v>
      </c>
      <c r="J54" s="53"/>
      <c r="K54" s="53"/>
      <c r="L54" s="53"/>
      <c r="M54" s="53"/>
      <c r="N54" s="53"/>
    </row>
    <row r="55" spans="1:14" x14ac:dyDescent="0.3">
      <c r="A55" s="65" t="s">
        <v>75</v>
      </c>
      <c r="B55" s="65"/>
      <c r="C55" s="65"/>
      <c r="D55" s="65"/>
      <c r="E55" s="65"/>
      <c r="F55" s="65"/>
      <c r="G55" s="65"/>
      <c r="H55" s="65"/>
      <c r="I55" s="65"/>
      <c r="J55" s="65"/>
      <c r="K55" s="65"/>
      <c r="L55" s="65"/>
      <c r="M55" s="65"/>
      <c r="N55" s="65"/>
    </row>
    <row r="57" spans="1:14" ht="15.5" x14ac:dyDescent="0.3">
      <c r="A57" s="37" t="s">
        <v>42</v>
      </c>
      <c r="B57" s="37"/>
      <c r="C57" s="37"/>
      <c r="D57" s="37"/>
      <c r="E57" s="37"/>
      <c r="F57" s="37"/>
      <c r="G57" s="37"/>
      <c r="H57" s="37"/>
      <c r="I57" s="37"/>
      <c r="J57" s="37"/>
      <c r="K57" s="37"/>
      <c r="L57" s="37"/>
      <c r="M57" s="37"/>
      <c r="N57" s="37"/>
    </row>
    <row r="58" spans="1:14" x14ac:dyDescent="0.3">
      <c r="A58" s="38" t="s">
        <v>50</v>
      </c>
      <c r="B58" s="38"/>
      <c r="C58" s="38"/>
      <c r="D58" s="38"/>
      <c r="E58" s="38"/>
      <c r="F58" s="38"/>
      <c r="G58" s="38"/>
      <c r="H58" s="38"/>
      <c r="I58" s="38"/>
      <c r="J58" s="38"/>
      <c r="K58" s="38"/>
      <c r="L58" s="38"/>
      <c r="M58" s="38"/>
      <c r="N58" s="38"/>
    </row>
    <row r="59" spans="1:14" s="39" customFormat="1" ht="6" customHeight="1" x14ac:dyDescent="0.3">
      <c r="C59" s="40"/>
      <c r="D59" s="40"/>
      <c r="E59" s="40"/>
      <c r="F59" s="40"/>
      <c r="G59" s="40"/>
      <c r="H59" s="40"/>
      <c r="I59" s="40"/>
      <c r="J59" s="40"/>
      <c r="K59" s="40"/>
      <c r="L59" s="40"/>
      <c r="M59" s="40"/>
      <c r="N59" s="40"/>
    </row>
    <row r="60" spans="1:14" ht="14.5" thickBot="1" x14ac:dyDescent="0.35">
      <c r="A60" s="41"/>
      <c r="B60" s="41"/>
      <c r="C60" s="42">
        <v>800</v>
      </c>
      <c r="D60" s="42">
        <v>1000</v>
      </c>
      <c r="E60" s="42">
        <v>1200</v>
      </c>
      <c r="F60" s="42">
        <v>1400</v>
      </c>
      <c r="G60" s="42">
        <v>1600</v>
      </c>
      <c r="H60" s="42">
        <v>1800</v>
      </c>
      <c r="I60" s="42">
        <v>2000</v>
      </c>
      <c r="J60" s="42">
        <v>2200</v>
      </c>
      <c r="K60" s="42">
        <v>2400</v>
      </c>
      <c r="L60" s="42">
        <v>2600</v>
      </c>
      <c r="M60" s="42">
        <v>2800</v>
      </c>
      <c r="N60" s="42">
        <v>3000</v>
      </c>
    </row>
    <row r="61" spans="1:14" x14ac:dyDescent="0.3">
      <c r="A61" s="43">
        <v>800</v>
      </c>
      <c r="B61" s="44"/>
      <c r="C61" s="45">
        <v>157.5</v>
      </c>
      <c r="D61" s="46">
        <v>166.2</v>
      </c>
      <c r="E61" s="46">
        <v>174.94</v>
      </c>
      <c r="F61" s="46">
        <v>183.68</v>
      </c>
      <c r="G61" s="46">
        <v>249.71</v>
      </c>
      <c r="H61" s="46">
        <v>258.41000000000003</v>
      </c>
      <c r="I61" s="46">
        <v>267.14999999999998</v>
      </c>
      <c r="J61" s="46">
        <v>275.89</v>
      </c>
      <c r="K61" s="46">
        <v>284.58999999999997</v>
      </c>
      <c r="L61" s="46">
        <v>312.79000000000002</v>
      </c>
      <c r="M61" s="46">
        <v>322.8</v>
      </c>
      <c r="N61" s="46">
        <v>332.85</v>
      </c>
    </row>
    <row r="62" spans="1:14" x14ac:dyDescent="0.3">
      <c r="A62" s="48">
        <v>1000</v>
      </c>
      <c r="B62" s="44"/>
      <c r="C62" s="52">
        <v>170.7</v>
      </c>
      <c r="D62" s="53">
        <v>179.44</v>
      </c>
      <c r="E62" s="53">
        <v>188.18</v>
      </c>
      <c r="F62" s="53">
        <v>196.88</v>
      </c>
      <c r="G62" s="53">
        <v>274.61</v>
      </c>
      <c r="H62" s="53">
        <v>283.35000000000002</v>
      </c>
      <c r="I62" s="53">
        <v>292.08999999999997</v>
      </c>
      <c r="J62" s="53">
        <v>300.79000000000002</v>
      </c>
      <c r="K62" s="53">
        <v>309.52999999999997</v>
      </c>
      <c r="L62" s="53">
        <v>337.69</v>
      </c>
      <c r="M62" s="53">
        <v>347.74</v>
      </c>
      <c r="N62" s="53">
        <v>357.79</v>
      </c>
    </row>
    <row r="63" spans="1:14" x14ac:dyDescent="0.3">
      <c r="A63" s="48">
        <v>1200</v>
      </c>
      <c r="B63" s="44"/>
      <c r="C63" s="52">
        <v>183.94</v>
      </c>
      <c r="D63" s="53">
        <v>192.68</v>
      </c>
      <c r="E63" s="53">
        <v>201.38</v>
      </c>
      <c r="F63" s="53">
        <v>210.11</v>
      </c>
      <c r="G63" s="53">
        <v>299.55</v>
      </c>
      <c r="H63" s="53">
        <v>308.29000000000002</v>
      </c>
      <c r="I63" s="53">
        <v>316.99</v>
      </c>
      <c r="J63" s="53">
        <v>325.73</v>
      </c>
      <c r="K63" s="53">
        <v>334.46</v>
      </c>
      <c r="L63" s="53">
        <v>362.63</v>
      </c>
      <c r="M63" s="53">
        <v>372.68</v>
      </c>
      <c r="N63" s="53">
        <v>382.69</v>
      </c>
    </row>
    <row r="64" spans="1:14" x14ac:dyDescent="0.3">
      <c r="A64" s="48">
        <v>1400</v>
      </c>
      <c r="B64" s="44"/>
      <c r="C64" s="52">
        <v>197.18</v>
      </c>
      <c r="D64" s="53">
        <v>205.91</v>
      </c>
      <c r="E64" s="53">
        <v>214.61</v>
      </c>
      <c r="F64" s="53">
        <v>223.35</v>
      </c>
      <c r="G64" s="53">
        <v>324.49</v>
      </c>
      <c r="H64" s="53">
        <v>333.19</v>
      </c>
      <c r="I64" s="53">
        <v>341.93</v>
      </c>
      <c r="J64" s="53">
        <v>350.66</v>
      </c>
      <c r="K64" s="53">
        <v>359.36</v>
      </c>
      <c r="L64" s="53">
        <v>387.56</v>
      </c>
      <c r="M64" s="53">
        <v>397.58</v>
      </c>
      <c r="N64" s="53">
        <v>407.63</v>
      </c>
    </row>
    <row r="65" spans="1:14" x14ac:dyDescent="0.3">
      <c r="A65" s="48">
        <v>1600</v>
      </c>
      <c r="B65" s="44"/>
      <c r="C65" s="52">
        <v>210.41</v>
      </c>
      <c r="D65" s="53">
        <v>219.11</v>
      </c>
      <c r="E65" s="53">
        <v>227.85</v>
      </c>
      <c r="F65" s="53">
        <v>236.59</v>
      </c>
      <c r="G65" s="53">
        <v>349.39</v>
      </c>
      <c r="H65" s="53">
        <v>358.13</v>
      </c>
      <c r="I65" s="53">
        <v>366.83</v>
      </c>
      <c r="J65" s="53">
        <v>375.56</v>
      </c>
      <c r="K65" s="53">
        <v>384.3</v>
      </c>
      <c r="L65" s="53">
        <v>412.46</v>
      </c>
      <c r="M65" s="53">
        <v>422.51</v>
      </c>
      <c r="N65" s="53">
        <v>432.56</v>
      </c>
    </row>
    <row r="66" spans="1:14" x14ac:dyDescent="0.3">
      <c r="A66" s="48">
        <v>1800</v>
      </c>
      <c r="B66" s="44"/>
      <c r="C66" s="52">
        <v>223.61</v>
      </c>
      <c r="D66" s="53">
        <v>232.35</v>
      </c>
      <c r="E66" s="53">
        <v>241.09</v>
      </c>
      <c r="F66" s="53">
        <v>249.79</v>
      </c>
      <c r="G66" s="53">
        <v>374.33</v>
      </c>
      <c r="H66" s="53">
        <v>383.03</v>
      </c>
      <c r="I66" s="53">
        <v>391.76</v>
      </c>
      <c r="J66" s="53">
        <v>400.5</v>
      </c>
      <c r="K66" s="53">
        <v>409.2</v>
      </c>
      <c r="L66" s="53">
        <v>437.4</v>
      </c>
      <c r="M66" s="53">
        <v>447.41</v>
      </c>
      <c r="N66" s="53">
        <v>457.46</v>
      </c>
    </row>
    <row r="67" spans="1:14" x14ac:dyDescent="0.3">
      <c r="A67" s="48">
        <v>2000</v>
      </c>
      <c r="B67" s="44"/>
      <c r="C67" s="52">
        <v>236.85</v>
      </c>
      <c r="D67" s="53">
        <v>245.59</v>
      </c>
      <c r="E67" s="53">
        <v>254.29</v>
      </c>
      <c r="F67" s="53">
        <v>263.02999999999997</v>
      </c>
      <c r="G67" s="53">
        <v>399.23</v>
      </c>
      <c r="H67" s="53">
        <v>407.96</v>
      </c>
      <c r="I67" s="53">
        <v>416.7</v>
      </c>
      <c r="J67" s="53">
        <v>425.4</v>
      </c>
      <c r="K67" s="53">
        <v>434.14</v>
      </c>
      <c r="L67" s="53">
        <v>462.3</v>
      </c>
      <c r="M67" s="53">
        <v>472.35</v>
      </c>
      <c r="N67" s="53">
        <v>482.4</v>
      </c>
    </row>
    <row r="68" spans="1:14" x14ac:dyDescent="0.3">
      <c r="A68" s="48">
        <v>2200</v>
      </c>
      <c r="B68" s="44"/>
      <c r="C68" s="52">
        <v>250.09</v>
      </c>
      <c r="D68" s="53">
        <v>258.79000000000002</v>
      </c>
      <c r="E68" s="53">
        <v>267.52999999999997</v>
      </c>
      <c r="F68" s="53">
        <v>276.26</v>
      </c>
      <c r="G68" s="53">
        <v>424.16</v>
      </c>
      <c r="H68" s="53">
        <v>432.9</v>
      </c>
      <c r="I68" s="53">
        <v>441.6</v>
      </c>
      <c r="J68" s="53">
        <v>450.34</v>
      </c>
      <c r="K68" s="53">
        <v>459.08</v>
      </c>
      <c r="L68" s="53">
        <v>487.24</v>
      </c>
      <c r="M68" s="53"/>
      <c r="N68" s="53"/>
    </row>
    <row r="69" spans="1:14" x14ac:dyDescent="0.3">
      <c r="A69" s="48">
        <v>2400</v>
      </c>
      <c r="B69" s="44"/>
      <c r="C69" s="52">
        <v>263.29000000000002</v>
      </c>
      <c r="D69" s="53">
        <v>272.02999999999997</v>
      </c>
      <c r="E69" s="53">
        <v>280.76</v>
      </c>
      <c r="F69" s="53">
        <v>289.45999999999998</v>
      </c>
      <c r="G69" s="53">
        <v>449.1</v>
      </c>
      <c r="H69" s="53">
        <v>457.8</v>
      </c>
      <c r="I69" s="53">
        <v>466.54</v>
      </c>
      <c r="J69" s="53">
        <v>475.28</v>
      </c>
      <c r="K69" s="53">
        <v>483.98</v>
      </c>
      <c r="L69" s="53"/>
      <c r="M69" s="53"/>
      <c r="N69" s="53"/>
    </row>
    <row r="70" spans="1:14" x14ac:dyDescent="0.3">
      <c r="A70" s="48">
        <v>2600</v>
      </c>
      <c r="B70" s="44"/>
      <c r="C70" s="52">
        <v>276.52999999999997</v>
      </c>
      <c r="D70" s="53">
        <v>285.26</v>
      </c>
      <c r="E70" s="53">
        <v>293.95999999999998</v>
      </c>
      <c r="F70" s="53">
        <v>302.7</v>
      </c>
      <c r="G70" s="53">
        <v>474</v>
      </c>
      <c r="H70" s="53">
        <v>482.74</v>
      </c>
      <c r="I70" s="53">
        <v>491.44</v>
      </c>
      <c r="J70" s="53">
        <v>500.18</v>
      </c>
      <c r="K70" s="53"/>
      <c r="L70" s="53"/>
      <c r="M70" s="53"/>
      <c r="N70" s="53"/>
    </row>
    <row r="71" spans="1:14" x14ac:dyDescent="0.3">
      <c r="A71" s="48">
        <v>2800</v>
      </c>
      <c r="B71" s="44"/>
      <c r="C71" s="52">
        <v>289.76</v>
      </c>
      <c r="D71" s="53">
        <v>298.45999999999998</v>
      </c>
      <c r="E71" s="53">
        <v>307.2</v>
      </c>
      <c r="F71" s="53">
        <v>315.94</v>
      </c>
      <c r="G71" s="53">
        <v>498.94</v>
      </c>
      <c r="H71" s="53">
        <v>507.64</v>
      </c>
      <c r="I71" s="53">
        <v>516.38</v>
      </c>
      <c r="J71" s="53"/>
      <c r="K71" s="53"/>
      <c r="L71" s="53"/>
      <c r="M71" s="53"/>
      <c r="N71" s="53"/>
    </row>
    <row r="72" spans="1:14" x14ac:dyDescent="0.3">
      <c r="A72" s="48">
        <v>3000</v>
      </c>
      <c r="B72" s="44"/>
      <c r="C72" s="52">
        <v>302.95999999999998</v>
      </c>
      <c r="D72" s="53">
        <v>311.7</v>
      </c>
      <c r="E72" s="53">
        <v>320.44</v>
      </c>
      <c r="F72" s="53">
        <v>329.14</v>
      </c>
      <c r="G72" s="53">
        <v>523.84</v>
      </c>
      <c r="H72" s="53">
        <v>532.58000000000004</v>
      </c>
      <c r="I72" s="53">
        <v>541.30999999999995</v>
      </c>
      <c r="J72" s="53"/>
      <c r="K72" s="53"/>
      <c r="L72" s="53"/>
      <c r="M72" s="53"/>
      <c r="N72" s="53"/>
    </row>
    <row r="73" spans="1:14" x14ac:dyDescent="0.3">
      <c r="A73" s="65" t="s">
        <v>75</v>
      </c>
      <c r="B73" s="65"/>
      <c r="C73" s="65"/>
      <c r="D73" s="65"/>
      <c r="E73" s="65"/>
      <c r="F73" s="65"/>
      <c r="G73" s="65"/>
      <c r="H73" s="65"/>
      <c r="I73" s="65"/>
      <c r="J73" s="65"/>
      <c r="K73" s="65"/>
      <c r="L73" s="65"/>
      <c r="M73" s="65"/>
      <c r="N73" s="65"/>
    </row>
    <row r="75" spans="1:14" ht="15.5" x14ac:dyDescent="0.3">
      <c r="A75" s="37" t="s">
        <v>43</v>
      </c>
      <c r="B75" s="37"/>
      <c r="C75" s="37"/>
      <c r="D75" s="37"/>
      <c r="E75" s="37"/>
      <c r="F75" s="37"/>
      <c r="G75" s="37"/>
      <c r="H75" s="37"/>
      <c r="I75" s="37"/>
      <c r="J75" s="37"/>
      <c r="K75" s="37"/>
      <c r="L75" s="37"/>
      <c r="M75" s="37"/>
      <c r="N75" s="37"/>
    </row>
    <row r="76" spans="1:14" x14ac:dyDescent="0.3">
      <c r="A76" s="38" t="s">
        <v>51</v>
      </c>
      <c r="B76" s="38"/>
      <c r="C76" s="38"/>
      <c r="D76" s="38"/>
      <c r="E76" s="38"/>
      <c r="F76" s="38"/>
      <c r="G76" s="38"/>
      <c r="H76" s="38"/>
      <c r="I76" s="38"/>
      <c r="J76" s="38"/>
      <c r="K76" s="38"/>
      <c r="L76" s="38"/>
      <c r="M76" s="38"/>
      <c r="N76" s="38"/>
    </row>
    <row r="77" spans="1:14" s="39" customFormat="1" ht="6" customHeight="1" x14ac:dyDescent="0.3">
      <c r="C77" s="40"/>
      <c r="D77" s="40"/>
      <c r="E77" s="40"/>
      <c r="F77" s="40"/>
      <c r="G77" s="40"/>
      <c r="H77" s="40"/>
      <c r="I77" s="40"/>
      <c r="J77" s="40"/>
      <c r="K77" s="40"/>
      <c r="L77" s="40"/>
      <c r="M77" s="40"/>
      <c r="N77" s="40"/>
    </row>
    <row r="78" spans="1:14" ht="14.5" thickBot="1" x14ac:dyDescent="0.35">
      <c r="A78" s="41"/>
      <c r="B78" s="41"/>
      <c r="C78" s="42">
        <v>800</v>
      </c>
      <c r="D78" s="42">
        <v>1000</v>
      </c>
      <c r="E78" s="42">
        <v>1200</v>
      </c>
      <c r="F78" s="42">
        <v>1400</v>
      </c>
      <c r="G78" s="42">
        <v>1600</v>
      </c>
      <c r="H78" s="42">
        <v>1800</v>
      </c>
      <c r="I78" s="42">
        <v>2000</v>
      </c>
      <c r="J78" s="42">
        <v>2200</v>
      </c>
      <c r="K78" s="42">
        <v>2400</v>
      </c>
      <c r="L78" s="42">
        <v>2600</v>
      </c>
      <c r="M78" s="42">
        <v>2800</v>
      </c>
      <c r="N78" s="42">
        <v>3000</v>
      </c>
    </row>
    <row r="79" spans="1:14" x14ac:dyDescent="0.3">
      <c r="A79" s="43">
        <v>800</v>
      </c>
      <c r="B79" s="44"/>
      <c r="C79" s="45">
        <v>161.55000000000001</v>
      </c>
      <c r="D79" s="46">
        <v>170.29</v>
      </c>
      <c r="E79" s="46">
        <v>178.99</v>
      </c>
      <c r="F79" s="46">
        <v>249.11</v>
      </c>
      <c r="G79" s="46">
        <v>257.81</v>
      </c>
      <c r="H79" s="46">
        <v>266.55</v>
      </c>
      <c r="I79" s="46">
        <v>275.29000000000002</v>
      </c>
      <c r="J79" s="46">
        <v>283.99</v>
      </c>
      <c r="K79" s="46">
        <v>292.73</v>
      </c>
      <c r="L79" s="46">
        <v>321.08</v>
      </c>
      <c r="M79" s="46">
        <v>331.09</v>
      </c>
      <c r="N79" s="46">
        <v>341.14</v>
      </c>
    </row>
    <row r="80" spans="1:14" x14ac:dyDescent="0.3">
      <c r="A80" s="48">
        <v>1000</v>
      </c>
      <c r="B80" s="44"/>
      <c r="C80" s="52">
        <v>175.61</v>
      </c>
      <c r="D80" s="53">
        <v>184.35</v>
      </c>
      <c r="E80" s="53">
        <v>193.05</v>
      </c>
      <c r="F80" s="53">
        <v>275.66000000000003</v>
      </c>
      <c r="G80" s="53">
        <v>284.39999999999998</v>
      </c>
      <c r="H80" s="53">
        <v>293.14</v>
      </c>
      <c r="I80" s="53">
        <v>301.83999999999997</v>
      </c>
      <c r="J80" s="53">
        <v>310.58</v>
      </c>
      <c r="K80" s="53">
        <v>319.31</v>
      </c>
      <c r="L80" s="53">
        <v>347.66</v>
      </c>
      <c r="M80" s="53">
        <v>357.68</v>
      </c>
      <c r="N80" s="53">
        <v>367.73</v>
      </c>
    </row>
    <row r="81" spans="1:14" x14ac:dyDescent="0.3">
      <c r="A81" s="48">
        <v>1200</v>
      </c>
      <c r="B81" s="44"/>
      <c r="C81" s="52">
        <v>189.68</v>
      </c>
      <c r="D81" s="53">
        <v>198.38</v>
      </c>
      <c r="E81" s="53">
        <v>207.11</v>
      </c>
      <c r="F81" s="53">
        <v>302.25</v>
      </c>
      <c r="G81" s="53">
        <v>310.99</v>
      </c>
      <c r="H81" s="53">
        <v>319.73</v>
      </c>
      <c r="I81" s="53">
        <v>328.43</v>
      </c>
      <c r="J81" s="53">
        <v>337.16</v>
      </c>
      <c r="K81" s="53">
        <v>345.9</v>
      </c>
      <c r="L81" s="53">
        <v>374.21</v>
      </c>
      <c r="M81" s="53">
        <v>384.26</v>
      </c>
      <c r="N81" s="53">
        <v>394.31</v>
      </c>
    </row>
    <row r="82" spans="1:14" x14ac:dyDescent="0.3">
      <c r="A82" s="48">
        <v>1400</v>
      </c>
      <c r="B82" s="44"/>
      <c r="C82" s="52">
        <v>203.7</v>
      </c>
      <c r="D82" s="53">
        <v>212.44</v>
      </c>
      <c r="E82" s="53">
        <v>221.18</v>
      </c>
      <c r="F82" s="53">
        <v>328.84</v>
      </c>
      <c r="G82" s="53">
        <v>337.58</v>
      </c>
      <c r="H82" s="53">
        <v>346.28</v>
      </c>
      <c r="I82" s="53">
        <v>355.01</v>
      </c>
      <c r="J82" s="53">
        <v>363.75</v>
      </c>
      <c r="K82" s="53">
        <v>372.45</v>
      </c>
      <c r="L82" s="53">
        <v>400.8</v>
      </c>
      <c r="M82" s="53">
        <v>410.85</v>
      </c>
      <c r="N82" s="53">
        <v>420.9</v>
      </c>
    </row>
    <row r="83" spans="1:14" x14ac:dyDescent="0.3">
      <c r="A83" s="48">
        <v>1600</v>
      </c>
      <c r="B83" s="44"/>
      <c r="C83" s="52">
        <v>217.76</v>
      </c>
      <c r="D83" s="53">
        <v>226.5</v>
      </c>
      <c r="E83" s="53">
        <v>235.24</v>
      </c>
      <c r="F83" s="53">
        <v>355.43</v>
      </c>
      <c r="G83" s="53">
        <v>364.16</v>
      </c>
      <c r="H83" s="53">
        <v>372.86</v>
      </c>
      <c r="I83" s="53">
        <v>381.6</v>
      </c>
      <c r="J83" s="53">
        <v>390.34</v>
      </c>
      <c r="K83" s="53">
        <v>399.04</v>
      </c>
      <c r="L83" s="53">
        <v>427.39</v>
      </c>
      <c r="M83" s="53">
        <v>437.44</v>
      </c>
      <c r="N83" s="53">
        <v>447.45</v>
      </c>
    </row>
    <row r="84" spans="1:14" x14ac:dyDescent="0.3">
      <c r="A84" s="48">
        <v>1800</v>
      </c>
      <c r="B84" s="44"/>
      <c r="C84" s="52">
        <v>231.83</v>
      </c>
      <c r="D84" s="53">
        <v>240.56</v>
      </c>
      <c r="E84" s="53">
        <v>249.26</v>
      </c>
      <c r="F84" s="53">
        <v>382.01</v>
      </c>
      <c r="G84" s="53">
        <v>390.71</v>
      </c>
      <c r="H84" s="53">
        <v>399.45</v>
      </c>
      <c r="I84" s="53">
        <v>408.19</v>
      </c>
      <c r="J84" s="53">
        <v>416.89</v>
      </c>
      <c r="K84" s="53">
        <v>425.63</v>
      </c>
      <c r="L84" s="53">
        <v>453.98</v>
      </c>
      <c r="M84" s="53">
        <v>463.99</v>
      </c>
      <c r="N84" s="53">
        <v>474.04</v>
      </c>
    </row>
    <row r="85" spans="1:14" x14ac:dyDescent="0.3">
      <c r="A85" s="48">
        <v>2000</v>
      </c>
      <c r="B85" s="44"/>
      <c r="C85" s="52">
        <v>245.89</v>
      </c>
      <c r="D85" s="53">
        <v>254.63</v>
      </c>
      <c r="E85" s="53">
        <v>263.33</v>
      </c>
      <c r="F85" s="53">
        <v>408.56</v>
      </c>
      <c r="G85" s="53">
        <v>417.3</v>
      </c>
      <c r="H85" s="53">
        <v>426.04</v>
      </c>
      <c r="I85" s="53">
        <v>434.74</v>
      </c>
      <c r="J85" s="53">
        <v>443.48</v>
      </c>
      <c r="K85" s="53">
        <v>452.21</v>
      </c>
      <c r="L85" s="53">
        <v>480.56</v>
      </c>
      <c r="M85" s="53">
        <v>490.58</v>
      </c>
      <c r="N85" s="53">
        <v>500.63</v>
      </c>
    </row>
    <row r="86" spans="1:14" x14ac:dyDescent="0.3">
      <c r="A86" s="48">
        <v>2200</v>
      </c>
      <c r="B86" s="44"/>
      <c r="C86" s="52">
        <v>259.95</v>
      </c>
      <c r="D86" s="53">
        <v>268.64999999999998</v>
      </c>
      <c r="E86" s="53">
        <v>277.39</v>
      </c>
      <c r="F86" s="53">
        <v>435.15</v>
      </c>
      <c r="G86" s="53">
        <v>443.89</v>
      </c>
      <c r="H86" s="53">
        <v>452.63</v>
      </c>
      <c r="I86" s="53">
        <v>461.33</v>
      </c>
      <c r="J86" s="53">
        <v>470.06</v>
      </c>
      <c r="K86" s="53">
        <v>478.8</v>
      </c>
      <c r="L86" s="53">
        <v>507.11</v>
      </c>
      <c r="M86" s="53"/>
      <c r="N86" s="53"/>
    </row>
    <row r="87" spans="1:14" x14ac:dyDescent="0.3">
      <c r="A87" s="48">
        <v>2400</v>
      </c>
      <c r="B87" s="44"/>
      <c r="C87" s="52">
        <v>273.98</v>
      </c>
      <c r="D87" s="53">
        <v>282.70999999999998</v>
      </c>
      <c r="E87" s="53">
        <v>291.45</v>
      </c>
      <c r="F87" s="53">
        <v>461.74</v>
      </c>
      <c r="G87" s="53">
        <v>470.48</v>
      </c>
      <c r="H87" s="53">
        <v>479.18</v>
      </c>
      <c r="I87" s="53">
        <v>487.91</v>
      </c>
      <c r="J87" s="53">
        <v>496.65</v>
      </c>
      <c r="K87" s="53">
        <v>505.35</v>
      </c>
      <c r="L87" s="53"/>
      <c r="M87" s="53"/>
      <c r="N87" s="53"/>
    </row>
    <row r="88" spans="1:14" x14ac:dyDescent="0.3">
      <c r="A88" s="48">
        <v>2600</v>
      </c>
      <c r="B88" s="44"/>
      <c r="C88" s="52">
        <v>288.04000000000002</v>
      </c>
      <c r="D88" s="53">
        <v>296.77999999999997</v>
      </c>
      <c r="E88" s="53">
        <v>305.51</v>
      </c>
      <c r="F88" s="53">
        <v>488.33</v>
      </c>
      <c r="G88" s="53">
        <v>497.06</v>
      </c>
      <c r="H88" s="53">
        <v>505.76</v>
      </c>
      <c r="I88" s="53">
        <v>514.5</v>
      </c>
      <c r="J88" s="53">
        <v>523.24</v>
      </c>
      <c r="K88" s="53"/>
      <c r="L88" s="53"/>
      <c r="M88" s="53"/>
      <c r="N88" s="53"/>
    </row>
    <row r="89" spans="1:14" x14ac:dyDescent="0.3">
      <c r="A89" s="48">
        <v>2800</v>
      </c>
      <c r="B89" s="44"/>
      <c r="C89" s="52">
        <v>302.10000000000002</v>
      </c>
      <c r="D89" s="53">
        <v>310.83999999999997</v>
      </c>
      <c r="E89" s="53">
        <v>319.54000000000002</v>
      </c>
      <c r="F89" s="53">
        <v>514.91</v>
      </c>
      <c r="G89" s="53">
        <v>523.61</v>
      </c>
      <c r="H89" s="53">
        <v>532.35</v>
      </c>
      <c r="I89" s="53">
        <v>541.09</v>
      </c>
      <c r="J89" s="53"/>
      <c r="K89" s="53"/>
      <c r="L89" s="53"/>
      <c r="M89" s="53"/>
      <c r="N89" s="53"/>
    </row>
    <row r="90" spans="1:14" x14ac:dyDescent="0.3">
      <c r="A90" s="48">
        <v>3000</v>
      </c>
      <c r="B90" s="44"/>
      <c r="C90" s="52">
        <v>316.16000000000003</v>
      </c>
      <c r="D90" s="53">
        <v>324.89999999999998</v>
      </c>
      <c r="E90" s="53">
        <v>333.6</v>
      </c>
      <c r="F90" s="53">
        <v>541.46</v>
      </c>
      <c r="G90" s="53">
        <v>550.20000000000005</v>
      </c>
      <c r="H90" s="53">
        <v>558.94000000000005</v>
      </c>
      <c r="I90" s="53">
        <v>567.64</v>
      </c>
      <c r="J90" s="53"/>
      <c r="K90" s="53"/>
      <c r="L90" s="53"/>
      <c r="M90" s="53"/>
      <c r="N90" s="53"/>
    </row>
    <row r="91" spans="1:14" x14ac:dyDescent="0.3">
      <c r="A91" s="65" t="s">
        <v>75</v>
      </c>
      <c r="B91" s="65"/>
      <c r="C91" s="65"/>
      <c r="D91" s="65"/>
      <c r="E91" s="65"/>
      <c r="F91" s="65"/>
      <c r="G91" s="65"/>
      <c r="H91" s="65"/>
      <c r="I91" s="65"/>
      <c r="J91" s="65"/>
      <c r="K91" s="65"/>
      <c r="L91" s="65"/>
      <c r="M91" s="65"/>
      <c r="N91" s="65"/>
    </row>
    <row r="93" spans="1:14" ht="15.5" x14ac:dyDescent="0.3">
      <c r="A93" s="37" t="s">
        <v>44</v>
      </c>
      <c r="B93" s="37"/>
      <c r="C93" s="37"/>
      <c r="D93" s="37"/>
      <c r="E93" s="37"/>
      <c r="F93" s="37"/>
      <c r="G93" s="37"/>
      <c r="H93" s="37"/>
      <c r="I93" s="37"/>
      <c r="J93" s="37"/>
      <c r="K93" s="37"/>
      <c r="L93" s="37"/>
      <c r="M93" s="37"/>
      <c r="N93" s="37"/>
    </row>
    <row r="94" spans="1:14" x14ac:dyDescent="0.3">
      <c r="A94" s="38" t="s">
        <v>76</v>
      </c>
      <c r="B94" s="38"/>
      <c r="C94" s="38"/>
      <c r="D94" s="38"/>
      <c r="E94" s="38"/>
      <c r="F94" s="38"/>
      <c r="G94" s="38"/>
      <c r="H94" s="38"/>
      <c r="I94" s="38"/>
      <c r="J94" s="38"/>
      <c r="K94" s="38"/>
      <c r="L94" s="38"/>
      <c r="M94" s="38"/>
      <c r="N94" s="38"/>
    </row>
    <row r="95" spans="1:14" s="39" customFormat="1" ht="6" customHeight="1" x14ac:dyDescent="0.3">
      <c r="C95" s="40"/>
      <c r="D95" s="40"/>
      <c r="E95" s="40"/>
      <c r="F95" s="40"/>
      <c r="G95" s="40"/>
      <c r="H95" s="40"/>
      <c r="I95" s="40"/>
      <c r="J95" s="40"/>
      <c r="K95" s="40"/>
      <c r="L95" s="40"/>
      <c r="M95" s="40"/>
      <c r="N95" s="40"/>
    </row>
    <row r="96" spans="1:14" ht="14.5" thickBot="1" x14ac:dyDescent="0.35">
      <c r="A96" s="41"/>
      <c r="B96" s="41"/>
      <c r="C96" s="42">
        <v>800</v>
      </c>
      <c r="D96" s="42">
        <v>1000</v>
      </c>
      <c r="E96" s="42">
        <v>1200</v>
      </c>
      <c r="F96" s="42">
        <v>1400</v>
      </c>
      <c r="G96" s="42">
        <v>1600</v>
      </c>
      <c r="H96" s="42">
        <v>1800</v>
      </c>
      <c r="I96" s="42">
        <v>2000</v>
      </c>
      <c r="J96" s="42">
        <v>2200</v>
      </c>
      <c r="K96" s="42">
        <v>2400</v>
      </c>
      <c r="L96" s="42">
        <v>2600</v>
      </c>
      <c r="M96" s="42">
        <v>2800</v>
      </c>
      <c r="N96" s="42">
        <v>3000</v>
      </c>
    </row>
    <row r="97" spans="1:14" x14ac:dyDescent="0.3">
      <c r="A97" s="43">
        <v>800</v>
      </c>
      <c r="B97" s="44"/>
      <c r="C97" s="45">
        <v>158.93</v>
      </c>
      <c r="D97" s="46">
        <v>167.66</v>
      </c>
      <c r="E97" s="46">
        <v>235.13</v>
      </c>
      <c r="F97" s="46">
        <v>243.86</v>
      </c>
      <c r="G97" s="46">
        <v>252.56</v>
      </c>
      <c r="H97" s="46">
        <v>261.3</v>
      </c>
      <c r="I97" s="46">
        <v>270.04000000000002</v>
      </c>
      <c r="J97" s="46">
        <v>278.74</v>
      </c>
      <c r="K97" s="46">
        <v>287.48</v>
      </c>
      <c r="L97" s="46">
        <v>315.70999999999998</v>
      </c>
      <c r="M97" s="46">
        <v>325.73</v>
      </c>
      <c r="N97" s="46">
        <v>335.78</v>
      </c>
    </row>
    <row r="98" spans="1:14" x14ac:dyDescent="0.3">
      <c r="A98" s="48">
        <v>1000</v>
      </c>
      <c r="B98" s="44"/>
      <c r="C98" s="52">
        <v>172.43</v>
      </c>
      <c r="D98" s="53">
        <v>181.16</v>
      </c>
      <c r="E98" s="53">
        <v>260.63</v>
      </c>
      <c r="F98" s="53">
        <v>269.36</v>
      </c>
      <c r="G98" s="53">
        <v>278.06</v>
      </c>
      <c r="H98" s="53">
        <v>286.8</v>
      </c>
      <c r="I98" s="53">
        <v>295.54000000000002</v>
      </c>
      <c r="J98" s="53">
        <v>304.24</v>
      </c>
      <c r="K98" s="53">
        <v>312.98</v>
      </c>
      <c r="L98" s="53">
        <v>341.21</v>
      </c>
      <c r="M98" s="53">
        <v>351.26</v>
      </c>
      <c r="N98" s="53">
        <v>361.28</v>
      </c>
    </row>
    <row r="99" spans="1:14" x14ac:dyDescent="0.3">
      <c r="A99" s="48">
        <v>1200</v>
      </c>
      <c r="B99" s="44"/>
      <c r="C99" s="52">
        <v>185.96</v>
      </c>
      <c r="D99" s="53">
        <v>194.7</v>
      </c>
      <c r="E99" s="53">
        <v>286.13</v>
      </c>
      <c r="F99" s="53">
        <v>294.86</v>
      </c>
      <c r="G99" s="53">
        <v>303.60000000000002</v>
      </c>
      <c r="H99" s="53">
        <v>312.3</v>
      </c>
      <c r="I99" s="53">
        <v>321.04000000000002</v>
      </c>
      <c r="J99" s="53">
        <v>329.78</v>
      </c>
      <c r="K99" s="53">
        <v>338.48</v>
      </c>
      <c r="L99" s="53">
        <v>366.71</v>
      </c>
      <c r="M99" s="53">
        <v>376.76</v>
      </c>
      <c r="N99" s="53">
        <v>386.81</v>
      </c>
    </row>
    <row r="100" spans="1:14" x14ac:dyDescent="0.3">
      <c r="A100" s="48">
        <v>1400</v>
      </c>
      <c r="B100" s="44"/>
      <c r="C100" s="52">
        <v>199.46</v>
      </c>
      <c r="D100" s="53">
        <v>208.2</v>
      </c>
      <c r="E100" s="53">
        <v>311.63</v>
      </c>
      <c r="F100" s="53">
        <v>320.36</v>
      </c>
      <c r="G100" s="53">
        <v>329.1</v>
      </c>
      <c r="H100" s="53">
        <v>337.8</v>
      </c>
      <c r="I100" s="53">
        <v>346.54</v>
      </c>
      <c r="J100" s="53">
        <v>355.28</v>
      </c>
      <c r="K100" s="53">
        <v>363.98</v>
      </c>
      <c r="L100" s="53">
        <v>392.21</v>
      </c>
      <c r="M100" s="53">
        <v>402.26</v>
      </c>
      <c r="N100" s="53">
        <v>412.31</v>
      </c>
    </row>
    <row r="101" spans="1:14" x14ac:dyDescent="0.3">
      <c r="A101" s="48">
        <v>1600</v>
      </c>
      <c r="B101" s="44"/>
      <c r="C101" s="52">
        <v>213</v>
      </c>
      <c r="D101" s="53">
        <v>221.74</v>
      </c>
      <c r="E101" s="53">
        <v>337.16</v>
      </c>
      <c r="F101" s="53">
        <v>345.86</v>
      </c>
      <c r="G101" s="53">
        <v>354.6</v>
      </c>
      <c r="H101" s="53">
        <v>363.34</v>
      </c>
      <c r="I101" s="53">
        <v>372.04</v>
      </c>
      <c r="J101" s="53">
        <v>380.78</v>
      </c>
      <c r="K101" s="53">
        <v>389.51</v>
      </c>
      <c r="L101" s="53">
        <v>417.75</v>
      </c>
      <c r="M101" s="53">
        <v>427.76</v>
      </c>
      <c r="N101" s="53">
        <v>437.81</v>
      </c>
    </row>
    <row r="102" spans="1:14" x14ac:dyDescent="0.3">
      <c r="A102" s="48">
        <v>1800</v>
      </c>
      <c r="B102" s="44"/>
      <c r="C102" s="52">
        <v>226.5</v>
      </c>
      <c r="D102" s="53">
        <v>235.24</v>
      </c>
      <c r="E102" s="53">
        <v>362.66</v>
      </c>
      <c r="F102" s="53">
        <v>371.4</v>
      </c>
      <c r="G102" s="53">
        <v>380.1</v>
      </c>
      <c r="H102" s="53">
        <v>388.84</v>
      </c>
      <c r="I102" s="53">
        <v>397.58</v>
      </c>
      <c r="J102" s="53">
        <v>406.28</v>
      </c>
      <c r="K102" s="53">
        <v>415.01</v>
      </c>
      <c r="L102" s="53">
        <v>443.25</v>
      </c>
      <c r="M102" s="53">
        <v>453.26</v>
      </c>
      <c r="N102" s="53">
        <v>463.31</v>
      </c>
    </row>
    <row r="103" spans="1:14" x14ac:dyDescent="0.3">
      <c r="A103" s="48">
        <v>2000</v>
      </c>
      <c r="B103" s="44"/>
      <c r="C103" s="52">
        <v>240.04</v>
      </c>
      <c r="D103" s="53">
        <v>248.78</v>
      </c>
      <c r="E103" s="53">
        <v>388.16</v>
      </c>
      <c r="F103" s="53">
        <v>396.9</v>
      </c>
      <c r="G103" s="53">
        <v>405.6</v>
      </c>
      <c r="H103" s="53">
        <v>414.34</v>
      </c>
      <c r="I103" s="53">
        <v>423.08</v>
      </c>
      <c r="J103" s="53">
        <v>431.78</v>
      </c>
      <c r="K103" s="53">
        <v>440.51</v>
      </c>
      <c r="L103" s="53">
        <v>468.75</v>
      </c>
      <c r="M103" s="53">
        <v>478.8</v>
      </c>
      <c r="N103" s="53">
        <v>488.81</v>
      </c>
    </row>
    <row r="104" spans="1:14" x14ac:dyDescent="0.3">
      <c r="A104" s="48">
        <v>2200</v>
      </c>
      <c r="B104" s="44"/>
      <c r="C104" s="52">
        <v>253.54</v>
      </c>
      <c r="D104" s="53">
        <v>262.27999999999997</v>
      </c>
      <c r="E104" s="53">
        <v>413.66</v>
      </c>
      <c r="F104" s="53">
        <v>422.4</v>
      </c>
      <c r="G104" s="53">
        <v>431.14</v>
      </c>
      <c r="H104" s="53">
        <v>439.84</v>
      </c>
      <c r="I104" s="53">
        <v>448.58</v>
      </c>
      <c r="J104" s="53">
        <v>457.31</v>
      </c>
      <c r="K104" s="53">
        <v>501.3</v>
      </c>
      <c r="L104" s="53">
        <v>556.65</v>
      </c>
      <c r="M104" s="53"/>
      <c r="N104" s="53"/>
    </row>
    <row r="105" spans="1:14" x14ac:dyDescent="0.3">
      <c r="A105" s="48">
        <v>2400</v>
      </c>
      <c r="B105" s="44"/>
      <c r="C105" s="52">
        <v>267.08</v>
      </c>
      <c r="D105" s="53">
        <v>275.81</v>
      </c>
      <c r="E105" s="53">
        <v>439.16</v>
      </c>
      <c r="F105" s="53">
        <v>447.9</v>
      </c>
      <c r="G105" s="53">
        <v>456.64</v>
      </c>
      <c r="H105" s="53">
        <v>465.34</v>
      </c>
      <c r="I105" s="53">
        <v>474.08</v>
      </c>
      <c r="J105" s="53">
        <v>482.81</v>
      </c>
      <c r="K105" s="53">
        <v>528</v>
      </c>
      <c r="L105" s="53"/>
      <c r="M105" s="53"/>
      <c r="N105" s="53"/>
    </row>
    <row r="106" spans="1:14" x14ac:dyDescent="0.3">
      <c r="A106" s="48">
        <v>2600</v>
      </c>
      <c r="B106" s="44"/>
      <c r="C106" s="52">
        <v>280.58</v>
      </c>
      <c r="D106" s="53">
        <v>289.31</v>
      </c>
      <c r="E106" s="53">
        <v>464.7</v>
      </c>
      <c r="F106" s="53">
        <v>473.4</v>
      </c>
      <c r="G106" s="53">
        <v>482.14</v>
      </c>
      <c r="H106" s="53">
        <v>490.88</v>
      </c>
      <c r="I106" s="53">
        <v>499.58</v>
      </c>
      <c r="J106" s="53">
        <v>508.31</v>
      </c>
      <c r="K106" s="53"/>
      <c r="L106" s="53"/>
      <c r="M106" s="53"/>
      <c r="N106" s="53"/>
    </row>
    <row r="107" spans="1:14" x14ac:dyDescent="0.3">
      <c r="A107" s="48">
        <v>2800</v>
      </c>
      <c r="B107" s="44"/>
      <c r="C107" s="52">
        <v>294.11</v>
      </c>
      <c r="D107" s="53">
        <v>302.85000000000002</v>
      </c>
      <c r="E107" s="53">
        <v>490.2</v>
      </c>
      <c r="F107" s="53">
        <v>498.94</v>
      </c>
      <c r="G107" s="53">
        <v>507.64</v>
      </c>
      <c r="H107" s="53">
        <v>516.38</v>
      </c>
      <c r="I107" s="53">
        <v>525.11</v>
      </c>
      <c r="J107" s="53"/>
      <c r="K107" s="53"/>
      <c r="L107" s="53"/>
      <c r="M107" s="53"/>
      <c r="N107" s="53"/>
    </row>
    <row r="108" spans="1:14" x14ac:dyDescent="0.3">
      <c r="A108" s="48">
        <v>3000</v>
      </c>
      <c r="B108" s="44"/>
      <c r="C108" s="52">
        <v>307.61</v>
      </c>
      <c r="D108" s="53">
        <v>316.35000000000002</v>
      </c>
      <c r="E108" s="53">
        <v>515.70000000000005</v>
      </c>
      <c r="F108" s="53">
        <v>524.44000000000005</v>
      </c>
      <c r="G108" s="53">
        <v>533.14</v>
      </c>
      <c r="H108" s="53">
        <v>541.88</v>
      </c>
      <c r="I108" s="53">
        <v>550.61</v>
      </c>
      <c r="J108" s="53"/>
      <c r="K108" s="53"/>
      <c r="L108" s="53"/>
      <c r="M108" s="53"/>
      <c r="N108" s="53"/>
    </row>
    <row r="109" spans="1:14" x14ac:dyDescent="0.3">
      <c r="A109" s="65" t="s">
        <v>75</v>
      </c>
      <c r="B109" s="65"/>
      <c r="C109" s="65"/>
      <c r="D109" s="65"/>
      <c r="E109" s="65"/>
      <c r="F109" s="65"/>
      <c r="G109" s="65"/>
      <c r="H109" s="65"/>
      <c r="I109" s="65"/>
      <c r="J109" s="65"/>
      <c r="K109" s="65"/>
      <c r="L109" s="65"/>
      <c r="M109" s="65"/>
      <c r="N109" s="65"/>
    </row>
    <row r="111" spans="1:14" ht="15.5" x14ac:dyDescent="0.3">
      <c r="A111" s="37" t="s">
        <v>45</v>
      </c>
      <c r="B111" s="37"/>
      <c r="C111" s="37"/>
      <c r="D111" s="37"/>
      <c r="E111" s="37"/>
      <c r="F111" s="37"/>
      <c r="G111" s="37"/>
      <c r="H111" s="37"/>
      <c r="I111" s="37"/>
      <c r="J111" s="37"/>
      <c r="K111" s="37"/>
      <c r="L111" s="37"/>
      <c r="M111" s="37"/>
      <c r="N111" s="37"/>
    </row>
    <row r="112" spans="1:14" x14ac:dyDescent="0.3">
      <c r="A112" s="38" t="s">
        <v>53</v>
      </c>
      <c r="B112" s="38"/>
      <c r="C112" s="38"/>
      <c r="D112" s="38"/>
      <c r="E112" s="38"/>
      <c r="F112" s="38"/>
      <c r="G112" s="38"/>
      <c r="H112" s="38"/>
      <c r="I112" s="38"/>
      <c r="J112" s="38"/>
      <c r="K112" s="38"/>
      <c r="L112" s="38"/>
      <c r="M112" s="38"/>
      <c r="N112" s="38"/>
    </row>
    <row r="113" spans="1:14" s="39" customFormat="1" ht="6" customHeight="1" x14ac:dyDescent="0.3">
      <c r="C113" s="40"/>
      <c r="D113" s="40"/>
      <c r="E113" s="40"/>
      <c r="F113" s="40"/>
      <c r="G113" s="40"/>
      <c r="H113" s="40"/>
      <c r="I113" s="40"/>
      <c r="J113" s="40"/>
      <c r="K113" s="40"/>
      <c r="L113" s="40"/>
      <c r="M113" s="40"/>
      <c r="N113" s="40"/>
    </row>
    <row r="114" spans="1:14" ht="14.5" thickBot="1" x14ac:dyDescent="0.35">
      <c r="A114" s="41"/>
      <c r="B114" s="41"/>
      <c r="C114" s="42">
        <v>800</v>
      </c>
      <c r="D114" s="42">
        <v>1000</v>
      </c>
      <c r="E114" s="42">
        <v>1200</v>
      </c>
      <c r="F114" s="42">
        <v>1400</v>
      </c>
      <c r="G114" s="42">
        <v>1600</v>
      </c>
      <c r="H114" s="42">
        <v>1800</v>
      </c>
      <c r="I114" s="42">
        <v>2000</v>
      </c>
      <c r="J114" s="42">
        <v>2200</v>
      </c>
      <c r="K114" s="42">
        <v>2400</v>
      </c>
      <c r="L114" s="42">
        <v>2600</v>
      </c>
      <c r="M114" s="42">
        <v>2800</v>
      </c>
      <c r="N114" s="42">
        <v>3000</v>
      </c>
    </row>
    <row r="115" spans="1:14" x14ac:dyDescent="0.3">
      <c r="A115" s="43">
        <v>800</v>
      </c>
      <c r="B115" s="44"/>
      <c r="C115" s="45">
        <v>163.84</v>
      </c>
      <c r="D115" s="46">
        <v>172.58</v>
      </c>
      <c r="E115" s="46">
        <v>244.95</v>
      </c>
      <c r="F115" s="46">
        <v>253.69</v>
      </c>
      <c r="G115" s="46">
        <v>262.43</v>
      </c>
      <c r="H115" s="46">
        <v>271.13</v>
      </c>
      <c r="I115" s="46">
        <v>279.86</v>
      </c>
      <c r="J115" s="46">
        <v>288.60000000000002</v>
      </c>
      <c r="K115" s="46">
        <v>297.33999999999997</v>
      </c>
      <c r="L115" s="46">
        <v>325.76</v>
      </c>
      <c r="M115" s="46">
        <v>335.78</v>
      </c>
      <c r="N115" s="46">
        <v>345.83</v>
      </c>
    </row>
    <row r="116" spans="1:14" x14ac:dyDescent="0.3">
      <c r="A116" s="48">
        <v>1000</v>
      </c>
      <c r="B116" s="44"/>
      <c r="C116" s="52">
        <v>178.39</v>
      </c>
      <c r="D116" s="53">
        <v>187.09</v>
      </c>
      <c r="E116" s="53">
        <v>272.48</v>
      </c>
      <c r="F116" s="53">
        <v>281.20999999999998</v>
      </c>
      <c r="G116" s="53">
        <v>289.95</v>
      </c>
      <c r="H116" s="53">
        <v>298.64999999999998</v>
      </c>
      <c r="I116" s="53">
        <v>307.39</v>
      </c>
      <c r="J116" s="53">
        <v>316.13</v>
      </c>
      <c r="K116" s="53">
        <v>324.83</v>
      </c>
      <c r="L116" s="53">
        <v>353.29</v>
      </c>
      <c r="M116" s="53">
        <v>363.3</v>
      </c>
      <c r="N116" s="53">
        <v>373.35</v>
      </c>
    </row>
    <row r="117" spans="1:14" x14ac:dyDescent="0.3">
      <c r="A117" s="48">
        <v>1200</v>
      </c>
      <c r="B117" s="44"/>
      <c r="C117" s="52">
        <v>192.9</v>
      </c>
      <c r="D117" s="53">
        <v>201.64</v>
      </c>
      <c r="E117" s="53">
        <v>300</v>
      </c>
      <c r="F117" s="53">
        <v>308.74</v>
      </c>
      <c r="G117" s="53">
        <v>317.44</v>
      </c>
      <c r="H117" s="53">
        <v>326.18</v>
      </c>
      <c r="I117" s="53">
        <v>334.91</v>
      </c>
      <c r="J117" s="53">
        <v>343.61</v>
      </c>
      <c r="K117" s="53">
        <v>352.35</v>
      </c>
      <c r="L117" s="53">
        <v>380.78</v>
      </c>
      <c r="M117" s="53">
        <v>390.83</v>
      </c>
      <c r="N117" s="53">
        <v>400.88</v>
      </c>
    </row>
    <row r="118" spans="1:14" x14ac:dyDescent="0.3">
      <c r="A118" s="48">
        <v>1400</v>
      </c>
      <c r="B118" s="44"/>
      <c r="C118" s="52">
        <v>207.41</v>
      </c>
      <c r="D118" s="53">
        <v>216.15</v>
      </c>
      <c r="E118" s="53">
        <v>327.52999999999997</v>
      </c>
      <c r="F118" s="53">
        <v>336.26</v>
      </c>
      <c r="G118" s="53">
        <v>344.96</v>
      </c>
      <c r="H118" s="53">
        <v>353.7</v>
      </c>
      <c r="I118" s="53">
        <v>362.44</v>
      </c>
      <c r="J118" s="53">
        <v>371.14</v>
      </c>
      <c r="K118" s="53">
        <v>379.88</v>
      </c>
      <c r="L118" s="53">
        <v>408.3</v>
      </c>
      <c r="M118" s="53">
        <v>418.35</v>
      </c>
      <c r="N118" s="53">
        <v>428.4</v>
      </c>
    </row>
    <row r="119" spans="1:14" x14ac:dyDescent="0.3">
      <c r="A119" s="48">
        <v>1600</v>
      </c>
      <c r="B119" s="44"/>
      <c r="C119" s="52">
        <v>221.93</v>
      </c>
      <c r="D119" s="53">
        <v>230.66</v>
      </c>
      <c r="E119" s="53">
        <v>355.05</v>
      </c>
      <c r="F119" s="53">
        <v>363.75</v>
      </c>
      <c r="G119" s="53">
        <v>372.49</v>
      </c>
      <c r="H119" s="53">
        <v>381.23</v>
      </c>
      <c r="I119" s="53">
        <v>389.93</v>
      </c>
      <c r="J119" s="53">
        <v>398.66</v>
      </c>
      <c r="K119" s="53">
        <v>407.4</v>
      </c>
      <c r="L119" s="53">
        <v>435.83</v>
      </c>
      <c r="M119" s="53">
        <v>445.88</v>
      </c>
      <c r="N119" s="53">
        <v>455.89</v>
      </c>
    </row>
    <row r="120" spans="1:14" x14ac:dyDescent="0.3">
      <c r="A120" s="48">
        <v>1800</v>
      </c>
      <c r="B120" s="44"/>
      <c r="C120" s="52">
        <v>236.48</v>
      </c>
      <c r="D120" s="53">
        <v>245.18</v>
      </c>
      <c r="E120" s="53">
        <v>382.54</v>
      </c>
      <c r="F120" s="53">
        <v>391.28</v>
      </c>
      <c r="G120" s="53">
        <v>400.01</v>
      </c>
      <c r="H120" s="53">
        <v>408.71</v>
      </c>
      <c r="I120" s="53">
        <v>417.45</v>
      </c>
      <c r="J120" s="53">
        <v>426.19</v>
      </c>
      <c r="K120" s="53">
        <v>434.93</v>
      </c>
      <c r="L120" s="53">
        <v>463.35</v>
      </c>
      <c r="M120" s="53">
        <v>473.36</v>
      </c>
      <c r="N120" s="53">
        <v>483.41</v>
      </c>
    </row>
    <row r="121" spans="1:14" x14ac:dyDescent="0.3">
      <c r="A121" s="48">
        <v>2000</v>
      </c>
      <c r="B121" s="44"/>
      <c r="C121" s="52">
        <v>250.99</v>
      </c>
      <c r="D121" s="53">
        <v>259.73</v>
      </c>
      <c r="E121" s="53">
        <v>410.06</v>
      </c>
      <c r="F121" s="53">
        <v>418.8</v>
      </c>
      <c r="G121" s="53">
        <v>427.54</v>
      </c>
      <c r="H121" s="53">
        <v>436.24</v>
      </c>
      <c r="I121" s="53">
        <v>444.98</v>
      </c>
      <c r="J121" s="53">
        <v>497.14</v>
      </c>
      <c r="K121" s="53">
        <v>535.09</v>
      </c>
      <c r="L121" s="53">
        <v>594.04</v>
      </c>
      <c r="M121" s="53">
        <v>634.61</v>
      </c>
      <c r="N121" s="53">
        <v>675.19</v>
      </c>
    </row>
    <row r="122" spans="1:14" x14ac:dyDescent="0.3">
      <c r="A122" s="48">
        <v>2200</v>
      </c>
      <c r="B122" s="44"/>
      <c r="C122" s="52">
        <v>265.5</v>
      </c>
      <c r="D122" s="53">
        <v>274.24</v>
      </c>
      <c r="E122" s="53">
        <v>437.59</v>
      </c>
      <c r="F122" s="53">
        <v>446.33</v>
      </c>
      <c r="G122" s="53">
        <v>455.03</v>
      </c>
      <c r="H122" s="53">
        <v>463.76</v>
      </c>
      <c r="I122" s="53">
        <v>472.5</v>
      </c>
      <c r="J122" s="53">
        <v>525.94000000000005</v>
      </c>
      <c r="K122" s="53">
        <v>567.79</v>
      </c>
      <c r="L122" s="53">
        <v>629.36</v>
      </c>
      <c r="M122" s="53"/>
      <c r="N122" s="53"/>
    </row>
    <row r="123" spans="1:14" x14ac:dyDescent="0.3">
      <c r="A123" s="48">
        <v>2400</v>
      </c>
      <c r="B123" s="44"/>
      <c r="C123" s="52">
        <v>280.05</v>
      </c>
      <c r="D123" s="53">
        <v>288.75</v>
      </c>
      <c r="E123" s="53">
        <v>465.11</v>
      </c>
      <c r="F123" s="53">
        <v>473.85</v>
      </c>
      <c r="G123" s="53">
        <v>482.55</v>
      </c>
      <c r="H123" s="53">
        <v>491.29</v>
      </c>
      <c r="I123" s="53">
        <v>500.03</v>
      </c>
      <c r="J123" s="53">
        <v>556.04999999999995</v>
      </c>
      <c r="K123" s="53">
        <v>599.21</v>
      </c>
      <c r="L123" s="53"/>
      <c r="M123" s="53"/>
      <c r="N123" s="53"/>
    </row>
    <row r="124" spans="1:14" x14ac:dyDescent="0.3">
      <c r="A124" s="48">
        <v>2600</v>
      </c>
      <c r="B124" s="44"/>
      <c r="C124" s="52">
        <v>294.56</v>
      </c>
      <c r="D124" s="53">
        <v>303.3</v>
      </c>
      <c r="E124" s="53">
        <v>492.64</v>
      </c>
      <c r="F124" s="53">
        <v>501.34</v>
      </c>
      <c r="G124" s="53">
        <v>510.08</v>
      </c>
      <c r="H124" s="53">
        <v>518.80999999999995</v>
      </c>
      <c r="I124" s="53">
        <v>527.51</v>
      </c>
      <c r="J124" s="53">
        <v>584.89</v>
      </c>
      <c r="K124" s="53"/>
      <c r="L124" s="53"/>
      <c r="M124" s="53"/>
      <c r="N124" s="53"/>
    </row>
    <row r="125" spans="1:14" x14ac:dyDescent="0.3">
      <c r="A125" s="48">
        <v>2800</v>
      </c>
      <c r="B125" s="44"/>
      <c r="C125" s="52">
        <v>309.08</v>
      </c>
      <c r="D125" s="53">
        <v>317.81</v>
      </c>
      <c r="E125" s="53">
        <v>520.13</v>
      </c>
      <c r="F125" s="53">
        <v>528.86</v>
      </c>
      <c r="G125" s="53">
        <v>537.6</v>
      </c>
      <c r="H125" s="53">
        <v>546.29999999999995</v>
      </c>
      <c r="I125" s="53">
        <v>555.04</v>
      </c>
      <c r="J125" s="53"/>
      <c r="K125" s="53"/>
      <c r="L125" s="53"/>
      <c r="M125" s="53"/>
      <c r="N125" s="53"/>
    </row>
    <row r="126" spans="1:14" x14ac:dyDescent="0.3">
      <c r="A126" s="48">
        <v>3000</v>
      </c>
      <c r="B126" s="44"/>
      <c r="C126" s="52">
        <v>323.63</v>
      </c>
      <c r="D126" s="53">
        <v>332.33</v>
      </c>
      <c r="E126" s="53">
        <v>547.65</v>
      </c>
      <c r="F126" s="53">
        <v>556.39</v>
      </c>
      <c r="G126" s="53">
        <v>565.13</v>
      </c>
      <c r="H126" s="53">
        <v>573.83000000000004</v>
      </c>
      <c r="I126" s="53">
        <v>582.55999999999995</v>
      </c>
      <c r="J126" s="53"/>
      <c r="K126" s="53"/>
      <c r="L126" s="53"/>
      <c r="M126" s="53"/>
      <c r="N126" s="53"/>
    </row>
    <row r="127" spans="1:14" x14ac:dyDescent="0.3">
      <c r="A127" s="65" t="s">
        <v>75</v>
      </c>
      <c r="B127" s="65"/>
      <c r="C127" s="65"/>
      <c r="D127" s="65"/>
      <c r="E127" s="65"/>
      <c r="F127" s="65"/>
      <c r="G127" s="65"/>
      <c r="H127" s="65"/>
      <c r="I127" s="65"/>
      <c r="J127" s="65"/>
      <c r="K127" s="65"/>
      <c r="L127" s="65"/>
      <c r="M127" s="65"/>
      <c r="N127" s="65"/>
    </row>
    <row r="129" spans="1:14" ht="15.5" x14ac:dyDescent="0.3">
      <c r="A129" s="66" t="s">
        <v>55</v>
      </c>
      <c r="B129" s="66"/>
      <c r="C129" s="66"/>
      <c r="D129" s="66"/>
      <c r="E129" s="66"/>
      <c r="F129" s="66"/>
      <c r="G129" s="66"/>
      <c r="H129" s="66"/>
      <c r="I129" s="66"/>
      <c r="J129" s="66"/>
      <c r="K129" s="66"/>
      <c r="L129" s="66"/>
      <c r="M129" s="57"/>
      <c r="N129" s="66"/>
    </row>
    <row r="130" spans="1:14" x14ac:dyDescent="0.3">
      <c r="A130" s="58" t="s">
        <v>306</v>
      </c>
      <c r="B130" s="58"/>
      <c r="C130" s="58"/>
      <c r="D130" s="58"/>
      <c r="E130" s="58"/>
      <c r="F130" s="58"/>
      <c r="G130" s="58"/>
      <c r="H130" s="58"/>
      <c r="I130" s="58"/>
      <c r="J130" s="58"/>
      <c r="K130" s="58"/>
      <c r="L130" s="58"/>
      <c r="M130" s="59">
        <v>0</v>
      </c>
      <c r="N130" s="58"/>
    </row>
    <row r="131" spans="1:14" x14ac:dyDescent="0.3">
      <c r="A131" s="58" t="s">
        <v>58</v>
      </c>
      <c r="B131" s="58"/>
      <c r="C131" s="58"/>
      <c r="D131" s="58"/>
      <c r="E131" s="58"/>
      <c r="F131" s="58"/>
      <c r="G131" s="58"/>
      <c r="H131" s="58"/>
      <c r="I131" s="58"/>
      <c r="J131" s="58"/>
      <c r="K131" s="58"/>
      <c r="L131" s="58"/>
      <c r="M131" s="59">
        <v>69.97</v>
      </c>
      <c r="N131" s="58"/>
    </row>
    <row r="132" spans="1:14" x14ac:dyDescent="0.3">
      <c r="A132" s="58" t="s">
        <v>59</v>
      </c>
      <c r="B132" s="58"/>
      <c r="C132" s="58"/>
      <c r="D132" s="58"/>
      <c r="E132" s="58"/>
      <c r="F132" s="58"/>
      <c r="G132" s="58"/>
      <c r="H132" s="58"/>
      <c r="I132" s="58"/>
      <c r="J132" s="58"/>
      <c r="K132" s="58"/>
      <c r="L132" s="58"/>
      <c r="M132" s="59">
        <v>129.07000000000002</v>
      </c>
      <c r="N132" s="58"/>
    </row>
    <row r="133" spans="1:14" x14ac:dyDescent="0.3">
      <c r="A133" s="60" t="s">
        <v>60</v>
      </c>
      <c r="B133" s="60"/>
      <c r="C133" s="60"/>
      <c r="D133" s="60"/>
      <c r="E133" s="60"/>
      <c r="F133" s="60"/>
      <c r="G133" s="60"/>
      <c r="H133" s="60"/>
      <c r="I133" s="60"/>
      <c r="J133" s="60"/>
      <c r="K133" s="60"/>
      <c r="L133" s="60"/>
      <c r="M133" s="59">
        <v>108.15</v>
      </c>
      <c r="N133" s="60"/>
    </row>
    <row r="134" spans="1:14" x14ac:dyDescent="0.3">
      <c r="A134" s="60" t="s">
        <v>61</v>
      </c>
      <c r="B134" s="60"/>
      <c r="C134" s="60"/>
      <c r="D134" s="60"/>
      <c r="E134" s="60"/>
      <c r="F134" s="60"/>
      <c r="G134" s="60"/>
      <c r="H134" s="60"/>
      <c r="I134" s="60"/>
      <c r="J134" s="60"/>
      <c r="K134" s="60"/>
      <c r="L134" s="60"/>
      <c r="M134" s="59">
        <v>308.73</v>
      </c>
      <c r="N134" s="60"/>
    </row>
    <row r="135" spans="1:14" x14ac:dyDescent="0.3">
      <c r="A135" s="60" t="s">
        <v>62</v>
      </c>
      <c r="B135" s="60"/>
      <c r="C135" s="60"/>
      <c r="D135" s="60"/>
      <c r="E135" s="60"/>
      <c r="F135" s="60"/>
      <c r="G135" s="60"/>
      <c r="H135" s="60"/>
      <c r="I135" s="60"/>
      <c r="J135" s="60"/>
      <c r="K135" s="60"/>
      <c r="L135" s="60"/>
      <c r="M135" s="59">
        <v>358.83000000000004</v>
      </c>
      <c r="N135" s="60"/>
    </row>
    <row r="136" spans="1:14" x14ac:dyDescent="0.3">
      <c r="A136" s="60" t="s">
        <v>63</v>
      </c>
      <c r="B136" s="60"/>
      <c r="C136" s="60"/>
      <c r="D136" s="60"/>
      <c r="E136" s="60"/>
      <c r="F136" s="60"/>
      <c r="G136" s="60"/>
      <c r="H136" s="60"/>
      <c r="I136" s="60"/>
      <c r="J136" s="60"/>
      <c r="K136" s="60"/>
      <c r="L136" s="60"/>
      <c r="M136" s="59">
        <v>314.16999999999996</v>
      </c>
      <c r="N136" s="60"/>
    </row>
    <row r="137" spans="1:14" x14ac:dyDescent="0.3">
      <c r="A137" s="58" t="s">
        <v>121</v>
      </c>
      <c r="B137" s="58"/>
      <c r="C137" s="58"/>
      <c r="D137" s="58"/>
      <c r="E137" s="58"/>
      <c r="F137" s="58"/>
      <c r="G137" s="58"/>
      <c r="H137" s="58"/>
      <c r="I137" s="58"/>
      <c r="J137" s="58"/>
      <c r="K137" s="58"/>
      <c r="L137" s="58"/>
      <c r="M137" s="59">
        <v>468.97</v>
      </c>
      <c r="N137" s="58"/>
    </row>
    <row r="138" spans="1:14" x14ac:dyDescent="0.3">
      <c r="A138" s="60" t="s">
        <v>64</v>
      </c>
      <c r="B138" s="60"/>
      <c r="C138" s="60"/>
      <c r="D138" s="60"/>
      <c r="E138" s="60"/>
      <c r="F138" s="60"/>
      <c r="G138" s="60"/>
      <c r="H138" s="60"/>
      <c r="I138" s="60"/>
      <c r="J138" s="60"/>
      <c r="K138" s="60"/>
      <c r="L138" s="60"/>
      <c r="M138" s="59">
        <v>589.53</v>
      </c>
      <c r="N138" s="60"/>
    </row>
    <row r="139" spans="1:14" x14ac:dyDescent="0.3">
      <c r="A139" s="60" t="s">
        <v>65</v>
      </c>
      <c r="B139" s="60"/>
      <c r="C139" s="60"/>
      <c r="D139" s="60"/>
      <c r="E139" s="60"/>
      <c r="F139" s="60"/>
      <c r="G139" s="60"/>
      <c r="H139" s="60"/>
      <c r="I139" s="60"/>
      <c r="J139" s="60"/>
      <c r="K139" s="60"/>
      <c r="L139" s="60"/>
      <c r="M139" s="59">
        <v>575.32000000000005</v>
      </c>
      <c r="N139" s="60"/>
    </row>
  </sheetData>
  <pageMargins left="0.7" right="0.7" top="0.75" bottom="0.75"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65C067-D189-4528-9212-820598EFB414}">
  <dimension ref="A1:N122"/>
  <sheetViews>
    <sheetView showGridLines="0" topLeftCell="A103" workbookViewId="0">
      <selection activeCell="I17" sqref="I17"/>
    </sheetView>
  </sheetViews>
  <sheetFormatPr defaultColWidth="9.1796875" defaultRowHeight="14" x14ac:dyDescent="0.3"/>
  <cols>
    <col min="1" max="1" width="8.453125" style="32" customWidth="1"/>
    <col min="2" max="2" width="1.453125" style="32" customWidth="1"/>
    <col min="3" max="14" width="7.453125" style="32" customWidth="1"/>
    <col min="15" max="16" width="9.1796875" style="32"/>
    <col min="17" max="17" width="1.453125" style="32" customWidth="1"/>
    <col min="18" max="16384" width="9.1796875" style="32"/>
  </cols>
  <sheetData>
    <row r="1" spans="1:14" ht="30" customHeight="1" x14ac:dyDescent="0.3">
      <c r="A1" s="35" t="s">
        <v>153</v>
      </c>
      <c r="B1" s="36"/>
      <c r="C1" s="36"/>
      <c r="D1" s="36"/>
    </row>
    <row r="3" spans="1:14" ht="15.5" x14ac:dyDescent="0.3">
      <c r="A3" s="37" t="s">
        <v>39</v>
      </c>
      <c r="B3" s="37"/>
      <c r="C3" s="37"/>
      <c r="D3" s="37"/>
      <c r="E3" s="37"/>
      <c r="F3" s="37"/>
      <c r="G3" s="37"/>
      <c r="H3" s="37"/>
      <c r="I3" s="37"/>
      <c r="J3" s="37"/>
      <c r="K3" s="37"/>
      <c r="L3" s="37"/>
      <c r="M3" s="37"/>
      <c r="N3" s="37"/>
    </row>
    <row r="4" spans="1:14" x14ac:dyDescent="0.3">
      <c r="A4" s="38" t="s">
        <v>46</v>
      </c>
      <c r="B4" s="38"/>
      <c r="C4" s="38"/>
      <c r="D4" s="38"/>
      <c r="E4" s="38"/>
      <c r="F4" s="38"/>
      <c r="G4" s="38"/>
      <c r="H4" s="38"/>
      <c r="I4" s="38"/>
      <c r="J4" s="38"/>
      <c r="K4" s="38"/>
      <c r="L4" s="38"/>
      <c r="M4" s="38"/>
      <c r="N4" s="38"/>
    </row>
    <row r="5" spans="1:14" s="39" customFormat="1" ht="6" customHeight="1" x14ac:dyDescent="0.3">
      <c r="C5" s="40"/>
      <c r="D5" s="40"/>
      <c r="E5" s="40"/>
      <c r="F5" s="40"/>
      <c r="G5" s="40"/>
      <c r="H5" s="40"/>
      <c r="I5" s="40"/>
      <c r="J5" s="40"/>
      <c r="K5" s="40"/>
      <c r="L5" s="40"/>
      <c r="M5" s="40"/>
      <c r="N5" s="40"/>
    </row>
    <row r="6" spans="1:14" ht="14.5" thickBot="1" x14ac:dyDescent="0.35">
      <c r="A6" s="41"/>
      <c r="B6" s="41"/>
      <c r="C6" s="42">
        <v>800</v>
      </c>
      <c r="D6" s="42">
        <v>1000</v>
      </c>
      <c r="E6" s="42">
        <v>1200</v>
      </c>
      <c r="F6" s="42">
        <v>1400</v>
      </c>
      <c r="G6" s="42">
        <v>1600</v>
      </c>
      <c r="H6" s="42">
        <v>1800</v>
      </c>
      <c r="I6" s="42">
        <v>2000</v>
      </c>
      <c r="J6" s="42">
        <v>2200</v>
      </c>
      <c r="K6" s="42">
        <v>2400</v>
      </c>
      <c r="L6" s="42">
        <v>2600</v>
      </c>
      <c r="M6" s="42">
        <v>2800</v>
      </c>
      <c r="N6" s="42">
        <v>3000</v>
      </c>
    </row>
    <row r="7" spans="1:14" x14ac:dyDescent="0.3">
      <c r="A7" s="43">
        <v>800</v>
      </c>
      <c r="B7" s="44"/>
      <c r="C7" s="53">
        <v>112.2</v>
      </c>
      <c r="D7" s="53">
        <v>119.89</v>
      </c>
      <c r="E7" s="53">
        <v>127.58</v>
      </c>
      <c r="F7" s="53">
        <v>156.19</v>
      </c>
      <c r="G7" s="53">
        <v>163.91</v>
      </c>
      <c r="H7" s="53">
        <v>171.6</v>
      </c>
      <c r="I7" s="53">
        <v>179.29</v>
      </c>
      <c r="J7" s="53">
        <v>187.01</v>
      </c>
      <c r="K7" s="53">
        <v>194.7</v>
      </c>
      <c r="L7" s="54">
        <v>207.08</v>
      </c>
      <c r="M7" s="54">
        <v>215.03</v>
      </c>
      <c r="N7" s="54">
        <v>222.98</v>
      </c>
    </row>
    <row r="8" spans="1:14" x14ac:dyDescent="0.3">
      <c r="A8" s="48">
        <v>1000</v>
      </c>
      <c r="B8" s="44"/>
      <c r="C8" s="53">
        <v>117.15</v>
      </c>
      <c r="D8" s="53">
        <v>124.84</v>
      </c>
      <c r="E8" s="53">
        <v>132.56</v>
      </c>
      <c r="F8" s="53">
        <v>165.34</v>
      </c>
      <c r="G8" s="53">
        <v>173.03</v>
      </c>
      <c r="H8" s="53">
        <v>180.75</v>
      </c>
      <c r="I8" s="53">
        <v>188.44</v>
      </c>
      <c r="J8" s="53">
        <v>196.16</v>
      </c>
      <c r="K8" s="53">
        <v>203.85</v>
      </c>
      <c r="L8" s="54">
        <v>216.23</v>
      </c>
      <c r="M8" s="54">
        <v>224.18</v>
      </c>
      <c r="N8" s="54">
        <v>232.09</v>
      </c>
    </row>
    <row r="9" spans="1:14" x14ac:dyDescent="0.3">
      <c r="A9" s="48">
        <v>1200</v>
      </c>
      <c r="B9" s="44"/>
      <c r="C9" s="53">
        <v>122.1</v>
      </c>
      <c r="D9" s="53">
        <v>129.83000000000001</v>
      </c>
      <c r="E9" s="53">
        <v>137.51</v>
      </c>
      <c r="F9" s="53">
        <v>174.49</v>
      </c>
      <c r="G9" s="53">
        <v>182.18</v>
      </c>
      <c r="H9" s="53">
        <v>189.9</v>
      </c>
      <c r="I9" s="53">
        <v>197.59</v>
      </c>
      <c r="J9" s="53">
        <v>205.28</v>
      </c>
      <c r="K9" s="53">
        <v>213</v>
      </c>
      <c r="L9" s="54">
        <v>225.38</v>
      </c>
      <c r="M9" s="54">
        <v>233.29</v>
      </c>
      <c r="N9" s="54">
        <v>241.24</v>
      </c>
    </row>
    <row r="10" spans="1:14" x14ac:dyDescent="0.3">
      <c r="A10" s="48">
        <v>1400</v>
      </c>
      <c r="B10" s="44"/>
      <c r="C10" s="53">
        <v>127.09</v>
      </c>
      <c r="D10" s="53">
        <v>134.78</v>
      </c>
      <c r="E10" s="53">
        <v>142.46</v>
      </c>
      <c r="F10" s="53">
        <v>183.64</v>
      </c>
      <c r="G10" s="53">
        <v>191.33</v>
      </c>
      <c r="H10" s="53">
        <v>199.01</v>
      </c>
      <c r="I10" s="53">
        <v>206.74</v>
      </c>
      <c r="J10" s="53">
        <v>214.43</v>
      </c>
      <c r="K10" s="53">
        <v>222.15</v>
      </c>
      <c r="L10" s="54">
        <v>234.49</v>
      </c>
      <c r="M10" s="54">
        <v>242.44</v>
      </c>
      <c r="N10" s="54">
        <v>250.39</v>
      </c>
    </row>
    <row r="11" spans="1:14" x14ac:dyDescent="0.3">
      <c r="A11" s="48">
        <v>1600</v>
      </c>
      <c r="B11" s="44"/>
      <c r="C11" s="53">
        <v>132.04</v>
      </c>
      <c r="D11" s="53">
        <v>139.72999999999999</v>
      </c>
      <c r="E11" s="53">
        <v>147.44999999999999</v>
      </c>
      <c r="F11" s="53">
        <v>192.75</v>
      </c>
      <c r="G11" s="53">
        <v>200.48</v>
      </c>
      <c r="H11" s="53">
        <v>208.16</v>
      </c>
      <c r="I11" s="53">
        <v>215.89</v>
      </c>
      <c r="J11" s="53">
        <v>223.58</v>
      </c>
      <c r="K11" s="53">
        <v>231.26</v>
      </c>
      <c r="L11" s="54">
        <v>243.64</v>
      </c>
      <c r="M11" s="54">
        <v>251.59</v>
      </c>
      <c r="N11" s="54">
        <v>259.54000000000002</v>
      </c>
    </row>
    <row r="12" spans="1:14" x14ac:dyDescent="0.3">
      <c r="A12" s="48">
        <v>1800</v>
      </c>
      <c r="B12" s="44"/>
      <c r="C12" s="53">
        <v>136.99</v>
      </c>
      <c r="D12" s="53">
        <v>144.71</v>
      </c>
      <c r="E12" s="53">
        <v>152.4</v>
      </c>
      <c r="F12" s="53">
        <v>201.9</v>
      </c>
      <c r="G12" s="53">
        <v>209.63</v>
      </c>
      <c r="H12" s="53">
        <v>217.31</v>
      </c>
      <c r="I12" s="53">
        <v>225</v>
      </c>
      <c r="J12" s="53">
        <v>232.73</v>
      </c>
      <c r="K12" s="53">
        <v>240.41</v>
      </c>
      <c r="L12" s="54">
        <v>252.79</v>
      </c>
      <c r="M12" s="54">
        <v>260.74</v>
      </c>
      <c r="N12" s="54">
        <v>268.69</v>
      </c>
    </row>
    <row r="13" spans="1:14" x14ac:dyDescent="0.3">
      <c r="A13" s="48">
        <v>2000</v>
      </c>
      <c r="B13" s="44"/>
      <c r="C13" s="53">
        <v>141.94</v>
      </c>
      <c r="D13" s="53">
        <v>149.66</v>
      </c>
      <c r="E13" s="53">
        <v>157.35</v>
      </c>
      <c r="F13" s="53">
        <v>211.05</v>
      </c>
      <c r="G13" s="53">
        <v>218.74</v>
      </c>
      <c r="H13" s="53">
        <v>226.46</v>
      </c>
      <c r="I13" s="53">
        <v>234.15</v>
      </c>
      <c r="J13" s="53">
        <v>241.88</v>
      </c>
      <c r="K13" s="53">
        <v>249.56</v>
      </c>
      <c r="L13" s="54">
        <v>261.94</v>
      </c>
      <c r="M13" s="54">
        <v>269.89</v>
      </c>
      <c r="N13" s="54">
        <v>277.8</v>
      </c>
    </row>
    <row r="14" spans="1:14" x14ac:dyDescent="0.3">
      <c r="A14" s="48">
        <v>2200</v>
      </c>
      <c r="B14" s="44"/>
      <c r="C14" s="53">
        <v>146.93</v>
      </c>
      <c r="D14" s="53">
        <v>154.61000000000001</v>
      </c>
      <c r="E14" s="53">
        <v>162.34</v>
      </c>
      <c r="F14" s="53">
        <v>220.2</v>
      </c>
      <c r="G14" s="53">
        <v>227.89</v>
      </c>
      <c r="H14" s="53">
        <v>235.61</v>
      </c>
      <c r="I14" s="53">
        <v>243.3</v>
      </c>
      <c r="J14" s="53">
        <v>250.99</v>
      </c>
      <c r="K14" s="54">
        <v>263.14</v>
      </c>
      <c r="L14" s="54">
        <v>304.64999999999998</v>
      </c>
      <c r="M14" s="53"/>
      <c r="N14" s="53"/>
    </row>
    <row r="15" spans="1:14" x14ac:dyDescent="0.3">
      <c r="A15" s="48">
        <v>2400</v>
      </c>
      <c r="B15" s="44"/>
      <c r="C15" s="53">
        <v>151.88</v>
      </c>
      <c r="D15" s="53">
        <v>159.56</v>
      </c>
      <c r="E15" s="53">
        <v>167.29</v>
      </c>
      <c r="F15" s="53">
        <v>229.35</v>
      </c>
      <c r="G15" s="53">
        <v>237.04</v>
      </c>
      <c r="H15" s="53">
        <v>244.73</v>
      </c>
      <c r="I15" s="53">
        <v>252.45</v>
      </c>
      <c r="J15" s="54">
        <v>264.33999999999997</v>
      </c>
      <c r="K15" s="54">
        <v>272.29000000000002</v>
      </c>
      <c r="L15" s="53"/>
      <c r="M15" s="53"/>
      <c r="N15" s="53"/>
    </row>
    <row r="16" spans="1:14" x14ac:dyDescent="0.3">
      <c r="A16" s="48">
        <v>2600</v>
      </c>
      <c r="B16" s="44"/>
      <c r="C16" s="53">
        <v>156.83000000000001</v>
      </c>
      <c r="D16" s="53">
        <v>164.55</v>
      </c>
      <c r="E16" s="53">
        <v>172.24</v>
      </c>
      <c r="F16" s="53">
        <v>238.46</v>
      </c>
      <c r="G16" s="53">
        <v>246.19</v>
      </c>
      <c r="H16" s="53">
        <v>253.88</v>
      </c>
      <c r="I16" s="54">
        <v>265.54000000000002</v>
      </c>
      <c r="J16" s="54">
        <v>273.49</v>
      </c>
      <c r="K16" s="54">
        <v>281.39999999999998</v>
      </c>
      <c r="L16" s="53"/>
      <c r="M16" s="53"/>
      <c r="N16" s="53"/>
    </row>
    <row r="17" spans="1:14" x14ac:dyDescent="0.3">
      <c r="A17" s="48">
        <v>2800</v>
      </c>
      <c r="B17" s="44"/>
      <c r="C17" s="53">
        <v>161.81</v>
      </c>
      <c r="D17" s="53">
        <v>169.5</v>
      </c>
      <c r="E17" s="53">
        <v>177.19</v>
      </c>
      <c r="F17" s="53">
        <v>247.61</v>
      </c>
      <c r="G17" s="53">
        <v>255.34</v>
      </c>
      <c r="H17" s="54">
        <v>266.74</v>
      </c>
      <c r="I17" s="54">
        <v>274.69</v>
      </c>
      <c r="J17" s="53"/>
      <c r="K17" s="53"/>
      <c r="L17" s="53"/>
      <c r="M17" s="53"/>
      <c r="N17" s="53"/>
    </row>
    <row r="18" spans="1:14" x14ac:dyDescent="0.3">
      <c r="A18" s="48">
        <v>3000</v>
      </c>
      <c r="B18" s="44"/>
      <c r="C18" s="53">
        <v>166.76</v>
      </c>
      <c r="D18" s="53">
        <v>174.45</v>
      </c>
      <c r="E18" s="53">
        <v>182.18</v>
      </c>
      <c r="F18" s="53">
        <v>256.76</v>
      </c>
      <c r="G18" s="53">
        <v>264.45</v>
      </c>
      <c r="H18" s="54">
        <v>275.89</v>
      </c>
      <c r="I18" s="54">
        <v>283.8</v>
      </c>
      <c r="J18" s="53"/>
      <c r="K18" s="53"/>
      <c r="L18" s="53"/>
      <c r="M18" s="53"/>
      <c r="N18" s="53"/>
    </row>
    <row r="20" spans="1:14" ht="15.5" x14ac:dyDescent="0.3">
      <c r="A20" s="37" t="s">
        <v>41</v>
      </c>
      <c r="B20" s="37"/>
      <c r="C20" s="37"/>
      <c r="D20" s="37"/>
      <c r="E20" s="37"/>
      <c r="F20" s="37"/>
      <c r="G20" s="37"/>
      <c r="H20" s="37"/>
      <c r="I20" s="37"/>
      <c r="J20" s="37"/>
      <c r="K20" s="37"/>
      <c r="L20" s="37"/>
      <c r="M20" s="37"/>
      <c r="N20" s="37"/>
    </row>
    <row r="21" spans="1:14" x14ac:dyDescent="0.3">
      <c r="A21" s="38" t="s">
        <v>48</v>
      </c>
      <c r="B21" s="38"/>
      <c r="C21" s="38"/>
      <c r="D21" s="38"/>
      <c r="E21" s="38"/>
      <c r="F21" s="38"/>
      <c r="G21" s="38"/>
      <c r="H21" s="38"/>
      <c r="I21" s="38"/>
      <c r="J21" s="38"/>
      <c r="K21" s="38"/>
      <c r="L21" s="38"/>
      <c r="M21" s="38"/>
      <c r="N21" s="38"/>
    </row>
    <row r="22" spans="1:14" s="39" customFormat="1" ht="6" customHeight="1" x14ac:dyDescent="0.3">
      <c r="C22" s="40"/>
      <c r="D22" s="40"/>
      <c r="E22" s="40"/>
      <c r="F22" s="40"/>
      <c r="G22" s="40"/>
      <c r="H22" s="40"/>
      <c r="I22" s="40"/>
      <c r="J22" s="40"/>
      <c r="K22" s="40"/>
      <c r="L22" s="40"/>
      <c r="M22" s="40"/>
      <c r="N22" s="40"/>
    </row>
    <row r="23" spans="1:14" ht="14.5" thickBot="1" x14ac:dyDescent="0.35">
      <c r="A23" s="41"/>
      <c r="B23" s="41"/>
      <c r="C23" s="42">
        <v>800</v>
      </c>
      <c r="D23" s="42">
        <v>1000</v>
      </c>
      <c r="E23" s="42">
        <v>1200</v>
      </c>
      <c r="F23" s="42">
        <v>1400</v>
      </c>
      <c r="G23" s="42">
        <v>1600</v>
      </c>
      <c r="H23" s="42">
        <v>1800</v>
      </c>
      <c r="I23" s="42">
        <v>2000</v>
      </c>
      <c r="J23" s="42">
        <v>2200</v>
      </c>
      <c r="K23" s="42">
        <v>2400</v>
      </c>
      <c r="L23" s="42">
        <v>2600</v>
      </c>
      <c r="M23" s="42">
        <v>2800</v>
      </c>
      <c r="N23" s="42">
        <v>3000</v>
      </c>
    </row>
    <row r="24" spans="1:14" x14ac:dyDescent="0.3">
      <c r="A24" s="43">
        <v>800</v>
      </c>
      <c r="B24" s="44"/>
      <c r="C24" s="53">
        <v>122.93</v>
      </c>
      <c r="D24" s="53">
        <v>130.61000000000001</v>
      </c>
      <c r="E24" s="53">
        <v>170.18</v>
      </c>
      <c r="F24" s="53">
        <v>177.86</v>
      </c>
      <c r="G24" s="53">
        <v>185.59</v>
      </c>
      <c r="H24" s="53">
        <v>193.28</v>
      </c>
      <c r="I24" s="53">
        <v>201</v>
      </c>
      <c r="J24" s="53">
        <v>208.69</v>
      </c>
      <c r="K24" s="53">
        <v>216.38</v>
      </c>
      <c r="L24" s="54">
        <v>229.2</v>
      </c>
      <c r="M24" s="54">
        <v>237.15</v>
      </c>
      <c r="N24" s="54">
        <v>245.06</v>
      </c>
    </row>
    <row r="25" spans="1:14" x14ac:dyDescent="0.3">
      <c r="A25" s="48">
        <v>1000</v>
      </c>
      <c r="B25" s="44"/>
      <c r="C25" s="53">
        <v>130.09</v>
      </c>
      <c r="D25" s="53">
        <v>137.78</v>
      </c>
      <c r="E25" s="53">
        <v>183.71</v>
      </c>
      <c r="F25" s="53">
        <v>191.4</v>
      </c>
      <c r="G25" s="53">
        <v>199.09</v>
      </c>
      <c r="H25" s="53">
        <v>206.81</v>
      </c>
      <c r="I25" s="53">
        <v>214.5</v>
      </c>
      <c r="J25" s="53">
        <v>222.19</v>
      </c>
      <c r="K25" s="53">
        <v>229.91</v>
      </c>
      <c r="L25" s="54">
        <v>242.7</v>
      </c>
      <c r="M25" s="54">
        <v>250.65</v>
      </c>
      <c r="N25" s="54">
        <v>258.60000000000002</v>
      </c>
    </row>
    <row r="26" spans="1:14" x14ac:dyDescent="0.3">
      <c r="A26" s="48">
        <v>1200</v>
      </c>
      <c r="B26" s="44"/>
      <c r="C26" s="53">
        <v>137.21</v>
      </c>
      <c r="D26" s="53">
        <v>144.94</v>
      </c>
      <c r="E26" s="53">
        <v>197.21</v>
      </c>
      <c r="F26" s="53">
        <v>204.94</v>
      </c>
      <c r="G26" s="53">
        <v>212.63</v>
      </c>
      <c r="H26" s="53">
        <v>220.31</v>
      </c>
      <c r="I26" s="53">
        <v>228.04</v>
      </c>
      <c r="J26" s="53">
        <v>235.73</v>
      </c>
      <c r="K26" s="53">
        <v>243.41</v>
      </c>
      <c r="L26" s="54">
        <v>256.24</v>
      </c>
      <c r="M26" s="54">
        <v>264.19</v>
      </c>
      <c r="N26" s="54">
        <v>272.14</v>
      </c>
    </row>
    <row r="27" spans="1:14" x14ac:dyDescent="0.3">
      <c r="A27" s="48">
        <v>1400</v>
      </c>
      <c r="B27" s="44"/>
      <c r="C27" s="53">
        <v>144.38</v>
      </c>
      <c r="D27" s="53">
        <v>152.06</v>
      </c>
      <c r="E27" s="53">
        <v>210.75</v>
      </c>
      <c r="F27" s="53">
        <v>218.44</v>
      </c>
      <c r="G27" s="53">
        <v>226.16</v>
      </c>
      <c r="H27" s="53">
        <v>233.85</v>
      </c>
      <c r="I27" s="53">
        <v>241.54</v>
      </c>
      <c r="J27" s="53">
        <v>249.26</v>
      </c>
      <c r="K27" s="53">
        <v>256.95</v>
      </c>
      <c r="L27" s="54">
        <v>269.77999999999997</v>
      </c>
      <c r="M27" s="54">
        <v>277.69</v>
      </c>
      <c r="N27" s="54">
        <v>285.64</v>
      </c>
    </row>
    <row r="28" spans="1:14" x14ac:dyDescent="0.3">
      <c r="A28" s="48">
        <v>1600</v>
      </c>
      <c r="B28" s="44"/>
      <c r="C28" s="53">
        <v>151.54</v>
      </c>
      <c r="D28" s="53">
        <v>159.22999999999999</v>
      </c>
      <c r="E28" s="53">
        <v>224.25</v>
      </c>
      <c r="F28" s="53">
        <v>231.98</v>
      </c>
      <c r="G28" s="53">
        <v>239.66</v>
      </c>
      <c r="H28" s="53">
        <v>247.39</v>
      </c>
      <c r="I28" s="53">
        <v>255.08</v>
      </c>
      <c r="J28" s="53">
        <v>262.76</v>
      </c>
      <c r="K28" s="53">
        <v>270.49</v>
      </c>
      <c r="L28" s="54">
        <v>283.27999999999997</v>
      </c>
      <c r="M28" s="54">
        <v>291.23</v>
      </c>
      <c r="N28" s="54">
        <v>299.18</v>
      </c>
    </row>
    <row r="29" spans="1:14" x14ac:dyDescent="0.3">
      <c r="A29" s="48">
        <v>1800</v>
      </c>
      <c r="B29" s="44"/>
      <c r="C29" s="53">
        <v>158.66</v>
      </c>
      <c r="D29" s="53">
        <v>166.39</v>
      </c>
      <c r="E29" s="53">
        <v>237.79</v>
      </c>
      <c r="F29" s="53">
        <v>245.48</v>
      </c>
      <c r="G29" s="53">
        <v>253.2</v>
      </c>
      <c r="H29" s="53">
        <v>260.89</v>
      </c>
      <c r="I29" s="53">
        <v>268.61</v>
      </c>
      <c r="J29" s="53">
        <v>276.3</v>
      </c>
      <c r="K29" s="53">
        <v>283.99</v>
      </c>
      <c r="L29" s="54">
        <v>296.81</v>
      </c>
      <c r="M29" s="54">
        <v>304.76</v>
      </c>
      <c r="N29" s="54">
        <v>312.68</v>
      </c>
    </row>
    <row r="30" spans="1:14" x14ac:dyDescent="0.3">
      <c r="A30" s="48">
        <v>2000</v>
      </c>
      <c r="B30" s="44"/>
      <c r="C30" s="53">
        <v>165.83</v>
      </c>
      <c r="D30" s="53">
        <v>173.51</v>
      </c>
      <c r="E30" s="53">
        <v>251.33</v>
      </c>
      <c r="F30" s="53">
        <v>259.01</v>
      </c>
      <c r="G30" s="53">
        <v>266.7</v>
      </c>
      <c r="H30" s="53">
        <v>274.43</v>
      </c>
      <c r="I30" s="53">
        <v>282.11</v>
      </c>
      <c r="J30" s="53">
        <v>289.8</v>
      </c>
      <c r="K30" s="53">
        <v>297.52999999999997</v>
      </c>
      <c r="L30" s="54">
        <v>310.31</v>
      </c>
      <c r="M30" s="54">
        <v>318.26</v>
      </c>
      <c r="N30" s="54">
        <v>326.20999999999998</v>
      </c>
    </row>
    <row r="31" spans="1:14" x14ac:dyDescent="0.3">
      <c r="A31" s="48">
        <v>2200</v>
      </c>
      <c r="B31" s="44"/>
      <c r="C31" s="53">
        <v>172.99</v>
      </c>
      <c r="D31" s="53">
        <v>180.68</v>
      </c>
      <c r="E31" s="53">
        <v>264.83</v>
      </c>
      <c r="F31" s="53">
        <v>272.55</v>
      </c>
      <c r="G31" s="53">
        <v>280.24</v>
      </c>
      <c r="H31" s="53">
        <v>287.93</v>
      </c>
      <c r="I31" s="53">
        <v>295.64999999999998</v>
      </c>
      <c r="J31" s="53">
        <v>303.33999999999997</v>
      </c>
      <c r="K31" s="54">
        <v>345.56</v>
      </c>
      <c r="L31" s="54">
        <v>368.81</v>
      </c>
      <c r="M31" s="53"/>
      <c r="N31" s="53"/>
    </row>
    <row r="32" spans="1:14" x14ac:dyDescent="0.3">
      <c r="A32" s="48">
        <v>2400</v>
      </c>
      <c r="B32" s="44"/>
      <c r="C32" s="53">
        <v>180.11</v>
      </c>
      <c r="D32" s="53">
        <v>187.84</v>
      </c>
      <c r="E32" s="53">
        <v>278.36</v>
      </c>
      <c r="F32" s="53">
        <v>286.05</v>
      </c>
      <c r="G32" s="53">
        <v>293.77999999999997</v>
      </c>
      <c r="H32" s="53">
        <v>301.45999999999998</v>
      </c>
      <c r="I32" s="53">
        <v>309.14999999999998</v>
      </c>
      <c r="J32" s="54">
        <v>321.49</v>
      </c>
      <c r="K32" s="54">
        <v>359.74</v>
      </c>
      <c r="L32" s="53"/>
      <c r="M32" s="53"/>
      <c r="N32" s="53"/>
    </row>
    <row r="33" spans="1:14" x14ac:dyDescent="0.3">
      <c r="A33" s="48">
        <v>2600</v>
      </c>
      <c r="B33" s="44"/>
      <c r="C33" s="53">
        <v>187.28</v>
      </c>
      <c r="D33" s="53">
        <v>195</v>
      </c>
      <c r="E33" s="53">
        <v>291.86</v>
      </c>
      <c r="F33" s="53">
        <v>299.58999999999997</v>
      </c>
      <c r="G33" s="53">
        <v>307.27999999999997</v>
      </c>
      <c r="H33" s="53">
        <v>315</v>
      </c>
      <c r="I33" s="54">
        <v>327.08</v>
      </c>
      <c r="J33" s="54">
        <v>335.03</v>
      </c>
      <c r="K33" s="54">
        <v>373.88</v>
      </c>
      <c r="L33" s="53"/>
      <c r="M33" s="53"/>
      <c r="N33" s="53"/>
    </row>
    <row r="34" spans="1:14" x14ac:dyDescent="0.3">
      <c r="A34" s="48">
        <v>2800</v>
      </c>
      <c r="B34" s="44"/>
      <c r="C34" s="53">
        <v>194.44</v>
      </c>
      <c r="D34" s="53">
        <v>202.13</v>
      </c>
      <c r="E34" s="53">
        <v>305.39999999999998</v>
      </c>
      <c r="F34" s="53">
        <v>313.08999999999997</v>
      </c>
      <c r="G34" s="53">
        <v>320.81</v>
      </c>
      <c r="H34" s="54">
        <v>332.66</v>
      </c>
      <c r="I34" s="54">
        <v>340.61</v>
      </c>
      <c r="J34" s="53"/>
      <c r="K34" s="53"/>
      <c r="L34" s="53"/>
      <c r="M34" s="53"/>
      <c r="N34" s="53"/>
    </row>
    <row r="35" spans="1:14" x14ac:dyDescent="0.3">
      <c r="A35" s="48">
        <v>3000</v>
      </c>
      <c r="B35" s="44"/>
      <c r="C35" s="53">
        <v>201.6</v>
      </c>
      <c r="D35" s="53">
        <v>209.29</v>
      </c>
      <c r="E35" s="53">
        <v>318.94</v>
      </c>
      <c r="F35" s="53">
        <v>326.63</v>
      </c>
      <c r="G35" s="53">
        <v>334.31</v>
      </c>
      <c r="H35" s="54">
        <v>346.16</v>
      </c>
      <c r="I35" s="54">
        <v>354.11</v>
      </c>
      <c r="J35" s="53"/>
      <c r="K35" s="53"/>
      <c r="L35" s="53"/>
      <c r="M35" s="53"/>
      <c r="N35" s="53"/>
    </row>
    <row r="37" spans="1:14" ht="15.5" x14ac:dyDescent="0.3">
      <c r="A37" s="37" t="s">
        <v>40</v>
      </c>
      <c r="B37" s="37"/>
      <c r="C37" s="37"/>
      <c r="D37" s="37"/>
      <c r="E37" s="37"/>
      <c r="F37" s="37"/>
      <c r="G37" s="37"/>
      <c r="H37" s="37"/>
      <c r="I37" s="37"/>
      <c r="J37" s="37"/>
      <c r="K37" s="37"/>
      <c r="L37" s="37"/>
      <c r="M37" s="37"/>
      <c r="N37" s="37"/>
    </row>
    <row r="38" spans="1:14" x14ac:dyDescent="0.3">
      <c r="A38" s="38" t="s">
        <v>49</v>
      </c>
      <c r="B38" s="38"/>
      <c r="C38" s="38"/>
      <c r="D38" s="38"/>
      <c r="E38" s="38"/>
      <c r="F38" s="38"/>
      <c r="G38" s="38"/>
      <c r="H38" s="38"/>
      <c r="I38" s="38"/>
      <c r="J38" s="38"/>
      <c r="K38" s="38"/>
      <c r="L38" s="38"/>
      <c r="M38" s="38"/>
      <c r="N38" s="38"/>
    </row>
    <row r="39" spans="1:14" s="39" customFormat="1" ht="6" customHeight="1" x14ac:dyDescent="0.3">
      <c r="A39" s="38"/>
      <c r="B39" s="38"/>
      <c r="C39" s="38"/>
      <c r="D39" s="38"/>
      <c r="E39" s="38"/>
      <c r="F39" s="38"/>
      <c r="G39" s="38"/>
      <c r="H39" s="38"/>
      <c r="I39" s="38"/>
      <c r="J39" s="38"/>
      <c r="K39" s="38"/>
      <c r="L39" s="38"/>
      <c r="M39" s="38"/>
      <c r="N39" s="38"/>
    </row>
    <row r="40" spans="1:14" ht="14.5" thickBot="1" x14ac:dyDescent="0.35">
      <c r="A40" s="41"/>
      <c r="B40" s="41"/>
      <c r="C40" s="42">
        <v>800</v>
      </c>
      <c r="D40" s="42">
        <v>1000</v>
      </c>
      <c r="E40" s="42">
        <v>1200</v>
      </c>
      <c r="F40" s="42">
        <v>1400</v>
      </c>
      <c r="G40" s="42">
        <v>1600</v>
      </c>
      <c r="H40" s="42">
        <v>1800</v>
      </c>
      <c r="I40" s="42">
        <v>2000</v>
      </c>
      <c r="J40" s="42">
        <v>2200</v>
      </c>
      <c r="K40" s="42">
        <v>2400</v>
      </c>
      <c r="L40" s="42">
        <v>2600</v>
      </c>
      <c r="M40" s="42">
        <v>2800</v>
      </c>
      <c r="N40" s="42">
        <v>3000</v>
      </c>
    </row>
    <row r="41" spans="1:14" x14ac:dyDescent="0.3">
      <c r="A41" s="43">
        <v>800</v>
      </c>
      <c r="B41" s="44"/>
      <c r="C41" s="53">
        <v>129.97999999999999</v>
      </c>
      <c r="D41" s="53">
        <v>137.69999999999999</v>
      </c>
      <c r="E41" s="53">
        <v>145.38999999999999</v>
      </c>
      <c r="F41" s="53">
        <v>192.19</v>
      </c>
      <c r="G41" s="53">
        <v>199.88</v>
      </c>
      <c r="H41" s="53">
        <v>207.56</v>
      </c>
      <c r="I41" s="53">
        <v>215.29</v>
      </c>
      <c r="J41" s="53">
        <v>222.98</v>
      </c>
      <c r="K41" s="53">
        <v>230.66</v>
      </c>
      <c r="L41" s="54">
        <v>243.79</v>
      </c>
      <c r="M41" s="54">
        <v>251.7</v>
      </c>
      <c r="N41" s="54">
        <v>259.64999999999998</v>
      </c>
    </row>
    <row r="42" spans="1:14" x14ac:dyDescent="0.3">
      <c r="A42" s="48">
        <v>1000</v>
      </c>
      <c r="B42" s="44"/>
      <c r="C42" s="53">
        <v>138.6</v>
      </c>
      <c r="D42" s="53">
        <v>146.29</v>
      </c>
      <c r="E42" s="53">
        <v>153.97999999999999</v>
      </c>
      <c r="F42" s="53">
        <v>208.58</v>
      </c>
      <c r="G42" s="53">
        <v>216.3</v>
      </c>
      <c r="H42" s="53">
        <v>223.99</v>
      </c>
      <c r="I42" s="53">
        <v>231.68</v>
      </c>
      <c r="J42" s="53">
        <v>239.4</v>
      </c>
      <c r="K42" s="53">
        <v>247.09</v>
      </c>
      <c r="L42" s="54">
        <v>260.18</v>
      </c>
      <c r="M42" s="54">
        <v>268.13</v>
      </c>
      <c r="N42" s="54">
        <v>276.08</v>
      </c>
    </row>
    <row r="43" spans="1:14" x14ac:dyDescent="0.3">
      <c r="A43" s="48">
        <v>1200</v>
      </c>
      <c r="B43" s="44"/>
      <c r="C43" s="53">
        <v>147.19</v>
      </c>
      <c r="D43" s="53">
        <v>154.88</v>
      </c>
      <c r="E43" s="53">
        <v>162.6</v>
      </c>
      <c r="F43" s="53">
        <v>225</v>
      </c>
      <c r="G43" s="53">
        <v>232.69</v>
      </c>
      <c r="H43" s="53">
        <v>240.41</v>
      </c>
      <c r="I43" s="53">
        <v>248.1</v>
      </c>
      <c r="J43" s="53">
        <v>255.79</v>
      </c>
      <c r="K43" s="53">
        <v>263.51</v>
      </c>
      <c r="L43" s="54">
        <v>276.60000000000002</v>
      </c>
      <c r="M43" s="54">
        <v>284.55</v>
      </c>
      <c r="N43" s="54">
        <v>292.45999999999998</v>
      </c>
    </row>
    <row r="44" spans="1:14" x14ac:dyDescent="0.3">
      <c r="A44" s="48">
        <v>1400</v>
      </c>
      <c r="B44" s="44"/>
      <c r="C44" s="53">
        <v>155.78</v>
      </c>
      <c r="D44" s="53">
        <v>163.46</v>
      </c>
      <c r="E44" s="53">
        <v>171.19</v>
      </c>
      <c r="F44" s="53">
        <v>241.39</v>
      </c>
      <c r="G44" s="53">
        <v>249.11</v>
      </c>
      <c r="H44" s="53">
        <v>256.8</v>
      </c>
      <c r="I44" s="53">
        <v>264.49</v>
      </c>
      <c r="J44" s="53">
        <v>272.20999999999998</v>
      </c>
      <c r="K44" s="53">
        <v>279.89999999999998</v>
      </c>
      <c r="L44" s="54">
        <v>292.99</v>
      </c>
      <c r="M44" s="54">
        <v>300.94</v>
      </c>
      <c r="N44" s="54">
        <v>308.89</v>
      </c>
    </row>
    <row r="45" spans="1:14" x14ac:dyDescent="0.3">
      <c r="A45" s="48">
        <v>1600</v>
      </c>
      <c r="B45" s="44"/>
      <c r="C45" s="53">
        <v>164.36</v>
      </c>
      <c r="D45" s="53">
        <v>172.09</v>
      </c>
      <c r="E45" s="53">
        <v>179.78</v>
      </c>
      <c r="F45" s="53">
        <v>257.81</v>
      </c>
      <c r="G45" s="53">
        <v>265.5</v>
      </c>
      <c r="H45" s="53">
        <v>273.23</v>
      </c>
      <c r="I45" s="53">
        <v>280.91000000000003</v>
      </c>
      <c r="J45" s="53">
        <v>288.60000000000002</v>
      </c>
      <c r="K45" s="53">
        <v>296.33</v>
      </c>
      <c r="L45" s="54">
        <v>309.41000000000003</v>
      </c>
      <c r="M45" s="54">
        <v>317.36</v>
      </c>
      <c r="N45" s="54">
        <v>325.31</v>
      </c>
    </row>
    <row r="46" spans="1:14" x14ac:dyDescent="0.3">
      <c r="A46" s="48">
        <v>1800</v>
      </c>
      <c r="B46" s="44"/>
      <c r="C46" s="53">
        <v>172.95</v>
      </c>
      <c r="D46" s="53">
        <v>180.68</v>
      </c>
      <c r="E46" s="53">
        <v>188.36</v>
      </c>
      <c r="F46" s="53">
        <v>274.24</v>
      </c>
      <c r="G46" s="53">
        <v>281.93</v>
      </c>
      <c r="H46" s="53">
        <v>289.61</v>
      </c>
      <c r="I46" s="53">
        <v>297.33999999999997</v>
      </c>
      <c r="J46" s="53">
        <v>305.02999999999997</v>
      </c>
      <c r="K46" s="53">
        <v>312.70999999999998</v>
      </c>
      <c r="L46" s="54">
        <v>325.83999999999997</v>
      </c>
      <c r="M46" s="54">
        <v>333.75</v>
      </c>
      <c r="N46" s="54">
        <v>341.7</v>
      </c>
    </row>
    <row r="47" spans="1:14" x14ac:dyDescent="0.3">
      <c r="A47" s="48">
        <v>2000</v>
      </c>
      <c r="B47" s="44"/>
      <c r="C47" s="53">
        <v>181.58</v>
      </c>
      <c r="D47" s="53">
        <v>189.26</v>
      </c>
      <c r="E47" s="53">
        <v>196.95</v>
      </c>
      <c r="F47" s="53">
        <v>290.63</v>
      </c>
      <c r="G47" s="53">
        <v>298.35000000000002</v>
      </c>
      <c r="H47" s="53">
        <v>306.04000000000002</v>
      </c>
      <c r="I47" s="53">
        <v>313.73</v>
      </c>
      <c r="J47" s="53">
        <v>321.45</v>
      </c>
      <c r="K47" s="53">
        <v>329.14</v>
      </c>
      <c r="L47" s="54">
        <v>342.23</v>
      </c>
      <c r="M47" s="54">
        <v>350.18</v>
      </c>
      <c r="N47" s="54">
        <v>358.13</v>
      </c>
    </row>
    <row r="48" spans="1:14" x14ac:dyDescent="0.3">
      <c r="A48" s="48">
        <v>2200</v>
      </c>
      <c r="B48" s="44"/>
      <c r="C48" s="53">
        <v>190.16</v>
      </c>
      <c r="D48" s="53">
        <v>197.85</v>
      </c>
      <c r="E48" s="53">
        <v>205.58</v>
      </c>
      <c r="F48" s="53">
        <v>307.05</v>
      </c>
      <c r="G48" s="53">
        <v>314.74</v>
      </c>
      <c r="H48" s="53">
        <v>322.45999999999998</v>
      </c>
      <c r="I48" s="53">
        <v>330.15</v>
      </c>
      <c r="J48" s="53">
        <v>337.84</v>
      </c>
      <c r="K48" s="54">
        <v>350.7</v>
      </c>
      <c r="L48" s="54">
        <v>358.65</v>
      </c>
      <c r="M48" s="53"/>
      <c r="N48" s="53"/>
    </row>
    <row r="49" spans="1:14" x14ac:dyDescent="0.3">
      <c r="A49" s="48">
        <v>2400</v>
      </c>
      <c r="B49" s="44"/>
      <c r="C49" s="53">
        <v>198.75</v>
      </c>
      <c r="D49" s="53">
        <v>206.44</v>
      </c>
      <c r="E49" s="53">
        <v>214.16</v>
      </c>
      <c r="F49" s="53">
        <v>323.44</v>
      </c>
      <c r="G49" s="53">
        <v>331.16</v>
      </c>
      <c r="H49" s="53">
        <v>338.85</v>
      </c>
      <c r="I49" s="53">
        <v>346.54</v>
      </c>
      <c r="J49" s="54">
        <v>359.18</v>
      </c>
      <c r="K49" s="54">
        <v>367.13</v>
      </c>
      <c r="L49" s="53"/>
      <c r="M49" s="53"/>
      <c r="N49" s="53"/>
    </row>
    <row r="50" spans="1:14" x14ac:dyDescent="0.3">
      <c r="A50" s="48">
        <v>2600</v>
      </c>
      <c r="B50" s="44"/>
      <c r="C50" s="53">
        <v>207.34</v>
      </c>
      <c r="D50" s="53">
        <v>215.06</v>
      </c>
      <c r="E50" s="53">
        <v>222.75</v>
      </c>
      <c r="F50" s="53">
        <v>339.86</v>
      </c>
      <c r="G50" s="53">
        <v>347.55</v>
      </c>
      <c r="H50" s="53">
        <v>355.28</v>
      </c>
      <c r="I50" s="54">
        <v>367.65</v>
      </c>
      <c r="J50" s="54">
        <v>375.6</v>
      </c>
      <c r="K50" s="54">
        <v>383.51</v>
      </c>
      <c r="L50" s="53"/>
      <c r="M50" s="53"/>
      <c r="N50" s="53"/>
    </row>
    <row r="51" spans="1:14" x14ac:dyDescent="0.3">
      <c r="A51" s="48">
        <v>2800</v>
      </c>
      <c r="B51" s="44"/>
      <c r="C51" s="53">
        <v>215.93</v>
      </c>
      <c r="D51" s="53">
        <v>223.65</v>
      </c>
      <c r="E51" s="53">
        <v>231.34</v>
      </c>
      <c r="F51" s="53">
        <v>356.29</v>
      </c>
      <c r="G51" s="53">
        <v>363.98</v>
      </c>
      <c r="H51" s="54">
        <v>376.13</v>
      </c>
      <c r="I51" s="54">
        <v>384.04</v>
      </c>
      <c r="J51" s="53"/>
      <c r="K51" s="53"/>
      <c r="L51" s="53"/>
      <c r="M51" s="53"/>
      <c r="N51" s="53"/>
    </row>
    <row r="52" spans="1:14" x14ac:dyDescent="0.3">
      <c r="A52" s="48">
        <v>3000</v>
      </c>
      <c r="B52" s="44"/>
      <c r="C52" s="53">
        <v>224.55</v>
      </c>
      <c r="D52" s="53">
        <v>232.24</v>
      </c>
      <c r="E52" s="53">
        <v>239.93</v>
      </c>
      <c r="F52" s="53">
        <v>372.68</v>
      </c>
      <c r="G52" s="53">
        <v>380.4</v>
      </c>
      <c r="H52" s="54">
        <v>392.51</v>
      </c>
      <c r="I52" s="54">
        <v>400.46</v>
      </c>
      <c r="J52" s="53"/>
      <c r="K52" s="53"/>
      <c r="L52" s="53"/>
      <c r="M52" s="53"/>
      <c r="N52" s="53"/>
    </row>
    <row r="54" spans="1:14" ht="15.5" x14ac:dyDescent="0.3">
      <c r="A54" s="37" t="s">
        <v>42</v>
      </c>
      <c r="B54" s="37"/>
      <c r="C54" s="37"/>
      <c r="D54" s="37"/>
      <c r="E54" s="37"/>
      <c r="F54" s="37"/>
      <c r="G54" s="37"/>
      <c r="H54" s="37"/>
      <c r="I54" s="37"/>
      <c r="J54" s="37"/>
      <c r="K54" s="37"/>
      <c r="L54" s="37"/>
      <c r="M54" s="37"/>
      <c r="N54" s="37"/>
    </row>
    <row r="55" spans="1:14" x14ac:dyDescent="0.3">
      <c r="A55" s="38" t="s">
        <v>50</v>
      </c>
      <c r="B55" s="38"/>
      <c r="C55" s="38"/>
      <c r="D55" s="38"/>
      <c r="E55" s="38"/>
      <c r="F55" s="38"/>
      <c r="G55" s="38"/>
      <c r="H55" s="38"/>
      <c r="I55" s="38"/>
      <c r="J55" s="38"/>
      <c r="K55" s="38"/>
      <c r="L55" s="38"/>
      <c r="M55" s="38"/>
      <c r="N55" s="38"/>
    </row>
    <row r="56" spans="1:14" s="39" customFormat="1" ht="6" customHeight="1" x14ac:dyDescent="0.3">
      <c r="C56" s="40"/>
      <c r="D56" s="40"/>
      <c r="E56" s="40"/>
      <c r="F56" s="40"/>
      <c r="G56" s="40"/>
      <c r="H56" s="40"/>
      <c r="I56" s="40"/>
      <c r="J56" s="40"/>
      <c r="K56" s="40"/>
      <c r="L56" s="40"/>
      <c r="M56" s="40"/>
      <c r="N56" s="40"/>
    </row>
    <row r="57" spans="1:14" ht="14.5" thickBot="1" x14ac:dyDescent="0.35">
      <c r="A57" s="41"/>
      <c r="B57" s="41"/>
      <c r="C57" s="42">
        <v>800</v>
      </c>
      <c r="D57" s="42">
        <v>1000</v>
      </c>
      <c r="E57" s="42">
        <v>1200</v>
      </c>
      <c r="F57" s="42">
        <v>1400</v>
      </c>
      <c r="G57" s="42">
        <v>1600</v>
      </c>
      <c r="H57" s="42">
        <v>1800</v>
      </c>
      <c r="I57" s="42">
        <v>2000</v>
      </c>
      <c r="J57" s="42">
        <v>2200</v>
      </c>
      <c r="K57" s="42">
        <v>2400</v>
      </c>
      <c r="L57" s="42">
        <v>2600</v>
      </c>
      <c r="M57" s="42">
        <v>2800</v>
      </c>
      <c r="N57" s="42">
        <v>3000</v>
      </c>
    </row>
    <row r="58" spans="1:14" x14ac:dyDescent="0.3">
      <c r="A58" s="43">
        <v>800</v>
      </c>
      <c r="B58" s="44"/>
      <c r="C58" s="53">
        <v>149.03</v>
      </c>
      <c r="D58" s="53">
        <v>156.71</v>
      </c>
      <c r="E58" s="53">
        <v>164.4</v>
      </c>
      <c r="F58" s="53">
        <v>172.13</v>
      </c>
      <c r="G58" s="53">
        <v>238.31</v>
      </c>
      <c r="H58" s="53">
        <v>246</v>
      </c>
      <c r="I58" s="53">
        <v>253.69</v>
      </c>
      <c r="J58" s="53">
        <v>261.41000000000003</v>
      </c>
      <c r="K58" s="53">
        <v>269.10000000000002</v>
      </c>
      <c r="L58" s="54">
        <v>282.98</v>
      </c>
      <c r="M58" s="54">
        <v>290.93</v>
      </c>
      <c r="N58" s="54">
        <v>298.88</v>
      </c>
    </row>
    <row r="59" spans="1:14" x14ac:dyDescent="0.3">
      <c r="A59" s="48">
        <v>1000</v>
      </c>
      <c r="B59" s="44"/>
      <c r="C59" s="53">
        <v>161.47999999999999</v>
      </c>
      <c r="D59" s="53">
        <v>169.2</v>
      </c>
      <c r="E59" s="53">
        <v>176.89</v>
      </c>
      <c r="F59" s="53">
        <v>184.58</v>
      </c>
      <c r="G59" s="53">
        <v>262.45999999999998</v>
      </c>
      <c r="H59" s="53">
        <v>270.19</v>
      </c>
      <c r="I59" s="53">
        <v>277.88</v>
      </c>
      <c r="J59" s="53">
        <v>285.56</v>
      </c>
      <c r="K59" s="53">
        <v>293.29000000000002</v>
      </c>
      <c r="L59" s="54">
        <v>307.16000000000003</v>
      </c>
      <c r="M59" s="54">
        <v>315.08</v>
      </c>
      <c r="N59" s="54">
        <v>323.02999999999997</v>
      </c>
    </row>
    <row r="60" spans="1:14" x14ac:dyDescent="0.3">
      <c r="A60" s="48">
        <v>1200</v>
      </c>
      <c r="B60" s="44"/>
      <c r="C60" s="53">
        <v>173.96</v>
      </c>
      <c r="D60" s="53">
        <v>181.65</v>
      </c>
      <c r="E60" s="53">
        <v>189.38</v>
      </c>
      <c r="F60" s="53">
        <v>197.06</v>
      </c>
      <c r="G60" s="53">
        <v>286.64999999999998</v>
      </c>
      <c r="H60" s="53">
        <v>294.33999999999997</v>
      </c>
      <c r="I60" s="53">
        <v>302.06</v>
      </c>
      <c r="J60" s="53">
        <v>309.75</v>
      </c>
      <c r="K60" s="53">
        <v>317.44</v>
      </c>
      <c r="L60" s="54">
        <v>331.31</v>
      </c>
      <c r="M60" s="54">
        <v>339.26</v>
      </c>
      <c r="N60" s="54">
        <v>347.21</v>
      </c>
    </row>
    <row r="61" spans="1:14" x14ac:dyDescent="0.3">
      <c r="A61" s="48">
        <v>1400</v>
      </c>
      <c r="B61" s="44"/>
      <c r="C61" s="53">
        <v>186.45</v>
      </c>
      <c r="D61" s="53">
        <v>194.14</v>
      </c>
      <c r="E61" s="53">
        <v>201.83</v>
      </c>
      <c r="F61" s="53">
        <v>209.55</v>
      </c>
      <c r="G61" s="53">
        <v>310.8</v>
      </c>
      <c r="H61" s="53">
        <v>318.52999999999997</v>
      </c>
      <c r="I61" s="53">
        <v>326.20999999999998</v>
      </c>
      <c r="J61" s="53">
        <v>333.9</v>
      </c>
      <c r="K61" s="53">
        <v>341.63</v>
      </c>
      <c r="L61" s="54">
        <v>355.5</v>
      </c>
      <c r="M61" s="54">
        <v>363.45</v>
      </c>
      <c r="N61" s="54">
        <v>371.36</v>
      </c>
    </row>
    <row r="62" spans="1:14" x14ac:dyDescent="0.3">
      <c r="A62" s="48">
        <v>1600</v>
      </c>
      <c r="B62" s="44"/>
      <c r="C62" s="53">
        <v>198.9</v>
      </c>
      <c r="D62" s="53">
        <v>206.63</v>
      </c>
      <c r="E62" s="53">
        <v>214.31</v>
      </c>
      <c r="F62" s="53">
        <v>222.04</v>
      </c>
      <c r="G62" s="53">
        <v>334.99</v>
      </c>
      <c r="H62" s="53">
        <v>342.68</v>
      </c>
      <c r="I62" s="53">
        <v>350.4</v>
      </c>
      <c r="J62" s="53">
        <v>358.09</v>
      </c>
      <c r="K62" s="53">
        <v>365.78</v>
      </c>
      <c r="L62" s="54">
        <v>379.65</v>
      </c>
      <c r="M62" s="54">
        <v>387.6</v>
      </c>
      <c r="N62" s="54">
        <v>395.55</v>
      </c>
    </row>
    <row r="63" spans="1:14" x14ac:dyDescent="0.3">
      <c r="A63" s="48">
        <v>1800</v>
      </c>
      <c r="B63" s="44"/>
      <c r="C63" s="53">
        <v>211.39</v>
      </c>
      <c r="D63" s="53">
        <v>219.11</v>
      </c>
      <c r="E63" s="53">
        <v>226.8</v>
      </c>
      <c r="F63" s="53">
        <v>234.49</v>
      </c>
      <c r="G63" s="53">
        <v>359.18</v>
      </c>
      <c r="H63" s="53">
        <v>366.86</v>
      </c>
      <c r="I63" s="53">
        <v>374.55</v>
      </c>
      <c r="J63" s="53">
        <v>382.28</v>
      </c>
      <c r="K63" s="53">
        <v>389.96</v>
      </c>
      <c r="L63" s="54">
        <v>403.84</v>
      </c>
      <c r="M63" s="54">
        <v>411.79</v>
      </c>
      <c r="N63" s="54">
        <v>419.74</v>
      </c>
    </row>
    <row r="64" spans="1:14" x14ac:dyDescent="0.3">
      <c r="A64" s="48">
        <v>2000</v>
      </c>
      <c r="B64" s="44"/>
      <c r="C64" s="53">
        <v>223.88</v>
      </c>
      <c r="D64" s="53">
        <v>231.56</v>
      </c>
      <c r="E64" s="53">
        <v>239.29</v>
      </c>
      <c r="F64" s="53">
        <v>246.98</v>
      </c>
      <c r="G64" s="53">
        <v>383.33</v>
      </c>
      <c r="H64" s="53">
        <v>391.05</v>
      </c>
      <c r="I64" s="53">
        <v>398.74</v>
      </c>
      <c r="J64" s="53">
        <v>406.43</v>
      </c>
      <c r="K64" s="53">
        <v>414.15</v>
      </c>
      <c r="L64" s="54">
        <v>428.03</v>
      </c>
      <c r="M64" s="54">
        <v>435.94</v>
      </c>
      <c r="N64" s="54">
        <v>443.89</v>
      </c>
    </row>
    <row r="65" spans="1:14" x14ac:dyDescent="0.3">
      <c r="A65" s="48">
        <v>2200</v>
      </c>
      <c r="B65" s="44"/>
      <c r="C65" s="53">
        <v>236.36</v>
      </c>
      <c r="D65" s="53">
        <v>244.05</v>
      </c>
      <c r="E65" s="53">
        <v>251.74</v>
      </c>
      <c r="F65" s="53">
        <v>259.45999999999998</v>
      </c>
      <c r="G65" s="53">
        <v>407.51</v>
      </c>
      <c r="H65" s="53">
        <v>415.2</v>
      </c>
      <c r="I65" s="53">
        <v>422.93</v>
      </c>
      <c r="J65" s="53">
        <v>430.61</v>
      </c>
      <c r="K65" s="54">
        <v>444.23</v>
      </c>
      <c r="L65" s="54">
        <v>452.18</v>
      </c>
      <c r="M65" s="53"/>
      <c r="N65" s="53"/>
    </row>
    <row r="66" spans="1:14" x14ac:dyDescent="0.3">
      <c r="A66" s="48">
        <v>2400</v>
      </c>
      <c r="B66" s="44"/>
      <c r="C66" s="53">
        <v>248.81</v>
      </c>
      <c r="D66" s="53">
        <v>256.54000000000002</v>
      </c>
      <c r="E66" s="53">
        <v>264.23</v>
      </c>
      <c r="F66" s="53">
        <v>271.91000000000003</v>
      </c>
      <c r="G66" s="53">
        <v>431.66</v>
      </c>
      <c r="H66" s="53">
        <v>439.39</v>
      </c>
      <c r="I66" s="53">
        <v>447.08</v>
      </c>
      <c r="J66" s="54">
        <v>460.46</v>
      </c>
      <c r="K66" s="54">
        <v>468.41</v>
      </c>
      <c r="L66" s="53"/>
      <c r="M66" s="53"/>
      <c r="N66" s="53"/>
    </row>
    <row r="67" spans="1:14" x14ac:dyDescent="0.3">
      <c r="A67" s="48">
        <v>2600</v>
      </c>
      <c r="B67" s="44"/>
      <c r="C67" s="53">
        <v>261.3</v>
      </c>
      <c r="D67" s="53">
        <v>268.99</v>
      </c>
      <c r="E67" s="53">
        <v>276.70999999999998</v>
      </c>
      <c r="F67" s="53">
        <v>284.39999999999998</v>
      </c>
      <c r="G67" s="53">
        <v>455.85</v>
      </c>
      <c r="H67" s="53">
        <v>463.54</v>
      </c>
      <c r="I67" s="54">
        <v>476.7</v>
      </c>
      <c r="J67" s="54">
        <v>484.65</v>
      </c>
      <c r="K67" s="54">
        <v>492.6</v>
      </c>
      <c r="L67" s="53"/>
      <c r="M67" s="53"/>
      <c r="N67" s="53"/>
    </row>
    <row r="68" spans="1:14" x14ac:dyDescent="0.3">
      <c r="A68" s="48">
        <v>2800</v>
      </c>
      <c r="B68" s="44"/>
      <c r="C68" s="53">
        <v>273.79000000000002</v>
      </c>
      <c r="D68" s="53">
        <v>281.48</v>
      </c>
      <c r="E68" s="53">
        <v>289.16000000000003</v>
      </c>
      <c r="F68" s="53">
        <v>296.89</v>
      </c>
      <c r="G68" s="53">
        <v>480.04</v>
      </c>
      <c r="H68" s="54">
        <v>492.94</v>
      </c>
      <c r="I68" s="54">
        <v>500.89</v>
      </c>
      <c r="J68" s="53"/>
      <c r="K68" s="53"/>
      <c r="L68" s="53"/>
      <c r="M68" s="53"/>
      <c r="N68" s="53"/>
    </row>
    <row r="69" spans="1:14" x14ac:dyDescent="0.3">
      <c r="A69" s="48">
        <v>3000</v>
      </c>
      <c r="B69" s="44"/>
      <c r="C69" s="53">
        <v>286.24</v>
      </c>
      <c r="D69" s="53">
        <v>293.95999999999998</v>
      </c>
      <c r="E69" s="53">
        <v>301.64999999999998</v>
      </c>
      <c r="F69" s="53">
        <v>309.33999999999997</v>
      </c>
      <c r="G69" s="53">
        <v>504.19</v>
      </c>
      <c r="H69" s="54">
        <v>517.13</v>
      </c>
      <c r="I69" s="54">
        <v>525.04</v>
      </c>
      <c r="J69" s="53"/>
      <c r="K69" s="53"/>
      <c r="L69" s="53"/>
      <c r="M69" s="53"/>
      <c r="N69" s="53"/>
    </row>
    <row r="71" spans="1:14" ht="15.5" x14ac:dyDescent="0.3">
      <c r="A71" s="37" t="s">
        <v>43</v>
      </c>
      <c r="B71" s="37"/>
      <c r="C71" s="37"/>
      <c r="D71" s="37"/>
      <c r="E71" s="37"/>
      <c r="F71" s="37"/>
      <c r="G71" s="37"/>
      <c r="H71" s="37"/>
      <c r="I71" s="37"/>
      <c r="J71" s="37"/>
      <c r="K71" s="37"/>
      <c r="L71" s="37"/>
      <c r="M71" s="37"/>
      <c r="N71" s="37"/>
    </row>
    <row r="72" spans="1:14" x14ac:dyDescent="0.3">
      <c r="A72" s="38" t="s">
        <v>51</v>
      </c>
      <c r="B72" s="38"/>
      <c r="C72" s="38"/>
      <c r="D72" s="38"/>
      <c r="E72" s="38"/>
      <c r="F72" s="38"/>
      <c r="G72" s="38"/>
      <c r="H72" s="38"/>
      <c r="I72" s="38"/>
      <c r="J72" s="38"/>
      <c r="K72" s="38"/>
      <c r="L72" s="38"/>
      <c r="M72" s="38"/>
      <c r="N72" s="38"/>
    </row>
    <row r="73" spans="1:14" s="39" customFormat="1" ht="6" customHeight="1" x14ac:dyDescent="0.3">
      <c r="C73" s="40"/>
      <c r="D73" s="40"/>
      <c r="E73" s="40"/>
      <c r="F73" s="40"/>
      <c r="G73" s="40"/>
      <c r="H73" s="40"/>
      <c r="I73" s="40"/>
      <c r="J73" s="40"/>
      <c r="K73" s="40"/>
      <c r="L73" s="40"/>
      <c r="M73" s="40"/>
      <c r="N73" s="40"/>
    </row>
    <row r="74" spans="1:14" ht="14.5" thickBot="1" x14ac:dyDescent="0.35">
      <c r="A74" s="41"/>
      <c r="B74" s="41"/>
      <c r="C74" s="42">
        <v>800</v>
      </c>
      <c r="D74" s="42">
        <v>1000</v>
      </c>
      <c r="E74" s="42">
        <v>1200</v>
      </c>
      <c r="F74" s="42">
        <v>1400</v>
      </c>
      <c r="G74" s="42">
        <v>1600</v>
      </c>
      <c r="H74" s="42">
        <v>1800</v>
      </c>
      <c r="I74" s="42">
        <v>2000</v>
      </c>
      <c r="J74" s="42">
        <v>2200</v>
      </c>
      <c r="K74" s="42">
        <v>2400</v>
      </c>
      <c r="L74" s="42">
        <v>2600</v>
      </c>
      <c r="M74" s="42">
        <v>2800</v>
      </c>
      <c r="N74" s="42">
        <v>3000</v>
      </c>
    </row>
    <row r="75" spans="1:14" x14ac:dyDescent="0.3">
      <c r="A75" s="43">
        <v>800</v>
      </c>
      <c r="B75" s="44"/>
      <c r="C75" s="53">
        <v>153.08000000000001</v>
      </c>
      <c r="D75" s="53">
        <v>160.76</v>
      </c>
      <c r="E75" s="53">
        <v>168.49</v>
      </c>
      <c r="F75" s="53">
        <v>238.8</v>
      </c>
      <c r="G75" s="53">
        <v>246.49</v>
      </c>
      <c r="H75" s="53">
        <v>254.21</v>
      </c>
      <c r="I75" s="53">
        <v>261.89999999999998</v>
      </c>
      <c r="J75" s="53">
        <v>269.58999999999997</v>
      </c>
      <c r="K75" s="53">
        <v>277.31</v>
      </c>
      <c r="L75" s="54">
        <v>291.33999999999997</v>
      </c>
      <c r="M75" s="54">
        <v>299.29000000000002</v>
      </c>
      <c r="N75" s="54">
        <v>307.24</v>
      </c>
    </row>
    <row r="76" spans="1:14" x14ac:dyDescent="0.3">
      <c r="A76" s="48">
        <v>1000</v>
      </c>
      <c r="B76" s="44"/>
      <c r="C76" s="53">
        <v>166.39</v>
      </c>
      <c r="D76" s="53">
        <v>174.08</v>
      </c>
      <c r="E76" s="53">
        <v>181.76</v>
      </c>
      <c r="F76" s="53">
        <v>264.64</v>
      </c>
      <c r="G76" s="53">
        <v>272.33</v>
      </c>
      <c r="H76" s="53">
        <v>280.05</v>
      </c>
      <c r="I76" s="53">
        <v>287.74</v>
      </c>
      <c r="J76" s="53">
        <v>295.43</v>
      </c>
      <c r="K76" s="53">
        <v>303.14999999999998</v>
      </c>
      <c r="L76" s="54">
        <v>317.18</v>
      </c>
      <c r="M76" s="54">
        <v>325.13</v>
      </c>
      <c r="N76" s="54">
        <v>333.08</v>
      </c>
    </row>
    <row r="77" spans="1:14" x14ac:dyDescent="0.3">
      <c r="A77" s="48">
        <v>1200</v>
      </c>
      <c r="B77" s="44"/>
      <c r="C77" s="53">
        <v>179.7</v>
      </c>
      <c r="D77" s="53">
        <v>187.39</v>
      </c>
      <c r="E77" s="53">
        <v>195.08</v>
      </c>
      <c r="F77" s="53">
        <v>290.48</v>
      </c>
      <c r="G77" s="53">
        <v>298.16000000000003</v>
      </c>
      <c r="H77" s="53">
        <v>305.85000000000002</v>
      </c>
      <c r="I77" s="53">
        <v>313.58</v>
      </c>
      <c r="J77" s="53">
        <v>321.26</v>
      </c>
      <c r="K77" s="53">
        <v>328.95</v>
      </c>
      <c r="L77" s="54">
        <v>343.01</v>
      </c>
      <c r="M77" s="54">
        <v>350.96</v>
      </c>
      <c r="N77" s="54">
        <v>358.88</v>
      </c>
    </row>
    <row r="78" spans="1:14" x14ac:dyDescent="0.3">
      <c r="A78" s="48">
        <v>1400</v>
      </c>
      <c r="B78" s="44"/>
      <c r="C78" s="53">
        <v>192.98</v>
      </c>
      <c r="D78" s="53">
        <v>200.7</v>
      </c>
      <c r="E78" s="53">
        <v>208.39</v>
      </c>
      <c r="F78" s="53">
        <v>316.27999999999997</v>
      </c>
      <c r="G78" s="53">
        <v>324</v>
      </c>
      <c r="H78" s="53">
        <v>331.69</v>
      </c>
      <c r="I78" s="53">
        <v>339.41</v>
      </c>
      <c r="J78" s="53">
        <v>347.1</v>
      </c>
      <c r="K78" s="53">
        <v>354.79</v>
      </c>
      <c r="L78" s="54">
        <v>368.85</v>
      </c>
      <c r="M78" s="54">
        <v>376.76</v>
      </c>
      <c r="N78" s="54">
        <v>384.71</v>
      </c>
    </row>
    <row r="79" spans="1:14" x14ac:dyDescent="0.3">
      <c r="A79" s="48">
        <v>1600</v>
      </c>
      <c r="B79" s="44"/>
      <c r="C79" s="53">
        <v>206.29</v>
      </c>
      <c r="D79" s="53">
        <v>213.98</v>
      </c>
      <c r="E79" s="53">
        <v>221.7</v>
      </c>
      <c r="F79" s="53">
        <v>342.11</v>
      </c>
      <c r="G79" s="53">
        <v>349.84</v>
      </c>
      <c r="H79" s="53">
        <v>357.53</v>
      </c>
      <c r="I79" s="53">
        <v>365.21</v>
      </c>
      <c r="J79" s="53">
        <v>372.94</v>
      </c>
      <c r="K79" s="53">
        <v>380.63</v>
      </c>
      <c r="L79" s="54">
        <v>394.65</v>
      </c>
      <c r="M79" s="54">
        <v>402.6</v>
      </c>
      <c r="N79" s="54">
        <v>410.55</v>
      </c>
    </row>
    <row r="80" spans="1:14" x14ac:dyDescent="0.3">
      <c r="A80" s="48">
        <v>1800</v>
      </c>
      <c r="B80" s="44"/>
      <c r="C80" s="53">
        <v>219.6</v>
      </c>
      <c r="D80" s="53">
        <v>227.29</v>
      </c>
      <c r="E80" s="53">
        <v>235.01</v>
      </c>
      <c r="F80" s="53">
        <v>367.95</v>
      </c>
      <c r="G80" s="53">
        <v>375.64</v>
      </c>
      <c r="H80" s="53">
        <v>383.36</v>
      </c>
      <c r="I80" s="53">
        <v>391.05</v>
      </c>
      <c r="J80" s="53">
        <v>398.74</v>
      </c>
      <c r="K80" s="53">
        <v>406.46</v>
      </c>
      <c r="L80" s="54">
        <v>420.49</v>
      </c>
      <c r="M80" s="54">
        <v>428.44</v>
      </c>
      <c r="N80" s="54">
        <v>436.39</v>
      </c>
    </row>
    <row r="81" spans="1:14" x14ac:dyDescent="0.3">
      <c r="A81" s="48">
        <v>2000</v>
      </c>
      <c r="B81" s="44"/>
      <c r="C81" s="53">
        <v>232.91</v>
      </c>
      <c r="D81" s="53">
        <v>240.6</v>
      </c>
      <c r="E81" s="53">
        <v>248.29</v>
      </c>
      <c r="F81" s="53">
        <v>393.79</v>
      </c>
      <c r="G81" s="53">
        <v>401.48</v>
      </c>
      <c r="H81" s="53">
        <v>409.2</v>
      </c>
      <c r="I81" s="53">
        <v>416.89</v>
      </c>
      <c r="J81" s="53">
        <v>424.58</v>
      </c>
      <c r="K81" s="53">
        <v>432.3</v>
      </c>
      <c r="L81" s="54">
        <v>446.33</v>
      </c>
      <c r="M81" s="54">
        <v>454.28</v>
      </c>
      <c r="N81" s="54">
        <v>462.23</v>
      </c>
    </row>
    <row r="82" spans="1:14" x14ac:dyDescent="0.3">
      <c r="A82" s="48">
        <v>2200</v>
      </c>
      <c r="B82" s="44"/>
      <c r="C82" s="53">
        <v>246.23</v>
      </c>
      <c r="D82" s="53">
        <v>253.91</v>
      </c>
      <c r="E82" s="53">
        <v>261.60000000000002</v>
      </c>
      <c r="F82" s="53">
        <v>419.63</v>
      </c>
      <c r="G82" s="53">
        <v>427.31</v>
      </c>
      <c r="H82" s="53">
        <v>435</v>
      </c>
      <c r="I82" s="53">
        <v>442.73</v>
      </c>
      <c r="J82" s="53">
        <v>450.41</v>
      </c>
      <c r="K82" s="54">
        <v>464.21</v>
      </c>
      <c r="L82" s="54">
        <v>472.16</v>
      </c>
      <c r="M82" s="53"/>
      <c r="N82" s="53"/>
    </row>
    <row r="83" spans="1:14" x14ac:dyDescent="0.3">
      <c r="A83" s="48">
        <v>2400</v>
      </c>
      <c r="B83" s="44"/>
      <c r="C83" s="53">
        <v>259.5</v>
      </c>
      <c r="D83" s="53">
        <v>267.23</v>
      </c>
      <c r="E83" s="53">
        <v>274.91000000000003</v>
      </c>
      <c r="F83" s="53">
        <v>445.43</v>
      </c>
      <c r="G83" s="53">
        <v>453.15</v>
      </c>
      <c r="H83" s="53">
        <v>460.84</v>
      </c>
      <c r="I83" s="53">
        <v>468.56</v>
      </c>
      <c r="J83" s="54">
        <v>482.1</v>
      </c>
      <c r="K83" s="54">
        <v>490.05</v>
      </c>
      <c r="L83" s="53"/>
      <c r="M83" s="53"/>
      <c r="N83" s="53"/>
    </row>
    <row r="84" spans="1:14" x14ac:dyDescent="0.3">
      <c r="A84" s="48">
        <v>2600</v>
      </c>
      <c r="B84" s="44"/>
      <c r="C84" s="53">
        <v>272.81</v>
      </c>
      <c r="D84" s="53">
        <v>280.5</v>
      </c>
      <c r="E84" s="53">
        <v>288.23</v>
      </c>
      <c r="F84" s="53">
        <v>471.26</v>
      </c>
      <c r="G84" s="53">
        <v>478.99</v>
      </c>
      <c r="H84" s="53">
        <v>486.68</v>
      </c>
      <c r="I84" s="54">
        <v>499.99</v>
      </c>
      <c r="J84" s="54">
        <v>507.94</v>
      </c>
      <c r="K84" s="54">
        <v>515.89</v>
      </c>
      <c r="L84" s="53"/>
      <c r="M84" s="53"/>
      <c r="N84" s="53"/>
    </row>
    <row r="85" spans="1:14" x14ac:dyDescent="0.3">
      <c r="A85" s="48">
        <v>2800</v>
      </c>
      <c r="B85" s="44"/>
      <c r="C85" s="53">
        <v>286.13</v>
      </c>
      <c r="D85" s="53">
        <v>293.81</v>
      </c>
      <c r="E85" s="53">
        <v>301.54000000000002</v>
      </c>
      <c r="F85" s="53">
        <v>497.1</v>
      </c>
      <c r="G85" s="53">
        <v>504.79</v>
      </c>
      <c r="H85" s="54">
        <v>517.88</v>
      </c>
      <c r="I85" s="54">
        <v>525.83000000000004</v>
      </c>
      <c r="J85" s="53"/>
      <c r="K85" s="53"/>
      <c r="L85" s="53"/>
      <c r="M85" s="53"/>
      <c r="N85" s="53"/>
    </row>
    <row r="86" spans="1:14" x14ac:dyDescent="0.3">
      <c r="A86" s="48">
        <v>3000</v>
      </c>
      <c r="B86" s="44"/>
      <c r="C86" s="53">
        <v>299.44</v>
      </c>
      <c r="D86" s="53">
        <v>307.13</v>
      </c>
      <c r="E86" s="53">
        <v>314.81</v>
      </c>
      <c r="F86" s="53">
        <v>522.94000000000005</v>
      </c>
      <c r="G86" s="53">
        <v>530.63</v>
      </c>
      <c r="H86" s="54">
        <v>543.71</v>
      </c>
      <c r="I86" s="54">
        <v>551.66</v>
      </c>
      <c r="J86" s="53"/>
      <c r="K86" s="53"/>
      <c r="L86" s="53"/>
      <c r="M86" s="53"/>
      <c r="N86" s="53"/>
    </row>
    <row r="88" spans="1:14" ht="15.5" x14ac:dyDescent="0.3">
      <c r="A88" s="37" t="s">
        <v>44</v>
      </c>
      <c r="B88" s="37"/>
      <c r="C88" s="37"/>
      <c r="D88" s="37"/>
      <c r="E88" s="37"/>
      <c r="F88" s="37"/>
      <c r="G88" s="37"/>
      <c r="H88" s="37"/>
      <c r="I88" s="37"/>
      <c r="J88" s="37"/>
      <c r="K88" s="37"/>
      <c r="L88" s="37"/>
      <c r="M88" s="37"/>
      <c r="N88" s="37"/>
    </row>
    <row r="89" spans="1:14" x14ac:dyDescent="0.3">
      <c r="A89" s="38" t="s">
        <v>76</v>
      </c>
      <c r="B89" s="38"/>
      <c r="C89" s="38"/>
      <c r="D89" s="38"/>
      <c r="E89" s="38"/>
      <c r="F89" s="38"/>
      <c r="G89" s="38"/>
      <c r="H89" s="38"/>
      <c r="I89" s="38"/>
      <c r="J89" s="38"/>
      <c r="K89" s="38"/>
      <c r="L89" s="38"/>
      <c r="M89" s="38"/>
      <c r="N89" s="38"/>
    </row>
    <row r="90" spans="1:14" s="39" customFormat="1" ht="6" customHeight="1" x14ac:dyDescent="0.3">
      <c r="C90" s="40"/>
      <c r="D90" s="40"/>
      <c r="E90" s="40"/>
      <c r="F90" s="40"/>
      <c r="G90" s="40"/>
      <c r="H90" s="40"/>
      <c r="I90" s="40"/>
      <c r="J90" s="40"/>
      <c r="K90" s="40"/>
      <c r="L90" s="40"/>
      <c r="M90" s="40"/>
      <c r="N90" s="40"/>
    </row>
    <row r="91" spans="1:14" ht="14.5" thickBot="1" x14ac:dyDescent="0.35">
      <c r="A91" s="41"/>
      <c r="B91" s="41"/>
      <c r="C91" s="42">
        <v>800</v>
      </c>
      <c r="D91" s="42">
        <v>1000</v>
      </c>
      <c r="E91" s="42">
        <v>1200</v>
      </c>
      <c r="F91" s="42">
        <v>1400</v>
      </c>
      <c r="G91" s="42">
        <v>1600</v>
      </c>
      <c r="H91" s="42">
        <v>1800</v>
      </c>
      <c r="I91" s="42">
        <v>2000</v>
      </c>
      <c r="J91" s="42">
        <v>2200</v>
      </c>
      <c r="K91" s="42">
        <v>2400</v>
      </c>
      <c r="L91" s="42">
        <v>2600</v>
      </c>
      <c r="M91" s="42">
        <v>2800</v>
      </c>
      <c r="N91" s="42">
        <v>3000</v>
      </c>
    </row>
    <row r="92" spans="1:14" x14ac:dyDescent="0.3">
      <c r="A92" s="43">
        <v>800</v>
      </c>
      <c r="B92" s="44"/>
      <c r="C92" s="53">
        <v>150.44999999999999</v>
      </c>
      <c r="D92" s="53">
        <v>158.13999999999999</v>
      </c>
      <c r="E92" s="53">
        <v>225.79</v>
      </c>
      <c r="F92" s="53">
        <v>233.48</v>
      </c>
      <c r="G92" s="53">
        <v>241.2</v>
      </c>
      <c r="H92" s="53">
        <v>248.89</v>
      </c>
      <c r="I92" s="53">
        <v>256.61</v>
      </c>
      <c r="J92" s="53">
        <v>264.3</v>
      </c>
      <c r="K92" s="53">
        <v>271.99</v>
      </c>
      <c r="L92" s="54">
        <v>285.94</v>
      </c>
      <c r="M92" s="54">
        <v>293.89</v>
      </c>
      <c r="N92" s="54">
        <v>301.8</v>
      </c>
    </row>
    <row r="93" spans="1:14" x14ac:dyDescent="0.3">
      <c r="A93" s="48">
        <v>1000</v>
      </c>
      <c r="B93" s="44"/>
      <c r="C93" s="53">
        <v>163.19999999999999</v>
      </c>
      <c r="D93" s="53">
        <v>170.93</v>
      </c>
      <c r="E93" s="53">
        <v>250.54</v>
      </c>
      <c r="F93" s="53">
        <v>258.26</v>
      </c>
      <c r="G93" s="53">
        <v>265.95</v>
      </c>
      <c r="H93" s="53">
        <v>273.64</v>
      </c>
      <c r="I93" s="53">
        <v>281.36</v>
      </c>
      <c r="J93" s="53">
        <v>289.05</v>
      </c>
      <c r="K93" s="53">
        <v>296.74</v>
      </c>
      <c r="L93" s="54">
        <v>310.69</v>
      </c>
      <c r="M93" s="54">
        <v>318.64</v>
      </c>
      <c r="N93" s="54">
        <v>326.58999999999997</v>
      </c>
    </row>
    <row r="94" spans="1:14" x14ac:dyDescent="0.3">
      <c r="A94" s="48">
        <v>1200</v>
      </c>
      <c r="B94" s="44"/>
      <c r="C94" s="53">
        <v>175.99</v>
      </c>
      <c r="D94" s="53">
        <v>183.68</v>
      </c>
      <c r="E94" s="53">
        <v>275.29000000000002</v>
      </c>
      <c r="F94" s="53">
        <v>283.01</v>
      </c>
      <c r="G94" s="53">
        <v>290.7</v>
      </c>
      <c r="H94" s="53">
        <v>298.43</v>
      </c>
      <c r="I94" s="53">
        <v>306.11</v>
      </c>
      <c r="J94" s="53">
        <v>313.8</v>
      </c>
      <c r="K94" s="53">
        <v>321.52999999999997</v>
      </c>
      <c r="L94" s="54">
        <v>335.44</v>
      </c>
      <c r="M94" s="54">
        <v>343.39</v>
      </c>
      <c r="N94" s="54">
        <v>351.34</v>
      </c>
    </row>
    <row r="95" spans="1:14" x14ac:dyDescent="0.3">
      <c r="A95" s="48">
        <v>1400</v>
      </c>
      <c r="B95" s="44"/>
      <c r="C95" s="53">
        <v>188.74</v>
      </c>
      <c r="D95" s="53">
        <v>196.46</v>
      </c>
      <c r="E95" s="53">
        <v>300.08</v>
      </c>
      <c r="F95" s="53">
        <v>307.76</v>
      </c>
      <c r="G95" s="53">
        <v>315.45</v>
      </c>
      <c r="H95" s="53">
        <v>323.18</v>
      </c>
      <c r="I95" s="53">
        <v>330.86</v>
      </c>
      <c r="J95" s="53">
        <v>338.59</v>
      </c>
      <c r="K95" s="53">
        <v>346.28</v>
      </c>
      <c r="L95" s="54">
        <v>360.19</v>
      </c>
      <c r="M95" s="54">
        <v>368.14</v>
      </c>
      <c r="N95" s="54">
        <v>376.09</v>
      </c>
    </row>
    <row r="96" spans="1:14" x14ac:dyDescent="0.3">
      <c r="A96" s="48">
        <v>1600</v>
      </c>
      <c r="B96" s="44"/>
      <c r="C96" s="53">
        <v>201.53</v>
      </c>
      <c r="D96" s="53">
        <v>209.21</v>
      </c>
      <c r="E96" s="53">
        <v>324.83</v>
      </c>
      <c r="F96" s="53">
        <v>332.51</v>
      </c>
      <c r="G96" s="53">
        <v>340.24</v>
      </c>
      <c r="H96" s="53">
        <v>347.93</v>
      </c>
      <c r="I96" s="53">
        <v>355.61</v>
      </c>
      <c r="J96" s="53">
        <v>363.34</v>
      </c>
      <c r="K96" s="53">
        <v>371.03</v>
      </c>
      <c r="L96" s="54">
        <v>384.98</v>
      </c>
      <c r="M96" s="54">
        <v>392.89</v>
      </c>
      <c r="N96" s="54">
        <v>400.84</v>
      </c>
    </row>
    <row r="97" spans="1:14" x14ac:dyDescent="0.3">
      <c r="A97" s="48">
        <v>1800</v>
      </c>
      <c r="B97" s="44"/>
      <c r="C97" s="53">
        <v>214.28</v>
      </c>
      <c r="D97" s="53">
        <v>222</v>
      </c>
      <c r="E97" s="53">
        <v>349.58</v>
      </c>
      <c r="F97" s="53">
        <v>357.26</v>
      </c>
      <c r="G97" s="53">
        <v>364.99</v>
      </c>
      <c r="H97" s="53">
        <v>372.68</v>
      </c>
      <c r="I97" s="53">
        <v>380.4</v>
      </c>
      <c r="J97" s="53">
        <v>388.09</v>
      </c>
      <c r="K97" s="53">
        <v>395.78</v>
      </c>
      <c r="L97" s="54">
        <v>409.73</v>
      </c>
      <c r="M97" s="54">
        <v>417.68</v>
      </c>
      <c r="N97" s="54">
        <v>425.59</v>
      </c>
    </row>
    <row r="98" spans="1:14" x14ac:dyDescent="0.3">
      <c r="A98" s="48">
        <v>2000</v>
      </c>
      <c r="B98" s="44"/>
      <c r="C98" s="53">
        <v>227.06</v>
      </c>
      <c r="D98" s="53">
        <v>234.75</v>
      </c>
      <c r="E98" s="53">
        <v>374.33</v>
      </c>
      <c r="F98" s="53">
        <v>382.05</v>
      </c>
      <c r="G98" s="53">
        <v>389.74</v>
      </c>
      <c r="H98" s="53">
        <v>397.43</v>
      </c>
      <c r="I98" s="53">
        <v>405.15</v>
      </c>
      <c r="J98" s="53">
        <v>412.84</v>
      </c>
      <c r="K98" s="53">
        <v>420.53</v>
      </c>
      <c r="L98" s="54">
        <v>434.48</v>
      </c>
      <c r="M98" s="54">
        <v>442.43</v>
      </c>
      <c r="N98" s="54">
        <v>450.38</v>
      </c>
    </row>
    <row r="99" spans="1:14" x14ac:dyDescent="0.3">
      <c r="A99" s="48">
        <v>2200</v>
      </c>
      <c r="B99" s="44"/>
      <c r="C99" s="53">
        <v>239.81</v>
      </c>
      <c r="D99" s="53">
        <v>247.54</v>
      </c>
      <c r="E99" s="53">
        <v>399.08</v>
      </c>
      <c r="F99" s="53">
        <v>406.8</v>
      </c>
      <c r="G99" s="53">
        <v>414.49</v>
      </c>
      <c r="H99" s="53">
        <v>422.21</v>
      </c>
      <c r="I99" s="53">
        <v>429.9</v>
      </c>
      <c r="J99" s="53">
        <v>437.59</v>
      </c>
      <c r="K99" s="54">
        <v>486.56</v>
      </c>
      <c r="L99" s="54">
        <v>521.63</v>
      </c>
      <c r="M99" s="53"/>
      <c r="N99" s="53"/>
    </row>
    <row r="100" spans="1:14" x14ac:dyDescent="0.3">
      <c r="A100" s="48">
        <v>2400</v>
      </c>
      <c r="B100" s="44"/>
      <c r="C100" s="53">
        <v>252.6</v>
      </c>
      <c r="D100" s="53">
        <v>260.29000000000002</v>
      </c>
      <c r="E100" s="53">
        <v>423.86</v>
      </c>
      <c r="F100" s="53">
        <v>431.55</v>
      </c>
      <c r="G100" s="53">
        <v>439.24</v>
      </c>
      <c r="H100" s="53">
        <v>446.96</v>
      </c>
      <c r="I100" s="53">
        <v>454.65</v>
      </c>
      <c r="J100" s="54">
        <v>468.11</v>
      </c>
      <c r="K100" s="54">
        <v>512.51</v>
      </c>
      <c r="L100" s="53"/>
      <c r="M100" s="53"/>
      <c r="N100" s="53"/>
    </row>
    <row r="101" spans="1:14" x14ac:dyDescent="0.3">
      <c r="A101" s="48">
        <v>2600</v>
      </c>
      <c r="B101" s="44"/>
      <c r="C101" s="53">
        <v>265.35000000000002</v>
      </c>
      <c r="D101" s="53">
        <v>273.08</v>
      </c>
      <c r="E101" s="53">
        <v>448.61</v>
      </c>
      <c r="F101" s="53">
        <v>456.3</v>
      </c>
      <c r="G101" s="53">
        <v>464.03</v>
      </c>
      <c r="H101" s="53">
        <v>471.71</v>
      </c>
      <c r="I101" s="54">
        <v>484.91</v>
      </c>
      <c r="J101" s="54">
        <v>492.86</v>
      </c>
      <c r="K101" s="54">
        <v>538.46</v>
      </c>
      <c r="L101" s="53"/>
      <c r="M101" s="53"/>
      <c r="N101" s="53"/>
    </row>
    <row r="102" spans="1:14" x14ac:dyDescent="0.3">
      <c r="A102" s="48">
        <v>2800</v>
      </c>
      <c r="B102" s="44"/>
      <c r="C102" s="53">
        <v>278.14</v>
      </c>
      <c r="D102" s="53">
        <v>285.83</v>
      </c>
      <c r="E102" s="53">
        <v>473.36</v>
      </c>
      <c r="F102" s="53">
        <v>481.05</v>
      </c>
      <c r="G102" s="53">
        <v>488.78</v>
      </c>
      <c r="H102" s="54">
        <v>501.75</v>
      </c>
      <c r="I102" s="54">
        <v>509.66</v>
      </c>
      <c r="J102" s="53"/>
      <c r="K102" s="53"/>
      <c r="L102" s="53"/>
      <c r="M102" s="53"/>
      <c r="N102" s="53"/>
    </row>
    <row r="103" spans="1:14" x14ac:dyDescent="0.3">
      <c r="A103" s="48">
        <v>3000</v>
      </c>
      <c r="B103" s="44"/>
      <c r="C103" s="53">
        <v>290.89</v>
      </c>
      <c r="D103" s="53">
        <v>298.61</v>
      </c>
      <c r="E103" s="53">
        <v>498.11</v>
      </c>
      <c r="F103" s="53">
        <v>505.84</v>
      </c>
      <c r="G103" s="53">
        <v>513.53</v>
      </c>
      <c r="H103" s="54">
        <v>526.5</v>
      </c>
      <c r="I103" s="54">
        <v>534.45000000000005</v>
      </c>
      <c r="J103" s="53"/>
      <c r="K103" s="53"/>
      <c r="L103" s="53"/>
      <c r="M103" s="53"/>
      <c r="N103" s="53"/>
    </row>
    <row r="105" spans="1:14" ht="15.5" x14ac:dyDescent="0.3">
      <c r="A105" s="37" t="s">
        <v>45</v>
      </c>
      <c r="B105" s="37"/>
      <c r="C105" s="37"/>
      <c r="D105" s="37"/>
      <c r="E105" s="37"/>
      <c r="F105" s="37"/>
      <c r="G105" s="37"/>
      <c r="H105" s="37"/>
      <c r="I105" s="37"/>
      <c r="J105" s="37"/>
      <c r="K105" s="37"/>
      <c r="L105" s="37"/>
      <c r="M105" s="37"/>
      <c r="N105" s="37"/>
    </row>
    <row r="106" spans="1:14" x14ac:dyDescent="0.3">
      <c r="A106" s="38" t="s">
        <v>53</v>
      </c>
      <c r="B106" s="38"/>
      <c r="C106" s="38"/>
      <c r="D106" s="38"/>
      <c r="E106" s="38"/>
      <c r="F106" s="38"/>
      <c r="G106" s="38"/>
      <c r="H106" s="38"/>
      <c r="I106" s="38"/>
      <c r="J106" s="38"/>
      <c r="K106" s="38"/>
      <c r="L106" s="38"/>
      <c r="M106" s="38"/>
      <c r="N106" s="38"/>
    </row>
    <row r="107" spans="1:14" s="39" customFormat="1" ht="6" customHeight="1" x14ac:dyDescent="0.3">
      <c r="C107" s="40"/>
      <c r="D107" s="40"/>
      <c r="E107" s="40"/>
      <c r="F107" s="40"/>
      <c r="G107" s="40"/>
      <c r="H107" s="40"/>
      <c r="I107" s="40"/>
      <c r="J107" s="40"/>
      <c r="K107" s="40"/>
      <c r="L107" s="40"/>
      <c r="M107" s="40"/>
      <c r="N107" s="40"/>
    </row>
    <row r="108" spans="1:14" ht="14.5" thickBot="1" x14ac:dyDescent="0.35">
      <c r="A108" s="41"/>
      <c r="B108" s="41"/>
      <c r="C108" s="42">
        <v>800</v>
      </c>
      <c r="D108" s="42">
        <v>1000</v>
      </c>
      <c r="E108" s="42">
        <v>1200</v>
      </c>
      <c r="F108" s="42">
        <v>1400</v>
      </c>
      <c r="G108" s="42">
        <v>1600</v>
      </c>
      <c r="H108" s="42">
        <v>1800</v>
      </c>
      <c r="I108" s="42">
        <v>2000</v>
      </c>
      <c r="J108" s="42">
        <v>2200</v>
      </c>
      <c r="K108" s="42">
        <v>2400</v>
      </c>
      <c r="L108" s="42">
        <v>2600</v>
      </c>
      <c r="M108" s="42">
        <v>2800</v>
      </c>
      <c r="N108" s="42">
        <v>3000</v>
      </c>
    </row>
    <row r="109" spans="1:14" x14ac:dyDescent="0.3">
      <c r="A109" s="43">
        <v>800</v>
      </c>
      <c r="B109" s="44"/>
      <c r="C109" s="53">
        <v>155.36000000000001</v>
      </c>
      <c r="D109" s="53">
        <v>163.09</v>
      </c>
      <c r="E109" s="53">
        <v>235.73</v>
      </c>
      <c r="F109" s="53">
        <v>243.45</v>
      </c>
      <c r="G109" s="53">
        <v>251.14</v>
      </c>
      <c r="H109" s="53">
        <v>258.86</v>
      </c>
      <c r="I109" s="53">
        <v>266.55</v>
      </c>
      <c r="J109" s="53">
        <v>274.24</v>
      </c>
      <c r="K109" s="53">
        <v>281.95999999999998</v>
      </c>
      <c r="L109" s="54">
        <v>296.06</v>
      </c>
      <c r="M109" s="54">
        <v>304.01</v>
      </c>
      <c r="N109" s="54">
        <v>311.95999999999998</v>
      </c>
    </row>
    <row r="110" spans="1:14" x14ac:dyDescent="0.3">
      <c r="A110" s="48">
        <v>1000</v>
      </c>
      <c r="B110" s="44"/>
      <c r="C110" s="53">
        <v>169.13</v>
      </c>
      <c r="D110" s="53">
        <v>176.85</v>
      </c>
      <c r="E110" s="53">
        <v>262.5</v>
      </c>
      <c r="F110" s="53">
        <v>270.23</v>
      </c>
      <c r="G110" s="53">
        <v>277.91000000000003</v>
      </c>
      <c r="H110" s="53">
        <v>285.60000000000002</v>
      </c>
      <c r="I110" s="53">
        <v>293.33</v>
      </c>
      <c r="J110" s="53">
        <v>301.01</v>
      </c>
      <c r="K110" s="53">
        <v>308.7</v>
      </c>
      <c r="L110" s="54">
        <v>322.83999999999997</v>
      </c>
      <c r="M110" s="54">
        <v>330.79</v>
      </c>
      <c r="N110" s="54">
        <v>338.74</v>
      </c>
    </row>
    <row r="111" spans="1:14" x14ac:dyDescent="0.3">
      <c r="A111" s="48">
        <v>1200</v>
      </c>
      <c r="B111" s="44"/>
      <c r="C111" s="53">
        <v>182.93</v>
      </c>
      <c r="D111" s="53">
        <v>190.61</v>
      </c>
      <c r="E111" s="53">
        <v>289.27999999999997</v>
      </c>
      <c r="F111" s="53">
        <v>296.95999999999998</v>
      </c>
      <c r="G111" s="53">
        <v>304.69</v>
      </c>
      <c r="H111" s="53">
        <v>312.38</v>
      </c>
      <c r="I111" s="53">
        <v>320.06</v>
      </c>
      <c r="J111" s="53">
        <v>327.79</v>
      </c>
      <c r="K111" s="53">
        <v>335.48</v>
      </c>
      <c r="L111" s="54">
        <v>349.61</v>
      </c>
      <c r="M111" s="54">
        <v>357.56</v>
      </c>
      <c r="N111" s="54">
        <v>365.51</v>
      </c>
    </row>
    <row r="112" spans="1:14" x14ac:dyDescent="0.3">
      <c r="A112" s="48">
        <v>1400</v>
      </c>
      <c r="B112" s="44"/>
      <c r="C112" s="53">
        <v>196.69</v>
      </c>
      <c r="D112" s="53">
        <v>204.38</v>
      </c>
      <c r="E112" s="53">
        <v>316.05</v>
      </c>
      <c r="F112" s="53">
        <v>323.74</v>
      </c>
      <c r="G112" s="53">
        <v>331.46</v>
      </c>
      <c r="H112" s="53">
        <v>339.15</v>
      </c>
      <c r="I112" s="53">
        <v>346.84</v>
      </c>
      <c r="J112" s="53">
        <v>354.56</v>
      </c>
      <c r="K112" s="53">
        <v>362.25</v>
      </c>
      <c r="L112" s="54">
        <v>376.39</v>
      </c>
      <c r="M112" s="54">
        <v>384.34</v>
      </c>
      <c r="N112" s="54">
        <v>392.25</v>
      </c>
    </row>
    <row r="113" spans="1:14" x14ac:dyDescent="0.3">
      <c r="A113" s="48">
        <v>1600</v>
      </c>
      <c r="B113" s="44"/>
      <c r="C113" s="53">
        <v>210.45</v>
      </c>
      <c r="D113" s="53">
        <v>218.18</v>
      </c>
      <c r="E113" s="53">
        <v>342.83</v>
      </c>
      <c r="F113" s="53">
        <v>350.51</v>
      </c>
      <c r="G113" s="53">
        <v>358.2</v>
      </c>
      <c r="H113" s="53">
        <v>365.93</v>
      </c>
      <c r="I113" s="53">
        <v>373.61</v>
      </c>
      <c r="J113" s="53">
        <v>381.3</v>
      </c>
      <c r="K113" s="53">
        <v>389.03</v>
      </c>
      <c r="L113" s="54">
        <v>403.16</v>
      </c>
      <c r="M113" s="54">
        <v>411.08</v>
      </c>
      <c r="N113" s="54">
        <v>419.03</v>
      </c>
    </row>
    <row r="114" spans="1:14" x14ac:dyDescent="0.3">
      <c r="A114" s="48">
        <v>1800</v>
      </c>
      <c r="B114" s="44"/>
      <c r="C114" s="53">
        <v>224.25</v>
      </c>
      <c r="D114" s="53">
        <v>231.94</v>
      </c>
      <c r="E114" s="53">
        <v>369.56</v>
      </c>
      <c r="F114" s="53">
        <v>377.29</v>
      </c>
      <c r="G114" s="53">
        <v>384.98</v>
      </c>
      <c r="H114" s="53">
        <v>392.7</v>
      </c>
      <c r="I114" s="53">
        <v>400.39</v>
      </c>
      <c r="J114" s="53">
        <v>408.08</v>
      </c>
      <c r="K114" s="53">
        <v>415.8</v>
      </c>
      <c r="L114" s="54">
        <v>429.9</v>
      </c>
      <c r="M114" s="54">
        <v>437.85</v>
      </c>
      <c r="N114" s="54">
        <v>445.8</v>
      </c>
    </row>
    <row r="115" spans="1:14" x14ac:dyDescent="0.3">
      <c r="A115" s="48">
        <v>2000</v>
      </c>
      <c r="B115" s="44"/>
      <c r="C115" s="53">
        <v>238.01</v>
      </c>
      <c r="D115" s="53">
        <v>245.7</v>
      </c>
      <c r="E115" s="53">
        <v>396.34</v>
      </c>
      <c r="F115" s="53">
        <v>404.06</v>
      </c>
      <c r="G115" s="53">
        <v>411.75</v>
      </c>
      <c r="H115" s="53">
        <v>419.44</v>
      </c>
      <c r="I115" s="53">
        <v>427.16</v>
      </c>
      <c r="J115" s="53">
        <v>478.28</v>
      </c>
      <c r="K115" s="53">
        <v>515.21</v>
      </c>
      <c r="L115" s="54">
        <v>561.19000000000005</v>
      </c>
      <c r="M115" s="54">
        <v>598.35</v>
      </c>
      <c r="N115" s="54">
        <v>636.83000000000004</v>
      </c>
    </row>
    <row r="116" spans="1:14" x14ac:dyDescent="0.3">
      <c r="A116" s="48">
        <v>2200</v>
      </c>
      <c r="B116" s="44"/>
      <c r="C116" s="53">
        <v>251.78</v>
      </c>
      <c r="D116" s="53">
        <v>259.5</v>
      </c>
      <c r="E116" s="53">
        <v>423.11</v>
      </c>
      <c r="F116" s="53">
        <v>430.8</v>
      </c>
      <c r="G116" s="53">
        <v>438.53</v>
      </c>
      <c r="H116" s="53">
        <v>446.21</v>
      </c>
      <c r="I116" s="53">
        <v>453.9</v>
      </c>
      <c r="J116" s="53">
        <v>506.36</v>
      </c>
      <c r="K116" s="54">
        <v>553.39</v>
      </c>
      <c r="L116" s="54">
        <v>594.45000000000005</v>
      </c>
      <c r="M116" s="53"/>
      <c r="N116" s="53"/>
    </row>
    <row r="117" spans="1:14" x14ac:dyDescent="0.3">
      <c r="A117" s="48">
        <v>2400</v>
      </c>
      <c r="B117" s="44"/>
      <c r="C117" s="53">
        <v>265.58</v>
      </c>
      <c r="D117" s="53">
        <v>273.26</v>
      </c>
      <c r="E117" s="53">
        <v>449.89</v>
      </c>
      <c r="F117" s="53">
        <v>457.58</v>
      </c>
      <c r="G117" s="53">
        <v>465.3</v>
      </c>
      <c r="H117" s="53">
        <v>472.99</v>
      </c>
      <c r="I117" s="53">
        <v>480.68</v>
      </c>
      <c r="J117" s="54">
        <v>541.69000000000005</v>
      </c>
      <c r="K117" s="54">
        <v>585.34</v>
      </c>
      <c r="L117" s="53"/>
      <c r="M117" s="53"/>
      <c r="N117" s="53"/>
    </row>
    <row r="118" spans="1:14" x14ac:dyDescent="0.3">
      <c r="A118" s="48">
        <v>2600</v>
      </c>
      <c r="B118" s="44"/>
      <c r="C118" s="53">
        <v>279.33999999999997</v>
      </c>
      <c r="D118" s="53">
        <v>287.02999999999997</v>
      </c>
      <c r="E118" s="53">
        <v>476.66</v>
      </c>
      <c r="F118" s="53">
        <v>484.35</v>
      </c>
      <c r="G118" s="53">
        <v>492.04</v>
      </c>
      <c r="H118" s="53">
        <v>499.76</v>
      </c>
      <c r="I118" s="54">
        <v>513.15</v>
      </c>
      <c r="J118" s="54">
        <v>571.04999999999995</v>
      </c>
      <c r="K118" s="54">
        <v>617.29</v>
      </c>
      <c r="L118" s="53"/>
      <c r="M118" s="53"/>
      <c r="N118" s="53"/>
    </row>
    <row r="119" spans="1:14" x14ac:dyDescent="0.3">
      <c r="A119" s="48">
        <v>2800</v>
      </c>
      <c r="B119" s="44"/>
      <c r="C119" s="53">
        <v>293.10000000000002</v>
      </c>
      <c r="D119" s="53">
        <v>300.83</v>
      </c>
      <c r="E119" s="53">
        <v>503.4</v>
      </c>
      <c r="F119" s="53">
        <v>511.13</v>
      </c>
      <c r="G119" s="53">
        <v>518.80999999999995</v>
      </c>
      <c r="H119" s="54">
        <v>531.98</v>
      </c>
      <c r="I119" s="54">
        <v>539.92999999999995</v>
      </c>
      <c r="J119" s="53"/>
      <c r="K119" s="53"/>
      <c r="L119" s="53"/>
      <c r="M119" s="53"/>
      <c r="N119" s="53"/>
    </row>
    <row r="120" spans="1:14" x14ac:dyDescent="0.3">
      <c r="A120" s="48">
        <v>3000</v>
      </c>
      <c r="B120" s="44"/>
      <c r="C120" s="53">
        <v>306.86</v>
      </c>
      <c r="D120" s="53">
        <v>314.58999999999997</v>
      </c>
      <c r="E120" s="53">
        <v>530.17999999999995</v>
      </c>
      <c r="F120" s="53">
        <v>537.9</v>
      </c>
      <c r="G120" s="53">
        <v>545.59</v>
      </c>
      <c r="H120" s="54">
        <v>558.75</v>
      </c>
      <c r="I120" s="54">
        <v>566.70000000000005</v>
      </c>
      <c r="J120" s="53"/>
      <c r="K120" s="53"/>
      <c r="L120" s="53"/>
      <c r="M120" s="53"/>
      <c r="N120" s="53"/>
    </row>
    <row r="122" spans="1:14" hidden="1" x14ac:dyDescent="0.3">
      <c r="C122" s="62"/>
    </row>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A7B674-5AFA-4B1A-9274-0581B6E35778}">
  <dimension ref="A1:U24"/>
  <sheetViews>
    <sheetView showGridLines="0" workbookViewId="0">
      <selection activeCell="K18" sqref="K18"/>
    </sheetView>
  </sheetViews>
  <sheetFormatPr defaultColWidth="9.1796875" defaultRowHeight="14" x14ac:dyDescent="0.3"/>
  <cols>
    <col min="1" max="1" width="14.453125" style="32" customWidth="1"/>
    <col min="2" max="2" width="1.453125" style="32" customWidth="1"/>
    <col min="3" max="12" width="7.81640625" style="32" customWidth="1"/>
    <col min="13" max="16384" width="9.1796875" style="32"/>
  </cols>
  <sheetData>
    <row r="1" spans="1:21" ht="30" customHeight="1" x14ac:dyDescent="0.3">
      <c r="A1" s="35" t="s">
        <v>154</v>
      </c>
      <c r="B1" s="36"/>
      <c r="C1" s="36"/>
      <c r="D1" s="36"/>
    </row>
    <row r="3" spans="1:21" ht="15.5" x14ac:dyDescent="0.3">
      <c r="C3" s="81" t="s">
        <v>84</v>
      </c>
      <c r="D3" s="81"/>
      <c r="E3" s="81"/>
      <c r="F3" s="81"/>
      <c r="G3" s="81"/>
      <c r="H3" s="81"/>
      <c r="I3" s="81"/>
      <c r="J3" s="81"/>
      <c r="K3" s="81"/>
      <c r="L3" s="81"/>
    </row>
    <row r="4" spans="1:21" ht="14.5" thickBot="1" x14ac:dyDescent="0.35">
      <c r="A4" s="41"/>
      <c r="B4" s="41"/>
      <c r="C4" s="42">
        <v>500</v>
      </c>
      <c r="D4" s="42">
        <v>1000</v>
      </c>
      <c r="E4" s="42">
        <v>1500</v>
      </c>
      <c r="F4" s="42">
        <v>2000</v>
      </c>
      <c r="G4" s="42">
        <v>2500</v>
      </c>
      <c r="H4" s="42">
        <v>3000</v>
      </c>
      <c r="I4" s="42">
        <v>3500</v>
      </c>
      <c r="J4" s="42">
        <v>4000</v>
      </c>
      <c r="K4" s="42">
        <v>4500</v>
      </c>
      <c r="L4" s="42">
        <v>5000</v>
      </c>
      <c r="M4" s="42">
        <v>5500</v>
      </c>
      <c r="N4" s="42">
        <v>6000</v>
      </c>
      <c r="O4" s="42">
        <v>7000</v>
      </c>
      <c r="P4" s="42">
        <v>7500</v>
      </c>
      <c r="Q4" s="42">
        <v>8000</v>
      </c>
      <c r="R4" s="42">
        <v>8500</v>
      </c>
      <c r="S4" s="42">
        <v>9000</v>
      </c>
      <c r="T4" s="42">
        <v>9500</v>
      </c>
      <c r="U4" s="42">
        <v>10000</v>
      </c>
    </row>
    <row r="5" spans="1:21" x14ac:dyDescent="0.3">
      <c r="A5" s="43" t="s">
        <v>85</v>
      </c>
      <c r="B5" s="43">
        <v>10</v>
      </c>
      <c r="C5" s="45">
        <v>766.65</v>
      </c>
      <c r="D5" s="46">
        <v>813.41</v>
      </c>
      <c r="E5" s="46">
        <v>860.18</v>
      </c>
      <c r="F5" s="46">
        <v>906.94</v>
      </c>
      <c r="G5" s="46">
        <v>953.7</v>
      </c>
      <c r="H5" s="46">
        <v>1000.46</v>
      </c>
      <c r="I5" s="46">
        <v>1047.23</v>
      </c>
      <c r="J5" s="46">
        <v>1093.99</v>
      </c>
      <c r="K5" s="46">
        <v>1140.75</v>
      </c>
      <c r="L5" s="46">
        <v>1187.51</v>
      </c>
      <c r="M5" s="45">
        <v>1247.78</v>
      </c>
      <c r="N5" s="46">
        <v>1294.54</v>
      </c>
      <c r="O5" s="46">
        <v>1388.06</v>
      </c>
      <c r="P5" s="46">
        <v>1434.83</v>
      </c>
      <c r="Q5" s="46">
        <v>1481.59</v>
      </c>
      <c r="R5" s="46">
        <v>1528.35</v>
      </c>
      <c r="S5" s="46">
        <v>1575.11</v>
      </c>
      <c r="T5" s="46">
        <v>1621.88</v>
      </c>
      <c r="U5" s="46">
        <v>1668.64</v>
      </c>
    </row>
    <row r="6" spans="1:21" x14ac:dyDescent="0.3">
      <c r="A6" s="48" t="s">
        <v>86</v>
      </c>
      <c r="B6" s="43">
        <v>10</v>
      </c>
      <c r="C6" s="52">
        <v>761.96</v>
      </c>
      <c r="D6" s="53">
        <v>804</v>
      </c>
      <c r="E6" s="53">
        <v>846.08</v>
      </c>
      <c r="F6" s="53">
        <v>888.11</v>
      </c>
      <c r="G6" s="53">
        <v>930.19</v>
      </c>
      <c r="H6" s="53">
        <v>972.23</v>
      </c>
      <c r="I6" s="53">
        <v>1014.3</v>
      </c>
      <c r="J6" s="53">
        <v>1056.3399999999999</v>
      </c>
      <c r="K6" s="53">
        <v>1098.4100000000001</v>
      </c>
      <c r="L6" s="53">
        <v>1140.45</v>
      </c>
      <c r="M6" s="52">
        <v>1196.03</v>
      </c>
      <c r="N6" s="53">
        <v>1238.06</v>
      </c>
      <c r="O6" s="53">
        <v>1322.18</v>
      </c>
      <c r="P6" s="53">
        <v>1364.25</v>
      </c>
      <c r="Q6" s="53">
        <v>1406.29</v>
      </c>
      <c r="R6" s="53">
        <v>1448.36</v>
      </c>
      <c r="S6" s="53">
        <v>1490.4</v>
      </c>
      <c r="T6" s="53">
        <v>1532.48</v>
      </c>
      <c r="U6" s="53">
        <v>1574.51</v>
      </c>
    </row>
    <row r="7" spans="1:21" x14ac:dyDescent="0.3">
      <c r="A7" s="48" t="s">
        <v>87</v>
      </c>
      <c r="B7" s="82">
        <v>10</v>
      </c>
      <c r="C7" s="52">
        <v>747.86</v>
      </c>
      <c r="D7" s="53">
        <v>786.49</v>
      </c>
      <c r="E7" s="53">
        <v>825.15</v>
      </c>
      <c r="F7" s="53">
        <v>863.78</v>
      </c>
      <c r="G7" s="53">
        <v>902.44</v>
      </c>
      <c r="H7" s="53">
        <v>941.06</v>
      </c>
      <c r="I7" s="53">
        <v>979.73</v>
      </c>
      <c r="J7" s="53">
        <v>1018.35</v>
      </c>
      <c r="K7" s="53">
        <v>1057.01</v>
      </c>
      <c r="L7" s="53">
        <v>1095.6400000000001</v>
      </c>
      <c r="M7" s="52">
        <v>1147.8</v>
      </c>
      <c r="N7" s="53">
        <v>1186.43</v>
      </c>
      <c r="O7" s="53">
        <v>1263.71</v>
      </c>
      <c r="P7" s="53">
        <v>1302.3800000000001</v>
      </c>
      <c r="Q7" s="53">
        <v>1341</v>
      </c>
      <c r="R7" s="53">
        <v>1379.66</v>
      </c>
      <c r="S7" s="53">
        <v>1418.29</v>
      </c>
      <c r="T7" s="53">
        <v>1456.95</v>
      </c>
      <c r="U7" s="53">
        <v>1495.58</v>
      </c>
    </row>
    <row r="8" spans="1:21" x14ac:dyDescent="0.3">
      <c r="A8" s="55" t="s">
        <v>88</v>
      </c>
      <c r="B8" s="55"/>
      <c r="C8" s="55"/>
      <c r="D8" s="55"/>
      <c r="E8" s="55"/>
      <c r="F8" s="55"/>
      <c r="G8" s="55"/>
      <c r="H8" s="55"/>
      <c r="I8" s="55"/>
      <c r="J8" s="55"/>
      <c r="K8" s="55"/>
      <c r="L8" s="55"/>
      <c r="M8" s="55"/>
      <c r="N8" s="55"/>
    </row>
    <row r="10" spans="1:21" ht="15.5" x14ac:dyDescent="0.3">
      <c r="C10" s="81" t="s">
        <v>89</v>
      </c>
      <c r="D10" s="81"/>
      <c r="E10" s="81"/>
      <c r="F10" s="81"/>
      <c r="G10" s="81"/>
      <c r="H10" s="81"/>
      <c r="I10" s="81"/>
      <c r="J10" s="81"/>
      <c r="K10" s="81"/>
      <c r="L10" s="81"/>
    </row>
    <row r="11" spans="1:21" ht="14.5" thickBot="1" x14ac:dyDescent="0.35">
      <c r="A11" s="41"/>
      <c r="B11" s="41"/>
      <c r="C11" s="42">
        <v>500</v>
      </c>
      <c r="D11" s="42">
        <v>1000</v>
      </c>
      <c r="E11" s="42">
        <v>1500</v>
      </c>
      <c r="F11" s="42">
        <v>2000</v>
      </c>
      <c r="G11" s="42">
        <v>2500</v>
      </c>
      <c r="H11" s="42">
        <v>3000</v>
      </c>
      <c r="I11" s="42">
        <v>3500</v>
      </c>
      <c r="J11" s="42">
        <v>4000</v>
      </c>
      <c r="K11" s="42">
        <v>4500</v>
      </c>
      <c r="L11" s="42">
        <v>5000</v>
      </c>
      <c r="M11" s="42">
        <v>5500</v>
      </c>
      <c r="N11" s="42">
        <v>6000</v>
      </c>
      <c r="O11" s="42">
        <v>7000</v>
      </c>
      <c r="P11" s="42">
        <v>7500</v>
      </c>
      <c r="Q11" s="42">
        <v>8000</v>
      </c>
      <c r="R11" s="42">
        <v>8500</v>
      </c>
      <c r="S11" s="42">
        <v>9000</v>
      </c>
      <c r="T11" s="42">
        <v>9500</v>
      </c>
      <c r="U11" s="42">
        <v>10000</v>
      </c>
    </row>
    <row r="12" spans="1:21" x14ac:dyDescent="0.3">
      <c r="A12" s="43" t="s">
        <v>85</v>
      </c>
      <c r="B12" s="43">
        <v>10</v>
      </c>
      <c r="C12" s="45">
        <v>812.44</v>
      </c>
      <c r="D12" s="46">
        <v>859.2</v>
      </c>
      <c r="E12" s="46">
        <v>905.96</v>
      </c>
      <c r="F12" s="46">
        <v>952.73</v>
      </c>
      <c r="G12" s="46">
        <v>999.49</v>
      </c>
      <c r="H12" s="46">
        <v>1046.25</v>
      </c>
      <c r="I12" s="46">
        <v>1093.01</v>
      </c>
      <c r="J12" s="46">
        <v>1139.78</v>
      </c>
      <c r="K12" s="46">
        <v>1186.54</v>
      </c>
      <c r="L12" s="46">
        <v>1233.3</v>
      </c>
      <c r="M12" s="45">
        <v>1293.56</v>
      </c>
      <c r="N12" s="46">
        <v>1340.33</v>
      </c>
      <c r="O12" s="46">
        <v>1433.85</v>
      </c>
      <c r="P12" s="46">
        <v>1480.61</v>
      </c>
      <c r="Q12" s="46">
        <v>1527.38</v>
      </c>
      <c r="R12" s="46">
        <v>1574.14</v>
      </c>
      <c r="S12" s="46">
        <v>1620.9</v>
      </c>
      <c r="T12" s="46">
        <v>1667.66</v>
      </c>
      <c r="U12" s="46">
        <v>1714.43</v>
      </c>
    </row>
    <row r="13" spans="1:21" x14ac:dyDescent="0.3">
      <c r="A13" s="48" t="s">
        <v>86</v>
      </c>
      <c r="B13" s="43">
        <v>10</v>
      </c>
      <c r="C13" s="52">
        <v>807.75</v>
      </c>
      <c r="D13" s="53">
        <v>849.79</v>
      </c>
      <c r="E13" s="53">
        <v>891.86</v>
      </c>
      <c r="F13" s="53">
        <v>933.9</v>
      </c>
      <c r="G13" s="53">
        <v>975.98</v>
      </c>
      <c r="H13" s="53">
        <v>1018.01</v>
      </c>
      <c r="I13" s="53">
        <v>1060.0899999999999</v>
      </c>
      <c r="J13" s="53">
        <v>1102.1300000000001</v>
      </c>
      <c r="K13" s="53">
        <v>1144.2</v>
      </c>
      <c r="L13" s="53">
        <v>1186.24</v>
      </c>
      <c r="M13" s="52">
        <v>1241.81</v>
      </c>
      <c r="N13" s="53">
        <v>1283.8499999999999</v>
      </c>
      <c r="O13" s="53">
        <v>1367.96</v>
      </c>
      <c r="P13" s="53">
        <v>1410.04</v>
      </c>
      <c r="Q13" s="53">
        <v>1452.08</v>
      </c>
      <c r="R13" s="53">
        <v>1494.15</v>
      </c>
      <c r="S13" s="53">
        <v>1536.19</v>
      </c>
      <c r="T13" s="53">
        <v>1578.26</v>
      </c>
      <c r="U13" s="53">
        <v>1620.3</v>
      </c>
    </row>
    <row r="14" spans="1:21" x14ac:dyDescent="0.3">
      <c r="A14" s="48" t="s">
        <v>87</v>
      </c>
      <c r="B14" s="43">
        <v>10</v>
      </c>
      <c r="C14" s="52">
        <v>800.78</v>
      </c>
      <c r="D14" s="53">
        <v>839.4</v>
      </c>
      <c r="E14" s="53">
        <v>878.06</v>
      </c>
      <c r="F14" s="53">
        <v>916.69</v>
      </c>
      <c r="G14" s="53">
        <v>955.35</v>
      </c>
      <c r="H14" s="53">
        <v>993.98</v>
      </c>
      <c r="I14" s="53">
        <v>1032.6400000000001</v>
      </c>
      <c r="J14" s="53">
        <v>1071.26</v>
      </c>
      <c r="K14" s="53">
        <v>1109.93</v>
      </c>
      <c r="L14" s="53">
        <v>1148.55</v>
      </c>
      <c r="M14" s="52">
        <v>1200.71</v>
      </c>
      <c r="N14" s="53">
        <v>1239.3399999999999</v>
      </c>
      <c r="O14" s="53">
        <v>1316.63</v>
      </c>
      <c r="P14" s="53">
        <v>1355.29</v>
      </c>
      <c r="Q14" s="53">
        <v>1393.91</v>
      </c>
      <c r="R14" s="53">
        <v>1432.58</v>
      </c>
      <c r="S14" s="53">
        <v>1471.2</v>
      </c>
      <c r="T14" s="53">
        <v>1509.86</v>
      </c>
      <c r="U14" s="53">
        <v>1548.49</v>
      </c>
    </row>
    <row r="15" spans="1:21" x14ac:dyDescent="0.3">
      <c r="A15" s="55" t="s">
        <v>88</v>
      </c>
      <c r="B15" s="55"/>
      <c r="C15" s="62"/>
      <c r="D15" s="62"/>
      <c r="E15" s="62"/>
      <c r="F15" s="62"/>
      <c r="G15" s="62"/>
      <c r="H15" s="62"/>
      <c r="I15" s="62"/>
      <c r="J15" s="62"/>
      <c r="K15" s="62"/>
      <c r="L15" s="62"/>
    </row>
    <row r="17" spans="1:12" ht="15.5" x14ac:dyDescent="0.3">
      <c r="A17" s="66" t="s">
        <v>55</v>
      </c>
      <c r="B17" s="66"/>
      <c r="C17" s="66"/>
      <c r="D17" s="66"/>
      <c r="E17" s="66"/>
      <c r="F17" s="66"/>
      <c r="G17" s="66"/>
      <c r="H17" s="66"/>
      <c r="I17" s="66"/>
      <c r="J17" s="57" t="s">
        <v>155</v>
      </c>
      <c r="K17" s="57"/>
      <c r="L17" s="57"/>
    </row>
    <row r="18" spans="1:12" x14ac:dyDescent="0.3">
      <c r="A18" s="58" t="s">
        <v>311</v>
      </c>
      <c r="B18" s="58"/>
      <c r="C18" s="58"/>
      <c r="D18" s="58"/>
      <c r="E18" s="58"/>
      <c r="F18" s="58"/>
      <c r="G18" s="58"/>
      <c r="H18" s="58"/>
      <c r="I18" s="58"/>
      <c r="J18" s="67"/>
      <c r="K18" s="59">
        <v>0</v>
      </c>
      <c r="L18" s="67"/>
    </row>
    <row r="19" spans="1:12" x14ac:dyDescent="0.3">
      <c r="A19" s="58" t="s">
        <v>90</v>
      </c>
      <c r="B19" s="58"/>
      <c r="C19" s="58"/>
      <c r="D19" s="58"/>
      <c r="E19" s="58"/>
      <c r="F19" s="58"/>
      <c r="G19" s="58"/>
      <c r="H19" s="58"/>
      <c r="I19" s="58"/>
      <c r="J19" s="67"/>
      <c r="K19" s="59">
        <v>-110.96000000000004</v>
      </c>
      <c r="L19" s="67"/>
    </row>
    <row r="20" spans="1:12" x14ac:dyDescent="0.3">
      <c r="A20" s="60" t="s">
        <v>91</v>
      </c>
      <c r="B20" s="60"/>
      <c r="C20" s="60"/>
      <c r="D20" s="60"/>
      <c r="E20" s="60"/>
      <c r="F20" s="60"/>
      <c r="G20" s="60"/>
      <c r="H20" s="60"/>
      <c r="I20" s="60"/>
      <c r="J20" s="83"/>
      <c r="K20" s="59">
        <v>-420.86</v>
      </c>
      <c r="L20" s="83"/>
    </row>
    <row r="21" spans="1:12" x14ac:dyDescent="0.3">
      <c r="A21" s="60" t="s">
        <v>92</v>
      </c>
      <c r="B21" s="60"/>
      <c r="C21" s="60"/>
      <c r="D21" s="60"/>
      <c r="E21" s="60"/>
      <c r="F21" s="60"/>
      <c r="G21" s="60"/>
      <c r="H21" s="60"/>
      <c r="I21" s="60"/>
      <c r="J21" s="83"/>
      <c r="K21" s="59">
        <v>-216.75</v>
      </c>
      <c r="L21" s="83"/>
    </row>
    <row r="22" spans="1:12" x14ac:dyDescent="0.3">
      <c r="A22" s="60" t="s">
        <v>93</v>
      </c>
      <c r="B22" s="60"/>
      <c r="C22" s="60"/>
      <c r="D22" s="60"/>
      <c r="E22" s="60"/>
      <c r="F22" s="60"/>
      <c r="G22" s="60"/>
      <c r="H22" s="60"/>
      <c r="I22" s="60"/>
      <c r="J22" s="83"/>
      <c r="K22" s="59">
        <v>27.190000000000055</v>
      </c>
      <c r="L22" s="83"/>
    </row>
    <row r="23" spans="1:12" x14ac:dyDescent="0.3">
      <c r="A23" s="60" t="s">
        <v>94</v>
      </c>
      <c r="B23" s="60"/>
      <c r="C23" s="60"/>
      <c r="D23" s="60"/>
      <c r="E23" s="60"/>
      <c r="F23" s="60"/>
      <c r="G23" s="60"/>
      <c r="H23" s="60"/>
      <c r="I23" s="60"/>
      <c r="J23" s="83"/>
      <c r="K23" s="59">
        <v>385</v>
      </c>
      <c r="L23" s="83"/>
    </row>
    <row r="24" spans="1:12" x14ac:dyDescent="0.3">
      <c r="A24" s="60" t="s">
        <v>95</v>
      </c>
      <c r="B24" s="60"/>
      <c r="C24" s="60"/>
      <c r="D24" s="60"/>
      <c r="E24" s="60"/>
      <c r="F24" s="60"/>
      <c r="G24" s="60"/>
      <c r="H24" s="60"/>
      <c r="I24" s="60"/>
      <c r="J24" s="83"/>
      <c r="K24" s="59">
        <v>641</v>
      </c>
      <c r="L24" s="83"/>
    </row>
  </sheetData>
  <pageMargins left="0.7" right="0.7" top="0.75" bottom="0.75"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513157-F425-4A86-9731-F17268220329}">
  <dimension ref="A1:S14"/>
  <sheetViews>
    <sheetView showGridLines="0" workbookViewId="0">
      <selection activeCell="I22" sqref="I22"/>
    </sheetView>
  </sheetViews>
  <sheetFormatPr defaultColWidth="9.1796875" defaultRowHeight="14" x14ac:dyDescent="0.3"/>
  <cols>
    <col min="1" max="1" width="5.54296875" style="32" customWidth="1"/>
    <col min="2" max="2" width="1.453125" style="32" customWidth="1"/>
    <col min="3" max="19" width="5.54296875" style="32" customWidth="1"/>
    <col min="20" max="20" width="9.1796875" style="32"/>
    <col min="21" max="21" width="1.453125" style="32" customWidth="1"/>
    <col min="22" max="16384" width="9.1796875" style="32"/>
  </cols>
  <sheetData>
    <row r="1" spans="1:19" ht="28.5" customHeight="1" x14ac:dyDescent="0.3">
      <c r="A1" s="35" t="s">
        <v>156</v>
      </c>
      <c r="B1" s="36"/>
      <c r="C1" s="36"/>
      <c r="D1" s="36"/>
    </row>
    <row r="3" spans="1:19" ht="15.5" x14ac:dyDescent="0.3">
      <c r="C3" s="40" t="s">
        <v>96</v>
      </c>
      <c r="D3" s="40"/>
      <c r="E3" s="40"/>
      <c r="F3" s="40"/>
      <c r="G3" s="40"/>
      <c r="H3" s="40"/>
      <c r="I3" s="40"/>
      <c r="J3" s="40"/>
      <c r="K3" s="40"/>
      <c r="L3" s="40"/>
      <c r="M3" s="40"/>
      <c r="N3" s="40"/>
      <c r="O3" s="40"/>
      <c r="P3" s="40"/>
      <c r="Q3" s="40"/>
      <c r="R3" s="40"/>
      <c r="S3" s="40"/>
    </row>
    <row r="4" spans="1:19" ht="14.5" thickBot="1" x14ac:dyDescent="0.35">
      <c r="A4" s="41"/>
      <c r="B4" s="41"/>
      <c r="C4" s="42">
        <v>800</v>
      </c>
      <c r="D4" s="42">
        <v>1000</v>
      </c>
      <c r="E4" s="42">
        <v>1200</v>
      </c>
      <c r="F4" s="42">
        <v>1400</v>
      </c>
      <c r="G4" s="42">
        <v>1600</v>
      </c>
      <c r="H4" s="42">
        <v>1800</v>
      </c>
      <c r="I4" s="42">
        <v>2000</v>
      </c>
      <c r="J4" s="42">
        <v>2200</v>
      </c>
      <c r="K4" s="42">
        <v>2400</v>
      </c>
      <c r="L4" s="42">
        <v>2600</v>
      </c>
      <c r="M4" s="42">
        <v>2800</v>
      </c>
      <c r="N4" s="42">
        <v>3000</v>
      </c>
      <c r="O4" s="42">
        <v>3200</v>
      </c>
      <c r="P4" s="42">
        <v>3400</v>
      </c>
      <c r="Q4" s="42">
        <v>3600</v>
      </c>
      <c r="R4" s="42">
        <v>3800</v>
      </c>
      <c r="S4" s="42">
        <v>4000</v>
      </c>
    </row>
    <row r="5" spans="1:19" x14ac:dyDescent="0.3">
      <c r="A5" s="43"/>
      <c r="B5" s="43">
        <v>10</v>
      </c>
      <c r="C5" s="45">
        <v>545.70000000000005</v>
      </c>
      <c r="D5" s="46">
        <v>577.01</v>
      </c>
      <c r="E5" s="46">
        <v>608.29</v>
      </c>
      <c r="F5" s="46">
        <v>639.55999999999995</v>
      </c>
      <c r="G5" s="46">
        <v>670.84</v>
      </c>
      <c r="H5" s="46">
        <v>702.11</v>
      </c>
      <c r="I5" s="46">
        <v>733.39</v>
      </c>
      <c r="J5" s="46">
        <v>764.66</v>
      </c>
      <c r="K5" s="46">
        <v>795.94</v>
      </c>
      <c r="L5" s="46">
        <v>827.21</v>
      </c>
      <c r="M5" s="46">
        <v>858.49</v>
      </c>
      <c r="N5" s="46">
        <v>889.76</v>
      </c>
      <c r="O5" s="46">
        <v>921.04</v>
      </c>
      <c r="P5" s="46">
        <v>952.35</v>
      </c>
      <c r="Q5" s="46">
        <v>983.63</v>
      </c>
      <c r="R5" s="46">
        <v>1014.9</v>
      </c>
      <c r="S5" s="46">
        <v>1046.18</v>
      </c>
    </row>
    <row r="6" spans="1:19" s="55" customFormat="1" ht="9" x14ac:dyDescent="0.35">
      <c r="C6" s="55" t="s">
        <v>157</v>
      </c>
    </row>
    <row r="8" spans="1:19" ht="15.5" x14ac:dyDescent="0.3">
      <c r="A8" s="56" t="s">
        <v>55</v>
      </c>
      <c r="B8" s="56"/>
      <c r="C8" s="56"/>
      <c r="D8" s="56"/>
      <c r="E8" s="56"/>
      <c r="F8" s="56"/>
      <c r="G8" s="56"/>
      <c r="H8" s="56"/>
      <c r="I8" s="56"/>
      <c r="J8" s="56"/>
      <c r="K8" s="56"/>
      <c r="L8" s="56"/>
      <c r="M8" s="56"/>
      <c r="N8" s="56"/>
      <c r="O8" s="56"/>
      <c r="P8" s="56"/>
      <c r="Q8" s="56" t="s">
        <v>56</v>
      </c>
      <c r="R8" s="56"/>
      <c r="S8" s="56"/>
    </row>
    <row r="9" spans="1:19" x14ac:dyDescent="0.3">
      <c r="A9" s="58" t="s">
        <v>62</v>
      </c>
      <c r="B9" s="58"/>
      <c r="C9" s="58"/>
      <c r="D9" s="58"/>
      <c r="E9" s="58"/>
      <c r="F9" s="58"/>
      <c r="G9" s="58"/>
      <c r="H9" s="58"/>
      <c r="I9" s="58"/>
      <c r="J9" s="58"/>
      <c r="K9" s="58"/>
      <c r="L9" s="58"/>
      <c r="M9" s="58"/>
      <c r="N9" s="58"/>
      <c r="O9" s="58"/>
      <c r="P9" s="58"/>
      <c r="Q9" s="67"/>
      <c r="R9" s="59">
        <v>0</v>
      </c>
      <c r="S9" s="67"/>
    </row>
    <row r="10" spans="1:19" x14ac:dyDescent="0.3">
      <c r="A10" s="60" t="s">
        <v>61</v>
      </c>
      <c r="B10" s="60"/>
      <c r="C10" s="60"/>
      <c r="D10" s="60"/>
      <c r="E10" s="60"/>
      <c r="F10" s="60"/>
      <c r="G10" s="60"/>
      <c r="H10" s="60"/>
      <c r="I10" s="60"/>
      <c r="J10" s="60"/>
      <c r="K10" s="60"/>
      <c r="L10" s="60"/>
      <c r="M10" s="60"/>
      <c r="N10" s="60"/>
      <c r="O10" s="60"/>
      <c r="P10" s="60"/>
      <c r="Q10" s="67"/>
      <c r="R10" s="59">
        <v>-50.100000000000023</v>
      </c>
      <c r="S10" s="67"/>
    </row>
    <row r="11" spans="1:19" x14ac:dyDescent="0.3">
      <c r="A11" s="60" t="s">
        <v>63</v>
      </c>
      <c r="B11" s="60"/>
      <c r="C11" s="60"/>
      <c r="D11" s="60"/>
      <c r="E11" s="60"/>
      <c r="F11" s="60"/>
      <c r="G11" s="60"/>
      <c r="H11" s="60"/>
      <c r="I11" s="60"/>
      <c r="J11" s="60"/>
      <c r="K11" s="60"/>
      <c r="L11" s="60"/>
      <c r="M11" s="60"/>
      <c r="N11" s="60"/>
      <c r="O11" s="60"/>
      <c r="P11" s="60"/>
      <c r="Q11" s="67"/>
      <c r="R11" s="59">
        <v>-21.040000000000077</v>
      </c>
      <c r="S11" s="67"/>
    </row>
    <row r="12" spans="1:19" x14ac:dyDescent="0.3">
      <c r="A12" s="60" t="s">
        <v>64</v>
      </c>
      <c r="B12" s="60"/>
      <c r="C12" s="60"/>
      <c r="D12" s="60"/>
      <c r="E12" s="60"/>
      <c r="F12" s="60"/>
      <c r="G12" s="60"/>
      <c r="H12" s="60"/>
      <c r="I12" s="60"/>
      <c r="J12" s="60"/>
      <c r="K12" s="60"/>
      <c r="L12" s="60"/>
      <c r="M12" s="60"/>
      <c r="N12" s="60"/>
      <c r="O12" s="60"/>
      <c r="P12" s="60"/>
      <c r="Q12" s="67"/>
      <c r="R12" s="59">
        <v>218.4799999999999</v>
      </c>
      <c r="S12" s="67"/>
    </row>
    <row r="13" spans="1:19" x14ac:dyDescent="0.3">
      <c r="A13" s="60" t="s">
        <v>65</v>
      </c>
      <c r="B13" s="60"/>
      <c r="C13" s="60"/>
      <c r="D13" s="60"/>
      <c r="E13" s="60"/>
      <c r="F13" s="60"/>
      <c r="G13" s="60"/>
      <c r="H13" s="60"/>
      <c r="I13" s="60"/>
      <c r="J13" s="60"/>
      <c r="K13" s="60"/>
      <c r="L13" s="60"/>
      <c r="M13" s="60"/>
      <c r="N13" s="60"/>
      <c r="O13" s="60"/>
      <c r="P13" s="60"/>
      <c r="Q13" s="67"/>
      <c r="R13" s="59">
        <v>204.26</v>
      </c>
      <c r="S13" s="67"/>
    </row>
    <row r="14" spans="1:19" x14ac:dyDescent="0.3">
      <c r="A14" s="60" t="s">
        <v>123</v>
      </c>
      <c r="B14" s="60"/>
      <c r="C14" s="60"/>
      <c r="D14" s="60"/>
      <c r="E14" s="60"/>
      <c r="F14" s="60"/>
      <c r="G14" s="60"/>
      <c r="H14" s="60"/>
      <c r="I14" s="60"/>
      <c r="J14" s="60"/>
      <c r="K14" s="60"/>
      <c r="L14" s="60"/>
      <c r="M14" s="60"/>
      <c r="N14" s="60"/>
      <c r="O14" s="60"/>
      <c r="P14" s="60"/>
      <c r="Q14" s="67"/>
      <c r="R14" s="59">
        <v>981.1099999999999</v>
      </c>
      <c r="S14" s="67"/>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FC3964-802D-4D61-8E04-CF7247521088}">
  <dimension ref="A1:E58"/>
  <sheetViews>
    <sheetView workbookViewId="0">
      <selection activeCell="B54" sqref="B54"/>
    </sheetView>
  </sheetViews>
  <sheetFormatPr defaultRowHeight="14.5" x14ac:dyDescent="0.35"/>
  <cols>
    <col min="1" max="1" width="19.1796875" customWidth="1"/>
  </cols>
  <sheetData>
    <row r="1" spans="1:2" x14ac:dyDescent="0.35">
      <c r="A1" s="28" t="s">
        <v>98</v>
      </c>
      <c r="B1" s="28" t="s">
        <v>99</v>
      </c>
    </row>
    <row r="2" spans="1:2" x14ac:dyDescent="0.35">
      <c r="A2" s="101" t="s">
        <v>26</v>
      </c>
      <c r="B2" s="101"/>
    </row>
    <row r="3" spans="1:2" x14ac:dyDescent="0.35">
      <c r="A3" t="s">
        <v>106</v>
      </c>
      <c r="B3">
        <v>1400</v>
      </c>
    </row>
    <row r="4" spans="1:2" x14ac:dyDescent="0.35">
      <c r="A4" t="s">
        <v>100</v>
      </c>
      <c r="B4">
        <v>1600</v>
      </c>
    </row>
    <row r="5" spans="1:2" x14ac:dyDescent="0.35">
      <c r="A5" t="s">
        <v>109</v>
      </c>
      <c r="B5">
        <v>1400</v>
      </c>
    </row>
    <row r="6" spans="1:2" x14ac:dyDescent="0.35">
      <c r="A6" t="s">
        <v>107</v>
      </c>
      <c r="B6">
        <v>800</v>
      </c>
    </row>
    <row r="7" spans="1:2" x14ac:dyDescent="0.35">
      <c r="A7" t="s">
        <v>110</v>
      </c>
      <c r="B7">
        <v>1200</v>
      </c>
    </row>
    <row r="8" spans="1:2" x14ac:dyDescent="0.35">
      <c r="A8" t="s">
        <v>318</v>
      </c>
      <c r="B8">
        <v>1400</v>
      </c>
    </row>
    <row r="9" spans="1:2" x14ac:dyDescent="0.35">
      <c r="A9" t="s">
        <v>108</v>
      </c>
      <c r="B9">
        <v>1200</v>
      </c>
    </row>
    <row r="10" spans="1:2" x14ac:dyDescent="0.35">
      <c r="A10" t="s">
        <v>315</v>
      </c>
      <c r="B10">
        <v>2000</v>
      </c>
    </row>
    <row r="11" spans="1:2" x14ac:dyDescent="0.35">
      <c r="A11" t="s">
        <v>319</v>
      </c>
      <c r="B11">
        <v>2000</v>
      </c>
    </row>
    <row r="12" spans="1:2" x14ac:dyDescent="0.35">
      <c r="A12" t="s">
        <v>314</v>
      </c>
      <c r="B12">
        <v>2000</v>
      </c>
    </row>
    <row r="13" spans="1:2" x14ac:dyDescent="0.35">
      <c r="A13" t="s">
        <v>105</v>
      </c>
      <c r="B13">
        <v>1200</v>
      </c>
    </row>
    <row r="14" spans="1:2" x14ac:dyDescent="0.35">
      <c r="A14" t="s">
        <v>111</v>
      </c>
      <c r="B14">
        <v>1200</v>
      </c>
    </row>
    <row r="15" spans="1:2" x14ac:dyDescent="0.35">
      <c r="A15" t="s">
        <v>101</v>
      </c>
      <c r="B15">
        <v>1000</v>
      </c>
    </row>
    <row r="16" spans="1:2" x14ac:dyDescent="0.35">
      <c r="A16" t="s">
        <v>104</v>
      </c>
      <c r="B16">
        <v>1400</v>
      </c>
    </row>
    <row r="17" spans="1:2" x14ac:dyDescent="0.35">
      <c r="A17" t="s">
        <v>102</v>
      </c>
      <c r="B17">
        <v>1200</v>
      </c>
    </row>
    <row r="18" spans="1:2" x14ac:dyDescent="0.35">
      <c r="A18" t="s">
        <v>103</v>
      </c>
      <c r="B18">
        <v>1200</v>
      </c>
    </row>
    <row r="19" spans="1:2" x14ac:dyDescent="0.35">
      <c r="A19" t="s">
        <v>317</v>
      </c>
      <c r="B19">
        <v>2000</v>
      </c>
    </row>
    <row r="20" spans="1:2" x14ac:dyDescent="0.35">
      <c r="A20" t="s">
        <v>316</v>
      </c>
      <c r="B20">
        <v>2000</v>
      </c>
    </row>
    <row r="21" spans="1:2" x14ac:dyDescent="0.35">
      <c r="A21" s="101" t="s">
        <v>112</v>
      </c>
      <c r="B21" s="101"/>
    </row>
    <row r="22" spans="1:2" x14ac:dyDescent="0.35">
      <c r="A22" t="s">
        <v>106</v>
      </c>
      <c r="B22">
        <v>3600</v>
      </c>
    </row>
    <row r="23" spans="1:2" x14ac:dyDescent="0.35">
      <c r="A23" t="s">
        <v>100</v>
      </c>
      <c r="B23">
        <v>3600</v>
      </c>
    </row>
    <row r="24" spans="1:2" x14ac:dyDescent="0.35">
      <c r="A24" t="s">
        <v>109</v>
      </c>
      <c r="B24">
        <v>3600</v>
      </c>
    </row>
    <row r="25" spans="1:2" x14ac:dyDescent="0.35">
      <c r="A25" t="s">
        <v>107</v>
      </c>
      <c r="B25">
        <v>2400</v>
      </c>
    </row>
    <row r="26" spans="1:2" x14ac:dyDescent="0.35">
      <c r="A26" t="s">
        <v>110</v>
      </c>
      <c r="B26">
        <v>3400</v>
      </c>
    </row>
    <row r="27" spans="1:2" x14ac:dyDescent="0.35">
      <c r="A27" t="s">
        <v>318</v>
      </c>
      <c r="B27">
        <v>3600</v>
      </c>
    </row>
    <row r="28" spans="1:2" x14ac:dyDescent="0.35">
      <c r="A28" t="s">
        <v>108</v>
      </c>
      <c r="B28">
        <v>3200</v>
      </c>
    </row>
    <row r="29" spans="1:2" x14ac:dyDescent="0.35">
      <c r="A29" t="s">
        <v>315</v>
      </c>
      <c r="B29">
        <v>3600</v>
      </c>
    </row>
    <row r="30" spans="1:2" x14ac:dyDescent="0.35">
      <c r="A30" t="s">
        <v>319</v>
      </c>
      <c r="B30">
        <v>3600</v>
      </c>
    </row>
    <row r="31" spans="1:2" x14ac:dyDescent="0.35">
      <c r="A31" t="s">
        <v>314</v>
      </c>
      <c r="B31">
        <v>3600</v>
      </c>
    </row>
    <row r="32" spans="1:2" x14ac:dyDescent="0.35">
      <c r="A32" t="s">
        <v>105</v>
      </c>
      <c r="B32">
        <v>3000</v>
      </c>
    </row>
    <row r="33" spans="1:5" x14ac:dyDescent="0.35">
      <c r="A33" t="s">
        <v>111</v>
      </c>
      <c r="B33">
        <v>3000</v>
      </c>
    </row>
    <row r="34" spans="1:5" x14ac:dyDescent="0.35">
      <c r="A34" t="s">
        <v>101</v>
      </c>
      <c r="B34">
        <v>2600</v>
      </c>
    </row>
    <row r="35" spans="1:5" x14ac:dyDescent="0.35">
      <c r="A35" t="s">
        <v>104</v>
      </c>
      <c r="B35">
        <v>3600</v>
      </c>
    </row>
    <row r="36" spans="1:5" x14ac:dyDescent="0.35">
      <c r="A36" t="s">
        <v>102</v>
      </c>
      <c r="B36">
        <v>3200</v>
      </c>
    </row>
    <row r="37" spans="1:5" x14ac:dyDescent="0.35">
      <c r="A37" t="s">
        <v>103</v>
      </c>
      <c r="B37">
        <v>3400</v>
      </c>
    </row>
    <row r="38" spans="1:5" x14ac:dyDescent="0.35">
      <c r="A38" t="s">
        <v>317</v>
      </c>
      <c r="B38">
        <v>3600</v>
      </c>
    </row>
    <row r="39" spans="1:5" x14ac:dyDescent="0.35">
      <c r="A39" t="s">
        <v>316</v>
      </c>
      <c r="B39">
        <v>3600</v>
      </c>
    </row>
    <row r="40" spans="1:5" x14ac:dyDescent="0.35">
      <c r="A40" s="101" t="s">
        <v>113</v>
      </c>
      <c r="B40" s="101"/>
    </row>
    <row r="41" spans="1:5" x14ac:dyDescent="0.35">
      <c r="A41" t="s">
        <v>106</v>
      </c>
      <c r="B41">
        <v>6000</v>
      </c>
      <c r="D41" s="29"/>
      <c r="E41" s="30"/>
    </row>
    <row r="42" spans="1:5" x14ac:dyDescent="0.35">
      <c r="A42" t="s">
        <v>100</v>
      </c>
      <c r="B42">
        <v>6000</v>
      </c>
    </row>
    <row r="43" spans="1:5" x14ac:dyDescent="0.35">
      <c r="A43" t="s">
        <v>109</v>
      </c>
      <c r="B43">
        <v>6000</v>
      </c>
    </row>
    <row r="44" spans="1:5" x14ac:dyDescent="0.35">
      <c r="A44" t="s">
        <v>107</v>
      </c>
      <c r="B44">
        <v>5200</v>
      </c>
    </row>
    <row r="45" spans="1:5" x14ac:dyDescent="0.35">
      <c r="A45" t="s">
        <v>110</v>
      </c>
      <c r="B45">
        <v>6000</v>
      </c>
    </row>
    <row r="46" spans="1:5" x14ac:dyDescent="0.35">
      <c r="A46" t="s">
        <v>318</v>
      </c>
      <c r="B46">
        <v>6000</v>
      </c>
    </row>
    <row r="47" spans="1:5" x14ac:dyDescent="0.35">
      <c r="A47" t="s">
        <v>108</v>
      </c>
      <c r="B47">
        <v>6000</v>
      </c>
    </row>
    <row r="48" spans="1:5" x14ac:dyDescent="0.35">
      <c r="A48" t="s">
        <v>315</v>
      </c>
      <c r="B48">
        <v>6000</v>
      </c>
    </row>
    <row r="49" spans="1:2" x14ac:dyDescent="0.35">
      <c r="A49" t="s">
        <v>319</v>
      </c>
      <c r="B49">
        <v>6000</v>
      </c>
    </row>
    <row r="50" spans="1:2" x14ac:dyDescent="0.35">
      <c r="A50" t="s">
        <v>314</v>
      </c>
      <c r="B50">
        <v>6000</v>
      </c>
    </row>
    <row r="51" spans="1:2" x14ac:dyDescent="0.35">
      <c r="A51" t="s">
        <v>105</v>
      </c>
      <c r="B51">
        <v>6000</v>
      </c>
    </row>
    <row r="52" spans="1:2" x14ac:dyDescent="0.35">
      <c r="A52" t="s">
        <v>111</v>
      </c>
      <c r="B52">
        <v>6000</v>
      </c>
    </row>
    <row r="53" spans="1:2" x14ac:dyDescent="0.35">
      <c r="A53" t="s">
        <v>101</v>
      </c>
      <c r="B53">
        <v>5800</v>
      </c>
    </row>
    <row r="54" spans="1:2" x14ac:dyDescent="0.35">
      <c r="A54" t="s">
        <v>104</v>
      </c>
      <c r="B54">
        <v>6000</v>
      </c>
    </row>
    <row r="55" spans="1:2" x14ac:dyDescent="0.35">
      <c r="A55" t="s">
        <v>102</v>
      </c>
      <c r="B55">
        <v>6000</v>
      </c>
    </row>
    <row r="56" spans="1:2" x14ac:dyDescent="0.35">
      <c r="A56" t="s">
        <v>103</v>
      </c>
      <c r="B56">
        <v>6000</v>
      </c>
    </row>
    <row r="57" spans="1:2" x14ac:dyDescent="0.35">
      <c r="A57" t="s">
        <v>317</v>
      </c>
      <c r="B57">
        <v>6000</v>
      </c>
    </row>
    <row r="58" spans="1:2" x14ac:dyDescent="0.35">
      <c r="A58" t="s">
        <v>316</v>
      </c>
      <c r="B58">
        <v>6000</v>
      </c>
    </row>
  </sheetData>
  <sheetProtection algorithmName="SHA-512" hashValue="zIN3aQVld5Xk4YyHhr+9TzqE3YYgi9D1MTeYN4ZsqwwhrqPiZcTwzIUIW+9iIkvz0hoExlaHB/AYXj1oi3vDqQ==" saltValue="84Be1aNTyxNPx+B1v6ZPaw==" spinCount="100000" sheet="1" objects="1" scenarios="1" selectLockedCells="1" selectUnlockedCells="1"/>
  <sortState xmlns:xlrd2="http://schemas.microsoft.com/office/spreadsheetml/2017/richdata2" ref="A3:B20">
    <sortCondition ref="A3:A20"/>
  </sortState>
  <mergeCells count="3">
    <mergeCell ref="A2:B2"/>
    <mergeCell ref="A21:B21"/>
    <mergeCell ref="A40:B40"/>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D8A162-0CED-4F56-8E0F-6756E89D5DF3}">
  <dimension ref="A1:G120"/>
  <sheetViews>
    <sheetView topLeftCell="B1" workbookViewId="0">
      <selection activeCell="C18" sqref="C18"/>
    </sheetView>
  </sheetViews>
  <sheetFormatPr defaultRowHeight="14.5" x14ac:dyDescent="0.35"/>
  <cols>
    <col min="1" max="1" width="0" hidden="1" customWidth="1"/>
    <col min="2" max="2" width="18" bestFit="1" customWidth="1"/>
    <col min="3" max="3" width="68.1796875" customWidth="1"/>
    <col min="4" max="4" width="9.453125" bestFit="1" customWidth="1"/>
    <col min="5" max="7" width="9.453125" customWidth="1"/>
  </cols>
  <sheetData>
    <row r="1" spans="1:7" s="28" customFormat="1" x14ac:dyDescent="0.35">
      <c r="B1" s="28" t="s">
        <v>308</v>
      </c>
      <c r="C1" s="28" t="s">
        <v>309</v>
      </c>
      <c r="D1" s="28" t="s">
        <v>181</v>
      </c>
      <c r="E1" s="28" t="s">
        <v>182</v>
      </c>
      <c r="F1" s="28" t="s">
        <v>99</v>
      </c>
      <c r="G1" s="28" t="s">
        <v>183</v>
      </c>
    </row>
    <row r="2" spans="1:7" x14ac:dyDescent="0.35">
      <c r="A2" t="s">
        <v>184</v>
      </c>
      <c r="B2" t="s">
        <v>26</v>
      </c>
      <c r="C2" t="s">
        <v>160</v>
      </c>
      <c r="D2">
        <v>200</v>
      </c>
      <c r="E2">
        <v>2600</v>
      </c>
      <c r="F2">
        <v>2000</v>
      </c>
      <c r="G2">
        <v>6000</v>
      </c>
    </row>
    <row r="3" spans="1:7" x14ac:dyDescent="0.35">
      <c r="A3" t="s">
        <v>185</v>
      </c>
      <c r="B3" t="s">
        <v>26</v>
      </c>
      <c r="C3" t="s">
        <v>58</v>
      </c>
      <c r="D3">
        <v>200</v>
      </c>
      <c r="E3">
        <v>3000</v>
      </c>
      <c r="F3">
        <v>2000</v>
      </c>
      <c r="G3">
        <v>6000</v>
      </c>
    </row>
    <row r="4" spans="1:7" x14ac:dyDescent="0.35">
      <c r="A4" t="s">
        <v>186</v>
      </c>
      <c r="B4" t="s">
        <v>26</v>
      </c>
      <c r="C4" t="s">
        <v>59</v>
      </c>
      <c r="D4">
        <v>200</v>
      </c>
      <c r="E4">
        <v>3000</v>
      </c>
      <c r="F4">
        <v>2000</v>
      </c>
      <c r="G4">
        <v>6000</v>
      </c>
    </row>
    <row r="5" spans="1:7" x14ac:dyDescent="0.35">
      <c r="A5" t="s">
        <v>187</v>
      </c>
      <c r="B5" t="s">
        <v>26</v>
      </c>
      <c r="C5" t="s">
        <v>60</v>
      </c>
      <c r="D5">
        <v>200</v>
      </c>
      <c r="E5">
        <v>3000</v>
      </c>
      <c r="F5">
        <v>2000</v>
      </c>
      <c r="G5">
        <v>6000</v>
      </c>
    </row>
    <row r="6" spans="1:7" x14ac:dyDescent="0.35">
      <c r="A6" t="s">
        <v>188</v>
      </c>
      <c r="B6" t="s">
        <v>26</v>
      </c>
      <c r="C6" t="s">
        <v>61</v>
      </c>
      <c r="D6">
        <v>605</v>
      </c>
      <c r="E6">
        <v>3000</v>
      </c>
      <c r="F6">
        <v>2000</v>
      </c>
      <c r="G6">
        <v>6000</v>
      </c>
    </row>
    <row r="7" spans="1:7" x14ac:dyDescent="0.35">
      <c r="A7" t="s">
        <v>189</v>
      </c>
      <c r="B7" t="s">
        <v>26</v>
      </c>
      <c r="C7" t="s">
        <v>62</v>
      </c>
      <c r="D7">
        <v>645</v>
      </c>
      <c r="E7">
        <v>3000</v>
      </c>
      <c r="F7">
        <v>2000</v>
      </c>
      <c r="G7">
        <v>6000</v>
      </c>
    </row>
    <row r="8" spans="1:7" x14ac:dyDescent="0.35">
      <c r="A8" t="s">
        <v>190</v>
      </c>
      <c r="B8" t="s">
        <v>26</v>
      </c>
      <c r="C8" t="s">
        <v>63</v>
      </c>
      <c r="D8">
        <v>720</v>
      </c>
      <c r="E8">
        <v>3000</v>
      </c>
      <c r="F8">
        <v>2000</v>
      </c>
      <c r="G8">
        <v>6000</v>
      </c>
    </row>
    <row r="9" spans="1:7" x14ac:dyDescent="0.35">
      <c r="A9" t="s">
        <v>191</v>
      </c>
      <c r="B9" t="s">
        <v>26</v>
      </c>
      <c r="C9" t="s">
        <v>121</v>
      </c>
      <c r="D9">
        <v>745</v>
      </c>
      <c r="E9">
        <v>3000</v>
      </c>
      <c r="F9">
        <v>2000</v>
      </c>
      <c r="G9">
        <v>6000</v>
      </c>
    </row>
    <row r="10" spans="1:7" x14ac:dyDescent="0.35">
      <c r="A10" t="s">
        <v>192</v>
      </c>
      <c r="B10" t="s">
        <v>26</v>
      </c>
      <c r="C10" t="s">
        <v>64</v>
      </c>
      <c r="D10">
        <v>848</v>
      </c>
      <c r="E10">
        <v>3000</v>
      </c>
      <c r="F10">
        <v>2000</v>
      </c>
      <c r="G10">
        <v>6000</v>
      </c>
    </row>
    <row r="11" spans="1:7" x14ac:dyDescent="0.35">
      <c r="A11" t="s">
        <v>193</v>
      </c>
      <c r="B11" t="s">
        <v>26</v>
      </c>
      <c r="C11" t="s">
        <v>65</v>
      </c>
      <c r="D11">
        <v>848</v>
      </c>
      <c r="E11">
        <v>3000</v>
      </c>
      <c r="F11">
        <v>2000</v>
      </c>
      <c r="G11">
        <v>6000</v>
      </c>
    </row>
    <row r="12" spans="1:7" x14ac:dyDescent="0.35">
      <c r="A12" t="s">
        <v>194</v>
      </c>
      <c r="B12" t="s">
        <v>27</v>
      </c>
      <c r="C12" t="s">
        <v>160</v>
      </c>
      <c r="D12">
        <v>200</v>
      </c>
      <c r="E12">
        <v>2600</v>
      </c>
      <c r="F12">
        <v>3600</v>
      </c>
      <c r="G12">
        <v>9000</v>
      </c>
    </row>
    <row r="13" spans="1:7" x14ac:dyDescent="0.35">
      <c r="A13" t="s">
        <v>195</v>
      </c>
      <c r="B13" t="s">
        <v>27</v>
      </c>
      <c r="C13" t="s">
        <v>58</v>
      </c>
      <c r="D13">
        <v>200</v>
      </c>
      <c r="E13">
        <v>4000</v>
      </c>
      <c r="F13">
        <v>3600</v>
      </c>
      <c r="G13">
        <v>14400</v>
      </c>
    </row>
    <row r="14" spans="1:7" x14ac:dyDescent="0.35">
      <c r="A14" t="s">
        <v>196</v>
      </c>
      <c r="B14" t="s">
        <v>27</v>
      </c>
      <c r="C14" t="s">
        <v>59</v>
      </c>
      <c r="D14">
        <v>200</v>
      </c>
      <c r="E14">
        <v>4000</v>
      </c>
      <c r="F14">
        <v>3600</v>
      </c>
      <c r="G14">
        <v>14400</v>
      </c>
    </row>
    <row r="15" spans="1:7" x14ac:dyDescent="0.35">
      <c r="A15" t="s">
        <v>197</v>
      </c>
      <c r="B15" t="s">
        <v>27</v>
      </c>
      <c r="C15" t="s">
        <v>60</v>
      </c>
      <c r="D15">
        <v>200</v>
      </c>
      <c r="E15">
        <v>4000</v>
      </c>
      <c r="F15">
        <v>3600</v>
      </c>
      <c r="G15">
        <v>14400</v>
      </c>
    </row>
    <row r="16" spans="1:7" x14ac:dyDescent="0.35">
      <c r="A16" t="s">
        <v>198</v>
      </c>
      <c r="B16" t="s">
        <v>27</v>
      </c>
      <c r="C16" t="s">
        <v>61</v>
      </c>
      <c r="D16">
        <v>605</v>
      </c>
      <c r="E16">
        <v>4000</v>
      </c>
      <c r="F16">
        <v>3600</v>
      </c>
      <c r="G16">
        <v>14400</v>
      </c>
    </row>
    <row r="17" spans="1:7" x14ac:dyDescent="0.35">
      <c r="A17" t="s">
        <v>199</v>
      </c>
      <c r="B17" t="s">
        <v>27</v>
      </c>
      <c r="C17" t="s">
        <v>62</v>
      </c>
      <c r="D17">
        <v>645</v>
      </c>
      <c r="E17">
        <v>4000</v>
      </c>
      <c r="F17">
        <v>3600</v>
      </c>
      <c r="G17">
        <v>14400</v>
      </c>
    </row>
    <row r="18" spans="1:7" x14ac:dyDescent="0.35">
      <c r="A18" t="s">
        <v>200</v>
      </c>
      <c r="B18" t="s">
        <v>27</v>
      </c>
      <c r="C18" t="s">
        <v>63</v>
      </c>
      <c r="D18">
        <v>720</v>
      </c>
      <c r="E18">
        <v>4000</v>
      </c>
      <c r="F18">
        <v>3600</v>
      </c>
      <c r="G18">
        <v>14400</v>
      </c>
    </row>
    <row r="19" spans="1:7" x14ac:dyDescent="0.35">
      <c r="A19" t="s">
        <v>201</v>
      </c>
      <c r="B19" t="s">
        <v>27</v>
      </c>
      <c r="C19" t="s">
        <v>121</v>
      </c>
      <c r="D19">
        <v>745</v>
      </c>
      <c r="E19">
        <v>4000</v>
      </c>
      <c r="F19">
        <v>3600</v>
      </c>
      <c r="G19">
        <v>14400</v>
      </c>
    </row>
    <row r="20" spans="1:7" x14ac:dyDescent="0.35">
      <c r="A20" t="s">
        <v>202</v>
      </c>
      <c r="B20" t="s">
        <v>27</v>
      </c>
      <c r="C20" t="s">
        <v>64</v>
      </c>
      <c r="D20">
        <v>848</v>
      </c>
      <c r="E20">
        <v>4000</v>
      </c>
      <c r="F20">
        <v>3600</v>
      </c>
      <c r="G20">
        <v>14400</v>
      </c>
    </row>
    <row r="21" spans="1:7" x14ac:dyDescent="0.35">
      <c r="A21" t="s">
        <v>203</v>
      </c>
      <c r="B21" t="s">
        <v>27</v>
      </c>
      <c r="C21" t="s">
        <v>65</v>
      </c>
      <c r="D21">
        <v>848</v>
      </c>
      <c r="E21">
        <v>4000</v>
      </c>
      <c r="F21">
        <v>3600</v>
      </c>
      <c r="G21">
        <v>14400</v>
      </c>
    </row>
    <row r="22" spans="1:7" x14ac:dyDescent="0.35">
      <c r="A22" t="s">
        <v>204</v>
      </c>
      <c r="B22" t="s">
        <v>28</v>
      </c>
      <c r="C22" t="s">
        <v>58</v>
      </c>
      <c r="D22">
        <v>200</v>
      </c>
      <c r="E22">
        <v>4000</v>
      </c>
      <c r="F22">
        <v>6000</v>
      </c>
      <c r="G22">
        <v>14400</v>
      </c>
    </row>
    <row r="23" spans="1:7" x14ac:dyDescent="0.35">
      <c r="A23" t="s">
        <v>205</v>
      </c>
      <c r="B23" t="s">
        <v>28</v>
      </c>
      <c r="C23" t="s">
        <v>59</v>
      </c>
      <c r="D23">
        <v>200</v>
      </c>
      <c r="E23">
        <v>4000</v>
      </c>
      <c r="F23">
        <v>6000</v>
      </c>
      <c r="G23">
        <v>14400</v>
      </c>
    </row>
    <row r="24" spans="1:7" x14ac:dyDescent="0.35">
      <c r="A24" t="s">
        <v>206</v>
      </c>
      <c r="B24" t="s">
        <v>28</v>
      </c>
      <c r="C24" t="s">
        <v>60</v>
      </c>
      <c r="D24">
        <v>200</v>
      </c>
      <c r="E24">
        <v>4000</v>
      </c>
      <c r="F24">
        <v>6000</v>
      </c>
      <c r="G24">
        <v>14400</v>
      </c>
    </row>
    <row r="25" spans="1:7" x14ac:dyDescent="0.35">
      <c r="A25" t="s">
        <v>207</v>
      </c>
      <c r="B25" t="s">
        <v>28</v>
      </c>
      <c r="C25" t="s">
        <v>61</v>
      </c>
      <c r="D25">
        <v>605</v>
      </c>
      <c r="E25">
        <v>4000</v>
      </c>
      <c r="F25">
        <v>6000</v>
      </c>
      <c r="G25">
        <v>24000</v>
      </c>
    </row>
    <row r="26" spans="1:7" x14ac:dyDescent="0.35">
      <c r="A26" t="s">
        <v>208</v>
      </c>
      <c r="B26" t="s">
        <v>28</v>
      </c>
      <c r="C26" t="s">
        <v>62</v>
      </c>
      <c r="D26">
        <v>645</v>
      </c>
      <c r="E26">
        <v>4000</v>
      </c>
      <c r="F26">
        <v>6000</v>
      </c>
      <c r="G26">
        <v>24000</v>
      </c>
    </row>
    <row r="27" spans="1:7" x14ac:dyDescent="0.35">
      <c r="A27" t="s">
        <v>209</v>
      </c>
      <c r="B27" t="s">
        <v>28</v>
      </c>
      <c r="C27" t="s">
        <v>63</v>
      </c>
      <c r="D27">
        <v>720</v>
      </c>
      <c r="E27">
        <v>4000</v>
      </c>
      <c r="F27">
        <v>6000</v>
      </c>
      <c r="G27">
        <v>24000</v>
      </c>
    </row>
    <row r="28" spans="1:7" x14ac:dyDescent="0.35">
      <c r="A28" t="s">
        <v>210</v>
      </c>
      <c r="B28" t="s">
        <v>28</v>
      </c>
      <c r="C28" t="s">
        <v>121</v>
      </c>
      <c r="D28">
        <v>745</v>
      </c>
      <c r="E28">
        <v>4000</v>
      </c>
      <c r="F28">
        <v>6000</v>
      </c>
      <c r="G28">
        <v>24000</v>
      </c>
    </row>
    <row r="29" spans="1:7" x14ac:dyDescent="0.35">
      <c r="A29" t="s">
        <v>211</v>
      </c>
      <c r="B29" t="s">
        <v>28</v>
      </c>
      <c r="C29" t="s">
        <v>64</v>
      </c>
      <c r="D29">
        <v>848</v>
      </c>
      <c r="E29">
        <v>4000</v>
      </c>
      <c r="F29">
        <v>6000</v>
      </c>
      <c r="G29">
        <v>24000</v>
      </c>
    </row>
    <row r="30" spans="1:7" x14ac:dyDescent="0.35">
      <c r="A30" t="s">
        <v>212</v>
      </c>
      <c r="B30" t="s">
        <v>28</v>
      </c>
      <c r="C30" t="s">
        <v>65</v>
      </c>
      <c r="D30">
        <v>848</v>
      </c>
      <c r="E30">
        <v>4000</v>
      </c>
      <c r="F30">
        <v>6000</v>
      </c>
      <c r="G30">
        <v>24000</v>
      </c>
    </row>
    <row r="31" spans="1:7" x14ac:dyDescent="0.35">
      <c r="A31" t="s">
        <v>213</v>
      </c>
      <c r="B31" t="s">
        <v>128</v>
      </c>
      <c r="C31" t="s">
        <v>160</v>
      </c>
      <c r="D31">
        <v>200</v>
      </c>
      <c r="E31">
        <v>2600</v>
      </c>
      <c r="F31">
        <v>3600</v>
      </c>
      <c r="G31">
        <v>9000</v>
      </c>
    </row>
    <row r="32" spans="1:7" x14ac:dyDescent="0.35">
      <c r="A32" t="s">
        <v>214</v>
      </c>
      <c r="B32" t="s">
        <v>128</v>
      </c>
      <c r="C32" t="s">
        <v>58</v>
      </c>
      <c r="D32">
        <v>200</v>
      </c>
      <c r="E32">
        <v>4000</v>
      </c>
      <c r="F32">
        <v>3600</v>
      </c>
      <c r="G32">
        <v>14400</v>
      </c>
    </row>
    <row r="33" spans="1:7" x14ac:dyDescent="0.35">
      <c r="A33" t="s">
        <v>215</v>
      </c>
      <c r="B33" t="s">
        <v>128</v>
      </c>
      <c r="C33" t="s">
        <v>59</v>
      </c>
      <c r="D33">
        <v>200</v>
      </c>
      <c r="E33">
        <v>4000</v>
      </c>
      <c r="F33">
        <v>3600</v>
      </c>
      <c r="G33">
        <v>14400</v>
      </c>
    </row>
    <row r="34" spans="1:7" x14ac:dyDescent="0.35">
      <c r="A34" t="s">
        <v>216</v>
      </c>
      <c r="B34" t="s">
        <v>128</v>
      </c>
      <c r="C34" t="s">
        <v>60</v>
      </c>
      <c r="D34">
        <v>200</v>
      </c>
      <c r="E34">
        <v>4000</v>
      </c>
      <c r="F34">
        <v>3600</v>
      </c>
      <c r="G34">
        <v>14400</v>
      </c>
    </row>
    <row r="35" spans="1:7" x14ac:dyDescent="0.35">
      <c r="A35" t="s">
        <v>217</v>
      </c>
      <c r="B35" t="s">
        <v>128</v>
      </c>
      <c r="C35" t="s">
        <v>61</v>
      </c>
      <c r="D35">
        <v>605</v>
      </c>
      <c r="E35">
        <v>4000</v>
      </c>
      <c r="F35">
        <v>3600</v>
      </c>
      <c r="G35">
        <v>14400</v>
      </c>
    </row>
    <row r="36" spans="1:7" x14ac:dyDescent="0.35">
      <c r="A36" t="s">
        <v>218</v>
      </c>
      <c r="B36" t="s">
        <v>128</v>
      </c>
      <c r="C36" t="s">
        <v>62</v>
      </c>
      <c r="D36">
        <v>645</v>
      </c>
      <c r="E36">
        <v>4000</v>
      </c>
      <c r="F36">
        <v>3600</v>
      </c>
      <c r="G36">
        <v>14400</v>
      </c>
    </row>
    <row r="37" spans="1:7" x14ac:dyDescent="0.35">
      <c r="A37" t="s">
        <v>219</v>
      </c>
      <c r="B37" t="s">
        <v>128</v>
      </c>
      <c r="C37" t="s">
        <v>64</v>
      </c>
      <c r="D37">
        <v>848</v>
      </c>
      <c r="E37">
        <v>4000</v>
      </c>
      <c r="F37">
        <v>3600</v>
      </c>
      <c r="G37">
        <v>14400</v>
      </c>
    </row>
    <row r="38" spans="1:7" x14ac:dyDescent="0.35">
      <c r="A38" t="s">
        <v>220</v>
      </c>
      <c r="B38" t="s">
        <v>128</v>
      </c>
      <c r="C38" t="s">
        <v>65</v>
      </c>
      <c r="D38">
        <v>848</v>
      </c>
      <c r="E38">
        <v>4000</v>
      </c>
      <c r="F38">
        <v>3600</v>
      </c>
      <c r="G38">
        <v>14400</v>
      </c>
    </row>
    <row r="39" spans="1:7" x14ac:dyDescent="0.35">
      <c r="A39" t="s">
        <v>221</v>
      </c>
      <c r="B39" t="s">
        <v>131</v>
      </c>
      <c r="C39" t="s">
        <v>58</v>
      </c>
      <c r="D39">
        <v>200</v>
      </c>
      <c r="E39">
        <v>4000</v>
      </c>
      <c r="F39">
        <v>6000</v>
      </c>
      <c r="G39">
        <v>14400</v>
      </c>
    </row>
    <row r="40" spans="1:7" x14ac:dyDescent="0.35">
      <c r="A40" t="s">
        <v>222</v>
      </c>
      <c r="B40" t="s">
        <v>131</v>
      </c>
      <c r="C40" t="s">
        <v>59</v>
      </c>
      <c r="D40">
        <v>200</v>
      </c>
      <c r="E40">
        <v>4000</v>
      </c>
      <c r="F40">
        <v>6000</v>
      </c>
      <c r="G40">
        <v>14400</v>
      </c>
    </row>
    <row r="41" spans="1:7" x14ac:dyDescent="0.35">
      <c r="A41" t="s">
        <v>223</v>
      </c>
      <c r="B41" t="s">
        <v>131</v>
      </c>
      <c r="C41" t="s">
        <v>60</v>
      </c>
      <c r="D41">
        <v>200</v>
      </c>
      <c r="E41">
        <v>4000</v>
      </c>
      <c r="F41">
        <v>6000</v>
      </c>
      <c r="G41">
        <v>24000</v>
      </c>
    </row>
    <row r="42" spans="1:7" x14ac:dyDescent="0.35">
      <c r="A42" t="s">
        <v>224</v>
      </c>
      <c r="B42" t="s">
        <v>131</v>
      </c>
      <c r="C42" t="s">
        <v>61</v>
      </c>
      <c r="D42">
        <v>605</v>
      </c>
      <c r="E42">
        <v>4000</v>
      </c>
      <c r="F42">
        <v>6000</v>
      </c>
      <c r="G42">
        <v>24000</v>
      </c>
    </row>
    <row r="43" spans="1:7" x14ac:dyDescent="0.35">
      <c r="A43" t="s">
        <v>225</v>
      </c>
      <c r="B43" t="s">
        <v>131</v>
      </c>
      <c r="C43" t="s">
        <v>62</v>
      </c>
      <c r="D43">
        <v>645</v>
      </c>
      <c r="E43">
        <v>4000</v>
      </c>
      <c r="F43">
        <v>6000</v>
      </c>
      <c r="G43">
        <v>24000</v>
      </c>
    </row>
    <row r="44" spans="1:7" x14ac:dyDescent="0.35">
      <c r="A44" t="s">
        <v>226</v>
      </c>
      <c r="B44" t="s">
        <v>131</v>
      </c>
      <c r="C44" t="s">
        <v>64</v>
      </c>
      <c r="D44">
        <v>848</v>
      </c>
      <c r="E44">
        <v>4000</v>
      </c>
      <c r="F44">
        <v>6000</v>
      </c>
      <c r="G44">
        <v>24000</v>
      </c>
    </row>
    <row r="45" spans="1:7" x14ac:dyDescent="0.35">
      <c r="A45" t="s">
        <v>227</v>
      </c>
      <c r="B45" t="s">
        <v>131</v>
      </c>
      <c r="C45" t="s">
        <v>65</v>
      </c>
      <c r="D45">
        <v>848</v>
      </c>
      <c r="E45">
        <v>4000</v>
      </c>
      <c r="F45">
        <v>6000</v>
      </c>
      <c r="G45">
        <v>24000</v>
      </c>
    </row>
    <row r="46" spans="1:7" x14ac:dyDescent="0.35">
      <c r="A46" t="s">
        <v>228</v>
      </c>
      <c r="B46" t="s">
        <v>29</v>
      </c>
      <c r="C46" t="s">
        <v>305</v>
      </c>
      <c r="D46">
        <v>645</v>
      </c>
      <c r="E46">
        <v>3000</v>
      </c>
      <c r="F46">
        <v>3600</v>
      </c>
      <c r="G46">
        <v>8640</v>
      </c>
    </row>
    <row r="47" spans="1:7" x14ac:dyDescent="0.35">
      <c r="A47" t="s">
        <v>229</v>
      </c>
      <c r="B47" t="s">
        <v>29</v>
      </c>
      <c r="C47" t="s">
        <v>71</v>
      </c>
      <c r="D47">
        <v>565</v>
      </c>
      <c r="E47">
        <v>3000</v>
      </c>
      <c r="F47">
        <v>3600</v>
      </c>
      <c r="G47">
        <v>8640</v>
      </c>
    </row>
    <row r="48" spans="1:7" x14ac:dyDescent="0.35">
      <c r="A48" t="s">
        <v>230</v>
      </c>
      <c r="B48" t="s">
        <v>29</v>
      </c>
      <c r="C48" t="s">
        <v>72</v>
      </c>
      <c r="D48">
        <v>848</v>
      </c>
      <c r="E48">
        <v>3000</v>
      </c>
      <c r="F48">
        <v>3600</v>
      </c>
      <c r="G48">
        <v>8640</v>
      </c>
    </row>
    <row r="49" spans="1:7" x14ac:dyDescent="0.35">
      <c r="A49" t="s">
        <v>231</v>
      </c>
      <c r="B49" t="s">
        <v>29</v>
      </c>
      <c r="C49" t="s">
        <v>73</v>
      </c>
      <c r="D49">
        <v>848</v>
      </c>
      <c r="E49">
        <v>3000</v>
      </c>
      <c r="F49">
        <v>3600</v>
      </c>
      <c r="G49">
        <v>8640</v>
      </c>
    </row>
    <row r="50" spans="1:7" x14ac:dyDescent="0.35">
      <c r="A50" t="s">
        <v>232</v>
      </c>
      <c r="B50" t="s">
        <v>30</v>
      </c>
      <c r="C50" t="s">
        <v>305</v>
      </c>
      <c r="D50">
        <v>645</v>
      </c>
      <c r="E50">
        <v>3000</v>
      </c>
      <c r="F50">
        <v>5400</v>
      </c>
      <c r="G50">
        <v>9360</v>
      </c>
    </row>
    <row r="51" spans="1:7" x14ac:dyDescent="0.35">
      <c r="A51" t="s">
        <v>233</v>
      </c>
      <c r="B51" t="s">
        <v>30</v>
      </c>
      <c r="C51" t="s">
        <v>71</v>
      </c>
      <c r="D51">
        <v>565</v>
      </c>
      <c r="E51">
        <v>3000</v>
      </c>
      <c r="F51">
        <v>5400</v>
      </c>
      <c r="G51">
        <v>9360</v>
      </c>
    </row>
    <row r="52" spans="1:7" x14ac:dyDescent="0.35">
      <c r="A52" t="s">
        <v>234</v>
      </c>
      <c r="B52" t="s">
        <v>30</v>
      </c>
      <c r="C52" t="s">
        <v>72</v>
      </c>
      <c r="D52">
        <v>848</v>
      </c>
      <c r="E52">
        <v>3000</v>
      </c>
      <c r="F52">
        <v>5400</v>
      </c>
      <c r="G52">
        <v>9360</v>
      </c>
    </row>
    <row r="53" spans="1:7" x14ac:dyDescent="0.35">
      <c r="A53" t="s">
        <v>235</v>
      </c>
      <c r="B53" t="s">
        <v>30</v>
      </c>
      <c r="C53" t="s">
        <v>73</v>
      </c>
      <c r="D53">
        <v>848</v>
      </c>
      <c r="E53">
        <v>3000</v>
      </c>
      <c r="F53">
        <v>5400</v>
      </c>
      <c r="G53">
        <v>9360</v>
      </c>
    </row>
    <row r="54" spans="1:7" x14ac:dyDescent="0.35">
      <c r="A54" t="s">
        <v>236</v>
      </c>
      <c r="B54" t="s">
        <v>31</v>
      </c>
      <c r="C54" t="s">
        <v>305</v>
      </c>
      <c r="D54">
        <v>645</v>
      </c>
      <c r="E54">
        <v>3000</v>
      </c>
      <c r="F54">
        <v>6000</v>
      </c>
      <c r="G54">
        <v>18000</v>
      </c>
    </row>
    <row r="55" spans="1:7" x14ac:dyDescent="0.35">
      <c r="A55" t="s">
        <v>237</v>
      </c>
      <c r="B55" t="s">
        <v>31</v>
      </c>
      <c r="C55" t="s">
        <v>71</v>
      </c>
      <c r="D55">
        <v>565</v>
      </c>
      <c r="E55">
        <v>3000</v>
      </c>
      <c r="F55">
        <v>6000</v>
      </c>
      <c r="G55">
        <v>18000</v>
      </c>
    </row>
    <row r="56" spans="1:7" x14ac:dyDescent="0.35">
      <c r="A56" t="s">
        <v>238</v>
      </c>
      <c r="B56" t="s">
        <v>31</v>
      </c>
      <c r="C56" t="s">
        <v>72</v>
      </c>
      <c r="D56">
        <v>848</v>
      </c>
      <c r="E56">
        <v>3000</v>
      </c>
      <c r="F56">
        <v>6000</v>
      </c>
      <c r="G56">
        <v>18000</v>
      </c>
    </row>
    <row r="57" spans="1:7" x14ac:dyDescent="0.35">
      <c r="A57" t="s">
        <v>239</v>
      </c>
      <c r="B57" t="s">
        <v>31</v>
      </c>
      <c r="C57" t="s">
        <v>73</v>
      </c>
      <c r="D57">
        <v>848</v>
      </c>
      <c r="E57">
        <v>3000</v>
      </c>
      <c r="F57">
        <v>6000</v>
      </c>
      <c r="G57">
        <v>18000</v>
      </c>
    </row>
    <row r="58" spans="1:7" x14ac:dyDescent="0.35">
      <c r="A58" t="s">
        <v>240</v>
      </c>
      <c r="B58" t="s">
        <v>32</v>
      </c>
      <c r="C58" t="s">
        <v>306</v>
      </c>
      <c r="D58">
        <v>200</v>
      </c>
      <c r="E58">
        <v>3000</v>
      </c>
      <c r="F58">
        <v>3000</v>
      </c>
      <c r="G58">
        <v>5600</v>
      </c>
    </row>
    <row r="59" spans="1:7" x14ac:dyDescent="0.35">
      <c r="A59" t="s">
        <v>241</v>
      </c>
      <c r="B59" t="s">
        <v>32</v>
      </c>
      <c r="C59" t="s">
        <v>58</v>
      </c>
      <c r="D59">
        <v>200</v>
      </c>
      <c r="E59">
        <v>3000</v>
      </c>
      <c r="F59">
        <v>3000</v>
      </c>
      <c r="G59">
        <v>5600</v>
      </c>
    </row>
    <row r="60" spans="1:7" x14ac:dyDescent="0.35">
      <c r="A60" t="s">
        <v>242</v>
      </c>
      <c r="B60" t="s">
        <v>32</v>
      </c>
      <c r="C60" t="s">
        <v>59</v>
      </c>
      <c r="D60">
        <v>200</v>
      </c>
      <c r="E60">
        <v>3000</v>
      </c>
      <c r="F60">
        <v>3000</v>
      </c>
      <c r="G60">
        <v>5600</v>
      </c>
    </row>
    <row r="61" spans="1:7" x14ac:dyDescent="0.35">
      <c r="A61" t="s">
        <v>243</v>
      </c>
      <c r="B61" t="s">
        <v>32</v>
      </c>
      <c r="C61" t="s">
        <v>60</v>
      </c>
      <c r="D61">
        <v>200</v>
      </c>
      <c r="E61">
        <v>3000</v>
      </c>
      <c r="F61">
        <v>3000</v>
      </c>
      <c r="G61">
        <v>5600</v>
      </c>
    </row>
    <row r="62" spans="1:7" x14ac:dyDescent="0.35">
      <c r="A62" t="s">
        <v>244</v>
      </c>
      <c r="B62" t="s">
        <v>32</v>
      </c>
      <c r="C62" t="s">
        <v>61</v>
      </c>
      <c r="D62">
        <v>580</v>
      </c>
      <c r="E62">
        <v>3000</v>
      </c>
      <c r="F62">
        <v>3000</v>
      </c>
      <c r="G62">
        <v>5600</v>
      </c>
    </row>
    <row r="63" spans="1:7" x14ac:dyDescent="0.35">
      <c r="A63" t="s">
        <v>245</v>
      </c>
      <c r="B63" t="s">
        <v>32</v>
      </c>
      <c r="C63" t="s">
        <v>62</v>
      </c>
      <c r="D63">
        <v>620</v>
      </c>
      <c r="E63">
        <v>3000</v>
      </c>
      <c r="F63">
        <v>3000</v>
      </c>
      <c r="G63">
        <v>5600</v>
      </c>
    </row>
    <row r="64" spans="1:7" x14ac:dyDescent="0.35">
      <c r="A64" t="s">
        <v>246</v>
      </c>
      <c r="B64" t="s">
        <v>32</v>
      </c>
      <c r="C64" t="s">
        <v>63</v>
      </c>
      <c r="D64">
        <v>720</v>
      </c>
      <c r="E64">
        <v>3000</v>
      </c>
      <c r="F64">
        <v>3000</v>
      </c>
      <c r="G64">
        <v>5600</v>
      </c>
    </row>
    <row r="65" spans="1:7" x14ac:dyDescent="0.35">
      <c r="A65" t="s">
        <v>247</v>
      </c>
      <c r="B65" t="s">
        <v>32</v>
      </c>
      <c r="C65" t="s">
        <v>121</v>
      </c>
      <c r="D65">
        <v>720</v>
      </c>
      <c r="E65">
        <v>3000</v>
      </c>
      <c r="F65">
        <v>3000</v>
      </c>
      <c r="G65">
        <v>5600</v>
      </c>
    </row>
    <row r="66" spans="1:7" x14ac:dyDescent="0.35">
      <c r="A66" t="s">
        <v>248</v>
      </c>
      <c r="B66" t="s">
        <v>33</v>
      </c>
      <c r="C66" t="s">
        <v>306</v>
      </c>
      <c r="D66">
        <v>200</v>
      </c>
      <c r="E66">
        <v>3500</v>
      </c>
      <c r="F66">
        <v>3600</v>
      </c>
      <c r="G66">
        <v>8000</v>
      </c>
    </row>
    <row r="67" spans="1:7" x14ac:dyDescent="0.35">
      <c r="A67" t="s">
        <v>298</v>
      </c>
      <c r="B67" t="s">
        <v>33</v>
      </c>
      <c r="C67" t="s">
        <v>57</v>
      </c>
      <c r="D67">
        <v>760</v>
      </c>
      <c r="E67">
        <v>3500</v>
      </c>
      <c r="F67">
        <v>3600</v>
      </c>
      <c r="G67">
        <v>10000</v>
      </c>
    </row>
    <row r="68" spans="1:7" x14ac:dyDescent="0.35">
      <c r="A68" t="s">
        <v>249</v>
      </c>
      <c r="B68" t="s">
        <v>33</v>
      </c>
      <c r="C68" t="s">
        <v>58</v>
      </c>
      <c r="D68">
        <v>200</v>
      </c>
      <c r="E68">
        <v>4000</v>
      </c>
      <c r="F68">
        <v>3600</v>
      </c>
      <c r="G68">
        <v>14000</v>
      </c>
    </row>
    <row r="69" spans="1:7" x14ac:dyDescent="0.35">
      <c r="A69" t="s">
        <v>250</v>
      </c>
      <c r="B69" t="s">
        <v>33</v>
      </c>
      <c r="C69" t="s">
        <v>59</v>
      </c>
      <c r="D69">
        <v>200</v>
      </c>
      <c r="E69">
        <v>4000</v>
      </c>
      <c r="F69">
        <v>3600</v>
      </c>
      <c r="G69">
        <v>14000</v>
      </c>
    </row>
    <row r="70" spans="1:7" x14ac:dyDescent="0.35">
      <c r="A70" t="s">
        <v>251</v>
      </c>
      <c r="B70" t="s">
        <v>33</v>
      </c>
      <c r="C70" t="s">
        <v>60</v>
      </c>
      <c r="D70">
        <v>200</v>
      </c>
      <c r="E70">
        <v>4000</v>
      </c>
      <c r="F70">
        <v>3600</v>
      </c>
      <c r="G70">
        <v>14000</v>
      </c>
    </row>
    <row r="71" spans="1:7" x14ac:dyDescent="0.35">
      <c r="A71" t="s">
        <v>252</v>
      </c>
      <c r="B71" t="s">
        <v>33</v>
      </c>
      <c r="C71" t="s">
        <v>61</v>
      </c>
      <c r="D71">
        <v>580</v>
      </c>
      <c r="E71">
        <v>4000</v>
      </c>
      <c r="F71">
        <v>3600</v>
      </c>
      <c r="G71">
        <v>14000</v>
      </c>
    </row>
    <row r="72" spans="1:7" x14ac:dyDescent="0.35">
      <c r="A72" t="s">
        <v>253</v>
      </c>
      <c r="B72" t="s">
        <v>33</v>
      </c>
      <c r="C72" t="s">
        <v>62</v>
      </c>
      <c r="D72">
        <v>620</v>
      </c>
      <c r="E72">
        <v>4000</v>
      </c>
      <c r="F72">
        <v>3600</v>
      </c>
      <c r="G72">
        <v>14000</v>
      </c>
    </row>
    <row r="73" spans="1:7" x14ac:dyDescent="0.35">
      <c r="A73" t="s">
        <v>254</v>
      </c>
      <c r="B73" t="s">
        <v>33</v>
      </c>
      <c r="C73" t="s">
        <v>63</v>
      </c>
      <c r="D73">
        <v>720</v>
      </c>
      <c r="E73">
        <v>3000</v>
      </c>
      <c r="F73">
        <v>3600</v>
      </c>
      <c r="G73">
        <v>6000</v>
      </c>
    </row>
    <row r="74" spans="1:7" x14ac:dyDescent="0.35">
      <c r="A74" t="s">
        <v>255</v>
      </c>
      <c r="B74" t="s">
        <v>33</v>
      </c>
      <c r="C74" t="s">
        <v>121</v>
      </c>
      <c r="D74">
        <v>720</v>
      </c>
      <c r="E74">
        <v>3500</v>
      </c>
      <c r="F74">
        <v>3600</v>
      </c>
      <c r="G74">
        <v>14000</v>
      </c>
    </row>
    <row r="75" spans="1:7" x14ac:dyDescent="0.35">
      <c r="A75" t="s">
        <v>256</v>
      </c>
      <c r="B75" t="s">
        <v>34</v>
      </c>
      <c r="C75" t="s">
        <v>305</v>
      </c>
      <c r="D75">
        <v>654</v>
      </c>
      <c r="E75">
        <v>3000</v>
      </c>
      <c r="F75">
        <v>3000</v>
      </c>
      <c r="G75">
        <v>3600</v>
      </c>
    </row>
    <row r="76" spans="1:7" x14ac:dyDescent="0.35">
      <c r="A76" t="s">
        <v>257</v>
      </c>
      <c r="B76" t="s">
        <v>34</v>
      </c>
      <c r="C76" t="s">
        <v>71</v>
      </c>
      <c r="D76">
        <v>565</v>
      </c>
      <c r="E76">
        <v>3000</v>
      </c>
      <c r="F76">
        <v>3000</v>
      </c>
      <c r="G76">
        <v>3600</v>
      </c>
    </row>
    <row r="77" spans="1:7" x14ac:dyDescent="0.35">
      <c r="A77" t="s">
        <v>258</v>
      </c>
      <c r="B77" t="s">
        <v>35</v>
      </c>
      <c r="C77" t="s">
        <v>306</v>
      </c>
      <c r="D77">
        <v>200</v>
      </c>
      <c r="E77">
        <v>4000</v>
      </c>
      <c r="F77">
        <v>6000</v>
      </c>
      <c r="G77">
        <v>7200</v>
      </c>
    </row>
    <row r="78" spans="1:7" x14ac:dyDescent="0.35">
      <c r="A78" t="s">
        <v>259</v>
      </c>
      <c r="B78" t="s">
        <v>35</v>
      </c>
      <c r="C78" t="s">
        <v>57</v>
      </c>
      <c r="D78">
        <v>760</v>
      </c>
      <c r="E78">
        <v>4000</v>
      </c>
      <c r="F78">
        <v>6000</v>
      </c>
      <c r="G78">
        <v>15080</v>
      </c>
    </row>
    <row r="79" spans="1:7" x14ac:dyDescent="0.35">
      <c r="A79" t="s">
        <v>260</v>
      </c>
      <c r="B79" t="s">
        <v>35</v>
      </c>
      <c r="C79" t="s">
        <v>58</v>
      </c>
      <c r="D79">
        <v>200</v>
      </c>
      <c r="E79">
        <v>4000</v>
      </c>
      <c r="F79">
        <v>6000</v>
      </c>
      <c r="G79">
        <v>15080</v>
      </c>
    </row>
    <row r="80" spans="1:7" x14ac:dyDescent="0.35">
      <c r="A80" t="s">
        <v>261</v>
      </c>
      <c r="B80" t="s">
        <v>35</v>
      </c>
      <c r="C80" t="s">
        <v>59</v>
      </c>
      <c r="D80">
        <v>200</v>
      </c>
      <c r="E80">
        <v>4000</v>
      </c>
      <c r="F80">
        <v>6000</v>
      </c>
      <c r="G80">
        <v>15080</v>
      </c>
    </row>
    <row r="81" spans="1:7" x14ac:dyDescent="0.35">
      <c r="A81" t="s">
        <v>262</v>
      </c>
      <c r="B81" t="s">
        <v>35</v>
      </c>
      <c r="C81" t="s">
        <v>60</v>
      </c>
      <c r="D81">
        <v>200</v>
      </c>
      <c r="E81">
        <v>4000</v>
      </c>
      <c r="F81">
        <v>6000</v>
      </c>
      <c r="G81">
        <v>15080</v>
      </c>
    </row>
    <row r="82" spans="1:7" x14ac:dyDescent="0.35">
      <c r="A82" t="s">
        <v>263</v>
      </c>
      <c r="B82" t="s">
        <v>35</v>
      </c>
      <c r="C82" t="s">
        <v>61</v>
      </c>
      <c r="D82">
        <v>610</v>
      </c>
      <c r="E82">
        <v>4000</v>
      </c>
      <c r="F82">
        <v>6000</v>
      </c>
      <c r="G82">
        <v>15080</v>
      </c>
    </row>
    <row r="83" spans="1:7" x14ac:dyDescent="0.35">
      <c r="A83" t="s">
        <v>264</v>
      </c>
      <c r="B83" t="s">
        <v>35</v>
      </c>
      <c r="C83" t="s">
        <v>62</v>
      </c>
      <c r="D83">
        <v>645</v>
      </c>
      <c r="E83">
        <v>4000</v>
      </c>
      <c r="F83">
        <v>6000</v>
      </c>
      <c r="G83">
        <v>15080</v>
      </c>
    </row>
    <row r="84" spans="1:7" x14ac:dyDescent="0.35">
      <c r="A84" t="s">
        <v>265</v>
      </c>
      <c r="B84" t="s">
        <v>35</v>
      </c>
      <c r="C84" t="s">
        <v>63</v>
      </c>
      <c r="D84">
        <v>720</v>
      </c>
      <c r="E84">
        <v>4000</v>
      </c>
      <c r="F84">
        <v>6000</v>
      </c>
      <c r="G84">
        <v>15080</v>
      </c>
    </row>
    <row r="85" spans="1:7" x14ac:dyDescent="0.35">
      <c r="A85" t="s">
        <v>266</v>
      </c>
      <c r="B85" t="s">
        <v>35</v>
      </c>
      <c r="C85" t="s">
        <v>121</v>
      </c>
      <c r="D85">
        <v>745</v>
      </c>
      <c r="E85">
        <v>4000</v>
      </c>
      <c r="F85">
        <v>6000</v>
      </c>
      <c r="G85">
        <v>15080</v>
      </c>
    </row>
    <row r="86" spans="1:7" x14ac:dyDescent="0.35">
      <c r="A86" t="s">
        <v>267</v>
      </c>
      <c r="B86" t="s">
        <v>35</v>
      </c>
      <c r="C86" t="s">
        <v>64</v>
      </c>
      <c r="D86">
        <v>850</v>
      </c>
      <c r="E86">
        <v>4000</v>
      </c>
      <c r="F86">
        <v>6000</v>
      </c>
      <c r="G86">
        <v>15080</v>
      </c>
    </row>
    <row r="87" spans="1:7" x14ac:dyDescent="0.35">
      <c r="A87" t="s">
        <v>268</v>
      </c>
      <c r="B87" t="s">
        <v>35</v>
      </c>
      <c r="C87" t="s">
        <v>65</v>
      </c>
      <c r="D87">
        <v>850</v>
      </c>
      <c r="E87">
        <v>4000</v>
      </c>
      <c r="F87">
        <v>6000</v>
      </c>
      <c r="G87">
        <v>15080</v>
      </c>
    </row>
    <row r="88" spans="1:7" x14ac:dyDescent="0.35">
      <c r="A88" t="s">
        <v>300</v>
      </c>
      <c r="B88" t="s">
        <v>299</v>
      </c>
      <c r="C88" t="s">
        <v>62</v>
      </c>
      <c r="D88">
        <v>645</v>
      </c>
      <c r="E88">
        <v>5000</v>
      </c>
      <c r="F88">
        <v>4200</v>
      </c>
      <c r="G88">
        <v>9240</v>
      </c>
    </row>
    <row r="89" spans="1:7" x14ac:dyDescent="0.35">
      <c r="A89" t="s">
        <v>301</v>
      </c>
      <c r="B89" t="s">
        <v>299</v>
      </c>
      <c r="C89" t="s">
        <v>61</v>
      </c>
      <c r="D89">
        <v>610</v>
      </c>
      <c r="E89">
        <v>5000</v>
      </c>
      <c r="F89">
        <v>4200</v>
      </c>
      <c r="G89">
        <v>9240</v>
      </c>
    </row>
    <row r="90" spans="1:7" x14ac:dyDescent="0.35">
      <c r="A90" t="s">
        <v>302</v>
      </c>
      <c r="B90" t="s">
        <v>299</v>
      </c>
      <c r="C90" t="s">
        <v>121</v>
      </c>
      <c r="D90">
        <v>745</v>
      </c>
      <c r="E90">
        <v>5000</v>
      </c>
      <c r="F90">
        <v>4200</v>
      </c>
      <c r="G90">
        <v>9240</v>
      </c>
    </row>
    <row r="91" spans="1:7" x14ac:dyDescent="0.35">
      <c r="A91" t="s">
        <v>303</v>
      </c>
      <c r="B91" t="s">
        <v>299</v>
      </c>
      <c r="C91" t="s">
        <v>64</v>
      </c>
      <c r="D91">
        <v>850</v>
      </c>
      <c r="E91">
        <v>5000</v>
      </c>
      <c r="F91">
        <v>4200</v>
      </c>
      <c r="G91">
        <v>9240</v>
      </c>
    </row>
    <row r="92" spans="1:7" x14ac:dyDescent="0.35">
      <c r="A92" t="s">
        <v>304</v>
      </c>
      <c r="B92" t="s">
        <v>299</v>
      </c>
      <c r="C92" t="s">
        <v>65</v>
      </c>
      <c r="D92">
        <v>850</v>
      </c>
      <c r="E92">
        <v>5000</v>
      </c>
      <c r="F92">
        <v>4200</v>
      </c>
      <c r="G92">
        <v>9240</v>
      </c>
    </row>
    <row r="93" spans="1:7" x14ac:dyDescent="0.35">
      <c r="A93" t="s">
        <v>269</v>
      </c>
      <c r="B93" t="s">
        <v>36</v>
      </c>
      <c r="C93" t="s">
        <v>306</v>
      </c>
      <c r="D93">
        <v>200</v>
      </c>
      <c r="E93">
        <v>4000</v>
      </c>
      <c r="F93">
        <v>6000</v>
      </c>
      <c r="G93">
        <v>7200</v>
      </c>
    </row>
    <row r="94" spans="1:7" x14ac:dyDescent="0.35">
      <c r="A94" t="s">
        <v>270</v>
      </c>
      <c r="B94" t="s">
        <v>36</v>
      </c>
      <c r="C94" t="s">
        <v>57</v>
      </c>
      <c r="D94">
        <v>735</v>
      </c>
      <c r="E94">
        <v>4000</v>
      </c>
      <c r="F94">
        <v>6000</v>
      </c>
      <c r="G94">
        <v>16000</v>
      </c>
    </row>
    <row r="95" spans="1:7" x14ac:dyDescent="0.35">
      <c r="A95" t="s">
        <v>271</v>
      </c>
      <c r="B95" t="s">
        <v>36</v>
      </c>
      <c r="C95" t="s">
        <v>58</v>
      </c>
      <c r="D95">
        <v>200</v>
      </c>
      <c r="E95">
        <v>4000</v>
      </c>
      <c r="F95">
        <v>6000</v>
      </c>
      <c r="G95">
        <v>16000</v>
      </c>
    </row>
    <row r="96" spans="1:7" x14ac:dyDescent="0.35">
      <c r="A96" t="s">
        <v>272</v>
      </c>
      <c r="B96" t="s">
        <v>36</v>
      </c>
      <c r="C96" t="s">
        <v>59</v>
      </c>
      <c r="D96">
        <v>200</v>
      </c>
      <c r="E96">
        <v>4000</v>
      </c>
      <c r="F96">
        <v>6000</v>
      </c>
      <c r="G96">
        <v>16000</v>
      </c>
    </row>
    <row r="97" spans="1:7" x14ac:dyDescent="0.35">
      <c r="A97" t="s">
        <v>273</v>
      </c>
      <c r="B97" t="s">
        <v>36</v>
      </c>
      <c r="C97" t="s">
        <v>60</v>
      </c>
      <c r="D97">
        <v>200</v>
      </c>
      <c r="E97">
        <v>4000</v>
      </c>
      <c r="F97">
        <v>6000</v>
      </c>
      <c r="G97">
        <v>16000</v>
      </c>
    </row>
    <row r="98" spans="1:7" x14ac:dyDescent="0.35">
      <c r="A98" t="s">
        <v>274</v>
      </c>
      <c r="B98" t="s">
        <v>36</v>
      </c>
      <c r="C98" t="s">
        <v>61</v>
      </c>
      <c r="D98">
        <v>580</v>
      </c>
      <c r="E98">
        <v>4000</v>
      </c>
      <c r="F98">
        <v>6000</v>
      </c>
      <c r="G98">
        <v>16000</v>
      </c>
    </row>
    <row r="99" spans="1:7" x14ac:dyDescent="0.35">
      <c r="A99" t="s">
        <v>275</v>
      </c>
      <c r="B99" t="s">
        <v>36</v>
      </c>
      <c r="C99" t="s">
        <v>62</v>
      </c>
      <c r="D99">
        <v>620</v>
      </c>
      <c r="E99">
        <v>4000</v>
      </c>
      <c r="F99">
        <v>6000</v>
      </c>
      <c r="G99">
        <v>16000</v>
      </c>
    </row>
    <row r="100" spans="1:7" x14ac:dyDescent="0.35">
      <c r="A100" t="s">
        <v>276</v>
      </c>
      <c r="B100" t="s">
        <v>36</v>
      </c>
      <c r="C100" t="s">
        <v>63</v>
      </c>
      <c r="D100">
        <v>710</v>
      </c>
      <c r="E100">
        <v>3000</v>
      </c>
      <c r="F100">
        <v>4000</v>
      </c>
      <c r="G100">
        <v>7000</v>
      </c>
    </row>
    <row r="101" spans="1:7" x14ac:dyDescent="0.35">
      <c r="A101" t="s">
        <v>277</v>
      </c>
      <c r="B101" t="s">
        <v>36</v>
      </c>
      <c r="C101" t="s">
        <v>121</v>
      </c>
      <c r="D101">
        <v>720</v>
      </c>
      <c r="E101">
        <v>4000</v>
      </c>
      <c r="F101">
        <v>6000</v>
      </c>
      <c r="G101">
        <v>16000</v>
      </c>
    </row>
    <row r="102" spans="1:7" x14ac:dyDescent="0.35">
      <c r="A102" t="s">
        <v>278</v>
      </c>
      <c r="B102" t="s">
        <v>36</v>
      </c>
      <c r="C102" t="s">
        <v>64</v>
      </c>
      <c r="D102">
        <v>816</v>
      </c>
      <c r="E102">
        <v>4000</v>
      </c>
      <c r="F102">
        <v>6000</v>
      </c>
      <c r="G102">
        <v>16000</v>
      </c>
    </row>
    <row r="103" spans="1:7" x14ac:dyDescent="0.35">
      <c r="A103" t="s">
        <v>279</v>
      </c>
      <c r="B103" t="s">
        <v>36</v>
      </c>
      <c r="C103" t="s">
        <v>65</v>
      </c>
      <c r="D103">
        <v>816</v>
      </c>
      <c r="E103">
        <v>4000</v>
      </c>
      <c r="F103">
        <v>6000</v>
      </c>
      <c r="G103">
        <v>16000</v>
      </c>
    </row>
    <row r="104" spans="1:7" x14ac:dyDescent="0.35">
      <c r="A104" t="s">
        <v>280</v>
      </c>
      <c r="B104" t="s">
        <v>37</v>
      </c>
      <c r="C104" t="s">
        <v>306</v>
      </c>
      <c r="D104">
        <v>200</v>
      </c>
      <c r="E104">
        <v>3000</v>
      </c>
      <c r="F104">
        <v>3000</v>
      </c>
      <c r="G104">
        <v>5600</v>
      </c>
    </row>
    <row r="105" spans="1:7" x14ac:dyDescent="0.35">
      <c r="A105" t="s">
        <v>281</v>
      </c>
      <c r="B105" t="s">
        <v>37</v>
      </c>
      <c r="C105" t="s">
        <v>58</v>
      </c>
      <c r="D105">
        <v>200</v>
      </c>
      <c r="E105">
        <v>3000</v>
      </c>
      <c r="F105">
        <v>3000</v>
      </c>
      <c r="G105">
        <v>5600</v>
      </c>
    </row>
    <row r="106" spans="1:7" x14ac:dyDescent="0.35">
      <c r="A106" t="s">
        <v>282</v>
      </c>
      <c r="B106" t="s">
        <v>37</v>
      </c>
      <c r="C106" t="s">
        <v>59</v>
      </c>
      <c r="D106">
        <v>200</v>
      </c>
      <c r="E106">
        <v>3000</v>
      </c>
      <c r="F106">
        <v>3000</v>
      </c>
      <c r="G106">
        <v>5600</v>
      </c>
    </row>
    <row r="107" spans="1:7" x14ac:dyDescent="0.35">
      <c r="A107" t="s">
        <v>283</v>
      </c>
      <c r="B107" t="s">
        <v>37</v>
      </c>
      <c r="C107" t="s">
        <v>60</v>
      </c>
      <c r="D107">
        <v>200</v>
      </c>
      <c r="E107">
        <v>3000</v>
      </c>
      <c r="F107">
        <v>3000</v>
      </c>
      <c r="G107">
        <v>5600</v>
      </c>
    </row>
    <row r="108" spans="1:7" x14ac:dyDescent="0.35">
      <c r="A108" t="s">
        <v>284</v>
      </c>
      <c r="B108" t="s">
        <v>37</v>
      </c>
      <c r="C108" t="s">
        <v>61</v>
      </c>
      <c r="D108">
        <v>580</v>
      </c>
      <c r="E108">
        <v>3000</v>
      </c>
      <c r="F108">
        <v>3000</v>
      </c>
      <c r="G108">
        <v>5600</v>
      </c>
    </row>
    <row r="109" spans="1:7" x14ac:dyDescent="0.35">
      <c r="A109" t="s">
        <v>285</v>
      </c>
      <c r="B109" t="s">
        <v>37</v>
      </c>
      <c r="C109" t="s">
        <v>62</v>
      </c>
      <c r="D109">
        <v>620</v>
      </c>
      <c r="E109">
        <v>3000</v>
      </c>
      <c r="F109">
        <v>3000</v>
      </c>
      <c r="G109">
        <v>5600</v>
      </c>
    </row>
    <row r="110" spans="1:7" x14ac:dyDescent="0.35">
      <c r="A110" t="s">
        <v>286</v>
      </c>
      <c r="B110" t="s">
        <v>37</v>
      </c>
      <c r="C110" t="s">
        <v>63</v>
      </c>
      <c r="D110">
        <v>710</v>
      </c>
      <c r="E110">
        <v>3000</v>
      </c>
      <c r="F110">
        <v>3000</v>
      </c>
      <c r="G110">
        <v>5600</v>
      </c>
    </row>
    <row r="111" spans="1:7" x14ac:dyDescent="0.35">
      <c r="A111" t="s">
        <v>287</v>
      </c>
      <c r="B111" t="s">
        <v>37</v>
      </c>
      <c r="C111" t="s">
        <v>121</v>
      </c>
      <c r="D111">
        <v>720</v>
      </c>
      <c r="E111">
        <v>3000</v>
      </c>
      <c r="F111">
        <v>3000</v>
      </c>
      <c r="G111">
        <v>5600</v>
      </c>
    </row>
    <row r="112" spans="1:7" x14ac:dyDescent="0.35">
      <c r="A112" t="s">
        <v>288</v>
      </c>
      <c r="B112" t="s">
        <v>37</v>
      </c>
      <c r="C112" t="s">
        <v>64</v>
      </c>
      <c r="D112">
        <v>814</v>
      </c>
      <c r="E112">
        <v>3000</v>
      </c>
      <c r="F112">
        <v>3000</v>
      </c>
      <c r="G112">
        <v>5600</v>
      </c>
    </row>
    <row r="113" spans="1:7" x14ac:dyDescent="0.35">
      <c r="A113" t="s">
        <v>289</v>
      </c>
      <c r="B113" t="s">
        <v>37</v>
      </c>
      <c r="C113" t="s">
        <v>65</v>
      </c>
      <c r="D113">
        <v>814</v>
      </c>
      <c r="E113">
        <v>3000</v>
      </c>
      <c r="F113">
        <v>3000</v>
      </c>
      <c r="G113">
        <v>5600</v>
      </c>
    </row>
    <row r="114" spans="1:7" x14ac:dyDescent="0.35">
      <c r="A114" t="s">
        <v>290</v>
      </c>
      <c r="B114" t="s">
        <v>38</v>
      </c>
      <c r="C114" t="s">
        <v>306</v>
      </c>
      <c r="D114">
        <v>200</v>
      </c>
      <c r="E114">
        <v>3000</v>
      </c>
      <c r="F114">
        <v>3000</v>
      </c>
      <c r="G114">
        <v>5600</v>
      </c>
    </row>
    <row r="115" spans="1:7" x14ac:dyDescent="0.35">
      <c r="A115" t="s">
        <v>291</v>
      </c>
      <c r="B115" t="s">
        <v>162</v>
      </c>
      <c r="C115" t="s">
        <v>62</v>
      </c>
      <c r="D115">
        <v>624</v>
      </c>
      <c r="E115">
        <v>4000</v>
      </c>
      <c r="F115">
        <v>4000</v>
      </c>
      <c r="G115">
        <v>4000</v>
      </c>
    </row>
    <row r="116" spans="1:7" x14ac:dyDescent="0.35">
      <c r="A116" t="s">
        <v>292</v>
      </c>
      <c r="B116" t="s">
        <v>162</v>
      </c>
      <c r="C116" t="s">
        <v>61</v>
      </c>
      <c r="D116">
        <v>520</v>
      </c>
      <c r="E116">
        <v>4000</v>
      </c>
      <c r="F116">
        <v>4000</v>
      </c>
      <c r="G116">
        <v>4000</v>
      </c>
    </row>
    <row r="117" spans="1:7" x14ac:dyDescent="0.35">
      <c r="A117" t="s">
        <v>293</v>
      </c>
      <c r="B117" t="s">
        <v>162</v>
      </c>
      <c r="C117" t="s">
        <v>63</v>
      </c>
      <c r="D117">
        <v>710</v>
      </c>
      <c r="E117">
        <v>4000</v>
      </c>
      <c r="F117">
        <v>4000</v>
      </c>
      <c r="G117">
        <v>4000</v>
      </c>
    </row>
    <row r="118" spans="1:7" x14ac:dyDescent="0.35">
      <c r="A118" t="s">
        <v>294</v>
      </c>
      <c r="B118" t="s">
        <v>162</v>
      </c>
      <c r="C118" t="s">
        <v>64</v>
      </c>
      <c r="D118">
        <v>811</v>
      </c>
      <c r="E118">
        <v>4000</v>
      </c>
      <c r="F118">
        <v>4000</v>
      </c>
      <c r="G118">
        <v>4000</v>
      </c>
    </row>
    <row r="119" spans="1:7" x14ac:dyDescent="0.35">
      <c r="A119" t="s">
        <v>295</v>
      </c>
      <c r="B119" t="s">
        <v>162</v>
      </c>
      <c r="C119" t="s">
        <v>65</v>
      </c>
      <c r="D119">
        <v>811</v>
      </c>
      <c r="E119">
        <v>4000</v>
      </c>
      <c r="F119">
        <v>4000</v>
      </c>
      <c r="G119">
        <v>4000</v>
      </c>
    </row>
    <row r="120" spans="1:7" x14ac:dyDescent="0.35">
      <c r="A120" t="s">
        <v>296</v>
      </c>
      <c r="B120" t="s">
        <v>162</v>
      </c>
      <c r="C120" t="s">
        <v>123</v>
      </c>
      <c r="D120">
        <v>500</v>
      </c>
      <c r="E120">
        <v>4000</v>
      </c>
      <c r="F120">
        <v>4000</v>
      </c>
      <c r="G120">
        <v>4000</v>
      </c>
    </row>
  </sheetData>
  <sheetProtection algorithmName="SHA-512" hashValue="hmQoql4TGUAFiLICzEtIXMTrS0pMmVVsFTpI5YPi6Z128LJrqjkMIGLHMyPdcXvA79zzL/8+aTONceBgy7+eAQ==" saltValue="rwUWDPCfAokr1ix9ee35eQ==" spinCount="100000" sheet="1" objects="1" scenarios="1" selectLockedCells="1" selectUnlockedCells="1"/>
  <phoneticPr fontId="9" type="noConversion"/>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3B9DB2-EA97-40B1-A8BA-9ED84A1E9F5F}">
  <dimension ref="A1:R21"/>
  <sheetViews>
    <sheetView workbookViewId="0">
      <selection activeCell="F30" sqref="F30"/>
    </sheetView>
  </sheetViews>
  <sheetFormatPr defaultRowHeight="14.5" x14ac:dyDescent="0.35"/>
  <cols>
    <col min="1" max="1" width="22.81640625" bestFit="1" customWidth="1"/>
    <col min="3" max="3" width="9.81640625" bestFit="1" customWidth="1"/>
    <col min="4" max="5" width="11" bestFit="1" customWidth="1"/>
    <col min="6" max="7" width="11.453125" bestFit="1" customWidth="1"/>
    <col min="8" max="9" width="13.453125" bestFit="1" customWidth="1"/>
    <col min="10" max="10" width="18" bestFit="1" customWidth="1"/>
    <col min="11" max="11" width="7.1796875" bestFit="1" customWidth="1"/>
    <col min="12" max="13" width="8.1796875" bestFit="1" customWidth="1"/>
    <col min="14" max="14" width="8.81640625" bestFit="1" customWidth="1"/>
    <col min="15" max="15" width="16.1796875" bestFit="1" customWidth="1"/>
    <col min="16" max="17" width="8.453125" bestFit="1" customWidth="1"/>
    <col min="18" max="18" width="12.81640625" bestFit="1" customWidth="1"/>
    <col min="19" max="19" width="22.81640625" bestFit="1" customWidth="1"/>
    <col min="20" max="20" width="8.453125" bestFit="1" customWidth="1"/>
  </cols>
  <sheetData>
    <row r="1" spans="1:18" x14ac:dyDescent="0.35">
      <c r="A1" t="s">
        <v>26</v>
      </c>
      <c r="C1" t="s">
        <v>26</v>
      </c>
      <c r="D1" t="s">
        <v>27</v>
      </c>
      <c r="E1" t="s">
        <v>28</v>
      </c>
      <c r="F1" t="s">
        <v>128</v>
      </c>
      <c r="G1" t="s">
        <v>131</v>
      </c>
      <c r="H1" t="s">
        <v>29</v>
      </c>
      <c r="I1" t="s">
        <v>30</v>
      </c>
      <c r="J1" t="s">
        <v>31</v>
      </c>
      <c r="K1" t="s">
        <v>32</v>
      </c>
      <c r="L1" t="s">
        <v>33</v>
      </c>
      <c r="M1" t="s">
        <v>34</v>
      </c>
      <c r="N1" t="s">
        <v>35</v>
      </c>
      <c r="O1" t="s">
        <v>299</v>
      </c>
      <c r="P1" t="s">
        <v>36</v>
      </c>
      <c r="Q1" t="s">
        <v>37</v>
      </c>
      <c r="R1" t="s">
        <v>38</v>
      </c>
    </row>
    <row r="2" spans="1:18" x14ac:dyDescent="0.35">
      <c r="A2" t="s">
        <v>27</v>
      </c>
      <c r="C2" t="s">
        <v>39</v>
      </c>
      <c r="D2" t="s">
        <v>39</v>
      </c>
      <c r="E2" t="s">
        <v>39</v>
      </c>
      <c r="F2" t="s">
        <v>39</v>
      </c>
      <c r="G2" t="s">
        <v>39</v>
      </c>
      <c r="H2" t="s">
        <v>40</v>
      </c>
      <c r="I2" t="s">
        <v>40</v>
      </c>
      <c r="J2" t="s">
        <v>40</v>
      </c>
      <c r="K2" t="s">
        <v>39</v>
      </c>
      <c r="L2" t="s">
        <v>39</v>
      </c>
      <c r="M2" t="s">
        <v>40</v>
      </c>
      <c r="N2" t="s">
        <v>39</v>
      </c>
      <c r="O2" t="s">
        <v>41</v>
      </c>
      <c r="P2" t="s">
        <v>39</v>
      </c>
      <c r="Q2" t="s">
        <v>39</v>
      </c>
      <c r="R2" t="s">
        <v>39</v>
      </c>
    </row>
    <row r="3" spans="1:18" x14ac:dyDescent="0.35">
      <c r="A3" t="s">
        <v>28</v>
      </c>
      <c r="C3" t="s">
        <v>41</v>
      </c>
      <c r="D3" t="s">
        <v>41</v>
      </c>
      <c r="E3" t="s">
        <v>41</v>
      </c>
      <c r="F3" t="s">
        <v>41</v>
      </c>
      <c r="G3" t="s">
        <v>41</v>
      </c>
      <c r="H3" t="s">
        <v>42</v>
      </c>
      <c r="I3" t="s">
        <v>42</v>
      </c>
      <c r="J3" t="s">
        <v>42</v>
      </c>
      <c r="K3" t="s">
        <v>41</v>
      </c>
      <c r="L3" t="s">
        <v>41</v>
      </c>
      <c r="M3" t="s">
        <v>42</v>
      </c>
      <c r="N3" t="s">
        <v>41</v>
      </c>
      <c r="O3" t="s">
        <v>40</v>
      </c>
      <c r="P3" t="s">
        <v>41</v>
      </c>
      <c r="Q3" t="s">
        <v>41</v>
      </c>
      <c r="R3" t="s">
        <v>41</v>
      </c>
    </row>
    <row r="4" spans="1:18" x14ac:dyDescent="0.35">
      <c r="A4" t="s">
        <v>128</v>
      </c>
      <c r="C4" t="s">
        <v>40</v>
      </c>
      <c r="D4" t="s">
        <v>40</v>
      </c>
      <c r="E4" t="s">
        <v>40</v>
      </c>
      <c r="F4" t="s">
        <v>40</v>
      </c>
      <c r="G4" t="s">
        <v>40</v>
      </c>
      <c r="H4" t="s">
        <v>43</v>
      </c>
      <c r="I4" t="s">
        <v>43</v>
      </c>
      <c r="J4" t="s">
        <v>43</v>
      </c>
      <c r="K4" t="s">
        <v>40</v>
      </c>
      <c r="L4" t="s">
        <v>40</v>
      </c>
      <c r="M4" t="s">
        <v>43</v>
      </c>
      <c r="N4" t="s">
        <v>40</v>
      </c>
      <c r="O4" t="s">
        <v>42</v>
      </c>
      <c r="P4" t="s">
        <v>40</v>
      </c>
      <c r="Q4" t="s">
        <v>40</v>
      </c>
      <c r="R4" t="s">
        <v>40</v>
      </c>
    </row>
    <row r="5" spans="1:18" x14ac:dyDescent="0.35">
      <c r="A5" t="s">
        <v>131</v>
      </c>
      <c r="C5" t="s">
        <v>42</v>
      </c>
      <c r="D5" t="s">
        <v>42</v>
      </c>
      <c r="E5" t="s">
        <v>42</v>
      </c>
      <c r="F5" t="s">
        <v>42</v>
      </c>
      <c r="G5" t="s">
        <v>42</v>
      </c>
      <c r="H5" t="s">
        <v>44</v>
      </c>
      <c r="I5" t="s">
        <v>44</v>
      </c>
      <c r="J5" t="s">
        <v>44</v>
      </c>
      <c r="K5" t="s">
        <v>42</v>
      </c>
      <c r="L5" t="s">
        <v>42</v>
      </c>
      <c r="M5" t="s">
        <v>44</v>
      </c>
      <c r="N5" t="s">
        <v>42</v>
      </c>
      <c r="O5" t="s">
        <v>43</v>
      </c>
      <c r="P5" t="s">
        <v>42</v>
      </c>
      <c r="Q5" t="s">
        <v>42</v>
      </c>
      <c r="R5" t="s">
        <v>42</v>
      </c>
    </row>
    <row r="6" spans="1:18" x14ac:dyDescent="0.35">
      <c r="A6" t="s">
        <v>29</v>
      </c>
      <c r="C6" t="s">
        <v>43</v>
      </c>
      <c r="D6" t="s">
        <v>43</v>
      </c>
      <c r="E6" t="s">
        <v>43</v>
      </c>
      <c r="F6" t="s">
        <v>43</v>
      </c>
      <c r="G6" t="s">
        <v>43</v>
      </c>
      <c r="K6" t="s">
        <v>43</v>
      </c>
      <c r="L6" t="s">
        <v>43</v>
      </c>
      <c r="N6" t="s">
        <v>43</v>
      </c>
      <c r="O6" t="s">
        <v>44</v>
      </c>
      <c r="P6" t="s">
        <v>43</v>
      </c>
      <c r="Q6" t="s">
        <v>43</v>
      </c>
      <c r="R6" t="s">
        <v>43</v>
      </c>
    </row>
    <row r="7" spans="1:18" x14ac:dyDescent="0.35">
      <c r="A7" t="s">
        <v>30</v>
      </c>
      <c r="C7" t="s">
        <v>44</v>
      </c>
      <c r="D7" t="s">
        <v>44</v>
      </c>
      <c r="E7" t="s">
        <v>44</v>
      </c>
      <c r="F7" t="s">
        <v>44</v>
      </c>
      <c r="G7" t="s">
        <v>44</v>
      </c>
      <c r="K7" t="s">
        <v>44</v>
      </c>
      <c r="L7" t="s">
        <v>44</v>
      </c>
      <c r="N7" t="s">
        <v>44</v>
      </c>
      <c r="O7" t="s">
        <v>45</v>
      </c>
      <c r="P7" t="s">
        <v>44</v>
      </c>
      <c r="Q7" t="s">
        <v>44</v>
      </c>
      <c r="R7" t="s">
        <v>44</v>
      </c>
    </row>
    <row r="8" spans="1:18" x14ac:dyDescent="0.35">
      <c r="A8" t="s">
        <v>31</v>
      </c>
      <c r="C8" t="s">
        <v>45</v>
      </c>
      <c r="D8" t="s">
        <v>45</v>
      </c>
      <c r="E8" t="s">
        <v>45</v>
      </c>
      <c r="F8" t="s">
        <v>45</v>
      </c>
      <c r="G8" t="s">
        <v>45</v>
      </c>
      <c r="K8" t="s">
        <v>45</v>
      </c>
      <c r="L8" t="s">
        <v>45</v>
      </c>
      <c r="N8" t="s">
        <v>45</v>
      </c>
      <c r="P8" t="s">
        <v>45</v>
      </c>
      <c r="Q8" t="s">
        <v>45</v>
      </c>
      <c r="R8" t="s">
        <v>45</v>
      </c>
    </row>
    <row r="9" spans="1:18" x14ac:dyDescent="0.35">
      <c r="A9" t="s">
        <v>32</v>
      </c>
    </row>
    <row r="10" spans="1:18" x14ac:dyDescent="0.35">
      <c r="A10" t="s">
        <v>33</v>
      </c>
      <c r="C10" t="s">
        <v>26</v>
      </c>
      <c r="D10" t="s">
        <v>27</v>
      </c>
      <c r="E10" t="s">
        <v>28</v>
      </c>
      <c r="F10" t="s">
        <v>128</v>
      </c>
      <c r="G10" t="s">
        <v>131</v>
      </c>
      <c r="H10" t="s">
        <v>29</v>
      </c>
      <c r="I10" t="s">
        <v>30</v>
      </c>
      <c r="J10" t="s">
        <v>31</v>
      </c>
      <c r="K10" t="s">
        <v>32</v>
      </c>
      <c r="L10" t="s">
        <v>33</v>
      </c>
      <c r="M10" t="s">
        <v>34</v>
      </c>
      <c r="N10" t="s">
        <v>35</v>
      </c>
      <c r="O10" t="s">
        <v>299</v>
      </c>
      <c r="P10" t="s">
        <v>36</v>
      </c>
      <c r="Q10" t="s">
        <v>37</v>
      </c>
      <c r="R10" t="s">
        <v>38</v>
      </c>
    </row>
    <row r="11" spans="1:18" x14ac:dyDescent="0.35">
      <c r="A11" t="s">
        <v>34</v>
      </c>
      <c r="C11" t="s">
        <v>313</v>
      </c>
      <c r="D11" t="s">
        <v>313</v>
      </c>
      <c r="E11" t="s">
        <v>313</v>
      </c>
      <c r="F11" t="s">
        <v>313</v>
      </c>
      <c r="G11" t="s">
        <v>313</v>
      </c>
      <c r="H11" t="s">
        <v>320</v>
      </c>
      <c r="I11" t="s">
        <v>320</v>
      </c>
      <c r="J11" t="s">
        <v>313</v>
      </c>
      <c r="K11" t="s">
        <v>174</v>
      </c>
      <c r="L11" t="s">
        <v>174</v>
      </c>
      <c r="M11" t="s">
        <v>313</v>
      </c>
      <c r="N11" t="s">
        <v>175</v>
      </c>
      <c r="O11" t="s">
        <v>175</v>
      </c>
      <c r="P11" t="s">
        <v>175</v>
      </c>
      <c r="Q11" t="s">
        <v>175</v>
      </c>
      <c r="R11" t="s">
        <v>175</v>
      </c>
    </row>
    <row r="12" spans="1:18" x14ac:dyDescent="0.35">
      <c r="A12" t="s">
        <v>35</v>
      </c>
      <c r="C12" t="s">
        <v>120</v>
      </c>
      <c r="D12" t="s">
        <v>120</v>
      </c>
      <c r="E12" t="s">
        <v>120</v>
      </c>
      <c r="F12" t="s">
        <v>120</v>
      </c>
      <c r="G12" t="s">
        <v>120</v>
      </c>
      <c r="N12" t="s">
        <v>142</v>
      </c>
    </row>
    <row r="13" spans="1:18" x14ac:dyDescent="0.35">
      <c r="A13" t="s">
        <v>299</v>
      </c>
      <c r="N13" t="s">
        <v>120</v>
      </c>
    </row>
    <row r="14" spans="1:18" x14ac:dyDescent="0.35">
      <c r="A14" t="s">
        <v>36</v>
      </c>
    </row>
    <row r="15" spans="1:18" x14ac:dyDescent="0.35">
      <c r="A15" t="s">
        <v>37</v>
      </c>
      <c r="C15" t="s">
        <v>26</v>
      </c>
      <c r="D15" t="s">
        <v>27</v>
      </c>
      <c r="E15" t="s">
        <v>28</v>
      </c>
      <c r="F15" t="s">
        <v>128</v>
      </c>
      <c r="G15" t="s">
        <v>131</v>
      </c>
      <c r="H15" t="s">
        <v>29</v>
      </c>
      <c r="I15" t="s">
        <v>30</v>
      </c>
      <c r="J15" t="s">
        <v>31</v>
      </c>
      <c r="K15" t="s">
        <v>32</v>
      </c>
      <c r="L15" t="s">
        <v>33</v>
      </c>
      <c r="M15" t="s">
        <v>34</v>
      </c>
      <c r="N15" t="s">
        <v>35</v>
      </c>
      <c r="O15" t="s">
        <v>299</v>
      </c>
      <c r="P15" t="s">
        <v>36</v>
      </c>
      <c r="Q15" t="s">
        <v>37</v>
      </c>
      <c r="R15" t="s">
        <v>38</v>
      </c>
    </row>
    <row r="16" spans="1:18" x14ac:dyDescent="0.35">
      <c r="A16" t="s">
        <v>38</v>
      </c>
      <c r="C16" t="s">
        <v>328</v>
      </c>
      <c r="D16" t="s">
        <v>328</v>
      </c>
      <c r="E16" t="s">
        <v>328</v>
      </c>
      <c r="F16" t="s">
        <v>328</v>
      </c>
      <c r="G16" t="s">
        <v>328</v>
      </c>
      <c r="H16" t="s">
        <v>328</v>
      </c>
      <c r="I16" t="s">
        <v>328</v>
      </c>
      <c r="J16" t="s">
        <v>328</v>
      </c>
      <c r="K16" t="s">
        <v>328</v>
      </c>
      <c r="L16" t="s">
        <v>328</v>
      </c>
      <c r="M16" t="s">
        <v>328</v>
      </c>
      <c r="N16" t="s">
        <v>80</v>
      </c>
      <c r="O16" t="s">
        <v>80</v>
      </c>
      <c r="P16" t="s">
        <v>328</v>
      </c>
      <c r="Q16" t="s">
        <v>328</v>
      </c>
      <c r="R16" t="s">
        <v>328</v>
      </c>
    </row>
    <row r="17" spans="1:15" x14ac:dyDescent="0.35">
      <c r="A17" t="s">
        <v>161</v>
      </c>
      <c r="N17" t="s">
        <v>81</v>
      </c>
      <c r="O17" t="s">
        <v>81</v>
      </c>
    </row>
    <row r="18" spans="1:15" x14ac:dyDescent="0.35">
      <c r="A18" t="s">
        <v>162</v>
      </c>
      <c r="N18" t="s">
        <v>82</v>
      </c>
      <c r="O18" t="s">
        <v>82</v>
      </c>
    </row>
    <row r="19" spans="1:15" x14ac:dyDescent="0.35">
      <c r="N19" t="s">
        <v>325</v>
      </c>
      <c r="O19" t="s">
        <v>325</v>
      </c>
    </row>
    <row r="20" spans="1:15" x14ac:dyDescent="0.35">
      <c r="N20" t="s">
        <v>326</v>
      </c>
      <c r="O20" t="s">
        <v>326</v>
      </c>
    </row>
    <row r="21" spans="1:15" x14ac:dyDescent="0.35">
      <c r="N21" t="s">
        <v>327</v>
      </c>
      <c r="O21" t="s">
        <v>327</v>
      </c>
    </row>
  </sheetData>
  <phoneticPr fontId="9" type="noConversion"/>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49E3ED-69C8-4C96-B419-EB31FCAF8F10}">
  <dimension ref="A1:N122"/>
  <sheetViews>
    <sheetView showGridLines="0" workbookViewId="0">
      <selection activeCell="D21" sqref="D21"/>
    </sheetView>
  </sheetViews>
  <sheetFormatPr defaultColWidth="9.1796875" defaultRowHeight="14" x14ac:dyDescent="0.3"/>
  <cols>
    <col min="1" max="1" width="8.453125" style="32" customWidth="1"/>
    <col min="2" max="2" width="1.453125" style="32" customWidth="1"/>
    <col min="3" max="14" width="7.453125" style="32" customWidth="1"/>
    <col min="15" max="15" width="8.453125" style="32" customWidth="1"/>
    <col min="16" max="16384" width="9.1796875" style="32"/>
  </cols>
  <sheetData>
    <row r="1" spans="1:14" ht="30" customHeight="1" x14ac:dyDescent="0.3">
      <c r="A1" s="35" t="s">
        <v>117</v>
      </c>
      <c r="B1" s="36"/>
      <c r="C1" s="36"/>
      <c r="D1" s="36"/>
    </row>
    <row r="3" spans="1:14" ht="15.5" x14ac:dyDescent="0.3">
      <c r="A3" s="37" t="s">
        <v>39</v>
      </c>
      <c r="B3" s="37"/>
      <c r="C3" s="37"/>
      <c r="D3" s="37"/>
      <c r="E3" s="37"/>
      <c r="F3" s="37"/>
      <c r="G3" s="37"/>
      <c r="H3" s="37"/>
      <c r="I3" s="37"/>
      <c r="J3" s="37"/>
      <c r="K3" s="37"/>
      <c r="L3" s="37"/>
      <c r="M3" s="37"/>
      <c r="N3" s="37"/>
    </row>
    <row r="4" spans="1:14" x14ac:dyDescent="0.3">
      <c r="A4" s="38" t="s">
        <v>46</v>
      </c>
      <c r="B4" s="38"/>
      <c r="C4" s="38"/>
      <c r="D4" s="38"/>
      <c r="E4" s="38"/>
      <c r="F4" s="38"/>
      <c r="G4" s="38"/>
      <c r="H4" s="38"/>
      <c r="I4" s="38"/>
      <c r="J4" s="38"/>
      <c r="K4" s="38"/>
      <c r="L4" s="38"/>
      <c r="M4" s="38"/>
      <c r="N4" s="38"/>
    </row>
    <row r="5" spans="1:14" s="39" customFormat="1" ht="6" customHeight="1" x14ac:dyDescent="0.3">
      <c r="C5" s="40"/>
      <c r="D5" s="40"/>
      <c r="E5" s="40"/>
      <c r="F5" s="40"/>
      <c r="G5" s="40"/>
      <c r="H5" s="40"/>
      <c r="I5" s="40"/>
      <c r="J5" s="40"/>
      <c r="K5" s="40"/>
      <c r="L5" s="40"/>
      <c r="M5" s="40"/>
      <c r="N5" s="40"/>
    </row>
    <row r="6" spans="1:14" ht="14.5" thickBot="1" x14ac:dyDescent="0.35">
      <c r="A6" s="41"/>
      <c r="B6" s="41"/>
      <c r="C6" s="42">
        <v>800</v>
      </c>
      <c r="D6" s="42">
        <v>1000</v>
      </c>
      <c r="E6" s="42">
        <v>1200</v>
      </c>
      <c r="F6" s="42">
        <v>1400</v>
      </c>
      <c r="G6" s="42">
        <v>1600</v>
      </c>
      <c r="H6" s="42">
        <v>1800</v>
      </c>
      <c r="I6" s="42">
        <v>2000</v>
      </c>
      <c r="J6" s="42">
        <v>2200</v>
      </c>
      <c r="K6" s="42">
        <v>2400</v>
      </c>
      <c r="L6" s="42">
        <v>2600</v>
      </c>
      <c r="M6" s="42">
        <v>2800</v>
      </c>
      <c r="N6" s="42">
        <v>3000</v>
      </c>
    </row>
    <row r="7" spans="1:14" x14ac:dyDescent="0.3">
      <c r="A7" s="43">
        <v>800</v>
      </c>
      <c r="B7" s="44"/>
      <c r="C7" s="45">
        <v>526.69000000000005</v>
      </c>
      <c r="D7" s="46">
        <v>562.54</v>
      </c>
      <c r="E7" s="46">
        <v>598.35</v>
      </c>
      <c r="F7" s="46">
        <v>656.33</v>
      </c>
      <c r="G7" s="46">
        <v>692.18</v>
      </c>
      <c r="H7" s="46">
        <v>727.99</v>
      </c>
      <c r="I7" s="46">
        <v>763.8</v>
      </c>
      <c r="J7" s="46">
        <v>799.65</v>
      </c>
      <c r="K7" s="46">
        <v>835.46</v>
      </c>
      <c r="L7" s="46">
        <v>871.28</v>
      </c>
      <c r="M7" s="47">
        <v>907.13</v>
      </c>
      <c r="N7" s="47">
        <v>942.94</v>
      </c>
    </row>
    <row r="8" spans="1:14" x14ac:dyDescent="0.3">
      <c r="A8" s="48">
        <v>1000</v>
      </c>
      <c r="B8" s="44"/>
      <c r="C8" s="49">
        <v>544.79999999999995</v>
      </c>
      <c r="D8" s="50">
        <v>580.61</v>
      </c>
      <c r="E8" s="50">
        <v>616.42999999999995</v>
      </c>
      <c r="F8" s="50">
        <v>678.6</v>
      </c>
      <c r="G8" s="50">
        <v>714.45</v>
      </c>
      <c r="H8" s="50">
        <v>750.26</v>
      </c>
      <c r="I8" s="50">
        <v>786.08</v>
      </c>
      <c r="J8" s="50">
        <v>821.89</v>
      </c>
      <c r="K8" s="50">
        <v>857.74</v>
      </c>
      <c r="L8" s="50">
        <v>893.55</v>
      </c>
      <c r="M8" s="51">
        <v>929.36</v>
      </c>
      <c r="N8" s="51">
        <v>965.21</v>
      </c>
    </row>
    <row r="9" spans="1:14" x14ac:dyDescent="0.3">
      <c r="A9" s="48">
        <v>1200</v>
      </c>
      <c r="B9" s="44"/>
      <c r="C9" s="49">
        <v>562.88</v>
      </c>
      <c r="D9" s="50">
        <v>598.73</v>
      </c>
      <c r="E9" s="50">
        <v>634.54</v>
      </c>
      <c r="F9" s="50">
        <v>700.88</v>
      </c>
      <c r="G9" s="50">
        <v>736.69</v>
      </c>
      <c r="H9" s="50">
        <v>772.54</v>
      </c>
      <c r="I9" s="50">
        <v>808.35</v>
      </c>
      <c r="J9" s="50">
        <v>844.16</v>
      </c>
      <c r="K9" s="50">
        <v>880.01</v>
      </c>
      <c r="L9" s="50">
        <v>915.83</v>
      </c>
      <c r="M9" s="51">
        <v>951.64</v>
      </c>
      <c r="N9" s="51">
        <v>987.49</v>
      </c>
    </row>
    <row r="10" spans="1:14" x14ac:dyDescent="0.3">
      <c r="A10" s="48">
        <v>1400</v>
      </c>
      <c r="B10" s="44"/>
      <c r="C10" s="49">
        <v>580.99</v>
      </c>
      <c r="D10" s="50">
        <v>616.79999999999995</v>
      </c>
      <c r="E10" s="50">
        <v>652.61</v>
      </c>
      <c r="F10" s="50">
        <v>723.15</v>
      </c>
      <c r="G10" s="50">
        <v>758.96</v>
      </c>
      <c r="H10" s="50">
        <v>794.81</v>
      </c>
      <c r="I10" s="50">
        <v>830.63</v>
      </c>
      <c r="J10" s="50">
        <v>866.44</v>
      </c>
      <c r="K10" s="50">
        <v>902.29</v>
      </c>
      <c r="L10" s="50">
        <v>938.1</v>
      </c>
      <c r="M10" s="51">
        <v>973.91</v>
      </c>
      <c r="N10" s="51">
        <v>1009.76</v>
      </c>
    </row>
    <row r="11" spans="1:14" x14ac:dyDescent="0.3">
      <c r="A11" s="48">
        <v>1600</v>
      </c>
      <c r="B11" s="44"/>
      <c r="C11" s="49">
        <v>599.05999999999995</v>
      </c>
      <c r="D11" s="50">
        <v>634.88</v>
      </c>
      <c r="E11" s="50">
        <v>670.73</v>
      </c>
      <c r="F11" s="50">
        <v>745.43</v>
      </c>
      <c r="G11" s="50">
        <v>781.24</v>
      </c>
      <c r="H11" s="50">
        <v>817.09</v>
      </c>
      <c r="I11" s="50">
        <v>852.9</v>
      </c>
      <c r="J11" s="50">
        <v>888.71</v>
      </c>
      <c r="K11" s="50">
        <v>924.53</v>
      </c>
      <c r="L11" s="50">
        <v>960.38</v>
      </c>
      <c r="M11" s="51">
        <v>996.19</v>
      </c>
      <c r="N11" s="51">
        <v>1032</v>
      </c>
    </row>
    <row r="12" spans="1:14" x14ac:dyDescent="0.3">
      <c r="A12" s="48">
        <v>1800</v>
      </c>
      <c r="B12" s="44"/>
      <c r="C12" s="52">
        <v>617.14</v>
      </c>
      <c r="D12" s="53">
        <v>652.99</v>
      </c>
      <c r="E12" s="53">
        <v>688.8</v>
      </c>
      <c r="F12" s="53">
        <v>767.7</v>
      </c>
      <c r="G12" s="53">
        <v>803.51</v>
      </c>
      <c r="H12" s="53">
        <v>839.33</v>
      </c>
      <c r="I12" s="53">
        <v>875.18</v>
      </c>
      <c r="J12" s="53">
        <v>910.99</v>
      </c>
      <c r="K12" s="53">
        <v>946.8</v>
      </c>
      <c r="L12" s="53">
        <v>982.65</v>
      </c>
      <c r="M12" s="54">
        <v>1018.46</v>
      </c>
      <c r="N12" s="54">
        <v>1054.28</v>
      </c>
    </row>
    <row r="13" spans="1:14" x14ac:dyDescent="0.3">
      <c r="A13" s="48">
        <v>2000</v>
      </c>
      <c r="B13" s="44"/>
      <c r="C13" s="52">
        <v>635.25</v>
      </c>
      <c r="D13" s="53">
        <v>671.06</v>
      </c>
      <c r="E13" s="53">
        <v>706.88</v>
      </c>
      <c r="F13" s="53">
        <v>789.98</v>
      </c>
      <c r="G13" s="53">
        <v>825.79</v>
      </c>
      <c r="H13" s="53">
        <v>861.6</v>
      </c>
      <c r="I13" s="53">
        <v>897.45</v>
      </c>
      <c r="J13" s="53">
        <v>933.26</v>
      </c>
      <c r="K13" s="53">
        <v>969.08</v>
      </c>
      <c r="L13" s="53">
        <v>1004.93</v>
      </c>
      <c r="M13" s="54">
        <v>1040.74</v>
      </c>
      <c r="N13" s="54">
        <v>1076.55</v>
      </c>
    </row>
    <row r="14" spans="1:14" x14ac:dyDescent="0.3">
      <c r="A14" s="55" t="s">
        <v>47</v>
      </c>
      <c r="B14" s="55"/>
      <c r="C14" s="55"/>
      <c r="D14" s="55"/>
      <c r="E14" s="55"/>
      <c r="F14" s="55"/>
      <c r="G14" s="55"/>
      <c r="H14" s="55"/>
      <c r="I14" s="55"/>
      <c r="J14" s="55"/>
      <c r="K14" s="55"/>
      <c r="L14" s="55"/>
      <c r="M14" s="55"/>
      <c r="N14" s="55"/>
    </row>
    <row r="16" spans="1:14" ht="15.5" x14ac:dyDescent="0.3">
      <c r="A16" s="37" t="s">
        <v>41</v>
      </c>
      <c r="B16" s="37"/>
      <c r="C16" s="37"/>
      <c r="D16" s="37"/>
      <c r="E16" s="37"/>
      <c r="F16" s="37"/>
      <c r="G16" s="37"/>
      <c r="H16" s="37"/>
      <c r="I16" s="37"/>
      <c r="J16" s="37"/>
      <c r="K16" s="37"/>
      <c r="L16" s="37"/>
      <c r="M16" s="37"/>
      <c r="N16" s="37"/>
    </row>
    <row r="17" spans="1:14" x14ac:dyDescent="0.3">
      <c r="A17" s="38" t="s">
        <v>48</v>
      </c>
      <c r="B17" s="38"/>
      <c r="C17" s="38"/>
      <c r="D17" s="38"/>
      <c r="E17" s="38"/>
      <c r="F17" s="38"/>
      <c r="G17" s="38"/>
      <c r="H17" s="38"/>
      <c r="I17" s="38"/>
      <c r="J17" s="38"/>
      <c r="K17" s="38"/>
      <c r="L17" s="38"/>
      <c r="M17" s="38"/>
      <c r="N17" s="38"/>
    </row>
    <row r="18" spans="1:14" s="39" customFormat="1" ht="6" customHeight="1" x14ac:dyDescent="0.3">
      <c r="C18" s="40"/>
      <c r="D18" s="40"/>
      <c r="E18" s="40"/>
      <c r="F18" s="40"/>
      <c r="G18" s="40"/>
      <c r="H18" s="40"/>
      <c r="I18" s="40"/>
      <c r="J18" s="40"/>
      <c r="K18" s="40"/>
      <c r="L18" s="40"/>
      <c r="M18" s="40"/>
      <c r="N18" s="40"/>
    </row>
    <row r="19" spans="1:14" ht="14.5" thickBot="1" x14ac:dyDescent="0.35">
      <c r="A19" s="41"/>
      <c r="B19" s="41"/>
      <c r="C19" s="42">
        <v>800</v>
      </c>
      <c r="D19" s="42">
        <v>1000</v>
      </c>
      <c r="E19" s="42">
        <v>1200</v>
      </c>
      <c r="F19" s="42">
        <v>1400</v>
      </c>
      <c r="G19" s="42">
        <v>1600</v>
      </c>
      <c r="H19" s="42">
        <v>1800</v>
      </c>
      <c r="I19" s="42">
        <v>2000</v>
      </c>
      <c r="J19" s="42">
        <v>2200</v>
      </c>
      <c r="K19" s="42">
        <v>2400</v>
      </c>
      <c r="L19" s="42">
        <v>2600</v>
      </c>
      <c r="M19" s="42">
        <v>2800</v>
      </c>
      <c r="N19" s="42">
        <v>3000</v>
      </c>
    </row>
    <row r="20" spans="1:14" x14ac:dyDescent="0.3">
      <c r="A20" s="43">
        <v>800</v>
      </c>
      <c r="B20" s="44"/>
      <c r="C20" s="45">
        <v>538.09</v>
      </c>
      <c r="D20" s="46">
        <v>573.9</v>
      </c>
      <c r="E20" s="46">
        <v>643.5</v>
      </c>
      <c r="F20" s="46">
        <v>679.35</v>
      </c>
      <c r="G20" s="46">
        <v>715.16</v>
      </c>
      <c r="H20" s="46">
        <v>750.98</v>
      </c>
      <c r="I20" s="46">
        <v>786.79</v>
      </c>
      <c r="J20" s="46">
        <v>822.64</v>
      </c>
      <c r="K20" s="46">
        <v>858.45</v>
      </c>
      <c r="L20" s="46">
        <v>894.26</v>
      </c>
      <c r="M20" s="47">
        <v>930.11</v>
      </c>
      <c r="N20" s="47">
        <v>965.93</v>
      </c>
    </row>
    <row r="21" spans="1:14" x14ac:dyDescent="0.3">
      <c r="A21" s="48">
        <v>1000</v>
      </c>
      <c r="B21" s="44"/>
      <c r="C21" s="49">
        <v>558.38</v>
      </c>
      <c r="D21" s="50">
        <v>594.19000000000005</v>
      </c>
      <c r="E21" s="50">
        <v>670.16</v>
      </c>
      <c r="F21" s="50">
        <v>705.98</v>
      </c>
      <c r="G21" s="50">
        <v>741.83</v>
      </c>
      <c r="H21" s="50">
        <v>777.64</v>
      </c>
      <c r="I21" s="50">
        <v>813.45</v>
      </c>
      <c r="J21" s="50">
        <v>849.26</v>
      </c>
      <c r="K21" s="50">
        <v>885.11</v>
      </c>
      <c r="L21" s="50">
        <v>920.93</v>
      </c>
      <c r="M21" s="51">
        <v>956.74</v>
      </c>
      <c r="N21" s="51">
        <v>992.59</v>
      </c>
    </row>
    <row r="22" spans="1:14" x14ac:dyDescent="0.3">
      <c r="A22" s="48">
        <v>1200</v>
      </c>
      <c r="B22" s="44"/>
      <c r="C22" s="49">
        <v>578.66</v>
      </c>
      <c r="D22" s="50">
        <v>614.48</v>
      </c>
      <c r="E22" s="50">
        <v>696.83</v>
      </c>
      <c r="F22" s="50">
        <v>732.64</v>
      </c>
      <c r="G22" s="50">
        <v>768.45</v>
      </c>
      <c r="H22" s="50">
        <v>804.3</v>
      </c>
      <c r="I22" s="50">
        <v>840.11</v>
      </c>
      <c r="J22" s="50">
        <v>875.93</v>
      </c>
      <c r="K22" s="50">
        <v>911.74</v>
      </c>
      <c r="L22" s="50">
        <v>947.59</v>
      </c>
      <c r="M22" s="51">
        <v>983.4</v>
      </c>
      <c r="N22" s="51">
        <v>1019.21</v>
      </c>
    </row>
    <row r="23" spans="1:14" x14ac:dyDescent="0.3">
      <c r="A23" s="48">
        <v>1400</v>
      </c>
      <c r="B23" s="44"/>
      <c r="C23" s="49">
        <v>598.91</v>
      </c>
      <c r="D23" s="50">
        <v>634.76</v>
      </c>
      <c r="E23" s="50">
        <v>723.45</v>
      </c>
      <c r="F23" s="50">
        <v>759.3</v>
      </c>
      <c r="G23" s="50">
        <v>795.11</v>
      </c>
      <c r="H23" s="50">
        <v>830.93</v>
      </c>
      <c r="I23" s="50">
        <v>866.78</v>
      </c>
      <c r="J23" s="50">
        <v>902.59</v>
      </c>
      <c r="K23" s="50">
        <v>938.4</v>
      </c>
      <c r="L23" s="50">
        <v>974.21</v>
      </c>
      <c r="M23" s="51">
        <v>1010.06</v>
      </c>
      <c r="N23" s="51">
        <v>1045.8800000000001</v>
      </c>
    </row>
    <row r="24" spans="1:14" x14ac:dyDescent="0.3">
      <c r="A24" s="48">
        <v>1600</v>
      </c>
      <c r="B24" s="44"/>
      <c r="C24" s="49">
        <v>619.20000000000005</v>
      </c>
      <c r="D24" s="50">
        <v>655.04999999999995</v>
      </c>
      <c r="E24" s="50">
        <v>750.11</v>
      </c>
      <c r="F24" s="50">
        <v>785.93</v>
      </c>
      <c r="G24" s="50">
        <v>821.78</v>
      </c>
      <c r="H24" s="50">
        <v>857.59</v>
      </c>
      <c r="I24" s="50">
        <v>893.4</v>
      </c>
      <c r="J24" s="50">
        <v>929.25</v>
      </c>
      <c r="K24" s="50">
        <v>965.06</v>
      </c>
      <c r="L24" s="50">
        <v>1000.88</v>
      </c>
      <c r="M24" s="51">
        <v>1036.73</v>
      </c>
      <c r="N24" s="51">
        <v>1072.54</v>
      </c>
    </row>
    <row r="25" spans="1:14" x14ac:dyDescent="0.3">
      <c r="A25" s="48">
        <v>1800</v>
      </c>
      <c r="B25" s="44"/>
      <c r="C25" s="52">
        <v>639.49</v>
      </c>
      <c r="D25" s="53">
        <v>675.3</v>
      </c>
      <c r="E25" s="53">
        <v>776.78</v>
      </c>
      <c r="F25" s="53">
        <v>812.59</v>
      </c>
      <c r="G25" s="53">
        <v>848.4</v>
      </c>
      <c r="H25" s="53">
        <v>884.25</v>
      </c>
      <c r="I25" s="53">
        <v>920.06</v>
      </c>
      <c r="J25" s="53">
        <v>955.88</v>
      </c>
      <c r="K25" s="53">
        <v>991.73</v>
      </c>
      <c r="L25" s="53">
        <v>1027.54</v>
      </c>
      <c r="M25" s="54">
        <v>1063.3499999999999</v>
      </c>
      <c r="N25" s="54">
        <v>1099.2</v>
      </c>
    </row>
    <row r="26" spans="1:14" x14ac:dyDescent="0.3">
      <c r="A26" s="48">
        <v>2000</v>
      </c>
      <c r="B26" s="44"/>
      <c r="C26" s="52">
        <v>659.78</v>
      </c>
      <c r="D26" s="53">
        <v>695.59</v>
      </c>
      <c r="E26" s="53">
        <v>803.4</v>
      </c>
      <c r="F26" s="53">
        <v>839.25</v>
      </c>
      <c r="G26" s="53">
        <v>875.06</v>
      </c>
      <c r="H26" s="53">
        <v>910.88</v>
      </c>
      <c r="I26" s="53">
        <v>946.73</v>
      </c>
      <c r="J26" s="53">
        <v>982.54</v>
      </c>
      <c r="K26" s="53">
        <v>1018.35</v>
      </c>
      <c r="L26" s="53">
        <v>1054.2</v>
      </c>
      <c r="M26" s="54">
        <v>1090.01</v>
      </c>
      <c r="N26" s="54">
        <v>1125.83</v>
      </c>
    </row>
    <row r="27" spans="1:14" x14ac:dyDescent="0.3">
      <c r="A27" s="55" t="s">
        <v>47</v>
      </c>
      <c r="B27" s="55"/>
      <c r="C27" s="55"/>
      <c r="D27" s="55"/>
      <c r="E27" s="55"/>
      <c r="F27" s="55"/>
      <c r="G27" s="55"/>
      <c r="H27" s="55"/>
      <c r="I27" s="55"/>
      <c r="J27" s="55"/>
      <c r="K27" s="55"/>
      <c r="L27" s="55"/>
      <c r="M27" s="55"/>
      <c r="N27" s="55"/>
    </row>
    <row r="29" spans="1:14" ht="15.5" x14ac:dyDescent="0.3">
      <c r="A29" s="37" t="s">
        <v>40</v>
      </c>
      <c r="B29" s="37"/>
      <c r="C29" s="37"/>
      <c r="D29" s="37"/>
      <c r="E29" s="37"/>
      <c r="F29" s="37"/>
      <c r="G29" s="37"/>
      <c r="H29" s="37"/>
      <c r="I29" s="37"/>
      <c r="J29" s="37"/>
      <c r="K29" s="37"/>
      <c r="L29" s="37"/>
      <c r="M29" s="37"/>
      <c r="N29" s="37"/>
    </row>
    <row r="30" spans="1:14" x14ac:dyDescent="0.3">
      <c r="A30" s="38" t="s">
        <v>49</v>
      </c>
      <c r="B30" s="38"/>
      <c r="C30" s="38"/>
      <c r="D30" s="38"/>
      <c r="E30" s="38"/>
      <c r="F30" s="38"/>
      <c r="G30" s="38"/>
      <c r="H30" s="38"/>
      <c r="I30" s="38"/>
      <c r="J30" s="38"/>
      <c r="K30" s="38"/>
      <c r="L30" s="38"/>
      <c r="M30" s="38"/>
      <c r="N30" s="38"/>
    </row>
    <row r="31" spans="1:14" s="39" customFormat="1" ht="6" customHeight="1" x14ac:dyDescent="0.3">
      <c r="A31" s="38"/>
      <c r="B31" s="38"/>
      <c r="C31" s="38"/>
      <c r="D31" s="38"/>
      <c r="E31" s="38"/>
      <c r="F31" s="38"/>
      <c r="G31" s="38"/>
      <c r="H31" s="38"/>
      <c r="I31" s="38"/>
      <c r="J31" s="38"/>
      <c r="K31" s="38"/>
      <c r="L31" s="38"/>
      <c r="M31" s="38"/>
      <c r="N31" s="38"/>
    </row>
    <row r="32" spans="1:14" ht="14.5" thickBot="1" x14ac:dyDescent="0.35">
      <c r="A32" s="41"/>
      <c r="B32" s="41"/>
      <c r="C32" s="42">
        <v>800</v>
      </c>
      <c r="D32" s="42">
        <v>1000</v>
      </c>
      <c r="E32" s="42">
        <v>1200</v>
      </c>
      <c r="F32" s="42">
        <v>1400</v>
      </c>
      <c r="G32" s="42">
        <v>1600</v>
      </c>
      <c r="H32" s="42">
        <v>1800</v>
      </c>
      <c r="I32" s="42">
        <v>2000</v>
      </c>
      <c r="J32" s="42">
        <v>2200</v>
      </c>
      <c r="K32" s="42">
        <v>2400</v>
      </c>
      <c r="L32" s="42">
        <v>2600</v>
      </c>
      <c r="M32" s="42">
        <v>2800</v>
      </c>
      <c r="N32" s="42">
        <v>3000</v>
      </c>
    </row>
    <row r="33" spans="1:14" x14ac:dyDescent="0.3">
      <c r="A33" s="43">
        <v>800</v>
      </c>
      <c r="B33" s="44"/>
      <c r="C33" s="45">
        <v>545.59</v>
      </c>
      <c r="D33" s="46">
        <v>581.44000000000005</v>
      </c>
      <c r="E33" s="46">
        <v>617.25</v>
      </c>
      <c r="F33" s="46">
        <v>694.5</v>
      </c>
      <c r="G33" s="46">
        <v>730.31</v>
      </c>
      <c r="H33" s="46">
        <v>766.13</v>
      </c>
      <c r="I33" s="46">
        <v>801.98</v>
      </c>
      <c r="J33" s="46">
        <v>837.79</v>
      </c>
      <c r="K33" s="46">
        <v>873.6</v>
      </c>
      <c r="L33" s="46">
        <v>909.45</v>
      </c>
      <c r="M33" s="47">
        <v>945.26</v>
      </c>
      <c r="N33" s="47">
        <v>981.08</v>
      </c>
    </row>
    <row r="34" spans="1:14" x14ac:dyDescent="0.3">
      <c r="A34" s="48">
        <v>1000</v>
      </c>
      <c r="B34" s="44"/>
      <c r="C34" s="49">
        <v>567.34</v>
      </c>
      <c r="D34" s="50">
        <v>603.15</v>
      </c>
      <c r="E34" s="50">
        <v>638.96</v>
      </c>
      <c r="F34" s="50">
        <v>724.01</v>
      </c>
      <c r="G34" s="50">
        <v>759.86</v>
      </c>
      <c r="H34" s="50">
        <v>795.68</v>
      </c>
      <c r="I34" s="50">
        <v>831.49</v>
      </c>
      <c r="J34" s="50">
        <v>867.34</v>
      </c>
      <c r="K34" s="50">
        <v>903.15</v>
      </c>
      <c r="L34" s="50">
        <v>938.96</v>
      </c>
      <c r="M34" s="51">
        <v>974.81</v>
      </c>
      <c r="N34" s="51">
        <v>1010.63</v>
      </c>
    </row>
    <row r="35" spans="1:14" x14ac:dyDescent="0.3">
      <c r="A35" s="48">
        <v>1200</v>
      </c>
      <c r="B35" s="44"/>
      <c r="C35" s="49">
        <v>589.04999999999995</v>
      </c>
      <c r="D35" s="50">
        <v>624.86</v>
      </c>
      <c r="E35" s="50">
        <v>660.71</v>
      </c>
      <c r="F35" s="50">
        <v>753.56</v>
      </c>
      <c r="G35" s="50">
        <v>789.38</v>
      </c>
      <c r="H35" s="50">
        <v>825.23</v>
      </c>
      <c r="I35" s="50">
        <v>861.04</v>
      </c>
      <c r="J35" s="50">
        <v>896.85</v>
      </c>
      <c r="K35" s="50">
        <v>932.7</v>
      </c>
      <c r="L35" s="50">
        <v>968.51</v>
      </c>
      <c r="M35" s="51">
        <v>1004.33</v>
      </c>
      <c r="N35" s="51">
        <v>1040.18</v>
      </c>
    </row>
    <row r="36" spans="1:14" x14ac:dyDescent="0.3">
      <c r="A36" s="48">
        <v>1400</v>
      </c>
      <c r="B36" s="44"/>
      <c r="C36" s="49">
        <v>610.76</v>
      </c>
      <c r="D36" s="50">
        <v>646.58000000000004</v>
      </c>
      <c r="E36" s="50">
        <v>682.43</v>
      </c>
      <c r="F36" s="50">
        <v>783.11</v>
      </c>
      <c r="G36" s="50">
        <v>818.93</v>
      </c>
      <c r="H36" s="50">
        <v>854.74</v>
      </c>
      <c r="I36" s="50">
        <v>890.59</v>
      </c>
      <c r="J36" s="50">
        <v>926.4</v>
      </c>
      <c r="K36" s="50">
        <v>962.21</v>
      </c>
      <c r="L36" s="50">
        <v>998.06</v>
      </c>
      <c r="M36" s="51">
        <v>1033.8800000000001</v>
      </c>
      <c r="N36" s="51">
        <v>1069.69</v>
      </c>
    </row>
    <row r="37" spans="1:14" x14ac:dyDescent="0.3">
      <c r="A37" s="48">
        <v>1600</v>
      </c>
      <c r="B37" s="44"/>
      <c r="C37" s="49">
        <v>632.48</v>
      </c>
      <c r="D37" s="50">
        <v>668.33</v>
      </c>
      <c r="E37" s="50">
        <v>704.14</v>
      </c>
      <c r="F37" s="50">
        <v>812.66</v>
      </c>
      <c r="G37" s="50">
        <v>848.48</v>
      </c>
      <c r="H37" s="50">
        <v>884.29</v>
      </c>
      <c r="I37" s="50">
        <v>920.1</v>
      </c>
      <c r="J37" s="50">
        <v>955.95</v>
      </c>
      <c r="K37" s="50">
        <v>991.76</v>
      </c>
      <c r="L37" s="50">
        <v>1027.58</v>
      </c>
      <c r="M37" s="51">
        <v>1063.43</v>
      </c>
      <c r="N37" s="51">
        <v>1099.24</v>
      </c>
    </row>
    <row r="38" spans="1:14" x14ac:dyDescent="0.3">
      <c r="A38" s="48">
        <v>1800</v>
      </c>
      <c r="B38" s="44"/>
      <c r="C38" s="52">
        <v>654.23</v>
      </c>
      <c r="D38" s="53">
        <v>690.04</v>
      </c>
      <c r="E38" s="53">
        <v>725.85</v>
      </c>
      <c r="F38" s="53">
        <v>842.18</v>
      </c>
      <c r="G38" s="53">
        <v>878.03</v>
      </c>
      <c r="H38" s="53">
        <v>913.84</v>
      </c>
      <c r="I38" s="53">
        <v>949.65</v>
      </c>
      <c r="J38" s="53">
        <v>985.46</v>
      </c>
      <c r="K38" s="53">
        <v>1021.31</v>
      </c>
      <c r="L38" s="53">
        <v>1057.1300000000001</v>
      </c>
      <c r="M38" s="54">
        <v>1092.94</v>
      </c>
      <c r="N38" s="54">
        <v>1128.79</v>
      </c>
    </row>
    <row r="39" spans="1:14" x14ac:dyDescent="0.3">
      <c r="A39" s="48">
        <v>2000</v>
      </c>
      <c r="B39" s="44"/>
      <c r="C39" s="52">
        <v>675.94</v>
      </c>
      <c r="D39" s="53">
        <v>711.75</v>
      </c>
      <c r="E39" s="53">
        <v>747.6</v>
      </c>
      <c r="F39" s="53">
        <v>871.73</v>
      </c>
      <c r="G39" s="53">
        <v>907.54</v>
      </c>
      <c r="H39" s="53">
        <v>943.39</v>
      </c>
      <c r="I39" s="53">
        <v>979.2</v>
      </c>
      <c r="J39" s="53">
        <v>1015.01</v>
      </c>
      <c r="K39" s="53">
        <v>1050.8599999999999</v>
      </c>
      <c r="L39" s="53">
        <v>1086.68</v>
      </c>
      <c r="M39" s="54">
        <v>1122.49</v>
      </c>
      <c r="N39" s="54">
        <v>1158.3</v>
      </c>
    </row>
    <row r="40" spans="1:14" x14ac:dyDescent="0.3">
      <c r="A40" s="55" t="s">
        <v>47</v>
      </c>
      <c r="B40" s="55"/>
      <c r="C40" s="55"/>
      <c r="D40" s="55"/>
      <c r="E40" s="55"/>
      <c r="F40" s="55"/>
      <c r="G40" s="55"/>
      <c r="H40" s="55"/>
      <c r="I40" s="55"/>
      <c r="J40" s="55"/>
      <c r="K40" s="55"/>
      <c r="L40" s="55"/>
      <c r="M40" s="55"/>
      <c r="N40" s="55"/>
    </row>
    <row r="42" spans="1:14" ht="15.5" x14ac:dyDescent="0.3">
      <c r="A42" s="37" t="s">
        <v>42</v>
      </c>
      <c r="B42" s="37"/>
      <c r="C42" s="37"/>
      <c r="D42" s="37"/>
      <c r="E42" s="37"/>
      <c r="F42" s="37"/>
      <c r="G42" s="37"/>
      <c r="H42" s="37"/>
      <c r="I42" s="37"/>
      <c r="J42" s="37"/>
      <c r="K42" s="37"/>
      <c r="L42" s="37"/>
      <c r="M42" s="37"/>
      <c r="N42" s="37"/>
    </row>
    <row r="43" spans="1:14" x14ac:dyDescent="0.3">
      <c r="A43" s="38" t="s">
        <v>50</v>
      </c>
      <c r="B43" s="38"/>
      <c r="C43" s="38"/>
      <c r="D43" s="38"/>
      <c r="E43" s="38"/>
      <c r="F43" s="38"/>
      <c r="G43" s="38"/>
      <c r="H43" s="38"/>
      <c r="I43" s="38"/>
      <c r="J43" s="38"/>
      <c r="K43" s="38"/>
      <c r="L43" s="38"/>
      <c r="M43" s="38"/>
      <c r="N43" s="38"/>
    </row>
    <row r="44" spans="1:14" s="39" customFormat="1" ht="6" customHeight="1" x14ac:dyDescent="0.3">
      <c r="C44" s="40"/>
      <c r="D44" s="40"/>
      <c r="E44" s="40"/>
      <c r="F44" s="40"/>
      <c r="G44" s="40"/>
      <c r="H44" s="40"/>
      <c r="I44" s="40"/>
      <c r="J44" s="40"/>
      <c r="K44" s="40"/>
      <c r="L44" s="40"/>
      <c r="M44" s="40"/>
      <c r="N44" s="40"/>
    </row>
    <row r="45" spans="1:14" ht="14.5" thickBot="1" x14ac:dyDescent="0.35">
      <c r="A45" s="41"/>
      <c r="B45" s="41"/>
      <c r="C45" s="42">
        <v>800</v>
      </c>
      <c r="D45" s="42">
        <v>1000</v>
      </c>
      <c r="E45" s="42">
        <v>1200</v>
      </c>
      <c r="F45" s="42">
        <v>1400</v>
      </c>
      <c r="G45" s="42">
        <v>1600</v>
      </c>
      <c r="H45" s="42">
        <v>1800</v>
      </c>
      <c r="I45" s="42">
        <v>2000</v>
      </c>
      <c r="J45" s="42">
        <v>2200</v>
      </c>
      <c r="K45" s="42">
        <v>2400</v>
      </c>
      <c r="L45" s="42">
        <v>2600</v>
      </c>
      <c r="M45" s="42">
        <v>2800</v>
      </c>
      <c r="N45" s="42">
        <v>3000</v>
      </c>
    </row>
    <row r="46" spans="1:14" x14ac:dyDescent="0.3">
      <c r="A46" s="43">
        <v>800</v>
      </c>
      <c r="B46" s="44"/>
      <c r="C46" s="45">
        <v>565.76</v>
      </c>
      <c r="D46" s="46">
        <v>601.61</v>
      </c>
      <c r="E46" s="46">
        <v>637.42999999999995</v>
      </c>
      <c r="F46" s="46">
        <v>673.24</v>
      </c>
      <c r="G46" s="46">
        <v>771.08</v>
      </c>
      <c r="H46" s="46">
        <v>806.89</v>
      </c>
      <c r="I46" s="46">
        <v>842.7</v>
      </c>
      <c r="J46" s="46">
        <v>878.55</v>
      </c>
      <c r="K46" s="46">
        <v>914.36</v>
      </c>
      <c r="L46" s="46">
        <v>950.18</v>
      </c>
      <c r="M46" s="47">
        <v>986.03</v>
      </c>
      <c r="N46" s="47">
        <v>1021.84</v>
      </c>
    </row>
    <row r="47" spans="1:14" x14ac:dyDescent="0.3">
      <c r="A47" s="48">
        <v>1000</v>
      </c>
      <c r="B47" s="44"/>
      <c r="C47" s="49">
        <v>591.38</v>
      </c>
      <c r="D47" s="50">
        <v>627.23</v>
      </c>
      <c r="E47" s="50">
        <v>663.04</v>
      </c>
      <c r="F47" s="50">
        <v>698.85</v>
      </c>
      <c r="G47" s="50">
        <v>808.39</v>
      </c>
      <c r="H47" s="50">
        <v>844.2</v>
      </c>
      <c r="I47" s="50">
        <v>880.01</v>
      </c>
      <c r="J47" s="50">
        <v>915.83</v>
      </c>
      <c r="K47" s="50">
        <v>951.68</v>
      </c>
      <c r="L47" s="50">
        <v>987.49</v>
      </c>
      <c r="M47" s="51">
        <v>1023.3</v>
      </c>
      <c r="N47" s="51">
        <v>1059.1500000000001</v>
      </c>
    </row>
    <row r="48" spans="1:14" x14ac:dyDescent="0.3">
      <c r="A48" s="48">
        <v>1200</v>
      </c>
      <c r="B48" s="44"/>
      <c r="C48" s="49">
        <v>616.99</v>
      </c>
      <c r="D48" s="50">
        <v>652.79999999999995</v>
      </c>
      <c r="E48" s="50">
        <v>688.65</v>
      </c>
      <c r="F48" s="50">
        <v>724.46</v>
      </c>
      <c r="G48" s="50">
        <v>845.66</v>
      </c>
      <c r="H48" s="50">
        <v>881.51</v>
      </c>
      <c r="I48" s="50">
        <v>917.33</v>
      </c>
      <c r="J48" s="50">
        <v>953.14</v>
      </c>
      <c r="K48" s="50">
        <v>988.95</v>
      </c>
      <c r="L48" s="50">
        <v>1024.8</v>
      </c>
      <c r="M48" s="51">
        <v>1060.6099999999999</v>
      </c>
      <c r="N48" s="51">
        <v>1096.43</v>
      </c>
    </row>
    <row r="49" spans="1:14" x14ac:dyDescent="0.3">
      <c r="A49" s="48">
        <v>1400</v>
      </c>
      <c r="B49" s="44"/>
      <c r="C49" s="49">
        <v>642.6</v>
      </c>
      <c r="D49" s="50">
        <v>678.41</v>
      </c>
      <c r="E49" s="50">
        <v>714.23</v>
      </c>
      <c r="F49" s="50">
        <v>750.08</v>
      </c>
      <c r="G49" s="50">
        <v>882.98</v>
      </c>
      <c r="H49" s="50">
        <v>918.79</v>
      </c>
      <c r="I49" s="50">
        <v>954.64</v>
      </c>
      <c r="J49" s="50">
        <v>990.45</v>
      </c>
      <c r="K49" s="50">
        <v>1026.26</v>
      </c>
      <c r="L49" s="50">
        <v>1062.08</v>
      </c>
      <c r="M49" s="51">
        <v>1097.93</v>
      </c>
      <c r="N49" s="51">
        <v>1133.74</v>
      </c>
    </row>
    <row r="50" spans="1:14" x14ac:dyDescent="0.3">
      <c r="A50" s="48">
        <v>1600</v>
      </c>
      <c r="B50" s="44"/>
      <c r="C50" s="49">
        <v>668.21</v>
      </c>
      <c r="D50" s="50">
        <v>704.03</v>
      </c>
      <c r="E50" s="50">
        <v>739.84</v>
      </c>
      <c r="F50" s="50">
        <v>775.69</v>
      </c>
      <c r="G50" s="50">
        <v>920.29</v>
      </c>
      <c r="H50" s="50">
        <v>956.1</v>
      </c>
      <c r="I50" s="50">
        <v>991.91</v>
      </c>
      <c r="J50" s="50">
        <v>1027.76</v>
      </c>
      <c r="K50" s="50">
        <v>1063.58</v>
      </c>
      <c r="L50" s="50">
        <v>1099.3900000000001</v>
      </c>
      <c r="M50" s="51">
        <v>1135.24</v>
      </c>
      <c r="N50" s="51">
        <v>1171.05</v>
      </c>
    </row>
    <row r="51" spans="1:14" x14ac:dyDescent="0.3">
      <c r="A51" s="48">
        <v>1800</v>
      </c>
      <c r="B51" s="44"/>
      <c r="C51" s="52">
        <v>693.79</v>
      </c>
      <c r="D51" s="53">
        <v>729.64</v>
      </c>
      <c r="E51" s="53">
        <v>765.45</v>
      </c>
      <c r="F51" s="53">
        <v>801.26</v>
      </c>
      <c r="G51" s="53">
        <v>957.56</v>
      </c>
      <c r="H51" s="53">
        <v>993.41</v>
      </c>
      <c r="I51" s="53">
        <v>1029.23</v>
      </c>
      <c r="J51" s="53">
        <v>1065.04</v>
      </c>
      <c r="K51" s="53">
        <v>1100.8900000000001</v>
      </c>
      <c r="L51" s="53">
        <v>1136.7</v>
      </c>
      <c r="M51" s="54">
        <v>1172.51</v>
      </c>
      <c r="N51" s="54">
        <v>1208.3599999999999</v>
      </c>
    </row>
    <row r="52" spans="1:14" x14ac:dyDescent="0.3">
      <c r="A52" s="48">
        <v>2000</v>
      </c>
      <c r="B52" s="44"/>
      <c r="C52" s="52">
        <v>719.4</v>
      </c>
      <c r="D52" s="53">
        <v>755.25</v>
      </c>
      <c r="E52" s="53">
        <v>791.06</v>
      </c>
      <c r="F52" s="53">
        <v>826.88</v>
      </c>
      <c r="G52" s="53">
        <v>994.88</v>
      </c>
      <c r="H52" s="53">
        <v>1030.69</v>
      </c>
      <c r="I52" s="53">
        <v>1066.54</v>
      </c>
      <c r="J52" s="53">
        <v>1102.3499999999999</v>
      </c>
      <c r="K52" s="53">
        <v>1138.1600000000001</v>
      </c>
      <c r="L52" s="53">
        <v>1174.01</v>
      </c>
      <c r="M52" s="54">
        <v>1209.83</v>
      </c>
      <c r="N52" s="54">
        <v>1245.6400000000001</v>
      </c>
    </row>
    <row r="53" spans="1:14" x14ac:dyDescent="0.3">
      <c r="A53" s="55" t="s">
        <v>47</v>
      </c>
      <c r="B53" s="55"/>
      <c r="C53" s="55"/>
      <c r="D53" s="55"/>
      <c r="E53" s="55"/>
      <c r="F53" s="55"/>
      <c r="G53" s="55"/>
      <c r="H53" s="55"/>
      <c r="I53" s="55"/>
      <c r="J53" s="55"/>
      <c r="K53" s="55"/>
      <c r="L53" s="55"/>
      <c r="M53" s="55"/>
      <c r="N53" s="55"/>
    </row>
    <row r="55" spans="1:14" ht="15.5" x14ac:dyDescent="0.3">
      <c r="A55" s="37" t="s">
        <v>43</v>
      </c>
      <c r="B55" s="37"/>
      <c r="C55" s="37"/>
      <c r="D55" s="37"/>
      <c r="E55" s="37"/>
      <c r="F55" s="37"/>
      <c r="G55" s="37"/>
      <c r="H55" s="37"/>
      <c r="I55" s="37"/>
      <c r="J55" s="37"/>
      <c r="K55" s="37"/>
      <c r="L55" s="37"/>
      <c r="M55" s="37"/>
      <c r="N55" s="37"/>
    </row>
    <row r="56" spans="1:14" x14ac:dyDescent="0.3">
      <c r="A56" s="38" t="s">
        <v>51</v>
      </c>
      <c r="B56" s="38"/>
      <c r="C56" s="38"/>
      <c r="D56" s="38"/>
      <c r="E56" s="38"/>
      <c r="F56" s="38"/>
      <c r="G56" s="38"/>
      <c r="H56" s="38"/>
      <c r="I56" s="38"/>
      <c r="J56" s="38"/>
      <c r="K56" s="38"/>
      <c r="L56" s="38"/>
      <c r="M56" s="38"/>
      <c r="N56" s="38"/>
    </row>
    <row r="57" spans="1:14" s="39" customFormat="1" ht="6" customHeight="1" x14ac:dyDescent="0.3">
      <c r="C57" s="40"/>
      <c r="D57" s="40"/>
      <c r="E57" s="40"/>
      <c r="F57" s="40"/>
      <c r="G57" s="40"/>
      <c r="H57" s="40"/>
      <c r="I57" s="40"/>
      <c r="J57" s="40"/>
      <c r="K57" s="40"/>
      <c r="L57" s="40"/>
      <c r="M57" s="40"/>
      <c r="N57" s="40"/>
    </row>
    <row r="58" spans="1:14" ht="14.5" thickBot="1" x14ac:dyDescent="0.35">
      <c r="A58" s="41"/>
      <c r="B58" s="41"/>
      <c r="C58" s="42">
        <v>800</v>
      </c>
      <c r="D58" s="42">
        <v>1000</v>
      </c>
      <c r="E58" s="42">
        <v>1200</v>
      </c>
      <c r="F58" s="42">
        <v>1400</v>
      </c>
      <c r="G58" s="42">
        <v>1600</v>
      </c>
      <c r="H58" s="42">
        <v>1800</v>
      </c>
      <c r="I58" s="42">
        <v>2000</v>
      </c>
      <c r="J58" s="42">
        <v>2200</v>
      </c>
      <c r="K58" s="42">
        <v>2400</v>
      </c>
      <c r="L58" s="42">
        <v>2600</v>
      </c>
      <c r="M58" s="42">
        <v>2800</v>
      </c>
      <c r="N58" s="42">
        <v>3000</v>
      </c>
    </row>
    <row r="59" spans="1:14" x14ac:dyDescent="0.3">
      <c r="A59" s="43">
        <v>800</v>
      </c>
      <c r="B59" s="44"/>
      <c r="C59" s="45">
        <v>570.08000000000004</v>
      </c>
      <c r="D59" s="46">
        <v>605.92999999999995</v>
      </c>
      <c r="E59" s="46">
        <v>641.74</v>
      </c>
      <c r="F59" s="46">
        <v>743.96</v>
      </c>
      <c r="G59" s="46">
        <v>779.78</v>
      </c>
      <c r="H59" s="46">
        <v>815.59</v>
      </c>
      <c r="I59" s="46">
        <v>851.44</v>
      </c>
      <c r="J59" s="46">
        <v>887.25</v>
      </c>
      <c r="K59" s="46">
        <v>923.06</v>
      </c>
      <c r="L59" s="46">
        <v>958.88</v>
      </c>
      <c r="M59" s="47">
        <v>994.73</v>
      </c>
      <c r="N59" s="47">
        <v>1030.54</v>
      </c>
    </row>
    <row r="60" spans="1:14" x14ac:dyDescent="0.3">
      <c r="A60" s="48">
        <v>1000</v>
      </c>
      <c r="B60" s="44"/>
      <c r="C60" s="49">
        <v>596.51</v>
      </c>
      <c r="D60" s="50">
        <v>632.36</v>
      </c>
      <c r="E60" s="50">
        <v>668.18</v>
      </c>
      <c r="F60" s="50">
        <v>782.89</v>
      </c>
      <c r="G60" s="50">
        <v>818.74</v>
      </c>
      <c r="H60" s="50">
        <v>854.55</v>
      </c>
      <c r="I60" s="50">
        <v>890.36</v>
      </c>
      <c r="J60" s="50">
        <v>926.21</v>
      </c>
      <c r="K60" s="50">
        <v>962.03</v>
      </c>
      <c r="L60" s="50">
        <v>997.84</v>
      </c>
      <c r="M60" s="51">
        <v>1033.69</v>
      </c>
      <c r="N60" s="51">
        <v>1069.5</v>
      </c>
    </row>
    <row r="61" spans="1:14" x14ac:dyDescent="0.3">
      <c r="A61" s="48">
        <v>1200</v>
      </c>
      <c r="B61" s="44"/>
      <c r="C61" s="49">
        <v>622.95000000000005</v>
      </c>
      <c r="D61" s="50">
        <v>658.8</v>
      </c>
      <c r="E61" s="50">
        <v>694.61</v>
      </c>
      <c r="F61" s="50">
        <v>821.85</v>
      </c>
      <c r="G61" s="50">
        <v>857.7</v>
      </c>
      <c r="H61" s="50">
        <v>893.51</v>
      </c>
      <c r="I61" s="50">
        <v>929.33</v>
      </c>
      <c r="J61" s="50">
        <v>965.18</v>
      </c>
      <c r="K61" s="50">
        <v>1000.99</v>
      </c>
      <c r="L61" s="50">
        <v>1036.8</v>
      </c>
      <c r="M61" s="51">
        <v>1072.6500000000001</v>
      </c>
      <c r="N61" s="51">
        <v>1108.46</v>
      </c>
    </row>
    <row r="62" spans="1:14" x14ac:dyDescent="0.3">
      <c r="A62" s="48">
        <v>1400</v>
      </c>
      <c r="B62" s="44"/>
      <c r="C62" s="49">
        <v>649.39</v>
      </c>
      <c r="D62" s="50">
        <v>685.2</v>
      </c>
      <c r="E62" s="50">
        <v>721.05</v>
      </c>
      <c r="F62" s="50">
        <v>860.81</v>
      </c>
      <c r="G62" s="50">
        <v>896.66</v>
      </c>
      <c r="H62" s="50">
        <v>932.48</v>
      </c>
      <c r="I62" s="50">
        <v>968.29</v>
      </c>
      <c r="J62" s="50">
        <v>1004.14</v>
      </c>
      <c r="K62" s="50">
        <v>1039.95</v>
      </c>
      <c r="L62" s="50">
        <v>1075.76</v>
      </c>
      <c r="M62" s="51">
        <v>1111.58</v>
      </c>
      <c r="N62" s="51">
        <v>1147.43</v>
      </c>
    </row>
    <row r="63" spans="1:14" x14ac:dyDescent="0.3">
      <c r="A63" s="48">
        <v>1600</v>
      </c>
      <c r="B63" s="44"/>
      <c r="C63" s="49">
        <v>675.83</v>
      </c>
      <c r="D63" s="50">
        <v>711.64</v>
      </c>
      <c r="E63" s="50">
        <v>747.49</v>
      </c>
      <c r="F63" s="50">
        <v>899.78</v>
      </c>
      <c r="G63" s="50">
        <v>935.59</v>
      </c>
      <c r="H63" s="50">
        <v>971.44</v>
      </c>
      <c r="I63" s="50">
        <v>1007.25</v>
      </c>
      <c r="J63" s="50">
        <v>1043.06</v>
      </c>
      <c r="K63" s="50">
        <v>1078.9100000000001</v>
      </c>
      <c r="L63" s="50">
        <v>1114.73</v>
      </c>
      <c r="M63" s="51">
        <v>1150.54</v>
      </c>
      <c r="N63" s="51">
        <v>1186.3900000000001</v>
      </c>
    </row>
    <row r="64" spans="1:14" x14ac:dyDescent="0.3">
      <c r="A64" s="48">
        <v>1800</v>
      </c>
      <c r="B64" s="44"/>
      <c r="C64" s="52">
        <v>702.26</v>
      </c>
      <c r="D64" s="53">
        <v>738.08</v>
      </c>
      <c r="E64" s="53">
        <v>773.93</v>
      </c>
      <c r="F64" s="53">
        <v>938.74</v>
      </c>
      <c r="G64" s="53">
        <v>974.55</v>
      </c>
      <c r="H64" s="53">
        <v>1010.4</v>
      </c>
      <c r="I64" s="53">
        <v>1046.21</v>
      </c>
      <c r="J64" s="53">
        <v>1082.03</v>
      </c>
      <c r="K64" s="53">
        <v>1117.8800000000001</v>
      </c>
      <c r="L64" s="53">
        <v>1153.69</v>
      </c>
      <c r="M64" s="54">
        <v>1189.5</v>
      </c>
      <c r="N64" s="54">
        <v>1225.3499999999999</v>
      </c>
    </row>
    <row r="65" spans="1:14" x14ac:dyDescent="0.3">
      <c r="A65" s="48">
        <v>2000</v>
      </c>
      <c r="B65" s="44"/>
      <c r="C65" s="52">
        <v>728.7</v>
      </c>
      <c r="D65" s="53">
        <v>764.51</v>
      </c>
      <c r="E65" s="53">
        <v>800.33</v>
      </c>
      <c r="F65" s="53">
        <v>977.7</v>
      </c>
      <c r="G65" s="53">
        <v>1013.51</v>
      </c>
      <c r="H65" s="53">
        <v>1049.3599999999999</v>
      </c>
      <c r="I65" s="53">
        <v>1085.18</v>
      </c>
      <c r="J65" s="53">
        <v>1120.99</v>
      </c>
      <c r="K65" s="53">
        <v>1156.8399999999999</v>
      </c>
      <c r="L65" s="53">
        <v>1192.6500000000001</v>
      </c>
      <c r="M65" s="54">
        <v>1228.46</v>
      </c>
      <c r="N65" s="54">
        <v>1264.28</v>
      </c>
    </row>
    <row r="66" spans="1:14" x14ac:dyDescent="0.3">
      <c r="A66" s="55" t="s">
        <v>47</v>
      </c>
      <c r="B66" s="55"/>
      <c r="C66" s="55"/>
      <c r="D66" s="55"/>
      <c r="E66" s="55"/>
      <c r="F66" s="55"/>
      <c r="G66" s="55"/>
      <c r="H66" s="55"/>
      <c r="I66" s="55"/>
      <c r="J66" s="55"/>
      <c r="K66" s="55"/>
      <c r="L66" s="55"/>
      <c r="M66" s="55"/>
      <c r="N66" s="55"/>
    </row>
    <row r="68" spans="1:14" ht="15.5" x14ac:dyDescent="0.3">
      <c r="A68" s="37" t="s">
        <v>44</v>
      </c>
      <c r="B68" s="37"/>
      <c r="C68" s="37"/>
      <c r="D68" s="37"/>
      <c r="E68" s="37"/>
      <c r="F68" s="37"/>
      <c r="G68" s="37"/>
      <c r="H68" s="37"/>
      <c r="I68" s="37"/>
      <c r="J68" s="37"/>
      <c r="K68" s="37"/>
      <c r="L68" s="37"/>
      <c r="M68" s="37"/>
      <c r="N68" s="37"/>
    </row>
    <row r="69" spans="1:14" ht="15.75" customHeight="1" x14ac:dyDescent="0.3">
      <c r="A69" s="38" t="s">
        <v>52</v>
      </c>
      <c r="B69" s="38"/>
      <c r="C69" s="38"/>
      <c r="D69" s="38"/>
      <c r="E69" s="38"/>
      <c r="F69" s="38"/>
      <c r="G69" s="38"/>
      <c r="H69" s="38"/>
      <c r="I69" s="38"/>
      <c r="J69" s="38"/>
      <c r="K69" s="38"/>
      <c r="L69" s="38"/>
      <c r="M69" s="38"/>
      <c r="N69" s="38"/>
    </row>
    <row r="70" spans="1:14" s="39" customFormat="1" ht="15.5" x14ac:dyDescent="0.3">
      <c r="C70" s="40"/>
      <c r="D70" s="40"/>
      <c r="E70" s="40"/>
      <c r="F70" s="40"/>
      <c r="G70" s="40"/>
      <c r="H70" s="40"/>
      <c r="I70" s="40"/>
      <c r="J70" s="40"/>
      <c r="K70" s="40"/>
      <c r="L70" s="40"/>
      <c r="M70" s="40"/>
      <c r="N70" s="40"/>
    </row>
    <row r="71" spans="1:14" ht="14.5" thickBot="1" x14ac:dyDescent="0.35">
      <c r="A71" s="41"/>
      <c r="B71" s="41"/>
      <c r="C71" s="42">
        <v>800</v>
      </c>
      <c r="D71" s="42">
        <v>1000</v>
      </c>
      <c r="E71" s="42">
        <v>1200</v>
      </c>
      <c r="F71" s="42">
        <v>1400</v>
      </c>
      <c r="G71" s="42">
        <v>1600</v>
      </c>
      <c r="H71" s="42">
        <v>1800</v>
      </c>
      <c r="I71" s="42">
        <v>2000</v>
      </c>
      <c r="J71" s="42">
        <v>2200</v>
      </c>
      <c r="K71" s="42">
        <v>2400</v>
      </c>
      <c r="L71" s="42">
        <v>2600</v>
      </c>
      <c r="M71" s="42">
        <v>2800</v>
      </c>
      <c r="N71" s="42">
        <v>3000</v>
      </c>
    </row>
    <row r="72" spans="1:14" x14ac:dyDescent="0.3">
      <c r="A72" s="43">
        <v>800</v>
      </c>
      <c r="B72" s="44"/>
      <c r="C72" s="45">
        <v>567.29999999999995</v>
      </c>
      <c r="D72" s="46">
        <v>603.11</v>
      </c>
      <c r="E72" s="46">
        <v>702.49</v>
      </c>
      <c r="F72" s="46">
        <v>738.3</v>
      </c>
      <c r="G72" s="46">
        <v>774.15</v>
      </c>
      <c r="H72" s="46">
        <v>809.96</v>
      </c>
      <c r="I72" s="46">
        <v>845.78</v>
      </c>
      <c r="J72" s="46">
        <v>881.63</v>
      </c>
      <c r="K72" s="46">
        <v>917.44</v>
      </c>
      <c r="L72" s="46">
        <v>953.25</v>
      </c>
      <c r="M72" s="47">
        <v>989.1</v>
      </c>
      <c r="N72" s="47">
        <v>1024.9100000000001</v>
      </c>
    </row>
    <row r="73" spans="1:14" x14ac:dyDescent="0.3">
      <c r="A73" s="48">
        <v>1000</v>
      </c>
      <c r="B73" s="44"/>
      <c r="C73" s="49">
        <v>593.21</v>
      </c>
      <c r="D73" s="50">
        <v>629.03</v>
      </c>
      <c r="E73" s="50">
        <v>740.36</v>
      </c>
      <c r="F73" s="50">
        <v>776.21</v>
      </c>
      <c r="G73" s="50">
        <v>812.03</v>
      </c>
      <c r="H73" s="50">
        <v>847.84</v>
      </c>
      <c r="I73" s="50">
        <v>883.69</v>
      </c>
      <c r="J73" s="50">
        <v>919.5</v>
      </c>
      <c r="K73" s="50">
        <v>955.31</v>
      </c>
      <c r="L73" s="50">
        <v>991.16</v>
      </c>
      <c r="M73" s="51">
        <v>1026.98</v>
      </c>
      <c r="N73" s="51">
        <v>1062.79</v>
      </c>
    </row>
    <row r="74" spans="1:14" x14ac:dyDescent="0.3">
      <c r="A74" s="48">
        <v>1200</v>
      </c>
      <c r="B74" s="44"/>
      <c r="C74" s="49">
        <v>619.09</v>
      </c>
      <c r="D74" s="50">
        <v>654.94000000000005</v>
      </c>
      <c r="E74" s="50">
        <v>778.28</v>
      </c>
      <c r="F74" s="50">
        <v>814.09</v>
      </c>
      <c r="G74" s="50">
        <v>849.9</v>
      </c>
      <c r="H74" s="50">
        <v>885.75</v>
      </c>
      <c r="I74" s="50">
        <v>921.56</v>
      </c>
      <c r="J74" s="50">
        <v>957.38</v>
      </c>
      <c r="K74" s="50">
        <v>993.23</v>
      </c>
      <c r="L74" s="50">
        <v>1029.04</v>
      </c>
      <c r="M74" s="51">
        <v>1064.8499999999999</v>
      </c>
      <c r="N74" s="51">
        <v>1100.7</v>
      </c>
    </row>
    <row r="75" spans="1:14" x14ac:dyDescent="0.3">
      <c r="A75" s="48">
        <v>1400</v>
      </c>
      <c r="B75" s="44"/>
      <c r="C75" s="49">
        <v>645</v>
      </c>
      <c r="D75" s="50">
        <v>680.81</v>
      </c>
      <c r="E75" s="50">
        <v>816.15</v>
      </c>
      <c r="F75" s="50">
        <v>851.96</v>
      </c>
      <c r="G75" s="50">
        <v>887.81</v>
      </c>
      <c r="H75" s="50">
        <v>923.63</v>
      </c>
      <c r="I75" s="50">
        <v>959.44</v>
      </c>
      <c r="J75" s="50">
        <v>995.29</v>
      </c>
      <c r="K75" s="50">
        <v>1031.0999999999999</v>
      </c>
      <c r="L75" s="50">
        <v>1066.9100000000001</v>
      </c>
      <c r="M75" s="51">
        <v>1102.76</v>
      </c>
      <c r="N75" s="51">
        <v>1138.58</v>
      </c>
    </row>
    <row r="76" spans="1:14" x14ac:dyDescent="0.3">
      <c r="A76" s="48">
        <v>1600</v>
      </c>
      <c r="B76" s="44"/>
      <c r="C76" s="49">
        <v>670.88</v>
      </c>
      <c r="D76" s="50">
        <v>706.73</v>
      </c>
      <c r="E76" s="50">
        <v>854.03</v>
      </c>
      <c r="F76" s="50">
        <v>889.88</v>
      </c>
      <c r="G76" s="50">
        <v>925.69</v>
      </c>
      <c r="H76" s="50">
        <v>961.5</v>
      </c>
      <c r="I76" s="50">
        <v>997.35</v>
      </c>
      <c r="J76" s="50">
        <v>1033.1600000000001</v>
      </c>
      <c r="K76" s="50">
        <v>1068.98</v>
      </c>
      <c r="L76" s="50">
        <v>1104.79</v>
      </c>
      <c r="M76" s="51">
        <v>1140.6400000000001</v>
      </c>
      <c r="N76" s="51">
        <v>1176.45</v>
      </c>
    </row>
    <row r="77" spans="1:14" x14ac:dyDescent="0.3">
      <c r="A77" s="48">
        <v>1800</v>
      </c>
      <c r="B77" s="44"/>
      <c r="C77" s="52">
        <v>696.79</v>
      </c>
      <c r="D77" s="53">
        <v>732.6</v>
      </c>
      <c r="E77" s="53">
        <v>891.94</v>
      </c>
      <c r="F77" s="53">
        <v>927.75</v>
      </c>
      <c r="G77" s="53">
        <v>963.56</v>
      </c>
      <c r="H77" s="53">
        <v>999.41</v>
      </c>
      <c r="I77" s="53">
        <v>1035.23</v>
      </c>
      <c r="J77" s="53">
        <v>1071.04</v>
      </c>
      <c r="K77" s="53">
        <v>1106.8499999999999</v>
      </c>
      <c r="L77" s="53">
        <v>1142.7</v>
      </c>
      <c r="M77" s="54">
        <v>1178.51</v>
      </c>
      <c r="N77" s="54">
        <v>1214.33</v>
      </c>
    </row>
    <row r="78" spans="1:14" x14ac:dyDescent="0.3">
      <c r="A78" s="48">
        <v>2000</v>
      </c>
      <c r="B78" s="44"/>
      <c r="C78" s="52">
        <v>722.7</v>
      </c>
      <c r="D78" s="53">
        <v>758.51</v>
      </c>
      <c r="E78" s="53">
        <v>929.81</v>
      </c>
      <c r="F78" s="53">
        <v>965.63</v>
      </c>
      <c r="G78" s="53">
        <v>1001.44</v>
      </c>
      <c r="H78" s="53">
        <v>1037.29</v>
      </c>
      <c r="I78" s="53">
        <v>1073.0999999999999</v>
      </c>
      <c r="J78" s="53">
        <v>1108.9100000000001</v>
      </c>
      <c r="K78" s="53">
        <v>1144.76</v>
      </c>
      <c r="L78" s="53">
        <v>1180.58</v>
      </c>
      <c r="M78" s="54">
        <v>1216.3900000000001</v>
      </c>
      <c r="N78" s="54">
        <v>1252.24</v>
      </c>
    </row>
    <row r="79" spans="1:14" x14ac:dyDescent="0.3">
      <c r="A79" s="55" t="s">
        <v>47</v>
      </c>
      <c r="B79" s="55"/>
      <c r="C79" s="55"/>
      <c r="D79" s="55"/>
      <c r="E79" s="55"/>
      <c r="F79" s="55"/>
      <c r="G79" s="55"/>
      <c r="H79" s="55"/>
      <c r="I79" s="55"/>
      <c r="J79" s="55"/>
      <c r="K79" s="55"/>
      <c r="L79" s="55"/>
      <c r="M79" s="55"/>
      <c r="N79" s="55"/>
    </row>
    <row r="81" spans="1:14" ht="15.5" x14ac:dyDescent="0.3">
      <c r="A81" s="37" t="s">
        <v>45</v>
      </c>
      <c r="B81" s="37"/>
      <c r="C81" s="37"/>
      <c r="D81" s="37"/>
      <c r="E81" s="37"/>
      <c r="F81" s="37"/>
      <c r="G81" s="37"/>
      <c r="H81" s="37"/>
      <c r="I81" s="37"/>
      <c r="J81" s="37"/>
      <c r="K81" s="37"/>
      <c r="L81" s="37"/>
      <c r="M81" s="37"/>
      <c r="N81" s="37"/>
    </row>
    <row r="82" spans="1:14" x14ac:dyDescent="0.3">
      <c r="A82" s="38" t="s">
        <v>53</v>
      </c>
      <c r="B82" s="38"/>
      <c r="C82" s="38"/>
      <c r="D82" s="38"/>
      <c r="E82" s="38"/>
      <c r="F82" s="38"/>
      <c r="G82" s="38"/>
      <c r="H82" s="38"/>
      <c r="I82" s="38"/>
      <c r="J82" s="38"/>
      <c r="K82" s="38"/>
      <c r="L82" s="38"/>
      <c r="M82" s="38"/>
      <c r="N82" s="38"/>
    </row>
    <row r="83" spans="1:14" s="39" customFormat="1" ht="6" customHeight="1" x14ac:dyDescent="0.3">
      <c r="C83" s="40"/>
      <c r="D83" s="40"/>
      <c r="E83" s="40"/>
      <c r="F83" s="40"/>
      <c r="G83" s="40"/>
      <c r="H83" s="40"/>
      <c r="I83" s="40"/>
      <c r="J83" s="40"/>
      <c r="K83" s="40"/>
      <c r="L83" s="40"/>
      <c r="M83" s="40"/>
      <c r="N83" s="40"/>
    </row>
    <row r="84" spans="1:14" ht="14.5" thickBot="1" x14ac:dyDescent="0.35">
      <c r="A84" s="41"/>
      <c r="B84" s="41"/>
      <c r="C84" s="42">
        <v>800</v>
      </c>
      <c r="D84" s="42">
        <v>1000</v>
      </c>
      <c r="E84" s="42">
        <v>1200</v>
      </c>
      <c r="F84" s="42">
        <v>1400</v>
      </c>
      <c r="G84" s="42">
        <v>1600</v>
      </c>
      <c r="H84" s="42">
        <v>1800</v>
      </c>
      <c r="I84" s="42">
        <v>2000</v>
      </c>
      <c r="J84" s="42">
        <v>2200</v>
      </c>
      <c r="K84" s="42">
        <v>2400</v>
      </c>
      <c r="L84" s="42">
        <v>2600</v>
      </c>
      <c r="M84" s="42">
        <v>2800</v>
      </c>
      <c r="N84" s="42">
        <v>3000</v>
      </c>
    </row>
    <row r="85" spans="1:14" x14ac:dyDescent="0.3">
      <c r="A85" s="43">
        <v>800</v>
      </c>
      <c r="B85" s="44"/>
      <c r="C85" s="45">
        <v>572.51</v>
      </c>
      <c r="D85" s="46">
        <v>608.36</v>
      </c>
      <c r="E85" s="46">
        <v>713.03</v>
      </c>
      <c r="F85" s="46">
        <v>748.88</v>
      </c>
      <c r="G85" s="46">
        <v>784.69</v>
      </c>
      <c r="H85" s="46">
        <v>820.5</v>
      </c>
      <c r="I85" s="46">
        <v>856.35</v>
      </c>
      <c r="J85" s="46">
        <v>892.16</v>
      </c>
      <c r="K85" s="46">
        <v>927.98</v>
      </c>
      <c r="L85" s="46">
        <v>963.83</v>
      </c>
      <c r="M85" s="47">
        <v>999.64</v>
      </c>
      <c r="N85" s="47">
        <v>1035.45</v>
      </c>
    </row>
    <row r="86" spans="1:14" x14ac:dyDescent="0.3">
      <c r="A86" s="48">
        <v>1000</v>
      </c>
      <c r="B86" s="44"/>
      <c r="C86" s="49">
        <v>599.44000000000005</v>
      </c>
      <c r="D86" s="50">
        <v>635.25</v>
      </c>
      <c r="E86" s="50">
        <v>752.93</v>
      </c>
      <c r="F86" s="50">
        <v>788.78</v>
      </c>
      <c r="G86" s="50">
        <v>824.59</v>
      </c>
      <c r="H86" s="50">
        <v>860.4</v>
      </c>
      <c r="I86" s="50">
        <v>896.25</v>
      </c>
      <c r="J86" s="50">
        <v>932.06</v>
      </c>
      <c r="K86" s="50">
        <v>967.88</v>
      </c>
      <c r="L86" s="50">
        <v>1003.73</v>
      </c>
      <c r="M86" s="51">
        <v>1039.54</v>
      </c>
      <c r="N86" s="51">
        <v>1075.3499999999999</v>
      </c>
    </row>
    <row r="87" spans="1:14" x14ac:dyDescent="0.3">
      <c r="A87" s="48">
        <v>1200</v>
      </c>
      <c r="B87" s="44"/>
      <c r="C87" s="49">
        <v>626.33000000000004</v>
      </c>
      <c r="D87" s="50">
        <v>662.18</v>
      </c>
      <c r="E87" s="50">
        <v>792.83</v>
      </c>
      <c r="F87" s="50">
        <v>828.68</v>
      </c>
      <c r="G87" s="50">
        <v>864.49</v>
      </c>
      <c r="H87" s="50">
        <v>900.3</v>
      </c>
      <c r="I87" s="50">
        <v>936.15</v>
      </c>
      <c r="J87" s="50">
        <v>971.96</v>
      </c>
      <c r="K87" s="50">
        <v>1007.78</v>
      </c>
      <c r="L87" s="50">
        <v>1043.5899999999999</v>
      </c>
      <c r="M87" s="51">
        <v>1079.44</v>
      </c>
      <c r="N87" s="51">
        <v>1115.25</v>
      </c>
    </row>
    <row r="88" spans="1:14" x14ac:dyDescent="0.3">
      <c r="A88" s="48">
        <v>1400</v>
      </c>
      <c r="B88" s="44"/>
      <c r="C88" s="49">
        <v>653.25</v>
      </c>
      <c r="D88" s="50">
        <v>689.06</v>
      </c>
      <c r="E88" s="50">
        <v>832.73</v>
      </c>
      <c r="F88" s="50">
        <v>868.54</v>
      </c>
      <c r="G88" s="50">
        <v>904.39</v>
      </c>
      <c r="H88" s="50">
        <v>940.2</v>
      </c>
      <c r="I88" s="50">
        <v>976.01</v>
      </c>
      <c r="J88" s="50">
        <v>1011.86</v>
      </c>
      <c r="K88" s="50">
        <v>1047.68</v>
      </c>
      <c r="L88" s="50">
        <v>1083.49</v>
      </c>
      <c r="M88" s="51">
        <v>1119.3399999999999</v>
      </c>
      <c r="N88" s="51">
        <v>1155.1500000000001</v>
      </c>
    </row>
    <row r="89" spans="1:14" x14ac:dyDescent="0.3">
      <c r="A89" s="48">
        <v>1600</v>
      </c>
      <c r="B89" s="44"/>
      <c r="C89" s="49">
        <v>680.14</v>
      </c>
      <c r="D89" s="50">
        <v>715.95</v>
      </c>
      <c r="E89" s="50">
        <v>872.63</v>
      </c>
      <c r="F89" s="50">
        <v>908.44</v>
      </c>
      <c r="G89" s="50">
        <v>944.29</v>
      </c>
      <c r="H89" s="50">
        <v>980.1</v>
      </c>
      <c r="I89" s="50">
        <v>1015.91</v>
      </c>
      <c r="J89" s="50">
        <v>1051.76</v>
      </c>
      <c r="K89" s="50">
        <v>1087.58</v>
      </c>
      <c r="L89" s="50">
        <v>1123.3900000000001</v>
      </c>
      <c r="M89" s="51">
        <v>1159.24</v>
      </c>
      <c r="N89" s="51">
        <v>1195.05</v>
      </c>
    </row>
    <row r="90" spans="1:14" x14ac:dyDescent="0.3">
      <c r="A90" s="48">
        <v>1800</v>
      </c>
      <c r="B90" s="44"/>
      <c r="C90" s="52">
        <v>707.03</v>
      </c>
      <c r="D90" s="53">
        <v>742.88</v>
      </c>
      <c r="E90" s="53">
        <v>912.53</v>
      </c>
      <c r="F90" s="53">
        <v>948.34</v>
      </c>
      <c r="G90" s="53">
        <v>984.19</v>
      </c>
      <c r="H90" s="53">
        <v>1020</v>
      </c>
      <c r="I90" s="53">
        <v>1055.81</v>
      </c>
      <c r="J90" s="53">
        <v>1132.5</v>
      </c>
      <c r="K90" s="53">
        <v>1196.25</v>
      </c>
      <c r="L90" s="53">
        <v>1260</v>
      </c>
      <c r="M90" s="54">
        <v>1323.75</v>
      </c>
      <c r="N90" s="54">
        <v>1387.5</v>
      </c>
    </row>
    <row r="91" spans="1:14" x14ac:dyDescent="0.3">
      <c r="A91" s="48">
        <v>2000</v>
      </c>
      <c r="B91" s="44"/>
      <c r="C91" s="52">
        <v>733.95</v>
      </c>
      <c r="D91" s="53">
        <v>769.76</v>
      </c>
      <c r="E91" s="53">
        <v>952.43</v>
      </c>
      <c r="F91" s="53">
        <v>988.24</v>
      </c>
      <c r="G91" s="53">
        <v>1024.05</v>
      </c>
      <c r="H91" s="53">
        <v>1059.9000000000001</v>
      </c>
      <c r="I91" s="53">
        <v>1095.71</v>
      </c>
      <c r="J91" s="53">
        <v>1174.99</v>
      </c>
      <c r="K91" s="53">
        <v>1241.33</v>
      </c>
      <c r="L91" s="53">
        <v>1307.6600000000001</v>
      </c>
      <c r="M91" s="54">
        <v>1374.04</v>
      </c>
      <c r="N91" s="54">
        <v>1440.38</v>
      </c>
    </row>
    <row r="92" spans="1:14" x14ac:dyDescent="0.3">
      <c r="A92" s="55" t="s">
        <v>47</v>
      </c>
      <c r="B92" s="55"/>
      <c r="C92" s="55"/>
      <c r="D92" s="55"/>
      <c r="E92" s="55"/>
      <c r="F92" s="55"/>
      <c r="G92" s="55"/>
      <c r="H92" s="55"/>
      <c r="I92" s="55"/>
      <c r="J92" s="55"/>
      <c r="K92" s="55"/>
      <c r="L92" s="55"/>
      <c r="M92" s="55"/>
      <c r="N92" s="55"/>
    </row>
    <row r="94" spans="1:14" ht="15.5" x14ac:dyDescent="0.3">
      <c r="A94" s="37" t="s">
        <v>54</v>
      </c>
      <c r="B94" s="37"/>
      <c r="C94" s="37"/>
      <c r="D94" s="37"/>
      <c r="E94" s="37"/>
      <c r="F94" s="37"/>
      <c r="G94" s="37"/>
      <c r="H94" s="37"/>
      <c r="I94" s="37"/>
      <c r="J94" s="37"/>
      <c r="K94" s="37"/>
      <c r="L94" s="37"/>
      <c r="M94" s="37"/>
      <c r="N94" s="37"/>
    </row>
    <row r="95" spans="1:14" s="39" customFormat="1" ht="6" customHeight="1" x14ac:dyDescent="0.3">
      <c r="C95" s="40"/>
      <c r="D95" s="40"/>
      <c r="E95" s="40"/>
      <c r="F95" s="40"/>
      <c r="G95" s="40"/>
      <c r="H95" s="40"/>
      <c r="I95" s="40"/>
      <c r="J95" s="40"/>
      <c r="K95" s="40"/>
      <c r="L95" s="40"/>
      <c r="M95" s="40"/>
      <c r="N95" s="40"/>
    </row>
    <row r="96" spans="1:14" ht="14.5" thickBot="1" x14ac:dyDescent="0.35">
      <c r="A96" s="41"/>
      <c r="B96" s="41"/>
      <c r="C96" s="42">
        <v>800</v>
      </c>
      <c r="D96" s="42">
        <v>1000</v>
      </c>
      <c r="E96" s="42">
        <v>1200</v>
      </c>
      <c r="F96" s="42">
        <v>1400</v>
      </c>
      <c r="G96" s="42">
        <v>1600</v>
      </c>
      <c r="H96" s="42">
        <v>1800</v>
      </c>
      <c r="I96" s="42">
        <v>2000</v>
      </c>
      <c r="J96" s="42">
        <v>2200</v>
      </c>
      <c r="K96" s="42">
        <v>2400</v>
      </c>
      <c r="L96" s="42">
        <v>2600</v>
      </c>
      <c r="M96" s="42">
        <v>2800</v>
      </c>
      <c r="N96" s="42">
        <v>3000</v>
      </c>
    </row>
    <row r="97" spans="1:14" x14ac:dyDescent="0.3">
      <c r="A97" s="43">
        <v>800</v>
      </c>
      <c r="B97" s="44"/>
      <c r="C97" s="45">
        <v>62.699999999999932</v>
      </c>
      <c r="D97" s="46">
        <v>68.769999999999982</v>
      </c>
      <c r="E97" s="46">
        <v>74.850000000000023</v>
      </c>
      <c r="F97" s="46">
        <v>80.919999999999959</v>
      </c>
      <c r="G97" s="46">
        <v>87</v>
      </c>
      <c r="H97" s="46">
        <v>93.069999999999936</v>
      </c>
      <c r="I97" s="46">
        <v>99.150000000000091</v>
      </c>
      <c r="J97" s="46">
        <v>105.23000000000002</v>
      </c>
      <c r="K97" s="46">
        <v>111.29999999999995</v>
      </c>
      <c r="L97" s="46">
        <v>117.37</v>
      </c>
      <c r="M97" s="46">
        <v>123.44999999999993</v>
      </c>
      <c r="N97" s="46">
        <v>129.51999999999998</v>
      </c>
    </row>
    <row r="98" spans="1:14" x14ac:dyDescent="0.3">
      <c r="A98" s="48">
        <v>1000</v>
      </c>
      <c r="B98" s="44"/>
      <c r="C98" s="49">
        <v>65.740000000000009</v>
      </c>
      <c r="D98" s="50">
        <v>71.819999999999936</v>
      </c>
      <c r="E98" s="50">
        <v>77.88</v>
      </c>
      <c r="F98" s="50">
        <v>83.959999999999923</v>
      </c>
      <c r="G98" s="50">
        <v>90.039999999999964</v>
      </c>
      <c r="H98" s="50">
        <v>96.12</v>
      </c>
      <c r="I98" s="50">
        <v>102.17999999999995</v>
      </c>
      <c r="J98" s="50">
        <v>108.25999999999999</v>
      </c>
      <c r="K98" s="50">
        <v>114.34000000000003</v>
      </c>
      <c r="L98" s="50">
        <v>120.41000000000008</v>
      </c>
      <c r="M98" s="50">
        <v>126.4899999999999</v>
      </c>
      <c r="N98" s="50">
        <v>132.56999999999994</v>
      </c>
    </row>
    <row r="99" spans="1:14" x14ac:dyDescent="0.3">
      <c r="A99" s="48">
        <v>1200</v>
      </c>
      <c r="B99" s="44"/>
      <c r="C99" s="49">
        <v>68.769999999999982</v>
      </c>
      <c r="D99" s="50">
        <v>74.850000000000023</v>
      </c>
      <c r="E99" s="50">
        <v>80.920000000000073</v>
      </c>
      <c r="F99" s="50">
        <v>87</v>
      </c>
      <c r="G99" s="50">
        <v>93.069999999999936</v>
      </c>
      <c r="H99" s="50">
        <v>99.150000000000091</v>
      </c>
      <c r="I99" s="50">
        <v>105.23000000000002</v>
      </c>
      <c r="J99" s="50">
        <v>111.30000000000007</v>
      </c>
      <c r="K99" s="50">
        <v>117.38</v>
      </c>
      <c r="L99" s="50">
        <v>123.44999999999993</v>
      </c>
      <c r="M99" s="50">
        <v>129.5200000000001</v>
      </c>
      <c r="N99" s="50">
        <v>135.59999999999991</v>
      </c>
    </row>
    <row r="100" spans="1:14" x14ac:dyDescent="0.3">
      <c r="A100" s="48">
        <v>1400</v>
      </c>
      <c r="B100" s="44"/>
      <c r="C100" s="49">
        <v>71.809999999999945</v>
      </c>
      <c r="D100" s="50">
        <v>77.8900000000001</v>
      </c>
      <c r="E100" s="50">
        <v>83.970000000000027</v>
      </c>
      <c r="F100" s="50">
        <v>90.040000000000077</v>
      </c>
      <c r="G100" s="50">
        <v>96.12</v>
      </c>
      <c r="H100" s="50">
        <v>102.19000000000005</v>
      </c>
      <c r="I100" s="50">
        <v>108.25999999999999</v>
      </c>
      <c r="J100" s="50">
        <v>114.33999999999992</v>
      </c>
      <c r="K100" s="50">
        <v>120.41000000000008</v>
      </c>
      <c r="L100" s="50">
        <v>126.4899999999999</v>
      </c>
      <c r="M100" s="50">
        <v>132.57000000000005</v>
      </c>
      <c r="N100" s="50">
        <v>138.6400000000001</v>
      </c>
    </row>
    <row r="101" spans="1:14" x14ac:dyDescent="0.3">
      <c r="A101" s="48">
        <v>1600</v>
      </c>
      <c r="B101" s="44"/>
      <c r="C101" s="49">
        <v>74.850000000000023</v>
      </c>
      <c r="D101" s="50">
        <v>80.919999999999959</v>
      </c>
      <c r="E101" s="50">
        <v>87</v>
      </c>
      <c r="F101" s="50">
        <v>93.07000000000005</v>
      </c>
      <c r="G101" s="50">
        <v>99.149999999999977</v>
      </c>
      <c r="H101" s="50">
        <v>105.21999999999991</v>
      </c>
      <c r="I101" s="50">
        <v>111.30000000000007</v>
      </c>
      <c r="J101" s="50">
        <v>117.38</v>
      </c>
      <c r="K101" s="50">
        <v>123.45000000000005</v>
      </c>
      <c r="L101" s="50">
        <v>129.5200000000001</v>
      </c>
      <c r="M101" s="50">
        <v>135.59999999999991</v>
      </c>
      <c r="N101" s="50">
        <v>141.68000000000006</v>
      </c>
    </row>
    <row r="102" spans="1:14" x14ac:dyDescent="0.3">
      <c r="A102" s="48">
        <v>1800</v>
      </c>
      <c r="B102" s="44"/>
      <c r="C102" s="52">
        <v>77.889999999999986</v>
      </c>
      <c r="D102" s="53">
        <v>83.960000000000036</v>
      </c>
      <c r="E102" s="53">
        <v>90.040000000000077</v>
      </c>
      <c r="F102" s="53">
        <v>96.1099999999999</v>
      </c>
      <c r="G102" s="53">
        <v>102.19000000000005</v>
      </c>
      <c r="H102" s="53">
        <v>108.25999999999999</v>
      </c>
      <c r="I102" s="53">
        <v>114.33000000000004</v>
      </c>
      <c r="J102" s="53">
        <v>120.41000000000008</v>
      </c>
      <c r="K102" s="53">
        <v>126.49000000000001</v>
      </c>
      <c r="L102" s="53">
        <v>132.56000000000006</v>
      </c>
      <c r="M102" s="53">
        <v>138.63999999999987</v>
      </c>
      <c r="N102" s="53">
        <v>144.71000000000004</v>
      </c>
    </row>
    <row r="103" spans="1:14" x14ac:dyDescent="0.3">
      <c r="A103" s="48">
        <v>2000</v>
      </c>
      <c r="B103" s="44"/>
      <c r="C103" s="52">
        <v>80.92999999999995</v>
      </c>
      <c r="D103" s="53">
        <v>87</v>
      </c>
      <c r="E103" s="53">
        <v>93.07000000000005</v>
      </c>
      <c r="F103" s="53">
        <v>99.149999999999977</v>
      </c>
      <c r="G103" s="53">
        <v>105.22000000000003</v>
      </c>
      <c r="H103" s="53">
        <v>111.29999999999995</v>
      </c>
      <c r="I103" s="53">
        <v>117.38</v>
      </c>
      <c r="J103" s="53">
        <v>123.45000000000005</v>
      </c>
      <c r="K103" s="53">
        <v>129.51999999999987</v>
      </c>
      <c r="L103" s="53">
        <v>135.60000000000002</v>
      </c>
      <c r="M103" s="53">
        <v>141.67000000000007</v>
      </c>
      <c r="N103" s="53">
        <v>147.75</v>
      </c>
    </row>
    <row r="104" spans="1:14" x14ac:dyDescent="0.3">
      <c r="A104" s="55" t="s">
        <v>47</v>
      </c>
      <c r="B104" s="55"/>
      <c r="C104" s="55"/>
      <c r="D104" s="55"/>
      <c r="E104" s="55"/>
      <c r="F104" s="55"/>
      <c r="G104" s="55"/>
      <c r="H104" s="55"/>
      <c r="I104" s="55"/>
      <c r="J104" s="55"/>
      <c r="K104" s="55"/>
      <c r="L104" s="55"/>
      <c r="M104" s="55"/>
      <c r="N104" s="55"/>
    </row>
    <row r="105" spans="1:14" x14ac:dyDescent="0.3">
      <c r="A105" s="55"/>
      <c r="B105" s="55"/>
      <c r="C105" s="55"/>
      <c r="D105" s="55"/>
      <c r="E105" s="55"/>
      <c r="F105" s="55"/>
      <c r="G105" s="55"/>
      <c r="H105" s="55"/>
      <c r="I105" s="55"/>
      <c r="J105" s="55"/>
      <c r="K105" s="55"/>
      <c r="L105" s="55"/>
      <c r="M105" s="55"/>
      <c r="N105" s="55"/>
    </row>
    <row r="106" spans="1:14" ht="15.5" x14ac:dyDescent="0.3">
      <c r="A106" s="37" t="s">
        <v>118</v>
      </c>
      <c r="B106" s="37"/>
      <c r="C106" s="37"/>
      <c r="D106" s="37"/>
      <c r="E106" s="37"/>
      <c r="F106" s="37"/>
      <c r="G106" s="37"/>
      <c r="H106" s="37"/>
      <c r="I106" s="37"/>
      <c r="J106" s="37"/>
      <c r="K106" s="37"/>
      <c r="L106" s="37"/>
      <c r="M106" s="37"/>
      <c r="N106" s="37"/>
    </row>
    <row r="107" spans="1:14" x14ac:dyDescent="0.3">
      <c r="A107" s="38" t="s">
        <v>119</v>
      </c>
      <c r="B107" s="38"/>
      <c r="C107" s="38"/>
      <c r="D107" s="38"/>
      <c r="E107" s="38"/>
      <c r="F107" s="38"/>
      <c r="G107" s="38"/>
      <c r="H107" s="38"/>
      <c r="I107" s="38"/>
      <c r="J107" s="38"/>
      <c r="K107" s="38"/>
      <c r="L107" s="38"/>
      <c r="M107" s="38"/>
      <c r="N107" s="38"/>
    </row>
    <row r="108" spans="1:14" ht="15.5" x14ac:dyDescent="0.3">
      <c r="A108" s="39"/>
      <c r="B108" s="39"/>
      <c r="C108" s="40" t="s">
        <v>79</v>
      </c>
      <c r="D108" s="40"/>
      <c r="E108" s="40"/>
      <c r="F108" s="40"/>
      <c r="G108" s="40"/>
      <c r="H108" s="40"/>
      <c r="I108" s="40"/>
      <c r="J108" s="40"/>
      <c r="K108" s="40"/>
      <c r="L108" s="40"/>
      <c r="M108" s="40"/>
      <c r="N108" s="40"/>
    </row>
    <row r="109" spans="1:14" ht="14.5" thickBot="1" x14ac:dyDescent="0.35">
      <c r="A109" s="41"/>
      <c r="B109" s="41"/>
      <c r="C109" s="42">
        <v>800</v>
      </c>
      <c r="D109" s="42">
        <v>1000</v>
      </c>
      <c r="E109" s="42">
        <v>1200</v>
      </c>
      <c r="F109" s="42">
        <v>1400</v>
      </c>
      <c r="G109" s="42">
        <v>1600</v>
      </c>
      <c r="H109" s="42">
        <v>1800</v>
      </c>
      <c r="I109" s="42">
        <v>2000</v>
      </c>
      <c r="J109" s="42">
        <v>2200</v>
      </c>
      <c r="K109" s="42">
        <v>2400</v>
      </c>
      <c r="L109" s="42">
        <v>2600</v>
      </c>
      <c r="M109" s="42">
        <v>2800</v>
      </c>
      <c r="N109" s="42">
        <v>3000</v>
      </c>
    </row>
    <row r="110" spans="1:14" x14ac:dyDescent="0.3">
      <c r="A110" s="43" t="s">
        <v>120</v>
      </c>
      <c r="B110" s="44"/>
      <c r="C110" s="45">
        <v>-28.42999999999995</v>
      </c>
      <c r="D110" s="46">
        <v>-34.870000000000005</v>
      </c>
      <c r="E110" s="46">
        <v>-41.289999999999964</v>
      </c>
      <c r="F110" s="46">
        <v>-47.699999999999932</v>
      </c>
      <c r="G110" s="46">
        <v>-54.149999999999977</v>
      </c>
      <c r="H110" s="46">
        <v>-60.560000000000059</v>
      </c>
      <c r="I110" s="46">
        <v>-66.970000000000027</v>
      </c>
      <c r="J110" s="46">
        <v>-73.389999999999986</v>
      </c>
      <c r="K110" s="46">
        <v>-79.840000000000146</v>
      </c>
      <c r="L110" s="46">
        <v>-86.250000000000114</v>
      </c>
      <c r="M110" s="46">
        <v>-92.660000000000082</v>
      </c>
      <c r="N110" s="46">
        <v>-99.080000000000155</v>
      </c>
    </row>
    <row r="111" spans="1:14" x14ac:dyDescent="0.3">
      <c r="A111" s="55"/>
      <c r="B111" s="61"/>
      <c r="C111" s="62"/>
      <c r="D111" s="62"/>
      <c r="E111" s="62"/>
      <c r="F111" s="62"/>
      <c r="G111" s="62"/>
      <c r="H111" s="62"/>
      <c r="I111" s="62"/>
      <c r="J111" s="62"/>
      <c r="K111" s="62"/>
      <c r="L111" s="62"/>
      <c r="M111" s="62"/>
      <c r="N111" s="62"/>
    </row>
    <row r="112" spans="1:14" ht="15.5" x14ac:dyDescent="0.3">
      <c r="A112" s="63" t="s">
        <v>55</v>
      </c>
      <c r="B112" s="63"/>
      <c r="C112" s="63"/>
      <c r="D112" s="63"/>
      <c r="E112" s="63"/>
      <c r="F112" s="63"/>
      <c r="G112" s="63"/>
      <c r="H112" s="63"/>
      <c r="I112" s="63"/>
      <c r="J112" s="63"/>
      <c r="K112" s="63"/>
      <c r="L112" s="63"/>
      <c r="M112" s="64" t="s">
        <v>56</v>
      </c>
      <c r="N112" s="63"/>
    </row>
    <row r="113" spans="1:14" x14ac:dyDescent="0.3">
      <c r="A113" s="38" t="s">
        <v>160</v>
      </c>
      <c r="B113" s="38"/>
      <c r="C113" s="38"/>
      <c r="D113" s="38"/>
      <c r="E113" s="38"/>
      <c r="F113" s="38"/>
      <c r="G113" s="38"/>
      <c r="H113" s="38"/>
      <c r="I113" s="38"/>
      <c r="J113" s="38"/>
      <c r="K113" s="38"/>
      <c r="L113" s="38"/>
      <c r="M113" s="68">
        <v>0</v>
      </c>
      <c r="N113" s="38"/>
    </row>
    <row r="114" spans="1:14" x14ac:dyDescent="0.3">
      <c r="A114" s="58" t="s">
        <v>58</v>
      </c>
      <c r="B114" s="58"/>
      <c r="C114" s="58"/>
      <c r="D114" s="58"/>
      <c r="E114" s="58"/>
      <c r="F114" s="58"/>
      <c r="G114" s="58"/>
      <c r="H114" s="58"/>
      <c r="I114" s="58"/>
      <c r="J114" s="58"/>
      <c r="K114" s="58"/>
      <c r="L114" s="58"/>
      <c r="M114" s="59">
        <v>13.799999999999955</v>
      </c>
      <c r="N114" s="58"/>
    </row>
    <row r="115" spans="1:14" x14ac:dyDescent="0.3">
      <c r="A115" s="60" t="s">
        <v>59</v>
      </c>
      <c r="B115" s="60"/>
      <c r="C115" s="60"/>
      <c r="D115" s="60"/>
      <c r="E115" s="60"/>
      <c r="F115" s="60"/>
      <c r="G115" s="60"/>
      <c r="H115" s="60"/>
      <c r="I115" s="60"/>
      <c r="J115" s="60"/>
      <c r="K115" s="60"/>
      <c r="L115" s="60"/>
      <c r="M115" s="59">
        <v>72.940000000000055</v>
      </c>
      <c r="N115" s="60"/>
    </row>
    <row r="116" spans="1:14" x14ac:dyDescent="0.3">
      <c r="A116" s="60" t="s">
        <v>60</v>
      </c>
      <c r="B116" s="60"/>
      <c r="C116" s="60"/>
      <c r="D116" s="60"/>
      <c r="E116" s="60"/>
      <c r="F116" s="60"/>
      <c r="G116" s="60"/>
      <c r="H116" s="60"/>
      <c r="I116" s="60"/>
      <c r="J116" s="60"/>
      <c r="K116" s="60"/>
      <c r="L116" s="60"/>
      <c r="M116" s="59">
        <v>52.009999999999991</v>
      </c>
      <c r="N116" s="60"/>
    </row>
    <row r="117" spans="1:14" x14ac:dyDescent="0.3">
      <c r="A117" s="60" t="s">
        <v>61</v>
      </c>
      <c r="B117" s="60"/>
      <c r="C117" s="60"/>
      <c r="D117" s="60"/>
      <c r="E117" s="60"/>
      <c r="F117" s="60"/>
      <c r="G117" s="60"/>
      <c r="H117" s="60"/>
      <c r="I117" s="60"/>
      <c r="J117" s="60"/>
      <c r="K117" s="60"/>
      <c r="L117" s="60"/>
      <c r="M117" s="59">
        <v>254.39999999999998</v>
      </c>
      <c r="N117" s="60"/>
    </row>
    <row r="118" spans="1:14" x14ac:dyDescent="0.3">
      <c r="A118" s="60" t="s">
        <v>62</v>
      </c>
      <c r="B118" s="60"/>
      <c r="C118" s="60"/>
      <c r="D118" s="60"/>
      <c r="E118" s="60"/>
      <c r="F118" s="60"/>
      <c r="G118" s="60"/>
      <c r="H118" s="60"/>
      <c r="I118" s="60"/>
      <c r="J118" s="60"/>
      <c r="K118" s="60"/>
      <c r="L118" s="60"/>
      <c r="M118" s="59">
        <v>304.5</v>
      </c>
      <c r="N118" s="60"/>
    </row>
    <row r="119" spans="1:14" x14ac:dyDescent="0.3">
      <c r="A119" s="58" t="s">
        <v>63</v>
      </c>
      <c r="B119" s="58"/>
      <c r="C119" s="58"/>
      <c r="D119" s="58"/>
      <c r="E119" s="58"/>
      <c r="F119" s="58"/>
      <c r="G119" s="58"/>
      <c r="H119" s="58"/>
      <c r="I119" s="58"/>
      <c r="J119" s="58"/>
      <c r="K119" s="58"/>
      <c r="L119" s="58"/>
      <c r="M119" s="59">
        <v>271.35000000000002</v>
      </c>
      <c r="N119" s="58"/>
    </row>
    <row r="120" spans="1:14" x14ac:dyDescent="0.3">
      <c r="A120" s="58" t="s">
        <v>121</v>
      </c>
      <c r="B120" s="58"/>
      <c r="C120" s="58"/>
      <c r="D120" s="58"/>
      <c r="E120" s="58"/>
      <c r="F120" s="58"/>
      <c r="G120" s="58"/>
      <c r="H120" s="58"/>
      <c r="I120" s="58"/>
      <c r="J120" s="58"/>
      <c r="K120" s="58"/>
      <c r="L120" s="58"/>
      <c r="M120" s="59">
        <v>412.61</v>
      </c>
      <c r="N120" s="58"/>
    </row>
    <row r="121" spans="1:14" x14ac:dyDescent="0.3">
      <c r="A121" s="60" t="s">
        <v>64</v>
      </c>
      <c r="B121" s="60"/>
      <c r="C121" s="60"/>
      <c r="D121" s="60"/>
      <c r="E121" s="60"/>
      <c r="F121" s="60"/>
      <c r="G121" s="60"/>
      <c r="H121" s="60"/>
      <c r="I121" s="60"/>
      <c r="J121" s="60"/>
      <c r="K121" s="60"/>
      <c r="L121" s="60"/>
      <c r="M121" s="59">
        <v>514.73</v>
      </c>
      <c r="N121" s="60"/>
    </row>
    <row r="122" spans="1:14" x14ac:dyDescent="0.3">
      <c r="A122" s="60" t="s">
        <v>65</v>
      </c>
      <c r="B122" s="60"/>
      <c r="C122" s="60"/>
      <c r="D122" s="60"/>
      <c r="E122" s="60"/>
      <c r="F122" s="60"/>
      <c r="G122" s="60"/>
      <c r="H122" s="60"/>
      <c r="I122" s="60"/>
      <c r="J122" s="60"/>
      <c r="K122" s="60"/>
      <c r="L122" s="60"/>
      <c r="M122" s="59">
        <v>499.99</v>
      </c>
      <c r="N122" s="60"/>
    </row>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CF3C35-FB5A-48D7-A1EF-F3C0EDD8AAE1}">
  <dimension ref="A1:S185"/>
  <sheetViews>
    <sheetView showGridLines="0" topLeftCell="A53" zoomScaleNormal="100" workbookViewId="0">
      <selection activeCell="W124" sqref="W124"/>
    </sheetView>
  </sheetViews>
  <sheetFormatPr defaultColWidth="9.1796875" defaultRowHeight="14" x14ac:dyDescent="0.3"/>
  <cols>
    <col min="1" max="1" width="8.453125" style="32" customWidth="1"/>
    <col min="2" max="2" width="1.453125" style="32" customWidth="1"/>
    <col min="3" max="19" width="5.54296875" style="32" customWidth="1"/>
    <col min="20" max="16384" width="9.1796875" style="32"/>
  </cols>
  <sheetData>
    <row r="1" spans="1:19" ht="30" customHeight="1" x14ac:dyDescent="0.3">
      <c r="A1" s="35" t="s">
        <v>122</v>
      </c>
      <c r="B1" s="36"/>
      <c r="C1" s="36"/>
      <c r="D1" s="36"/>
    </row>
    <row r="3" spans="1:19" ht="15.5" x14ac:dyDescent="0.3">
      <c r="A3" s="37" t="s">
        <v>39</v>
      </c>
      <c r="B3" s="37"/>
      <c r="C3" s="37"/>
      <c r="D3" s="37"/>
      <c r="E3" s="37"/>
      <c r="F3" s="37"/>
      <c r="G3" s="37"/>
      <c r="H3" s="37"/>
      <c r="I3" s="37"/>
      <c r="J3" s="37"/>
      <c r="K3" s="37"/>
      <c r="L3" s="37"/>
      <c r="M3" s="37"/>
      <c r="N3" s="37"/>
      <c r="O3" s="37"/>
      <c r="P3" s="37"/>
      <c r="Q3" s="37"/>
      <c r="R3" s="37"/>
      <c r="S3" s="37"/>
    </row>
    <row r="4" spans="1:19" x14ac:dyDescent="0.3">
      <c r="A4" s="38" t="s">
        <v>46</v>
      </c>
      <c r="B4" s="38"/>
      <c r="C4" s="38"/>
      <c r="D4" s="38"/>
      <c r="E4" s="38"/>
      <c r="F4" s="38"/>
      <c r="G4" s="38"/>
      <c r="H4" s="38"/>
      <c r="I4" s="38"/>
      <c r="J4" s="38"/>
      <c r="K4" s="38"/>
      <c r="L4" s="38"/>
      <c r="M4" s="38"/>
      <c r="N4" s="38"/>
      <c r="O4" s="38"/>
      <c r="P4" s="38"/>
      <c r="Q4" s="38"/>
      <c r="R4" s="38"/>
      <c r="S4" s="38"/>
    </row>
    <row r="5" spans="1:19" s="39" customFormat="1" ht="6" customHeight="1" x14ac:dyDescent="0.3">
      <c r="C5" s="40"/>
      <c r="D5" s="40"/>
      <c r="E5" s="40"/>
      <c r="F5" s="40"/>
      <c r="G5" s="40"/>
      <c r="H5" s="40"/>
      <c r="I5" s="40"/>
      <c r="J5" s="40"/>
      <c r="K5" s="40"/>
      <c r="L5" s="40"/>
      <c r="M5" s="40"/>
      <c r="N5" s="40"/>
      <c r="O5" s="40"/>
      <c r="P5" s="40"/>
      <c r="Q5" s="40"/>
      <c r="R5" s="40"/>
      <c r="S5" s="40"/>
    </row>
    <row r="6" spans="1:19" ht="14.5" thickBot="1" x14ac:dyDescent="0.35">
      <c r="A6" s="41"/>
      <c r="B6" s="41"/>
      <c r="C6" s="42">
        <v>800</v>
      </c>
      <c r="D6" s="42">
        <v>1000</v>
      </c>
      <c r="E6" s="42">
        <v>1200</v>
      </c>
      <c r="F6" s="42">
        <v>1400</v>
      </c>
      <c r="G6" s="42">
        <v>1600</v>
      </c>
      <c r="H6" s="42">
        <v>1800</v>
      </c>
      <c r="I6" s="42">
        <v>2000</v>
      </c>
      <c r="J6" s="42">
        <v>2200</v>
      </c>
      <c r="K6" s="42">
        <v>2400</v>
      </c>
      <c r="L6" s="42">
        <v>2600</v>
      </c>
      <c r="M6" s="42">
        <v>2800</v>
      </c>
      <c r="N6" s="42">
        <v>3000</v>
      </c>
      <c r="O6" s="42">
        <v>3200</v>
      </c>
      <c r="P6" s="42">
        <v>3400</v>
      </c>
      <c r="Q6" s="42">
        <v>3600</v>
      </c>
      <c r="R6" s="42">
        <v>3800</v>
      </c>
      <c r="S6" s="42">
        <v>4000</v>
      </c>
    </row>
    <row r="7" spans="1:19" x14ac:dyDescent="0.3">
      <c r="A7" s="43">
        <v>800</v>
      </c>
      <c r="B7" s="44"/>
      <c r="C7" s="45">
        <v>555.38</v>
      </c>
      <c r="D7" s="46">
        <v>594.64</v>
      </c>
      <c r="E7" s="46">
        <v>633.9</v>
      </c>
      <c r="F7" s="46">
        <v>696.56</v>
      </c>
      <c r="G7" s="46">
        <v>735.83</v>
      </c>
      <c r="H7" s="46">
        <v>775.09</v>
      </c>
      <c r="I7" s="46">
        <v>814.35</v>
      </c>
      <c r="J7" s="46">
        <v>853.61</v>
      </c>
      <c r="K7" s="46">
        <v>892.88</v>
      </c>
      <c r="L7" s="46">
        <v>932.14</v>
      </c>
      <c r="M7" s="47">
        <v>971.4</v>
      </c>
      <c r="N7" s="47">
        <v>1010.66</v>
      </c>
      <c r="O7" s="47">
        <v>1049.93</v>
      </c>
      <c r="P7" s="47">
        <v>1089.19</v>
      </c>
      <c r="Q7" s="47">
        <v>1128.45</v>
      </c>
      <c r="R7" s="47">
        <v>1167.68</v>
      </c>
      <c r="S7" s="47">
        <v>1206.94</v>
      </c>
    </row>
    <row r="8" spans="1:19" x14ac:dyDescent="0.3">
      <c r="A8" s="48">
        <v>1000</v>
      </c>
      <c r="B8" s="44"/>
      <c r="C8" s="52">
        <v>573.49</v>
      </c>
      <c r="D8" s="53">
        <v>612.75</v>
      </c>
      <c r="E8" s="53">
        <v>651.98</v>
      </c>
      <c r="F8" s="53">
        <v>718.84</v>
      </c>
      <c r="G8" s="53">
        <v>758.1</v>
      </c>
      <c r="H8" s="53">
        <v>797.36</v>
      </c>
      <c r="I8" s="53">
        <v>836.63</v>
      </c>
      <c r="J8" s="53">
        <v>875.89</v>
      </c>
      <c r="K8" s="53">
        <v>915.15</v>
      </c>
      <c r="L8" s="53">
        <v>954.41</v>
      </c>
      <c r="M8" s="54">
        <v>993.68</v>
      </c>
      <c r="N8" s="54">
        <v>1032.94</v>
      </c>
      <c r="O8" s="54">
        <v>1072.2</v>
      </c>
      <c r="P8" s="54">
        <v>1111.43</v>
      </c>
      <c r="Q8" s="54">
        <v>1150.69</v>
      </c>
      <c r="R8" s="54">
        <v>1189.95</v>
      </c>
      <c r="S8" s="54">
        <v>1229.21</v>
      </c>
    </row>
    <row r="9" spans="1:19" x14ac:dyDescent="0.3">
      <c r="A9" s="48">
        <v>1200</v>
      </c>
      <c r="B9" s="44"/>
      <c r="C9" s="52">
        <v>591.55999999999995</v>
      </c>
      <c r="D9" s="53">
        <v>630.83000000000004</v>
      </c>
      <c r="E9" s="53">
        <v>670.09</v>
      </c>
      <c r="F9" s="53">
        <v>741.11</v>
      </c>
      <c r="G9" s="53">
        <v>780.38</v>
      </c>
      <c r="H9" s="53">
        <v>819.64</v>
      </c>
      <c r="I9" s="53">
        <v>858.9</v>
      </c>
      <c r="J9" s="53">
        <v>898.16</v>
      </c>
      <c r="K9" s="53">
        <v>937.43</v>
      </c>
      <c r="L9" s="53">
        <v>976.69</v>
      </c>
      <c r="M9" s="54">
        <v>1015.95</v>
      </c>
      <c r="N9" s="54">
        <v>1055.21</v>
      </c>
      <c r="O9" s="54">
        <v>1094.44</v>
      </c>
      <c r="P9" s="54">
        <v>1133.7</v>
      </c>
      <c r="Q9" s="54">
        <v>1172.96</v>
      </c>
      <c r="R9" s="54">
        <v>1212.23</v>
      </c>
      <c r="S9" s="54">
        <v>1251.49</v>
      </c>
    </row>
    <row r="10" spans="1:19" x14ac:dyDescent="0.3">
      <c r="A10" s="48">
        <v>1400</v>
      </c>
      <c r="B10" s="44"/>
      <c r="C10" s="52">
        <v>609.64</v>
      </c>
      <c r="D10" s="53">
        <v>648.9</v>
      </c>
      <c r="E10" s="53">
        <v>688.16</v>
      </c>
      <c r="F10" s="53">
        <v>763.39</v>
      </c>
      <c r="G10" s="53">
        <v>802.65</v>
      </c>
      <c r="H10" s="53">
        <v>841.91</v>
      </c>
      <c r="I10" s="53">
        <v>881.18</v>
      </c>
      <c r="J10" s="53">
        <v>920.44</v>
      </c>
      <c r="K10" s="53">
        <v>959.7</v>
      </c>
      <c r="L10" s="53">
        <v>998.96</v>
      </c>
      <c r="M10" s="54">
        <v>1038.23</v>
      </c>
      <c r="N10" s="54">
        <v>1077.45</v>
      </c>
      <c r="O10" s="54">
        <v>1116.71</v>
      </c>
      <c r="P10" s="54">
        <v>1155.98</v>
      </c>
      <c r="Q10" s="54">
        <v>1195.24</v>
      </c>
      <c r="R10" s="54">
        <v>1234.5</v>
      </c>
      <c r="S10" s="54">
        <v>1273.76</v>
      </c>
    </row>
    <row r="11" spans="1:19" x14ac:dyDescent="0.3">
      <c r="A11" s="48">
        <v>1600</v>
      </c>
      <c r="B11" s="44"/>
      <c r="C11" s="52">
        <v>627.75</v>
      </c>
      <c r="D11" s="53">
        <v>667.01</v>
      </c>
      <c r="E11" s="53">
        <v>706.28</v>
      </c>
      <c r="F11" s="53">
        <v>785.66</v>
      </c>
      <c r="G11" s="53">
        <v>824.93</v>
      </c>
      <c r="H11" s="53">
        <v>864.19</v>
      </c>
      <c r="I11" s="53">
        <v>903.45</v>
      </c>
      <c r="J11" s="53">
        <v>942.71</v>
      </c>
      <c r="K11" s="53">
        <v>981.98</v>
      </c>
      <c r="L11" s="53">
        <v>1021.2</v>
      </c>
      <c r="M11" s="54">
        <v>1060.46</v>
      </c>
      <c r="N11" s="54">
        <v>1099.73</v>
      </c>
      <c r="O11" s="54">
        <v>1138.99</v>
      </c>
      <c r="P11" s="54">
        <v>1178.25</v>
      </c>
      <c r="Q11" s="54">
        <v>1217.51</v>
      </c>
      <c r="R11" s="54">
        <v>1256.78</v>
      </c>
      <c r="S11" s="54">
        <v>1296.04</v>
      </c>
    </row>
    <row r="12" spans="1:19" x14ac:dyDescent="0.3">
      <c r="A12" s="48">
        <v>1800</v>
      </c>
      <c r="B12" s="44"/>
      <c r="C12" s="52">
        <v>645.83000000000004</v>
      </c>
      <c r="D12" s="53">
        <v>685.09</v>
      </c>
      <c r="E12" s="53">
        <v>724.35</v>
      </c>
      <c r="F12" s="53">
        <v>807.94</v>
      </c>
      <c r="G12" s="53">
        <v>847.2</v>
      </c>
      <c r="H12" s="53">
        <v>886.46</v>
      </c>
      <c r="I12" s="53">
        <v>925.73</v>
      </c>
      <c r="J12" s="53">
        <v>964.99</v>
      </c>
      <c r="K12" s="53">
        <v>1004.21</v>
      </c>
      <c r="L12" s="53">
        <v>1043.48</v>
      </c>
      <c r="M12" s="54">
        <v>1082.74</v>
      </c>
      <c r="N12" s="54">
        <v>1122</v>
      </c>
      <c r="O12" s="54">
        <v>1161.26</v>
      </c>
      <c r="P12" s="54">
        <v>1200.53</v>
      </c>
      <c r="Q12" s="54">
        <v>1239.79</v>
      </c>
      <c r="R12" s="54">
        <v>1279.05</v>
      </c>
      <c r="S12" s="54">
        <v>1318.31</v>
      </c>
    </row>
    <row r="13" spans="1:19" x14ac:dyDescent="0.3">
      <c r="A13" s="48">
        <v>2000</v>
      </c>
      <c r="B13" s="44"/>
      <c r="C13" s="52">
        <v>663.94</v>
      </c>
      <c r="D13" s="53">
        <v>703.2</v>
      </c>
      <c r="E13" s="53">
        <v>742.43</v>
      </c>
      <c r="F13" s="53">
        <v>830.21</v>
      </c>
      <c r="G13" s="53">
        <v>869.48</v>
      </c>
      <c r="H13" s="53">
        <v>908.74</v>
      </c>
      <c r="I13" s="53">
        <v>948</v>
      </c>
      <c r="J13" s="53">
        <v>987.23</v>
      </c>
      <c r="K13" s="53">
        <v>1026.49</v>
      </c>
      <c r="L13" s="53">
        <v>1065.75</v>
      </c>
      <c r="M13" s="54">
        <v>1105.01</v>
      </c>
      <c r="N13" s="54">
        <v>1144.28</v>
      </c>
      <c r="O13" s="54">
        <v>1183.54</v>
      </c>
      <c r="P13" s="54">
        <v>1222.8</v>
      </c>
      <c r="Q13" s="54">
        <v>1262.06</v>
      </c>
      <c r="R13" s="54">
        <v>1301.33</v>
      </c>
      <c r="S13" s="54">
        <v>1340.59</v>
      </c>
    </row>
    <row r="14" spans="1:19" x14ac:dyDescent="0.3">
      <c r="A14" s="48">
        <v>2200</v>
      </c>
      <c r="B14" s="44"/>
      <c r="C14" s="52">
        <v>682.01</v>
      </c>
      <c r="D14" s="53">
        <v>721.28</v>
      </c>
      <c r="E14" s="53">
        <v>760.54</v>
      </c>
      <c r="F14" s="53">
        <v>852.49</v>
      </c>
      <c r="G14" s="53">
        <v>891.75</v>
      </c>
      <c r="H14" s="53">
        <v>930.98</v>
      </c>
      <c r="I14" s="53">
        <v>970.24</v>
      </c>
      <c r="J14" s="53">
        <v>1009.5</v>
      </c>
      <c r="K14" s="53">
        <v>1048.76</v>
      </c>
      <c r="L14" s="53">
        <v>1121.6300000000001</v>
      </c>
      <c r="M14" s="54">
        <v>1171.6099999999999</v>
      </c>
      <c r="N14" s="54">
        <v>1221.5999999999999</v>
      </c>
      <c r="O14" s="54">
        <v>1271.55</v>
      </c>
      <c r="P14" s="54">
        <v>1321.54</v>
      </c>
      <c r="Q14" s="54">
        <v>1371.53</v>
      </c>
      <c r="R14" s="54">
        <v>1421.51</v>
      </c>
      <c r="S14" s="54">
        <v>1471.05</v>
      </c>
    </row>
    <row r="15" spans="1:19" x14ac:dyDescent="0.3">
      <c r="A15" s="48">
        <v>2400</v>
      </c>
      <c r="B15" s="44"/>
      <c r="C15" s="52">
        <v>700.09</v>
      </c>
      <c r="D15" s="53">
        <v>739.35</v>
      </c>
      <c r="E15" s="53">
        <v>778.61</v>
      </c>
      <c r="F15" s="53">
        <v>874.76</v>
      </c>
      <c r="G15" s="53">
        <v>913.99</v>
      </c>
      <c r="H15" s="53">
        <v>953.25</v>
      </c>
      <c r="I15" s="53">
        <v>992.51</v>
      </c>
      <c r="J15" s="53">
        <v>1031.78</v>
      </c>
      <c r="K15" s="53">
        <v>1071.04</v>
      </c>
      <c r="L15" s="54">
        <v>1144.73</v>
      </c>
      <c r="M15" s="54">
        <v>1195.1300000000001</v>
      </c>
      <c r="N15" s="54">
        <v>1245.94</v>
      </c>
      <c r="O15" s="54">
        <v>1296.75</v>
      </c>
      <c r="P15" s="54">
        <v>1347.15</v>
      </c>
      <c r="Q15" s="54">
        <v>1397.96</v>
      </c>
      <c r="R15" s="54">
        <v>1448.36</v>
      </c>
      <c r="S15" s="54">
        <v>1499.18</v>
      </c>
    </row>
    <row r="16" spans="1:19" x14ac:dyDescent="0.3">
      <c r="A16" s="48">
        <v>2600</v>
      </c>
      <c r="B16" s="44"/>
      <c r="C16" s="52">
        <v>718.2</v>
      </c>
      <c r="D16" s="53">
        <v>757.46</v>
      </c>
      <c r="E16" s="53">
        <v>796.73</v>
      </c>
      <c r="F16" s="53">
        <v>897</v>
      </c>
      <c r="G16" s="53">
        <v>936.26</v>
      </c>
      <c r="H16" s="53">
        <v>975.53</v>
      </c>
      <c r="I16" s="53">
        <v>1014.79</v>
      </c>
      <c r="J16" s="53">
        <v>1054.05</v>
      </c>
      <c r="K16" s="54">
        <v>1093.31</v>
      </c>
      <c r="L16" s="54">
        <v>1167.83</v>
      </c>
      <c r="M16" s="54">
        <v>1219.0899999999999</v>
      </c>
      <c r="N16" s="54">
        <v>1270.31</v>
      </c>
      <c r="O16" s="54">
        <v>1321.54</v>
      </c>
      <c r="P16" s="54">
        <v>1372.76</v>
      </c>
      <c r="Q16" s="54">
        <v>1424.44</v>
      </c>
      <c r="R16" s="54">
        <v>1475.66</v>
      </c>
      <c r="S16" s="54">
        <v>1526.89</v>
      </c>
    </row>
    <row r="17" spans="1:19" x14ac:dyDescent="0.3">
      <c r="A17" s="48">
        <v>2800</v>
      </c>
      <c r="B17" s="44"/>
      <c r="C17" s="52">
        <v>736.28</v>
      </c>
      <c r="D17" s="53">
        <v>775.54</v>
      </c>
      <c r="E17" s="53">
        <v>814.8</v>
      </c>
      <c r="F17" s="53">
        <v>919.28</v>
      </c>
      <c r="G17" s="53">
        <v>958.54</v>
      </c>
      <c r="H17" s="53">
        <v>997.8</v>
      </c>
      <c r="I17" s="53">
        <v>1037.06</v>
      </c>
      <c r="J17" s="54">
        <v>1076.33</v>
      </c>
      <c r="K17" s="54">
        <v>1115.5899999999999</v>
      </c>
      <c r="L17" s="54">
        <v>1190.51</v>
      </c>
      <c r="M17" s="54">
        <v>1242.5999999999999</v>
      </c>
      <c r="N17" s="54">
        <v>1294.6500000000001</v>
      </c>
      <c r="O17" s="54">
        <v>1346.74</v>
      </c>
      <c r="P17" s="54">
        <v>1398.83</v>
      </c>
      <c r="Q17" s="54">
        <v>1450.88</v>
      </c>
      <c r="R17" s="54">
        <v>1502.55</v>
      </c>
      <c r="S17" s="54">
        <v>1554.6</v>
      </c>
    </row>
    <row r="18" spans="1:19" x14ac:dyDescent="0.3">
      <c r="A18" s="48">
        <v>3000</v>
      </c>
      <c r="B18" s="44"/>
      <c r="C18" s="52">
        <v>754.39</v>
      </c>
      <c r="D18" s="53">
        <v>793.65</v>
      </c>
      <c r="E18" s="53">
        <v>832.88</v>
      </c>
      <c r="F18" s="53">
        <v>941.55</v>
      </c>
      <c r="G18" s="53">
        <v>980.81</v>
      </c>
      <c r="H18" s="53">
        <v>1020.08</v>
      </c>
      <c r="I18" s="54">
        <v>1059.3399999999999</v>
      </c>
      <c r="J18" s="54">
        <v>1098.5999999999999</v>
      </c>
      <c r="K18" s="54">
        <v>1137.8599999999999</v>
      </c>
      <c r="L18" s="54">
        <v>1213.6500000000001</v>
      </c>
      <c r="M18" s="54">
        <v>1266.1099999999999</v>
      </c>
      <c r="N18" s="54">
        <v>1319.03</v>
      </c>
      <c r="O18" s="54">
        <v>1371.53</v>
      </c>
      <c r="P18" s="54">
        <v>1424.44</v>
      </c>
      <c r="Q18" s="54">
        <v>1477.35</v>
      </c>
      <c r="R18" s="54">
        <v>1529.81</v>
      </c>
      <c r="S18" s="54">
        <v>1582.73</v>
      </c>
    </row>
    <row r="19" spans="1:19" x14ac:dyDescent="0.3">
      <c r="A19" s="48">
        <v>3200</v>
      </c>
      <c r="B19" s="44"/>
      <c r="C19" s="52">
        <v>772.46</v>
      </c>
      <c r="D19" s="53">
        <v>811.73</v>
      </c>
      <c r="E19" s="53">
        <v>850.99</v>
      </c>
      <c r="F19" s="53">
        <v>963.83</v>
      </c>
      <c r="G19" s="53">
        <v>1003.09</v>
      </c>
      <c r="H19" s="54">
        <v>1042.3499999999999</v>
      </c>
      <c r="I19" s="54">
        <v>1081.6099999999999</v>
      </c>
      <c r="J19" s="54">
        <v>1120.8800000000001</v>
      </c>
      <c r="K19" s="54">
        <v>1160.1400000000001</v>
      </c>
      <c r="L19" s="54">
        <v>1236.75</v>
      </c>
      <c r="M19" s="54">
        <v>1290.08</v>
      </c>
      <c r="N19" s="54">
        <v>1343.4</v>
      </c>
      <c r="O19" s="54">
        <v>1396.73</v>
      </c>
      <c r="P19" s="54">
        <v>1450.05</v>
      </c>
      <c r="Q19" s="54">
        <v>1503.79</v>
      </c>
      <c r="R19" s="54">
        <v>1557.11</v>
      </c>
      <c r="S19" s="54">
        <v>1610.44</v>
      </c>
    </row>
    <row r="20" spans="1:19" x14ac:dyDescent="0.3">
      <c r="A20" s="48">
        <v>3400</v>
      </c>
      <c r="B20" s="44"/>
      <c r="C20" s="52">
        <v>790.54</v>
      </c>
      <c r="D20" s="53">
        <v>829.8</v>
      </c>
      <c r="E20" s="53">
        <v>869.06</v>
      </c>
      <c r="F20" s="53">
        <v>986.1</v>
      </c>
      <c r="G20" s="54">
        <v>1025.3599999999999</v>
      </c>
      <c r="H20" s="54">
        <v>1064.6300000000001</v>
      </c>
      <c r="I20" s="54">
        <v>1103.8900000000001</v>
      </c>
      <c r="J20" s="54">
        <v>1143.1500000000001</v>
      </c>
      <c r="K20" s="54">
        <v>1182.4100000000001</v>
      </c>
      <c r="L20" s="54">
        <v>1259.44</v>
      </c>
      <c r="M20" s="54">
        <v>1313.59</v>
      </c>
      <c r="N20" s="54">
        <v>1367.74</v>
      </c>
      <c r="O20" s="54">
        <v>1421.93</v>
      </c>
      <c r="P20" s="54">
        <v>1476.08</v>
      </c>
      <c r="Q20" s="54">
        <v>1529.81</v>
      </c>
      <c r="R20" s="54">
        <v>1584</v>
      </c>
      <c r="S20" s="54">
        <v>1638.15</v>
      </c>
    </row>
    <row r="21" spans="1:19" x14ac:dyDescent="0.3">
      <c r="A21" s="48">
        <v>3600</v>
      </c>
      <c r="B21" s="44"/>
      <c r="C21" s="52">
        <v>808.65</v>
      </c>
      <c r="D21" s="53">
        <v>847.91</v>
      </c>
      <c r="E21" s="53">
        <v>887.18</v>
      </c>
      <c r="F21" s="53">
        <v>1008.38</v>
      </c>
      <c r="G21" s="54">
        <v>1047.6400000000001</v>
      </c>
      <c r="H21" s="54">
        <v>1086.9000000000001</v>
      </c>
      <c r="I21" s="54">
        <v>1126.1600000000001</v>
      </c>
      <c r="J21" s="54">
        <v>1165.43</v>
      </c>
      <c r="K21" s="54">
        <v>1204.69</v>
      </c>
      <c r="L21" s="54">
        <v>1282.54</v>
      </c>
      <c r="M21" s="54">
        <v>1337.1</v>
      </c>
      <c r="N21" s="54">
        <v>1392.11</v>
      </c>
      <c r="O21" s="54">
        <v>1446.71</v>
      </c>
      <c r="P21" s="54">
        <v>1501.69</v>
      </c>
      <c r="Q21" s="54">
        <v>1556.29</v>
      </c>
      <c r="R21" s="54">
        <v>1611.26</v>
      </c>
      <c r="S21" s="54">
        <v>1666.28</v>
      </c>
    </row>
    <row r="22" spans="1:19" x14ac:dyDescent="0.3">
      <c r="A22" s="65" t="s">
        <v>47</v>
      </c>
      <c r="B22" s="65"/>
      <c r="C22" s="65"/>
      <c r="D22" s="65"/>
      <c r="E22" s="65"/>
      <c r="F22" s="65"/>
      <c r="G22" s="65"/>
      <c r="H22" s="65"/>
      <c r="I22" s="65"/>
      <c r="J22" s="65"/>
      <c r="K22" s="65"/>
      <c r="L22" s="65"/>
      <c r="M22" s="65"/>
      <c r="N22" s="65"/>
      <c r="O22" s="65"/>
      <c r="P22" s="65"/>
      <c r="Q22" s="65"/>
      <c r="R22" s="65"/>
      <c r="S22" s="65"/>
    </row>
    <row r="24" spans="1:19" ht="15.5" x14ac:dyDescent="0.3">
      <c r="A24" s="37" t="s">
        <v>41</v>
      </c>
      <c r="B24" s="37"/>
      <c r="C24" s="37"/>
      <c r="D24" s="37"/>
      <c r="E24" s="37"/>
      <c r="F24" s="37"/>
      <c r="G24" s="37"/>
      <c r="H24" s="37"/>
      <c r="I24" s="37"/>
      <c r="J24" s="37"/>
      <c r="K24" s="37"/>
      <c r="L24" s="37"/>
      <c r="M24" s="37"/>
      <c r="N24" s="37"/>
      <c r="O24" s="37"/>
      <c r="P24" s="37"/>
      <c r="Q24" s="37"/>
      <c r="R24" s="37"/>
      <c r="S24" s="37"/>
    </row>
    <row r="25" spans="1:19" x14ac:dyDescent="0.3">
      <c r="A25" s="38" t="s">
        <v>48</v>
      </c>
      <c r="B25" s="38"/>
      <c r="C25" s="38"/>
      <c r="D25" s="38"/>
      <c r="E25" s="38"/>
      <c r="F25" s="38"/>
      <c r="G25" s="38"/>
      <c r="H25" s="38"/>
      <c r="I25" s="38"/>
      <c r="J25" s="38"/>
      <c r="K25" s="38"/>
      <c r="L25" s="38"/>
      <c r="M25" s="38"/>
      <c r="N25" s="38"/>
      <c r="O25" s="38"/>
      <c r="P25" s="38"/>
      <c r="Q25" s="38"/>
      <c r="R25" s="38"/>
      <c r="S25" s="38"/>
    </row>
    <row r="26" spans="1:19" s="39" customFormat="1" ht="6" customHeight="1" x14ac:dyDescent="0.3">
      <c r="C26" s="40"/>
      <c r="D26" s="40"/>
      <c r="E26" s="40"/>
      <c r="F26" s="40"/>
      <c r="G26" s="40"/>
      <c r="H26" s="40"/>
      <c r="I26" s="40"/>
      <c r="J26" s="40"/>
      <c r="K26" s="40"/>
      <c r="L26" s="40"/>
      <c r="M26" s="40"/>
      <c r="N26" s="40"/>
      <c r="O26" s="40"/>
      <c r="P26" s="40"/>
      <c r="Q26" s="40"/>
      <c r="R26" s="40"/>
      <c r="S26" s="40"/>
    </row>
    <row r="27" spans="1:19" ht="14.5" thickBot="1" x14ac:dyDescent="0.35">
      <c r="A27" s="41"/>
      <c r="B27" s="41"/>
      <c r="C27" s="42">
        <v>800</v>
      </c>
      <c r="D27" s="42">
        <v>1000</v>
      </c>
      <c r="E27" s="42">
        <v>1200</v>
      </c>
      <c r="F27" s="42">
        <v>1400</v>
      </c>
      <c r="G27" s="42">
        <v>1600</v>
      </c>
      <c r="H27" s="42">
        <v>1800</v>
      </c>
      <c r="I27" s="42">
        <v>2000</v>
      </c>
      <c r="J27" s="42">
        <v>2200</v>
      </c>
      <c r="K27" s="42">
        <v>2400</v>
      </c>
      <c r="L27" s="42">
        <v>2600</v>
      </c>
      <c r="M27" s="42">
        <v>2800</v>
      </c>
      <c r="N27" s="42">
        <v>3000</v>
      </c>
      <c r="O27" s="42">
        <v>3200</v>
      </c>
      <c r="P27" s="42">
        <v>3400</v>
      </c>
      <c r="Q27" s="42">
        <v>3600</v>
      </c>
      <c r="R27" s="42">
        <v>3800</v>
      </c>
      <c r="S27" s="42">
        <v>4000</v>
      </c>
    </row>
    <row r="28" spans="1:19" x14ac:dyDescent="0.3">
      <c r="A28" s="43">
        <v>800</v>
      </c>
      <c r="B28" s="44"/>
      <c r="C28" s="45">
        <v>567.41</v>
      </c>
      <c r="D28" s="46">
        <v>606.67999999999995</v>
      </c>
      <c r="E28" s="46">
        <v>681.64</v>
      </c>
      <c r="F28" s="46">
        <v>720.9</v>
      </c>
      <c r="G28" s="46">
        <v>760.16</v>
      </c>
      <c r="H28" s="46">
        <v>799.39</v>
      </c>
      <c r="I28" s="46">
        <v>838.65</v>
      </c>
      <c r="J28" s="46">
        <v>877.91</v>
      </c>
      <c r="K28" s="46">
        <v>917.18</v>
      </c>
      <c r="L28" s="46">
        <v>956.44</v>
      </c>
      <c r="M28" s="47">
        <v>995.7</v>
      </c>
      <c r="N28" s="47">
        <v>1034.96</v>
      </c>
      <c r="O28" s="47">
        <v>1074.23</v>
      </c>
      <c r="P28" s="47">
        <v>1113.49</v>
      </c>
      <c r="Q28" s="47">
        <v>1152.75</v>
      </c>
      <c r="R28" s="47">
        <v>1192.01</v>
      </c>
      <c r="S28" s="47">
        <v>1231.28</v>
      </c>
    </row>
    <row r="29" spans="1:19" x14ac:dyDescent="0.3">
      <c r="A29" s="48">
        <v>1000</v>
      </c>
      <c r="B29" s="44"/>
      <c r="C29" s="52">
        <v>587.70000000000005</v>
      </c>
      <c r="D29" s="53">
        <v>626.96</v>
      </c>
      <c r="E29" s="53">
        <v>708.26</v>
      </c>
      <c r="F29" s="53">
        <v>747.53</v>
      </c>
      <c r="G29" s="53">
        <v>786.79</v>
      </c>
      <c r="H29" s="53">
        <v>826.05</v>
      </c>
      <c r="I29" s="53">
        <v>865.31</v>
      </c>
      <c r="J29" s="53">
        <v>904.58</v>
      </c>
      <c r="K29" s="53">
        <v>943.84</v>
      </c>
      <c r="L29" s="53">
        <v>983.1</v>
      </c>
      <c r="M29" s="54">
        <v>1022.36</v>
      </c>
      <c r="N29" s="54">
        <v>1061.6300000000001</v>
      </c>
      <c r="O29" s="54">
        <v>1100.8900000000001</v>
      </c>
      <c r="P29" s="54">
        <v>1140.1500000000001</v>
      </c>
      <c r="Q29" s="54">
        <v>1179.3800000000001</v>
      </c>
      <c r="R29" s="54">
        <v>1218.6400000000001</v>
      </c>
      <c r="S29" s="54">
        <v>1257.9000000000001</v>
      </c>
    </row>
    <row r="30" spans="1:19" x14ac:dyDescent="0.3">
      <c r="A30" s="48">
        <v>1200</v>
      </c>
      <c r="B30" s="44"/>
      <c r="C30" s="52">
        <v>607.99</v>
      </c>
      <c r="D30" s="53">
        <v>647.25</v>
      </c>
      <c r="E30" s="53">
        <v>734.93</v>
      </c>
      <c r="F30" s="53">
        <v>774.19</v>
      </c>
      <c r="G30" s="53">
        <v>813.45</v>
      </c>
      <c r="H30" s="53">
        <v>852.71</v>
      </c>
      <c r="I30" s="53">
        <v>891.98</v>
      </c>
      <c r="J30" s="53">
        <v>931.24</v>
      </c>
      <c r="K30" s="53">
        <v>970.5</v>
      </c>
      <c r="L30" s="53">
        <v>1009.76</v>
      </c>
      <c r="M30" s="54">
        <v>1048.99</v>
      </c>
      <c r="N30" s="54">
        <v>1088.25</v>
      </c>
      <c r="O30" s="54">
        <v>1127.51</v>
      </c>
      <c r="P30" s="54">
        <v>1166.78</v>
      </c>
      <c r="Q30" s="54">
        <v>1206.04</v>
      </c>
      <c r="R30" s="54">
        <v>1245.3</v>
      </c>
      <c r="S30" s="54">
        <v>1284.56</v>
      </c>
    </row>
    <row r="31" spans="1:19" x14ac:dyDescent="0.3">
      <c r="A31" s="48">
        <v>1400</v>
      </c>
      <c r="B31" s="44"/>
      <c r="C31" s="52">
        <v>628.28</v>
      </c>
      <c r="D31" s="53">
        <v>667.54</v>
      </c>
      <c r="E31" s="53">
        <v>761.59</v>
      </c>
      <c r="F31" s="53">
        <v>800.85</v>
      </c>
      <c r="G31" s="53">
        <v>840.11</v>
      </c>
      <c r="H31" s="53">
        <v>879.38</v>
      </c>
      <c r="I31" s="53">
        <v>918.6</v>
      </c>
      <c r="J31" s="53">
        <v>957.86</v>
      </c>
      <c r="K31" s="53">
        <v>997.13</v>
      </c>
      <c r="L31" s="53">
        <v>1036.3900000000001</v>
      </c>
      <c r="M31" s="54">
        <v>1075.6500000000001</v>
      </c>
      <c r="N31" s="54">
        <v>1114.9100000000001</v>
      </c>
      <c r="O31" s="54">
        <v>1154.18</v>
      </c>
      <c r="P31" s="54">
        <v>1193.44</v>
      </c>
      <c r="Q31" s="54">
        <v>1232.7</v>
      </c>
      <c r="R31" s="54">
        <v>1271.96</v>
      </c>
      <c r="S31" s="54">
        <v>1311.23</v>
      </c>
    </row>
    <row r="32" spans="1:19" x14ac:dyDescent="0.3">
      <c r="A32" s="48">
        <v>1600</v>
      </c>
      <c r="B32" s="44"/>
      <c r="C32" s="52">
        <v>648.55999999999995</v>
      </c>
      <c r="D32" s="53">
        <v>687.83</v>
      </c>
      <c r="E32" s="53">
        <v>788.25</v>
      </c>
      <c r="F32" s="53">
        <v>827.48</v>
      </c>
      <c r="G32" s="53">
        <v>866.74</v>
      </c>
      <c r="H32" s="53">
        <v>906</v>
      </c>
      <c r="I32" s="53">
        <v>945.26</v>
      </c>
      <c r="J32" s="53">
        <v>984.53</v>
      </c>
      <c r="K32" s="53">
        <v>1023.79</v>
      </c>
      <c r="L32" s="53">
        <v>1063.05</v>
      </c>
      <c r="M32" s="54">
        <v>1102.31</v>
      </c>
      <c r="N32" s="54">
        <v>1141.58</v>
      </c>
      <c r="O32" s="54">
        <v>1180.8399999999999</v>
      </c>
      <c r="P32" s="54">
        <v>1220.0999999999999</v>
      </c>
      <c r="Q32" s="54">
        <v>1259.3599999999999</v>
      </c>
      <c r="R32" s="54">
        <v>1298.5899999999999</v>
      </c>
      <c r="S32" s="54">
        <v>1337.85</v>
      </c>
    </row>
    <row r="33" spans="1:19" x14ac:dyDescent="0.3">
      <c r="A33" s="48">
        <v>1800</v>
      </c>
      <c r="B33" s="44"/>
      <c r="C33" s="52">
        <v>668.81</v>
      </c>
      <c r="D33" s="53">
        <v>708.08</v>
      </c>
      <c r="E33" s="53">
        <v>814.88</v>
      </c>
      <c r="F33" s="53">
        <v>854.14</v>
      </c>
      <c r="G33" s="53">
        <v>893.4</v>
      </c>
      <c r="H33" s="53">
        <v>932.66</v>
      </c>
      <c r="I33" s="53">
        <v>971.93</v>
      </c>
      <c r="J33" s="53">
        <v>1011.19</v>
      </c>
      <c r="K33" s="53">
        <v>1050.45</v>
      </c>
      <c r="L33" s="53">
        <v>1089.71</v>
      </c>
      <c r="M33" s="54">
        <v>1128.98</v>
      </c>
      <c r="N33" s="54">
        <v>1168.2</v>
      </c>
      <c r="O33" s="54">
        <v>1207.46</v>
      </c>
      <c r="P33" s="54">
        <v>1246.73</v>
      </c>
      <c r="Q33" s="54">
        <v>1285.99</v>
      </c>
      <c r="R33" s="54">
        <v>1325.25</v>
      </c>
      <c r="S33" s="54">
        <v>1364.51</v>
      </c>
    </row>
    <row r="34" spans="1:19" x14ac:dyDescent="0.3">
      <c r="A34" s="48">
        <v>2000</v>
      </c>
      <c r="B34" s="44"/>
      <c r="C34" s="52">
        <v>689.1</v>
      </c>
      <c r="D34" s="53">
        <v>728.36</v>
      </c>
      <c r="E34" s="53">
        <v>841.54</v>
      </c>
      <c r="F34" s="53">
        <v>880.8</v>
      </c>
      <c r="G34" s="53">
        <v>920.06</v>
      </c>
      <c r="H34" s="53">
        <v>959.33</v>
      </c>
      <c r="I34" s="53">
        <v>998.59</v>
      </c>
      <c r="J34" s="53">
        <v>1037.81</v>
      </c>
      <c r="K34" s="53">
        <v>1106.0999999999999</v>
      </c>
      <c r="L34" s="53">
        <v>1160.06</v>
      </c>
      <c r="M34" s="54">
        <v>1214.6300000000001</v>
      </c>
      <c r="N34" s="54">
        <v>1268.5899999999999</v>
      </c>
      <c r="O34" s="54">
        <v>1322.51</v>
      </c>
      <c r="P34" s="54">
        <v>1376.48</v>
      </c>
      <c r="Q34" s="54">
        <v>1430.4</v>
      </c>
      <c r="R34" s="54">
        <v>1484.36</v>
      </c>
      <c r="S34" s="54">
        <v>1538.29</v>
      </c>
    </row>
    <row r="35" spans="1:19" x14ac:dyDescent="0.3">
      <c r="A35" s="48">
        <v>2200</v>
      </c>
      <c r="B35" s="44"/>
      <c r="C35" s="52">
        <v>709.39</v>
      </c>
      <c r="D35" s="53">
        <v>748.65</v>
      </c>
      <c r="E35" s="53">
        <v>868.2</v>
      </c>
      <c r="F35" s="53">
        <v>907.46</v>
      </c>
      <c r="G35" s="53">
        <v>946.69</v>
      </c>
      <c r="H35" s="53">
        <v>985.95</v>
      </c>
      <c r="I35" s="53">
        <v>1025.21</v>
      </c>
      <c r="J35" s="53">
        <v>1064.48</v>
      </c>
      <c r="K35" s="53">
        <v>1133.4000000000001</v>
      </c>
      <c r="L35" s="53">
        <v>1188.5999999999999</v>
      </c>
      <c r="M35" s="54">
        <v>1243.8399999999999</v>
      </c>
      <c r="N35" s="54">
        <v>1299.04</v>
      </c>
      <c r="O35" s="54">
        <v>1353.64</v>
      </c>
      <c r="P35" s="54">
        <v>1408.84</v>
      </c>
      <c r="Q35" s="54">
        <v>1464.08</v>
      </c>
      <c r="R35" s="54">
        <v>1519.28</v>
      </c>
      <c r="S35" s="54">
        <v>1574.51</v>
      </c>
    </row>
    <row r="36" spans="1:19" x14ac:dyDescent="0.3">
      <c r="A36" s="48">
        <v>2400</v>
      </c>
      <c r="B36" s="44"/>
      <c r="C36" s="52">
        <v>729.68</v>
      </c>
      <c r="D36" s="53">
        <v>768.94</v>
      </c>
      <c r="E36" s="53">
        <v>894.83</v>
      </c>
      <c r="F36" s="53">
        <v>934.09</v>
      </c>
      <c r="G36" s="53">
        <v>973.35</v>
      </c>
      <c r="H36" s="53">
        <v>1012.61</v>
      </c>
      <c r="I36" s="53">
        <v>1051.8800000000001</v>
      </c>
      <c r="J36" s="53">
        <v>1091.1400000000001</v>
      </c>
      <c r="K36" s="53">
        <v>1160.7</v>
      </c>
      <c r="L36" s="54">
        <v>1217.18</v>
      </c>
      <c r="M36" s="54">
        <v>1273.05</v>
      </c>
      <c r="N36" s="54">
        <v>1329.53</v>
      </c>
      <c r="O36" s="54">
        <v>1385.36</v>
      </c>
      <c r="P36" s="54">
        <v>1441.88</v>
      </c>
      <c r="Q36" s="54">
        <v>1497.71</v>
      </c>
      <c r="R36" s="54">
        <v>1554.23</v>
      </c>
      <c r="S36" s="54">
        <v>1610.06</v>
      </c>
    </row>
    <row r="37" spans="1:19" x14ac:dyDescent="0.3">
      <c r="A37" s="48">
        <v>2600</v>
      </c>
      <c r="B37" s="44"/>
      <c r="C37" s="52">
        <v>749.96</v>
      </c>
      <c r="D37" s="53">
        <v>789.23</v>
      </c>
      <c r="E37" s="53">
        <v>921.49</v>
      </c>
      <c r="F37" s="53">
        <v>960.75</v>
      </c>
      <c r="G37" s="53">
        <v>1000.01</v>
      </c>
      <c r="H37" s="53">
        <v>1039.28</v>
      </c>
      <c r="I37" s="53">
        <v>1078.54</v>
      </c>
      <c r="J37" s="53">
        <v>1117.8</v>
      </c>
      <c r="K37" s="54">
        <v>1187.96</v>
      </c>
      <c r="L37" s="54">
        <v>1245.1099999999999</v>
      </c>
      <c r="M37" s="54">
        <v>1302.8599999999999</v>
      </c>
      <c r="N37" s="54">
        <v>1360.01</v>
      </c>
      <c r="O37" s="54">
        <v>1417.13</v>
      </c>
      <c r="P37" s="54">
        <v>1474.24</v>
      </c>
      <c r="Q37" s="54">
        <v>1532.03</v>
      </c>
      <c r="R37" s="54">
        <v>1589.14</v>
      </c>
      <c r="S37" s="54">
        <v>1646.29</v>
      </c>
    </row>
    <row r="38" spans="1:19" x14ac:dyDescent="0.3">
      <c r="A38" s="48">
        <v>2800</v>
      </c>
      <c r="B38" s="44"/>
      <c r="C38" s="52">
        <v>770.21</v>
      </c>
      <c r="D38" s="53">
        <v>809.48</v>
      </c>
      <c r="E38" s="53">
        <v>948.15</v>
      </c>
      <c r="F38" s="53">
        <v>987.41</v>
      </c>
      <c r="G38" s="53">
        <v>1026.68</v>
      </c>
      <c r="H38" s="53">
        <v>1065.9000000000001</v>
      </c>
      <c r="I38" s="53">
        <v>1105.1600000000001</v>
      </c>
      <c r="J38" s="54">
        <v>1144.43</v>
      </c>
      <c r="K38" s="54">
        <v>1215.26</v>
      </c>
      <c r="L38" s="54">
        <v>1273.6500000000001</v>
      </c>
      <c r="M38" s="54">
        <v>1332.08</v>
      </c>
      <c r="N38" s="54">
        <v>1390.46</v>
      </c>
      <c r="O38" s="54">
        <v>1448.89</v>
      </c>
      <c r="P38" s="54">
        <v>1507.28</v>
      </c>
      <c r="Q38" s="54">
        <v>1565.66</v>
      </c>
      <c r="R38" s="54">
        <v>1624.09</v>
      </c>
      <c r="S38" s="54">
        <v>1682.48</v>
      </c>
    </row>
    <row r="39" spans="1:19" x14ac:dyDescent="0.3">
      <c r="A39" s="48">
        <v>3000</v>
      </c>
      <c r="B39" s="44"/>
      <c r="C39" s="52">
        <v>790.5</v>
      </c>
      <c r="D39" s="53">
        <v>829.76</v>
      </c>
      <c r="E39" s="53">
        <v>974.78</v>
      </c>
      <c r="F39" s="53">
        <v>1014.04</v>
      </c>
      <c r="G39" s="53">
        <v>1053.3</v>
      </c>
      <c r="H39" s="53">
        <v>1092.56</v>
      </c>
      <c r="I39" s="54">
        <v>1131.83</v>
      </c>
      <c r="J39" s="54">
        <v>1171.0899999999999</v>
      </c>
      <c r="K39" s="54">
        <v>1242.56</v>
      </c>
      <c r="L39" s="54">
        <v>1301.5899999999999</v>
      </c>
      <c r="M39" s="54">
        <v>1361.25</v>
      </c>
      <c r="N39" s="54">
        <v>1420.95</v>
      </c>
      <c r="O39" s="54">
        <v>1480.61</v>
      </c>
      <c r="P39" s="54">
        <v>1539.68</v>
      </c>
      <c r="Q39" s="54">
        <v>1599.34</v>
      </c>
      <c r="R39" s="54">
        <v>1659</v>
      </c>
      <c r="S39" s="54">
        <v>1718.7</v>
      </c>
    </row>
    <row r="40" spans="1:19" x14ac:dyDescent="0.3">
      <c r="A40" s="48">
        <v>3200</v>
      </c>
      <c r="B40" s="44"/>
      <c r="C40" s="52">
        <v>810.79</v>
      </c>
      <c r="D40" s="53">
        <v>850.05</v>
      </c>
      <c r="E40" s="53">
        <v>1001.44</v>
      </c>
      <c r="F40" s="53">
        <v>1040.7</v>
      </c>
      <c r="G40" s="53">
        <v>1079.96</v>
      </c>
      <c r="H40" s="54">
        <v>1119.23</v>
      </c>
      <c r="I40" s="54">
        <v>1158.49</v>
      </c>
      <c r="J40" s="54">
        <v>1197.75</v>
      </c>
      <c r="K40" s="54">
        <v>1269.83</v>
      </c>
      <c r="L40" s="54">
        <v>1330.16</v>
      </c>
      <c r="M40" s="54">
        <v>1390.46</v>
      </c>
      <c r="N40" s="54">
        <v>1451.44</v>
      </c>
      <c r="O40" s="54">
        <v>1511.74</v>
      </c>
      <c r="P40" s="54">
        <v>1572.68</v>
      </c>
      <c r="Q40" s="54">
        <v>1633.01</v>
      </c>
      <c r="R40" s="54">
        <v>1693.95</v>
      </c>
      <c r="S40" s="54">
        <v>1754.25</v>
      </c>
    </row>
    <row r="41" spans="1:19" x14ac:dyDescent="0.3">
      <c r="A41" s="48">
        <v>3400</v>
      </c>
      <c r="B41" s="44"/>
      <c r="C41" s="52">
        <v>831.08</v>
      </c>
      <c r="D41" s="53">
        <v>870.34</v>
      </c>
      <c r="E41" s="53">
        <v>1028.0999999999999</v>
      </c>
      <c r="F41" s="53">
        <v>1067.3599999999999</v>
      </c>
      <c r="G41" s="54">
        <v>1106.6300000000001</v>
      </c>
      <c r="H41" s="54">
        <v>1145.8900000000001</v>
      </c>
      <c r="I41" s="54">
        <v>1185.1099999999999</v>
      </c>
      <c r="J41" s="54">
        <v>1224.3800000000001</v>
      </c>
      <c r="K41" s="54">
        <v>1296.49</v>
      </c>
      <c r="L41" s="54">
        <v>1358.7</v>
      </c>
      <c r="M41" s="54">
        <v>1420.31</v>
      </c>
      <c r="N41" s="54">
        <v>1481.89</v>
      </c>
      <c r="O41" s="54">
        <v>1543.46</v>
      </c>
      <c r="P41" s="54">
        <v>1605.08</v>
      </c>
      <c r="Q41" s="54">
        <v>1667.29</v>
      </c>
      <c r="R41" s="54">
        <v>1728.9</v>
      </c>
      <c r="S41" s="54">
        <v>1790.48</v>
      </c>
    </row>
    <row r="42" spans="1:19" x14ac:dyDescent="0.3">
      <c r="A42" s="48">
        <v>3600</v>
      </c>
      <c r="B42" s="44"/>
      <c r="C42" s="52">
        <v>851.36</v>
      </c>
      <c r="D42" s="53">
        <v>890.59</v>
      </c>
      <c r="E42" s="53">
        <v>1054.73</v>
      </c>
      <c r="F42" s="53">
        <v>1093.99</v>
      </c>
      <c r="G42" s="54">
        <v>1133.25</v>
      </c>
      <c r="H42" s="54">
        <v>1172.51</v>
      </c>
      <c r="I42" s="54">
        <v>1211.78</v>
      </c>
      <c r="J42" s="54">
        <v>1251.04</v>
      </c>
      <c r="K42" s="54">
        <v>1323.79</v>
      </c>
      <c r="L42" s="54">
        <v>1386.64</v>
      </c>
      <c r="M42" s="54">
        <v>1449.49</v>
      </c>
      <c r="N42" s="54">
        <v>1512.38</v>
      </c>
      <c r="O42" s="54">
        <v>1575.23</v>
      </c>
      <c r="P42" s="54">
        <v>1638.08</v>
      </c>
      <c r="Q42" s="54">
        <v>1700.96</v>
      </c>
      <c r="R42" s="54">
        <v>1763.81</v>
      </c>
      <c r="S42" s="54">
        <v>1826.66</v>
      </c>
    </row>
    <row r="43" spans="1:19" x14ac:dyDescent="0.3">
      <c r="A43" s="65" t="s">
        <v>47</v>
      </c>
      <c r="B43" s="65"/>
      <c r="C43" s="65"/>
      <c r="D43" s="65"/>
      <c r="E43" s="65"/>
      <c r="F43" s="65"/>
      <c r="G43" s="65"/>
      <c r="H43" s="65"/>
      <c r="I43" s="65"/>
      <c r="J43" s="65"/>
      <c r="K43" s="65"/>
      <c r="L43" s="65"/>
      <c r="M43" s="65"/>
      <c r="N43" s="65"/>
      <c r="O43" s="65"/>
      <c r="P43" s="65"/>
      <c r="Q43" s="65"/>
      <c r="R43" s="65"/>
      <c r="S43" s="65"/>
    </row>
    <row r="45" spans="1:19" ht="15.5" x14ac:dyDescent="0.3">
      <c r="A45" s="37" t="s">
        <v>40</v>
      </c>
      <c r="B45" s="37"/>
      <c r="C45" s="37"/>
      <c r="D45" s="37"/>
      <c r="E45" s="37"/>
      <c r="F45" s="37"/>
      <c r="G45" s="37"/>
      <c r="H45" s="37"/>
      <c r="I45" s="37"/>
      <c r="J45" s="37"/>
      <c r="K45" s="37"/>
      <c r="L45" s="37"/>
      <c r="M45" s="37"/>
      <c r="N45" s="37"/>
      <c r="O45" s="37"/>
      <c r="P45" s="37"/>
      <c r="Q45" s="37"/>
      <c r="R45" s="37"/>
      <c r="S45" s="37"/>
    </row>
    <row r="46" spans="1:19" x14ac:dyDescent="0.3">
      <c r="A46" s="38" t="s">
        <v>49</v>
      </c>
      <c r="B46" s="38"/>
      <c r="C46" s="38"/>
      <c r="D46" s="38"/>
      <c r="E46" s="38"/>
      <c r="F46" s="38"/>
      <c r="G46" s="38"/>
      <c r="H46" s="38"/>
      <c r="I46" s="38"/>
      <c r="J46" s="38"/>
      <c r="K46" s="38"/>
      <c r="L46" s="38"/>
      <c r="M46" s="38"/>
      <c r="N46" s="38"/>
      <c r="O46" s="38"/>
      <c r="P46" s="38"/>
      <c r="Q46" s="38"/>
      <c r="R46" s="38"/>
      <c r="S46" s="38"/>
    </row>
    <row r="47" spans="1:19" s="39" customFormat="1" ht="6" customHeight="1" x14ac:dyDescent="0.3">
      <c r="A47" s="38"/>
      <c r="B47" s="38"/>
      <c r="C47" s="38"/>
      <c r="D47" s="38"/>
      <c r="E47" s="38"/>
      <c r="F47" s="38"/>
      <c r="G47" s="38"/>
      <c r="H47" s="38"/>
      <c r="I47" s="38"/>
      <c r="J47" s="38"/>
      <c r="K47" s="38"/>
      <c r="L47" s="38"/>
      <c r="M47" s="38"/>
      <c r="N47" s="38"/>
      <c r="O47" s="38"/>
      <c r="P47" s="38"/>
      <c r="Q47" s="38"/>
      <c r="R47" s="38"/>
      <c r="S47" s="38"/>
    </row>
    <row r="48" spans="1:19" ht="14.5" thickBot="1" x14ac:dyDescent="0.35">
      <c r="A48" s="41"/>
      <c r="B48" s="41"/>
      <c r="C48" s="42">
        <v>800</v>
      </c>
      <c r="D48" s="42">
        <v>1000</v>
      </c>
      <c r="E48" s="42">
        <v>1200</v>
      </c>
      <c r="F48" s="42">
        <v>1400</v>
      </c>
      <c r="G48" s="42">
        <v>1600</v>
      </c>
      <c r="H48" s="42">
        <v>1800</v>
      </c>
      <c r="I48" s="42">
        <v>2000</v>
      </c>
      <c r="J48" s="42">
        <v>2200</v>
      </c>
      <c r="K48" s="42">
        <v>2400</v>
      </c>
      <c r="L48" s="42">
        <v>2600</v>
      </c>
      <c r="M48" s="42">
        <v>2800</v>
      </c>
      <c r="N48" s="42">
        <v>3000</v>
      </c>
      <c r="O48" s="42">
        <v>3200</v>
      </c>
      <c r="P48" s="42">
        <v>3400</v>
      </c>
      <c r="Q48" s="42">
        <v>3600</v>
      </c>
      <c r="R48" s="42">
        <v>3800</v>
      </c>
      <c r="S48" s="42">
        <v>4000</v>
      </c>
    </row>
    <row r="49" spans="1:19" x14ac:dyDescent="0.3">
      <c r="A49" s="43">
        <v>800</v>
      </c>
      <c r="B49" s="44"/>
      <c r="C49" s="45">
        <v>575.36</v>
      </c>
      <c r="D49" s="46">
        <v>614.63</v>
      </c>
      <c r="E49" s="46">
        <v>653.89</v>
      </c>
      <c r="F49" s="46">
        <v>736.91</v>
      </c>
      <c r="G49" s="46">
        <v>776.18</v>
      </c>
      <c r="H49" s="46">
        <v>815.44</v>
      </c>
      <c r="I49" s="46">
        <v>854.7</v>
      </c>
      <c r="J49" s="46">
        <v>893.96</v>
      </c>
      <c r="K49" s="46">
        <v>933.23</v>
      </c>
      <c r="L49" s="46">
        <v>972.49</v>
      </c>
      <c r="M49" s="47">
        <v>1011.71</v>
      </c>
      <c r="N49" s="47">
        <v>1050.98</v>
      </c>
      <c r="O49" s="47">
        <v>1090.24</v>
      </c>
      <c r="P49" s="47">
        <v>1129.5</v>
      </c>
      <c r="Q49" s="47">
        <v>1168.76</v>
      </c>
      <c r="R49" s="47">
        <v>1208.03</v>
      </c>
      <c r="S49" s="47">
        <v>1247.29</v>
      </c>
    </row>
    <row r="50" spans="1:19" x14ac:dyDescent="0.3">
      <c r="A50" s="48">
        <v>1000</v>
      </c>
      <c r="B50" s="44"/>
      <c r="C50" s="52">
        <v>597.08000000000004</v>
      </c>
      <c r="D50" s="53">
        <v>636.34</v>
      </c>
      <c r="E50" s="53">
        <v>675.6</v>
      </c>
      <c r="F50" s="53">
        <v>766.46</v>
      </c>
      <c r="G50" s="53">
        <v>805.73</v>
      </c>
      <c r="H50" s="53">
        <v>844.99</v>
      </c>
      <c r="I50" s="53">
        <v>884.21</v>
      </c>
      <c r="J50" s="53">
        <v>923.48</v>
      </c>
      <c r="K50" s="53">
        <v>962.74</v>
      </c>
      <c r="L50" s="53">
        <v>1002</v>
      </c>
      <c r="M50" s="54">
        <v>1041.26</v>
      </c>
      <c r="N50" s="54">
        <v>1080.53</v>
      </c>
      <c r="O50" s="54">
        <v>1119.79</v>
      </c>
      <c r="P50" s="54">
        <v>1159.05</v>
      </c>
      <c r="Q50" s="54">
        <v>1198.31</v>
      </c>
      <c r="R50" s="54">
        <v>1237.58</v>
      </c>
      <c r="S50" s="54">
        <v>1276.8399999999999</v>
      </c>
    </row>
    <row r="51" spans="1:19" x14ac:dyDescent="0.3">
      <c r="A51" s="48">
        <v>1200</v>
      </c>
      <c r="B51" s="44"/>
      <c r="C51" s="52">
        <v>618.83000000000004</v>
      </c>
      <c r="D51" s="53">
        <v>658.09</v>
      </c>
      <c r="E51" s="53">
        <v>697.35</v>
      </c>
      <c r="F51" s="53">
        <v>795.98</v>
      </c>
      <c r="G51" s="53">
        <v>835.24</v>
      </c>
      <c r="H51" s="53">
        <v>874.5</v>
      </c>
      <c r="I51" s="53">
        <v>913.76</v>
      </c>
      <c r="J51" s="53">
        <v>953.03</v>
      </c>
      <c r="K51" s="53">
        <v>992.29</v>
      </c>
      <c r="L51" s="53">
        <v>1031.55</v>
      </c>
      <c r="M51" s="54">
        <v>1070.81</v>
      </c>
      <c r="N51" s="54">
        <v>1110.08</v>
      </c>
      <c r="O51" s="54">
        <v>1149.3399999999999</v>
      </c>
      <c r="P51" s="54">
        <v>1188.5999999999999</v>
      </c>
      <c r="Q51" s="54">
        <v>1227.83</v>
      </c>
      <c r="R51" s="54">
        <v>1267.0899999999999</v>
      </c>
      <c r="S51" s="54">
        <v>1306.3499999999999</v>
      </c>
    </row>
    <row r="52" spans="1:19" x14ac:dyDescent="0.3">
      <c r="A52" s="48">
        <v>1400</v>
      </c>
      <c r="B52" s="44"/>
      <c r="C52" s="52">
        <v>640.54</v>
      </c>
      <c r="D52" s="53">
        <v>679.8</v>
      </c>
      <c r="E52" s="53">
        <v>719.06</v>
      </c>
      <c r="F52" s="53">
        <v>825.53</v>
      </c>
      <c r="G52" s="53">
        <v>864.79</v>
      </c>
      <c r="H52" s="53">
        <v>904.05</v>
      </c>
      <c r="I52" s="53">
        <v>943.31</v>
      </c>
      <c r="J52" s="53">
        <v>982.58</v>
      </c>
      <c r="K52" s="53">
        <v>1021.84</v>
      </c>
      <c r="L52" s="53">
        <v>1061.0999999999999</v>
      </c>
      <c r="M52" s="54">
        <v>1100.3599999999999</v>
      </c>
      <c r="N52" s="54">
        <v>1139.5899999999999</v>
      </c>
      <c r="O52" s="54">
        <v>1178.8499999999999</v>
      </c>
      <c r="P52" s="54">
        <v>1218.1099999999999</v>
      </c>
      <c r="Q52" s="54">
        <v>1257.3800000000001</v>
      </c>
      <c r="R52" s="54">
        <v>1296.6400000000001</v>
      </c>
      <c r="S52" s="54">
        <v>1335.9</v>
      </c>
    </row>
    <row r="53" spans="1:19" x14ac:dyDescent="0.3">
      <c r="A53" s="48">
        <v>1600</v>
      </c>
      <c r="B53" s="44"/>
      <c r="C53" s="52">
        <v>662.25</v>
      </c>
      <c r="D53" s="53">
        <v>701.51</v>
      </c>
      <c r="E53" s="53">
        <v>740.78</v>
      </c>
      <c r="F53" s="53">
        <v>855.08</v>
      </c>
      <c r="G53" s="53">
        <v>894.34</v>
      </c>
      <c r="H53" s="53">
        <v>933.6</v>
      </c>
      <c r="I53" s="53">
        <v>972.86</v>
      </c>
      <c r="J53" s="53">
        <v>1012.09</v>
      </c>
      <c r="K53" s="53">
        <v>1051.3499999999999</v>
      </c>
      <c r="L53" s="53">
        <v>1090.6099999999999</v>
      </c>
      <c r="M53" s="54">
        <v>1129.8800000000001</v>
      </c>
      <c r="N53" s="54">
        <v>1169.1400000000001</v>
      </c>
      <c r="O53" s="54">
        <v>1208.4000000000001</v>
      </c>
      <c r="P53" s="54">
        <v>1247.6600000000001</v>
      </c>
      <c r="Q53" s="54">
        <v>1286.93</v>
      </c>
      <c r="R53" s="54">
        <v>1326.19</v>
      </c>
      <c r="S53" s="54">
        <v>1365.45</v>
      </c>
    </row>
    <row r="54" spans="1:19" x14ac:dyDescent="0.3">
      <c r="A54" s="48">
        <v>1800</v>
      </c>
      <c r="B54" s="44"/>
      <c r="C54" s="52">
        <v>684</v>
      </c>
      <c r="D54" s="53">
        <v>723.26</v>
      </c>
      <c r="E54" s="53">
        <v>762.53</v>
      </c>
      <c r="F54" s="53">
        <v>884.59</v>
      </c>
      <c r="G54" s="53">
        <v>923.85</v>
      </c>
      <c r="H54" s="53">
        <v>963.11</v>
      </c>
      <c r="I54" s="53">
        <v>1002.38</v>
      </c>
      <c r="J54" s="53">
        <v>1041.6400000000001</v>
      </c>
      <c r="K54" s="53">
        <v>1080.9000000000001</v>
      </c>
      <c r="L54" s="53">
        <v>1120.1600000000001</v>
      </c>
      <c r="M54" s="54">
        <v>1159.43</v>
      </c>
      <c r="N54" s="54">
        <v>1198.69</v>
      </c>
      <c r="O54" s="54">
        <v>1237.95</v>
      </c>
      <c r="P54" s="54">
        <v>1277.21</v>
      </c>
      <c r="Q54" s="54">
        <v>1316.48</v>
      </c>
      <c r="R54" s="54">
        <v>1355.7</v>
      </c>
      <c r="S54" s="54">
        <v>1394.96</v>
      </c>
    </row>
    <row r="55" spans="1:19" x14ac:dyDescent="0.3">
      <c r="A55" s="48">
        <v>2000</v>
      </c>
      <c r="B55" s="44"/>
      <c r="C55" s="52">
        <v>705.71</v>
      </c>
      <c r="D55" s="53">
        <v>744.98</v>
      </c>
      <c r="E55" s="53">
        <v>784.24</v>
      </c>
      <c r="F55" s="53">
        <v>914.14</v>
      </c>
      <c r="G55" s="53">
        <v>953.4</v>
      </c>
      <c r="H55" s="53">
        <v>992.66</v>
      </c>
      <c r="I55" s="53">
        <v>1031.93</v>
      </c>
      <c r="J55" s="53">
        <v>1071.19</v>
      </c>
      <c r="K55" s="53">
        <v>1110.45</v>
      </c>
      <c r="L55" s="53">
        <v>1149.71</v>
      </c>
      <c r="M55" s="54">
        <v>1188.98</v>
      </c>
      <c r="N55" s="54">
        <v>1228.24</v>
      </c>
      <c r="O55" s="54">
        <v>1267.46</v>
      </c>
      <c r="P55" s="54">
        <v>1306.73</v>
      </c>
      <c r="Q55" s="54">
        <v>1345.99</v>
      </c>
      <c r="R55" s="54">
        <v>1385.25</v>
      </c>
      <c r="S55" s="54">
        <v>1424.51</v>
      </c>
    </row>
    <row r="56" spans="1:19" x14ac:dyDescent="0.3">
      <c r="A56" s="48">
        <v>2200</v>
      </c>
      <c r="B56" s="44"/>
      <c r="C56" s="52">
        <v>727.43</v>
      </c>
      <c r="D56" s="53">
        <v>766.69</v>
      </c>
      <c r="E56" s="53">
        <v>805.95</v>
      </c>
      <c r="F56" s="53">
        <v>943.69</v>
      </c>
      <c r="G56" s="53">
        <v>982.95</v>
      </c>
      <c r="H56" s="53">
        <v>1022.21</v>
      </c>
      <c r="I56" s="53">
        <v>1061.48</v>
      </c>
      <c r="J56" s="53">
        <v>1100.74</v>
      </c>
      <c r="K56" s="53">
        <v>1139.96</v>
      </c>
      <c r="L56" s="53">
        <v>1211.51</v>
      </c>
      <c r="M56" s="54">
        <v>1268.33</v>
      </c>
      <c r="N56" s="54">
        <v>1325.93</v>
      </c>
      <c r="O56" s="54">
        <v>1382.78</v>
      </c>
      <c r="P56" s="54">
        <v>1439.59</v>
      </c>
      <c r="Q56" s="54">
        <v>1496.44</v>
      </c>
      <c r="R56" s="54">
        <v>1553.25</v>
      </c>
      <c r="S56" s="54">
        <v>1610.1</v>
      </c>
    </row>
    <row r="57" spans="1:19" x14ac:dyDescent="0.3">
      <c r="A57" s="48">
        <v>2400</v>
      </c>
      <c r="B57" s="44"/>
      <c r="C57" s="52">
        <v>749.18</v>
      </c>
      <c r="D57" s="53">
        <v>788.4</v>
      </c>
      <c r="E57" s="53">
        <v>827.66</v>
      </c>
      <c r="F57" s="53">
        <v>973.24</v>
      </c>
      <c r="G57" s="53">
        <v>1012.46</v>
      </c>
      <c r="H57" s="53">
        <v>1051.73</v>
      </c>
      <c r="I57" s="53">
        <v>1090.99</v>
      </c>
      <c r="J57" s="53">
        <v>1130.25</v>
      </c>
      <c r="K57" s="53">
        <v>1169.51</v>
      </c>
      <c r="L57" s="54">
        <v>1241.81</v>
      </c>
      <c r="M57" s="54">
        <v>1300.2</v>
      </c>
      <c r="N57" s="54">
        <v>1357.84</v>
      </c>
      <c r="O57" s="54">
        <v>1416.23</v>
      </c>
      <c r="P57" s="54">
        <v>1474.61</v>
      </c>
      <c r="Q57" s="54">
        <v>1532.21</v>
      </c>
      <c r="R57" s="54">
        <v>1590.6</v>
      </c>
      <c r="S57" s="54">
        <v>1649.03</v>
      </c>
    </row>
    <row r="58" spans="1:19" x14ac:dyDescent="0.3">
      <c r="A58" s="48">
        <v>2600</v>
      </c>
      <c r="B58" s="44"/>
      <c r="C58" s="52">
        <v>770.89</v>
      </c>
      <c r="D58" s="53">
        <v>810.15</v>
      </c>
      <c r="E58" s="53">
        <v>849.41</v>
      </c>
      <c r="F58" s="53">
        <v>1002.75</v>
      </c>
      <c r="G58" s="53">
        <v>1042.01</v>
      </c>
      <c r="H58" s="53">
        <v>1081.28</v>
      </c>
      <c r="I58" s="53">
        <v>1120.54</v>
      </c>
      <c r="J58" s="53">
        <v>1159.8</v>
      </c>
      <c r="K58" s="54">
        <v>1199.06</v>
      </c>
      <c r="L58" s="54">
        <v>1272.1500000000001</v>
      </c>
      <c r="M58" s="54">
        <v>1331.33</v>
      </c>
      <c r="N58" s="54">
        <v>1390.5</v>
      </c>
      <c r="O58" s="54">
        <v>1450.46</v>
      </c>
      <c r="P58" s="54">
        <v>1509.64</v>
      </c>
      <c r="Q58" s="54">
        <v>1568.81</v>
      </c>
      <c r="R58" s="54">
        <v>1627.99</v>
      </c>
      <c r="S58" s="54">
        <v>1687.91</v>
      </c>
    </row>
    <row r="59" spans="1:19" x14ac:dyDescent="0.3">
      <c r="A59" s="48">
        <v>2800</v>
      </c>
      <c r="B59" s="44"/>
      <c r="C59" s="52">
        <v>792.6</v>
      </c>
      <c r="D59" s="53">
        <v>831.86</v>
      </c>
      <c r="E59" s="53">
        <v>871.13</v>
      </c>
      <c r="F59" s="53">
        <v>1032.3</v>
      </c>
      <c r="G59" s="53">
        <v>1071.56</v>
      </c>
      <c r="H59" s="53">
        <v>1110.83</v>
      </c>
      <c r="I59" s="53">
        <v>1150.0899999999999</v>
      </c>
      <c r="J59" s="54">
        <v>1189.3499999999999</v>
      </c>
      <c r="K59" s="54">
        <v>1228.6099999999999</v>
      </c>
      <c r="L59" s="54">
        <v>1302.45</v>
      </c>
      <c r="M59" s="54">
        <v>1363.2</v>
      </c>
      <c r="N59" s="54">
        <v>1423.16</v>
      </c>
      <c r="O59" s="54">
        <v>1483.88</v>
      </c>
      <c r="P59" s="54">
        <v>1544.63</v>
      </c>
      <c r="Q59" s="54">
        <v>1605.38</v>
      </c>
      <c r="R59" s="54">
        <v>1666.09</v>
      </c>
      <c r="S59" s="54">
        <v>1726.84</v>
      </c>
    </row>
    <row r="60" spans="1:19" x14ac:dyDescent="0.3">
      <c r="A60" s="48">
        <v>3000</v>
      </c>
      <c r="B60" s="44"/>
      <c r="C60" s="52">
        <v>814.31</v>
      </c>
      <c r="D60" s="53">
        <v>853.58</v>
      </c>
      <c r="E60" s="53">
        <v>892.84</v>
      </c>
      <c r="F60" s="53">
        <v>1061.8499999999999</v>
      </c>
      <c r="G60" s="53">
        <v>1101.1099999999999</v>
      </c>
      <c r="H60" s="53">
        <v>1140.3399999999999</v>
      </c>
      <c r="I60" s="54">
        <v>1179.5999999999999</v>
      </c>
      <c r="J60" s="54">
        <v>1218.8599999999999</v>
      </c>
      <c r="K60" s="54">
        <v>1258.1300000000001</v>
      </c>
      <c r="L60" s="54">
        <v>1332.79</v>
      </c>
      <c r="M60" s="54">
        <v>1394.29</v>
      </c>
      <c r="N60" s="54">
        <v>1455.83</v>
      </c>
      <c r="O60" s="54">
        <v>1518.11</v>
      </c>
      <c r="P60" s="54">
        <v>1579.65</v>
      </c>
      <c r="Q60" s="54">
        <v>1641.94</v>
      </c>
      <c r="R60" s="54">
        <v>1703.48</v>
      </c>
      <c r="S60" s="54">
        <v>1765.76</v>
      </c>
    </row>
    <row r="61" spans="1:19" x14ac:dyDescent="0.3">
      <c r="A61" s="48">
        <v>3200</v>
      </c>
      <c r="B61" s="44"/>
      <c r="C61" s="52">
        <v>836.06</v>
      </c>
      <c r="D61" s="53">
        <v>875.33</v>
      </c>
      <c r="E61" s="53">
        <v>914.59</v>
      </c>
      <c r="F61" s="53">
        <v>1091.3599999999999</v>
      </c>
      <c r="G61" s="53">
        <v>1130.6300000000001</v>
      </c>
      <c r="H61" s="54">
        <v>1169.8900000000001</v>
      </c>
      <c r="I61" s="54">
        <v>1209.1500000000001</v>
      </c>
      <c r="J61" s="54">
        <v>1248.4100000000001</v>
      </c>
      <c r="K61" s="54">
        <v>1287.68</v>
      </c>
      <c r="L61" s="54">
        <v>1362.3</v>
      </c>
      <c r="M61" s="54">
        <v>1425.41</v>
      </c>
      <c r="N61" s="54">
        <v>1488.49</v>
      </c>
      <c r="O61" s="54">
        <v>1551.56</v>
      </c>
      <c r="P61" s="54">
        <v>1614.64</v>
      </c>
      <c r="Q61" s="54">
        <v>1678.5</v>
      </c>
      <c r="R61" s="54">
        <v>1741.58</v>
      </c>
      <c r="S61" s="54">
        <v>1804.69</v>
      </c>
    </row>
    <row r="62" spans="1:19" x14ac:dyDescent="0.3">
      <c r="A62" s="48">
        <v>3400</v>
      </c>
      <c r="B62" s="44"/>
      <c r="C62" s="52">
        <v>857.78</v>
      </c>
      <c r="D62" s="53">
        <v>897.04</v>
      </c>
      <c r="E62" s="53">
        <v>936.3</v>
      </c>
      <c r="F62" s="53">
        <v>1120.9100000000001</v>
      </c>
      <c r="G62" s="54">
        <v>1160.18</v>
      </c>
      <c r="H62" s="54">
        <v>1199.44</v>
      </c>
      <c r="I62" s="54">
        <v>1238.7</v>
      </c>
      <c r="J62" s="54">
        <v>1277.96</v>
      </c>
      <c r="K62" s="54">
        <v>1317.23</v>
      </c>
      <c r="L62" s="54">
        <v>1392.64</v>
      </c>
      <c r="M62" s="54">
        <v>1457.29</v>
      </c>
      <c r="N62" s="54">
        <v>1521.15</v>
      </c>
      <c r="O62" s="54">
        <v>1585.8</v>
      </c>
      <c r="P62" s="54">
        <v>1650.45</v>
      </c>
      <c r="Q62" s="54">
        <v>1714.31</v>
      </c>
      <c r="R62" s="54">
        <v>1778.96</v>
      </c>
      <c r="S62" s="54">
        <v>1843.58</v>
      </c>
    </row>
    <row r="63" spans="1:19" x14ac:dyDescent="0.3">
      <c r="A63" s="48">
        <v>3600</v>
      </c>
      <c r="B63" s="44"/>
      <c r="C63" s="52">
        <v>879.49</v>
      </c>
      <c r="D63" s="53">
        <v>918.75</v>
      </c>
      <c r="E63" s="53">
        <v>958.01</v>
      </c>
      <c r="F63" s="53">
        <v>1150.46</v>
      </c>
      <c r="G63" s="54">
        <v>1189.73</v>
      </c>
      <c r="H63" s="54">
        <v>1228.99</v>
      </c>
      <c r="I63" s="54">
        <v>1268.21</v>
      </c>
      <c r="J63" s="54">
        <v>1307.48</v>
      </c>
      <c r="K63" s="54">
        <v>1346.74</v>
      </c>
      <c r="L63" s="54">
        <v>1422.98</v>
      </c>
      <c r="M63" s="54">
        <v>1488.38</v>
      </c>
      <c r="N63" s="54">
        <v>1553.81</v>
      </c>
      <c r="O63" s="54">
        <v>1620.04</v>
      </c>
      <c r="P63" s="54">
        <v>1685.44</v>
      </c>
      <c r="Q63" s="54">
        <v>1750.88</v>
      </c>
      <c r="R63" s="54">
        <v>1816.31</v>
      </c>
      <c r="S63" s="54">
        <v>1882.5</v>
      </c>
    </row>
    <row r="64" spans="1:19" x14ac:dyDescent="0.3">
      <c r="A64" s="65" t="s">
        <v>47</v>
      </c>
      <c r="B64" s="65"/>
      <c r="C64" s="65"/>
      <c r="D64" s="65"/>
      <c r="E64" s="65"/>
      <c r="F64" s="65"/>
      <c r="G64" s="65"/>
      <c r="H64" s="65"/>
      <c r="I64" s="65"/>
      <c r="J64" s="65"/>
      <c r="K64" s="65"/>
      <c r="L64" s="65"/>
      <c r="M64" s="65"/>
      <c r="N64" s="65"/>
      <c r="O64" s="65"/>
      <c r="P64" s="65"/>
      <c r="Q64" s="65"/>
      <c r="R64" s="65"/>
      <c r="S64" s="65"/>
    </row>
    <row r="66" spans="1:19" ht="15.5" x14ac:dyDescent="0.3">
      <c r="A66" s="37" t="s">
        <v>42</v>
      </c>
      <c r="B66" s="37"/>
      <c r="C66" s="37"/>
      <c r="D66" s="37"/>
      <c r="E66" s="37"/>
      <c r="F66" s="37"/>
      <c r="G66" s="37"/>
      <c r="H66" s="37"/>
      <c r="I66" s="37"/>
      <c r="J66" s="37"/>
      <c r="K66" s="37"/>
      <c r="L66" s="37"/>
      <c r="M66" s="37"/>
      <c r="N66" s="37"/>
      <c r="O66" s="37"/>
      <c r="P66" s="37"/>
      <c r="Q66" s="37"/>
      <c r="R66" s="37"/>
      <c r="S66" s="37"/>
    </row>
    <row r="67" spans="1:19" x14ac:dyDescent="0.3">
      <c r="A67" s="38" t="s">
        <v>50</v>
      </c>
      <c r="B67" s="38"/>
      <c r="C67" s="38"/>
      <c r="D67" s="38"/>
      <c r="E67" s="38"/>
      <c r="F67" s="38"/>
      <c r="G67" s="38"/>
      <c r="H67" s="38"/>
      <c r="I67" s="38"/>
      <c r="J67" s="38"/>
      <c r="K67" s="38"/>
      <c r="L67" s="38"/>
      <c r="M67" s="38"/>
      <c r="N67" s="38"/>
      <c r="O67" s="38"/>
      <c r="P67" s="38"/>
      <c r="Q67" s="38"/>
      <c r="R67" s="38"/>
      <c r="S67" s="38"/>
    </row>
    <row r="68" spans="1:19" s="39" customFormat="1" ht="6" customHeight="1" x14ac:dyDescent="0.3">
      <c r="C68" s="40"/>
      <c r="D68" s="40"/>
      <c r="E68" s="40"/>
      <c r="F68" s="40"/>
      <c r="G68" s="40"/>
      <c r="H68" s="40"/>
      <c r="I68" s="40"/>
      <c r="J68" s="40"/>
      <c r="K68" s="40"/>
      <c r="L68" s="40"/>
      <c r="M68" s="40"/>
      <c r="N68" s="40"/>
      <c r="O68" s="40"/>
      <c r="P68" s="40"/>
      <c r="Q68" s="40"/>
      <c r="R68" s="40"/>
      <c r="S68" s="40"/>
    </row>
    <row r="69" spans="1:19" ht="14.5" thickBot="1" x14ac:dyDescent="0.35">
      <c r="A69" s="41"/>
      <c r="B69" s="41"/>
      <c r="C69" s="42">
        <v>800</v>
      </c>
      <c r="D69" s="42">
        <v>1000</v>
      </c>
      <c r="E69" s="42">
        <v>1200</v>
      </c>
      <c r="F69" s="42">
        <v>1400</v>
      </c>
      <c r="G69" s="42">
        <v>1600</v>
      </c>
      <c r="H69" s="42">
        <v>1800</v>
      </c>
      <c r="I69" s="42">
        <v>2000</v>
      </c>
      <c r="J69" s="42">
        <v>2200</v>
      </c>
      <c r="K69" s="42">
        <v>2400</v>
      </c>
      <c r="L69" s="42">
        <v>2600</v>
      </c>
      <c r="M69" s="42">
        <v>2800</v>
      </c>
      <c r="N69" s="42">
        <v>3000</v>
      </c>
      <c r="O69" s="42">
        <v>3200</v>
      </c>
      <c r="P69" s="42">
        <v>3400</v>
      </c>
      <c r="Q69" s="42">
        <v>3600</v>
      </c>
      <c r="R69" s="42">
        <v>3800</v>
      </c>
      <c r="S69" s="42">
        <v>4000</v>
      </c>
    </row>
    <row r="70" spans="1:19" x14ac:dyDescent="0.3">
      <c r="A70" s="43">
        <v>800</v>
      </c>
      <c r="B70" s="44"/>
      <c r="C70" s="45">
        <v>596.70000000000005</v>
      </c>
      <c r="D70" s="46">
        <v>635.96</v>
      </c>
      <c r="E70" s="46">
        <v>675.23</v>
      </c>
      <c r="F70" s="46">
        <v>714.49</v>
      </c>
      <c r="G70" s="46">
        <v>819.26</v>
      </c>
      <c r="H70" s="46">
        <v>858.53</v>
      </c>
      <c r="I70" s="46">
        <v>897.79</v>
      </c>
      <c r="J70" s="46">
        <v>937.05</v>
      </c>
      <c r="K70" s="46">
        <v>976.28</v>
      </c>
      <c r="L70" s="46">
        <v>1015.54</v>
      </c>
      <c r="M70" s="47">
        <v>1054.8</v>
      </c>
      <c r="N70" s="47">
        <v>1094.06</v>
      </c>
      <c r="O70" s="47">
        <v>1133.33</v>
      </c>
      <c r="P70" s="47">
        <v>1172.5899999999999</v>
      </c>
      <c r="Q70" s="47">
        <v>1211.8499999999999</v>
      </c>
      <c r="R70" s="47">
        <v>1251.1099999999999</v>
      </c>
      <c r="S70" s="47">
        <v>1290.3800000000001</v>
      </c>
    </row>
    <row r="71" spans="1:19" x14ac:dyDescent="0.3">
      <c r="A71" s="48">
        <v>1000</v>
      </c>
      <c r="B71" s="44"/>
      <c r="C71" s="52">
        <v>622.30999999999995</v>
      </c>
      <c r="D71" s="53">
        <v>661.58</v>
      </c>
      <c r="E71" s="53">
        <v>700.84</v>
      </c>
      <c r="F71" s="53">
        <v>740.1</v>
      </c>
      <c r="G71" s="53">
        <v>856.54</v>
      </c>
      <c r="H71" s="53">
        <v>895.8</v>
      </c>
      <c r="I71" s="53">
        <v>935.06</v>
      </c>
      <c r="J71" s="53">
        <v>974.33</v>
      </c>
      <c r="K71" s="53">
        <v>1013.59</v>
      </c>
      <c r="L71" s="53">
        <v>1052.8499999999999</v>
      </c>
      <c r="M71" s="54">
        <v>1092.1099999999999</v>
      </c>
      <c r="N71" s="54">
        <v>1131.3800000000001</v>
      </c>
      <c r="O71" s="54">
        <v>1170.6400000000001</v>
      </c>
      <c r="P71" s="54">
        <v>1209.9000000000001</v>
      </c>
      <c r="Q71" s="54">
        <v>1249.1600000000001</v>
      </c>
      <c r="R71" s="54">
        <v>1288.43</v>
      </c>
      <c r="S71" s="54">
        <v>1327.65</v>
      </c>
    </row>
    <row r="72" spans="1:19" x14ac:dyDescent="0.3">
      <c r="A72" s="48">
        <v>1200</v>
      </c>
      <c r="B72" s="44"/>
      <c r="C72" s="52">
        <v>647.92999999999995</v>
      </c>
      <c r="D72" s="53">
        <v>687.19</v>
      </c>
      <c r="E72" s="53">
        <v>726.45</v>
      </c>
      <c r="F72" s="53">
        <v>765.71</v>
      </c>
      <c r="G72" s="53">
        <v>893.85</v>
      </c>
      <c r="H72" s="53">
        <v>933.11</v>
      </c>
      <c r="I72" s="53">
        <v>972.38</v>
      </c>
      <c r="J72" s="53">
        <v>1011.64</v>
      </c>
      <c r="K72" s="53">
        <v>1050.9000000000001</v>
      </c>
      <c r="L72" s="53">
        <v>1090.1600000000001</v>
      </c>
      <c r="M72" s="54">
        <v>1129.43</v>
      </c>
      <c r="N72" s="54">
        <v>1168.69</v>
      </c>
      <c r="O72" s="54">
        <v>1207.9100000000001</v>
      </c>
      <c r="P72" s="54">
        <v>1247.18</v>
      </c>
      <c r="Q72" s="54">
        <v>1286.44</v>
      </c>
      <c r="R72" s="54">
        <v>1325.7</v>
      </c>
      <c r="S72" s="54">
        <v>1364.96</v>
      </c>
    </row>
    <row r="73" spans="1:19" x14ac:dyDescent="0.3">
      <c r="A73" s="48">
        <v>1400</v>
      </c>
      <c r="B73" s="44"/>
      <c r="C73" s="52">
        <v>673.54</v>
      </c>
      <c r="D73" s="53">
        <v>712.8</v>
      </c>
      <c r="E73" s="53">
        <v>752.06</v>
      </c>
      <c r="F73" s="53">
        <v>791.33</v>
      </c>
      <c r="G73" s="53">
        <v>931.16</v>
      </c>
      <c r="H73" s="53">
        <v>970.43</v>
      </c>
      <c r="I73" s="53">
        <v>1009.69</v>
      </c>
      <c r="J73" s="53">
        <v>1048.95</v>
      </c>
      <c r="K73" s="53">
        <v>1088.21</v>
      </c>
      <c r="L73" s="53">
        <v>1127.44</v>
      </c>
      <c r="M73" s="54">
        <v>1166.7</v>
      </c>
      <c r="N73" s="54">
        <v>1205.96</v>
      </c>
      <c r="O73" s="54">
        <v>1245.23</v>
      </c>
      <c r="P73" s="54">
        <v>1284.49</v>
      </c>
      <c r="Q73" s="54">
        <v>1323.75</v>
      </c>
      <c r="R73" s="54">
        <v>1363.01</v>
      </c>
      <c r="S73" s="54">
        <v>1402.28</v>
      </c>
    </row>
    <row r="74" spans="1:19" x14ac:dyDescent="0.3">
      <c r="A74" s="48">
        <v>1600</v>
      </c>
      <c r="B74" s="44"/>
      <c r="C74" s="52">
        <v>699.15</v>
      </c>
      <c r="D74" s="53">
        <v>738.41</v>
      </c>
      <c r="E74" s="53">
        <v>777.64</v>
      </c>
      <c r="F74" s="53">
        <v>816.9</v>
      </c>
      <c r="G74" s="53">
        <v>968.48</v>
      </c>
      <c r="H74" s="53">
        <v>1007.7</v>
      </c>
      <c r="I74" s="53">
        <v>1046.96</v>
      </c>
      <c r="J74" s="53">
        <v>1086.23</v>
      </c>
      <c r="K74" s="53">
        <v>1125.49</v>
      </c>
      <c r="L74" s="53">
        <v>1164.75</v>
      </c>
      <c r="M74" s="54">
        <v>1204.01</v>
      </c>
      <c r="N74" s="54">
        <v>1243.28</v>
      </c>
      <c r="O74" s="54">
        <v>1282.54</v>
      </c>
      <c r="P74" s="54">
        <v>1321.8</v>
      </c>
      <c r="Q74" s="54">
        <v>1361.06</v>
      </c>
      <c r="R74" s="54">
        <v>1400.33</v>
      </c>
      <c r="S74" s="54">
        <v>1439.59</v>
      </c>
    </row>
    <row r="75" spans="1:19" x14ac:dyDescent="0.3">
      <c r="A75" s="48">
        <v>1800</v>
      </c>
      <c r="B75" s="44"/>
      <c r="C75" s="52">
        <v>724.73</v>
      </c>
      <c r="D75" s="53">
        <v>763.99</v>
      </c>
      <c r="E75" s="53">
        <v>803.25</v>
      </c>
      <c r="F75" s="53">
        <v>842.51</v>
      </c>
      <c r="G75" s="53">
        <v>1005.75</v>
      </c>
      <c r="H75" s="53">
        <v>1045.01</v>
      </c>
      <c r="I75" s="53">
        <v>1084.28</v>
      </c>
      <c r="J75" s="53">
        <v>1123.54</v>
      </c>
      <c r="K75" s="53">
        <v>1162.8</v>
      </c>
      <c r="L75" s="53">
        <v>1202.06</v>
      </c>
      <c r="M75" s="54">
        <v>1241.33</v>
      </c>
      <c r="N75" s="54">
        <v>1280.5899999999999</v>
      </c>
      <c r="O75" s="54">
        <v>1319.85</v>
      </c>
      <c r="P75" s="54">
        <v>1359.08</v>
      </c>
      <c r="Q75" s="54">
        <v>1398.34</v>
      </c>
      <c r="R75" s="54">
        <v>1437.6</v>
      </c>
      <c r="S75" s="54">
        <v>1476.86</v>
      </c>
    </row>
    <row r="76" spans="1:19" x14ac:dyDescent="0.3">
      <c r="A76" s="48">
        <v>2000</v>
      </c>
      <c r="B76" s="44"/>
      <c r="C76" s="52">
        <v>750.34</v>
      </c>
      <c r="D76" s="53">
        <v>789.6</v>
      </c>
      <c r="E76" s="53">
        <v>828.86</v>
      </c>
      <c r="F76" s="53">
        <v>868.13</v>
      </c>
      <c r="G76" s="53">
        <v>1043.06</v>
      </c>
      <c r="H76" s="53">
        <v>1082.33</v>
      </c>
      <c r="I76" s="53">
        <v>1121.5899999999999</v>
      </c>
      <c r="J76" s="53">
        <v>1160.8499999999999</v>
      </c>
      <c r="K76" s="53">
        <v>1200.1099999999999</v>
      </c>
      <c r="L76" s="53">
        <v>1239.3800000000001</v>
      </c>
      <c r="M76" s="54">
        <v>1278.5999999999999</v>
      </c>
      <c r="N76" s="54">
        <v>1317.86</v>
      </c>
      <c r="O76" s="54">
        <v>1357.13</v>
      </c>
      <c r="P76" s="54">
        <v>1396.39</v>
      </c>
      <c r="Q76" s="54">
        <v>1435.65</v>
      </c>
      <c r="R76" s="54">
        <v>1474.91</v>
      </c>
      <c r="S76" s="54">
        <v>1514.18</v>
      </c>
    </row>
    <row r="77" spans="1:19" x14ac:dyDescent="0.3">
      <c r="A77" s="48">
        <v>2200</v>
      </c>
      <c r="B77" s="44"/>
      <c r="C77" s="52">
        <v>775.95</v>
      </c>
      <c r="D77" s="53">
        <v>815.21</v>
      </c>
      <c r="E77" s="53">
        <v>854.48</v>
      </c>
      <c r="F77" s="53">
        <v>893.74</v>
      </c>
      <c r="G77" s="53">
        <v>1080.3800000000001</v>
      </c>
      <c r="H77" s="53">
        <v>1119.6400000000001</v>
      </c>
      <c r="I77" s="53">
        <v>1158.8599999999999</v>
      </c>
      <c r="J77" s="53">
        <v>1198.1300000000001</v>
      </c>
      <c r="K77" s="53">
        <v>1237.3900000000001</v>
      </c>
      <c r="L77" s="53">
        <v>1276.6500000000001</v>
      </c>
      <c r="M77" s="54">
        <v>1315.91</v>
      </c>
      <c r="N77" s="54">
        <v>1355.18</v>
      </c>
      <c r="O77" s="54">
        <v>1394.44</v>
      </c>
      <c r="P77" s="54">
        <v>1433.7</v>
      </c>
      <c r="Q77" s="54">
        <v>1472.96</v>
      </c>
      <c r="R77" s="54">
        <v>1512.23</v>
      </c>
      <c r="S77" s="54">
        <v>1551.49</v>
      </c>
    </row>
    <row r="78" spans="1:19" x14ac:dyDescent="0.3">
      <c r="A78" s="48">
        <v>2400</v>
      </c>
      <c r="B78" s="44"/>
      <c r="C78" s="52">
        <v>801.56</v>
      </c>
      <c r="D78" s="53">
        <v>840.83</v>
      </c>
      <c r="E78" s="53">
        <v>880.09</v>
      </c>
      <c r="F78" s="53">
        <v>919.35</v>
      </c>
      <c r="G78" s="53">
        <v>1117.6500000000001</v>
      </c>
      <c r="H78" s="53">
        <v>1156.9100000000001</v>
      </c>
      <c r="I78" s="53">
        <v>1196.18</v>
      </c>
      <c r="J78" s="53">
        <v>1235.44</v>
      </c>
      <c r="K78" s="53">
        <v>1274.7</v>
      </c>
      <c r="L78" s="54">
        <v>1313.96</v>
      </c>
      <c r="M78" s="54">
        <v>1353.23</v>
      </c>
      <c r="N78" s="54">
        <v>1392.49</v>
      </c>
      <c r="O78" s="54">
        <v>1431.75</v>
      </c>
      <c r="P78" s="54">
        <v>1471.01</v>
      </c>
      <c r="Q78" s="54">
        <v>1510.24</v>
      </c>
      <c r="R78" s="54">
        <v>1549.5</v>
      </c>
      <c r="S78" s="54">
        <v>1588.76</v>
      </c>
    </row>
    <row r="79" spans="1:19" x14ac:dyDescent="0.3">
      <c r="A79" s="48">
        <v>2600</v>
      </c>
      <c r="B79" s="44"/>
      <c r="C79" s="52">
        <v>827.18</v>
      </c>
      <c r="D79" s="53">
        <v>866.44</v>
      </c>
      <c r="E79" s="53">
        <v>905.66</v>
      </c>
      <c r="F79" s="53">
        <v>944.93</v>
      </c>
      <c r="G79" s="53">
        <v>1154.96</v>
      </c>
      <c r="H79" s="53">
        <v>1194.23</v>
      </c>
      <c r="I79" s="53">
        <v>1233.49</v>
      </c>
      <c r="J79" s="53">
        <v>1272.75</v>
      </c>
      <c r="K79" s="54">
        <v>1312.01</v>
      </c>
      <c r="L79" s="54">
        <v>1351.28</v>
      </c>
      <c r="M79" s="54">
        <v>1390.54</v>
      </c>
      <c r="N79" s="54">
        <v>1429.76</v>
      </c>
      <c r="O79" s="54">
        <v>1469.03</v>
      </c>
      <c r="P79" s="54">
        <v>1508.29</v>
      </c>
      <c r="Q79" s="54">
        <v>1547.55</v>
      </c>
      <c r="R79" s="54">
        <v>1586.81</v>
      </c>
      <c r="S79" s="54">
        <v>1626.08</v>
      </c>
    </row>
    <row r="80" spans="1:19" x14ac:dyDescent="0.3">
      <c r="A80" s="48">
        <v>2800</v>
      </c>
      <c r="B80" s="44"/>
      <c r="C80" s="52">
        <v>852.75</v>
      </c>
      <c r="D80" s="53">
        <v>892.01</v>
      </c>
      <c r="E80" s="53">
        <v>931.28</v>
      </c>
      <c r="F80" s="53">
        <v>970.54</v>
      </c>
      <c r="G80" s="53">
        <v>1192.28</v>
      </c>
      <c r="H80" s="53">
        <v>1231.54</v>
      </c>
      <c r="I80" s="53">
        <v>1270.8</v>
      </c>
      <c r="J80" s="54">
        <v>1310.03</v>
      </c>
      <c r="K80" s="54">
        <v>1349.29</v>
      </c>
      <c r="L80" s="54">
        <v>1388.55</v>
      </c>
      <c r="M80" s="54">
        <v>1427.81</v>
      </c>
      <c r="N80" s="54">
        <v>1467.08</v>
      </c>
      <c r="O80" s="54">
        <v>1547.93</v>
      </c>
      <c r="P80" s="54">
        <v>1612.5</v>
      </c>
      <c r="Q80" s="54">
        <v>1677.11</v>
      </c>
      <c r="R80" s="54">
        <v>1742.85</v>
      </c>
      <c r="S80" s="54">
        <v>1807.46</v>
      </c>
    </row>
    <row r="81" spans="1:19" x14ac:dyDescent="0.3">
      <c r="A81" s="48">
        <v>3000</v>
      </c>
      <c r="B81" s="44"/>
      <c r="C81" s="52">
        <v>878.36</v>
      </c>
      <c r="D81" s="53">
        <v>917.63</v>
      </c>
      <c r="E81" s="53">
        <v>956.89</v>
      </c>
      <c r="F81" s="53">
        <v>996.15</v>
      </c>
      <c r="G81" s="53">
        <v>1229.55</v>
      </c>
      <c r="H81" s="53">
        <v>1268.81</v>
      </c>
      <c r="I81" s="54">
        <v>1308.08</v>
      </c>
      <c r="J81" s="54">
        <v>1347.34</v>
      </c>
      <c r="K81" s="54">
        <v>1386.6</v>
      </c>
      <c r="L81" s="54">
        <v>1425.86</v>
      </c>
      <c r="M81" s="54">
        <v>1465.13</v>
      </c>
      <c r="N81" s="54">
        <v>1504.39</v>
      </c>
      <c r="O81" s="54">
        <v>1586.4</v>
      </c>
      <c r="P81" s="54">
        <v>1652.14</v>
      </c>
      <c r="Q81" s="54">
        <v>1719.08</v>
      </c>
      <c r="R81" s="54">
        <v>1784.85</v>
      </c>
      <c r="S81" s="54">
        <v>1850.59</v>
      </c>
    </row>
    <row r="82" spans="1:19" x14ac:dyDescent="0.3">
      <c r="A82" s="48">
        <v>3200</v>
      </c>
      <c r="B82" s="44"/>
      <c r="C82" s="52">
        <v>903.98</v>
      </c>
      <c r="D82" s="53">
        <v>943.24</v>
      </c>
      <c r="E82" s="53">
        <v>982.5</v>
      </c>
      <c r="F82" s="53">
        <v>1021.76</v>
      </c>
      <c r="G82" s="53">
        <v>1266.8599999999999</v>
      </c>
      <c r="H82" s="54">
        <v>1306.1300000000001</v>
      </c>
      <c r="I82" s="54">
        <v>1345.39</v>
      </c>
      <c r="J82" s="54">
        <v>1384.65</v>
      </c>
      <c r="K82" s="54">
        <v>1423.91</v>
      </c>
      <c r="L82" s="54">
        <v>1463.18</v>
      </c>
      <c r="M82" s="54">
        <v>1502.44</v>
      </c>
      <c r="N82" s="54">
        <v>1541.7</v>
      </c>
      <c r="O82" s="54">
        <v>1624.88</v>
      </c>
      <c r="P82" s="54">
        <v>1691.78</v>
      </c>
      <c r="Q82" s="54">
        <v>1759.88</v>
      </c>
      <c r="R82" s="54">
        <v>1827.98</v>
      </c>
      <c r="S82" s="54">
        <v>1894.91</v>
      </c>
    </row>
    <row r="83" spans="1:19" x14ac:dyDescent="0.3">
      <c r="A83" s="48">
        <v>3400</v>
      </c>
      <c r="B83" s="44"/>
      <c r="C83" s="52">
        <v>929.59</v>
      </c>
      <c r="D83" s="53">
        <v>968.85</v>
      </c>
      <c r="E83" s="53">
        <v>1008.11</v>
      </c>
      <c r="F83" s="53">
        <v>1047.3800000000001</v>
      </c>
      <c r="G83" s="54">
        <v>1304.18</v>
      </c>
      <c r="H83" s="54">
        <v>1343.44</v>
      </c>
      <c r="I83" s="54">
        <v>1382.7</v>
      </c>
      <c r="J83" s="54">
        <v>1421.96</v>
      </c>
      <c r="K83" s="54">
        <v>1461.19</v>
      </c>
      <c r="L83" s="54">
        <v>1500.45</v>
      </c>
      <c r="M83" s="54">
        <v>1539.71</v>
      </c>
      <c r="N83" s="54">
        <v>1578.98</v>
      </c>
      <c r="O83" s="54">
        <v>1662.15</v>
      </c>
      <c r="P83" s="54">
        <v>1731.41</v>
      </c>
      <c r="Q83" s="54">
        <v>1800.71</v>
      </c>
      <c r="R83" s="54">
        <v>1869.98</v>
      </c>
      <c r="S83" s="54">
        <v>1939.24</v>
      </c>
    </row>
    <row r="84" spans="1:19" x14ac:dyDescent="0.3">
      <c r="A84" s="48">
        <v>3600</v>
      </c>
      <c r="B84" s="44"/>
      <c r="C84" s="52">
        <v>955.2</v>
      </c>
      <c r="D84" s="53">
        <v>994.43</v>
      </c>
      <c r="E84" s="53">
        <v>1033.69</v>
      </c>
      <c r="F84" s="53">
        <v>1072.95</v>
      </c>
      <c r="G84" s="54">
        <v>1341.45</v>
      </c>
      <c r="H84" s="54">
        <v>1380.71</v>
      </c>
      <c r="I84" s="54">
        <v>1419.98</v>
      </c>
      <c r="J84" s="54">
        <v>1459.24</v>
      </c>
      <c r="K84" s="54">
        <v>1498.5</v>
      </c>
      <c r="L84" s="54">
        <v>1537.76</v>
      </c>
      <c r="M84" s="54">
        <v>1577.03</v>
      </c>
      <c r="N84" s="54">
        <v>1616.29</v>
      </c>
      <c r="O84" s="54">
        <v>1700.63</v>
      </c>
      <c r="P84" s="54">
        <v>1771.09</v>
      </c>
      <c r="Q84" s="54">
        <v>1841.51</v>
      </c>
      <c r="R84" s="54">
        <v>1913.14</v>
      </c>
      <c r="S84" s="54">
        <v>1983.56</v>
      </c>
    </row>
    <row r="85" spans="1:19" x14ac:dyDescent="0.3">
      <c r="A85" s="65" t="s">
        <v>47</v>
      </c>
      <c r="B85" s="65"/>
      <c r="C85" s="65"/>
      <c r="D85" s="65"/>
      <c r="E85" s="65"/>
      <c r="F85" s="65"/>
      <c r="G85" s="65"/>
      <c r="H85" s="65"/>
      <c r="I85" s="65"/>
      <c r="J85" s="65"/>
      <c r="K85" s="65"/>
      <c r="L85" s="65"/>
      <c r="M85" s="65"/>
      <c r="N85" s="65"/>
      <c r="O85" s="65"/>
      <c r="P85" s="65"/>
      <c r="Q85" s="65"/>
      <c r="R85" s="65"/>
      <c r="S85" s="65"/>
    </row>
    <row r="87" spans="1:19" ht="15.5" x14ac:dyDescent="0.3">
      <c r="A87" s="37" t="s">
        <v>43</v>
      </c>
      <c r="B87" s="37"/>
      <c r="C87" s="37"/>
      <c r="D87" s="37"/>
      <c r="E87" s="37"/>
      <c r="F87" s="37"/>
      <c r="G87" s="37"/>
      <c r="H87" s="37"/>
      <c r="I87" s="37"/>
      <c r="J87" s="37"/>
      <c r="K87" s="37"/>
      <c r="L87" s="37"/>
      <c r="M87" s="37"/>
      <c r="N87" s="37"/>
      <c r="O87" s="37"/>
      <c r="P87" s="37"/>
      <c r="Q87" s="37"/>
      <c r="R87" s="37"/>
      <c r="S87" s="37"/>
    </row>
    <row r="88" spans="1:19" x14ac:dyDescent="0.3">
      <c r="A88" s="38" t="s">
        <v>51</v>
      </c>
      <c r="B88" s="38"/>
      <c r="C88" s="38"/>
      <c r="D88" s="38"/>
      <c r="E88" s="38"/>
      <c r="F88" s="38"/>
      <c r="G88" s="38"/>
      <c r="H88" s="38"/>
      <c r="I88" s="38"/>
      <c r="J88" s="38"/>
      <c r="K88" s="38"/>
      <c r="L88" s="38"/>
      <c r="M88" s="38"/>
      <c r="N88" s="38"/>
      <c r="O88" s="38"/>
      <c r="P88" s="38"/>
      <c r="Q88" s="38"/>
      <c r="R88" s="38"/>
      <c r="S88" s="38"/>
    </row>
    <row r="89" spans="1:19" s="39" customFormat="1" ht="6" customHeight="1" x14ac:dyDescent="0.3">
      <c r="C89" s="40"/>
      <c r="D89" s="40"/>
      <c r="E89" s="40"/>
      <c r="F89" s="40"/>
      <c r="G89" s="40"/>
      <c r="H89" s="40"/>
      <c r="I89" s="40"/>
      <c r="J89" s="40"/>
      <c r="K89" s="40"/>
      <c r="L89" s="40"/>
      <c r="M89" s="40"/>
      <c r="N89" s="40"/>
      <c r="O89" s="40"/>
      <c r="P89" s="40"/>
      <c r="Q89" s="40"/>
      <c r="R89" s="40"/>
      <c r="S89" s="40"/>
    </row>
    <row r="90" spans="1:19" ht="14.5" thickBot="1" x14ac:dyDescent="0.35">
      <c r="A90" s="41"/>
      <c r="B90" s="41"/>
      <c r="C90" s="42">
        <v>800</v>
      </c>
      <c r="D90" s="42">
        <v>1000</v>
      </c>
      <c r="E90" s="42">
        <v>1200</v>
      </c>
      <c r="F90" s="42">
        <v>1400</v>
      </c>
      <c r="G90" s="42">
        <v>1600</v>
      </c>
      <c r="H90" s="42">
        <v>1800</v>
      </c>
      <c r="I90" s="42">
        <v>2000</v>
      </c>
      <c r="J90" s="42">
        <v>2200</v>
      </c>
      <c r="K90" s="42">
        <v>2400</v>
      </c>
      <c r="L90" s="42">
        <v>2600</v>
      </c>
      <c r="M90" s="42">
        <v>2800</v>
      </c>
      <c r="N90" s="42">
        <v>3000</v>
      </c>
      <c r="O90" s="42">
        <v>3200</v>
      </c>
      <c r="P90" s="42">
        <v>3400</v>
      </c>
      <c r="Q90" s="42">
        <v>3600</v>
      </c>
      <c r="R90" s="42">
        <v>3800</v>
      </c>
      <c r="S90" s="42">
        <v>4000</v>
      </c>
    </row>
    <row r="91" spans="1:19" x14ac:dyDescent="0.3">
      <c r="A91" s="43">
        <v>800</v>
      </c>
      <c r="B91" s="44"/>
      <c r="C91" s="45">
        <v>601.28</v>
      </c>
      <c r="D91" s="46">
        <v>640.54</v>
      </c>
      <c r="E91" s="46">
        <v>679.8</v>
      </c>
      <c r="F91" s="46">
        <v>789.19</v>
      </c>
      <c r="G91" s="46">
        <v>828.45</v>
      </c>
      <c r="H91" s="46">
        <v>867.71</v>
      </c>
      <c r="I91" s="46">
        <v>906.98</v>
      </c>
      <c r="J91" s="46">
        <v>946.24</v>
      </c>
      <c r="K91" s="46">
        <v>985.5</v>
      </c>
      <c r="L91" s="46">
        <v>1024.76</v>
      </c>
      <c r="M91" s="47">
        <v>1064.03</v>
      </c>
      <c r="N91" s="47">
        <v>1103.25</v>
      </c>
      <c r="O91" s="47">
        <v>1142.51</v>
      </c>
      <c r="P91" s="47">
        <v>1181.78</v>
      </c>
      <c r="Q91" s="47">
        <v>1221.04</v>
      </c>
      <c r="R91" s="47">
        <v>1260.3</v>
      </c>
      <c r="S91" s="47">
        <v>1299.56</v>
      </c>
    </row>
    <row r="92" spans="1:19" x14ac:dyDescent="0.3">
      <c r="A92" s="48">
        <v>1000</v>
      </c>
      <c r="B92" s="44"/>
      <c r="C92" s="52">
        <v>627.71</v>
      </c>
      <c r="D92" s="53">
        <v>666.98</v>
      </c>
      <c r="E92" s="53">
        <v>706.24</v>
      </c>
      <c r="F92" s="53">
        <v>828.15</v>
      </c>
      <c r="G92" s="53">
        <v>867.41</v>
      </c>
      <c r="H92" s="53">
        <v>906.68</v>
      </c>
      <c r="I92" s="53">
        <v>945.94</v>
      </c>
      <c r="J92" s="53">
        <v>985.2</v>
      </c>
      <c r="K92" s="53">
        <v>1024.46</v>
      </c>
      <c r="L92" s="53">
        <v>1063.73</v>
      </c>
      <c r="M92" s="54">
        <v>1102.95</v>
      </c>
      <c r="N92" s="54">
        <v>1142.21</v>
      </c>
      <c r="O92" s="54">
        <v>1181.48</v>
      </c>
      <c r="P92" s="54">
        <v>1220.74</v>
      </c>
      <c r="Q92" s="54">
        <v>1260</v>
      </c>
      <c r="R92" s="54">
        <v>1299.26</v>
      </c>
      <c r="S92" s="54">
        <v>1338.53</v>
      </c>
    </row>
    <row r="93" spans="1:19" x14ac:dyDescent="0.3">
      <c r="A93" s="48">
        <v>1200</v>
      </c>
      <c r="B93" s="44"/>
      <c r="C93" s="52">
        <v>654.15</v>
      </c>
      <c r="D93" s="53">
        <v>693.41</v>
      </c>
      <c r="E93" s="53">
        <v>732.68</v>
      </c>
      <c r="F93" s="53">
        <v>867.11</v>
      </c>
      <c r="G93" s="53">
        <v>906.38</v>
      </c>
      <c r="H93" s="53">
        <v>945.64</v>
      </c>
      <c r="I93" s="53">
        <v>984.9</v>
      </c>
      <c r="J93" s="53">
        <v>1024.1600000000001</v>
      </c>
      <c r="K93" s="53">
        <v>1063.43</v>
      </c>
      <c r="L93" s="53">
        <v>1102.6500000000001</v>
      </c>
      <c r="M93" s="54">
        <v>1141.9100000000001</v>
      </c>
      <c r="N93" s="54">
        <v>1181.18</v>
      </c>
      <c r="O93" s="54">
        <v>1220.44</v>
      </c>
      <c r="P93" s="54">
        <v>1259.7</v>
      </c>
      <c r="Q93" s="54">
        <v>1298.96</v>
      </c>
      <c r="R93" s="54">
        <v>1338.23</v>
      </c>
      <c r="S93" s="54">
        <v>1377.49</v>
      </c>
    </row>
    <row r="94" spans="1:19" x14ac:dyDescent="0.3">
      <c r="A94" s="48">
        <v>1400</v>
      </c>
      <c r="B94" s="44"/>
      <c r="C94" s="52">
        <v>680.59</v>
      </c>
      <c r="D94" s="53">
        <v>719.85</v>
      </c>
      <c r="E94" s="53">
        <v>759.11</v>
      </c>
      <c r="F94" s="53">
        <v>906.08</v>
      </c>
      <c r="G94" s="53">
        <v>945.34</v>
      </c>
      <c r="H94" s="53">
        <v>984.6</v>
      </c>
      <c r="I94" s="53">
        <v>1023.86</v>
      </c>
      <c r="J94" s="53">
        <v>1063.1300000000001</v>
      </c>
      <c r="K94" s="53">
        <v>1102.3499999999999</v>
      </c>
      <c r="L94" s="53">
        <v>1141.6099999999999</v>
      </c>
      <c r="M94" s="54">
        <v>1180.8800000000001</v>
      </c>
      <c r="N94" s="54">
        <v>1220.1400000000001</v>
      </c>
      <c r="O94" s="54">
        <v>1259.4000000000001</v>
      </c>
      <c r="P94" s="54">
        <v>1298.6600000000001</v>
      </c>
      <c r="Q94" s="54">
        <v>1337.93</v>
      </c>
      <c r="R94" s="54">
        <v>1377.19</v>
      </c>
      <c r="S94" s="54">
        <v>1416.45</v>
      </c>
    </row>
    <row r="95" spans="1:19" x14ac:dyDescent="0.3">
      <c r="A95" s="48">
        <v>1600</v>
      </c>
      <c r="B95" s="44"/>
      <c r="C95" s="52">
        <v>707.03</v>
      </c>
      <c r="D95" s="53">
        <v>746.25</v>
      </c>
      <c r="E95" s="53">
        <v>785.51</v>
      </c>
      <c r="F95" s="53">
        <v>945.04</v>
      </c>
      <c r="G95" s="53">
        <v>984.3</v>
      </c>
      <c r="H95" s="53">
        <v>1023.56</v>
      </c>
      <c r="I95" s="53">
        <v>1062.79</v>
      </c>
      <c r="J95" s="53">
        <v>1102.05</v>
      </c>
      <c r="K95" s="53">
        <v>1141.31</v>
      </c>
      <c r="L95" s="53">
        <v>1180.58</v>
      </c>
      <c r="M95" s="54">
        <v>1219.8399999999999</v>
      </c>
      <c r="N95" s="54">
        <v>1259.0999999999999</v>
      </c>
      <c r="O95" s="54">
        <v>1298.3599999999999</v>
      </c>
      <c r="P95" s="54">
        <v>1337.63</v>
      </c>
      <c r="Q95" s="54">
        <v>1376.89</v>
      </c>
      <c r="R95" s="54">
        <v>1416.15</v>
      </c>
      <c r="S95" s="54">
        <v>1455.41</v>
      </c>
    </row>
    <row r="96" spans="1:19" x14ac:dyDescent="0.3">
      <c r="A96" s="48">
        <v>1800</v>
      </c>
      <c r="B96" s="44"/>
      <c r="C96" s="52">
        <v>733.43</v>
      </c>
      <c r="D96" s="53">
        <v>772.69</v>
      </c>
      <c r="E96" s="53">
        <v>811.95</v>
      </c>
      <c r="F96" s="53">
        <v>984</v>
      </c>
      <c r="G96" s="53">
        <v>1023.26</v>
      </c>
      <c r="H96" s="53">
        <v>1062.49</v>
      </c>
      <c r="I96" s="53">
        <v>1101.75</v>
      </c>
      <c r="J96" s="53">
        <v>1141.01</v>
      </c>
      <c r="K96" s="53">
        <v>1180.28</v>
      </c>
      <c r="L96" s="53">
        <v>1219.54</v>
      </c>
      <c r="M96" s="54">
        <v>1258.8</v>
      </c>
      <c r="N96" s="54">
        <v>1298.06</v>
      </c>
      <c r="O96" s="54">
        <v>1337.33</v>
      </c>
      <c r="P96" s="54">
        <v>1376.59</v>
      </c>
      <c r="Q96" s="54">
        <v>1415.85</v>
      </c>
      <c r="R96" s="54">
        <v>1455.11</v>
      </c>
      <c r="S96" s="54">
        <v>1494.38</v>
      </c>
    </row>
    <row r="97" spans="1:19" x14ac:dyDescent="0.3">
      <c r="A97" s="48">
        <v>2000</v>
      </c>
      <c r="B97" s="44"/>
      <c r="C97" s="52">
        <v>759.86</v>
      </c>
      <c r="D97" s="53">
        <v>799.13</v>
      </c>
      <c r="E97" s="53">
        <v>838.39</v>
      </c>
      <c r="F97" s="53">
        <v>1022.96</v>
      </c>
      <c r="G97" s="53">
        <v>1062.19</v>
      </c>
      <c r="H97" s="53">
        <v>1101.45</v>
      </c>
      <c r="I97" s="53">
        <v>1140.71</v>
      </c>
      <c r="J97" s="53">
        <v>1179.98</v>
      </c>
      <c r="K97" s="53">
        <v>1219.24</v>
      </c>
      <c r="L97" s="53">
        <v>1258.5</v>
      </c>
      <c r="M97" s="54">
        <v>1297.76</v>
      </c>
      <c r="N97" s="54">
        <v>1337.03</v>
      </c>
      <c r="O97" s="54">
        <v>1376.29</v>
      </c>
      <c r="P97" s="54">
        <v>1415.55</v>
      </c>
      <c r="Q97" s="54">
        <v>1454.81</v>
      </c>
      <c r="R97" s="54">
        <v>1494.08</v>
      </c>
      <c r="S97" s="54">
        <v>1533.3</v>
      </c>
    </row>
    <row r="98" spans="1:19" x14ac:dyDescent="0.3">
      <c r="A98" s="48">
        <v>2200</v>
      </c>
      <c r="B98" s="44"/>
      <c r="C98" s="52">
        <v>786.3</v>
      </c>
      <c r="D98" s="53">
        <v>825.56</v>
      </c>
      <c r="E98" s="53">
        <v>864.83</v>
      </c>
      <c r="F98" s="53">
        <v>1061.8900000000001</v>
      </c>
      <c r="G98" s="53">
        <v>1101.1500000000001</v>
      </c>
      <c r="H98" s="53">
        <v>1140.4100000000001</v>
      </c>
      <c r="I98" s="53">
        <v>1179.68</v>
      </c>
      <c r="J98" s="53">
        <v>1218.94</v>
      </c>
      <c r="K98" s="53">
        <v>1258.2</v>
      </c>
      <c r="L98" s="53">
        <v>1297.46</v>
      </c>
      <c r="M98" s="54">
        <v>1336.73</v>
      </c>
      <c r="N98" s="54">
        <v>1375.99</v>
      </c>
      <c r="O98" s="54">
        <v>1415.25</v>
      </c>
      <c r="P98" s="54">
        <v>1454.51</v>
      </c>
      <c r="Q98" s="54">
        <v>1493.78</v>
      </c>
      <c r="R98" s="54">
        <v>1533</v>
      </c>
      <c r="S98" s="54">
        <v>1572.26</v>
      </c>
    </row>
    <row r="99" spans="1:19" x14ac:dyDescent="0.3">
      <c r="A99" s="48">
        <v>2400</v>
      </c>
      <c r="B99" s="44"/>
      <c r="C99" s="52">
        <v>812.74</v>
      </c>
      <c r="D99" s="53">
        <v>852</v>
      </c>
      <c r="E99" s="53">
        <v>891.26</v>
      </c>
      <c r="F99" s="53">
        <v>1100.8499999999999</v>
      </c>
      <c r="G99" s="53">
        <v>1140.1099999999999</v>
      </c>
      <c r="H99" s="53">
        <v>1179.3800000000001</v>
      </c>
      <c r="I99" s="53">
        <v>1218.6400000000001</v>
      </c>
      <c r="J99" s="53">
        <v>1257.9000000000001</v>
      </c>
      <c r="K99" s="53">
        <v>1297.1600000000001</v>
      </c>
      <c r="L99" s="54">
        <v>1336.43</v>
      </c>
      <c r="M99" s="54">
        <v>1414.13</v>
      </c>
      <c r="N99" s="54">
        <v>1480.35</v>
      </c>
      <c r="O99" s="54">
        <v>1547.89</v>
      </c>
      <c r="P99" s="54">
        <v>1614.11</v>
      </c>
      <c r="Q99" s="54">
        <v>1680.38</v>
      </c>
      <c r="R99" s="54">
        <v>1746.64</v>
      </c>
      <c r="S99" s="54">
        <v>1812.86</v>
      </c>
    </row>
    <row r="100" spans="1:19" x14ac:dyDescent="0.3">
      <c r="A100" s="48">
        <v>2600</v>
      </c>
      <c r="B100" s="44"/>
      <c r="C100" s="52">
        <v>839.18</v>
      </c>
      <c r="D100" s="53">
        <v>878.44</v>
      </c>
      <c r="E100" s="53">
        <v>917.7</v>
      </c>
      <c r="F100" s="53">
        <v>1139.81</v>
      </c>
      <c r="G100" s="53">
        <v>1179.08</v>
      </c>
      <c r="H100" s="53">
        <v>1218.3399999999999</v>
      </c>
      <c r="I100" s="53">
        <v>1257.5999999999999</v>
      </c>
      <c r="J100" s="53">
        <v>1296.8599999999999</v>
      </c>
      <c r="K100" s="54">
        <v>1336.13</v>
      </c>
      <c r="L100" s="54">
        <v>1375.39</v>
      </c>
      <c r="M100" s="54">
        <v>1454.33</v>
      </c>
      <c r="N100" s="54">
        <v>1523.1</v>
      </c>
      <c r="O100" s="54">
        <v>1590.6</v>
      </c>
      <c r="P100" s="54">
        <v>1659.34</v>
      </c>
      <c r="Q100" s="54">
        <v>1726.84</v>
      </c>
      <c r="R100" s="54">
        <v>1795.61</v>
      </c>
      <c r="S100" s="54">
        <v>1863.11</v>
      </c>
    </row>
    <row r="101" spans="1:19" x14ac:dyDescent="0.3">
      <c r="A101" s="48">
        <v>2800</v>
      </c>
      <c r="B101" s="44"/>
      <c r="C101" s="52">
        <v>865.61</v>
      </c>
      <c r="D101" s="53">
        <v>904.88</v>
      </c>
      <c r="E101" s="53">
        <v>944.14</v>
      </c>
      <c r="F101" s="53">
        <v>1178.78</v>
      </c>
      <c r="G101" s="53">
        <v>1218.04</v>
      </c>
      <c r="H101" s="53">
        <v>1257.3</v>
      </c>
      <c r="I101" s="53">
        <v>1296.56</v>
      </c>
      <c r="J101" s="54">
        <v>1335.83</v>
      </c>
      <c r="K101" s="54">
        <v>1375.09</v>
      </c>
      <c r="L101" s="54">
        <v>1414.35</v>
      </c>
      <c r="M101" s="54">
        <v>1494.53</v>
      </c>
      <c r="N101" s="54">
        <v>1564.54</v>
      </c>
      <c r="O101" s="54">
        <v>1634.55</v>
      </c>
      <c r="P101" s="54">
        <v>1704.56</v>
      </c>
      <c r="Q101" s="54">
        <v>1774.58</v>
      </c>
      <c r="R101" s="54">
        <v>1844.59</v>
      </c>
      <c r="S101" s="54">
        <v>1914.6</v>
      </c>
    </row>
    <row r="102" spans="1:19" x14ac:dyDescent="0.3">
      <c r="A102" s="48">
        <v>3000</v>
      </c>
      <c r="B102" s="44"/>
      <c r="C102" s="52">
        <v>892.05</v>
      </c>
      <c r="D102" s="53">
        <v>931.31</v>
      </c>
      <c r="E102" s="53">
        <v>970.58</v>
      </c>
      <c r="F102" s="53">
        <v>1217.74</v>
      </c>
      <c r="G102" s="53">
        <v>1257</v>
      </c>
      <c r="H102" s="53">
        <v>1296.26</v>
      </c>
      <c r="I102" s="54">
        <v>1335.53</v>
      </c>
      <c r="J102" s="54">
        <v>1374.79</v>
      </c>
      <c r="K102" s="54">
        <v>1414.05</v>
      </c>
      <c r="L102" s="54">
        <v>1453.28</v>
      </c>
      <c r="M102" s="54">
        <v>1534.76</v>
      </c>
      <c r="N102" s="54">
        <v>1606.01</v>
      </c>
      <c r="O102" s="54">
        <v>1678.54</v>
      </c>
      <c r="P102" s="54">
        <v>1749.79</v>
      </c>
      <c r="Q102" s="54">
        <v>1822.31</v>
      </c>
      <c r="R102" s="54">
        <v>1893.56</v>
      </c>
      <c r="S102" s="54">
        <v>1964.81</v>
      </c>
    </row>
    <row r="103" spans="1:19" x14ac:dyDescent="0.3">
      <c r="A103" s="48">
        <v>3200</v>
      </c>
      <c r="B103" s="44"/>
      <c r="C103" s="52">
        <v>918.49</v>
      </c>
      <c r="D103" s="53">
        <v>957.75</v>
      </c>
      <c r="E103" s="53">
        <v>997.01</v>
      </c>
      <c r="F103" s="53">
        <v>1256.7</v>
      </c>
      <c r="G103" s="53">
        <v>1295.96</v>
      </c>
      <c r="H103" s="54">
        <v>1335.23</v>
      </c>
      <c r="I103" s="54">
        <v>1374.49</v>
      </c>
      <c r="J103" s="54">
        <v>1413.75</v>
      </c>
      <c r="K103" s="54">
        <v>1452.98</v>
      </c>
      <c r="L103" s="54">
        <v>1492.24</v>
      </c>
      <c r="M103" s="54">
        <v>1573.73</v>
      </c>
      <c r="N103" s="54">
        <v>1647.49</v>
      </c>
      <c r="O103" s="54">
        <v>1721.25</v>
      </c>
      <c r="P103" s="54">
        <v>1795.01</v>
      </c>
      <c r="Q103" s="54">
        <v>1868.78</v>
      </c>
      <c r="R103" s="54">
        <v>1942.54</v>
      </c>
      <c r="S103" s="54">
        <v>2016.3</v>
      </c>
    </row>
    <row r="104" spans="1:19" x14ac:dyDescent="0.3">
      <c r="A104" s="48">
        <v>3400</v>
      </c>
      <c r="B104" s="44"/>
      <c r="C104" s="52">
        <v>944.93</v>
      </c>
      <c r="D104" s="53">
        <v>984.19</v>
      </c>
      <c r="E104" s="53">
        <v>1023.41</v>
      </c>
      <c r="F104" s="53">
        <v>1295.6600000000001</v>
      </c>
      <c r="G104" s="54">
        <v>1334.93</v>
      </c>
      <c r="H104" s="54">
        <v>1374.19</v>
      </c>
      <c r="I104" s="54">
        <v>1413.45</v>
      </c>
      <c r="J104" s="54">
        <v>1452.68</v>
      </c>
      <c r="K104" s="54">
        <v>1491.94</v>
      </c>
      <c r="L104" s="54">
        <v>1531.2</v>
      </c>
      <c r="M104" s="54">
        <v>1613.93</v>
      </c>
      <c r="N104" s="54">
        <v>1690.2</v>
      </c>
      <c r="O104" s="54">
        <v>1765.2</v>
      </c>
      <c r="P104" s="54">
        <v>1840.24</v>
      </c>
      <c r="Q104" s="54">
        <v>1916.51</v>
      </c>
      <c r="R104" s="54">
        <v>1991.51</v>
      </c>
      <c r="S104" s="54">
        <v>2067.79</v>
      </c>
    </row>
    <row r="105" spans="1:19" x14ac:dyDescent="0.3">
      <c r="A105" s="48">
        <v>3600</v>
      </c>
      <c r="B105" s="44"/>
      <c r="C105" s="52">
        <v>971.36</v>
      </c>
      <c r="D105" s="53">
        <v>1010.59</v>
      </c>
      <c r="E105" s="53">
        <v>1049.8499999999999</v>
      </c>
      <c r="F105" s="53">
        <v>1334.63</v>
      </c>
      <c r="G105" s="54">
        <v>1373.89</v>
      </c>
      <c r="H105" s="54">
        <v>1413.15</v>
      </c>
      <c r="I105" s="54">
        <v>1452.38</v>
      </c>
      <c r="J105" s="54">
        <v>1491.64</v>
      </c>
      <c r="K105" s="54">
        <v>1530.9</v>
      </c>
      <c r="L105" s="54">
        <v>1570.16</v>
      </c>
      <c r="M105" s="54">
        <v>1654.13</v>
      </c>
      <c r="N105" s="54">
        <v>1731.64</v>
      </c>
      <c r="O105" s="54">
        <v>1809.19</v>
      </c>
      <c r="P105" s="54">
        <v>1886.7</v>
      </c>
      <c r="Q105" s="54">
        <v>1962.98</v>
      </c>
      <c r="R105" s="54">
        <v>2040.49</v>
      </c>
      <c r="S105" s="54">
        <v>2118</v>
      </c>
    </row>
    <row r="106" spans="1:19" x14ac:dyDescent="0.3">
      <c r="A106" s="65" t="s">
        <v>47</v>
      </c>
      <c r="B106" s="65"/>
      <c r="C106" s="65"/>
      <c r="D106" s="65"/>
      <c r="E106" s="65"/>
      <c r="F106" s="65"/>
      <c r="G106" s="65"/>
      <c r="H106" s="65"/>
      <c r="I106" s="65"/>
      <c r="J106" s="65"/>
      <c r="K106" s="65"/>
      <c r="L106" s="65"/>
      <c r="M106" s="65"/>
      <c r="N106" s="65"/>
      <c r="O106" s="65"/>
      <c r="P106" s="65"/>
      <c r="Q106" s="65"/>
      <c r="R106" s="65"/>
      <c r="S106" s="65"/>
    </row>
    <row r="108" spans="1:19" ht="15.5" x14ac:dyDescent="0.3">
      <c r="A108" s="37" t="s">
        <v>44</v>
      </c>
      <c r="B108" s="37"/>
      <c r="C108" s="37"/>
      <c r="D108" s="37"/>
      <c r="E108" s="37"/>
      <c r="F108" s="37"/>
      <c r="G108" s="37"/>
      <c r="H108" s="37"/>
      <c r="I108" s="37"/>
      <c r="J108" s="37"/>
      <c r="K108" s="37"/>
      <c r="L108" s="37"/>
      <c r="M108" s="37"/>
      <c r="N108" s="37"/>
      <c r="O108" s="37"/>
      <c r="P108" s="37"/>
      <c r="Q108" s="37"/>
      <c r="R108" s="37"/>
      <c r="S108" s="37"/>
    </row>
    <row r="109" spans="1:19" x14ac:dyDescent="0.3">
      <c r="A109" s="38" t="s">
        <v>52</v>
      </c>
      <c r="B109" s="38"/>
      <c r="C109" s="38"/>
      <c r="D109" s="38"/>
      <c r="E109" s="38"/>
      <c r="F109" s="38"/>
      <c r="G109" s="38"/>
      <c r="H109" s="38"/>
      <c r="I109" s="38"/>
      <c r="J109" s="38"/>
      <c r="K109" s="38"/>
      <c r="L109" s="38"/>
      <c r="M109" s="38"/>
      <c r="N109" s="38"/>
      <c r="O109" s="38"/>
      <c r="P109" s="38"/>
      <c r="Q109" s="38"/>
      <c r="R109" s="38"/>
      <c r="S109" s="38"/>
    </row>
    <row r="110" spans="1:19" s="39" customFormat="1" ht="6" customHeight="1" x14ac:dyDescent="0.3">
      <c r="C110" s="40"/>
      <c r="D110" s="40"/>
      <c r="E110" s="40"/>
      <c r="F110" s="40"/>
      <c r="G110" s="40"/>
      <c r="H110" s="40"/>
      <c r="I110" s="40"/>
      <c r="J110" s="40"/>
      <c r="K110" s="40"/>
      <c r="L110" s="40"/>
      <c r="M110" s="40"/>
      <c r="N110" s="40"/>
      <c r="O110" s="40"/>
      <c r="P110" s="40"/>
      <c r="Q110" s="40"/>
      <c r="R110" s="40"/>
      <c r="S110" s="40"/>
    </row>
    <row r="111" spans="1:19" ht="14.5" thickBot="1" x14ac:dyDescent="0.35">
      <c r="A111" s="41"/>
      <c r="B111" s="41"/>
      <c r="C111" s="42">
        <v>800</v>
      </c>
      <c r="D111" s="42">
        <v>1000</v>
      </c>
      <c r="E111" s="42">
        <v>1200</v>
      </c>
      <c r="F111" s="42">
        <v>1400</v>
      </c>
      <c r="G111" s="42">
        <v>1600</v>
      </c>
      <c r="H111" s="42">
        <v>1800</v>
      </c>
      <c r="I111" s="42">
        <v>2000</v>
      </c>
      <c r="J111" s="42">
        <v>2200</v>
      </c>
      <c r="K111" s="42">
        <v>2400</v>
      </c>
      <c r="L111" s="42">
        <v>2600</v>
      </c>
      <c r="M111" s="42">
        <v>2800</v>
      </c>
      <c r="N111" s="42">
        <v>3000</v>
      </c>
      <c r="O111" s="42">
        <v>3200</v>
      </c>
      <c r="P111" s="42">
        <v>3400</v>
      </c>
      <c r="Q111" s="42">
        <v>3600</v>
      </c>
      <c r="R111" s="42">
        <v>3800</v>
      </c>
      <c r="S111" s="42">
        <v>4000</v>
      </c>
    </row>
    <row r="112" spans="1:19" x14ac:dyDescent="0.3">
      <c r="A112" s="43">
        <v>800</v>
      </c>
      <c r="B112" s="44"/>
      <c r="C112" s="45">
        <v>598.30999999999995</v>
      </c>
      <c r="D112" s="46">
        <v>637.58000000000004</v>
      </c>
      <c r="E112" s="46">
        <v>744</v>
      </c>
      <c r="F112" s="46">
        <v>783.23</v>
      </c>
      <c r="G112" s="46">
        <v>822.49</v>
      </c>
      <c r="H112" s="46">
        <v>861.75</v>
      </c>
      <c r="I112" s="46">
        <v>901.01</v>
      </c>
      <c r="J112" s="46">
        <v>940.28</v>
      </c>
      <c r="K112" s="46">
        <v>979.54</v>
      </c>
      <c r="L112" s="46">
        <v>1018.8</v>
      </c>
      <c r="M112" s="47">
        <v>1058.06</v>
      </c>
      <c r="N112" s="47">
        <v>1097.33</v>
      </c>
      <c r="O112" s="47">
        <v>1136.5899999999999</v>
      </c>
      <c r="P112" s="47">
        <v>1175.8499999999999</v>
      </c>
      <c r="Q112" s="47">
        <v>1215.1099999999999</v>
      </c>
      <c r="R112" s="47">
        <v>1254.3399999999999</v>
      </c>
      <c r="S112" s="47">
        <v>1293.5999999999999</v>
      </c>
    </row>
    <row r="113" spans="1:19" x14ac:dyDescent="0.3">
      <c r="A113" s="48">
        <v>1000</v>
      </c>
      <c r="B113" s="44"/>
      <c r="C113" s="52">
        <v>624.23</v>
      </c>
      <c r="D113" s="53">
        <v>663.49</v>
      </c>
      <c r="E113" s="53">
        <v>781.88</v>
      </c>
      <c r="F113" s="53">
        <v>821.14</v>
      </c>
      <c r="G113" s="53">
        <v>860.4</v>
      </c>
      <c r="H113" s="53">
        <v>899.66</v>
      </c>
      <c r="I113" s="53">
        <v>938.89</v>
      </c>
      <c r="J113" s="53">
        <v>978.15</v>
      </c>
      <c r="K113" s="53">
        <v>1017.41</v>
      </c>
      <c r="L113" s="53">
        <v>1056.68</v>
      </c>
      <c r="M113" s="54">
        <v>1095.94</v>
      </c>
      <c r="N113" s="54">
        <v>1135.2</v>
      </c>
      <c r="O113" s="54">
        <v>1174.46</v>
      </c>
      <c r="P113" s="54">
        <v>1213.73</v>
      </c>
      <c r="Q113" s="54">
        <v>1252.99</v>
      </c>
      <c r="R113" s="54">
        <v>1292.25</v>
      </c>
      <c r="S113" s="54">
        <v>1331.51</v>
      </c>
    </row>
    <row r="114" spans="1:19" x14ac:dyDescent="0.3">
      <c r="A114" s="48">
        <v>1200</v>
      </c>
      <c r="B114" s="44"/>
      <c r="C114" s="52">
        <v>650.14</v>
      </c>
      <c r="D114" s="53">
        <v>689.36</v>
      </c>
      <c r="E114" s="53">
        <v>819.75</v>
      </c>
      <c r="F114" s="53">
        <v>859.01</v>
      </c>
      <c r="G114" s="53">
        <v>898.28</v>
      </c>
      <c r="H114" s="53">
        <v>937.54</v>
      </c>
      <c r="I114" s="53">
        <v>976.8</v>
      </c>
      <c r="J114" s="53">
        <v>1016.06</v>
      </c>
      <c r="K114" s="53">
        <v>1055.33</v>
      </c>
      <c r="L114" s="53">
        <v>1094.5899999999999</v>
      </c>
      <c r="M114" s="54">
        <v>1133.81</v>
      </c>
      <c r="N114" s="54">
        <v>1173.08</v>
      </c>
      <c r="O114" s="54">
        <v>1212.3399999999999</v>
      </c>
      <c r="P114" s="54">
        <v>1251.5999999999999</v>
      </c>
      <c r="Q114" s="54">
        <v>1290.8599999999999</v>
      </c>
      <c r="R114" s="54">
        <v>1330.13</v>
      </c>
      <c r="S114" s="54">
        <v>1369.39</v>
      </c>
    </row>
    <row r="115" spans="1:19" x14ac:dyDescent="0.3">
      <c r="A115" s="48">
        <v>1400</v>
      </c>
      <c r="B115" s="44"/>
      <c r="C115" s="52">
        <v>676.01</v>
      </c>
      <c r="D115" s="53">
        <v>715.28</v>
      </c>
      <c r="E115" s="53">
        <v>857.63</v>
      </c>
      <c r="F115" s="53">
        <v>896.89</v>
      </c>
      <c r="G115" s="53">
        <v>936.15</v>
      </c>
      <c r="H115" s="53">
        <v>975.41</v>
      </c>
      <c r="I115" s="53">
        <v>1014.68</v>
      </c>
      <c r="J115" s="53">
        <v>1053.94</v>
      </c>
      <c r="K115" s="53">
        <v>1093.2</v>
      </c>
      <c r="L115" s="53">
        <v>1132.46</v>
      </c>
      <c r="M115" s="54">
        <v>1171.73</v>
      </c>
      <c r="N115" s="54">
        <v>1210.99</v>
      </c>
      <c r="O115" s="54">
        <v>1250.25</v>
      </c>
      <c r="P115" s="54">
        <v>1289.48</v>
      </c>
      <c r="Q115" s="54">
        <v>1328.74</v>
      </c>
      <c r="R115" s="54">
        <v>1368</v>
      </c>
      <c r="S115" s="54">
        <v>1407.26</v>
      </c>
    </row>
    <row r="116" spans="1:19" x14ac:dyDescent="0.3">
      <c r="A116" s="48">
        <v>1600</v>
      </c>
      <c r="B116" s="44"/>
      <c r="C116" s="52">
        <v>701.93</v>
      </c>
      <c r="D116" s="53">
        <v>741.19</v>
      </c>
      <c r="E116" s="53">
        <v>895.54</v>
      </c>
      <c r="F116" s="53">
        <v>934.8</v>
      </c>
      <c r="G116" s="53">
        <v>974.06</v>
      </c>
      <c r="H116" s="53">
        <v>1013.29</v>
      </c>
      <c r="I116" s="53">
        <v>1052.55</v>
      </c>
      <c r="J116" s="53">
        <v>1091.81</v>
      </c>
      <c r="K116" s="53">
        <v>1131.08</v>
      </c>
      <c r="L116" s="53">
        <v>1170.3399999999999</v>
      </c>
      <c r="M116" s="54">
        <v>1209.5999999999999</v>
      </c>
      <c r="N116" s="54">
        <v>1248.8599999999999</v>
      </c>
      <c r="O116" s="54">
        <v>1288.1300000000001</v>
      </c>
      <c r="P116" s="54">
        <v>1327.39</v>
      </c>
      <c r="Q116" s="54">
        <v>1366.65</v>
      </c>
      <c r="R116" s="54">
        <v>1405.91</v>
      </c>
      <c r="S116" s="54">
        <v>1445.18</v>
      </c>
    </row>
    <row r="117" spans="1:19" x14ac:dyDescent="0.3">
      <c r="A117" s="48">
        <v>1800</v>
      </c>
      <c r="B117" s="44"/>
      <c r="C117" s="52">
        <v>727.8</v>
      </c>
      <c r="D117" s="53">
        <v>767.06</v>
      </c>
      <c r="E117" s="53">
        <v>933.41</v>
      </c>
      <c r="F117" s="53">
        <v>972.68</v>
      </c>
      <c r="G117" s="53">
        <v>1011.94</v>
      </c>
      <c r="H117" s="53">
        <v>1051.2</v>
      </c>
      <c r="I117" s="53">
        <v>1090.46</v>
      </c>
      <c r="J117" s="53">
        <v>1129.73</v>
      </c>
      <c r="K117" s="53">
        <v>1168.95</v>
      </c>
      <c r="L117" s="53">
        <v>1208.21</v>
      </c>
      <c r="M117" s="54">
        <v>1247.48</v>
      </c>
      <c r="N117" s="54">
        <v>1286.74</v>
      </c>
      <c r="O117" s="54">
        <v>1326</v>
      </c>
      <c r="P117" s="54">
        <v>1365.26</v>
      </c>
      <c r="Q117" s="54">
        <v>1404.53</v>
      </c>
      <c r="R117" s="54">
        <v>1443.79</v>
      </c>
      <c r="S117" s="54">
        <v>1483.05</v>
      </c>
    </row>
    <row r="118" spans="1:19" x14ac:dyDescent="0.3">
      <c r="A118" s="48">
        <v>2000</v>
      </c>
      <c r="B118" s="44"/>
      <c r="C118" s="52">
        <v>753.71</v>
      </c>
      <c r="D118" s="53">
        <v>792.98</v>
      </c>
      <c r="E118" s="53">
        <v>971.29</v>
      </c>
      <c r="F118" s="53">
        <v>1010.55</v>
      </c>
      <c r="G118" s="53">
        <v>1049.81</v>
      </c>
      <c r="H118" s="53">
        <v>1089.08</v>
      </c>
      <c r="I118" s="53">
        <v>1128.3399999999999</v>
      </c>
      <c r="J118" s="53">
        <v>1167.5999999999999</v>
      </c>
      <c r="K118" s="53">
        <v>1240.95</v>
      </c>
      <c r="L118" s="53">
        <v>1306.1300000000001</v>
      </c>
      <c r="M118" s="54">
        <v>1372.5</v>
      </c>
      <c r="N118" s="54">
        <v>1437.68</v>
      </c>
      <c r="O118" s="54">
        <v>1502.85</v>
      </c>
      <c r="P118" s="54">
        <v>1568.03</v>
      </c>
      <c r="Q118" s="54">
        <v>1633.2</v>
      </c>
      <c r="R118" s="54">
        <v>1698.38</v>
      </c>
      <c r="S118" s="54">
        <v>1763.55</v>
      </c>
    </row>
    <row r="119" spans="1:19" x14ac:dyDescent="0.3">
      <c r="A119" s="48">
        <v>2200</v>
      </c>
      <c r="B119" s="44"/>
      <c r="C119" s="52">
        <v>779.63</v>
      </c>
      <c r="D119" s="53">
        <v>818.85</v>
      </c>
      <c r="E119" s="53">
        <v>1009.2</v>
      </c>
      <c r="F119" s="53">
        <v>1048.43</v>
      </c>
      <c r="G119" s="53">
        <v>1087.69</v>
      </c>
      <c r="H119" s="53">
        <v>1126.95</v>
      </c>
      <c r="I119" s="53">
        <v>1166.21</v>
      </c>
      <c r="J119" s="53">
        <v>1205.48</v>
      </c>
      <c r="K119" s="53">
        <v>1280.03</v>
      </c>
      <c r="L119" s="53">
        <v>1347.6</v>
      </c>
      <c r="M119" s="54">
        <v>1415.18</v>
      </c>
      <c r="N119" s="54">
        <v>1482.75</v>
      </c>
      <c r="O119" s="54">
        <v>1549.13</v>
      </c>
      <c r="P119" s="54">
        <v>1616.7</v>
      </c>
      <c r="Q119" s="54">
        <v>1684.28</v>
      </c>
      <c r="R119" s="54">
        <v>1751.85</v>
      </c>
      <c r="S119" s="54">
        <v>1819.43</v>
      </c>
    </row>
    <row r="120" spans="1:19" x14ac:dyDescent="0.3">
      <c r="A120" s="48">
        <v>2400</v>
      </c>
      <c r="B120" s="44"/>
      <c r="C120" s="52">
        <v>805.5</v>
      </c>
      <c r="D120" s="53">
        <v>844.76</v>
      </c>
      <c r="E120" s="53">
        <v>1047.08</v>
      </c>
      <c r="F120" s="53">
        <v>1086.3399999999999</v>
      </c>
      <c r="G120" s="53">
        <v>1125.5999999999999</v>
      </c>
      <c r="H120" s="53">
        <v>1164.8599999999999</v>
      </c>
      <c r="I120" s="53">
        <v>1204.1300000000001</v>
      </c>
      <c r="J120" s="53">
        <v>1243.3499999999999</v>
      </c>
      <c r="K120" s="53">
        <v>1319.1</v>
      </c>
      <c r="L120" s="54">
        <v>1389.08</v>
      </c>
      <c r="M120" s="54">
        <v>1457.85</v>
      </c>
      <c r="N120" s="54">
        <v>1527.83</v>
      </c>
      <c r="O120" s="54">
        <v>1596.6</v>
      </c>
      <c r="P120" s="54">
        <v>1666.58</v>
      </c>
      <c r="Q120" s="54">
        <v>1735.35</v>
      </c>
      <c r="R120" s="54">
        <v>1805.33</v>
      </c>
      <c r="S120" s="54">
        <v>1874.1</v>
      </c>
    </row>
    <row r="121" spans="1:19" x14ac:dyDescent="0.3">
      <c r="A121" s="48">
        <v>2600</v>
      </c>
      <c r="B121" s="44"/>
      <c r="C121" s="52">
        <v>831.41</v>
      </c>
      <c r="D121" s="53">
        <v>870.68</v>
      </c>
      <c r="E121" s="53">
        <v>1084.95</v>
      </c>
      <c r="F121" s="53">
        <v>1124.21</v>
      </c>
      <c r="G121" s="53">
        <v>1163.48</v>
      </c>
      <c r="H121" s="53">
        <v>1202.74</v>
      </c>
      <c r="I121" s="53">
        <v>1242</v>
      </c>
      <c r="J121" s="53">
        <v>1281.26</v>
      </c>
      <c r="K121" s="54">
        <v>1358.18</v>
      </c>
      <c r="L121" s="54">
        <v>1429.35</v>
      </c>
      <c r="M121" s="54">
        <v>1501.73</v>
      </c>
      <c r="N121" s="54">
        <v>1572.9</v>
      </c>
      <c r="O121" s="54">
        <v>1644.08</v>
      </c>
      <c r="P121" s="54">
        <v>1715.25</v>
      </c>
      <c r="Q121" s="54">
        <v>1787.63</v>
      </c>
      <c r="R121" s="54">
        <v>1858.8</v>
      </c>
      <c r="S121" s="54">
        <v>1929.98</v>
      </c>
    </row>
    <row r="122" spans="1:19" x14ac:dyDescent="0.3">
      <c r="A122" s="48">
        <v>2800</v>
      </c>
      <c r="B122" s="44"/>
      <c r="C122" s="52">
        <v>857.29</v>
      </c>
      <c r="D122" s="53">
        <v>896.55</v>
      </c>
      <c r="E122" s="53">
        <v>1122.83</v>
      </c>
      <c r="F122" s="53">
        <v>1162.0899999999999</v>
      </c>
      <c r="G122" s="53">
        <v>1201.3499999999999</v>
      </c>
      <c r="H122" s="53">
        <v>1240.6099999999999</v>
      </c>
      <c r="I122" s="53">
        <v>1279.8800000000001</v>
      </c>
      <c r="J122" s="54">
        <v>1319.14</v>
      </c>
      <c r="K122" s="54">
        <v>1397.29</v>
      </c>
      <c r="L122" s="54">
        <v>1470.83</v>
      </c>
      <c r="M122" s="54">
        <v>1544.4</v>
      </c>
      <c r="N122" s="54">
        <v>1617.98</v>
      </c>
      <c r="O122" s="54">
        <v>1691.55</v>
      </c>
      <c r="P122" s="54">
        <v>1765.13</v>
      </c>
      <c r="Q122" s="54">
        <v>1838.7</v>
      </c>
      <c r="R122" s="54">
        <v>1912.28</v>
      </c>
      <c r="S122" s="54">
        <v>1985.81</v>
      </c>
    </row>
    <row r="123" spans="1:19" x14ac:dyDescent="0.3">
      <c r="A123" s="48">
        <v>3000</v>
      </c>
      <c r="B123" s="44"/>
      <c r="C123" s="52">
        <v>883.2</v>
      </c>
      <c r="D123" s="53">
        <v>922.46</v>
      </c>
      <c r="E123" s="53">
        <v>1160.74</v>
      </c>
      <c r="F123" s="53">
        <v>1200</v>
      </c>
      <c r="G123" s="53">
        <v>1239.26</v>
      </c>
      <c r="H123" s="53">
        <v>1278.49</v>
      </c>
      <c r="I123" s="54">
        <v>1317.75</v>
      </c>
      <c r="J123" s="54">
        <v>1357.01</v>
      </c>
      <c r="K123" s="54">
        <v>1436.36</v>
      </c>
      <c r="L123" s="54">
        <v>1511.14</v>
      </c>
      <c r="M123" s="54">
        <v>1587.08</v>
      </c>
      <c r="N123" s="54">
        <v>1663.05</v>
      </c>
      <c r="O123" s="54">
        <v>1739.03</v>
      </c>
      <c r="P123" s="54">
        <v>1813.8</v>
      </c>
      <c r="Q123" s="54">
        <v>1889.78</v>
      </c>
      <c r="R123" s="54">
        <v>1965.71</v>
      </c>
      <c r="S123" s="54">
        <v>2041.69</v>
      </c>
    </row>
    <row r="124" spans="1:19" x14ac:dyDescent="0.3">
      <c r="A124" s="48">
        <v>3200</v>
      </c>
      <c r="B124" s="44"/>
      <c r="C124" s="52">
        <v>909.08</v>
      </c>
      <c r="D124" s="53">
        <v>948.34</v>
      </c>
      <c r="E124" s="53">
        <v>1198.6099999999999</v>
      </c>
      <c r="F124" s="53">
        <v>1237.8800000000001</v>
      </c>
      <c r="G124" s="53">
        <v>1277.1400000000001</v>
      </c>
      <c r="H124" s="54">
        <v>1316.4</v>
      </c>
      <c r="I124" s="54">
        <v>1355.66</v>
      </c>
      <c r="J124" s="54">
        <v>1394.93</v>
      </c>
      <c r="K124" s="54">
        <v>1475.44</v>
      </c>
      <c r="L124" s="54">
        <v>1552.61</v>
      </c>
      <c r="M124" s="54">
        <v>1629.79</v>
      </c>
      <c r="N124" s="54">
        <v>1708.13</v>
      </c>
      <c r="O124" s="54">
        <v>1785.3</v>
      </c>
      <c r="P124" s="54">
        <v>1863.68</v>
      </c>
      <c r="Q124" s="54">
        <v>1940.85</v>
      </c>
      <c r="R124" s="54">
        <v>2019.19</v>
      </c>
      <c r="S124" s="54">
        <v>2096.36</v>
      </c>
    </row>
    <row r="125" spans="1:19" x14ac:dyDescent="0.3">
      <c r="A125" s="48">
        <v>3400</v>
      </c>
      <c r="B125" s="44"/>
      <c r="C125" s="52">
        <v>934.99</v>
      </c>
      <c r="D125" s="53">
        <v>974.25</v>
      </c>
      <c r="E125" s="53">
        <v>1236.49</v>
      </c>
      <c r="F125" s="53">
        <v>1275.75</v>
      </c>
      <c r="G125" s="54">
        <v>1315.01</v>
      </c>
      <c r="H125" s="54">
        <v>1354.28</v>
      </c>
      <c r="I125" s="54">
        <v>1393.54</v>
      </c>
      <c r="J125" s="54">
        <v>1432.8</v>
      </c>
      <c r="K125" s="54">
        <v>1513.31</v>
      </c>
      <c r="L125" s="54">
        <v>1594.09</v>
      </c>
      <c r="M125" s="54">
        <v>1673.66</v>
      </c>
      <c r="N125" s="54">
        <v>1753.2</v>
      </c>
      <c r="O125" s="54">
        <v>1832.78</v>
      </c>
      <c r="P125" s="54">
        <v>1912.35</v>
      </c>
      <c r="Q125" s="54">
        <v>1993.13</v>
      </c>
      <c r="R125" s="54">
        <v>2072.66</v>
      </c>
      <c r="S125" s="54">
        <v>2152.2399999999998</v>
      </c>
    </row>
    <row r="126" spans="1:19" x14ac:dyDescent="0.3">
      <c r="A126" s="48">
        <v>3600</v>
      </c>
      <c r="B126" s="44"/>
      <c r="C126" s="52">
        <v>960.9</v>
      </c>
      <c r="D126" s="53">
        <v>1000.16</v>
      </c>
      <c r="E126" s="53">
        <v>1274.4000000000001</v>
      </c>
      <c r="F126" s="53">
        <v>1313.66</v>
      </c>
      <c r="G126" s="54">
        <v>1352.89</v>
      </c>
      <c r="H126" s="54">
        <v>1392.15</v>
      </c>
      <c r="I126" s="54">
        <v>1431.41</v>
      </c>
      <c r="J126" s="54">
        <v>1470.68</v>
      </c>
      <c r="K126" s="54">
        <v>1552.43</v>
      </c>
      <c r="L126" s="54">
        <v>1634.36</v>
      </c>
      <c r="M126" s="54">
        <v>1716.34</v>
      </c>
      <c r="N126" s="54">
        <v>1798.31</v>
      </c>
      <c r="O126" s="54">
        <v>1880.25</v>
      </c>
      <c r="P126" s="54">
        <v>1962.23</v>
      </c>
      <c r="Q126" s="54">
        <v>2044.2</v>
      </c>
      <c r="R126" s="54">
        <v>2126.14</v>
      </c>
      <c r="S126" s="54">
        <v>2208.11</v>
      </c>
    </row>
    <row r="127" spans="1:19" x14ac:dyDescent="0.3">
      <c r="A127" s="65" t="s">
        <v>47</v>
      </c>
      <c r="B127" s="65"/>
      <c r="C127" s="65"/>
      <c r="D127" s="65"/>
      <c r="E127" s="65"/>
      <c r="F127" s="65"/>
      <c r="G127" s="65"/>
      <c r="H127" s="65"/>
      <c r="I127" s="65"/>
      <c r="J127" s="65"/>
      <c r="K127" s="65"/>
      <c r="L127" s="65"/>
      <c r="M127" s="65"/>
      <c r="N127" s="65"/>
      <c r="O127" s="65"/>
      <c r="P127" s="65"/>
      <c r="Q127" s="65"/>
      <c r="R127" s="65"/>
      <c r="S127" s="65"/>
    </row>
    <row r="129" spans="1:19" ht="15.5" x14ac:dyDescent="0.3">
      <c r="A129" s="37" t="s">
        <v>45</v>
      </c>
      <c r="B129" s="37"/>
      <c r="C129" s="37"/>
      <c r="D129" s="37"/>
      <c r="E129" s="37"/>
      <c r="F129" s="37"/>
      <c r="G129" s="37"/>
      <c r="H129" s="37"/>
      <c r="I129" s="37"/>
      <c r="J129" s="37"/>
      <c r="K129" s="37"/>
      <c r="L129" s="37"/>
      <c r="M129" s="37"/>
      <c r="N129" s="37"/>
      <c r="O129" s="37"/>
      <c r="P129" s="37"/>
      <c r="Q129" s="37"/>
      <c r="R129" s="37"/>
      <c r="S129" s="37"/>
    </row>
    <row r="130" spans="1:19" x14ac:dyDescent="0.3">
      <c r="A130" s="38" t="s">
        <v>53</v>
      </c>
      <c r="B130" s="38"/>
      <c r="C130" s="38"/>
      <c r="D130" s="38"/>
      <c r="E130" s="38"/>
      <c r="F130" s="38"/>
      <c r="G130" s="38"/>
      <c r="H130" s="38"/>
      <c r="I130" s="38"/>
      <c r="J130" s="38"/>
      <c r="K130" s="38"/>
      <c r="L130" s="38"/>
      <c r="M130" s="38"/>
      <c r="N130" s="38"/>
      <c r="O130" s="38"/>
      <c r="P130" s="38"/>
      <c r="Q130" s="38"/>
      <c r="R130" s="38"/>
      <c r="S130" s="38"/>
    </row>
    <row r="131" spans="1:19" s="39" customFormat="1" ht="6" customHeight="1" x14ac:dyDescent="0.3">
      <c r="C131" s="40"/>
      <c r="D131" s="40"/>
      <c r="E131" s="40"/>
      <c r="F131" s="40"/>
      <c r="G131" s="40"/>
      <c r="H131" s="40"/>
      <c r="I131" s="40"/>
      <c r="J131" s="40"/>
      <c r="K131" s="40"/>
      <c r="L131" s="40"/>
      <c r="M131" s="40"/>
      <c r="N131" s="40"/>
      <c r="O131" s="40"/>
      <c r="P131" s="40"/>
      <c r="Q131" s="40"/>
      <c r="R131" s="40"/>
      <c r="S131" s="40"/>
    </row>
    <row r="132" spans="1:19" ht="14.5" thickBot="1" x14ac:dyDescent="0.35">
      <c r="A132" s="41"/>
      <c r="B132" s="41"/>
      <c r="C132" s="42">
        <v>800</v>
      </c>
      <c r="D132" s="42">
        <v>1000</v>
      </c>
      <c r="E132" s="42">
        <v>1200</v>
      </c>
      <c r="F132" s="42">
        <v>1400</v>
      </c>
      <c r="G132" s="42">
        <v>1600</v>
      </c>
      <c r="H132" s="42">
        <v>1800</v>
      </c>
      <c r="I132" s="42">
        <v>2000</v>
      </c>
      <c r="J132" s="42">
        <v>2200</v>
      </c>
      <c r="K132" s="42">
        <v>2400</v>
      </c>
      <c r="L132" s="42">
        <v>2600</v>
      </c>
      <c r="M132" s="42">
        <v>2800</v>
      </c>
      <c r="N132" s="42">
        <v>3000</v>
      </c>
      <c r="O132" s="42">
        <v>3200</v>
      </c>
      <c r="P132" s="42">
        <v>3400</v>
      </c>
      <c r="Q132" s="42">
        <v>3600</v>
      </c>
      <c r="R132" s="42">
        <v>3800</v>
      </c>
      <c r="S132" s="42">
        <v>4000</v>
      </c>
    </row>
    <row r="133" spans="1:19" x14ac:dyDescent="0.3">
      <c r="A133" s="43">
        <v>800</v>
      </c>
      <c r="B133" s="44"/>
      <c r="C133" s="45">
        <v>603.86</v>
      </c>
      <c r="D133" s="46">
        <v>643.13</v>
      </c>
      <c r="E133" s="46">
        <v>755.14</v>
      </c>
      <c r="F133" s="46">
        <v>794.4</v>
      </c>
      <c r="G133" s="46">
        <v>833.66</v>
      </c>
      <c r="H133" s="46">
        <v>872.93</v>
      </c>
      <c r="I133" s="46">
        <v>912.19</v>
      </c>
      <c r="J133" s="46">
        <v>951.45</v>
      </c>
      <c r="K133" s="46">
        <v>990.68</v>
      </c>
      <c r="L133" s="46">
        <v>1029.94</v>
      </c>
      <c r="M133" s="47">
        <v>1069.2</v>
      </c>
      <c r="N133" s="47">
        <v>1108.46</v>
      </c>
      <c r="O133" s="47">
        <v>1147.73</v>
      </c>
      <c r="P133" s="47">
        <v>1186.99</v>
      </c>
      <c r="Q133" s="47">
        <v>1226.25</v>
      </c>
      <c r="R133" s="47">
        <v>1265.51</v>
      </c>
      <c r="S133" s="47">
        <v>1304.78</v>
      </c>
    </row>
    <row r="134" spans="1:19" x14ac:dyDescent="0.3">
      <c r="A134" s="48">
        <v>1000</v>
      </c>
      <c r="B134" s="44"/>
      <c r="C134" s="52">
        <v>630.75</v>
      </c>
      <c r="D134" s="53">
        <v>670.01</v>
      </c>
      <c r="E134" s="53">
        <v>795.04</v>
      </c>
      <c r="F134" s="53">
        <v>834.3</v>
      </c>
      <c r="G134" s="53">
        <v>873.56</v>
      </c>
      <c r="H134" s="53">
        <v>912.83</v>
      </c>
      <c r="I134" s="53">
        <v>952.09</v>
      </c>
      <c r="J134" s="53">
        <v>991.31</v>
      </c>
      <c r="K134" s="53">
        <v>1030.58</v>
      </c>
      <c r="L134" s="53">
        <v>1069.8399999999999</v>
      </c>
      <c r="M134" s="54">
        <v>1109.0999999999999</v>
      </c>
      <c r="N134" s="54">
        <v>1148.3599999999999</v>
      </c>
      <c r="O134" s="54">
        <v>1187.6300000000001</v>
      </c>
      <c r="P134" s="54">
        <v>1226.8900000000001</v>
      </c>
      <c r="Q134" s="54">
        <v>1266.1500000000001</v>
      </c>
      <c r="R134" s="54">
        <v>1305.4100000000001</v>
      </c>
      <c r="S134" s="54">
        <v>1344.68</v>
      </c>
    </row>
    <row r="135" spans="1:19" x14ac:dyDescent="0.3">
      <c r="A135" s="48">
        <v>1200</v>
      </c>
      <c r="B135" s="44"/>
      <c r="C135" s="52">
        <v>657.68</v>
      </c>
      <c r="D135" s="53">
        <v>696.9</v>
      </c>
      <c r="E135" s="53">
        <v>834.94</v>
      </c>
      <c r="F135" s="53">
        <v>874.2</v>
      </c>
      <c r="G135" s="53">
        <v>913.46</v>
      </c>
      <c r="H135" s="53">
        <v>952.73</v>
      </c>
      <c r="I135" s="53">
        <v>991.95</v>
      </c>
      <c r="J135" s="53">
        <v>1031.21</v>
      </c>
      <c r="K135" s="53">
        <v>1070.48</v>
      </c>
      <c r="L135" s="53">
        <v>1109.74</v>
      </c>
      <c r="M135" s="54">
        <v>1149</v>
      </c>
      <c r="N135" s="54">
        <v>1188.26</v>
      </c>
      <c r="O135" s="54">
        <v>1227.53</v>
      </c>
      <c r="P135" s="54">
        <v>1266.79</v>
      </c>
      <c r="Q135" s="54">
        <v>1306.05</v>
      </c>
      <c r="R135" s="54">
        <v>1345.31</v>
      </c>
      <c r="S135" s="54">
        <v>1384.58</v>
      </c>
    </row>
    <row r="136" spans="1:19" x14ac:dyDescent="0.3">
      <c r="A136" s="48">
        <v>1400</v>
      </c>
      <c r="B136" s="44"/>
      <c r="C136" s="52">
        <v>684.56</v>
      </c>
      <c r="D136" s="53">
        <v>723.83</v>
      </c>
      <c r="E136" s="53">
        <v>874.84</v>
      </c>
      <c r="F136" s="53">
        <v>914.1</v>
      </c>
      <c r="G136" s="53">
        <v>953.36</v>
      </c>
      <c r="H136" s="53">
        <v>992.59</v>
      </c>
      <c r="I136" s="53">
        <v>1031.8499999999999</v>
      </c>
      <c r="J136" s="53">
        <v>1071.1099999999999</v>
      </c>
      <c r="K136" s="53">
        <v>1110.3800000000001</v>
      </c>
      <c r="L136" s="53">
        <v>1149.6400000000001</v>
      </c>
      <c r="M136" s="54">
        <v>1188.9000000000001</v>
      </c>
      <c r="N136" s="54">
        <v>1228.1600000000001</v>
      </c>
      <c r="O136" s="54">
        <v>1267.43</v>
      </c>
      <c r="P136" s="54">
        <v>1306.69</v>
      </c>
      <c r="Q136" s="54">
        <v>1345.95</v>
      </c>
      <c r="R136" s="54">
        <v>1385.21</v>
      </c>
      <c r="S136" s="54">
        <v>1424.48</v>
      </c>
    </row>
    <row r="137" spans="1:19" x14ac:dyDescent="0.3">
      <c r="A137" s="48">
        <v>1600</v>
      </c>
      <c r="B137" s="44"/>
      <c r="C137" s="52">
        <v>711.45</v>
      </c>
      <c r="D137" s="53">
        <v>750.71</v>
      </c>
      <c r="E137" s="53">
        <v>914.74</v>
      </c>
      <c r="F137" s="53">
        <v>953.96</v>
      </c>
      <c r="G137" s="53">
        <v>993.23</v>
      </c>
      <c r="H137" s="53">
        <v>1032.49</v>
      </c>
      <c r="I137" s="53">
        <v>1071.75</v>
      </c>
      <c r="J137" s="53">
        <v>1111.01</v>
      </c>
      <c r="K137" s="53">
        <v>1150.28</v>
      </c>
      <c r="L137" s="53">
        <v>1189.54</v>
      </c>
      <c r="M137" s="54">
        <v>1228.8</v>
      </c>
      <c r="N137" s="54">
        <v>1268.06</v>
      </c>
      <c r="O137" s="54">
        <v>1307.33</v>
      </c>
      <c r="P137" s="54">
        <v>1346.59</v>
      </c>
      <c r="Q137" s="54">
        <v>1385.85</v>
      </c>
      <c r="R137" s="54">
        <v>1425.08</v>
      </c>
      <c r="S137" s="54">
        <v>1464.34</v>
      </c>
    </row>
    <row r="138" spans="1:19" x14ac:dyDescent="0.3">
      <c r="A138" s="48">
        <v>1800</v>
      </c>
      <c r="B138" s="44"/>
      <c r="C138" s="52">
        <v>738.38</v>
      </c>
      <c r="D138" s="53">
        <v>777.64</v>
      </c>
      <c r="E138" s="53">
        <v>954.6</v>
      </c>
      <c r="F138" s="53">
        <v>993.86</v>
      </c>
      <c r="G138" s="53">
        <v>1033.1300000000001</v>
      </c>
      <c r="H138" s="53">
        <v>1072.3900000000001</v>
      </c>
      <c r="I138" s="53">
        <v>1111.6500000000001</v>
      </c>
      <c r="J138" s="53">
        <v>1193.06</v>
      </c>
      <c r="K138" s="53">
        <v>1261.54</v>
      </c>
      <c r="L138" s="53">
        <v>1328.74</v>
      </c>
      <c r="M138" s="54">
        <v>1397.21</v>
      </c>
      <c r="N138" s="54">
        <v>1464.41</v>
      </c>
      <c r="O138" s="54">
        <v>1532.89</v>
      </c>
      <c r="P138" s="54">
        <v>1601.36</v>
      </c>
      <c r="Q138" s="54">
        <v>1668.56</v>
      </c>
      <c r="R138" s="54">
        <v>1737.04</v>
      </c>
      <c r="S138" s="54">
        <v>1805.55</v>
      </c>
    </row>
    <row r="139" spans="1:19" x14ac:dyDescent="0.3">
      <c r="A139" s="48">
        <v>2000</v>
      </c>
      <c r="B139" s="44"/>
      <c r="C139" s="52">
        <v>765.26</v>
      </c>
      <c r="D139" s="53">
        <v>804.53</v>
      </c>
      <c r="E139" s="53">
        <v>994.5</v>
      </c>
      <c r="F139" s="53">
        <v>1033.76</v>
      </c>
      <c r="G139" s="53">
        <v>1073.03</v>
      </c>
      <c r="H139" s="53">
        <v>1112.29</v>
      </c>
      <c r="I139" s="53">
        <v>1151.55</v>
      </c>
      <c r="J139" s="53">
        <v>1234.24</v>
      </c>
      <c r="K139" s="53">
        <v>1305.3399999999999</v>
      </c>
      <c r="L139" s="53">
        <v>1376.4</v>
      </c>
      <c r="M139" s="54">
        <v>1446.19</v>
      </c>
      <c r="N139" s="54">
        <v>1517.29</v>
      </c>
      <c r="O139" s="54">
        <v>1587.08</v>
      </c>
      <c r="P139" s="54">
        <v>1658.18</v>
      </c>
      <c r="Q139" s="54">
        <v>1729.24</v>
      </c>
      <c r="R139" s="54">
        <v>1799.03</v>
      </c>
      <c r="S139" s="54">
        <v>1870.13</v>
      </c>
    </row>
    <row r="140" spans="1:19" x14ac:dyDescent="0.3">
      <c r="A140" s="48">
        <v>2200</v>
      </c>
      <c r="B140" s="44"/>
      <c r="C140" s="52">
        <v>792.19</v>
      </c>
      <c r="D140" s="53">
        <v>831.41</v>
      </c>
      <c r="E140" s="53">
        <v>1034.4000000000001</v>
      </c>
      <c r="F140" s="53">
        <v>1073.6600000000001</v>
      </c>
      <c r="G140" s="53">
        <v>1112.93</v>
      </c>
      <c r="H140" s="53">
        <v>1152.19</v>
      </c>
      <c r="I140" s="53">
        <v>1191.45</v>
      </c>
      <c r="J140" s="53">
        <v>1276.73</v>
      </c>
      <c r="K140" s="53">
        <v>1350.41</v>
      </c>
      <c r="L140" s="53">
        <v>1422.83</v>
      </c>
      <c r="M140" s="54">
        <v>1496.51</v>
      </c>
      <c r="N140" s="54">
        <v>1568.89</v>
      </c>
      <c r="O140" s="54">
        <v>1642.58</v>
      </c>
      <c r="P140" s="54">
        <v>1714.95</v>
      </c>
      <c r="Q140" s="54">
        <v>1788.64</v>
      </c>
      <c r="R140" s="54">
        <v>1861.01</v>
      </c>
      <c r="S140" s="54">
        <v>1934.7</v>
      </c>
    </row>
    <row r="141" spans="1:19" x14ac:dyDescent="0.3">
      <c r="A141" s="48">
        <v>2400</v>
      </c>
      <c r="B141" s="44"/>
      <c r="C141" s="52">
        <v>819.08</v>
      </c>
      <c r="D141" s="53">
        <v>858.34</v>
      </c>
      <c r="E141" s="53">
        <v>1074.3</v>
      </c>
      <c r="F141" s="53">
        <v>1113.56</v>
      </c>
      <c r="G141" s="53">
        <v>1152.83</v>
      </c>
      <c r="H141" s="53">
        <v>1192.0899999999999</v>
      </c>
      <c r="I141" s="53">
        <v>1231.3499999999999</v>
      </c>
      <c r="J141" s="53">
        <v>1319.25</v>
      </c>
      <c r="K141" s="53">
        <v>1394.21</v>
      </c>
      <c r="L141" s="54">
        <v>1470.49</v>
      </c>
      <c r="M141" s="54">
        <v>1545.49</v>
      </c>
      <c r="N141" s="54">
        <v>1621.76</v>
      </c>
      <c r="O141" s="54">
        <v>1696.76</v>
      </c>
      <c r="P141" s="54">
        <v>1773.04</v>
      </c>
      <c r="Q141" s="54">
        <v>1848.04</v>
      </c>
      <c r="R141" s="54">
        <v>1924.31</v>
      </c>
      <c r="S141" s="54">
        <v>1999.28</v>
      </c>
    </row>
    <row r="142" spans="1:19" x14ac:dyDescent="0.3">
      <c r="A142" s="48">
        <v>2600</v>
      </c>
      <c r="B142" s="44"/>
      <c r="C142" s="52">
        <v>845.96</v>
      </c>
      <c r="D142" s="53">
        <v>885.23</v>
      </c>
      <c r="E142" s="53">
        <v>1114.2</v>
      </c>
      <c r="F142" s="53">
        <v>1153.46</v>
      </c>
      <c r="G142" s="53">
        <v>1192.73</v>
      </c>
      <c r="H142" s="53">
        <v>1231.99</v>
      </c>
      <c r="I142" s="53">
        <v>1271.25</v>
      </c>
      <c r="J142" s="53">
        <v>1360.43</v>
      </c>
      <c r="K142" s="54">
        <v>1439.33</v>
      </c>
      <c r="L142" s="54">
        <v>1516.91</v>
      </c>
      <c r="M142" s="54">
        <v>1595.78</v>
      </c>
      <c r="N142" s="54">
        <v>1673.36</v>
      </c>
      <c r="O142" s="54">
        <v>1750.95</v>
      </c>
      <c r="P142" s="54">
        <v>1829.81</v>
      </c>
      <c r="Q142" s="54">
        <v>1907.4</v>
      </c>
      <c r="R142" s="54">
        <v>1986.3</v>
      </c>
      <c r="S142" s="54">
        <v>2063.89</v>
      </c>
    </row>
    <row r="143" spans="1:19" x14ac:dyDescent="0.3">
      <c r="A143" s="48">
        <v>2800</v>
      </c>
      <c r="B143" s="44"/>
      <c r="C143" s="52">
        <v>872.89</v>
      </c>
      <c r="D143" s="53">
        <v>912.15</v>
      </c>
      <c r="E143" s="53">
        <v>1154.0999999999999</v>
      </c>
      <c r="F143" s="53">
        <v>1193.3599999999999</v>
      </c>
      <c r="G143" s="53">
        <v>1232.6300000000001</v>
      </c>
      <c r="H143" s="53">
        <v>1271.8900000000001</v>
      </c>
      <c r="I143" s="53">
        <v>1311.15</v>
      </c>
      <c r="J143" s="54">
        <v>1402.91</v>
      </c>
      <c r="K143" s="54">
        <v>1483.13</v>
      </c>
      <c r="L143" s="54">
        <v>1564.58</v>
      </c>
      <c r="M143" s="54">
        <v>1644.79</v>
      </c>
      <c r="N143" s="54">
        <v>1724.96</v>
      </c>
      <c r="O143" s="54">
        <v>1806.45</v>
      </c>
      <c r="P143" s="54">
        <v>1886.63</v>
      </c>
      <c r="Q143" s="54">
        <v>1968.08</v>
      </c>
      <c r="R143" s="54">
        <v>2048.29</v>
      </c>
      <c r="S143" s="54">
        <v>2128.46</v>
      </c>
    </row>
    <row r="144" spans="1:19" x14ac:dyDescent="0.3">
      <c r="A144" s="48">
        <v>3000</v>
      </c>
      <c r="B144" s="44"/>
      <c r="C144" s="52">
        <v>899.78</v>
      </c>
      <c r="D144" s="53">
        <v>939.04</v>
      </c>
      <c r="E144" s="53">
        <v>1194</v>
      </c>
      <c r="F144" s="53">
        <v>1233.26</v>
      </c>
      <c r="G144" s="53">
        <v>1272.53</v>
      </c>
      <c r="H144" s="53">
        <v>1311.79</v>
      </c>
      <c r="I144" s="54">
        <v>1351.01</v>
      </c>
      <c r="J144" s="54">
        <v>1444.13</v>
      </c>
      <c r="K144" s="54">
        <v>1528.2</v>
      </c>
      <c r="L144" s="54">
        <v>1610.96</v>
      </c>
      <c r="M144" s="54">
        <v>1693.76</v>
      </c>
      <c r="N144" s="54">
        <v>1777.84</v>
      </c>
      <c r="O144" s="54">
        <v>1860.64</v>
      </c>
      <c r="P144" s="54">
        <v>1944.71</v>
      </c>
      <c r="Q144" s="54">
        <v>2027.48</v>
      </c>
      <c r="R144" s="54">
        <v>2110.2800000000002</v>
      </c>
      <c r="S144" s="54">
        <v>2194.35</v>
      </c>
    </row>
    <row r="145" spans="1:19" x14ac:dyDescent="0.3">
      <c r="A145" s="48">
        <v>3200</v>
      </c>
      <c r="B145" s="44"/>
      <c r="C145" s="52">
        <v>926.66</v>
      </c>
      <c r="D145" s="53">
        <v>965.93</v>
      </c>
      <c r="E145" s="53">
        <v>1233.9000000000001</v>
      </c>
      <c r="F145" s="53">
        <v>1273.1600000000001</v>
      </c>
      <c r="G145" s="53">
        <v>1312.43</v>
      </c>
      <c r="H145" s="54">
        <v>1351.65</v>
      </c>
      <c r="I145" s="54">
        <v>1390.91</v>
      </c>
      <c r="J145" s="54">
        <v>1486.61</v>
      </c>
      <c r="K145" s="54">
        <v>1572</v>
      </c>
      <c r="L145" s="54">
        <v>1657.39</v>
      </c>
      <c r="M145" s="54">
        <v>1744.05</v>
      </c>
      <c r="N145" s="54">
        <v>1829.44</v>
      </c>
      <c r="O145" s="54">
        <v>1914.83</v>
      </c>
      <c r="P145" s="54">
        <v>2001.49</v>
      </c>
      <c r="Q145" s="54">
        <v>2086.88</v>
      </c>
      <c r="R145" s="54">
        <v>2172.2600000000002</v>
      </c>
      <c r="S145" s="54">
        <v>2258.9299999999998</v>
      </c>
    </row>
    <row r="146" spans="1:19" x14ac:dyDescent="0.3">
      <c r="A146" s="48">
        <v>3400</v>
      </c>
      <c r="B146" s="44"/>
      <c r="C146" s="52">
        <v>953.59</v>
      </c>
      <c r="D146" s="53">
        <v>992.85</v>
      </c>
      <c r="E146" s="53">
        <v>1273.8</v>
      </c>
      <c r="F146" s="53">
        <v>1313.06</v>
      </c>
      <c r="G146" s="54">
        <v>1352.29</v>
      </c>
      <c r="H146" s="54">
        <v>1391.55</v>
      </c>
      <c r="I146" s="54">
        <v>1430.81</v>
      </c>
      <c r="J146" s="54">
        <v>1527.83</v>
      </c>
      <c r="K146" s="54">
        <v>1617.08</v>
      </c>
      <c r="L146" s="54">
        <v>1705.05</v>
      </c>
      <c r="M146" s="54">
        <v>1793.06</v>
      </c>
      <c r="N146" s="54">
        <v>1882.31</v>
      </c>
      <c r="O146" s="54">
        <v>1970.29</v>
      </c>
      <c r="P146" s="54">
        <v>2058.2600000000002</v>
      </c>
      <c r="Q146" s="54">
        <v>2146.2399999999998</v>
      </c>
      <c r="R146" s="54">
        <v>2235.5300000000002</v>
      </c>
      <c r="S146" s="54">
        <v>2323.5</v>
      </c>
    </row>
    <row r="147" spans="1:19" x14ac:dyDescent="0.3">
      <c r="A147" s="48">
        <v>3600</v>
      </c>
      <c r="B147" s="44"/>
      <c r="C147" s="52">
        <v>980.48</v>
      </c>
      <c r="D147" s="53">
        <v>1019.74</v>
      </c>
      <c r="E147" s="53">
        <v>1313.7</v>
      </c>
      <c r="F147" s="53">
        <v>1352.93</v>
      </c>
      <c r="G147" s="54">
        <v>1392.19</v>
      </c>
      <c r="H147" s="54">
        <v>1431.45</v>
      </c>
      <c r="I147" s="54">
        <v>1470.71</v>
      </c>
      <c r="J147" s="54">
        <v>1570.31</v>
      </c>
      <c r="K147" s="54">
        <v>1660.88</v>
      </c>
      <c r="L147" s="54">
        <v>1751.48</v>
      </c>
      <c r="M147" s="54">
        <v>1843.35</v>
      </c>
      <c r="N147" s="54">
        <v>1933.91</v>
      </c>
      <c r="O147" s="54">
        <v>2024.48</v>
      </c>
      <c r="P147" s="54">
        <v>2115.08</v>
      </c>
      <c r="Q147" s="54">
        <v>2206.9499999999998</v>
      </c>
      <c r="R147" s="54">
        <v>2297.5100000000002</v>
      </c>
      <c r="S147" s="54">
        <v>2388.08</v>
      </c>
    </row>
    <row r="148" spans="1:19" x14ac:dyDescent="0.3">
      <c r="A148" s="65" t="s">
        <v>47</v>
      </c>
      <c r="B148" s="65"/>
      <c r="C148" s="65"/>
      <c r="D148" s="65"/>
      <c r="E148" s="65"/>
      <c r="F148" s="65"/>
      <c r="G148" s="65"/>
      <c r="H148" s="65"/>
      <c r="I148" s="65"/>
      <c r="J148" s="65"/>
      <c r="K148" s="65"/>
      <c r="L148" s="65"/>
      <c r="M148" s="65"/>
      <c r="N148" s="65"/>
      <c r="O148" s="65"/>
      <c r="P148" s="65"/>
      <c r="Q148" s="65"/>
      <c r="R148" s="65"/>
      <c r="S148" s="65"/>
    </row>
    <row r="150" spans="1:19" ht="15.5" x14ac:dyDescent="0.3">
      <c r="A150" s="37" t="s">
        <v>54</v>
      </c>
      <c r="B150" s="37"/>
      <c r="C150" s="37"/>
      <c r="D150" s="37"/>
      <c r="E150" s="37"/>
      <c r="F150" s="37"/>
      <c r="G150" s="37"/>
      <c r="H150" s="37"/>
      <c r="I150" s="37"/>
      <c r="J150" s="37"/>
      <c r="K150" s="37"/>
      <c r="L150" s="37"/>
      <c r="M150" s="37"/>
      <c r="N150" s="37"/>
      <c r="O150" s="37"/>
      <c r="P150" s="37"/>
      <c r="Q150" s="37"/>
      <c r="R150" s="37"/>
      <c r="S150" s="37"/>
    </row>
    <row r="151" spans="1:19" s="39" customFormat="1" ht="6" customHeight="1" x14ac:dyDescent="0.3">
      <c r="C151" s="40"/>
      <c r="D151" s="40"/>
      <c r="E151" s="40"/>
      <c r="F151" s="40"/>
      <c r="G151" s="40"/>
      <c r="H151" s="40"/>
      <c r="I151" s="40"/>
      <c r="J151" s="40"/>
      <c r="K151" s="40"/>
      <c r="L151" s="40"/>
      <c r="M151" s="40"/>
      <c r="N151" s="40"/>
      <c r="O151" s="40"/>
      <c r="P151" s="40"/>
      <c r="Q151" s="40"/>
      <c r="R151" s="40"/>
      <c r="S151" s="40"/>
    </row>
    <row r="152" spans="1:19" ht="14.5" thickBot="1" x14ac:dyDescent="0.35">
      <c r="A152" s="41"/>
      <c r="B152" s="41"/>
      <c r="C152" s="42">
        <v>800</v>
      </c>
      <c r="D152" s="42">
        <v>1000</v>
      </c>
      <c r="E152" s="42">
        <v>1200</v>
      </c>
      <c r="F152" s="42">
        <v>1400</v>
      </c>
      <c r="G152" s="42">
        <v>1600</v>
      </c>
      <c r="H152" s="42">
        <v>1800</v>
      </c>
      <c r="I152" s="42">
        <v>2000</v>
      </c>
      <c r="J152" s="42">
        <v>2200</v>
      </c>
      <c r="K152" s="42">
        <v>2400</v>
      </c>
      <c r="L152" s="42">
        <v>2600</v>
      </c>
      <c r="M152" s="42">
        <v>2800</v>
      </c>
      <c r="N152" s="42">
        <v>3000</v>
      </c>
      <c r="O152" s="42">
        <v>3200</v>
      </c>
      <c r="P152" s="42">
        <v>3400</v>
      </c>
      <c r="Q152" s="42">
        <v>3600</v>
      </c>
      <c r="R152" s="42">
        <v>3800</v>
      </c>
      <c r="S152" s="42">
        <v>4000</v>
      </c>
    </row>
    <row r="153" spans="1:19" x14ac:dyDescent="0.3">
      <c r="A153" s="43">
        <v>800</v>
      </c>
      <c r="B153" s="44"/>
      <c r="C153" s="45">
        <v>62.169999999999959</v>
      </c>
      <c r="D153" s="46">
        <v>68.25</v>
      </c>
      <c r="E153" s="46">
        <v>74.330000000000041</v>
      </c>
      <c r="F153" s="46">
        <v>80.400000000000091</v>
      </c>
      <c r="G153" s="46">
        <v>86.469999999999914</v>
      </c>
      <c r="H153" s="46">
        <v>92.549999999999955</v>
      </c>
      <c r="I153" s="46">
        <v>98.63</v>
      </c>
      <c r="J153" s="46">
        <v>104.69999999999993</v>
      </c>
      <c r="K153" s="46">
        <v>110.76999999999998</v>
      </c>
      <c r="L153" s="46">
        <v>116.85000000000002</v>
      </c>
      <c r="M153" s="46">
        <v>122.92999999999995</v>
      </c>
      <c r="N153" s="46">
        <v>129.00000000000011</v>
      </c>
      <c r="O153" s="46">
        <v>135.06999999999994</v>
      </c>
      <c r="P153" s="46">
        <v>141.14999999999986</v>
      </c>
      <c r="Q153" s="46">
        <v>147.23000000000002</v>
      </c>
      <c r="R153" s="46">
        <v>153.29999999999995</v>
      </c>
      <c r="S153" s="46">
        <v>159.36999999999989</v>
      </c>
    </row>
    <row r="154" spans="1:19" x14ac:dyDescent="0.3">
      <c r="A154" s="48">
        <v>1000</v>
      </c>
      <c r="B154" s="44"/>
      <c r="C154" s="49">
        <v>65.210000000000036</v>
      </c>
      <c r="D154" s="50">
        <v>71.289999999999964</v>
      </c>
      <c r="E154" s="50">
        <v>77.360000000000014</v>
      </c>
      <c r="F154" s="50">
        <v>83.439999999999941</v>
      </c>
      <c r="G154" s="50">
        <v>89.509999999999991</v>
      </c>
      <c r="H154" s="50">
        <v>95.590000000000032</v>
      </c>
      <c r="I154" s="50">
        <v>101.65999999999997</v>
      </c>
      <c r="J154" s="50">
        <v>107.74000000000001</v>
      </c>
      <c r="K154" s="50">
        <v>113.81000000000006</v>
      </c>
      <c r="L154" s="50">
        <v>119.88999999999999</v>
      </c>
      <c r="M154" s="50">
        <v>125.96000000000015</v>
      </c>
      <c r="N154" s="50">
        <v>132.03999999999996</v>
      </c>
      <c r="O154" s="53">
        <v>138.1099999999999</v>
      </c>
      <c r="P154" s="53">
        <v>144.17999999999984</v>
      </c>
      <c r="Q154" s="53">
        <v>150.26</v>
      </c>
      <c r="R154" s="53">
        <v>156.33999999999992</v>
      </c>
      <c r="S154" s="53">
        <v>162.42000000000007</v>
      </c>
    </row>
    <row r="155" spans="1:19" x14ac:dyDescent="0.3">
      <c r="A155" s="48">
        <v>1200</v>
      </c>
      <c r="B155" s="44"/>
      <c r="C155" s="49">
        <v>68.25</v>
      </c>
      <c r="D155" s="50">
        <v>74.319999999999936</v>
      </c>
      <c r="E155" s="50">
        <v>80.399999999999977</v>
      </c>
      <c r="F155" s="50">
        <v>86.480000000000018</v>
      </c>
      <c r="G155" s="50">
        <v>92.549999999999955</v>
      </c>
      <c r="H155" s="50">
        <v>98.62</v>
      </c>
      <c r="I155" s="50">
        <v>104.70000000000005</v>
      </c>
      <c r="J155" s="50">
        <v>110.78000000000009</v>
      </c>
      <c r="K155" s="50">
        <v>116.85000000000002</v>
      </c>
      <c r="L155" s="50">
        <v>122.91999999999985</v>
      </c>
      <c r="M155" s="50">
        <v>129</v>
      </c>
      <c r="N155" s="50">
        <v>135.07999999999993</v>
      </c>
      <c r="O155" s="53">
        <v>141.14999999999986</v>
      </c>
      <c r="P155" s="53">
        <v>147.23000000000002</v>
      </c>
      <c r="Q155" s="53">
        <v>153.29999999999995</v>
      </c>
      <c r="R155" s="53">
        <v>159.36999999999989</v>
      </c>
      <c r="S155" s="53">
        <v>165.45000000000005</v>
      </c>
    </row>
    <row r="156" spans="1:19" x14ac:dyDescent="0.3">
      <c r="A156" s="48">
        <v>1400</v>
      </c>
      <c r="B156" s="44"/>
      <c r="C156" s="49">
        <v>71.289999999999964</v>
      </c>
      <c r="D156" s="50">
        <v>77.360000000000014</v>
      </c>
      <c r="E156" s="50">
        <v>83.440000000000055</v>
      </c>
      <c r="F156" s="50">
        <v>89.509999999999991</v>
      </c>
      <c r="G156" s="50">
        <v>95.590000000000032</v>
      </c>
      <c r="H156" s="50">
        <v>101.67000000000007</v>
      </c>
      <c r="I156" s="50">
        <v>107.73000000000002</v>
      </c>
      <c r="J156" s="50">
        <v>113.80999999999995</v>
      </c>
      <c r="K156" s="50">
        <v>119.88999999999987</v>
      </c>
      <c r="L156" s="50">
        <v>125.97000000000003</v>
      </c>
      <c r="M156" s="50">
        <v>132.02999999999997</v>
      </c>
      <c r="N156" s="50">
        <v>138.1099999999999</v>
      </c>
      <c r="O156" s="53">
        <v>144.19000000000005</v>
      </c>
      <c r="P156" s="53">
        <v>150.26</v>
      </c>
      <c r="Q156" s="53">
        <v>156.33999999999992</v>
      </c>
      <c r="R156" s="53">
        <v>162.41000000000008</v>
      </c>
      <c r="S156" s="53">
        <v>168.49</v>
      </c>
    </row>
    <row r="157" spans="1:19" x14ac:dyDescent="0.3">
      <c r="A157" s="48">
        <v>1600</v>
      </c>
      <c r="B157" s="44"/>
      <c r="C157" s="49">
        <v>74.330000000000041</v>
      </c>
      <c r="D157" s="50">
        <v>80.399999999999977</v>
      </c>
      <c r="E157" s="50">
        <v>86.470000000000027</v>
      </c>
      <c r="F157" s="50">
        <v>92.550000000000068</v>
      </c>
      <c r="G157" s="50">
        <v>98.62</v>
      </c>
      <c r="H157" s="50">
        <v>104.69999999999993</v>
      </c>
      <c r="I157" s="50">
        <v>110.77999999999997</v>
      </c>
      <c r="J157" s="50">
        <v>116.84999999999991</v>
      </c>
      <c r="K157" s="50">
        <v>122.92000000000007</v>
      </c>
      <c r="L157" s="50">
        <v>129</v>
      </c>
      <c r="M157" s="50">
        <v>135.07999999999993</v>
      </c>
      <c r="N157" s="50">
        <v>141.15000000000009</v>
      </c>
      <c r="O157" s="53">
        <v>147.22000000000003</v>
      </c>
      <c r="P157" s="53">
        <v>153.29999999999995</v>
      </c>
      <c r="Q157" s="53">
        <v>159.38000000000011</v>
      </c>
      <c r="R157" s="53">
        <v>165.45000000000005</v>
      </c>
      <c r="S157" s="53">
        <v>171.51999999999998</v>
      </c>
    </row>
    <row r="158" spans="1:19" x14ac:dyDescent="0.3">
      <c r="A158" s="48">
        <v>1800</v>
      </c>
      <c r="B158" s="44"/>
      <c r="C158" s="52">
        <v>77.360000000000014</v>
      </c>
      <c r="D158" s="53">
        <v>83.439999999999941</v>
      </c>
      <c r="E158" s="53">
        <v>89.509999999999991</v>
      </c>
      <c r="F158" s="53">
        <v>95.589999999999918</v>
      </c>
      <c r="G158" s="53">
        <v>101.65999999999997</v>
      </c>
      <c r="H158" s="53">
        <v>107.74000000000001</v>
      </c>
      <c r="I158" s="53">
        <v>113.80999999999995</v>
      </c>
      <c r="J158" s="53">
        <v>119.8900000000001</v>
      </c>
      <c r="K158" s="53">
        <v>125.97000000000003</v>
      </c>
      <c r="L158" s="53">
        <v>132.02999999999997</v>
      </c>
      <c r="M158" s="53">
        <v>138.1099999999999</v>
      </c>
      <c r="N158" s="53">
        <v>144.19000000000005</v>
      </c>
      <c r="O158" s="53">
        <v>150.26999999999998</v>
      </c>
      <c r="P158" s="53">
        <v>156.32999999999993</v>
      </c>
      <c r="Q158" s="53">
        <v>162.41000000000008</v>
      </c>
      <c r="R158" s="53">
        <v>168.49</v>
      </c>
      <c r="S158" s="53">
        <v>174.57000000000016</v>
      </c>
    </row>
    <row r="159" spans="1:19" x14ac:dyDescent="0.3">
      <c r="A159" s="48">
        <v>2000</v>
      </c>
      <c r="B159" s="44"/>
      <c r="C159" s="52">
        <v>80.399999999999977</v>
      </c>
      <c r="D159" s="53">
        <v>86.479999999999905</v>
      </c>
      <c r="E159" s="53">
        <v>92.550000000000068</v>
      </c>
      <c r="F159" s="53">
        <v>98.63</v>
      </c>
      <c r="G159" s="53">
        <v>104.69999999999993</v>
      </c>
      <c r="H159" s="53">
        <v>110.76999999999998</v>
      </c>
      <c r="I159" s="53">
        <v>116.84999999999991</v>
      </c>
      <c r="J159" s="53">
        <v>122.92000000000007</v>
      </c>
      <c r="K159" s="53">
        <v>129</v>
      </c>
      <c r="L159" s="53">
        <v>135.07999999999993</v>
      </c>
      <c r="M159" s="53">
        <v>141.15000000000009</v>
      </c>
      <c r="N159" s="53">
        <v>147.22000000000003</v>
      </c>
      <c r="O159" s="53">
        <v>153.29999999999995</v>
      </c>
      <c r="P159" s="53">
        <v>159.38000000000011</v>
      </c>
      <c r="Q159" s="53">
        <v>165.45000000000005</v>
      </c>
      <c r="R159" s="53">
        <v>171.51999999999998</v>
      </c>
      <c r="S159" s="53">
        <v>177.60000000000014</v>
      </c>
    </row>
    <row r="160" spans="1:19" x14ac:dyDescent="0.3">
      <c r="A160" s="48">
        <v>2200</v>
      </c>
      <c r="B160" s="44"/>
      <c r="C160" s="52">
        <v>83.440000000000055</v>
      </c>
      <c r="D160" s="53">
        <v>89.509999999999991</v>
      </c>
      <c r="E160" s="53">
        <v>95.590000000000032</v>
      </c>
      <c r="F160" s="53">
        <v>101.65999999999997</v>
      </c>
      <c r="G160" s="53">
        <v>107.74000000000001</v>
      </c>
      <c r="H160" s="53">
        <v>113.80999999999995</v>
      </c>
      <c r="I160" s="53">
        <v>119.8900000000001</v>
      </c>
      <c r="J160" s="53">
        <v>125.96000000000004</v>
      </c>
      <c r="K160" s="53">
        <v>132.03999999999996</v>
      </c>
      <c r="L160" s="53">
        <v>138.1099999999999</v>
      </c>
      <c r="M160" s="53">
        <v>144.19000000000005</v>
      </c>
      <c r="N160" s="53">
        <v>150.26</v>
      </c>
      <c r="O160" s="53">
        <v>156.34000000000015</v>
      </c>
      <c r="P160" s="53">
        <v>162.41000000000008</v>
      </c>
      <c r="Q160" s="53">
        <v>168.48000000000002</v>
      </c>
      <c r="R160" s="53">
        <v>174.56999999999994</v>
      </c>
      <c r="S160" s="53">
        <v>180.6400000000001</v>
      </c>
    </row>
    <row r="161" spans="1:19" x14ac:dyDescent="0.3">
      <c r="A161" s="48">
        <v>2400</v>
      </c>
      <c r="B161" s="44"/>
      <c r="C161" s="52">
        <v>86.469999999999914</v>
      </c>
      <c r="D161" s="53">
        <v>92.549999999999955</v>
      </c>
      <c r="E161" s="53">
        <v>98.63</v>
      </c>
      <c r="F161" s="53">
        <v>104.70000000000005</v>
      </c>
      <c r="G161" s="53">
        <v>110.76999999999998</v>
      </c>
      <c r="H161" s="53">
        <v>116.84999999999991</v>
      </c>
      <c r="I161" s="53">
        <v>122.93000000000006</v>
      </c>
      <c r="J161" s="53">
        <v>129</v>
      </c>
      <c r="K161" s="53">
        <v>135.06999999999994</v>
      </c>
      <c r="L161" s="53">
        <v>141.15000000000009</v>
      </c>
      <c r="M161" s="53">
        <v>147.2199999999998</v>
      </c>
      <c r="N161" s="53">
        <v>153.29999999999995</v>
      </c>
      <c r="O161" s="53">
        <v>159.38000000000011</v>
      </c>
      <c r="P161" s="53">
        <v>165.44999999999982</v>
      </c>
      <c r="Q161" s="53">
        <v>171.52999999999997</v>
      </c>
      <c r="R161" s="53">
        <v>177.60000000000014</v>
      </c>
      <c r="S161" s="53">
        <v>183.66999999999985</v>
      </c>
    </row>
    <row r="162" spans="1:19" x14ac:dyDescent="0.3">
      <c r="A162" s="48">
        <v>2600</v>
      </c>
      <c r="B162" s="44"/>
      <c r="C162" s="52">
        <v>89.509999999999991</v>
      </c>
      <c r="D162" s="53">
        <v>95.589999999999918</v>
      </c>
      <c r="E162" s="53">
        <v>101.65999999999997</v>
      </c>
      <c r="F162" s="53">
        <v>107.74000000000001</v>
      </c>
      <c r="G162" s="53">
        <v>113.81999999999994</v>
      </c>
      <c r="H162" s="53">
        <v>119.88000000000011</v>
      </c>
      <c r="I162" s="53">
        <v>125.96000000000004</v>
      </c>
      <c r="J162" s="53">
        <v>132.03999999999996</v>
      </c>
      <c r="K162" s="53">
        <v>138.12000000000012</v>
      </c>
      <c r="L162" s="53">
        <v>144.18000000000006</v>
      </c>
      <c r="M162" s="53">
        <v>150.26</v>
      </c>
      <c r="N162" s="53">
        <v>156.34000000000015</v>
      </c>
      <c r="O162" s="53">
        <v>162.41000000000008</v>
      </c>
      <c r="P162" s="53">
        <v>168.49</v>
      </c>
      <c r="Q162" s="53">
        <v>174.55999999999995</v>
      </c>
      <c r="R162" s="53">
        <v>180.63999999999987</v>
      </c>
      <c r="S162" s="53">
        <v>186.70999999999981</v>
      </c>
    </row>
    <row r="163" spans="1:19" x14ac:dyDescent="0.3">
      <c r="A163" s="48">
        <v>2800</v>
      </c>
      <c r="B163" s="44"/>
      <c r="C163" s="52">
        <v>92.550000000000068</v>
      </c>
      <c r="D163" s="53">
        <v>98.62</v>
      </c>
      <c r="E163" s="53">
        <v>104.70000000000005</v>
      </c>
      <c r="F163" s="53">
        <v>110.76999999999998</v>
      </c>
      <c r="G163" s="53">
        <v>116.85000000000014</v>
      </c>
      <c r="H163" s="53">
        <v>122.93000000000006</v>
      </c>
      <c r="I163" s="53">
        <v>129</v>
      </c>
      <c r="J163" s="53">
        <v>135.07000000000016</v>
      </c>
      <c r="K163" s="53">
        <v>141.15000000000009</v>
      </c>
      <c r="L163" s="53">
        <v>147.23000000000002</v>
      </c>
      <c r="M163" s="53">
        <v>153.30000000000018</v>
      </c>
      <c r="N163" s="53">
        <v>159.37999999999988</v>
      </c>
      <c r="O163" s="53">
        <v>165.45000000000005</v>
      </c>
      <c r="P163" s="53">
        <v>171.51999999999998</v>
      </c>
      <c r="Q163" s="53">
        <v>177.59999999999991</v>
      </c>
      <c r="R163" s="53">
        <v>183.68000000000006</v>
      </c>
      <c r="S163" s="53">
        <v>189.75</v>
      </c>
    </row>
    <row r="164" spans="1:19" x14ac:dyDescent="0.3">
      <c r="A164" s="48">
        <v>3000</v>
      </c>
      <c r="B164" s="44"/>
      <c r="C164" s="52">
        <v>95.590000000000032</v>
      </c>
      <c r="D164" s="53">
        <v>101.65999999999997</v>
      </c>
      <c r="E164" s="53">
        <v>107.73000000000002</v>
      </c>
      <c r="F164" s="53">
        <v>113.80999999999995</v>
      </c>
      <c r="G164" s="53">
        <v>119.8900000000001</v>
      </c>
      <c r="H164" s="53">
        <v>125.95999999999992</v>
      </c>
      <c r="I164" s="53">
        <v>132.04000000000019</v>
      </c>
      <c r="J164" s="53">
        <v>138.11000000000013</v>
      </c>
      <c r="K164" s="53">
        <v>144.19000000000005</v>
      </c>
      <c r="L164" s="53">
        <v>150.26</v>
      </c>
      <c r="M164" s="53">
        <v>156.34000000000015</v>
      </c>
      <c r="N164" s="53">
        <v>162.41000000000008</v>
      </c>
      <c r="O164" s="53">
        <v>168.48000000000002</v>
      </c>
      <c r="P164" s="53">
        <v>174.55999999999995</v>
      </c>
      <c r="Q164" s="53">
        <v>180.6400000000001</v>
      </c>
      <c r="R164" s="53">
        <v>186.72000000000003</v>
      </c>
      <c r="S164" s="53">
        <v>192.77999999999997</v>
      </c>
    </row>
    <row r="165" spans="1:19" x14ac:dyDescent="0.3">
      <c r="A165" s="48">
        <v>3200</v>
      </c>
      <c r="B165" s="44"/>
      <c r="C165" s="52">
        <v>98.63</v>
      </c>
      <c r="D165" s="53">
        <v>104.69999999999993</v>
      </c>
      <c r="E165" s="53">
        <v>110.76999999999998</v>
      </c>
      <c r="F165" s="53">
        <v>116.85000000000002</v>
      </c>
      <c r="G165" s="53">
        <v>122.91999999999996</v>
      </c>
      <c r="H165" s="53">
        <v>129</v>
      </c>
      <c r="I165" s="53">
        <v>135.08000000000015</v>
      </c>
      <c r="J165" s="53">
        <v>141.14999999999986</v>
      </c>
      <c r="K165" s="53">
        <v>147.2199999999998</v>
      </c>
      <c r="L165" s="53">
        <v>153.29999999999995</v>
      </c>
      <c r="M165" s="53">
        <v>159.37000000000012</v>
      </c>
      <c r="N165" s="53">
        <v>165.44999999999982</v>
      </c>
      <c r="O165" s="53">
        <v>171.51999999999998</v>
      </c>
      <c r="P165" s="53">
        <v>177.60000000000014</v>
      </c>
      <c r="Q165" s="53">
        <v>183.67000000000007</v>
      </c>
      <c r="R165" s="53">
        <v>189.75</v>
      </c>
      <c r="S165" s="53">
        <v>195.81999999999994</v>
      </c>
    </row>
    <row r="166" spans="1:19" x14ac:dyDescent="0.3">
      <c r="A166" s="48">
        <v>3400</v>
      </c>
      <c r="B166" s="44"/>
      <c r="C166" s="52">
        <v>101.66000000000008</v>
      </c>
      <c r="D166" s="53">
        <v>107.74000000000001</v>
      </c>
      <c r="E166" s="53">
        <v>113.82000000000005</v>
      </c>
      <c r="F166" s="53">
        <v>119.88999999999999</v>
      </c>
      <c r="G166" s="53">
        <v>125.97000000000003</v>
      </c>
      <c r="H166" s="53">
        <v>132.02999999999997</v>
      </c>
      <c r="I166" s="53">
        <v>138.1099999999999</v>
      </c>
      <c r="J166" s="53">
        <v>144.18999999999983</v>
      </c>
      <c r="K166" s="53">
        <v>150.26999999999998</v>
      </c>
      <c r="L166" s="53">
        <v>156.33999999999992</v>
      </c>
      <c r="M166" s="53">
        <v>162.41000000000008</v>
      </c>
      <c r="N166" s="53">
        <v>168.49</v>
      </c>
      <c r="O166" s="53">
        <v>174.55999999999995</v>
      </c>
      <c r="P166" s="53">
        <v>180.63000000000011</v>
      </c>
      <c r="Q166" s="53">
        <v>186.72000000000003</v>
      </c>
      <c r="R166" s="53">
        <v>192.78999999999996</v>
      </c>
      <c r="S166" s="53">
        <v>198.8599999999999</v>
      </c>
    </row>
    <row r="167" spans="1:19" x14ac:dyDescent="0.3">
      <c r="A167" s="48">
        <v>3600</v>
      </c>
      <c r="B167" s="44"/>
      <c r="C167" s="52">
        <v>104.70000000000005</v>
      </c>
      <c r="D167" s="53">
        <v>110.78000000000009</v>
      </c>
      <c r="E167" s="53">
        <v>116.85000000000002</v>
      </c>
      <c r="F167" s="53">
        <v>122.91999999999996</v>
      </c>
      <c r="G167" s="53">
        <v>129</v>
      </c>
      <c r="H167" s="53">
        <v>135.07999999999993</v>
      </c>
      <c r="I167" s="53">
        <v>141.14999999999986</v>
      </c>
      <c r="J167" s="53">
        <v>147.22000000000003</v>
      </c>
      <c r="K167" s="53">
        <v>153.29999999999995</v>
      </c>
      <c r="L167" s="53">
        <v>159.37000000000012</v>
      </c>
      <c r="M167" s="53">
        <v>165.45000000000005</v>
      </c>
      <c r="N167" s="53">
        <v>171.5300000000002</v>
      </c>
      <c r="O167" s="53">
        <v>177.59999999999991</v>
      </c>
      <c r="P167" s="53">
        <v>183.66999999999985</v>
      </c>
      <c r="Q167" s="53">
        <v>189.75</v>
      </c>
      <c r="R167" s="53">
        <v>195.82999999999993</v>
      </c>
      <c r="S167" s="53">
        <v>201.90000000000009</v>
      </c>
    </row>
    <row r="168" spans="1:19" x14ac:dyDescent="0.3">
      <c r="A168" s="65"/>
      <c r="B168" s="65"/>
      <c r="C168" s="65"/>
      <c r="D168" s="65"/>
      <c r="E168" s="65"/>
      <c r="F168" s="65"/>
      <c r="G168" s="65"/>
      <c r="H168" s="65"/>
      <c r="I168" s="65"/>
      <c r="J168" s="65"/>
      <c r="K168" s="65"/>
      <c r="L168" s="65"/>
      <c r="M168" s="65"/>
      <c r="N168" s="65"/>
      <c r="O168" s="65"/>
      <c r="P168" s="65"/>
      <c r="Q168" s="65"/>
      <c r="R168" s="65"/>
      <c r="S168" s="65"/>
    </row>
    <row r="169" spans="1:19" ht="15.5" x14ac:dyDescent="0.3">
      <c r="A169" s="37" t="s">
        <v>118</v>
      </c>
      <c r="B169" s="37"/>
      <c r="C169" s="37"/>
      <c r="D169" s="37"/>
      <c r="E169" s="37"/>
      <c r="F169" s="37"/>
      <c r="G169" s="37"/>
      <c r="H169" s="37"/>
      <c r="I169" s="37"/>
      <c r="J169" s="37"/>
      <c r="K169" s="37"/>
      <c r="L169" s="37"/>
      <c r="M169" s="37"/>
      <c r="N169" s="37"/>
      <c r="O169" s="37"/>
      <c r="P169" s="37"/>
      <c r="Q169" s="37"/>
      <c r="R169" s="37"/>
      <c r="S169" s="37"/>
    </row>
    <row r="170" spans="1:19" x14ac:dyDescent="0.3">
      <c r="A170" s="38" t="s">
        <v>119</v>
      </c>
      <c r="B170" s="38"/>
      <c r="C170" s="38"/>
      <c r="D170" s="38"/>
      <c r="E170" s="38"/>
      <c r="F170" s="38"/>
      <c r="G170" s="38"/>
      <c r="H170" s="38"/>
      <c r="I170" s="38"/>
      <c r="J170" s="38"/>
      <c r="K170" s="38"/>
      <c r="L170" s="38"/>
      <c r="M170" s="38"/>
      <c r="N170" s="38"/>
      <c r="O170" s="38"/>
      <c r="P170" s="38"/>
      <c r="Q170" s="38"/>
      <c r="R170" s="38"/>
      <c r="S170" s="38"/>
    </row>
    <row r="171" spans="1:19" ht="15.5" x14ac:dyDescent="0.3">
      <c r="A171" s="39"/>
      <c r="B171" s="39"/>
      <c r="C171" s="40" t="s">
        <v>79</v>
      </c>
      <c r="D171" s="40"/>
      <c r="E171" s="40"/>
      <c r="F171" s="40"/>
      <c r="G171" s="40"/>
      <c r="H171" s="40"/>
      <c r="I171" s="40"/>
      <c r="J171" s="40"/>
      <c r="K171" s="40"/>
      <c r="L171" s="40"/>
      <c r="M171" s="40"/>
      <c r="N171" s="40"/>
      <c r="O171" s="40"/>
      <c r="P171" s="40"/>
      <c r="Q171" s="40"/>
      <c r="R171" s="40"/>
      <c r="S171" s="40"/>
    </row>
    <row r="172" spans="1:19" ht="14.5" thickBot="1" x14ac:dyDescent="0.35">
      <c r="A172" s="41"/>
      <c r="B172" s="41"/>
      <c r="C172" s="42">
        <v>800</v>
      </c>
      <c r="D172" s="42">
        <v>1000</v>
      </c>
      <c r="E172" s="42">
        <v>1200</v>
      </c>
      <c r="F172" s="42">
        <v>1400</v>
      </c>
      <c r="G172" s="42">
        <v>1600</v>
      </c>
      <c r="H172" s="42">
        <v>1800</v>
      </c>
      <c r="I172" s="42">
        <v>2000</v>
      </c>
      <c r="J172" s="42">
        <v>2200</v>
      </c>
      <c r="K172" s="42">
        <v>2400</v>
      </c>
      <c r="L172" s="42">
        <v>2600</v>
      </c>
      <c r="M172" s="42">
        <v>2800</v>
      </c>
      <c r="N172" s="42">
        <v>3000</v>
      </c>
      <c r="O172" s="42">
        <v>3200</v>
      </c>
      <c r="P172" s="42">
        <v>3400</v>
      </c>
      <c r="Q172" s="42">
        <v>3600</v>
      </c>
      <c r="R172" s="42">
        <v>3800</v>
      </c>
      <c r="S172" s="42">
        <v>4000</v>
      </c>
    </row>
    <row r="173" spans="1:19" x14ac:dyDescent="0.3">
      <c r="A173" s="43" t="s">
        <v>120</v>
      </c>
      <c r="B173" s="44"/>
      <c r="C173" s="45">
        <v>-28.42999999999995</v>
      </c>
      <c r="D173" s="46">
        <v>-34.870000000000005</v>
      </c>
      <c r="E173" s="46">
        <v>-41.289999999999964</v>
      </c>
      <c r="F173" s="46">
        <v>-47.699999999999932</v>
      </c>
      <c r="G173" s="46">
        <v>-54.149999999999977</v>
      </c>
      <c r="H173" s="46">
        <v>-60.560000000000059</v>
      </c>
      <c r="I173" s="46">
        <v>-66.970000000000027</v>
      </c>
      <c r="J173" s="46">
        <v>-73.389999999999986</v>
      </c>
      <c r="K173" s="46">
        <v>-79.840000000000146</v>
      </c>
      <c r="L173" s="46">
        <v>-86.250000000000114</v>
      </c>
      <c r="M173" s="46">
        <v>-92.660000000000082</v>
      </c>
      <c r="N173" s="46">
        <v>-99.080000000000155</v>
      </c>
      <c r="O173" s="47"/>
      <c r="P173" s="47"/>
      <c r="Q173" s="47"/>
      <c r="R173" s="47"/>
      <c r="S173" s="47"/>
    </row>
    <row r="174" spans="1:19" x14ac:dyDescent="0.3">
      <c r="A174" s="55"/>
      <c r="B174" s="61"/>
      <c r="C174" s="62"/>
      <c r="D174" s="62"/>
      <c r="E174" s="62"/>
      <c r="F174" s="62"/>
      <c r="G174" s="62"/>
      <c r="H174" s="62"/>
      <c r="I174" s="62"/>
      <c r="J174" s="62"/>
      <c r="K174" s="62"/>
      <c r="L174" s="62"/>
      <c r="M174" s="62"/>
      <c r="N174" s="62"/>
      <c r="O174" s="62"/>
      <c r="P174" s="62"/>
      <c r="Q174" s="62"/>
      <c r="R174" s="62"/>
      <c r="S174" s="62"/>
    </row>
    <row r="175" spans="1:19" ht="15.5" x14ac:dyDescent="0.3">
      <c r="A175" s="102" t="s">
        <v>55</v>
      </c>
      <c r="B175" s="102"/>
      <c r="C175" s="102"/>
      <c r="D175" s="102"/>
      <c r="E175" s="102"/>
      <c r="F175" s="102"/>
      <c r="G175" s="102"/>
      <c r="H175" s="102"/>
      <c r="I175" s="102"/>
      <c r="J175" s="102"/>
      <c r="K175" s="102"/>
      <c r="L175" s="102"/>
      <c r="M175" s="102"/>
      <c r="N175" s="102"/>
      <c r="O175" s="102"/>
      <c r="P175" s="102"/>
      <c r="Q175" s="103" t="s">
        <v>56</v>
      </c>
      <c r="R175" s="103"/>
      <c r="S175" s="103"/>
    </row>
    <row r="176" spans="1:19" x14ac:dyDescent="0.3">
      <c r="A176" s="38" t="s">
        <v>57</v>
      </c>
      <c r="B176" s="38"/>
      <c r="C176" s="38"/>
      <c r="D176" s="38"/>
      <c r="E176" s="38"/>
      <c r="F176" s="38"/>
      <c r="G176" s="38"/>
      <c r="H176" s="38"/>
      <c r="I176" s="38"/>
      <c r="J176" s="38"/>
      <c r="K176" s="38"/>
      <c r="L176" s="38"/>
      <c r="M176" s="38"/>
      <c r="N176" s="38"/>
      <c r="O176" s="38"/>
      <c r="P176" s="38"/>
      <c r="Q176" s="38"/>
      <c r="R176" s="68">
        <v>0</v>
      </c>
      <c r="S176" s="87"/>
    </row>
    <row r="177" spans="1:19" x14ac:dyDescent="0.3">
      <c r="A177" s="58" t="s">
        <v>58</v>
      </c>
      <c r="B177" s="58"/>
      <c r="C177" s="58"/>
      <c r="D177" s="58"/>
      <c r="E177" s="58"/>
      <c r="F177" s="58"/>
      <c r="G177" s="58"/>
      <c r="H177" s="58"/>
      <c r="I177" s="58"/>
      <c r="J177" s="58"/>
      <c r="K177" s="58"/>
      <c r="L177" s="58"/>
      <c r="M177" s="58"/>
      <c r="N177" s="58"/>
      <c r="O177" s="58"/>
      <c r="P177" s="58"/>
      <c r="Q177" s="58"/>
      <c r="R177" s="59">
        <v>13.799999999999955</v>
      </c>
      <c r="S177" s="67"/>
    </row>
    <row r="178" spans="1:19" x14ac:dyDescent="0.3">
      <c r="A178" s="60" t="s">
        <v>59</v>
      </c>
      <c r="B178" s="60"/>
      <c r="C178" s="60"/>
      <c r="D178" s="60"/>
      <c r="E178" s="60"/>
      <c r="F178" s="60"/>
      <c r="G178" s="60"/>
      <c r="H178" s="60"/>
      <c r="I178" s="60"/>
      <c r="J178" s="60"/>
      <c r="K178" s="60"/>
      <c r="L178" s="60"/>
      <c r="M178" s="60"/>
      <c r="N178" s="60"/>
      <c r="O178" s="60"/>
      <c r="P178" s="60"/>
      <c r="Q178" s="60"/>
      <c r="R178" s="59">
        <v>72.940000000000055</v>
      </c>
      <c r="S178" s="67"/>
    </row>
    <row r="179" spans="1:19" x14ac:dyDescent="0.3">
      <c r="A179" s="60" t="s">
        <v>60</v>
      </c>
      <c r="B179" s="60"/>
      <c r="C179" s="60"/>
      <c r="D179" s="60"/>
      <c r="E179" s="60"/>
      <c r="F179" s="60"/>
      <c r="G179" s="60"/>
      <c r="H179" s="60"/>
      <c r="I179" s="60"/>
      <c r="J179" s="60"/>
      <c r="K179" s="60"/>
      <c r="L179" s="60"/>
      <c r="M179" s="60"/>
      <c r="N179" s="60"/>
      <c r="O179" s="60"/>
      <c r="P179" s="60"/>
      <c r="Q179" s="60"/>
      <c r="R179" s="59">
        <v>52.009999999999991</v>
      </c>
      <c r="S179" s="67"/>
    </row>
    <row r="180" spans="1:19" x14ac:dyDescent="0.3">
      <c r="A180" s="60" t="s">
        <v>61</v>
      </c>
      <c r="B180" s="60"/>
      <c r="C180" s="60"/>
      <c r="D180" s="60"/>
      <c r="E180" s="60"/>
      <c r="F180" s="60"/>
      <c r="G180" s="60"/>
      <c r="H180" s="60"/>
      <c r="I180" s="60"/>
      <c r="J180" s="60"/>
      <c r="K180" s="60"/>
      <c r="L180" s="60"/>
      <c r="M180" s="60"/>
      <c r="N180" s="60"/>
      <c r="O180" s="60"/>
      <c r="P180" s="60"/>
      <c r="Q180" s="60"/>
      <c r="R180" s="59">
        <v>254.39999999999998</v>
      </c>
      <c r="S180" s="67"/>
    </row>
    <row r="181" spans="1:19" x14ac:dyDescent="0.3">
      <c r="A181" s="60" t="s">
        <v>62</v>
      </c>
      <c r="B181" s="60"/>
      <c r="C181" s="60"/>
      <c r="D181" s="60"/>
      <c r="E181" s="60"/>
      <c r="F181" s="60"/>
      <c r="G181" s="60"/>
      <c r="H181" s="60"/>
      <c r="I181" s="60"/>
      <c r="J181" s="60"/>
      <c r="K181" s="60"/>
      <c r="L181" s="60"/>
      <c r="M181" s="60"/>
      <c r="N181" s="60"/>
      <c r="O181" s="60"/>
      <c r="P181" s="60"/>
      <c r="Q181" s="60"/>
      <c r="R181" s="59">
        <v>304.5</v>
      </c>
      <c r="S181" s="67"/>
    </row>
    <row r="182" spans="1:19" x14ac:dyDescent="0.3">
      <c r="A182" s="58" t="s">
        <v>63</v>
      </c>
      <c r="B182" s="58"/>
      <c r="C182" s="58"/>
      <c r="D182" s="58"/>
      <c r="E182" s="58"/>
      <c r="F182" s="58"/>
      <c r="G182" s="58"/>
      <c r="H182" s="58"/>
      <c r="I182" s="58"/>
      <c r="J182" s="58"/>
      <c r="K182" s="58"/>
      <c r="L182" s="58"/>
      <c r="M182" s="58"/>
      <c r="N182" s="58"/>
      <c r="O182" s="58"/>
      <c r="P182" s="58"/>
      <c r="Q182" s="58"/>
      <c r="R182" s="59">
        <v>271.35000000000002</v>
      </c>
      <c r="S182" s="67"/>
    </row>
    <row r="183" spans="1:19" x14ac:dyDescent="0.3">
      <c r="A183" s="58" t="s">
        <v>121</v>
      </c>
      <c r="B183" s="58"/>
      <c r="C183" s="58"/>
      <c r="D183" s="58"/>
      <c r="E183" s="58"/>
      <c r="F183" s="58"/>
      <c r="G183" s="58"/>
      <c r="H183" s="58"/>
      <c r="I183" s="58"/>
      <c r="J183" s="58"/>
      <c r="K183" s="58"/>
      <c r="L183" s="58"/>
      <c r="M183" s="58"/>
      <c r="N183" s="58"/>
      <c r="O183" s="58"/>
      <c r="P183" s="58"/>
      <c r="Q183" s="58"/>
      <c r="R183" s="59">
        <v>412.61</v>
      </c>
      <c r="S183" s="67"/>
    </row>
    <row r="184" spans="1:19" x14ac:dyDescent="0.3">
      <c r="A184" s="60" t="s">
        <v>64</v>
      </c>
      <c r="B184" s="60"/>
      <c r="C184" s="60"/>
      <c r="D184" s="60"/>
      <c r="E184" s="60"/>
      <c r="F184" s="60"/>
      <c r="G184" s="60"/>
      <c r="H184" s="60"/>
      <c r="I184" s="60"/>
      <c r="J184" s="60"/>
      <c r="K184" s="60"/>
      <c r="L184" s="60"/>
      <c r="M184" s="60"/>
      <c r="N184" s="60"/>
      <c r="O184" s="60"/>
      <c r="P184" s="60"/>
      <c r="Q184" s="60"/>
      <c r="R184" s="59">
        <v>514.73</v>
      </c>
      <c r="S184" s="67"/>
    </row>
    <row r="185" spans="1:19" x14ac:dyDescent="0.3">
      <c r="A185" s="60" t="s">
        <v>65</v>
      </c>
      <c r="B185" s="60"/>
      <c r="C185" s="60"/>
      <c r="D185" s="60"/>
      <c r="E185" s="60"/>
      <c r="F185" s="60"/>
      <c r="G185" s="60"/>
      <c r="H185" s="60"/>
      <c r="I185" s="60"/>
      <c r="J185" s="60"/>
      <c r="K185" s="60"/>
      <c r="L185" s="60"/>
      <c r="M185" s="60"/>
      <c r="N185" s="60"/>
      <c r="O185" s="60"/>
      <c r="P185" s="60"/>
      <c r="Q185" s="60"/>
      <c r="R185" s="59">
        <v>499.99</v>
      </c>
      <c r="S185" s="67"/>
    </row>
  </sheetData>
  <mergeCells count="2">
    <mergeCell ref="A175:P175"/>
    <mergeCell ref="Q175:S175"/>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08525B-1FE4-4C7F-B9FB-AB8B6D3782B7}">
  <dimension ref="A1:S282"/>
  <sheetViews>
    <sheetView showGridLines="0" topLeftCell="A260" workbookViewId="0">
      <selection activeCell="K33" sqref="K33"/>
    </sheetView>
  </sheetViews>
  <sheetFormatPr defaultColWidth="9.1796875" defaultRowHeight="14" x14ac:dyDescent="0.3"/>
  <cols>
    <col min="1" max="1" width="8.453125" style="32" customWidth="1"/>
    <col min="2" max="2" width="1.453125" style="32" customWidth="1"/>
    <col min="3" max="19" width="5.54296875" style="32" customWidth="1"/>
    <col min="20" max="16384" width="9.1796875" style="32"/>
  </cols>
  <sheetData>
    <row r="1" spans="1:19" ht="30" customHeight="1" x14ac:dyDescent="0.3">
      <c r="A1" s="35" t="s">
        <v>124</v>
      </c>
      <c r="B1" s="36"/>
      <c r="C1" s="36"/>
      <c r="D1" s="36"/>
    </row>
    <row r="3" spans="1:19" ht="15.5" x14ac:dyDescent="0.3">
      <c r="A3" s="37" t="s">
        <v>39</v>
      </c>
      <c r="B3" s="37"/>
      <c r="C3" s="37"/>
      <c r="D3" s="37"/>
      <c r="E3" s="37"/>
      <c r="F3" s="37"/>
      <c r="G3" s="37"/>
      <c r="H3" s="37"/>
      <c r="I3" s="37"/>
      <c r="J3" s="37"/>
      <c r="K3" s="37"/>
      <c r="L3" s="37"/>
      <c r="M3" s="37"/>
      <c r="N3" s="37"/>
      <c r="O3" s="37"/>
      <c r="P3" s="37"/>
      <c r="Q3" s="37"/>
      <c r="R3" s="37"/>
      <c r="S3" s="37"/>
    </row>
    <row r="4" spans="1:19" x14ac:dyDescent="0.3">
      <c r="A4" s="38" t="s">
        <v>46</v>
      </c>
      <c r="B4" s="38"/>
      <c r="C4" s="38"/>
      <c r="D4" s="38"/>
      <c r="E4" s="38"/>
      <c r="F4" s="38"/>
      <c r="G4" s="38"/>
      <c r="H4" s="38"/>
      <c r="I4" s="38"/>
      <c r="J4" s="38"/>
      <c r="K4" s="38"/>
      <c r="L4" s="38"/>
      <c r="M4" s="38"/>
      <c r="N4" s="38"/>
      <c r="O4" s="38"/>
      <c r="P4" s="38"/>
      <c r="Q4" s="38"/>
      <c r="R4" s="38"/>
      <c r="S4" s="38"/>
    </row>
    <row r="5" spans="1:19" s="39" customFormat="1" ht="6" customHeight="1" x14ac:dyDescent="0.3">
      <c r="C5" s="40"/>
      <c r="D5" s="40"/>
      <c r="E5" s="40"/>
      <c r="F5" s="40"/>
      <c r="G5" s="40"/>
      <c r="H5" s="40"/>
      <c r="I5" s="40"/>
      <c r="J5" s="40"/>
      <c r="K5" s="40"/>
      <c r="L5" s="40"/>
      <c r="M5" s="40"/>
      <c r="N5" s="40"/>
      <c r="O5" s="40"/>
      <c r="P5" s="40"/>
      <c r="Q5" s="40"/>
      <c r="R5" s="40"/>
      <c r="S5" s="40"/>
    </row>
    <row r="6" spans="1:19" ht="14.5" thickBot="1" x14ac:dyDescent="0.35">
      <c r="A6" s="41"/>
      <c r="B6" s="41"/>
      <c r="C6" s="42">
        <v>800</v>
      </c>
      <c r="D6" s="42">
        <v>1000</v>
      </c>
      <c r="E6" s="42">
        <v>1200</v>
      </c>
      <c r="F6" s="42">
        <v>1400</v>
      </c>
      <c r="G6" s="42">
        <v>1600</v>
      </c>
      <c r="H6" s="42">
        <v>1800</v>
      </c>
      <c r="I6" s="42">
        <v>2000</v>
      </c>
      <c r="J6" s="42">
        <v>2200</v>
      </c>
      <c r="K6" s="42">
        <v>2400</v>
      </c>
      <c r="L6" s="42">
        <v>2600</v>
      </c>
      <c r="M6" s="42">
        <v>2800</v>
      </c>
      <c r="N6" s="42">
        <v>3000</v>
      </c>
      <c r="O6" s="42">
        <v>3200</v>
      </c>
      <c r="P6" s="42">
        <v>3400</v>
      </c>
      <c r="Q6" s="42">
        <v>3600</v>
      </c>
      <c r="R6" s="42">
        <v>3800</v>
      </c>
      <c r="S6" s="42">
        <v>4000</v>
      </c>
    </row>
    <row r="7" spans="1:19" x14ac:dyDescent="0.3">
      <c r="A7" s="43">
        <v>800</v>
      </c>
      <c r="B7" s="44"/>
      <c r="C7" s="45">
        <v>646.42999999999995</v>
      </c>
      <c r="D7" s="46">
        <v>694.2</v>
      </c>
      <c r="E7" s="46">
        <v>741.98</v>
      </c>
      <c r="F7" s="46">
        <v>813.56</v>
      </c>
      <c r="G7" s="46">
        <v>861.34</v>
      </c>
      <c r="H7" s="46">
        <v>909.11</v>
      </c>
      <c r="I7" s="46">
        <v>956.85</v>
      </c>
      <c r="J7" s="46">
        <v>1004.63</v>
      </c>
      <c r="K7" s="46">
        <v>1052.4000000000001</v>
      </c>
      <c r="L7" s="46">
        <v>1100.18</v>
      </c>
      <c r="M7" s="46">
        <v>1147.9100000000001</v>
      </c>
      <c r="N7" s="46">
        <v>1195.69</v>
      </c>
      <c r="O7" s="46">
        <v>1243.46</v>
      </c>
      <c r="P7" s="46">
        <v>1291.2</v>
      </c>
      <c r="Q7" s="46">
        <v>1338.98</v>
      </c>
      <c r="R7" s="46">
        <v>1386.75</v>
      </c>
      <c r="S7" s="46">
        <v>1434.53</v>
      </c>
    </row>
    <row r="8" spans="1:19" x14ac:dyDescent="0.3">
      <c r="A8" s="48">
        <v>1000</v>
      </c>
      <c r="B8" s="44"/>
      <c r="C8" s="52">
        <v>669.6</v>
      </c>
      <c r="D8" s="53">
        <v>717.38</v>
      </c>
      <c r="E8" s="53">
        <v>765.15</v>
      </c>
      <c r="F8" s="53">
        <v>840.9</v>
      </c>
      <c r="G8" s="53">
        <v>888.68</v>
      </c>
      <c r="H8" s="53">
        <v>936.45</v>
      </c>
      <c r="I8" s="53">
        <v>984.23</v>
      </c>
      <c r="J8" s="53">
        <v>1031.96</v>
      </c>
      <c r="K8" s="53">
        <v>1079.74</v>
      </c>
      <c r="L8" s="53">
        <v>1127.51</v>
      </c>
      <c r="M8" s="53">
        <v>1175.29</v>
      </c>
      <c r="N8" s="53">
        <v>1223.03</v>
      </c>
      <c r="O8" s="53">
        <v>1270.8</v>
      </c>
      <c r="P8" s="53">
        <v>1318.58</v>
      </c>
      <c r="Q8" s="53">
        <v>1366.31</v>
      </c>
      <c r="R8" s="53">
        <v>1414.09</v>
      </c>
      <c r="S8" s="53">
        <v>1461.86</v>
      </c>
    </row>
    <row r="9" spans="1:19" x14ac:dyDescent="0.3">
      <c r="A9" s="48">
        <v>1200</v>
      </c>
      <c r="B9" s="44"/>
      <c r="C9" s="52">
        <v>692.78</v>
      </c>
      <c r="D9" s="53">
        <v>740.55</v>
      </c>
      <c r="E9" s="53">
        <v>788.33</v>
      </c>
      <c r="F9" s="53">
        <v>868.28</v>
      </c>
      <c r="G9" s="53">
        <v>916.05</v>
      </c>
      <c r="H9" s="53">
        <v>963.79</v>
      </c>
      <c r="I9" s="53">
        <v>1011.56</v>
      </c>
      <c r="J9" s="53">
        <v>1059.3399999999999</v>
      </c>
      <c r="K9" s="53">
        <v>1107.08</v>
      </c>
      <c r="L9" s="53">
        <v>1154.8499999999999</v>
      </c>
      <c r="M9" s="53">
        <v>1202.6300000000001</v>
      </c>
      <c r="N9" s="53">
        <v>1250.4000000000001</v>
      </c>
      <c r="O9" s="53">
        <v>1298.1400000000001</v>
      </c>
      <c r="P9" s="53">
        <v>1345.91</v>
      </c>
      <c r="Q9" s="53">
        <v>1393.69</v>
      </c>
      <c r="R9" s="53">
        <v>1441.43</v>
      </c>
      <c r="S9" s="53">
        <v>1489.2</v>
      </c>
    </row>
    <row r="10" spans="1:19" x14ac:dyDescent="0.3">
      <c r="A10" s="48">
        <v>1400</v>
      </c>
      <c r="B10" s="44"/>
      <c r="C10" s="52">
        <v>715.95</v>
      </c>
      <c r="D10" s="53">
        <v>763.73</v>
      </c>
      <c r="E10" s="53">
        <v>811.46</v>
      </c>
      <c r="F10" s="53">
        <v>895.61</v>
      </c>
      <c r="G10" s="53">
        <v>943.39</v>
      </c>
      <c r="H10" s="53">
        <v>991.16</v>
      </c>
      <c r="I10" s="53">
        <v>1038.9000000000001</v>
      </c>
      <c r="J10" s="53">
        <v>1086.68</v>
      </c>
      <c r="K10" s="53">
        <v>1134.45</v>
      </c>
      <c r="L10" s="53">
        <v>1182.19</v>
      </c>
      <c r="M10" s="53">
        <v>1229.96</v>
      </c>
      <c r="N10" s="53">
        <v>1277.74</v>
      </c>
      <c r="O10" s="53">
        <v>1325.51</v>
      </c>
      <c r="P10" s="53">
        <v>1373.25</v>
      </c>
      <c r="Q10" s="53">
        <v>1421.03</v>
      </c>
      <c r="R10" s="53">
        <v>1468.8</v>
      </c>
      <c r="S10" s="53">
        <v>1516.54</v>
      </c>
    </row>
    <row r="11" spans="1:19" x14ac:dyDescent="0.3">
      <c r="A11" s="48">
        <v>1600</v>
      </c>
      <c r="B11" s="44"/>
      <c r="C11" s="52">
        <v>739.13</v>
      </c>
      <c r="D11" s="53">
        <v>786.86</v>
      </c>
      <c r="E11" s="53">
        <v>834.64</v>
      </c>
      <c r="F11" s="53">
        <v>922.95</v>
      </c>
      <c r="G11" s="53">
        <v>970.73</v>
      </c>
      <c r="H11" s="53">
        <v>1018.5</v>
      </c>
      <c r="I11" s="53">
        <v>1066.28</v>
      </c>
      <c r="J11" s="53">
        <v>1114.01</v>
      </c>
      <c r="K11" s="53">
        <v>1161.79</v>
      </c>
      <c r="L11" s="53">
        <v>1209.56</v>
      </c>
      <c r="M11" s="53">
        <v>1257.3</v>
      </c>
      <c r="N11" s="53">
        <v>1305.08</v>
      </c>
      <c r="O11" s="53">
        <v>1352.85</v>
      </c>
      <c r="P11" s="53">
        <v>1400.63</v>
      </c>
      <c r="Q11" s="53">
        <v>1448.36</v>
      </c>
      <c r="R11" s="53">
        <v>1496.14</v>
      </c>
      <c r="S11" s="53">
        <v>1543.91</v>
      </c>
    </row>
    <row r="12" spans="1:19" x14ac:dyDescent="0.3">
      <c r="A12" s="48">
        <v>1800</v>
      </c>
      <c r="B12" s="44"/>
      <c r="C12" s="52">
        <v>762.26</v>
      </c>
      <c r="D12" s="53">
        <v>810.04</v>
      </c>
      <c r="E12" s="53">
        <v>857.81</v>
      </c>
      <c r="F12" s="53">
        <v>950.33</v>
      </c>
      <c r="G12" s="53">
        <v>998.06</v>
      </c>
      <c r="H12" s="53">
        <v>1045.8399999999999</v>
      </c>
      <c r="I12" s="53">
        <v>1093.6099999999999</v>
      </c>
      <c r="J12" s="53">
        <v>1141.3900000000001</v>
      </c>
      <c r="K12" s="53">
        <v>1189.1300000000001</v>
      </c>
      <c r="L12" s="53">
        <v>1236.9000000000001</v>
      </c>
      <c r="M12" s="53">
        <v>1284.68</v>
      </c>
      <c r="N12" s="53">
        <v>1332.41</v>
      </c>
      <c r="O12" s="53">
        <v>1380.19</v>
      </c>
      <c r="P12" s="53">
        <v>1427.96</v>
      </c>
      <c r="Q12" s="53">
        <v>1475.74</v>
      </c>
      <c r="R12" s="53">
        <v>1523.48</v>
      </c>
      <c r="S12" s="53">
        <v>1571.25</v>
      </c>
    </row>
    <row r="13" spans="1:19" x14ac:dyDescent="0.3">
      <c r="A13" s="48">
        <v>2000</v>
      </c>
      <c r="B13" s="44"/>
      <c r="C13" s="52">
        <v>785.44</v>
      </c>
      <c r="D13" s="53">
        <v>833.21</v>
      </c>
      <c r="E13" s="53">
        <v>880.99</v>
      </c>
      <c r="F13" s="53">
        <v>977.66</v>
      </c>
      <c r="G13" s="53">
        <v>1025.44</v>
      </c>
      <c r="H13" s="53">
        <v>1073.18</v>
      </c>
      <c r="I13" s="53">
        <v>1120.95</v>
      </c>
      <c r="J13" s="53">
        <v>1168.73</v>
      </c>
      <c r="K13" s="53">
        <v>1216.5</v>
      </c>
      <c r="L13" s="53">
        <v>1264.24</v>
      </c>
      <c r="M13" s="53">
        <v>1312.01</v>
      </c>
      <c r="N13" s="53">
        <v>1359.79</v>
      </c>
      <c r="O13" s="53">
        <v>1407.53</v>
      </c>
      <c r="P13" s="53">
        <v>1455.3</v>
      </c>
      <c r="Q13" s="53">
        <v>1503.08</v>
      </c>
      <c r="R13" s="53">
        <v>1550.85</v>
      </c>
      <c r="S13" s="53">
        <v>1598.59</v>
      </c>
    </row>
    <row r="14" spans="1:19" x14ac:dyDescent="0.3">
      <c r="A14" s="48">
        <v>2200</v>
      </c>
      <c r="B14" s="44"/>
      <c r="C14" s="52">
        <v>808.61</v>
      </c>
      <c r="D14" s="53">
        <v>856.39</v>
      </c>
      <c r="E14" s="53">
        <v>904.13</v>
      </c>
      <c r="F14" s="53">
        <v>1005</v>
      </c>
      <c r="G14" s="53">
        <v>1052.78</v>
      </c>
      <c r="H14" s="53">
        <v>1100.55</v>
      </c>
      <c r="I14" s="53">
        <v>1148.29</v>
      </c>
      <c r="J14" s="53">
        <v>1196.06</v>
      </c>
      <c r="K14" s="53">
        <v>1243.8399999999999</v>
      </c>
      <c r="L14" s="53">
        <v>1325.59</v>
      </c>
      <c r="M14" s="53">
        <v>1384.5</v>
      </c>
      <c r="N14" s="53">
        <v>1443</v>
      </c>
      <c r="O14" s="53">
        <v>1501.46</v>
      </c>
      <c r="P14" s="53">
        <v>1559.96</v>
      </c>
      <c r="Q14" s="53">
        <v>1618.88</v>
      </c>
      <c r="R14" s="53">
        <v>1677.34</v>
      </c>
      <c r="S14" s="53">
        <v>1735.84</v>
      </c>
    </row>
    <row r="15" spans="1:19" x14ac:dyDescent="0.3">
      <c r="A15" s="48">
        <v>2400</v>
      </c>
      <c r="B15" s="44"/>
      <c r="C15" s="52">
        <v>831.79</v>
      </c>
      <c r="D15" s="53">
        <v>879.56</v>
      </c>
      <c r="E15" s="53">
        <v>927.3</v>
      </c>
      <c r="F15" s="53">
        <v>1032.3800000000001</v>
      </c>
      <c r="G15" s="53">
        <v>1080.1099999999999</v>
      </c>
      <c r="H15" s="53">
        <v>1127.8900000000001</v>
      </c>
      <c r="I15" s="53">
        <v>1175.6600000000001</v>
      </c>
      <c r="J15" s="53">
        <v>1223.4000000000001</v>
      </c>
      <c r="K15" s="53">
        <v>1271.18</v>
      </c>
      <c r="L15" s="53">
        <v>1353.79</v>
      </c>
      <c r="M15" s="53">
        <v>1413.11</v>
      </c>
      <c r="N15" s="53">
        <v>1472.44</v>
      </c>
      <c r="O15" s="53">
        <v>1531.76</v>
      </c>
      <c r="P15" s="53">
        <v>1591.09</v>
      </c>
      <c r="Q15" s="53">
        <v>1650.41</v>
      </c>
      <c r="R15" s="53">
        <v>1709.74</v>
      </c>
      <c r="S15" s="53">
        <v>1769.03</v>
      </c>
    </row>
    <row r="16" spans="1:19" x14ac:dyDescent="0.3">
      <c r="A16" s="48">
        <v>2600</v>
      </c>
      <c r="B16" s="44"/>
      <c r="C16" s="52">
        <v>854.96</v>
      </c>
      <c r="D16" s="53">
        <v>902.7</v>
      </c>
      <c r="E16" s="53">
        <v>950.48</v>
      </c>
      <c r="F16" s="53">
        <v>1059.71</v>
      </c>
      <c r="G16" s="53">
        <v>1107.49</v>
      </c>
      <c r="H16" s="53">
        <v>1155.23</v>
      </c>
      <c r="I16" s="53">
        <v>1203</v>
      </c>
      <c r="J16" s="53">
        <v>1250.78</v>
      </c>
      <c r="K16" s="53">
        <v>1298.51</v>
      </c>
      <c r="L16" s="53">
        <v>1381.99</v>
      </c>
      <c r="M16" s="53">
        <v>1441.73</v>
      </c>
      <c r="N16" s="53">
        <v>1501.88</v>
      </c>
      <c r="O16" s="53">
        <v>1561.61</v>
      </c>
      <c r="P16" s="53">
        <v>1621.76</v>
      </c>
      <c r="Q16" s="53">
        <v>1681.91</v>
      </c>
      <c r="R16" s="53">
        <v>1741.69</v>
      </c>
      <c r="S16" s="53">
        <v>1801.84</v>
      </c>
    </row>
    <row r="17" spans="1:19" x14ac:dyDescent="0.3">
      <c r="A17" s="48">
        <v>2800</v>
      </c>
      <c r="B17" s="44"/>
      <c r="C17" s="52">
        <v>878.1</v>
      </c>
      <c r="D17" s="53">
        <v>925.88</v>
      </c>
      <c r="E17" s="53">
        <v>973.65</v>
      </c>
      <c r="F17" s="53">
        <v>1087.05</v>
      </c>
      <c r="G17" s="53">
        <v>1134.83</v>
      </c>
      <c r="H17" s="53">
        <v>1182.5999999999999</v>
      </c>
      <c r="I17" s="53">
        <v>1230.3399999999999</v>
      </c>
      <c r="J17" s="53">
        <v>1278.1099999999999</v>
      </c>
      <c r="K17" s="53">
        <v>1325.89</v>
      </c>
      <c r="L17" s="53">
        <v>1409.74</v>
      </c>
      <c r="M17" s="53">
        <v>1470.75</v>
      </c>
      <c r="N17" s="53">
        <v>1531.31</v>
      </c>
      <c r="O17" s="53">
        <v>1591.88</v>
      </c>
      <c r="P17" s="53">
        <v>1652.48</v>
      </c>
      <c r="Q17" s="53">
        <v>1713.45</v>
      </c>
      <c r="R17" s="53">
        <v>1774.05</v>
      </c>
      <c r="S17" s="53">
        <v>1834.61</v>
      </c>
    </row>
    <row r="18" spans="1:19" x14ac:dyDescent="0.3">
      <c r="A18" s="48">
        <v>3000</v>
      </c>
      <c r="B18" s="44"/>
      <c r="C18" s="52">
        <v>901.28</v>
      </c>
      <c r="D18" s="53">
        <v>949.05</v>
      </c>
      <c r="E18" s="53">
        <v>996.83</v>
      </c>
      <c r="F18" s="53">
        <v>1114.3900000000001</v>
      </c>
      <c r="G18" s="53">
        <v>1162.1600000000001</v>
      </c>
      <c r="H18" s="53">
        <v>1209.94</v>
      </c>
      <c r="I18" s="53">
        <v>1257.71</v>
      </c>
      <c r="J18" s="53">
        <v>1305.45</v>
      </c>
      <c r="K18" s="53">
        <v>1353.23</v>
      </c>
      <c r="L18" s="53">
        <v>1437.94</v>
      </c>
      <c r="M18" s="53">
        <v>1499.33</v>
      </c>
      <c r="N18" s="53">
        <v>1560.75</v>
      </c>
      <c r="O18" s="53">
        <v>1622.18</v>
      </c>
      <c r="P18" s="53">
        <v>1683.56</v>
      </c>
      <c r="Q18" s="53">
        <v>1744.99</v>
      </c>
      <c r="R18" s="53">
        <v>1806.41</v>
      </c>
      <c r="S18" s="53">
        <v>1867.39</v>
      </c>
    </row>
    <row r="19" spans="1:19" x14ac:dyDescent="0.3">
      <c r="A19" s="48">
        <v>3200</v>
      </c>
      <c r="B19" s="44"/>
      <c r="C19" s="52">
        <v>924.45</v>
      </c>
      <c r="D19" s="53">
        <v>972.23</v>
      </c>
      <c r="E19" s="53">
        <v>1019.96</v>
      </c>
      <c r="F19" s="53">
        <v>1141.76</v>
      </c>
      <c r="G19" s="53">
        <v>1189.5</v>
      </c>
      <c r="H19" s="53">
        <v>1237.28</v>
      </c>
      <c r="I19" s="53">
        <v>1285.05</v>
      </c>
      <c r="J19" s="53">
        <v>1332.83</v>
      </c>
      <c r="K19" s="53">
        <v>1380.56</v>
      </c>
      <c r="L19" s="53">
        <v>1466.1</v>
      </c>
      <c r="M19" s="53">
        <v>1527.94</v>
      </c>
      <c r="N19" s="53">
        <v>1590.19</v>
      </c>
      <c r="O19" s="53">
        <v>1652.03</v>
      </c>
      <c r="P19" s="53">
        <v>1714.28</v>
      </c>
      <c r="Q19" s="53">
        <v>1776.53</v>
      </c>
      <c r="R19" s="53">
        <v>1838.36</v>
      </c>
      <c r="S19" s="53">
        <v>1900.61</v>
      </c>
    </row>
    <row r="20" spans="1:19" x14ac:dyDescent="0.3">
      <c r="A20" s="48">
        <v>3400</v>
      </c>
      <c r="B20" s="44"/>
      <c r="C20" s="52">
        <v>947.63</v>
      </c>
      <c r="D20" s="53">
        <v>995.4</v>
      </c>
      <c r="E20" s="53">
        <v>1043.1400000000001</v>
      </c>
      <c r="F20" s="53">
        <v>1169.0999999999999</v>
      </c>
      <c r="G20" s="53">
        <v>1216.8800000000001</v>
      </c>
      <c r="H20" s="53">
        <v>1264.6099999999999</v>
      </c>
      <c r="I20" s="53">
        <v>1312.39</v>
      </c>
      <c r="J20" s="53">
        <v>1360.16</v>
      </c>
      <c r="K20" s="53">
        <v>1407.94</v>
      </c>
      <c r="L20" s="53">
        <v>1493.89</v>
      </c>
      <c r="M20" s="53">
        <v>1556.96</v>
      </c>
      <c r="N20" s="53">
        <v>1619.63</v>
      </c>
      <c r="O20" s="53">
        <v>1682.29</v>
      </c>
      <c r="P20" s="53">
        <v>1744.95</v>
      </c>
      <c r="Q20" s="53">
        <v>1808.06</v>
      </c>
      <c r="R20" s="53">
        <v>1870.73</v>
      </c>
      <c r="S20" s="53">
        <v>1933.39</v>
      </c>
    </row>
    <row r="21" spans="1:19" x14ac:dyDescent="0.3">
      <c r="A21" s="48">
        <v>3600</v>
      </c>
      <c r="B21" s="44"/>
      <c r="C21" s="52">
        <v>970.8</v>
      </c>
      <c r="D21" s="53">
        <v>1018.54</v>
      </c>
      <c r="E21" s="53">
        <v>1066.31</v>
      </c>
      <c r="F21" s="53">
        <v>1196.44</v>
      </c>
      <c r="G21" s="53">
        <v>1244.21</v>
      </c>
      <c r="H21" s="53">
        <v>1291.99</v>
      </c>
      <c r="I21" s="53">
        <v>1339.73</v>
      </c>
      <c r="J21" s="53">
        <v>1387.5</v>
      </c>
      <c r="K21" s="53">
        <v>1435.28</v>
      </c>
      <c r="L21" s="53">
        <v>1522.05</v>
      </c>
      <c r="M21" s="53">
        <v>1585.58</v>
      </c>
      <c r="N21" s="53">
        <v>1649.06</v>
      </c>
      <c r="O21" s="53">
        <v>1712.59</v>
      </c>
      <c r="P21" s="53">
        <v>1776.08</v>
      </c>
      <c r="Q21" s="53">
        <v>1839.56</v>
      </c>
      <c r="R21" s="53">
        <v>1902.68</v>
      </c>
      <c r="S21" s="54">
        <v>1966.16</v>
      </c>
    </row>
    <row r="22" spans="1:19" x14ac:dyDescent="0.3">
      <c r="A22" s="48">
        <v>3800</v>
      </c>
      <c r="B22" s="44"/>
      <c r="C22" s="52">
        <v>993.94</v>
      </c>
      <c r="D22" s="53">
        <v>1041.71</v>
      </c>
      <c r="E22" s="53">
        <v>1089.49</v>
      </c>
      <c r="F22" s="53">
        <v>1223.81</v>
      </c>
      <c r="G22" s="53">
        <v>1271.55</v>
      </c>
      <c r="H22" s="53">
        <v>1319.33</v>
      </c>
      <c r="I22" s="53">
        <v>1367.1</v>
      </c>
      <c r="J22" s="53">
        <v>1414.84</v>
      </c>
      <c r="K22" s="53">
        <v>1462.61</v>
      </c>
      <c r="L22" s="53">
        <v>1550.25</v>
      </c>
      <c r="M22" s="53">
        <v>1614.15</v>
      </c>
      <c r="N22" s="53">
        <v>1678.5</v>
      </c>
      <c r="O22" s="53">
        <v>1742.44</v>
      </c>
      <c r="P22" s="53">
        <v>1806.75</v>
      </c>
      <c r="Q22" s="53">
        <v>1870.69</v>
      </c>
      <c r="R22" s="54">
        <v>1935.04</v>
      </c>
      <c r="S22" s="54">
        <v>1999.35</v>
      </c>
    </row>
    <row r="23" spans="1:19" x14ac:dyDescent="0.3">
      <c r="A23" s="48">
        <v>4000</v>
      </c>
      <c r="B23" s="44"/>
      <c r="C23" s="52">
        <v>1017.11</v>
      </c>
      <c r="D23" s="53">
        <v>1064.8900000000001</v>
      </c>
      <c r="E23" s="53">
        <v>1112.6600000000001</v>
      </c>
      <c r="F23" s="53">
        <v>1251.1500000000001</v>
      </c>
      <c r="G23" s="53">
        <v>1298.93</v>
      </c>
      <c r="H23" s="53">
        <v>1346.66</v>
      </c>
      <c r="I23" s="53">
        <v>1394.44</v>
      </c>
      <c r="J23" s="53">
        <v>1442.21</v>
      </c>
      <c r="K23" s="53">
        <v>1489.95</v>
      </c>
      <c r="L23" s="53">
        <v>1578</v>
      </c>
      <c r="M23" s="53">
        <v>1642.76</v>
      </c>
      <c r="N23" s="53">
        <v>1707.94</v>
      </c>
      <c r="O23" s="53">
        <v>1772.7</v>
      </c>
      <c r="P23" s="53">
        <v>1837.46</v>
      </c>
      <c r="Q23" s="54">
        <v>1902.23</v>
      </c>
      <c r="R23" s="54">
        <v>1967.4</v>
      </c>
      <c r="S23" s="54">
        <v>2032.16</v>
      </c>
    </row>
    <row r="24" spans="1:19" x14ac:dyDescent="0.3">
      <c r="A24" s="48">
        <v>4200</v>
      </c>
      <c r="B24" s="44"/>
      <c r="C24" s="52">
        <v>1040.29</v>
      </c>
      <c r="D24" s="53">
        <v>1088.06</v>
      </c>
      <c r="E24" s="53">
        <v>1135.8</v>
      </c>
      <c r="F24" s="53">
        <v>1278.49</v>
      </c>
      <c r="G24" s="53">
        <v>1326.26</v>
      </c>
      <c r="H24" s="53">
        <v>1374.04</v>
      </c>
      <c r="I24" s="53">
        <v>1421.78</v>
      </c>
      <c r="J24" s="53">
        <v>1469.55</v>
      </c>
      <c r="K24" s="53">
        <v>1517.33</v>
      </c>
      <c r="L24" s="53">
        <v>1606.2</v>
      </c>
      <c r="M24" s="53">
        <v>1671.79</v>
      </c>
      <c r="N24" s="53">
        <v>1737.38</v>
      </c>
      <c r="O24" s="53">
        <v>1802.96</v>
      </c>
      <c r="P24" s="54">
        <v>1868.59</v>
      </c>
      <c r="Q24" s="54">
        <v>1933.76</v>
      </c>
      <c r="R24" s="54">
        <v>1999.35</v>
      </c>
      <c r="S24" s="54">
        <v>2064.94</v>
      </c>
    </row>
    <row r="25" spans="1:19" x14ac:dyDescent="0.3">
      <c r="A25" s="48">
        <v>4400</v>
      </c>
      <c r="B25" s="44"/>
      <c r="C25" s="52">
        <v>1063.46</v>
      </c>
      <c r="D25" s="53">
        <v>1111.24</v>
      </c>
      <c r="E25" s="53">
        <v>1158.98</v>
      </c>
      <c r="F25" s="53">
        <v>1305.83</v>
      </c>
      <c r="G25" s="53">
        <v>1353.6</v>
      </c>
      <c r="H25" s="53">
        <v>1401.38</v>
      </c>
      <c r="I25" s="53">
        <v>1449.15</v>
      </c>
      <c r="J25" s="53">
        <v>1496.89</v>
      </c>
      <c r="K25" s="53">
        <v>1544.66</v>
      </c>
      <c r="L25" s="53">
        <v>1634.4</v>
      </c>
      <c r="M25" s="53">
        <v>1700.4</v>
      </c>
      <c r="N25" s="53">
        <v>1766.81</v>
      </c>
      <c r="O25" s="54">
        <v>1832.85</v>
      </c>
      <c r="P25" s="54">
        <v>1899.26</v>
      </c>
      <c r="Q25" s="54">
        <v>1965.26</v>
      </c>
      <c r="R25" s="54">
        <v>2031.71</v>
      </c>
      <c r="S25" s="54">
        <v>2098.13</v>
      </c>
    </row>
    <row r="26" spans="1:19" x14ac:dyDescent="0.3">
      <c r="A26" s="48">
        <v>4600</v>
      </c>
      <c r="B26" s="44"/>
      <c r="C26" s="52">
        <v>1086.6400000000001</v>
      </c>
      <c r="D26" s="53">
        <v>1134.3800000000001</v>
      </c>
      <c r="E26" s="53">
        <v>1182.1500000000001</v>
      </c>
      <c r="F26" s="53">
        <v>1333.2</v>
      </c>
      <c r="G26" s="53">
        <v>1380.98</v>
      </c>
      <c r="H26" s="53">
        <v>1428.71</v>
      </c>
      <c r="I26" s="53">
        <v>1476.49</v>
      </c>
      <c r="J26" s="53">
        <v>1524.26</v>
      </c>
      <c r="K26" s="53">
        <v>1572</v>
      </c>
      <c r="L26" s="53">
        <v>1687.39</v>
      </c>
      <c r="M26" s="53">
        <v>1756.16</v>
      </c>
      <c r="N26" s="53">
        <v>1825.39</v>
      </c>
      <c r="O26" s="54">
        <v>1894.16</v>
      </c>
      <c r="P26" s="54">
        <v>1962.94</v>
      </c>
      <c r="Q26" s="54">
        <v>2031.75</v>
      </c>
      <c r="R26" s="54">
        <v>2100.94</v>
      </c>
      <c r="S26" s="54">
        <v>2169.75</v>
      </c>
    </row>
    <row r="27" spans="1:19" x14ac:dyDescent="0.3">
      <c r="A27" s="48">
        <v>4800</v>
      </c>
      <c r="B27" s="44"/>
      <c r="C27" s="52">
        <v>1109.78</v>
      </c>
      <c r="D27" s="53">
        <v>1157.55</v>
      </c>
      <c r="E27" s="53">
        <v>1205.33</v>
      </c>
      <c r="F27" s="53">
        <v>1360.54</v>
      </c>
      <c r="G27" s="53">
        <v>1408.31</v>
      </c>
      <c r="H27" s="53">
        <v>1456.09</v>
      </c>
      <c r="I27" s="53">
        <v>1503.83</v>
      </c>
      <c r="J27" s="53">
        <v>1551.6</v>
      </c>
      <c r="K27" s="53">
        <v>1599.38</v>
      </c>
      <c r="L27" s="53">
        <v>1715.55</v>
      </c>
      <c r="M27" s="53">
        <v>1785.19</v>
      </c>
      <c r="N27" s="54">
        <v>1854.83</v>
      </c>
      <c r="O27" s="54">
        <v>1924.43</v>
      </c>
      <c r="P27" s="54">
        <v>1993.65</v>
      </c>
      <c r="Q27" s="54">
        <v>2063.29</v>
      </c>
      <c r="R27" s="54">
        <v>2132.89</v>
      </c>
      <c r="S27" s="54">
        <v>2202.5300000000002</v>
      </c>
    </row>
    <row r="28" spans="1:19" x14ac:dyDescent="0.3">
      <c r="A28" s="48">
        <v>5000</v>
      </c>
      <c r="B28" s="44"/>
      <c r="C28" s="52">
        <v>1132.95</v>
      </c>
      <c r="D28" s="53">
        <v>1180.73</v>
      </c>
      <c r="E28" s="53">
        <v>1228.5</v>
      </c>
      <c r="F28" s="53">
        <v>1387.88</v>
      </c>
      <c r="G28" s="53">
        <v>1435.65</v>
      </c>
      <c r="H28" s="53">
        <v>1483.43</v>
      </c>
      <c r="I28" s="53">
        <v>1531.2</v>
      </c>
      <c r="J28" s="53">
        <v>1578.94</v>
      </c>
      <c r="K28" s="53">
        <v>1626.71</v>
      </c>
      <c r="L28" s="53">
        <v>1743.34</v>
      </c>
      <c r="M28" s="53">
        <v>1813.8</v>
      </c>
      <c r="N28" s="54">
        <v>1884.26</v>
      </c>
      <c r="O28" s="54">
        <v>1954.31</v>
      </c>
      <c r="P28" s="54">
        <v>2024.78</v>
      </c>
      <c r="Q28" s="54">
        <v>2094.79</v>
      </c>
      <c r="R28" s="54">
        <v>2165.25</v>
      </c>
      <c r="S28" s="54">
        <v>2235.3000000000002</v>
      </c>
    </row>
    <row r="29" spans="1:19" x14ac:dyDescent="0.3">
      <c r="A29" s="48">
        <v>5200</v>
      </c>
      <c r="B29" s="44"/>
      <c r="C29" s="52">
        <v>1156.1300000000001</v>
      </c>
      <c r="D29" s="53">
        <v>1203.9000000000001</v>
      </c>
      <c r="E29" s="53">
        <v>1251.6400000000001</v>
      </c>
      <c r="F29" s="53">
        <v>1415.25</v>
      </c>
      <c r="G29" s="53">
        <v>1462.99</v>
      </c>
      <c r="H29" s="53">
        <v>1510.76</v>
      </c>
      <c r="I29" s="53">
        <v>1558.54</v>
      </c>
      <c r="J29" s="53">
        <v>1606.31</v>
      </c>
      <c r="K29" s="53">
        <v>1654.05</v>
      </c>
      <c r="L29" s="53">
        <v>1771.5</v>
      </c>
      <c r="M29" s="54">
        <v>1842.38</v>
      </c>
      <c r="N29" s="54">
        <v>1913.7</v>
      </c>
      <c r="O29" s="54">
        <v>1984.58</v>
      </c>
      <c r="P29" s="54">
        <v>2055.4499999999998</v>
      </c>
      <c r="Q29" s="54">
        <v>2126.33</v>
      </c>
      <c r="R29" s="54">
        <v>2197.61</v>
      </c>
      <c r="S29" s="54">
        <v>2268.5300000000002</v>
      </c>
    </row>
    <row r="30" spans="1:19" x14ac:dyDescent="0.3">
      <c r="A30" s="48">
        <v>5400</v>
      </c>
      <c r="B30" s="44"/>
      <c r="C30" s="52">
        <v>1179.3</v>
      </c>
      <c r="D30" s="53">
        <v>1227.04</v>
      </c>
      <c r="E30" s="53">
        <v>1274.81</v>
      </c>
      <c r="F30" s="53">
        <v>1442.59</v>
      </c>
      <c r="G30" s="53">
        <v>1490.36</v>
      </c>
      <c r="H30" s="53">
        <v>1538.1</v>
      </c>
      <c r="I30" s="53">
        <v>1585.88</v>
      </c>
      <c r="J30" s="53">
        <v>1633.65</v>
      </c>
      <c r="K30" s="53">
        <v>1681.43</v>
      </c>
      <c r="L30" s="54">
        <v>1799.7</v>
      </c>
      <c r="M30" s="54">
        <v>1871.4</v>
      </c>
      <c r="N30" s="54">
        <v>1943.14</v>
      </c>
      <c r="O30" s="54">
        <v>2014.43</v>
      </c>
      <c r="P30" s="54">
        <v>2086.13</v>
      </c>
      <c r="Q30" s="54">
        <v>2157.86</v>
      </c>
      <c r="R30" s="54">
        <v>2229.56</v>
      </c>
      <c r="S30" s="54">
        <v>2301.3000000000002</v>
      </c>
    </row>
    <row r="31" spans="1:19" x14ac:dyDescent="0.3">
      <c r="A31" s="48">
        <v>5600</v>
      </c>
      <c r="B31" s="44"/>
      <c r="C31" s="52">
        <v>1202.48</v>
      </c>
      <c r="D31" s="53">
        <v>1250.21</v>
      </c>
      <c r="E31" s="53">
        <v>1297.99</v>
      </c>
      <c r="F31" s="53">
        <v>1469.93</v>
      </c>
      <c r="G31" s="53">
        <v>1517.7</v>
      </c>
      <c r="H31" s="53">
        <v>1565.48</v>
      </c>
      <c r="I31" s="53">
        <v>1613.21</v>
      </c>
      <c r="J31" s="53">
        <v>1660.99</v>
      </c>
      <c r="K31" s="53">
        <v>1708.76</v>
      </c>
      <c r="L31" s="54">
        <v>1827.45</v>
      </c>
      <c r="M31" s="54">
        <v>1900.01</v>
      </c>
      <c r="N31" s="54">
        <v>1972.58</v>
      </c>
      <c r="O31" s="54">
        <v>2044.69</v>
      </c>
      <c r="P31" s="54">
        <v>2117.25</v>
      </c>
      <c r="Q31" s="54">
        <v>2189.4</v>
      </c>
      <c r="R31" s="54">
        <v>2261.9299999999998</v>
      </c>
      <c r="S31" s="54">
        <v>2334.08</v>
      </c>
    </row>
    <row r="32" spans="1:19" x14ac:dyDescent="0.3">
      <c r="A32" s="48">
        <v>5800</v>
      </c>
      <c r="B32" s="44"/>
      <c r="C32" s="52">
        <v>1225.6099999999999</v>
      </c>
      <c r="D32" s="53">
        <v>1273.3900000000001</v>
      </c>
      <c r="E32" s="53">
        <v>1321.16</v>
      </c>
      <c r="F32" s="53">
        <v>1497.3</v>
      </c>
      <c r="G32" s="53">
        <v>1545.04</v>
      </c>
      <c r="H32" s="53">
        <v>1592.81</v>
      </c>
      <c r="I32" s="53">
        <v>1640.59</v>
      </c>
      <c r="J32" s="53">
        <v>1688.33</v>
      </c>
      <c r="K32" s="53">
        <v>1736.1</v>
      </c>
      <c r="L32" s="54">
        <v>1855.65</v>
      </c>
      <c r="M32" s="54">
        <v>1928.63</v>
      </c>
      <c r="N32" s="54">
        <v>2002.01</v>
      </c>
      <c r="O32" s="54">
        <v>2074.9899999999998</v>
      </c>
      <c r="P32" s="54">
        <v>2147.96</v>
      </c>
      <c r="Q32" s="54">
        <v>2220.94</v>
      </c>
      <c r="R32" s="54">
        <v>2293.88</v>
      </c>
      <c r="S32" s="54">
        <v>2367.2600000000002</v>
      </c>
    </row>
    <row r="33" spans="1:19" x14ac:dyDescent="0.3">
      <c r="A33" s="48">
        <v>6000</v>
      </c>
      <c r="B33" s="44"/>
      <c r="C33" s="52">
        <v>1248.79</v>
      </c>
      <c r="D33" s="53">
        <v>1296.56</v>
      </c>
      <c r="E33" s="53">
        <v>1344.34</v>
      </c>
      <c r="F33" s="53">
        <v>1524.64</v>
      </c>
      <c r="G33" s="53">
        <v>1572.41</v>
      </c>
      <c r="H33" s="53">
        <v>1620.15</v>
      </c>
      <c r="I33" s="53">
        <v>1667.93</v>
      </c>
      <c r="J33" s="53">
        <v>1715.7</v>
      </c>
      <c r="K33" s="54">
        <v>1763.44</v>
      </c>
      <c r="L33" s="54">
        <v>1883.85</v>
      </c>
      <c r="M33" s="54">
        <v>1957.65</v>
      </c>
      <c r="N33" s="54">
        <v>2031.45</v>
      </c>
      <c r="O33" s="54">
        <v>2104.84</v>
      </c>
      <c r="P33" s="54">
        <v>2178.64</v>
      </c>
      <c r="Q33" s="54">
        <v>2252.44</v>
      </c>
      <c r="R33" s="54">
        <v>2326.2399999999998</v>
      </c>
      <c r="S33" s="54">
        <v>2400.08</v>
      </c>
    </row>
    <row r="34" spans="1:19" x14ac:dyDescent="0.3">
      <c r="A34" s="65" t="s">
        <v>66</v>
      </c>
      <c r="B34" s="65"/>
      <c r="C34" s="65"/>
      <c r="D34" s="65"/>
      <c r="E34" s="65"/>
      <c r="F34" s="65"/>
      <c r="G34" s="65"/>
      <c r="H34" s="65"/>
      <c r="I34" s="65"/>
      <c r="J34" s="65"/>
      <c r="K34" s="65"/>
      <c r="L34" s="65"/>
      <c r="M34" s="65"/>
      <c r="N34" s="65"/>
      <c r="O34" s="65"/>
      <c r="P34" s="65"/>
      <c r="Q34" s="65"/>
      <c r="R34" s="65"/>
      <c r="S34" s="65"/>
    </row>
    <row r="36" spans="1:19" ht="15.5" x14ac:dyDescent="0.3">
      <c r="A36" s="37" t="s">
        <v>41</v>
      </c>
      <c r="B36" s="37"/>
      <c r="C36" s="37"/>
      <c r="D36" s="37"/>
      <c r="E36" s="37"/>
      <c r="F36" s="37"/>
      <c r="G36" s="37"/>
      <c r="H36" s="37"/>
      <c r="I36" s="37"/>
      <c r="J36" s="37"/>
      <c r="K36" s="37"/>
      <c r="L36" s="37"/>
      <c r="M36" s="37"/>
      <c r="N36" s="37"/>
      <c r="O36" s="37"/>
      <c r="P36" s="37"/>
      <c r="Q36" s="37"/>
      <c r="R36" s="37"/>
      <c r="S36" s="37"/>
    </row>
    <row r="37" spans="1:19" x14ac:dyDescent="0.3">
      <c r="A37" s="38" t="s">
        <v>48</v>
      </c>
      <c r="B37" s="38"/>
      <c r="C37" s="38"/>
      <c r="D37" s="38"/>
      <c r="E37" s="38"/>
      <c r="F37" s="38"/>
      <c r="G37" s="38"/>
      <c r="H37" s="38"/>
      <c r="I37" s="38"/>
      <c r="J37" s="38"/>
      <c r="K37" s="38"/>
      <c r="L37" s="38"/>
      <c r="M37" s="38"/>
      <c r="N37" s="38"/>
      <c r="O37" s="38"/>
      <c r="P37" s="38"/>
      <c r="Q37" s="38"/>
      <c r="R37" s="38"/>
      <c r="S37" s="38"/>
    </row>
    <row r="38" spans="1:19" s="39" customFormat="1" ht="6" customHeight="1" x14ac:dyDescent="0.3">
      <c r="C38" s="40"/>
      <c r="D38" s="40"/>
      <c r="E38" s="40"/>
      <c r="F38" s="40"/>
      <c r="G38" s="40"/>
      <c r="H38" s="40"/>
      <c r="I38" s="40"/>
      <c r="J38" s="40"/>
      <c r="K38" s="40"/>
      <c r="L38" s="40"/>
      <c r="M38" s="40"/>
      <c r="N38" s="40"/>
      <c r="O38" s="40"/>
      <c r="P38" s="40"/>
      <c r="Q38" s="40"/>
      <c r="R38" s="40"/>
      <c r="S38" s="40"/>
    </row>
    <row r="39" spans="1:19" ht="14.5" thickBot="1" x14ac:dyDescent="0.35">
      <c r="A39" s="41"/>
      <c r="B39" s="41"/>
      <c r="C39" s="42">
        <v>800</v>
      </c>
      <c r="D39" s="42">
        <v>1000</v>
      </c>
      <c r="E39" s="42">
        <v>1200</v>
      </c>
      <c r="F39" s="42">
        <v>1400</v>
      </c>
      <c r="G39" s="42">
        <v>1600</v>
      </c>
      <c r="H39" s="42">
        <v>1800</v>
      </c>
      <c r="I39" s="42">
        <v>2000</v>
      </c>
      <c r="J39" s="42">
        <v>2200</v>
      </c>
      <c r="K39" s="42">
        <v>2400</v>
      </c>
      <c r="L39" s="42">
        <v>2600</v>
      </c>
      <c r="M39" s="42">
        <v>2800</v>
      </c>
      <c r="N39" s="42">
        <v>3000</v>
      </c>
      <c r="O39" s="42">
        <v>3200</v>
      </c>
      <c r="P39" s="42">
        <v>3400</v>
      </c>
      <c r="Q39" s="42">
        <v>3600</v>
      </c>
      <c r="R39" s="42">
        <v>3800</v>
      </c>
      <c r="S39" s="42">
        <v>4000</v>
      </c>
    </row>
    <row r="40" spans="1:19" x14ac:dyDescent="0.3">
      <c r="A40" s="43">
        <v>800</v>
      </c>
      <c r="B40" s="44"/>
      <c r="C40" s="45">
        <v>659.14</v>
      </c>
      <c r="D40" s="46">
        <v>706.91</v>
      </c>
      <c r="E40" s="46">
        <v>790.99</v>
      </c>
      <c r="F40" s="46">
        <v>838.76</v>
      </c>
      <c r="G40" s="46">
        <v>886.54</v>
      </c>
      <c r="H40" s="46">
        <v>934.28</v>
      </c>
      <c r="I40" s="46">
        <v>982.05</v>
      </c>
      <c r="J40" s="46">
        <v>1029.83</v>
      </c>
      <c r="K40" s="46">
        <v>1077.56</v>
      </c>
      <c r="L40" s="46">
        <v>1125.3399999999999</v>
      </c>
      <c r="M40" s="46">
        <v>1173.1099999999999</v>
      </c>
      <c r="N40" s="46">
        <v>1220.8900000000001</v>
      </c>
      <c r="O40" s="46">
        <v>1268.6300000000001</v>
      </c>
      <c r="P40" s="46">
        <v>1316.4</v>
      </c>
      <c r="Q40" s="46">
        <v>1364.18</v>
      </c>
      <c r="R40" s="46">
        <v>1411.91</v>
      </c>
      <c r="S40" s="46">
        <v>1459.69</v>
      </c>
    </row>
    <row r="41" spans="1:19" x14ac:dyDescent="0.3">
      <c r="A41" s="48">
        <v>1000</v>
      </c>
      <c r="B41" s="44"/>
      <c r="C41" s="52">
        <v>684.49</v>
      </c>
      <c r="D41" s="53">
        <v>732.26</v>
      </c>
      <c r="E41" s="53">
        <v>822.71</v>
      </c>
      <c r="F41" s="53">
        <v>870.49</v>
      </c>
      <c r="G41" s="53">
        <v>918.26</v>
      </c>
      <c r="H41" s="53">
        <v>966</v>
      </c>
      <c r="I41" s="53">
        <v>1013.78</v>
      </c>
      <c r="J41" s="53">
        <v>1061.55</v>
      </c>
      <c r="K41" s="53">
        <v>1109.29</v>
      </c>
      <c r="L41" s="53">
        <v>1157.06</v>
      </c>
      <c r="M41" s="53">
        <v>1204.8399999999999</v>
      </c>
      <c r="N41" s="53">
        <v>1252.6099999999999</v>
      </c>
      <c r="O41" s="53">
        <v>1300.3499999999999</v>
      </c>
      <c r="P41" s="53">
        <v>1348.13</v>
      </c>
      <c r="Q41" s="53">
        <v>1395.9</v>
      </c>
      <c r="R41" s="53">
        <v>1443.68</v>
      </c>
      <c r="S41" s="53">
        <v>1491.41</v>
      </c>
    </row>
    <row r="42" spans="1:19" x14ac:dyDescent="0.3">
      <c r="A42" s="48">
        <v>1200</v>
      </c>
      <c r="B42" s="44"/>
      <c r="C42" s="52">
        <v>709.88</v>
      </c>
      <c r="D42" s="53">
        <v>757.61</v>
      </c>
      <c r="E42" s="53">
        <v>854.44</v>
      </c>
      <c r="F42" s="53">
        <v>902.21</v>
      </c>
      <c r="G42" s="53">
        <v>949.99</v>
      </c>
      <c r="H42" s="53">
        <v>997.73</v>
      </c>
      <c r="I42" s="53">
        <v>1045.5</v>
      </c>
      <c r="J42" s="53">
        <v>1093.28</v>
      </c>
      <c r="K42" s="53">
        <v>1141.05</v>
      </c>
      <c r="L42" s="53">
        <v>1188.79</v>
      </c>
      <c r="M42" s="53">
        <v>1236.56</v>
      </c>
      <c r="N42" s="53">
        <v>1284.3399999999999</v>
      </c>
      <c r="O42" s="53">
        <v>1332.08</v>
      </c>
      <c r="P42" s="53">
        <v>1379.85</v>
      </c>
      <c r="Q42" s="53">
        <v>1427.63</v>
      </c>
      <c r="R42" s="53">
        <v>1475.4</v>
      </c>
      <c r="S42" s="53">
        <v>1523.14</v>
      </c>
    </row>
    <row r="43" spans="1:19" x14ac:dyDescent="0.3">
      <c r="A43" s="48">
        <v>1400</v>
      </c>
      <c r="B43" s="44"/>
      <c r="C43" s="52">
        <v>735.23</v>
      </c>
      <c r="D43" s="53">
        <v>783</v>
      </c>
      <c r="E43" s="53">
        <v>886.16</v>
      </c>
      <c r="F43" s="53">
        <v>933.94</v>
      </c>
      <c r="G43" s="53">
        <v>981.71</v>
      </c>
      <c r="H43" s="53">
        <v>1029.49</v>
      </c>
      <c r="I43" s="53">
        <v>1077.23</v>
      </c>
      <c r="J43" s="53">
        <v>1125</v>
      </c>
      <c r="K43" s="53">
        <v>1172.78</v>
      </c>
      <c r="L43" s="53">
        <v>1220.51</v>
      </c>
      <c r="M43" s="53">
        <v>1268.29</v>
      </c>
      <c r="N43" s="53">
        <v>1316.06</v>
      </c>
      <c r="O43" s="53">
        <v>1363.84</v>
      </c>
      <c r="P43" s="53">
        <v>1411.58</v>
      </c>
      <c r="Q43" s="53">
        <v>1459.35</v>
      </c>
      <c r="R43" s="53">
        <v>1507.13</v>
      </c>
      <c r="S43" s="53">
        <v>1554.86</v>
      </c>
    </row>
    <row r="44" spans="1:19" x14ac:dyDescent="0.3">
      <c r="A44" s="48">
        <v>1600</v>
      </c>
      <c r="B44" s="44"/>
      <c r="C44" s="52">
        <v>760.58</v>
      </c>
      <c r="D44" s="53">
        <v>808.35</v>
      </c>
      <c r="E44" s="53">
        <v>917.89</v>
      </c>
      <c r="F44" s="53">
        <v>965.66</v>
      </c>
      <c r="G44" s="53">
        <v>1013.44</v>
      </c>
      <c r="H44" s="53">
        <v>1061.21</v>
      </c>
      <c r="I44" s="53">
        <v>1108.95</v>
      </c>
      <c r="J44" s="53">
        <v>1156.73</v>
      </c>
      <c r="K44" s="53">
        <v>1204.5</v>
      </c>
      <c r="L44" s="53">
        <v>1252.24</v>
      </c>
      <c r="M44" s="53">
        <v>1300.01</v>
      </c>
      <c r="N44" s="53">
        <v>1347.79</v>
      </c>
      <c r="O44" s="53">
        <v>1395.56</v>
      </c>
      <c r="P44" s="53">
        <v>1443.3</v>
      </c>
      <c r="Q44" s="53">
        <v>1491.08</v>
      </c>
      <c r="R44" s="53">
        <v>1538.85</v>
      </c>
      <c r="S44" s="53">
        <v>1586.63</v>
      </c>
    </row>
    <row r="45" spans="1:19" x14ac:dyDescent="0.3">
      <c r="A45" s="48">
        <v>1800</v>
      </c>
      <c r="B45" s="44"/>
      <c r="C45" s="52">
        <v>785.93</v>
      </c>
      <c r="D45" s="53">
        <v>833.7</v>
      </c>
      <c r="E45" s="53">
        <v>949.65</v>
      </c>
      <c r="F45" s="53">
        <v>997.39</v>
      </c>
      <c r="G45" s="53">
        <v>1045.1600000000001</v>
      </c>
      <c r="H45" s="53">
        <v>1092.94</v>
      </c>
      <c r="I45" s="53">
        <v>1140.68</v>
      </c>
      <c r="J45" s="53">
        <v>1188.45</v>
      </c>
      <c r="K45" s="53">
        <v>1236.23</v>
      </c>
      <c r="L45" s="53">
        <v>1284</v>
      </c>
      <c r="M45" s="53">
        <v>1331.74</v>
      </c>
      <c r="N45" s="53">
        <v>1379.51</v>
      </c>
      <c r="O45" s="53">
        <v>1427.29</v>
      </c>
      <c r="P45" s="53">
        <v>1475.03</v>
      </c>
      <c r="Q45" s="53">
        <v>1522.8</v>
      </c>
      <c r="R45" s="53">
        <v>1570.58</v>
      </c>
      <c r="S45" s="53">
        <v>1618.35</v>
      </c>
    </row>
    <row r="46" spans="1:19" x14ac:dyDescent="0.3">
      <c r="A46" s="48">
        <v>2000</v>
      </c>
      <c r="B46" s="44"/>
      <c r="C46" s="52">
        <v>811.28</v>
      </c>
      <c r="D46" s="53">
        <v>859.05</v>
      </c>
      <c r="E46" s="53">
        <v>981.38</v>
      </c>
      <c r="F46" s="53">
        <v>1029.1099999999999</v>
      </c>
      <c r="G46" s="53">
        <v>1076.8900000000001</v>
      </c>
      <c r="H46" s="53">
        <v>1124.6600000000001</v>
      </c>
      <c r="I46" s="53">
        <v>1172.44</v>
      </c>
      <c r="J46" s="53">
        <v>1220.18</v>
      </c>
      <c r="K46" s="53">
        <v>1297.6099999999999</v>
      </c>
      <c r="L46" s="53">
        <v>1360.69</v>
      </c>
      <c r="M46" s="53">
        <v>1423.13</v>
      </c>
      <c r="N46" s="53">
        <v>1486.24</v>
      </c>
      <c r="O46" s="53">
        <v>1548.68</v>
      </c>
      <c r="P46" s="53">
        <v>1611.75</v>
      </c>
      <c r="Q46" s="53">
        <v>1674.19</v>
      </c>
      <c r="R46" s="53">
        <v>1736.66</v>
      </c>
      <c r="S46" s="53">
        <v>1799.74</v>
      </c>
    </row>
    <row r="47" spans="1:19" x14ac:dyDescent="0.3">
      <c r="A47" s="48">
        <v>2200</v>
      </c>
      <c r="B47" s="44"/>
      <c r="C47" s="52">
        <v>836.66</v>
      </c>
      <c r="D47" s="53">
        <v>884.4</v>
      </c>
      <c r="E47" s="53">
        <v>1013.1</v>
      </c>
      <c r="F47" s="53">
        <v>1060.8399999999999</v>
      </c>
      <c r="G47" s="53">
        <v>1108.6099999999999</v>
      </c>
      <c r="H47" s="53">
        <v>1156.3900000000001</v>
      </c>
      <c r="I47" s="53">
        <v>1204.1600000000001</v>
      </c>
      <c r="J47" s="53">
        <v>1251.9000000000001</v>
      </c>
      <c r="K47" s="53">
        <v>1329.98</v>
      </c>
      <c r="L47" s="53">
        <v>1393.69</v>
      </c>
      <c r="M47" s="53">
        <v>1458.04</v>
      </c>
      <c r="N47" s="53">
        <v>1521.79</v>
      </c>
      <c r="O47" s="53">
        <v>1585.5</v>
      </c>
      <c r="P47" s="53">
        <v>1649.21</v>
      </c>
      <c r="Q47" s="53">
        <v>1712.93</v>
      </c>
      <c r="R47" s="53">
        <v>1777.31</v>
      </c>
      <c r="S47" s="53">
        <v>1841.03</v>
      </c>
    </row>
    <row r="48" spans="1:19" x14ac:dyDescent="0.3">
      <c r="A48" s="48">
        <v>2400</v>
      </c>
      <c r="B48" s="44"/>
      <c r="C48" s="52">
        <v>862.01</v>
      </c>
      <c r="D48" s="53">
        <v>909.75</v>
      </c>
      <c r="E48" s="53">
        <v>1044.83</v>
      </c>
      <c r="F48" s="53">
        <v>1092.5999999999999</v>
      </c>
      <c r="G48" s="53">
        <v>1140.3399999999999</v>
      </c>
      <c r="H48" s="53">
        <v>1188.1099999999999</v>
      </c>
      <c r="I48" s="53">
        <v>1235.8900000000001</v>
      </c>
      <c r="J48" s="53">
        <v>1283.6300000000001</v>
      </c>
      <c r="K48" s="53">
        <v>1362.34</v>
      </c>
      <c r="L48" s="53">
        <v>1427.33</v>
      </c>
      <c r="M48" s="53">
        <v>1492.31</v>
      </c>
      <c r="N48" s="53">
        <v>1557.34</v>
      </c>
      <c r="O48" s="53">
        <v>1622.33</v>
      </c>
      <c r="P48" s="53">
        <v>1687.31</v>
      </c>
      <c r="Q48" s="53">
        <v>1752.3</v>
      </c>
      <c r="R48" s="53">
        <v>1817.33</v>
      </c>
      <c r="S48" s="53">
        <v>1881.68</v>
      </c>
    </row>
    <row r="49" spans="1:19" x14ac:dyDescent="0.3">
      <c r="A49" s="48">
        <v>2600</v>
      </c>
      <c r="B49" s="44"/>
      <c r="C49" s="52">
        <v>887.36</v>
      </c>
      <c r="D49" s="53">
        <v>935.14</v>
      </c>
      <c r="E49" s="53">
        <v>1076.55</v>
      </c>
      <c r="F49" s="53">
        <v>1124.33</v>
      </c>
      <c r="G49" s="53">
        <v>1172.06</v>
      </c>
      <c r="H49" s="53">
        <v>1219.8399999999999</v>
      </c>
      <c r="I49" s="53">
        <v>1267.6099999999999</v>
      </c>
      <c r="J49" s="53">
        <v>1315.39</v>
      </c>
      <c r="K49" s="53">
        <v>1394.7</v>
      </c>
      <c r="L49" s="53">
        <v>1460.96</v>
      </c>
      <c r="M49" s="53">
        <v>1526.63</v>
      </c>
      <c r="N49" s="53">
        <v>1592.89</v>
      </c>
      <c r="O49" s="53">
        <v>1659.15</v>
      </c>
      <c r="P49" s="53">
        <v>1724.78</v>
      </c>
      <c r="Q49" s="53">
        <v>1791.04</v>
      </c>
      <c r="R49" s="53">
        <v>1857.34</v>
      </c>
      <c r="S49" s="53">
        <v>1922.96</v>
      </c>
    </row>
    <row r="50" spans="1:19" x14ac:dyDescent="0.3">
      <c r="A50" s="48">
        <v>2800</v>
      </c>
      <c r="B50" s="44"/>
      <c r="C50" s="52">
        <v>912.71</v>
      </c>
      <c r="D50" s="53">
        <v>960.49</v>
      </c>
      <c r="E50" s="53">
        <v>1108.28</v>
      </c>
      <c r="F50" s="53">
        <v>1156.05</v>
      </c>
      <c r="G50" s="53">
        <v>1203.79</v>
      </c>
      <c r="H50" s="53">
        <v>1251.56</v>
      </c>
      <c r="I50" s="53">
        <v>1299.3399999999999</v>
      </c>
      <c r="J50" s="53">
        <v>1347.11</v>
      </c>
      <c r="K50" s="53">
        <v>1427.06</v>
      </c>
      <c r="L50" s="53">
        <v>1493.96</v>
      </c>
      <c r="M50" s="53">
        <v>1561.54</v>
      </c>
      <c r="N50" s="53">
        <v>1628.44</v>
      </c>
      <c r="O50" s="53">
        <v>1695.34</v>
      </c>
      <c r="P50" s="53">
        <v>1762.88</v>
      </c>
      <c r="Q50" s="53">
        <v>1829.78</v>
      </c>
      <c r="R50" s="53">
        <v>1897.35</v>
      </c>
      <c r="S50" s="53">
        <v>1964.25</v>
      </c>
    </row>
    <row r="51" spans="1:19" x14ac:dyDescent="0.3">
      <c r="A51" s="48">
        <v>3000</v>
      </c>
      <c r="B51" s="44"/>
      <c r="C51" s="52">
        <v>938.06</v>
      </c>
      <c r="D51" s="53">
        <v>985.84</v>
      </c>
      <c r="E51" s="53">
        <v>1140</v>
      </c>
      <c r="F51" s="53">
        <v>1187.78</v>
      </c>
      <c r="G51" s="53">
        <v>1235.55</v>
      </c>
      <c r="H51" s="53">
        <v>1283.29</v>
      </c>
      <c r="I51" s="53">
        <v>1331.06</v>
      </c>
      <c r="J51" s="53">
        <v>1378.84</v>
      </c>
      <c r="K51" s="53">
        <v>1459.43</v>
      </c>
      <c r="L51" s="53">
        <v>1527.6</v>
      </c>
      <c r="M51" s="53">
        <v>1595.81</v>
      </c>
      <c r="N51" s="53">
        <v>1663.99</v>
      </c>
      <c r="O51" s="53">
        <v>1732.16</v>
      </c>
      <c r="P51" s="53">
        <v>1800.34</v>
      </c>
      <c r="Q51" s="53">
        <v>1868.51</v>
      </c>
      <c r="R51" s="53">
        <v>1937.36</v>
      </c>
      <c r="S51" s="53">
        <v>2005.54</v>
      </c>
    </row>
    <row r="52" spans="1:19" x14ac:dyDescent="0.3">
      <c r="A52" s="48">
        <v>3200</v>
      </c>
      <c r="B52" s="44"/>
      <c r="C52" s="52">
        <v>963.45</v>
      </c>
      <c r="D52" s="53">
        <v>1011.19</v>
      </c>
      <c r="E52" s="53">
        <v>1171.73</v>
      </c>
      <c r="F52" s="53">
        <v>1219.5</v>
      </c>
      <c r="G52" s="53">
        <v>1267.28</v>
      </c>
      <c r="H52" s="53">
        <v>1315.01</v>
      </c>
      <c r="I52" s="53">
        <v>1362.79</v>
      </c>
      <c r="J52" s="53">
        <v>1410.56</v>
      </c>
      <c r="K52" s="53">
        <v>1491.15</v>
      </c>
      <c r="L52" s="53">
        <v>1560.64</v>
      </c>
      <c r="M52" s="53">
        <v>1630.09</v>
      </c>
      <c r="N52" s="53">
        <v>1699.54</v>
      </c>
      <c r="O52" s="53">
        <v>1768.99</v>
      </c>
      <c r="P52" s="53">
        <v>1838.44</v>
      </c>
      <c r="Q52" s="53">
        <v>1907.89</v>
      </c>
      <c r="R52" s="53">
        <v>1977.34</v>
      </c>
      <c r="S52" s="53">
        <v>2046.19</v>
      </c>
    </row>
    <row r="53" spans="1:19" x14ac:dyDescent="0.3">
      <c r="A53" s="48">
        <v>3400</v>
      </c>
      <c r="B53" s="44"/>
      <c r="C53" s="52">
        <v>988.8</v>
      </c>
      <c r="D53" s="53">
        <v>1036.54</v>
      </c>
      <c r="E53" s="53">
        <v>1203.45</v>
      </c>
      <c r="F53" s="53">
        <v>1251.23</v>
      </c>
      <c r="G53" s="53">
        <v>1299</v>
      </c>
      <c r="H53" s="53">
        <v>1346.74</v>
      </c>
      <c r="I53" s="53">
        <v>1394.51</v>
      </c>
      <c r="J53" s="53">
        <v>1442.29</v>
      </c>
      <c r="K53" s="53">
        <v>1523.51</v>
      </c>
      <c r="L53" s="53">
        <v>1594.28</v>
      </c>
      <c r="M53" s="53">
        <v>1665</v>
      </c>
      <c r="N53" s="53">
        <v>1735.09</v>
      </c>
      <c r="O53" s="53">
        <v>1805.81</v>
      </c>
      <c r="P53" s="53">
        <v>1875.9</v>
      </c>
      <c r="Q53" s="53">
        <v>1946.63</v>
      </c>
      <c r="R53" s="53">
        <v>2017.35</v>
      </c>
      <c r="S53" s="53">
        <v>2087.48</v>
      </c>
    </row>
    <row r="54" spans="1:19" x14ac:dyDescent="0.3">
      <c r="A54" s="48">
        <v>3600</v>
      </c>
      <c r="B54" s="44"/>
      <c r="C54" s="52">
        <v>1014.15</v>
      </c>
      <c r="D54" s="53">
        <v>1061.93</v>
      </c>
      <c r="E54" s="53">
        <v>1235.18</v>
      </c>
      <c r="F54" s="53">
        <v>1282.95</v>
      </c>
      <c r="G54" s="53">
        <v>1330.73</v>
      </c>
      <c r="H54" s="53">
        <v>1378.5</v>
      </c>
      <c r="I54" s="53">
        <v>1426.24</v>
      </c>
      <c r="J54" s="53">
        <v>1474.01</v>
      </c>
      <c r="K54" s="53">
        <v>1555.91</v>
      </c>
      <c r="L54" s="53">
        <v>1627.91</v>
      </c>
      <c r="M54" s="53">
        <v>1699.28</v>
      </c>
      <c r="N54" s="53">
        <v>1770.64</v>
      </c>
      <c r="O54" s="53">
        <v>1842.64</v>
      </c>
      <c r="P54" s="53">
        <v>1914</v>
      </c>
      <c r="Q54" s="53">
        <v>1985.36</v>
      </c>
      <c r="R54" s="53">
        <v>2057.36</v>
      </c>
      <c r="S54" s="54">
        <v>2128.7600000000002</v>
      </c>
    </row>
    <row r="55" spans="1:19" x14ac:dyDescent="0.3">
      <c r="A55" s="48">
        <v>3800</v>
      </c>
      <c r="B55" s="44"/>
      <c r="C55" s="52">
        <v>1039.5</v>
      </c>
      <c r="D55" s="53">
        <v>1087.28</v>
      </c>
      <c r="E55" s="53">
        <v>1266.9000000000001</v>
      </c>
      <c r="F55" s="53">
        <v>1314.68</v>
      </c>
      <c r="G55" s="53">
        <v>1362.45</v>
      </c>
      <c r="H55" s="53">
        <v>1410.23</v>
      </c>
      <c r="I55" s="53">
        <v>1457.96</v>
      </c>
      <c r="J55" s="53">
        <v>1505.74</v>
      </c>
      <c r="K55" s="53">
        <v>1588.28</v>
      </c>
      <c r="L55" s="53">
        <v>1660.91</v>
      </c>
      <c r="M55" s="53">
        <v>1733.55</v>
      </c>
      <c r="N55" s="53">
        <v>1806.19</v>
      </c>
      <c r="O55" s="53">
        <v>1878.83</v>
      </c>
      <c r="P55" s="53">
        <v>1951.46</v>
      </c>
      <c r="Q55" s="53">
        <v>2024.74</v>
      </c>
      <c r="R55" s="54">
        <v>2097.38</v>
      </c>
      <c r="S55" s="54">
        <v>2170.0100000000002</v>
      </c>
    </row>
    <row r="56" spans="1:19" x14ac:dyDescent="0.3">
      <c r="A56" s="48">
        <v>4000</v>
      </c>
      <c r="B56" s="44"/>
      <c r="C56" s="52">
        <v>1064.8499999999999</v>
      </c>
      <c r="D56" s="53">
        <v>1112.6300000000001</v>
      </c>
      <c r="E56" s="53">
        <v>1298.6600000000001</v>
      </c>
      <c r="F56" s="53">
        <v>1346.4</v>
      </c>
      <c r="G56" s="53">
        <v>1394.18</v>
      </c>
      <c r="H56" s="53">
        <v>1441.95</v>
      </c>
      <c r="I56" s="53">
        <v>1489.69</v>
      </c>
      <c r="J56" s="53">
        <v>1537.46</v>
      </c>
      <c r="K56" s="53">
        <v>1620.64</v>
      </c>
      <c r="L56" s="53">
        <v>1694.55</v>
      </c>
      <c r="M56" s="53">
        <v>1768.46</v>
      </c>
      <c r="N56" s="53">
        <v>1841.74</v>
      </c>
      <c r="O56" s="53">
        <v>1915.65</v>
      </c>
      <c r="P56" s="53">
        <v>1989.56</v>
      </c>
      <c r="Q56" s="54">
        <v>2063.48</v>
      </c>
      <c r="R56" s="54">
        <v>2137.39</v>
      </c>
      <c r="S56" s="54">
        <v>2210.66</v>
      </c>
    </row>
    <row r="57" spans="1:19" x14ac:dyDescent="0.3">
      <c r="A57" s="48">
        <v>4200</v>
      </c>
      <c r="B57" s="44"/>
      <c r="C57" s="52">
        <v>1090.24</v>
      </c>
      <c r="D57" s="53">
        <v>1137.98</v>
      </c>
      <c r="E57" s="53">
        <v>1330.39</v>
      </c>
      <c r="F57" s="53">
        <v>1378.13</v>
      </c>
      <c r="G57" s="53">
        <v>1425.9</v>
      </c>
      <c r="H57" s="53">
        <v>1473.68</v>
      </c>
      <c r="I57" s="53">
        <v>1521.45</v>
      </c>
      <c r="J57" s="53">
        <v>1569.19</v>
      </c>
      <c r="K57" s="53">
        <v>1653</v>
      </c>
      <c r="L57" s="53">
        <v>1727.55</v>
      </c>
      <c r="M57" s="53">
        <v>1802.74</v>
      </c>
      <c r="N57" s="53">
        <v>1877.29</v>
      </c>
      <c r="O57" s="53">
        <v>1952.48</v>
      </c>
      <c r="P57" s="54">
        <v>2027.66</v>
      </c>
      <c r="Q57" s="54">
        <v>2102.21</v>
      </c>
      <c r="R57" s="54">
        <v>2177.4</v>
      </c>
      <c r="S57" s="54">
        <v>2251.9499999999998</v>
      </c>
    </row>
    <row r="58" spans="1:19" x14ac:dyDescent="0.3">
      <c r="A58" s="48">
        <v>4400</v>
      </c>
      <c r="B58" s="44"/>
      <c r="C58" s="52">
        <v>1115.5899999999999</v>
      </c>
      <c r="D58" s="53">
        <v>1163.33</v>
      </c>
      <c r="E58" s="53">
        <v>1362.11</v>
      </c>
      <c r="F58" s="53">
        <v>1409.85</v>
      </c>
      <c r="G58" s="53">
        <v>1457.63</v>
      </c>
      <c r="H58" s="53">
        <v>1505.4</v>
      </c>
      <c r="I58" s="53">
        <v>1553.18</v>
      </c>
      <c r="J58" s="53">
        <v>1600.91</v>
      </c>
      <c r="K58" s="53">
        <v>1708.65</v>
      </c>
      <c r="L58" s="53">
        <v>1786.43</v>
      </c>
      <c r="M58" s="53">
        <v>1864.16</v>
      </c>
      <c r="N58" s="53">
        <v>1941.94</v>
      </c>
      <c r="O58" s="54">
        <v>2020.35</v>
      </c>
      <c r="P58" s="54">
        <v>2098.13</v>
      </c>
      <c r="Q58" s="54">
        <v>2175.9</v>
      </c>
      <c r="R58" s="54">
        <v>2254.31</v>
      </c>
      <c r="S58" s="54">
        <v>2332.0500000000002</v>
      </c>
    </row>
    <row r="59" spans="1:19" x14ac:dyDescent="0.3">
      <c r="A59" s="48">
        <v>4600</v>
      </c>
      <c r="B59" s="44"/>
      <c r="C59" s="52">
        <v>1140.94</v>
      </c>
      <c r="D59" s="53">
        <v>1188.71</v>
      </c>
      <c r="E59" s="53">
        <v>1393.84</v>
      </c>
      <c r="F59" s="53">
        <v>1441.61</v>
      </c>
      <c r="G59" s="53">
        <v>1489.35</v>
      </c>
      <c r="H59" s="53">
        <v>1537.13</v>
      </c>
      <c r="I59" s="53">
        <v>1584.9</v>
      </c>
      <c r="J59" s="53">
        <v>1632.64</v>
      </c>
      <c r="K59" s="53">
        <v>1740.38</v>
      </c>
      <c r="L59" s="53">
        <v>1819.43</v>
      </c>
      <c r="M59" s="53">
        <v>1899.11</v>
      </c>
      <c r="N59" s="53">
        <v>1978.13</v>
      </c>
      <c r="O59" s="54">
        <v>2057.1799999999998</v>
      </c>
      <c r="P59" s="54">
        <v>2136.23</v>
      </c>
      <c r="Q59" s="54">
        <v>2215.2800000000002</v>
      </c>
      <c r="R59" s="54">
        <v>2294.29</v>
      </c>
      <c r="S59" s="54">
        <v>2373.34</v>
      </c>
    </row>
    <row r="60" spans="1:19" x14ac:dyDescent="0.3">
      <c r="A60" s="48">
        <v>4800</v>
      </c>
      <c r="B60" s="44"/>
      <c r="C60" s="52">
        <v>1166.29</v>
      </c>
      <c r="D60" s="53">
        <v>1214.06</v>
      </c>
      <c r="E60" s="53">
        <v>1425.56</v>
      </c>
      <c r="F60" s="53">
        <v>1473.34</v>
      </c>
      <c r="G60" s="53">
        <v>1521.08</v>
      </c>
      <c r="H60" s="53">
        <v>1568.85</v>
      </c>
      <c r="I60" s="53">
        <v>1616.63</v>
      </c>
      <c r="J60" s="53">
        <v>1664.4</v>
      </c>
      <c r="K60" s="53">
        <v>1772.74</v>
      </c>
      <c r="L60" s="53">
        <v>1853.06</v>
      </c>
      <c r="M60" s="53">
        <v>1933.39</v>
      </c>
      <c r="N60" s="54">
        <v>2013.68</v>
      </c>
      <c r="O60" s="54">
        <v>2093.36</v>
      </c>
      <c r="P60" s="54">
        <v>2173.69</v>
      </c>
      <c r="Q60" s="54">
        <v>2254.0100000000002</v>
      </c>
      <c r="R60" s="54">
        <v>2334.3000000000002</v>
      </c>
      <c r="S60" s="54">
        <v>2413.9899999999998</v>
      </c>
    </row>
    <row r="61" spans="1:19" x14ac:dyDescent="0.3">
      <c r="A61" s="48">
        <v>5000</v>
      </c>
      <c r="B61" s="44"/>
      <c r="C61" s="52">
        <v>1191.6400000000001</v>
      </c>
      <c r="D61" s="53">
        <v>1239.4100000000001</v>
      </c>
      <c r="E61" s="53">
        <v>1457.29</v>
      </c>
      <c r="F61" s="53">
        <v>1505.06</v>
      </c>
      <c r="G61" s="53">
        <v>1552.8</v>
      </c>
      <c r="H61" s="53">
        <v>1600.58</v>
      </c>
      <c r="I61" s="53">
        <v>1648.35</v>
      </c>
      <c r="J61" s="53">
        <v>1696.13</v>
      </c>
      <c r="K61" s="53">
        <v>1805.1</v>
      </c>
      <c r="L61" s="53">
        <v>1886.7</v>
      </c>
      <c r="M61" s="53">
        <v>1967.66</v>
      </c>
      <c r="N61" s="54">
        <v>2049.23</v>
      </c>
      <c r="O61" s="54">
        <v>2130.19</v>
      </c>
      <c r="P61" s="54">
        <v>2211.79</v>
      </c>
      <c r="Q61" s="54">
        <v>2292.75</v>
      </c>
      <c r="R61" s="54">
        <v>2374.31</v>
      </c>
      <c r="S61" s="54">
        <v>2455.2800000000002</v>
      </c>
    </row>
    <row r="62" spans="1:19" x14ac:dyDescent="0.3">
      <c r="A62" s="48">
        <v>5200</v>
      </c>
      <c r="B62" s="44"/>
      <c r="C62" s="52">
        <v>1216.99</v>
      </c>
      <c r="D62" s="53">
        <v>1264.76</v>
      </c>
      <c r="E62" s="53">
        <v>1489.01</v>
      </c>
      <c r="F62" s="53">
        <v>1536.79</v>
      </c>
      <c r="G62" s="53">
        <v>1584.56</v>
      </c>
      <c r="H62" s="53">
        <v>1632.3</v>
      </c>
      <c r="I62" s="53">
        <v>1680.08</v>
      </c>
      <c r="J62" s="53">
        <v>1727.85</v>
      </c>
      <c r="K62" s="53">
        <v>1837.46</v>
      </c>
      <c r="L62" s="53">
        <v>1919.7</v>
      </c>
      <c r="M62" s="54">
        <v>2001.94</v>
      </c>
      <c r="N62" s="54">
        <v>2084.7800000000002</v>
      </c>
      <c r="O62" s="54">
        <v>2167.0100000000002</v>
      </c>
      <c r="P62" s="54">
        <v>2249.25</v>
      </c>
      <c r="Q62" s="54">
        <v>2331.4899999999998</v>
      </c>
      <c r="R62" s="54">
        <v>2414.33</v>
      </c>
      <c r="S62" s="54">
        <v>2496.56</v>
      </c>
    </row>
    <row r="63" spans="1:19" x14ac:dyDescent="0.3">
      <c r="A63" s="48">
        <v>5400</v>
      </c>
      <c r="B63" s="44"/>
      <c r="C63" s="52">
        <v>1242.3800000000001</v>
      </c>
      <c r="D63" s="53">
        <v>1290.1099999999999</v>
      </c>
      <c r="E63" s="53">
        <v>1520.74</v>
      </c>
      <c r="F63" s="53">
        <v>1568.51</v>
      </c>
      <c r="G63" s="53">
        <v>1616.29</v>
      </c>
      <c r="H63" s="53">
        <v>1664.03</v>
      </c>
      <c r="I63" s="53">
        <v>1711.8</v>
      </c>
      <c r="J63" s="53">
        <v>1759.58</v>
      </c>
      <c r="K63" s="53">
        <v>1869.83</v>
      </c>
      <c r="L63" s="54">
        <v>1953.34</v>
      </c>
      <c r="M63" s="54">
        <v>2036.85</v>
      </c>
      <c r="N63" s="54">
        <v>2120.33</v>
      </c>
      <c r="O63" s="54">
        <v>2203.84</v>
      </c>
      <c r="P63" s="54">
        <v>2287.35</v>
      </c>
      <c r="Q63" s="54">
        <v>2370.86</v>
      </c>
      <c r="R63" s="54">
        <v>2454.34</v>
      </c>
      <c r="S63" s="54">
        <v>2537.85</v>
      </c>
    </row>
    <row r="64" spans="1:19" x14ac:dyDescent="0.3">
      <c r="A64" s="48">
        <v>5600</v>
      </c>
      <c r="B64" s="44"/>
      <c r="C64" s="52">
        <v>1267.73</v>
      </c>
      <c r="D64" s="53">
        <v>1315.5</v>
      </c>
      <c r="E64" s="53">
        <v>1552.46</v>
      </c>
      <c r="F64" s="53">
        <v>1600.24</v>
      </c>
      <c r="G64" s="53">
        <v>1648.01</v>
      </c>
      <c r="H64" s="53">
        <v>1695.75</v>
      </c>
      <c r="I64" s="53">
        <v>1743.53</v>
      </c>
      <c r="J64" s="53">
        <v>1791.3</v>
      </c>
      <c r="K64" s="53">
        <v>1902.19</v>
      </c>
      <c r="L64" s="54">
        <v>1986.34</v>
      </c>
      <c r="M64" s="54">
        <v>2071.13</v>
      </c>
      <c r="N64" s="54">
        <v>2155.88</v>
      </c>
      <c r="O64" s="54">
        <v>2240.66</v>
      </c>
      <c r="P64" s="54">
        <v>2324.81</v>
      </c>
      <c r="Q64" s="54">
        <v>2409.6</v>
      </c>
      <c r="R64" s="54">
        <v>2494.35</v>
      </c>
      <c r="S64" s="54">
        <v>2578.5</v>
      </c>
    </row>
    <row r="65" spans="1:19" x14ac:dyDescent="0.3">
      <c r="A65" s="48">
        <v>5800</v>
      </c>
      <c r="B65" s="44"/>
      <c r="C65" s="52">
        <v>1293.08</v>
      </c>
      <c r="D65" s="53">
        <v>1340.85</v>
      </c>
      <c r="E65" s="53">
        <v>1584.19</v>
      </c>
      <c r="F65" s="53">
        <v>1631.96</v>
      </c>
      <c r="G65" s="53">
        <v>1679.74</v>
      </c>
      <c r="H65" s="53">
        <v>1727.51</v>
      </c>
      <c r="I65" s="53">
        <v>1775.25</v>
      </c>
      <c r="J65" s="53">
        <v>1823.03</v>
      </c>
      <c r="K65" s="53">
        <v>1934.55</v>
      </c>
      <c r="L65" s="54">
        <v>2019.98</v>
      </c>
      <c r="M65" s="54">
        <v>2105.4</v>
      </c>
      <c r="N65" s="54">
        <v>2191.46</v>
      </c>
      <c r="O65" s="54">
        <v>2276.85</v>
      </c>
      <c r="P65" s="54">
        <v>2362.91</v>
      </c>
      <c r="Q65" s="54">
        <v>2448.34</v>
      </c>
      <c r="R65" s="54">
        <v>2534.36</v>
      </c>
      <c r="S65" s="54">
        <v>2619.79</v>
      </c>
    </row>
    <row r="66" spans="1:19" x14ac:dyDescent="0.3">
      <c r="A66" s="48">
        <v>6000</v>
      </c>
      <c r="B66" s="44"/>
      <c r="C66" s="52">
        <v>1318.43</v>
      </c>
      <c r="D66" s="53">
        <v>1366.2</v>
      </c>
      <c r="E66" s="53">
        <v>1615.95</v>
      </c>
      <c r="F66" s="53">
        <v>1663.69</v>
      </c>
      <c r="G66" s="53">
        <v>1711.46</v>
      </c>
      <c r="H66" s="53">
        <v>1759.24</v>
      </c>
      <c r="I66" s="53">
        <v>1806.98</v>
      </c>
      <c r="J66" s="53">
        <v>1854.75</v>
      </c>
      <c r="K66" s="54">
        <v>1966.31</v>
      </c>
      <c r="L66" s="54">
        <v>2053.61</v>
      </c>
      <c r="M66" s="54">
        <v>2140.31</v>
      </c>
      <c r="N66" s="54">
        <v>2227.0100000000002</v>
      </c>
      <c r="O66" s="54">
        <v>2313.6799999999998</v>
      </c>
      <c r="P66" s="54">
        <v>2400.38</v>
      </c>
      <c r="Q66" s="54">
        <v>2487.71</v>
      </c>
      <c r="R66" s="54">
        <v>2574.38</v>
      </c>
      <c r="S66" s="54">
        <v>2661.08</v>
      </c>
    </row>
    <row r="67" spans="1:19" x14ac:dyDescent="0.3">
      <c r="A67" s="65" t="s">
        <v>66</v>
      </c>
      <c r="B67" s="65"/>
      <c r="C67" s="65"/>
      <c r="D67" s="65"/>
      <c r="E67" s="65"/>
      <c r="F67" s="65"/>
      <c r="G67" s="65"/>
      <c r="H67" s="65"/>
      <c r="I67" s="65"/>
      <c r="J67" s="65"/>
      <c r="K67" s="65"/>
      <c r="L67" s="65"/>
      <c r="M67" s="65"/>
      <c r="N67" s="65"/>
      <c r="O67" s="65"/>
      <c r="P67" s="65"/>
      <c r="Q67" s="65"/>
      <c r="R67" s="65"/>
      <c r="S67" s="65"/>
    </row>
    <row r="69" spans="1:19" ht="15.5" x14ac:dyDescent="0.3">
      <c r="A69" s="37" t="s">
        <v>40</v>
      </c>
      <c r="B69" s="37"/>
      <c r="C69" s="37"/>
      <c r="D69" s="37"/>
      <c r="E69" s="37"/>
      <c r="F69" s="37"/>
      <c r="G69" s="37"/>
      <c r="H69" s="37"/>
      <c r="I69" s="37"/>
      <c r="J69" s="37"/>
      <c r="K69" s="37"/>
      <c r="L69" s="37"/>
      <c r="M69" s="37"/>
      <c r="N69" s="37"/>
      <c r="O69" s="37"/>
      <c r="P69" s="37"/>
      <c r="Q69" s="37"/>
      <c r="R69" s="37"/>
      <c r="S69" s="37"/>
    </row>
    <row r="70" spans="1:19" x14ac:dyDescent="0.3">
      <c r="A70" s="38" t="s">
        <v>49</v>
      </c>
      <c r="B70" s="38"/>
      <c r="C70" s="38"/>
      <c r="D70" s="38"/>
      <c r="E70" s="38"/>
      <c r="F70" s="38"/>
      <c r="G70" s="38"/>
      <c r="H70" s="38"/>
      <c r="I70" s="38"/>
      <c r="J70" s="38"/>
      <c r="K70" s="38"/>
      <c r="L70" s="38"/>
      <c r="M70" s="38"/>
      <c r="N70" s="38"/>
      <c r="O70" s="38"/>
      <c r="P70" s="38"/>
      <c r="Q70" s="38"/>
      <c r="R70" s="38"/>
      <c r="S70" s="38"/>
    </row>
    <row r="71" spans="1:19" s="39" customFormat="1" ht="6" customHeight="1" x14ac:dyDescent="0.3">
      <c r="A71" s="38"/>
      <c r="B71" s="38"/>
      <c r="C71" s="38"/>
      <c r="D71" s="38"/>
      <c r="E71" s="38"/>
      <c r="F71" s="38"/>
      <c r="G71" s="38"/>
      <c r="H71" s="38"/>
      <c r="I71" s="38"/>
      <c r="J71" s="38"/>
      <c r="K71" s="38"/>
      <c r="L71" s="38"/>
      <c r="M71" s="38"/>
      <c r="N71" s="38"/>
      <c r="O71" s="38"/>
      <c r="P71" s="38"/>
      <c r="Q71" s="38"/>
      <c r="R71" s="38"/>
      <c r="S71" s="38"/>
    </row>
    <row r="72" spans="1:19" ht="14.5" thickBot="1" x14ac:dyDescent="0.35">
      <c r="A72" s="41"/>
      <c r="B72" s="41"/>
      <c r="C72" s="42">
        <v>800</v>
      </c>
      <c r="D72" s="42">
        <v>1000</v>
      </c>
      <c r="E72" s="42">
        <v>1200</v>
      </c>
      <c r="F72" s="42">
        <v>1400</v>
      </c>
      <c r="G72" s="42">
        <v>1600</v>
      </c>
      <c r="H72" s="42">
        <v>1800</v>
      </c>
      <c r="I72" s="42">
        <v>2000</v>
      </c>
      <c r="J72" s="42">
        <v>2200</v>
      </c>
      <c r="K72" s="42">
        <v>2400</v>
      </c>
      <c r="L72" s="42">
        <v>2600</v>
      </c>
      <c r="M72" s="42">
        <v>2800</v>
      </c>
      <c r="N72" s="42">
        <v>3000</v>
      </c>
      <c r="O72" s="42">
        <v>3200</v>
      </c>
      <c r="P72" s="42">
        <v>3400</v>
      </c>
      <c r="Q72" s="42">
        <v>3600</v>
      </c>
      <c r="R72" s="42">
        <v>3800</v>
      </c>
      <c r="S72" s="42">
        <v>4000</v>
      </c>
    </row>
    <row r="73" spans="1:19" x14ac:dyDescent="0.3">
      <c r="A73" s="43">
        <v>800</v>
      </c>
      <c r="B73" s="44"/>
      <c r="C73" s="45">
        <v>667.54</v>
      </c>
      <c r="D73" s="46">
        <v>715.28</v>
      </c>
      <c r="E73" s="46">
        <v>763.05</v>
      </c>
      <c r="F73" s="46">
        <v>855.38</v>
      </c>
      <c r="G73" s="46">
        <v>903.11</v>
      </c>
      <c r="H73" s="46">
        <v>950.89</v>
      </c>
      <c r="I73" s="46">
        <v>998.66</v>
      </c>
      <c r="J73" s="46">
        <v>1046.4000000000001</v>
      </c>
      <c r="K73" s="46">
        <v>1094.18</v>
      </c>
      <c r="L73" s="46">
        <v>1141.95</v>
      </c>
      <c r="M73" s="46">
        <v>1189.73</v>
      </c>
      <c r="N73" s="46">
        <v>1237.46</v>
      </c>
      <c r="O73" s="46">
        <v>1285.24</v>
      </c>
      <c r="P73" s="46">
        <v>1333.01</v>
      </c>
      <c r="Q73" s="46">
        <v>1380.75</v>
      </c>
      <c r="R73" s="46">
        <v>1428.53</v>
      </c>
      <c r="S73" s="46">
        <v>1476.3</v>
      </c>
    </row>
    <row r="74" spans="1:19" x14ac:dyDescent="0.3">
      <c r="A74" s="48">
        <v>1000</v>
      </c>
      <c r="B74" s="44"/>
      <c r="C74" s="52">
        <v>694.31</v>
      </c>
      <c r="D74" s="53">
        <v>742.09</v>
      </c>
      <c r="E74" s="53">
        <v>789.86</v>
      </c>
      <c r="F74" s="53">
        <v>889.99</v>
      </c>
      <c r="G74" s="53">
        <v>937.73</v>
      </c>
      <c r="H74" s="53">
        <v>985.5</v>
      </c>
      <c r="I74" s="53">
        <v>1033.28</v>
      </c>
      <c r="J74" s="53">
        <v>1081.05</v>
      </c>
      <c r="K74" s="53">
        <v>1128.79</v>
      </c>
      <c r="L74" s="53">
        <v>1176.56</v>
      </c>
      <c r="M74" s="53">
        <v>1224.3399999999999</v>
      </c>
      <c r="N74" s="53">
        <v>1272.08</v>
      </c>
      <c r="O74" s="53">
        <v>1319.85</v>
      </c>
      <c r="P74" s="53">
        <v>1367.63</v>
      </c>
      <c r="Q74" s="53">
        <v>1415.4</v>
      </c>
      <c r="R74" s="53">
        <v>1463.14</v>
      </c>
      <c r="S74" s="53">
        <v>1510.91</v>
      </c>
    </row>
    <row r="75" spans="1:19" x14ac:dyDescent="0.3">
      <c r="A75" s="48">
        <v>1200</v>
      </c>
      <c r="B75" s="44"/>
      <c r="C75" s="52">
        <v>721.13</v>
      </c>
      <c r="D75" s="53">
        <v>768.9</v>
      </c>
      <c r="E75" s="53">
        <v>816.64</v>
      </c>
      <c r="F75" s="53">
        <v>924.6</v>
      </c>
      <c r="G75" s="53">
        <v>972.34</v>
      </c>
      <c r="H75" s="53">
        <v>1020.11</v>
      </c>
      <c r="I75" s="53">
        <v>1067.8900000000001</v>
      </c>
      <c r="J75" s="53">
        <v>1115.6600000000001</v>
      </c>
      <c r="K75" s="53">
        <v>1163.4000000000001</v>
      </c>
      <c r="L75" s="53">
        <v>1211.18</v>
      </c>
      <c r="M75" s="53">
        <v>1258.95</v>
      </c>
      <c r="N75" s="53">
        <v>1306.69</v>
      </c>
      <c r="O75" s="53">
        <v>1354.46</v>
      </c>
      <c r="P75" s="53">
        <v>1402.24</v>
      </c>
      <c r="Q75" s="53">
        <v>1450.01</v>
      </c>
      <c r="R75" s="53">
        <v>1497.75</v>
      </c>
      <c r="S75" s="53">
        <v>1545.53</v>
      </c>
    </row>
    <row r="76" spans="1:19" x14ac:dyDescent="0.3">
      <c r="A76" s="48">
        <v>1400</v>
      </c>
      <c r="B76" s="44"/>
      <c r="C76" s="52">
        <v>747.94</v>
      </c>
      <c r="D76" s="53">
        <v>795.68</v>
      </c>
      <c r="E76" s="53">
        <v>843.45</v>
      </c>
      <c r="F76" s="53">
        <v>959.21</v>
      </c>
      <c r="G76" s="53">
        <v>1006.99</v>
      </c>
      <c r="H76" s="53">
        <v>1054.73</v>
      </c>
      <c r="I76" s="53">
        <v>1102.5</v>
      </c>
      <c r="J76" s="53">
        <v>1150.28</v>
      </c>
      <c r="K76" s="53">
        <v>1198.01</v>
      </c>
      <c r="L76" s="53">
        <v>1245.79</v>
      </c>
      <c r="M76" s="53">
        <v>1293.56</v>
      </c>
      <c r="N76" s="53">
        <v>1341.34</v>
      </c>
      <c r="O76" s="53">
        <v>1389.08</v>
      </c>
      <c r="P76" s="53">
        <v>1436.85</v>
      </c>
      <c r="Q76" s="53">
        <v>1484.63</v>
      </c>
      <c r="R76" s="53">
        <v>1532.36</v>
      </c>
      <c r="S76" s="53">
        <v>1580.14</v>
      </c>
    </row>
    <row r="77" spans="1:19" x14ac:dyDescent="0.3">
      <c r="A77" s="48">
        <v>1600</v>
      </c>
      <c r="B77" s="44"/>
      <c r="C77" s="52">
        <v>774.71</v>
      </c>
      <c r="D77" s="53">
        <v>822.49</v>
      </c>
      <c r="E77" s="53">
        <v>870.26</v>
      </c>
      <c r="F77" s="53">
        <v>993.83</v>
      </c>
      <c r="G77" s="53">
        <v>1041.5999999999999</v>
      </c>
      <c r="H77" s="53">
        <v>1089.3399999999999</v>
      </c>
      <c r="I77" s="53">
        <v>1137.1099999999999</v>
      </c>
      <c r="J77" s="53">
        <v>1184.8900000000001</v>
      </c>
      <c r="K77" s="53">
        <v>1232.6600000000001</v>
      </c>
      <c r="L77" s="53">
        <v>1280.4000000000001</v>
      </c>
      <c r="M77" s="53">
        <v>1328.18</v>
      </c>
      <c r="N77" s="53">
        <v>1375.95</v>
      </c>
      <c r="O77" s="53">
        <v>1423.69</v>
      </c>
      <c r="P77" s="53">
        <v>1471.46</v>
      </c>
      <c r="Q77" s="53">
        <v>1519.24</v>
      </c>
      <c r="R77" s="53">
        <v>1567.01</v>
      </c>
      <c r="S77" s="53">
        <v>1614.75</v>
      </c>
    </row>
    <row r="78" spans="1:19" x14ac:dyDescent="0.3">
      <c r="A78" s="48">
        <v>1800</v>
      </c>
      <c r="B78" s="44"/>
      <c r="C78" s="52">
        <v>801.53</v>
      </c>
      <c r="D78" s="53">
        <v>849.3</v>
      </c>
      <c r="E78" s="53">
        <v>897.04</v>
      </c>
      <c r="F78" s="53">
        <v>1028.44</v>
      </c>
      <c r="G78" s="53">
        <v>1076.21</v>
      </c>
      <c r="H78" s="53">
        <v>1123.95</v>
      </c>
      <c r="I78" s="53">
        <v>1171.73</v>
      </c>
      <c r="J78" s="53">
        <v>1219.5</v>
      </c>
      <c r="K78" s="53">
        <v>1267.28</v>
      </c>
      <c r="L78" s="53">
        <v>1315.01</v>
      </c>
      <c r="M78" s="53">
        <v>1362.79</v>
      </c>
      <c r="N78" s="53">
        <v>1410.56</v>
      </c>
      <c r="O78" s="53">
        <v>1458.3</v>
      </c>
      <c r="P78" s="53">
        <v>1506.08</v>
      </c>
      <c r="Q78" s="53">
        <v>1553.85</v>
      </c>
      <c r="R78" s="53">
        <v>1601.63</v>
      </c>
      <c r="S78" s="53">
        <v>1649.36</v>
      </c>
    </row>
    <row r="79" spans="1:19" x14ac:dyDescent="0.3">
      <c r="A79" s="48">
        <v>2000</v>
      </c>
      <c r="B79" s="44"/>
      <c r="C79" s="52">
        <v>828.34</v>
      </c>
      <c r="D79" s="53">
        <v>876.08</v>
      </c>
      <c r="E79" s="53">
        <v>923.85</v>
      </c>
      <c r="F79" s="53">
        <v>1063.05</v>
      </c>
      <c r="G79" s="53">
        <v>1110.83</v>
      </c>
      <c r="H79" s="53">
        <v>1158.5999999999999</v>
      </c>
      <c r="I79" s="53">
        <v>1206.3399999999999</v>
      </c>
      <c r="J79" s="53">
        <v>1254.1099999999999</v>
      </c>
      <c r="K79" s="53">
        <v>1301.8900000000001</v>
      </c>
      <c r="L79" s="53">
        <v>1349.63</v>
      </c>
      <c r="M79" s="53">
        <v>1397.4</v>
      </c>
      <c r="N79" s="53">
        <v>1445.18</v>
      </c>
      <c r="O79" s="53">
        <v>1492.95</v>
      </c>
      <c r="P79" s="53">
        <v>1540.69</v>
      </c>
      <c r="Q79" s="53">
        <v>1588.46</v>
      </c>
      <c r="R79" s="53">
        <v>1636.24</v>
      </c>
      <c r="S79" s="53">
        <v>1683.98</v>
      </c>
    </row>
    <row r="80" spans="1:19" x14ac:dyDescent="0.3">
      <c r="A80" s="48">
        <v>2200</v>
      </c>
      <c r="B80" s="44"/>
      <c r="C80" s="52">
        <v>855.11</v>
      </c>
      <c r="D80" s="53">
        <v>902.89</v>
      </c>
      <c r="E80" s="53">
        <v>950.66</v>
      </c>
      <c r="F80" s="53">
        <v>1097.6600000000001</v>
      </c>
      <c r="G80" s="53">
        <v>1145.44</v>
      </c>
      <c r="H80" s="53">
        <v>1193.21</v>
      </c>
      <c r="I80" s="53">
        <v>1240.95</v>
      </c>
      <c r="J80" s="53">
        <v>1288.73</v>
      </c>
      <c r="K80" s="53">
        <v>1336.5</v>
      </c>
      <c r="L80" s="53">
        <v>1417.31</v>
      </c>
      <c r="M80" s="53">
        <v>1483.43</v>
      </c>
      <c r="N80" s="53">
        <v>1548.75</v>
      </c>
      <c r="O80" s="53">
        <v>1614.86</v>
      </c>
      <c r="P80" s="53">
        <v>1680.19</v>
      </c>
      <c r="Q80" s="53">
        <v>1745.55</v>
      </c>
      <c r="R80" s="53">
        <v>1811.66</v>
      </c>
      <c r="S80" s="53">
        <v>1876.99</v>
      </c>
    </row>
    <row r="81" spans="1:19" x14ac:dyDescent="0.3">
      <c r="A81" s="48">
        <v>2400</v>
      </c>
      <c r="B81" s="44"/>
      <c r="C81" s="52">
        <v>881.93</v>
      </c>
      <c r="D81" s="53">
        <v>929.7</v>
      </c>
      <c r="E81" s="53">
        <v>977.48</v>
      </c>
      <c r="F81" s="53">
        <v>1132.28</v>
      </c>
      <c r="G81" s="53">
        <v>1180.05</v>
      </c>
      <c r="H81" s="53">
        <v>1227.83</v>
      </c>
      <c r="I81" s="53">
        <v>1275.56</v>
      </c>
      <c r="J81" s="53">
        <v>1323.34</v>
      </c>
      <c r="K81" s="53">
        <v>1371.11</v>
      </c>
      <c r="L81" s="53">
        <v>1452.71</v>
      </c>
      <c r="M81" s="53">
        <v>1519.61</v>
      </c>
      <c r="N81" s="53">
        <v>1586.48</v>
      </c>
      <c r="O81" s="53">
        <v>1653.38</v>
      </c>
      <c r="P81" s="53">
        <v>1720.28</v>
      </c>
      <c r="Q81" s="53">
        <v>1787.18</v>
      </c>
      <c r="R81" s="53">
        <v>1854.08</v>
      </c>
      <c r="S81" s="53">
        <v>1920.98</v>
      </c>
    </row>
    <row r="82" spans="1:19" x14ac:dyDescent="0.3">
      <c r="A82" s="48">
        <v>2600</v>
      </c>
      <c r="B82" s="44"/>
      <c r="C82" s="52">
        <v>908.74</v>
      </c>
      <c r="D82" s="53">
        <v>956.48</v>
      </c>
      <c r="E82" s="53">
        <v>1004.25</v>
      </c>
      <c r="F82" s="53">
        <v>1166.8900000000001</v>
      </c>
      <c r="G82" s="53">
        <v>1214.6600000000001</v>
      </c>
      <c r="H82" s="53">
        <v>1262.44</v>
      </c>
      <c r="I82" s="53">
        <v>1310.21</v>
      </c>
      <c r="J82" s="53">
        <v>1357.95</v>
      </c>
      <c r="K82" s="53">
        <v>1405.73</v>
      </c>
      <c r="L82" s="53">
        <v>1488.11</v>
      </c>
      <c r="M82" s="53">
        <v>1556.55</v>
      </c>
      <c r="N82" s="53">
        <v>1624.24</v>
      </c>
      <c r="O82" s="53">
        <v>1692.71</v>
      </c>
      <c r="P82" s="53">
        <v>1760.36</v>
      </c>
      <c r="Q82" s="53">
        <v>1828.84</v>
      </c>
      <c r="R82" s="53">
        <v>1897.31</v>
      </c>
      <c r="S82" s="53">
        <v>1964.96</v>
      </c>
    </row>
    <row r="83" spans="1:19" x14ac:dyDescent="0.3">
      <c r="A83" s="48">
        <v>2800</v>
      </c>
      <c r="B83" s="44"/>
      <c r="C83" s="52">
        <v>935.51</v>
      </c>
      <c r="D83" s="53">
        <v>983.29</v>
      </c>
      <c r="E83" s="53">
        <v>1031.06</v>
      </c>
      <c r="F83" s="53">
        <v>1201.5</v>
      </c>
      <c r="G83" s="53">
        <v>1249.28</v>
      </c>
      <c r="H83" s="53">
        <v>1297.05</v>
      </c>
      <c r="I83" s="53">
        <v>1344.83</v>
      </c>
      <c r="J83" s="53">
        <v>1392.56</v>
      </c>
      <c r="K83" s="53">
        <v>1440.34</v>
      </c>
      <c r="L83" s="53">
        <v>1523.48</v>
      </c>
      <c r="M83" s="53">
        <v>1592.74</v>
      </c>
      <c r="N83" s="53">
        <v>1661.96</v>
      </c>
      <c r="O83" s="53">
        <v>1731.23</v>
      </c>
      <c r="P83" s="53">
        <v>1801.24</v>
      </c>
      <c r="Q83" s="53">
        <v>1870.5</v>
      </c>
      <c r="R83" s="53">
        <v>1939.73</v>
      </c>
      <c r="S83" s="53">
        <v>2008.99</v>
      </c>
    </row>
    <row r="84" spans="1:19" x14ac:dyDescent="0.3">
      <c r="A84" s="48">
        <v>3000</v>
      </c>
      <c r="B84" s="44"/>
      <c r="C84" s="52">
        <v>962.33</v>
      </c>
      <c r="D84" s="53">
        <v>1010.1</v>
      </c>
      <c r="E84" s="53">
        <v>1057.8800000000001</v>
      </c>
      <c r="F84" s="53">
        <v>1236.1500000000001</v>
      </c>
      <c r="G84" s="53">
        <v>1283.8900000000001</v>
      </c>
      <c r="H84" s="53">
        <v>1331.66</v>
      </c>
      <c r="I84" s="53">
        <v>1379.44</v>
      </c>
      <c r="J84" s="53">
        <v>1427.18</v>
      </c>
      <c r="K84" s="53">
        <v>1474.95</v>
      </c>
      <c r="L84" s="53">
        <v>1558.13</v>
      </c>
      <c r="M84" s="53">
        <v>1628.93</v>
      </c>
      <c r="N84" s="53">
        <v>1699.73</v>
      </c>
      <c r="O84" s="53">
        <v>1770.53</v>
      </c>
      <c r="P84" s="53">
        <v>1841.33</v>
      </c>
      <c r="Q84" s="53">
        <v>1912.13</v>
      </c>
      <c r="R84" s="53">
        <v>1982.18</v>
      </c>
      <c r="S84" s="53">
        <v>2052.98</v>
      </c>
    </row>
    <row r="85" spans="1:19" x14ac:dyDescent="0.3">
      <c r="A85" s="48">
        <v>3200</v>
      </c>
      <c r="B85" s="44"/>
      <c r="C85" s="52">
        <v>989.14</v>
      </c>
      <c r="D85" s="53">
        <v>1036.9100000000001</v>
      </c>
      <c r="E85" s="53">
        <v>1084.6500000000001</v>
      </c>
      <c r="F85" s="53">
        <v>1270.76</v>
      </c>
      <c r="G85" s="53">
        <v>1318.5</v>
      </c>
      <c r="H85" s="53">
        <v>1366.28</v>
      </c>
      <c r="I85" s="53">
        <v>1414.05</v>
      </c>
      <c r="J85" s="53">
        <v>1461.83</v>
      </c>
      <c r="K85" s="53">
        <v>1509.56</v>
      </c>
      <c r="L85" s="53">
        <v>1593.49</v>
      </c>
      <c r="M85" s="53">
        <v>1665.86</v>
      </c>
      <c r="N85" s="53">
        <v>1737.45</v>
      </c>
      <c r="O85" s="53">
        <v>1809.04</v>
      </c>
      <c r="P85" s="53">
        <v>1881.41</v>
      </c>
      <c r="Q85" s="53">
        <v>1953</v>
      </c>
      <c r="R85" s="53">
        <v>2025.38</v>
      </c>
      <c r="S85" s="53">
        <v>2096.96</v>
      </c>
    </row>
    <row r="86" spans="1:19" x14ac:dyDescent="0.3">
      <c r="A86" s="48">
        <v>3400</v>
      </c>
      <c r="B86" s="44"/>
      <c r="C86" s="52">
        <v>1015.95</v>
      </c>
      <c r="D86" s="53">
        <v>1063.69</v>
      </c>
      <c r="E86" s="53">
        <v>1111.46</v>
      </c>
      <c r="F86" s="53">
        <v>1305.3800000000001</v>
      </c>
      <c r="G86" s="53">
        <v>1353.11</v>
      </c>
      <c r="H86" s="53">
        <v>1400.89</v>
      </c>
      <c r="I86" s="53">
        <v>1448.66</v>
      </c>
      <c r="J86" s="53">
        <v>1496.44</v>
      </c>
      <c r="K86" s="53">
        <v>1544.18</v>
      </c>
      <c r="L86" s="53">
        <v>1628.89</v>
      </c>
      <c r="M86" s="53">
        <v>1702.05</v>
      </c>
      <c r="N86" s="53">
        <v>1775.21</v>
      </c>
      <c r="O86" s="53">
        <v>1848.34</v>
      </c>
      <c r="P86" s="53">
        <v>1921.5</v>
      </c>
      <c r="Q86" s="53">
        <v>1994.66</v>
      </c>
      <c r="R86" s="53">
        <v>2067.79</v>
      </c>
      <c r="S86" s="53">
        <v>2140.9499999999998</v>
      </c>
    </row>
    <row r="87" spans="1:19" x14ac:dyDescent="0.3">
      <c r="A87" s="48">
        <v>3600</v>
      </c>
      <c r="B87" s="44"/>
      <c r="C87" s="52">
        <v>1042.73</v>
      </c>
      <c r="D87" s="53">
        <v>1090.5</v>
      </c>
      <c r="E87" s="53">
        <v>1138.28</v>
      </c>
      <c r="F87" s="53">
        <v>1339.99</v>
      </c>
      <c r="G87" s="53">
        <v>1387.76</v>
      </c>
      <c r="H87" s="53">
        <v>1435.5</v>
      </c>
      <c r="I87" s="53">
        <v>1483.28</v>
      </c>
      <c r="J87" s="53">
        <v>1531.05</v>
      </c>
      <c r="K87" s="53">
        <v>1578.79</v>
      </c>
      <c r="L87" s="53">
        <v>1664.29</v>
      </c>
      <c r="M87" s="53">
        <v>1738.24</v>
      </c>
      <c r="N87" s="53">
        <v>1812.94</v>
      </c>
      <c r="O87" s="53">
        <v>1887.68</v>
      </c>
      <c r="P87" s="53">
        <v>1961.59</v>
      </c>
      <c r="Q87" s="53">
        <v>2036.29</v>
      </c>
      <c r="R87" s="53">
        <v>2110.2399999999998</v>
      </c>
      <c r="S87" s="54">
        <v>2184.94</v>
      </c>
    </row>
    <row r="88" spans="1:19" x14ac:dyDescent="0.3">
      <c r="A88" s="48">
        <v>3800</v>
      </c>
      <c r="B88" s="44"/>
      <c r="C88" s="52">
        <v>1069.54</v>
      </c>
      <c r="D88" s="53">
        <v>1117.31</v>
      </c>
      <c r="E88" s="53">
        <v>1165.05</v>
      </c>
      <c r="F88" s="53">
        <v>1374.6</v>
      </c>
      <c r="G88" s="53">
        <v>1422.38</v>
      </c>
      <c r="H88" s="53">
        <v>1470.11</v>
      </c>
      <c r="I88" s="53">
        <v>1517.89</v>
      </c>
      <c r="J88" s="53">
        <v>1565.66</v>
      </c>
      <c r="K88" s="53">
        <v>1613.44</v>
      </c>
      <c r="L88" s="53">
        <v>1699.69</v>
      </c>
      <c r="M88" s="53">
        <v>1775.18</v>
      </c>
      <c r="N88" s="53">
        <v>1850.7</v>
      </c>
      <c r="O88" s="53">
        <v>1926.19</v>
      </c>
      <c r="P88" s="53">
        <v>2001.68</v>
      </c>
      <c r="Q88" s="53">
        <v>2077.9499999999998</v>
      </c>
      <c r="R88" s="54">
        <v>2153.44</v>
      </c>
      <c r="S88" s="54">
        <v>2228.9299999999998</v>
      </c>
    </row>
    <row r="89" spans="1:19" x14ac:dyDescent="0.3">
      <c r="A89" s="48">
        <v>4000</v>
      </c>
      <c r="B89" s="44"/>
      <c r="C89" s="52">
        <v>1096.3499999999999</v>
      </c>
      <c r="D89" s="53">
        <v>1144.0899999999999</v>
      </c>
      <c r="E89" s="53">
        <v>1191.8599999999999</v>
      </c>
      <c r="F89" s="53">
        <v>1409.21</v>
      </c>
      <c r="G89" s="53">
        <v>1456.99</v>
      </c>
      <c r="H89" s="53">
        <v>1504.73</v>
      </c>
      <c r="I89" s="53">
        <v>1552.5</v>
      </c>
      <c r="J89" s="53">
        <v>1600.28</v>
      </c>
      <c r="K89" s="53">
        <v>1648.05</v>
      </c>
      <c r="L89" s="53">
        <v>1734.3</v>
      </c>
      <c r="M89" s="53">
        <v>1811.36</v>
      </c>
      <c r="N89" s="53">
        <v>1888.43</v>
      </c>
      <c r="O89" s="53">
        <v>1965.49</v>
      </c>
      <c r="P89" s="53">
        <v>2042.55</v>
      </c>
      <c r="Q89" s="54">
        <v>2118.83</v>
      </c>
      <c r="R89" s="54">
        <v>2195.89</v>
      </c>
      <c r="S89" s="54">
        <v>2272.9499999999998</v>
      </c>
    </row>
    <row r="90" spans="1:19" x14ac:dyDescent="0.3">
      <c r="A90" s="48">
        <v>4200</v>
      </c>
      <c r="B90" s="44"/>
      <c r="C90" s="52">
        <v>1123.1300000000001</v>
      </c>
      <c r="D90" s="53">
        <v>1170.9000000000001</v>
      </c>
      <c r="E90" s="53">
        <v>1218.68</v>
      </c>
      <c r="F90" s="53">
        <v>1443.83</v>
      </c>
      <c r="G90" s="53">
        <v>1491.6</v>
      </c>
      <c r="H90" s="53">
        <v>1539.38</v>
      </c>
      <c r="I90" s="53">
        <v>1587.11</v>
      </c>
      <c r="J90" s="53">
        <v>1634.89</v>
      </c>
      <c r="K90" s="53">
        <v>1682.66</v>
      </c>
      <c r="L90" s="53">
        <v>1769.7</v>
      </c>
      <c r="M90" s="53">
        <v>1848.34</v>
      </c>
      <c r="N90" s="53">
        <v>1926.19</v>
      </c>
      <c r="O90" s="53">
        <v>2004</v>
      </c>
      <c r="P90" s="54">
        <v>2082.64</v>
      </c>
      <c r="Q90" s="54">
        <v>2160.4899999999998</v>
      </c>
      <c r="R90" s="54">
        <v>2239.09</v>
      </c>
      <c r="S90" s="54">
        <v>2316.94</v>
      </c>
    </row>
    <row r="91" spans="1:19" x14ac:dyDescent="0.3">
      <c r="A91" s="48">
        <v>4400</v>
      </c>
      <c r="B91" s="44"/>
      <c r="C91" s="52">
        <v>1149.94</v>
      </c>
      <c r="D91" s="53">
        <v>1197.71</v>
      </c>
      <c r="E91" s="53">
        <v>1245.45</v>
      </c>
      <c r="F91" s="53">
        <v>1478.44</v>
      </c>
      <c r="G91" s="53">
        <v>1526.21</v>
      </c>
      <c r="H91" s="53">
        <v>1573.99</v>
      </c>
      <c r="I91" s="53">
        <v>1621.73</v>
      </c>
      <c r="J91" s="53">
        <v>1669.5</v>
      </c>
      <c r="K91" s="53">
        <v>1717.28</v>
      </c>
      <c r="L91" s="53">
        <v>1805.1</v>
      </c>
      <c r="M91" s="53">
        <v>1884.53</v>
      </c>
      <c r="N91" s="53">
        <v>1963.91</v>
      </c>
      <c r="O91" s="54">
        <v>2043.3</v>
      </c>
      <c r="P91" s="54">
        <v>2122.73</v>
      </c>
      <c r="Q91" s="54">
        <v>2202.11</v>
      </c>
      <c r="R91" s="54">
        <v>2281.54</v>
      </c>
      <c r="S91" s="54">
        <v>2360.9299999999998</v>
      </c>
    </row>
    <row r="92" spans="1:19" x14ac:dyDescent="0.3">
      <c r="A92" s="48">
        <v>4600</v>
      </c>
      <c r="B92" s="44"/>
      <c r="C92" s="52">
        <v>1176.75</v>
      </c>
      <c r="D92" s="53">
        <v>1224.49</v>
      </c>
      <c r="E92" s="53">
        <v>1272.26</v>
      </c>
      <c r="F92" s="53">
        <v>1513.05</v>
      </c>
      <c r="G92" s="53">
        <v>1560.83</v>
      </c>
      <c r="H92" s="53">
        <v>1608.6</v>
      </c>
      <c r="I92" s="53">
        <v>1656.34</v>
      </c>
      <c r="J92" s="53">
        <v>1704.11</v>
      </c>
      <c r="K92" s="53">
        <v>1751.89</v>
      </c>
      <c r="L92" s="53">
        <v>1840.5</v>
      </c>
      <c r="M92" s="53">
        <v>1920.68</v>
      </c>
      <c r="N92" s="53">
        <v>2001.64</v>
      </c>
      <c r="O92" s="54">
        <v>2082.64</v>
      </c>
      <c r="P92" s="54">
        <v>2162.81</v>
      </c>
      <c r="Q92" s="54">
        <v>2243.7800000000002</v>
      </c>
      <c r="R92" s="54">
        <v>2323.9499999999998</v>
      </c>
      <c r="S92" s="54">
        <v>2404.91</v>
      </c>
    </row>
    <row r="93" spans="1:19" x14ac:dyDescent="0.3">
      <c r="A93" s="48">
        <v>4800</v>
      </c>
      <c r="B93" s="44"/>
      <c r="C93" s="52">
        <v>1203.53</v>
      </c>
      <c r="D93" s="53">
        <v>1251.3</v>
      </c>
      <c r="E93" s="53">
        <v>1299.08</v>
      </c>
      <c r="F93" s="53">
        <v>1547.66</v>
      </c>
      <c r="G93" s="53">
        <v>1595.44</v>
      </c>
      <c r="H93" s="53">
        <v>1643.21</v>
      </c>
      <c r="I93" s="53">
        <v>1690.99</v>
      </c>
      <c r="J93" s="53">
        <v>1738.73</v>
      </c>
      <c r="K93" s="53">
        <v>1786.5</v>
      </c>
      <c r="L93" s="53">
        <v>1901.14</v>
      </c>
      <c r="M93" s="53">
        <v>1984.84</v>
      </c>
      <c r="N93" s="54">
        <v>2068.5</v>
      </c>
      <c r="O93" s="54">
        <v>2152.1999999999998</v>
      </c>
      <c r="P93" s="54">
        <v>2235.9</v>
      </c>
      <c r="Q93" s="54">
        <v>2320.35</v>
      </c>
      <c r="R93" s="54">
        <v>2404.0500000000002</v>
      </c>
      <c r="S93" s="54">
        <v>2487.71</v>
      </c>
    </row>
    <row r="94" spans="1:19" x14ac:dyDescent="0.3">
      <c r="A94" s="48">
        <v>5000</v>
      </c>
      <c r="B94" s="44"/>
      <c r="C94" s="52">
        <v>1230.3399999999999</v>
      </c>
      <c r="D94" s="53">
        <v>1278.1099999999999</v>
      </c>
      <c r="E94" s="53">
        <v>1325.89</v>
      </c>
      <c r="F94" s="53">
        <v>1582.31</v>
      </c>
      <c r="G94" s="53">
        <v>1630.05</v>
      </c>
      <c r="H94" s="53">
        <v>1677.83</v>
      </c>
      <c r="I94" s="53">
        <v>1725.6</v>
      </c>
      <c r="J94" s="53">
        <v>1773.34</v>
      </c>
      <c r="K94" s="53">
        <v>1821.11</v>
      </c>
      <c r="L94" s="53">
        <v>1935.75</v>
      </c>
      <c r="M94" s="53">
        <v>2020.99</v>
      </c>
      <c r="N94" s="54">
        <v>2106.2600000000002</v>
      </c>
      <c r="O94" s="54">
        <v>2191.5</v>
      </c>
      <c r="P94" s="54">
        <v>2275.9499999999998</v>
      </c>
      <c r="Q94" s="54">
        <v>2361.23</v>
      </c>
      <c r="R94" s="54">
        <v>2446.46</v>
      </c>
      <c r="S94" s="54">
        <v>2531.7399999999998</v>
      </c>
    </row>
    <row r="95" spans="1:19" x14ac:dyDescent="0.3">
      <c r="A95" s="48">
        <v>5200</v>
      </c>
      <c r="B95" s="44"/>
      <c r="C95" s="52">
        <v>1257.1500000000001</v>
      </c>
      <c r="D95" s="53">
        <v>1304.93</v>
      </c>
      <c r="E95" s="53">
        <v>1352.66</v>
      </c>
      <c r="F95" s="53">
        <v>1616.93</v>
      </c>
      <c r="G95" s="53">
        <v>1664.66</v>
      </c>
      <c r="H95" s="53">
        <v>1712.44</v>
      </c>
      <c r="I95" s="53">
        <v>1760.21</v>
      </c>
      <c r="J95" s="53">
        <v>1807.95</v>
      </c>
      <c r="K95" s="53">
        <v>1855.73</v>
      </c>
      <c r="L95" s="53">
        <v>1971.15</v>
      </c>
      <c r="M95" s="54">
        <v>2057.1799999999998</v>
      </c>
      <c r="N95" s="54">
        <v>2143.9899999999998</v>
      </c>
      <c r="O95" s="54">
        <v>2230.0100000000002</v>
      </c>
      <c r="P95" s="54">
        <v>2316.83</v>
      </c>
      <c r="Q95" s="54">
        <v>2402.85</v>
      </c>
      <c r="R95" s="54">
        <v>2488.91</v>
      </c>
      <c r="S95" s="54">
        <v>2575.73</v>
      </c>
    </row>
    <row r="96" spans="1:19" x14ac:dyDescent="0.3">
      <c r="A96" s="48">
        <v>5400</v>
      </c>
      <c r="B96" s="44"/>
      <c r="C96" s="52">
        <v>1283.93</v>
      </c>
      <c r="D96" s="53">
        <v>1331.7</v>
      </c>
      <c r="E96" s="53">
        <v>1379.48</v>
      </c>
      <c r="F96" s="53">
        <v>1651.54</v>
      </c>
      <c r="G96" s="53">
        <v>1699.28</v>
      </c>
      <c r="H96" s="53">
        <v>1747.05</v>
      </c>
      <c r="I96" s="53">
        <v>1794.83</v>
      </c>
      <c r="J96" s="53">
        <v>1842.6</v>
      </c>
      <c r="K96" s="53">
        <v>1890.34</v>
      </c>
      <c r="L96" s="54">
        <v>2006.55</v>
      </c>
      <c r="M96" s="54">
        <v>2094.15</v>
      </c>
      <c r="N96" s="54">
        <v>2181.75</v>
      </c>
      <c r="O96" s="54">
        <v>2269.31</v>
      </c>
      <c r="P96" s="54">
        <v>2356.91</v>
      </c>
      <c r="Q96" s="54">
        <v>2444.5100000000002</v>
      </c>
      <c r="R96" s="54">
        <v>2532.11</v>
      </c>
      <c r="S96" s="54">
        <v>2619.71</v>
      </c>
    </row>
    <row r="97" spans="1:19" x14ac:dyDescent="0.3">
      <c r="A97" s="48">
        <v>5600</v>
      </c>
      <c r="B97" s="44"/>
      <c r="C97" s="52">
        <v>1310.74</v>
      </c>
      <c r="D97" s="53">
        <v>1358.51</v>
      </c>
      <c r="E97" s="53">
        <v>1406.29</v>
      </c>
      <c r="F97" s="53">
        <v>1686.15</v>
      </c>
      <c r="G97" s="53">
        <v>1733.93</v>
      </c>
      <c r="H97" s="53">
        <v>1781.66</v>
      </c>
      <c r="I97" s="53">
        <v>1829.44</v>
      </c>
      <c r="J97" s="53">
        <v>1877.21</v>
      </c>
      <c r="K97" s="53">
        <v>1924.95</v>
      </c>
      <c r="L97" s="54">
        <v>2041.95</v>
      </c>
      <c r="M97" s="54">
        <v>2130.3000000000002</v>
      </c>
      <c r="N97" s="54">
        <v>2219.48</v>
      </c>
      <c r="O97" s="54">
        <v>2307.86</v>
      </c>
      <c r="P97" s="54">
        <v>2397</v>
      </c>
      <c r="Q97" s="54">
        <v>2486.1799999999998</v>
      </c>
      <c r="R97" s="54">
        <v>2574.5300000000002</v>
      </c>
      <c r="S97" s="54">
        <v>2663.7</v>
      </c>
    </row>
    <row r="98" spans="1:19" x14ac:dyDescent="0.3">
      <c r="A98" s="48">
        <v>5800</v>
      </c>
      <c r="B98" s="44"/>
      <c r="C98" s="52">
        <v>1337.55</v>
      </c>
      <c r="D98" s="53">
        <v>1385.33</v>
      </c>
      <c r="E98" s="53">
        <v>1433.06</v>
      </c>
      <c r="F98" s="53">
        <v>1720.76</v>
      </c>
      <c r="G98" s="53">
        <v>1768.54</v>
      </c>
      <c r="H98" s="53">
        <v>1816.28</v>
      </c>
      <c r="I98" s="53">
        <v>1864.05</v>
      </c>
      <c r="J98" s="53">
        <v>1911.83</v>
      </c>
      <c r="K98" s="53">
        <v>1959.56</v>
      </c>
      <c r="L98" s="54">
        <v>2076.56</v>
      </c>
      <c r="M98" s="54">
        <v>2167.2800000000002</v>
      </c>
      <c r="N98" s="54">
        <v>2257.1999999999998</v>
      </c>
      <c r="O98" s="54">
        <v>2347.16</v>
      </c>
      <c r="P98" s="54">
        <v>2437.09</v>
      </c>
      <c r="Q98" s="54">
        <v>2527.0500000000002</v>
      </c>
      <c r="R98" s="54">
        <v>2617.7600000000002</v>
      </c>
      <c r="S98" s="54">
        <v>2707.69</v>
      </c>
    </row>
    <row r="99" spans="1:19" x14ac:dyDescent="0.3">
      <c r="A99" s="48">
        <v>6000</v>
      </c>
      <c r="B99" s="44"/>
      <c r="C99" s="52">
        <v>1364.36</v>
      </c>
      <c r="D99" s="53">
        <v>1412.1</v>
      </c>
      <c r="E99" s="53">
        <v>1459.88</v>
      </c>
      <c r="F99" s="53">
        <v>1755.38</v>
      </c>
      <c r="G99" s="53">
        <v>1803.15</v>
      </c>
      <c r="H99" s="53">
        <v>1850.89</v>
      </c>
      <c r="I99" s="53">
        <v>1898.66</v>
      </c>
      <c r="J99" s="53">
        <v>1946.44</v>
      </c>
      <c r="K99" s="54">
        <v>1994.21</v>
      </c>
      <c r="L99" s="54">
        <v>2111.96</v>
      </c>
      <c r="M99" s="54">
        <v>2203.46</v>
      </c>
      <c r="N99" s="54">
        <v>2294.96</v>
      </c>
      <c r="O99" s="54">
        <v>2386.46</v>
      </c>
      <c r="P99" s="54">
        <v>2477.1799999999998</v>
      </c>
      <c r="Q99" s="54">
        <v>2568.6799999999998</v>
      </c>
      <c r="R99" s="54">
        <v>2660.18</v>
      </c>
      <c r="S99" s="54">
        <v>2751.68</v>
      </c>
    </row>
    <row r="100" spans="1:19" x14ac:dyDescent="0.3">
      <c r="A100" s="65" t="s">
        <v>66</v>
      </c>
      <c r="B100" s="65"/>
      <c r="C100" s="65"/>
      <c r="D100" s="65"/>
      <c r="E100" s="65"/>
      <c r="F100" s="65"/>
      <c r="G100" s="65"/>
      <c r="H100" s="65"/>
      <c r="I100" s="65"/>
      <c r="J100" s="65"/>
      <c r="K100" s="65"/>
      <c r="L100" s="65"/>
      <c r="M100" s="65"/>
      <c r="N100" s="65"/>
      <c r="O100" s="65"/>
      <c r="P100" s="65"/>
      <c r="Q100" s="65"/>
      <c r="R100" s="65"/>
      <c r="S100" s="65"/>
    </row>
    <row r="102" spans="1:19" ht="15.5" x14ac:dyDescent="0.3">
      <c r="A102" s="37" t="s">
        <v>42</v>
      </c>
      <c r="B102" s="37"/>
      <c r="C102" s="37"/>
      <c r="D102" s="37"/>
      <c r="E102" s="37"/>
      <c r="F102" s="37"/>
      <c r="G102" s="37"/>
      <c r="H102" s="37"/>
      <c r="I102" s="37"/>
      <c r="J102" s="37"/>
      <c r="K102" s="37"/>
      <c r="L102" s="37"/>
      <c r="M102" s="37"/>
      <c r="N102" s="37"/>
      <c r="O102" s="37"/>
      <c r="P102" s="37"/>
      <c r="Q102" s="37"/>
      <c r="R102" s="37"/>
      <c r="S102" s="37"/>
    </row>
    <row r="103" spans="1:19" x14ac:dyDescent="0.3">
      <c r="A103" s="38" t="s">
        <v>50</v>
      </c>
      <c r="B103" s="38"/>
      <c r="C103" s="38"/>
      <c r="D103" s="38"/>
      <c r="E103" s="38"/>
      <c r="F103" s="38"/>
      <c r="G103" s="38"/>
      <c r="H103" s="38"/>
      <c r="I103" s="38"/>
      <c r="J103" s="38"/>
      <c r="K103" s="38"/>
      <c r="L103" s="38"/>
      <c r="M103" s="38"/>
      <c r="N103" s="38"/>
      <c r="O103" s="38"/>
      <c r="P103" s="38"/>
      <c r="Q103" s="38"/>
      <c r="R103" s="38"/>
      <c r="S103" s="38"/>
    </row>
    <row r="104" spans="1:19" s="39" customFormat="1" ht="6" customHeight="1" x14ac:dyDescent="0.3">
      <c r="C104" s="40"/>
      <c r="D104" s="40"/>
      <c r="E104" s="40"/>
      <c r="F104" s="40"/>
      <c r="G104" s="40"/>
      <c r="H104" s="40"/>
      <c r="I104" s="40"/>
      <c r="J104" s="40"/>
      <c r="K104" s="40"/>
      <c r="L104" s="40"/>
      <c r="M104" s="40"/>
      <c r="N104" s="40"/>
      <c r="O104" s="40"/>
      <c r="P104" s="40"/>
      <c r="Q104" s="40"/>
      <c r="R104" s="40"/>
      <c r="S104" s="40"/>
    </row>
    <row r="105" spans="1:19" ht="14.5" thickBot="1" x14ac:dyDescent="0.35">
      <c r="A105" s="41"/>
      <c r="B105" s="41"/>
      <c r="C105" s="42">
        <v>800</v>
      </c>
      <c r="D105" s="42">
        <v>1000</v>
      </c>
      <c r="E105" s="42">
        <v>1200</v>
      </c>
      <c r="F105" s="42">
        <v>1400</v>
      </c>
      <c r="G105" s="42">
        <v>1600</v>
      </c>
      <c r="H105" s="42">
        <v>1800</v>
      </c>
      <c r="I105" s="42">
        <v>2000</v>
      </c>
      <c r="J105" s="42">
        <v>2200</v>
      </c>
      <c r="K105" s="42">
        <v>2400</v>
      </c>
      <c r="L105" s="42">
        <v>2600</v>
      </c>
      <c r="M105" s="42">
        <v>2800</v>
      </c>
      <c r="N105" s="42">
        <v>3000</v>
      </c>
      <c r="O105" s="42">
        <v>3200</v>
      </c>
      <c r="P105" s="42">
        <v>3400</v>
      </c>
      <c r="Q105" s="42">
        <v>3600</v>
      </c>
      <c r="R105" s="42">
        <v>3800</v>
      </c>
      <c r="S105" s="42">
        <v>4000</v>
      </c>
    </row>
    <row r="106" spans="1:19" x14ac:dyDescent="0.3">
      <c r="A106" s="43">
        <v>800</v>
      </c>
      <c r="B106" s="44"/>
      <c r="C106" s="45">
        <v>690.04</v>
      </c>
      <c r="D106" s="46">
        <v>737.81</v>
      </c>
      <c r="E106" s="46">
        <v>785.55</v>
      </c>
      <c r="F106" s="46">
        <v>833.33</v>
      </c>
      <c r="G106" s="46">
        <v>947.78</v>
      </c>
      <c r="H106" s="46">
        <v>995.51</v>
      </c>
      <c r="I106" s="46">
        <v>1043.29</v>
      </c>
      <c r="J106" s="46">
        <v>1091.06</v>
      </c>
      <c r="K106" s="46">
        <v>1138.8</v>
      </c>
      <c r="L106" s="46">
        <v>1186.58</v>
      </c>
      <c r="M106" s="46">
        <v>1234.3499999999999</v>
      </c>
      <c r="N106" s="46">
        <v>1282.1300000000001</v>
      </c>
      <c r="O106" s="46">
        <v>1329.86</v>
      </c>
      <c r="P106" s="46">
        <v>1377.64</v>
      </c>
      <c r="Q106" s="46">
        <v>1425.41</v>
      </c>
      <c r="R106" s="46">
        <v>1473.15</v>
      </c>
      <c r="S106" s="46">
        <v>1520.93</v>
      </c>
    </row>
    <row r="107" spans="1:19" x14ac:dyDescent="0.3">
      <c r="A107" s="48">
        <v>1000</v>
      </c>
      <c r="B107" s="44"/>
      <c r="C107" s="52">
        <v>720.71</v>
      </c>
      <c r="D107" s="53">
        <v>768.49</v>
      </c>
      <c r="E107" s="53">
        <v>816.23</v>
      </c>
      <c r="F107" s="53">
        <v>864</v>
      </c>
      <c r="G107" s="53">
        <v>990.15</v>
      </c>
      <c r="H107" s="53">
        <v>1037.8900000000001</v>
      </c>
      <c r="I107" s="53">
        <v>1085.6600000000001</v>
      </c>
      <c r="J107" s="53">
        <v>1133.44</v>
      </c>
      <c r="K107" s="53">
        <v>1181.18</v>
      </c>
      <c r="L107" s="53">
        <v>1228.95</v>
      </c>
      <c r="M107" s="53">
        <v>1276.73</v>
      </c>
      <c r="N107" s="53">
        <v>1324.5</v>
      </c>
      <c r="O107" s="53">
        <v>1372.24</v>
      </c>
      <c r="P107" s="53">
        <v>1420.01</v>
      </c>
      <c r="Q107" s="53">
        <v>1467.79</v>
      </c>
      <c r="R107" s="53">
        <v>1515.56</v>
      </c>
      <c r="S107" s="53">
        <v>1563.3</v>
      </c>
    </row>
    <row r="108" spans="1:19" x14ac:dyDescent="0.3">
      <c r="A108" s="48">
        <v>1200</v>
      </c>
      <c r="B108" s="44"/>
      <c r="C108" s="52">
        <v>751.39</v>
      </c>
      <c r="D108" s="53">
        <v>799.16</v>
      </c>
      <c r="E108" s="53">
        <v>846.94</v>
      </c>
      <c r="F108" s="53">
        <v>894.68</v>
      </c>
      <c r="G108" s="53">
        <v>1032.53</v>
      </c>
      <c r="H108" s="53">
        <v>1080.26</v>
      </c>
      <c r="I108" s="53">
        <v>1128.04</v>
      </c>
      <c r="J108" s="53">
        <v>1175.81</v>
      </c>
      <c r="K108" s="53">
        <v>1223.5899999999999</v>
      </c>
      <c r="L108" s="53">
        <v>1271.33</v>
      </c>
      <c r="M108" s="53">
        <v>1319.1</v>
      </c>
      <c r="N108" s="53">
        <v>1366.88</v>
      </c>
      <c r="O108" s="53">
        <v>1414.61</v>
      </c>
      <c r="P108" s="53">
        <v>1462.39</v>
      </c>
      <c r="Q108" s="53">
        <v>1510.16</v>
      </c>
      <c r="R108" s="53">
        <v>1557.94</v>
      </c>
      <c r="S108" s="53">
        <v>1605.68</v>
      </c>
    </row>
    <row r="109" spans="1:19" x14ac:dyDescent="0.3">
      <c r="A109" s="48">
        <v>1400</v>
      </c>
      <c r="B109" s="44"/>
      <c r="C109" s="52">
        <v>782.06</v>
      </c>
      <c r="D109" s="53">
        <v>829.84</v>
      </c>
      <c r="E109" s="53">
        <v>877.61</v>
      </c>
      <c r="F109" s="53">
        <v>925.39</v>
      </c>
      <c r="G109" s="53">
        <v>1074.9000000000001</v>
      </c>
      <c r="H109" s="53">
        <v>1122.68</v>
      </c>
      <c r="I109" s="53">
        <v>1170.4100000000001</v>
      </c>
      <c r="J109" s="53">
        <v>1218.19</v>
      </c>
      <c r="K109" s="53">
        <v>1265.96</v>
      </c>
      <c r="L109" s="53">
        <v>1313.7</v>
      </c>
      <c r="M109" s="53">
        <v>1361.48</v>
      </c>
      <c r="N109" s="53">
        <v>1409.25</v>
      </c>
      <c r="O109" s="53">
        <v>1457.03</v>
      </c>
      <c r="P109" s="53">
        <v>1504.76</v>
      </c>
      <c r="Q109" s="53">
        <v>1552.54</v>
      </c>
      <c r="R109" s="53">
        <v>1600.31</v>
      </c>
      <c r="S109" s="53">
        <v>1648.05</v>
      </c>
    </row>
    <row r="110" spans="1:19" x14ac:dyDescent="0.3">
      <c r="A110" s="48">
        <v>1600</v>
      </c>
      <c r="B110" s="44"/>
      <c r="C110" s="52">
        <v>812.78</v>
      </c>
      <c r="D110" s="53">
        <v>860.51</v>
      </c>
      <c r="E110" s="53">
        <v>908.29</v>
      </c>
      <c r="F110" s="53">
        <v>956.06</v>
      </c>
      <c r="G110" s="53">
        <v>1117.28</v>
      </c>
      <c r="H110" s="53">
        <v>1165.05</v>
      </c>
      <c r="I110" s="53">
        <v>1212.79</v>
      </c>
      <c r="J110" s="53">
        <v>1260.56</v>
      </c>
      <c r="K110" s="53">
        <v>1308.3399999999999</v>
      </c>
      <c r="L110" s="53">
        <v>1356.08</v>
      </c>
      <c r="M110" s="53">
        <v>1403.85</v>
      </c>
      <c r="N110" s="53">
        <v>1451.63</v>
      </c>
      <c r="O110" s="53">
        <v>1499.4</v>
      </c>
      <c r="P110" s="53">
        <v>1547.14</v>
      </c>
      <c r="Q110" s="53">
        <v>1594.91</v>
      </c>
      <c r="R110" s="53">
        <v>1642.69</v>
      </c>
      <c r="S110" s="53">
        <v>1690.46</v>
      </c>
    </row>
    <row r="111" spans="1:19" x14ac:dyDescent="0.3">
      <c r="A111" s="48">
        <v>1800</v>
      </c>
      <c r="B111" s="44"/>
      <c r="C111" s="52">
        <v>843.45</v>
      </c>
      <c r="D111" s="53">
        <v>891.23</v>
      </c>
      <c r="E111" s="53">
        <v>938.96</v>
      </c>
      <c r="F111" s="53">
        <v>986.74</v>
      </c>
      <c r="G111" s="53">
        <v>1159.6500000000001</v>
      </c>
      <c r="H111" s="53">
        <v>1207.43</v>
      </c>
      <c r="I111" s="53">
        <v>1255.1600000000001</v>
      </c>
      <c r="J111" s="53">
        <v>1302.94</v>
      </c>
      <c r="K111" s="53">
        <v>1350.71</v>
      </c>
      <c r="L111" s="53">
        <v>1398.49</v>
      </c>
      <c r="M111" s="53">
        <v>1446.23</v>
      </c>
      <c r="N111" s="53">
        <v>1494</v>
      </c>
      <c r="O111" s="53">
        <v>1541.78</v>
      </c>
      <c r="P111" s="53">
        <v>1589.51</v>
      </c>
      <c r="Q111" s="53">
        <v>1637.29</v>
      </c>
      <c r="R111" s="53">
        <v>1685.06</v>
      </c>
      <c r="S111" s="53">
        <v>1732.84</v>
      </c>
    </row>
    <row r="112" spans="1:19" x14ac:dyDescent="0.3">
      <c r="A112" s="48">
        <v>2000</v>
      </c>
      <c r="B112" s="44"/>
      <c r="C112" s="52">
        <v>874.13</v>
      </c>
      <c r="D112" s="53">
        <v>921.9</v>
      </c>
      <c r="E112" s="53">
        <v>969.64</v>
      </c>
      <c r="F112" s="53">
        <v>1017.41</v>
      </c>
      <c r="G112" s="53">
        <v>1202.03</v>
      </c>
      <c r="H112" s="53">
        <v>1249.8</v>
      </c>
      <c r="I112" s="53">
        <v>1297.58</v>
      </c>
      <c r="J112" s="53">
        <v>1345.31</v>
      </c>
      <c r="K112" s="53">
        <v>1393.09</v>
      </c>
      <c r="L112" s="53">
        <v>1440.86</v>
      </c>
      <c r="M112" s="53">
        <v>1488.6</v>
      </c>
      <c r="N112" s="53">
        <v>1536.38</v>
      </c>
      <c r="O112" s="53">
        <v>1584.15</v>
      </c>
      <c r="P112" s="53">
        <v>1631.93</v>
      </c>
      <c r="Q112" s="53">
        <v>1679.66</v>
      </c>
      <c r="R112" s="53">
        <v>1727.44</v>
      </c>
      <c r="S112" s="53">
        <v>1775.21</v>
      </c>
    </row>
    <row r="113" spans="1:19" x14ac:dyDescent="0.3">
      <c r="A113" s="48">
        <v>2200</v>
      </c>
      <c r="B113" s="44"/>
      <c r="C113" s="52">
        <v>904.8</v>
      </c>
      <c r="D113" s="53">
        <v>952.58</v>
      </c>
      <c r="E113" s="53">
        <v>1000.35</v>
      </c>
      <c r="F113" s="53">
        <v>1048.0899999999999</v>
      </c>
      <c r="G113" s="53">
        <v>1244.4000000000001</v>
      </c>
      <c r="H113" s="53">
        <v>1292.18</v>
      </c>
      <c r="I113" s="53">
        <v>1339.95</v>
      </c>
      <c r="J113" s="53">
        <v>1387.69</v>
      </c>
      <c r="K113" s="53">
        <v>1435.46</v>
      </c>
      <c r="L113" s="53">
        <v>1483.24</v>
      </c>
      <c r="M113" s="53">
        <v>1530.98</v>
      </c>
      <c r="N113" s="53">
        <v>1578.75</v>
      </c>
      <c r="O113" s="53">
        <v>1626.53</v>
      </c>
      <c r="P113" s="53">
        <v>1674.3</v>
      </c>
      <c r="Q113" s="53">
        <v>1722.04</v>
      </c>
      <c r="R113" s="53">
        <v>1769.81</v>
      </c>
      <c r="S113" s="53">
        <v>1817.59</v>
      </c>
    </row>
    <row r="114" spans="1:19" x14ac:dyDescent="0.3">
      <c r="A114" s="48">
        <v>2400</v>
      </c>
      <c r="B114" s="44"/>
      <c r="C114" s="52">
        <v>935.48</v>
      </c>
      <c r="D114" s="53">
        <v>983.25</v>
      </c>
      <c r="E114" s="53">
        <v>1031.03</v>
      </c>
      <c r="F114" s="53">
        <v>1078.8</v>
      </c>
      <c r="G114" s="53">
        <v>1286.78</v>
      </c>
      <c r="H114" s="53">
        <v>1334.55</v>
      </c>
      <c r="I114" s="53">
        <v>1382.33</v>
      </c>
      <c r="J114" s="53">
        <v>1430.06</v>
      </c>
      <c r="K114" s="53">
        <v>1477.84</v>
      </c>
      <c r="L114" s="53">
        <v>1525.61</v>
      </c>
      <c r="M114" s="53">
        <v>1573.39</v>
      </c>
      <c r="N114" s="53">
        <v>1621.13</v>
      </c>
      <c r="O114" s="53">
        <v>1668.9</v>
      </c>
      <c r="P114" s="53">
        <v>1716.68</v>
      </c>
      <c r="Q114" s="53">
        <v>1764.41</v>
      </c>
      <c r="R114" s="53">
        <v>1812.19</v>
      </c>
      <c r="S114" s="53">
        <v>1859.96</v>
      </c>
    </row>
    <row r="115" spans="1:19" x14ac:dyDescent="0.3">
      <c r="A115" s="48">
        <v>2600</v>
      </c>
      <c r="B115" s="44"/>
      <c r="C115" s="52">
        <v>966.19</v>
      </c>
      <c r="D115" s="53">
        <v>1013.93</v>
      </c>
      <c r="E115" s="53">
        <v>1061.7</v>
      </c>
      <c r="F115" s="53">
        <v>1109.48</v>
      </c>
      <c r="G115" s="53">
        <v>1329.15</v>
      </c>
      <c r="H115" s="53">
        <v>1376.93</v>
      </c>
      <c r="I115" s="53">
        <v>1424.7</v>
      </c>
      <c r="J115" s="53">
        <v>1472.48</v>
      </c>
      <c r="K115" s="53">
        <v>1520.21</v>
      </c>
      <c r="L115" s="53">
        <v>1567.99</v>
      </c>
      <c r="M115" s="53">
        <v>1615.76</v>
      </c>
      <c r="N115" s="53">
        <v>1663.5</v>
      </c>
      <c r="O115" s="53">
        <v>1711.28</v>
      </c>
      <c r="P115" s="53">
        <v>1759.05</v>
      </c>
      <c r="Q115" s="53">
        <v>1806.83</v>
      </c>
      <c r="R115" s="53">
        <v>1854.56</v>
      </c>
      <c r="S115" s="53">
        <v>1902.34</v>
      </c>
    </row>
    <row r="116" spans="1:19" x14ac:dyDescent="0.3">
      <c r="A116" s="48">
        <v>2800</v>
      </c>
      <c r="B116" s="44"/>
      <c r="C116" s="52">
        <v>996.86</v>
      </c>
      <c r="D116" s="53">
        <v>1044.5999999999999</v>
      </c>
      <c r="E116" s="53">
        <v>1092.3800000000001</v>
      </c>
      <c r="F116" s="53">
        <v>1140.1500000000001</v>
      </c>
      <c r="G116" s="53">
        <v>1371.53</v>
      </c>
      <c r="H116" s="53">
        <v>1419.3</v>
      </c>
      <c r="I116" s="53">
        <v>1467.08</v>
      </c>
      <c r="J116" s="53">
        <v>1514.85</v>
      </c>
      <c r="K116" s="53">
        <v>1562.59</v>
      </c>
      <c r="L116" s="53">
        <v>1610.36</v>
      </c>
      <c r="M116" s="53">
        <v>1658.14</v>
      </c>
      <c r="N116" s="53">
        <v>1705.88</v>
      </c>
      <c r="O116" s="53">
        <v>1796.4</v>
      </c>
      <c r="P116" s="53">
        <v>1870.69</v>
      </c>
      <c r="Q116" s="53">
        <v>1943.78</v>
      </c>
      <c r="R116" s="53">
        <v>2016.86</v>
      </c>
      <c r="S116" s="53">
        <v>2091.15</v>
      </c>
    </row>
    <row r="117" spans="1:19" x14ac:dyDescent="0.3">
      <c r="A117" s="48">
        <v>3000</v>
      </c>
      <c r="B117" s="44"/>
      <c r="C117" s="52">
        <v>1027.54</v>
      </c>
      <c r="D117" s="53">
        <v>1075.31</v>
      </c>
      <c r="E117" s="53">
        <v>1123.05</v>
      </c>
      <c r="F117" s="53">
        <v>1170.83</v>
      </c>
      <c r="G117" s="53">
        <v>1413.94</v>
      </c>
      <c r="H117" s="53">
        <v>1461.68</v>
      </c>
      <c r="I117" s="53">
        <v>1509.45</v>
      </c>
      <c r="J117" s="53">
        <v>1557.23</v>
      </c>
      <c r="K117" s="53">
        <v>1604.96</v>
      </c>
      <c r="L117" s="53">
        <v>1652.74</v>
      </c>
      <c r="M117" s="53">
        <v>1700.51</v>
      </c>
      <c r="N117" s="53">
        <v>1748.29</v>
      </c>
      <c r="O117" s="53">
        <v>1839.94</v>
      </c>
      <c r="P117" s="53">
        <v>1915.39</v>
      </c>
      <c r="Q117" s="53">
        <v>1989.64</v>
      </c>
      <c r="R117" s="53">
        <v>2065.09</v>
      </c>
      <c r="S117" s="53">
        <v>2139.38</v>
      </c>
    </row>
    <row r="118" spans="1:19" x14ac:dyDescent="0.3">
      <c r="A118" s="48">
        <v>3200</v>
      </c>
      <c r="B118" s="44"/>
      <c r="C118" s="52">
        <v>1058.21</v>
      </c>
      <c r="D118" s="53">
        <v>1105.99</v>
      </c>
      <c r="E118" s="53">
        <v>1153.76</v>
      </c>
      <c r="F118" s="53">
        <v>1201.5</v>
      </c>
      <c r="G118" s="53">
        <v>1456.31</v>
      </c>
      <c r="H118" s="53">
        <v>1504.05</v>
      </c>
      <c r="I118" s="53">
        <v>1551.83</v>
      </c>
      <c r="J118" s="53">
        <v>1599.6</v>
      </c>
      <c r="K118" s="53">
        <v>1647.38</v>
      </c>
      <c r="L118" s="53">
        <v>1695.11</v>
      </c>
      <c r="M118" s="53">
        <v>1742.89</v>
      </c>
      <c r="N118" s="53">
        <v>1790.66</v>
      </c>
      <c r="O118" s="53">
        <v>1883.51</v>
      </c>
      <c r="P118" s="53">
        <v>1958.93</v>
      </c>
      <c r="Q118" s="53">
        <v>2035.54</v>
      </c>
      <c r="R118" s="53">
        <v>2112.15</v>
      </c>
      <c r="S118" s="53">
        <v>2188.7600000000002</v>
      </c>
    </row>
    <row r="119" spans="1:19" x14ac:dyDescent="0.3">
      <c r="A119" s="48">
        <v>3400</v>
      </c>
      <c r="B119" s="44"/>
      <c r="C119" s="52">
        <v>1088.8900000000001</v>
      </c>
      <c r="D119" s="53">
        <v>1136.6600000000001</v>
      </c>
      <c r="E119" s="53">
        <v>1184.44</v>
      </c>
      <c r="F119" s="53">
        <v>1232.18</v>
      </c>
      <c r="G119" s="53">
        <v>1498.69</v>
      </c>
      <c r="H119" s="53">
        <v>1546.43</v>
      </c>
      <c r="I119" s="53">
        <v>1594.2</v>
      </c>
      <c r="J119" s="53">
        <v>1641.98</v>
      </c>
      <c r="K119" s="53">
        <v>1689.75</v>
      </c>
      <c r="L119" s="53">
        <v>1737.49</v>
      </c>
      <c r="M119" s="53">
        <v>1785.26</v>
      </c>
      <c r="N119" s="53">
        <v>1833.04</v>
      </c>
      <c r="O119" s="53">
        <v>1925.89</v>
      </c>
      <c r="P119" s="53">
        <v>2003.66</v>
      </c>
      <c r="Q119" s="53">
        <v>2082.6</v>
      </c>
      <c r="R119" s="53">
        <v>2160.38</v>
      </c>
      <c r="S119" s="53">
        <v>2238.15</v>
      </c>
    </row>
    <row r="120" spans="1:19" x14ac:dyDescent="0.3">
      <c r="A120" s="48">
        <v>3600</v>
      </c>
      <c r="B120" s="44"/>
      <c r="C120" s="52">
        <v>1119.5999999999999</v>
      </c>
      <c r="D120" s="53">
        <v>1167.3399999999999</v>
      </c>
      <c r="E120" s="53">
        <v>1215.1099999999999</v>
      </c>
      <c r="F120" s="53">
        <v>1262.8900000000001</v>
      </c>
      <c r="G120" s="53">
        <v>1541.06</v>
      </c>
      <c r="H120" s="53">
        <v>1588.84</v>
      </c>
      <c r="I120" s="53">
        <v>1636.58</v>
      </c>
      <c r="J120" s="53">
        <v>1684.35</v>
      </c>
      <c r="K120" s="53">
        <v>1732.13</v>
      </c>
      <c r="L120" s="53">
        <v>1779.86</v>
      </c>
      <c r="M120" s="53">
        <v>1827.64</v>
      </c>
      <c r="N120" s="53">
        <v>1875.41</v>
      </c>
      <c r="O120" s="53">
        <v>1969.43</v>
      </c>
      <c r="P120" s="53">
        <v>2048.36</v>
      </c>
      <c r="Q120" s="53">
        <v>2128.5</v>
      </c>
      <c r="R120" s="53">
        <v>2207.44</v>
      </c>
      <c r="S120" s="54">
        <v>2287.54</v>
      </c>
    </row>
    <row r="121" spans="1:19" x14ac:dyDescent="0.3">
      <c r="A121" s="48">
        <v>3800</v>
      </c>
      <c r="B121" s="44"/>
      <c r="C121" s="52">
        <v>1150.28</v>
      </c>
      <c r="D121" s="53">
        <v>1198.01</v>
      </c>
      <c r="E121" s="53">
        <v>1245.79</v>
      </c>
      <c r="F121" s="53">
        <v>1293.56</v>
      </c>
      <c r="G121" s="53">
        <v>1583.44</v>
      </c>
      <c r="H121" s="53">
        <v>1631.21</v>
      </c>
      <c r="I121" s="53">
        <v>1678.95</v>
      </c>
      <c r="J121" s="53">
        <v>1726.73</v>
      </c>
      <c r="K121" s="53">
        <v>1774.5</v>
      </c>
      <c r="L121" s="53">
        <v>1822.28</v>
      </c>
      <c r="M121" s="53">
        <v>1870.01</v>
      </c>
      <c r="N121" s="53">
        <v>1917.79</v>
      </c>
      <c r="O121" s="53">
        <v>2011.8</v>
      </c>
      <c r="P121" s="53">
        <v>2093.1</v>
      </c>
      <c r="Q121" s="53">
        <v>2174.36</v>
      </c>
      <c r="R121" s="54">
        <v>2255.66</v>
      </c>
      <c r="S121" s="54">
        <v>2336.96</v>
      </c>
    </row>
    <row r="122" spans="1:19" x14ac:dyDescent="0.3">
      <c r="A122" s="48">
        <v>4000</v>
      </c>
      <c r="B122" s="44"/>
      <c r="C122" s="52">
        <v>1180.95</v>
      </c>
      <c r="D122" s="53">
        <v>1228.73</v>
      </c>
      <c r="E122" s="53">
        <v>1276.46</v>
      </c>
      <c r="F122" s="53">
        <v>1324.24</v>
      </c>
      <c r="G122" s="53">
        <v>1625.81</v>
      </c>
      <c r="H122" s="53">
        <v>1673.59</v>
      </c>
      <c r="I122" s="53">
        <v>1721.33</v>
      </c>
      <c r="J122" s="53">
        <v>1769.1</v>
      </c>
      <c r="K122" s="53">
        <v>1816.88</v>
      </c>
      <c r="L122" s="53">
        <v>1864.65</v>
      </c>
      <c r="M122" s="53">
        <v>1912.39</v>
      </c>
      <c r="N122" s="53">
        <v>1960.16</v>
      </c>
      <c r="O122" s="53">
        <v>2055.34</v>
      </c>
      <c r="P122" s="53">
        <v>2137.8000000000002</v>
      </c>
      <c r="Q122" s="54">
        <v>2220.2600000000002</v>
      </c>
      <c r="R122" s="54">
        <v>2302.73</v>
      </c>
      <c r="S122" s="54">
        <v>2385.19</v>
      </c>
    </row>
    <row r="123" spans="1:19" x14ac:dyDescent="0.3">
      <c r="A123" s="48">
        <v>4200</v>
      </c>
      <c r="B123" s="44"/>
      <c r="C123" s="52">
        <v>1211.6300000000001</v>
      </c>
      <c r="D123" s="53">
        <v>1259.4000000000001</v>
      </c>
      <c r="E123" s="53">
        <v>1307.18</v>
      </c>
      <c r="F123" s="53">
        <v>1354.91</v>
      </c>
      <c r="G123" s="53">
        <v>1668.19</v>
      </c>
      <c r="H123" s="53">
        <v>1715.96</v>
      </c>
      <c r="I123" s="53">
        <v>1763.74</v>
      </c>
      <c r="J123" s="53">
        <v>1811.48</v>
      </c>
      <c r="K123" s="53">
        <v>1859.25</v>
      </c>
      <c r="L123" s="53">
        <v>1907.03</v>
      </c>
      <c r="M123" s="53">
        <v>1954.76</v>
      </c>
      <c r="N123" s="53">
        <v>2002.54</v>
      </c>
      <c r="O123" s="53">
        <v>2098.91</v>
      </c>
      <c r="P123" s="54">
        <v>2182.54</v>
      </c>
      <c r="Q123" s="54">
        <v>2266.16</v>
      </c>
      <c r="R123" s="54">
        <v>2350.9499999999998</v>
      </c>
      <c r="S123" s="54">
        <v>2434.58</v>
      </c>
    </row>
    <row r="124" spans="1:19" x14ac:dyDescent="0.3">
      <c r="A124" s="48">
        <v>4400</v>
      </c>
      <c r="B124" s="44"/>
      <c r="C124" s="52">
        <v>1242.3</v>
      </c>
      <c r="D124" s="53">
        <v>1290.08</v>
      </c>
      <c r="E124" s="53">
        <v>1337.85</v>
      </c>
      <c r="F124" s="53">
        <v>1385.59</v>
      </c>
      <c r="G124" s="53">
        <v>1710.56</v>
      </c>
      <c r="H124" s="53">
        <v>1758.34</v>
      </c>
      <c r="I124" s="53">
        <v>1806.11</v>
      </c>
      <c r="J124" s="53">
        <v>1853.85</v>
      </c>
      <c r="K124" s="53">
        <v>1901.63</v>
      </c>
      <c r="L124" s="53">
        <v>1949.4</v>
      </c>
      <c r="M124" s="53">
        <v>1997.18</v>
      </c>
      <c r="N124" s="53">
        <v>2044.91</v>
      </c>
      <c r="O124" s="54">
        <v>2141.29</v>
      </c>
      <c r="P124" s="54">
        <v>2227.2399999999998</v>
      </c>
      <c r="Q124" s="54">
        <v>2313.23</v>
      </c>
      <c r="R124" s="54">
        <v>2398.0100000000002</v>
      </c>
      <c r="S124" s="54">
        <v>2483.96</v>
      </c>
    </row>
    <row r="125" spans="1:19" x14ac:dyDescent="0.3">
      <c r="A125" s="48">
        <v>4600</v>
      </c>
      <c r="B125" s="44"/>
      <c r="C125" s="52">
        <v>1273.01</v>
      </c>
      <c r="D125" s="53">
        <v>1320.75</v>
      </c>
      <c r="E125" s="53">
        <v>1368.53</v>
      </c>
      <c r="F125" s="53">
        <v>1416.3</v>
      </c>
      <c r="G125" s="53">
        <v>1752.94</v>
      </c>
      <c r="H125" s="53">
        <v>1800.71</v>
      </c>
      <c r="I125" s="53">
        <v>1848.49</v>
      </c>
      <c r="J125" s="53">
        <v>1896.23</v>
      </c>
      <c r="K125" s="53">
        <v>1944</v>
      </c>
      <c r="L125" s="53">
        <v>1991.78</v>
      </c>
      <c r="M125" s="53">
        <v>2039.55</v>
      </c>
      <c r="N125" s="53">
        <v>2087.29</v>
      </c>
      <c r="O125" s="54">
        <v>2184.83</v>
      </c>
      <c r="P125" s="54">
        <v>2271.98</v>
      </c>
      <c r="Q125" s="54">
        <v>2359.09</v>
      </c>
      <c r="R125" s="54">
        <v>2446.2399999999998</v>
      </c>
      <c r="S125" s="54">
        <v>2533.35</v>
      </c>
    </row>
    <row r="126" spans="1:19" x14ac:dyDescent="0.3">
      <c r="A126" s="48">
        <v>4800</v>
      </c>
      <c r="B126" s="44"/>
      <c r="C126" s="52">
        <v>1303.69</v>
      </c>
      <c r="D126" s="53">
        <v>1351.43</v>
      </c>
      <c r="E126" s="53">
        <v>1399.2</v>
      </c>
      <c r="F126" s="53">
        <v>1446.98</v>
      </c>
      <c r="G126" s="53">
        <v>1795.31</v>
      </c>
      <c r="H126" s="53">
        <v>1843.09</v>
      </c>
      <c r="I126" s="53">
        <v>1890.86</v>
      </c>
      <c r="J126" s="53">
        <v>1938.64</v>
      </c>
      <c r="K126" s="53">
        <v>1986.38</v>
      </c>
      <c r="L126" s="53">
        <v>2034.15</v>
      </c>
      <c r="M126" s="53">
        <v>2081.9299999999998</v>
      </c>
      <c r="N126" s="54">
        <v>2129.66</v>
      </c>
      <c r="O126" s="54">
        <v>2228.36</v>
      </c>
      <c r="P126" s="54">
        <v>2316.6799999999998</v>
      </c>
      <c r="Q126" s="54">
        <v>2404.9899999999998</v>
      </c>
      <c r="R126" s="54">
        <v>2493.3000000000002</v>
      </c>
      <c r="S126" s="54">
        <v>2582.7800000000002</v>
      </c>
    </row>
    <row r="127" spans="1:19" x14ac:dyDescent="0.3">
      <c r="A127" s="48">
        <v>5000</v>
      </c>
      <c r="B127" s="44"/>
      <c r="C127" s="52">
        <v>1334.36</v>
      </c>
      <c r="D127" s="53">
        <v>1382.14</v>
      </c>
      <c r="E127" s="53">
        <v>1429.88</v>
      </c>
      <c r="F127" s="53">
        <v>1477.65</v>
      </c>
      <c r="G127" s="53">
        <v>1837.69</v>
      </c>
      <c r="H127" s="53">
        <v>1885.46</v>
      </c>
      <c r="I127" s="53">
        <v>1933.24</v>
      </c>
      <c r="J127" s="53">
        <v>1981.01</v>
      </c>
      <c r="K127" s="53">
        <v>2028.75</v>
      </c>
      <c r="L127" s="53">
        <v>2076.5300000000002</v>
      </c>
      <c r="M127" s="53">
        <v>2124.3000000000002</v>
      </c>
      <c r="N127" s="54">
        <v>2172.08</v>
      </c>
      <c r="O127" s="54">
        <v>2270.7399999999998</v>
      </c>
      <c r="P127" s="54">
        <v>2361.41</v>
      </c>
      <c r="Q127" s="54">
        <v>2450.89</v>
      </c>
      <c r="R127" s="54">
        <v>2541.5300000000002</v>
      </c>
      <c r="S127" s="54">
        <v>2631</v>
      </c>
    </row>
    <row r="128" spans="1:19" x14ac:dyDescent="0.3">
      <c r="A128" s="48">
        <v>5200</v>
      </c>
      <c r="B128" s="44"/>
      <c r="C128" s="52">
        <v>1365.04</v>
      </c>
      <c r="D128" s="53">
        <v>1412.81</v>
      </c>
      <c r="E128" s="53">
        <v>1460.59</v>
      </c>
      <c r="F128" s="53">
        <v>1508.33</v>
      </c>
      <c r="G128" s="53">
        <v>1880.1</v>
      </c>
      <c r="H128" s="53">
        <v>1927.84</v>
      </c>
      <c r="I128" s="53">
        <v>1975.61</v>
      </c>
      <c r="J128" s="53">
        <v>2023.39</v>
      </c>
      <c r="K128" s="53">
        <v>2071.13</v>
      </c>
      <c r="L128" s="53">
        <v>2118.9</v>
      </c>
      <c r="M128" s="54">
        <v>2166.6799999999998</v>
      </c>
      <c r="N128" s="54">
        <v>2214.4499999999998</v>
      </c>
      <c r="O128" s="54">
        <v>2314.31</v>
      </c>
      <c r="P128" s="54">
        <v>2406.11</v>
      </c>
      <c r="Q128" s="54">
        <v>2496.75</v>
      </c>
      <c r="R128" s="54">
        <v>2588.5500000000002</v>
      </c>
      <c r="S128" s="54">
        <v>2680.39</v>
      </c>
    </row>
    <row r="129" spans="1:19" x14ac:dyDescent="0.3">
      <c r="A129" s="48">
        <v>5400</v>
      </c>
      <c r="B129" s="44"/>
      <c r="C129" s="52">
        <v>1395.71</v>
      </c>
      <c r="D129" s="53">
        <v>1443.49</v>
      </c>
      <c r="E129" s="53">
        <v>1491.26</v>
      </c>
      <c r="F129" s="53">
        <v>1539</v>
      </c>
      <c r="G129" s="53">
        <v>1922.48</v>
      </c>
      <c r="H129" s="53">
        <v>1970.21</v>
      </c>
      <c r="I129" s="53">
        <v>2017.99</v>
      </c>
      <c r="J129" s="53">
        <v>2065.7600000000002</v>
      </c>
      <c r="K129" s="53">
        <v>2113.54</v>
      </c>
      <c r="L129" s="54">
        <v>2161.2800000000002</v>
      </c>
      <c r="M129" s="54">
        <v>2209.0500000000002</v>
      </c>
      <c r="N129" s="54">
        <v>2256.83</v>
      </c>
      <c r="O129" s="54">
        <v>2357.85</v>
      </c>
      <c r="P129" s="54">
        <v>2450.85</v>
      </c>
      <c r="Q129" s="54">
        <v>2543.81</v>
      </c>
      <c r="R129" s="54">
        <v>2636.81</v>
      </c>
      <c r="S129" s="54">
        <v>2729.78</v>
      </c>
    </row>
    <row r="130" spans="1:19" x14ac:dyDescent="0.3">
      <c r="A130" s="48">
        <v>5600</v>
      </c>
      <c r="B130" s="44"/>
      <c r="C130" s="52">
        <v>1426.39</v>
      </c>
      <c r="D130" s="53">
        <v>1474.16</v>
      </c>
      <c r="E130" s="53">
        <v>1521.94</v>
      </c>
      <c r="F130" s="53">
        <v>1569.71</v>
      </c>
      <c r="G130" s="53">
        <v>1964.85</v>
      </c>
      <c r="H130" s="53">
        <v>2012.59</v>
      </c>
      <c r="I130" s="53">
        <v>2060.36</v>
      </c>
      <c r="J130" s="53">
        <v>2108.14</v>
      </c>
      <c r="K130" s="53">
        <v>2155.91</v>
      </c>
      <c r="L130" s="54">
        <v>2203.65</v>
      </c>
      <c r="M130" s="54">
        <v>2251.4299999999998</v>
      </c>
      <c r="N130" s="54">
        <v>2299.1999999999998</v>
      </c>
      <c r="O130" s="54">
        <v>2400.23</v>
      </c>
      <c r="P130" s="54">
        <v>2495.5500000000002</v>
      </c>
      <c r="Q130" s="54">
        <v>2589.71</v>
      </c>
      <c r="R130" s="54">
        <v>2683.84</v>
      </c>
      <c r="S130" s="54">
        <v>2779.16</v>
      </c>
    </row>
    <row r="131" spans="1:19" x14ac:dyDescent="0.3">
      <c r="A131" s="48">
        <v>5800</v>
      </c>
      <c r="B131" s="44"/>
      <c r="C131" s="52">
        <v>1457.1</v>
      </c>
      <c r="D131" s="53">
        <v>1504.84</v>
      </c>
      <c r="E131" s="53">
        <v>1552.61</v>
      </c>
      <c r="F131" s="53">
        <v>1600.39</v>
      </c>
      <c r="G131" s="53">
        <v>2007.23</v>
      </c>
      <c r="H131" s="53">
        <v>2055</v>
      </c>
      <c r="I131" s="53">
        <v>2102.7399999999998</v>
      </c>
      <c r="J131" s="53">
        <v>2150.5100000000002</v>
      </c>
      <c r="K131" s="53">
        <v>2198.29</v>
      </c>
      <c r="L131" s="54">
        <v>2246.0300000000002</v>
      </c>
      <c r="M131" s="54">
        <v>2293.8000000000002</v>
      </c>
      <c r="N131" s="54">
        <v>2341.58</v>
      </c>
      <c r="O131" s="54">
        <v>2443.7600000000002</v>
      </c>
      <c r="P131" s="54">
        <v>2539.09</v>
      </c>
      <c r="Q131" s="54">
        <v>2635.58</v>
      </c>
      <c r="R131" s="54">
        <v>2732.06</v>
      </c>
      <c r="S131" s="54">
        <v>2827.39</v>
      </c>
    </row>
    <row r="132" spans="1:19" x14ac:dyDescent="0.3">
      <c r="A132" s="48">
        <v>6000</v>
      </c>
      <c r="B132" s="44"/>
      <c r="C132" s="52">
        <v>1487.78</v>
      </c>
      <c r="D132" s="53">
        <v>1535.55</v>
      </c>
      <c r="E132" s="53">
        <v>1583.29</v>
      </c>
      <c r="F132" s="53">
        <v>1631.06</v>
      </c>
      <c r="G132" s="53">
        <v>2049.6</v>
      </c>
      <c r="H132" s="53">
        <v>2097.38</v>
      </c>
      <c r="I132" s="53">
        <v>2145.11</v>
      </c>
      <c r="J132" s="53">
        <v>2192.89</v>
      </c>
      <c r="K132" s="54">
        <v>2240.66</v>
      </c>
      <c r="L132" s="54">
        <v>2288.44</v>
      </c>
      <c r="M132" s="54">
        <v>2336.1799999999998</v>
      </c>
      <c r="N132" s="54">
        <v>2383.9499999999998</v>
      </c>
      <c r="O132" s="54">
        <v>2517.23</v>
      </c>
      <c r="P132" s="54">
        <v>2616.83</v>
      </c>
      <c r="Q132" s="54">
        <v>2716.43</v>
      </c>
      <c r="R132" s="54">
        <v>2816.03</v>
      </c>
      <c r="S132" s="54">
        <v>2915.63</v>
      </c>
    </row>
    <row r="133" spans="1:19" x14ac:dyDescent="0.3">
      <c r="A133" s="65" t="s">
        <v>66</v>
      </c>
      <c r="B133" s="65"/>
      <c r="C133" s="65"/>
      <c r="D133" s="65"/>
      <c r="E133" s="65"/>
      <c r="F133" s="65"/>
      <c r="G133" s="65"/>
      <c r="H133" s="65"/>
      <c r="I133" s="65"/>
      <c r="J133" s="65"/>
      <c r="K133" s="65"/>
      <c r="L133" s="65"/>
      <c r="M133" s="65"/>
      <c r="N133" s="65"/>
      <c r="O133" s="65"/>
      <c r="P133" s="65"/>
      <c r="Q133" s="65"/>
      <c r="R133" s="65"/>
      <c r="S133" s="65"/>
    </row>
    <row r="135" spans="1:19" ht="15.5" x14ac:dyDescent="0.3">
      <c r="A135" s="37" t="s">
        <v>43</v>
      </c>
      <c r="B135" s="37"/>
      <c r="C135" s="37"/>
      <c r="D135" s="37"/>
      <c r="E135" s="37"/>
      <c r="F135" s="37"/>
      <c r="G135" s="37"/>
      <c r="H135" s="37"/>
      <c r="I135" s="37"/>
      <c r="J135" s="37"/>
      <c r="K135" s="37"/>
      <c r="L135" s="37"/>
      <c r="M135" s="37"/>
      <c r="N135" s="37"/>
      <c r="O135" s="37"/>
      <c r="P135" s="37"/>
      <c r="Q135" s="37"/>
      <c r="R135" s="37"/>
      <c r="S135" s="37"/>
    </row>
    <row r="136" spans="1:19" x14ac:dyDescent="0.3">
      <c r="A136" s="38" t="s">
        <v>51</v>
      </c>
      <c r="B136" s="38"/>
      <c r="C136" s="38"/>
      <c r="D136" s="38"/>
      <c r="E136" s="38"/>
      <c r="F136" s="38"/>
      <c r="G136" s="38"/>
      <c r="H136" s="38"/>
      <c r="I136" s="38"/>
      <c r="J136" s="38"/>
      <c r="K136" s="38"/>
      <c r="L136" s="38"/>
      <c r="M136" s="38"/>
      <c r="N136" s="38"/>
      <c r="O136" s="38"/>
      <c r="P136" s="38"/>
      <c r="Q136" s="38"/>
      <c r="R136" s="38"/>
      <c r="S136" s="38"/>
    </row>
    <row r="137" spans="1:19" s="39" customFormat="1" ht="6" customHeight="1" x14ac:dyDescent="0.3">
      <c r="C137" s="40"/>
      <c r="D137" s="40"/>
      <c r="E137" s="40"/>
      <c r="F137" s="40"/>
      <c r="G137" s="40"/>
      <c r="H137" s="40"/>
      <c r="I137" s="40"/>
      <c r="J137" s="40"/>
      <c r="K137" s="40"/>
      <c r="L137" s="40"/>
      <c r="M137" s="40"/>
      <c r="N137" s="40"/>
      <c r="O137" s="40"/>
      <c r="P137" s="40"/>
      <c r="Q137" s="40"/>
      <c r="R137" s="40"/>
      <c r="S137" s="40"/>
    </row>
    <row r="138" spans="1:19" ht="14.5" thickBot="1" x14ac:dyDescent="0.35">
      <c r="A138" s="41"/>
      <c r="B138" s="41"/>
      <c r="C138" s="42">
        <v>800</v>
      </c>
      <c r="D138" s="42">
        <v>1000</v>
      </c>
      <c r="E138" s="42">
        <v>1200</v>
      </c>
      <c r="F138" s="42">
        <v>1400</v>
      </c>
      <c r="G138" s="42">
        <v>1600</v>
      </c>
      <c r="H138" s="42">
        <v>1800</v>
      </c>
      <c r="I138" s="42">
        <v>2000</v>
      </c>
      <c r="J138" s="42">
        <v>2200</v>
      </c>
      <c r="K138" s="42">
        <v>2400</v>
      </c>
      <c r="L138" s="42">
        <v>2600</v>
      </c>
      <c r="M138" s="42">
        <v>2800</v>
      </c>
      <c r="N138" s="42">
        <v>3000</v>
      </c>
      <c r="O138" s="42">
        <v>3200</v>
      </c>
      <c r="P138" s="42">
        <v>3400</v>
      </c>
      <c r="Q138" s="42">
        <v>3600</v>
      </c>
      <c r="R138" s="42">
        <v>3800</v>
      </c>
      <c r="S138" s="42">
        <v>4000</v>
      </c>
    </row>
    <row r="139" spans="1:19" x14ac:dyDescent="0.3">
      <c r="A139" s="43">
        <v>800</v>
      </c>
      <c r="B139" s="44"/>
      <c r="C139" s="45">
        <v>694.84</v>
      </c>
      <c r="D139" s="46">
        <v>742.61</v>
      </c>
      <c r="E139" s="46">
        <v>790.35</v>
      </c>
      <c r="F139" s="46">
        <v>909.53</v>
      </c>
      <c r="G139" s="46">
        <v>957.3</v>
      </c>
      <c r="H139" s="46">
        <v>1005.04</v>
      </c>
      <c r="I139" s="46">
        <v>1052.81</v>
      </c>
      <c r="J139" s="46">
        <v>1100.5899999999999</v>
      </c>
      <c r="K139" s="46">
        <v>1148.3599999999999</v>
      </c>
      <c r="L139" s="46">
        <v>1196.0999999999999</v>
      </c>
      <c r="M139" s="46">
        <v>1243.8800000000001</v>
      </c>
      <c r="N139" s="46">
        <v>1291.6500000000001</v>
      </c>
      <c r="O139" s="46">
        <v>1339.39</v>
      </c>
      <c r="P139" s="46">
        <v>1387.16</v>
      </c>
      <c r="Q139" s="46">
        <v>1434.94</v>
      </c>
      <c r="R139" s="46">
        <v>1482.71</v>
      </c>
      <c r="S139" s="46">
        <v>1530.45</v>
      </c>
    </row>
    <row r="140" spans="1:19" x14ac:dyDescent="0.3">
      <c r="A140" s="48">
        <v>1000</v>
      </c>
      <c r="B140" s="44"/>
      <c r="C140" s="52">
        <v>726.34</v>
      </c>
      <c r="D140" s="53">
        <v>774.11</v>
      </c>
      <c r="E140" s="53">
        <v>821.89</v>
      </c>
      <c r="F140" s="53">
        <v>953.55</v>
      </c>
      <c r="G140" s="53">
        <v>1001.33</v>
      </c>
      <c r="H140" s="53">
        <v>1049.0999999999999</v>
      </c>
      <c r="I140" s="53">
        <v>1096.8399999999999</v>
      </c>
      <c r="J140" s="53">
        <v>1144.6099999999999</v>
      </c>
      <c r="K140" s="53">
        <v>1192.3900000000001</v>
      </c>
      <c r="L140" s="53">
        <v>1240.1600000000001</v>
      </c>
      <c r="M140" s="53">
        <v>1287.9000000000001</v>
      </c>
      <c r="N140" s="53">
        <v>1335.68</v>
      </c>
      <c r="O140" s="53">
        <v>1383.45</v>
      </c>
      <c r="P140" s="53">
        <v>1431.19</v>
      </c>
      <c r="Q140" s="53">
        <v>1478.96</v>
      </c>
      <c r="R140" s="53">
        <v>1526.74</v>
      </c>
      <c r="S140" s="53">
        <v>1574.51</v>
      </c>
    </row>
    <row r="141" spans="1:19" x14ac:dyDescent="0.3">
      <c r="A141" s="48">
        <v>1200</v>
      </c>
      <c r="B141" s="44"/>
      <c r="C141" s="52">
        <v>757.88</v>
      </c>
      <c r="D141" s="53">
        <v>805.61</v>
      </c>
      <c r="E141" s="53">
        <v>853.39</v>
      </c>
      <c r="F141" s="53">
        <v>997.61</v>
      </c>
      <c r="G141" s="53">
        <v>1045.3499999999999</v>
      </c>
      <c r="H141" s="53">
        <v>1093.1300000000001</v>
      </c>
      <c r="I141" s="53">
        <v>1140.9000000000001</v>
      </c>
      <c r="J141" s="53">
        <v>1188.6400000000001</v>
      </c>
      <c r="K141" s="53">
        <v>1236.4100000000001</v>
      </c>
      <c r="L141" s="53">
        <v>1284.19</v>
      </c>
      <c r="M141" s="53">
        <v>1331.96</v>
      </c>
      <c r="N141" s="53">
        <v>1379.7</v>
      </c>
      <c r="O141" s="53">
        <v>1427.48</v>
      </c>
      <c r="P141" s="53">
        <v>1475.25</v>
      </c>
      <c r="Q141" s="53">
        <v>1522.99</v>
      </c>
      <c r="R141" s="53">
        <v>1570.76</v>
      </c>
      <c r="S141" s="53">
        <v>1618.54</v>
      </c>
    </row>
    <row r="142" spans="1:19" x14ac:dyDescent="0.3">
      <c r="A142" s="48">
        <v>1400</v>
      </c>
      <c r="B142" s="44"/>
      <c r="C142" s="52">
        <v>789.38</v>
      </c>
      <c r="D142" s="53">
        <v>837.15</v>
      </c>
      <c r="E142" s="53">
        <v>884.89</v>
      </c>
      <c r="F142" s="53">
        <v>1041.6400000000001</v>
      </c>
      <c r="G142" s="53">
        <v>1089.4100000000001</v>
      </c>
      <c r="H142" s="53">
        <v>1137.1500000000001</v>
      </c>
      <c r="I142" s="53">
        <v>1184.93</v>
      </c>
      <c r="J142" s="53">
        <v>1232.7</v>
      </c>
      <c r="K142" s="53">
        <v>1280.44</v>
      </c>
      <c r="L142" s="53">
        <v>1328.21</v>
      </c>
      <c r="M142" s="53">
        <v>1375.99</v>
      </c>
      <c r="N142" s="53">
        <v>1423.76</v>
      </c>
      <c r="O142" s="53">
        <v>1471.5</v>
      </c>
      <c r="P142" s="53">
        <v>1519.28</v>
      </c>
      <c r="Q142" s="53">
        <v>1567.05</v>
      </c>
      <c r="R142" s="53">
        <v>1614.79</v>
      </c>
      <c r="S142" s="53">
        <v>1662.56</v>
      </c>
    </row>
    <row r="143" spans="1:19" x14ac:dyDescent="0.3">
      <c r="A143" s="48">
        <v>1600</v>
      </c>
      <c r="B143" s="44"/>
      <c r="C143" s="52">
        <v>820.88</v>
      </c>
      <c r="D143" s="53">
        <v>868.65</v>
      </c>
      <c r="E143" s="53">
        <v>916.43</v>
      </c>
      <c r="F143" s="53">
        <v>1085.6600000000001</v>
      </c>
      <c r="G143" s="53">
        <v>1133.44</v>
      </c>
      <c r="H143" s="53">
        <v>1181.21</v>
      </c>
      <c r="I143" s="53">
        <v>1228.95</v>
      </c>
      <c r="J143" s="53">
        <v>1276.73</v>
      </c>
      <c r="K143" s="53">
        <v>1324.5</v>
      </c>
      <c r="L143" s="53">
        <v>1372.24</v>
      </c>
      <c r="M143" s="53">
        <v>1420.01</v>
      </c>
      <c r="N143" s="53">
        <v>1467.79</v>
      </c>
      <c r="O143" s="53">
        <v>1515.56</v>
      </c>
      <c r="P143" s="53">
        <v>1563.3</v>
      </c>
      <c r="Q143" s="53">
        <v>1611.08</v>
      </c>
      <c r="R143" s="53">
        <v>1658.85</v>
      </c>
      <c r="S143" s="53">
        <v>1706.59</v>
      </c>
    </row>
    <row r="144" spans="1:19" x14ac:dyDescent="0.3">
      <c r="A144" s="48">
        <v>1800</v>
      </c>
      <c r="B144" s="44"/>
      <c r="C144" s="52">
        <v>852.38</v>
      </c>
      <c r="D144" s="53">
        <v>900.15</v>
      </c>
      <c r="E144" s="53">
        <v>947.93</v>
      </c>
      <c r="F144" s="53">
        <v>1129.69</v>
      </c>
      <c r="G144" s="53">
        <v>1177.46</v>
      </c>
      <c r="H144" s="53">
        <v>1225.24</v>
      </c>
      <c r="I144" s="53">
        <v>1273.01</v>
      </c>
      <c r="J144" s="53">
        <v>1320.75</v>
      </c>
      <c r="K144" s="53">
        <v>1368.53</v>
      </c>
      <c r="L144" s="53">
        <v>1416.3</v>
      </c>
      <c r="M144" s="53">
        <v>1464.04</v>
      </c>
      <c r="N144" s="53">
        <v>1511.81</v>
      </c>
      <c r="O144" s="53">
        <v>1559.59</v>
      </c>
      <c r="P144" s="53">
        <v>1607.36</v>
      </c>
      <c r="Q144" s="53">
        <v>1655.1</v>
      </c>
      <c r="R144" s="53">
        <v>1702.88</v>
      </c>
      <c r="S144" s="53">
        <v>1750.65</v>
      </c>
    </row>
    <row r="145" spans="1:19" x14ac:dyDescent="0.3">
      <c r="A145" s="48">
        <v>2000</v>
      </c>
      <c r="B145" s="44"/>
      <c r="C145" s="52">
        <v>883.91</v>
      </c>
      <c r="D145" s="53">
        <v>931.65</v>
      </c>
      <c r="E145" s="53">
        <v>979.43</v>
      </c>
      <c r="F145" s="53">
        <v>1173.75</v>
      </c>
      <c r="G145" s="53">
        <v>1221.49</v>
      </c>
      <c r="H145" s="53">
        <v>1269.26</v>
      </c>
      <c r="I145" s="53">
        <v>1317.04</v>
      </c>
      <c r="J145" s="53">
        <v>1364.81</v>
      </c>
      <c r="K145" s="53">
        <v>1412.55</v>
      </c>
      <c r="L145" s="53">
        <v>1460.33</v>
      </c>
      <c r="M145" s="53">
        <v>1508.1</v>
      </c>
      <c r="N145" s="53">
        <v>1555.84</v>
      </c>
      <c r="O145" s="53">
        <v>1603.61</v>
      </c>
      <c r="P145" s="53">
        <v>1651.39</v>
      </c>
      <c r="Q145" s="53">
        <v>1699.16</v>
      </c>
      <c r="R145" s="53">
        <v>1746.9</v>
      </c>
      <c r="S145" s="53">
        <v>1794.68</v>
      </c>
    </row>
    <row r="146" spans="1:19" x14ac:dyDescent="0.3">
      <c r="A146" s="48">
        <v>2200</v>
      </c>
      <c r="B146" s="44"/>
      <c r="C146" s="52">
        <v>915.41</v>
      </c>
      <c r="D146" s="53">
        <v>963.19</v>
      </c>
      <c r="E146" s="53">
        <v>1010.93</v>
      </c>
      <c r="F146" s="53">
        <v>1217.78</v>
      </c>
      <c r="G146" s="53">
        <v>1265.55</v>
      </c>
      <c r="H146" s="53">
        <v>1313.29</v>
      </c>
      <c r="I146" s="53">
        <v>1361.06</v>
      </c>
      <c r="J146" s="53">
        <v>1408.84</v>
      </c>
      <c r="K146" s="53">
        <v>1456.61</v>
      </c>
      <c r="L146" s="53">
        <v>1504.35</v>
      </c>
      <c r="M146" s="53">
        <v>1552.13</v>
      </c>
      <c r="N146" s="53">
        <v>1599.9</v>
      </c>
      <c r="O146" s="53">
        <v>1647.64</v>
      </c>
      <c r="P146" s="53">
        <v>1695.41</v>
      </c>
      <c r="Q146" s="53">
        <v>1743.19</v>
      </c>
      <c r="R146" s="53">
        <v>1790.96</v>
      </c>
      <c r="S146" s="53">
        <v>1838.7</v>
      </c>
    </row>
    <row r="147" spans="1:19" x14ac:dyDescent="0.3">
      <c r="A147" s="48">
        <v>2400</v>
      </c>
      <c r="B147" s="44"/>
      <c r="C147" s="52">
        <v>946.91</v>
      </c>
      <c r="D147" s="53">
        <v>994.69</v>
      </c>
      <c r="E147" s="53">
        <v>1042.46</v>
      </c>
      <c r="F147" s="53">
        <v>1261.8</v>
      </c>
      <c r="G147" s="53">
        <v>1309.58</v>
      </c>
      <c r="H147" s="53">
        <v>1357.35</v>
      </c>
      <c r="I147" s="53">
        <v>1405.09</v>
      </c>
      <c r="J147" s="53">
        <v>1452.86</v>
      </c>
      <c r="K147" s="53">
        <v>1500.64</v>
      </c>
      <c r="L147" s="53">
        <v>1548.41</v>
      </c>
      <c r="M147" s="53">
        <v>1635.86</v>
      </c>
      <c r="N147" s="53">
        <v>1711.88</v>
      </c>
      <c r="O147" s="53">
        <v>1786.61</v>
      </c>
      <c r="P147" s="53">
        <v>1861.39</v>
      </c>
      <c r="Q147" s="53">
        <v>1937.4</v>
      </c>
      <c r="R147" s="53">
        <v>2012.14</v>
      </c>
      <c r="S147" s="53">
        <v>2088.15</v>
      </c>
    </row>
    <row r="148" spans="1:19" x14ac:dyDescent="0.3">
      <c r="A148" s="48">
        <v>2600</v>
      </c>
      <c r="B148" s="44"/>
      <c r="C148" s="52">
        <v>978.45</v>
      </c>
      <c r="D148" s="53">
        <v>1026.19</v>
      </c>
      <c r="E148" s="53">
        <v>1073.96</v>
      </c>
      <c r="F148" s="53">
        <v>1305.8599999999999</v>
      </c>
      <c r="G148" s="53">
        <v>1353.6</v>
      </c>
      <c r="H148" s="53">
        <v>1401.38</v>
      </c>
      <c r="I148" s="53">
        <v>1449.15</v>
      </c>
      <c r="J148" s="53">
        <v>1496.89</v>
      </c>
      <c r="K148" s="53">
        <v>1544.66</v>
      </c>
      <c r="L148" s="53">
        <v>1592.44</v>
      </c>
      <c r="M148" s="53">
        <v>1681.16</v>
      </c>
      <c r="N148" s="53">
        <v>1758.41</v>
      </c>
      <c r="O148" s="53">
        <v>1835.66</v>
      </c>
      <c r="P148" s="53">
        <v>1912.91</v>
      </c>
      <c r="Q148" s="53">
        <v>1988.93</v>
      </c>
      <c r="R148" s="53">
        <v>2066.1799999999998</v>
      </c>
      <c r="S148" s="53">
        <v>2143.46</v>
      </c>
    </row>
    <row r="149" spans="1:19" x14ac:dyDescent="0.3">
      <c r="A149" s="48">
        <v>2800</v>
      </c>
      <c r="B149" s="44"/>
      <c r="C149" s="52">
        <v>1009.95</v>
      </c>
      <c r="D149" s="53">
        <v>1057.73</v>
      </c>
      <c r="E149" s="53">
        <v>1105.46</v>
      </c>
      <c r="F149" s="53">
        <v>1349.89</v>
      </c>
      <c r="G149" s="53">
        <v>1397.66</v>
      </c>
      <c r="H149" s="53">
        <v>1445.4</v>
      </c>
      <c r="I149" s="53">
        <v>1493.18</v>
      </c>
      <c r="J149" s="53">
        <v>1540.95</v>
      </c>
      <c r="K149" s="53">
        <v>1588.69</v>
      </c>
      <c r="L149" s="53">
        <v>1636.46</v>
      </c>
      <c r="M149" s="53">
        <v>1726.43</v>
      </c>
      <c r="N149" s="53">
        <v>1804.95</v>
      </c>
      <c r="O149" s="53">
        <v>1883.48</v>
      </c>
      <c r="P149" s="53">
        <v>1963.24</v>
      </c>
      <c r="Q149" s="53">
        <v>2041.73</v>
      </c>
      <c r="R149" s="53">
        <v>2120.25</v>
      </c>
      <c r="S149" s="53">
        <v>2200.0100000000002</v>
      </c>
    </row>
    <row r="150" spans="1:19" x14ac:dyDescent="0.3">
      <c r="A150" s="48">
        <v>3000</v>
      </c>
      <c r="B150" s="44"/>
      <c r="C150" s="52">
        <v>1041.45</v>
      </c>
      <c r="D150" s="53">
        <v>1089.23</v>
      </c>
      <c r="E150" s="53">
        <v>1137</v>
      </c>
      <c r="F150" s="53">
        <v>1393.91</v>
      </c>
      <c r="G150" s="53">
        <v>1441.69</v>
      </c>
      <c r="H150" s="53">
        <v>1489.46</v>
      </c>
      <c r="I150" s="53">
        <v>1537.2</v>
      </c>
      <c r="J150" s="53">
        <v>1584.98</v>
      </c>
      <c r="K150" s="53">
        <v>1632.75</v>
      </c>
      <c r="L150" s="53">
        <v>1680.49</v>
      </c>
      <c r="M150" s="53">
        <v>1771.73</v>
      </c>
      <c r="N150" s="53">
        <v>1851.49</v>
      </c>
      <c r="O150" s="53">
        <v>1932.49</v>
      </c>
      <c r="P150" s="53">
        <v>2013.53</v>
      </c>
      <c r="Q150" s="53">
        <v>2094.5300000000002</v>
      </c>
      <c r="R150" s="53">
        <v>2175.56</v>
      </c>
      <c r="S150" s="53">
        <v>2255.33</v>
      </c>
    </row>
    <row r="151" spans="1:19" x14ac:dyDescent="0.3">
      <c r="A151" s="48">
        <v>3200</v>
      </c>
      <c r="B151" s="44"/>
      <c r="C151" s="52">
        <v>1072.99</v>
      </c>
      <c r="D151" s="53">
        <v>1120.73</v>
      </c>
      <c r="E151" s="53">
        <v>1168.5</v>
      </c>
      <c r="F151" s="53">
        <v>1437.94</v>
      </c>
      <c r="G151" s="53">
        <v>1485.71</v>
      </c>
      <c r="H151" s="53">
        <v>1533.49</v>
      </c>
      <c r="I151" s="53">
        <v>1581.26</v>
      </c>
      <c r="J151" s="53">
        <v>1629</v>
      </c>
      <c r="K151" s="53">
        <v>1676.78</v>
      </c>
      <c r="L151" s="53">
        <v>1724.55</v>
      </c>
      <c r="M151" s="53">
        <v>1815.75</v>
      </c>
      <c r="N151" s="53">
        <v>1899.26</v>
      </c>
      <c r="O151" s="53">
        <v>1981.54</v>
      </c>
      <c r="P151" s="53">
        <v>2063.81</v>
      </c>
      <c r="Q151" s="53">
        <v>2146.09</v>
      </c>
      <c r="R151" s="53">
        <v>2229.6</v>
      </c>
      <c r="S151" s="53">
        <v>2311.88</v>
      </c>
    </row>
    <row r="152" spans="1:19" x14ac:dyDescent="0.3">
      <c r="A152" s="48">
        <v>3400</v>
      </c>
      <c r="B152" s="44"/>
      <c r="C152" s="52">
        <v>1104.49</v>
      </c>
      <c r="D152" s="53">
        <v>1152.26</v>
      </c>
      <c r="E152" s="53">
        <v>1200</v>
      </c>
      <c r="F152" s="53">
        <v>1482</v>
      </c>
      <c r="G152" s="53">
        <v>1529.74</v>
      </c>
      <c r="H152" s="53">
        <v>1577.51</v>
      </c>
      <c r="I152" s="53">
        <v>1625.29</v>
      </c>
      <c r="J152" s="53">
        <v>1673.06</v>
      </c>
      <c r="K152" s="53">
        <v>1720.8</v>
      </c>
      <c r="L152" s="53">
        <v>1768.58</v>
      </c>
      <c r="M152" s="53">
        <v>1861.05</v>
      </c>
      <c r="N152" s="53">
        <v>1945.84</v>
      </c>
      <c r="O152" s="53">
        <v>2030.59</v>
      </c>
      <c r="P152" s="53">
        <v>2114.14</v>
      </c>
      <c r="Q152" s="53">
        <v>2198.89</v>
      </c>
      <c r="R152" s="53">
        <v>2283.6799999999998</v>
      </c>
      <c r="S152" s="53">
        <v>2368.46</v>
      </c>
    </row>
    <row r="153" spans="1:19" x14ac:dyDescent="0.3">
      <c r="A153" s="48">
        <v>3600</v>
      </c>
      <c r="B153" s="44"/>
      <c r="C153" s="52">
        <v>1135.99</v>
      </c>
      <c r="D153" s="53">
        <v>1183.76</v>
      </c>
      <c r="E153" s="53">
        <v>1231.54</v>
      </c>
      <c r="F153" s="53">
        <v>1526.03</v>
      </c>
      <c r="G153" s="53">
        <v>1573.8</v>
      </c>
      <c r="H153" s="53">
        <v>1621.58</v>
      </c>
      <c r="I153" s="53">
        <v>1669.31</v>
      </c>
      <c r="J153" s="53">
        <v>1717.09</v>
      </c>
      <c r="K153" s="53">
        <v>1764.86</v>
      </c>
      <c r="L153" s="53">
        <v>1812.6</v>
      </c>
      <c r="M153" s="53">
        <v>1906.35</v>
      </c>
      <c r="N153" s="53">
        <v>1992.38</v>
      </c>
      <c r="O153" s="53">
        <v>2078.4</v>
      </c>
      <c r="P153" s="53">
        <v>2164.4299999999998</v>
      </c>
      <c r="Q153" s="53">
        <v>2251.69</v>
      </c>
      <c r="R153" s="53">
        <v>2337.71</v>
      </c>
      <c r="S153" s="54">
        <v>2423.7399999999998</v>
      </c>
    </row>
    <row r="154" spans="1:19" x14ac:dyDescent="0.3">
      <c r="A154" s="48">
        <v>3800</v>
      </c>
      <c r="B154" s="44"/>
      <c r="C154" s="52">
        <v>1167.49</v>
      </c>
      <c r="D154" s="53">
        <v>1215.26</v>
      </c>
      <c r="E154" s="53">
        <v>1263.04</v>
      </c>
      <c r="F154" s="53">
        <v>1570.05</v>
      </c>
      <c r="G154" s="53">
        <v>1617.83</v>
      </c>
      <c r="H154" s="53">
        <v>1665.6</v>
      </c>
      <c r="I154" s="53">
        <v>1713.38</v>
      </c>
      <c r="J154" s="53">
        <v>1761.11</v>
      </c>
      <c r="K154" s="53">
        <v>1808.89</v>
      </c>
      <c r="L154" s="53">
        <v>1856.66</v>
      </c>
      <c r="M154" s="53">
        <v>1950.38</v>
      </c>
      <c r="N154" s="53">
        <v>2038.91</v>
      </c>
      <c r="O154" s="53">
        <v>2127.4499999999998</v>
      </c>
      <c r="P154" s="53">
        <v>2215.9499999999998</v>
      </c>
      <c r="Q154" s="53">
        <v>2303.25</v>
      </c>
      <c r="R154" s="54">
        <v>2391.79</v>
      </c>
      <c r="S154" s="54">
        <v>2480.33</v>
      </c>
    </row>
    <row r="155" spans="1:19" x14ac:dyDescent="0.3">
      <c r="A155" s="48">
        <v>4000</v>
      </c>
      <c r="B155" s="44"/>
      <c r="C155" s="52">
        <v>1199.03</v>
      </c>
      <c r="D155" s="53">
        <v>1246.76</v>
      </c>
      <c r="E155" s="53">
        <v>1294.54</v>
      </c>
      <c r="F155" s="53">
        <v>1614.11</v>
      </c>
      <c r="G155" s="53">
        <v>1661.85</v>
      </c>
      <c r="H155" s="53">
        <v>1709.63</v>
      </c>
      <c r="I155" s="53">
        <v>1757.4</v>
      </c>
      <c r="J155" s="53">
        <v>1805.18</v>
      </c>
      <c r="K155" s="53">
        <v>1852.91</v>
      </c>
      <c r="L155" s="53">
        <v>1900.69</v>
      </c>
      <c r="M155" s="53">
        <v>1995.68</v>
      </c>
      <c r="N155" s="53">
        <v>2085.4499999999998</v>
      </c>
      <c r="O155" s="53">
        <v>2176.5</v>
      </c>
      <c r="P155" s="53">
        <v>2266.2800000000002</v>
      </c>
      <c r="Q155" s="54">
        <v>2356.0500000000002</v>
      </c>
      <c r="R155" s="54">
        <v>2445.83</v>
      </c>
      <c r="S155" s="54">
        <v>2535.64</v>
      </c>
    </row>
    <row r="156" spans="1:19" x14ac:dyDescent="0.3">
      <c r="A156" s="48">
        <v>4200</v>
      </c>
      <c r="B156" s="44"/>
      <c r="C156" s="52">
        <v>1230.53</v>
      </c>
      <c r="D156" s="53">
        <v>1278.3</v>
      </c>
      <c r="E156" s="53">
        <v>1326.04</v>
      </c>
      <c r="F156" s="53">
        <v>1658.14</v>
      </c>
      <c r="G156" s="53">
        <v>1705.91</v>
      </c>
      <c r="H156" s="53">
        <v>1753.65</v>
      </c>
      <c r="I156" s="53">
        <v>1801.43</v>
      </c>
      <c r="J156" s="53">
        <v>1849.2</v>
      </c>
      <c r="K156" s="53">
        <v>1896.98</v>
      </c>
      <c r="L156" s="53">
        <v>1944.71</v>
      </c>
      <c r="M156" s="53">
        <v>2040.94</v>
      </c>
      <c r="N156" s="53">
        <v>2133.23</v>
      </c>
      <c r="O156" s="53">
        <v>2224.2800000000002</v>
      </c>
      <c r="P156" s="54">
        <v>2316.56</v>
      </c>
      <c r="Q156" s="54">
        <v>2408.85</v>
      </c>
      <c r="R156" s="54">
        <v>2499.9</v>
      </c>
      <c r="S156" s="54">
        <v>2592.19</v>
      </c>
    </row>
    <row r="157" spans="1:19" x14ac:dyDescent="0.3">
      <c r="A157" s="48">
        <v>4400</v>
      </c>
      <c r="B157" s="44"/>
      <c r="C157" s="52">
        <v>1262.03</v>
      </c>
      <c r="D157" s="53">
        <v>1309.8</v>
      </c>
      <c r="E157" s="53">
        <v>1357.58</v>
      </c>
      <c r="F157" s="53">
        <v>1702.16</v>
      </c>
      <c r="G157" s="53">
        <v>1749.94</v>
      </c>
      <c r="H157" s="53">
        <v>1797.71</v>
      </c>
      <c r="I157" s="53">
        <v>1845.45</v>
      </c>
      <c r="J157" s="53">
        <v>1893.23</v>
      </c>
      <c r="K157" s="53">
        <v>1941</v>
      </c>
      <c r="L157" s="53">
        <v>1988.78</v>
      </c>
      <c r="M157" s="53">
        <v>2086.2399999999998</v>
      </c>
      <c r="N157" s="53">
        <v>2179.7600000000002</v>
      </c>
      <c r="O157" s="54">
        <v>2273.33</v>
      </c>
      <c r="P157" s="54">
        <v>2366.85</v>
      </c>
      <c r="Q157" s="54">
        <v>2460.41</v>
      </c>
      <c r="R157" s="54">
        <v>2555.21</v>
      </c>
      <c r="S157" s="54">
        <v>2648.74</v>
      </c>
    </row>
    <row r="158" spans="1:19" x14ac:dyDescent="0.3">
      <c r="A158" s="48">
        <v>4600</v>
      </c>
      <c r="B158" s="44"/>
      <c r="C158" s="52">
        <v>1293.56</v>
      </c>
      <c r="D158" s="53">
        <v>1341.3</v>
      </c>
      <c r="E158" s="53">
        <v>1389.08</v>
      </c>
      <c r="F158" s="53">
        <v>1746.23</v>
      </c>
      <c r="G158" s="53">
        <v>1793.96</v>
      </c>
      <c r="H158" s="53">
        <v>1841.74</v>
      </c>
      <c r="I158" s="53">
        <v>1889.51</v>
      </c>
      <c r="J158" s="53">
        <v>1937.25</v>
      </c>
      <c r="K158" s="53">
        <v>1985.03</v>
      </c>
      <c r="L158" s="53">
        <v>2032.8</v>
      </c>
      <c r="M158" s="53">
        <v>2130.2600000000002</v>
      </c>
      <c r="N158" s="53">
        <v>2226.34</v>
      </c>
      <c r="O158" s="54">
        <v>2322.38</v>
      </c>
      <c r="P158" s="54">
        <v>2417.1799999999998</v>
      </c>
      <c r="Q158" s="54">
        <v>2513.21</v>
      </c>
      <c r="R158" s="54">
        <v>2609.25</v>
      </c>
      <c r="S158" s="54">
        <v>2704.05</v>
      </c>
    </row>
    <row r="159" spans="1:19" x14ac:dyDescent="0.3">
      <c r="A159" s="48">
        <v>4800</v>
      </c>
      <c r="B159" s="44"/>
      <c r="C159" s="52">
        <v>1325.06</v>
      </c>
      <c r="D159" s="53">
        <v>1372.84</v>
      </c>
      <c r="E159" s="53">
        <v>1420.58</v>
      </c>
      <c r="F159" s="53">
        <v>1790.25</v>
      </c>
      <c r="G159" s="53">
        <v>1838.03</v>
      </c>
      <c r="H159" s="53">
        <v>1885.76</v>
      </c>
      <c r="I159" s="53">
        <v>1933.54</v>
      </c>
      <c r="J159" s="53">
        <v>1981.31</v>
      </c>
      <c r="K159" s="53">
        <v>2029.05</v>
      </c>
      <c r="L159" s="53">
        <v>2076.83</v>
      </c>
      <c r="M159" s="53">
        <v>2175.56</v>
      </c>
      <c r="N159" s="54">
        <v>2272.88</v>
      </c>
      <c r="O159" s="54">
        <v>2370.15</v>
      </c>
      <c r="P159" s="54">
        <v>2467.46</v>
      </c>
      <c r="Q159" s="54">
        <v>2566.0100000000002</v>
      </c>
      <c r="R159" s="54">
        <v>2663.33</v>
      </c>
      <c r="S159" s="54">
        <v>2760.6</v>
      </c>
    </row>
    <row r="160" spans="1:19" x14ac:dyDescent="0.3">
      <c r="A160" s="48">
        <v>5000</v>
      </c>
      <c r="B160" s="44"/>
      <c r="C160" s="52">
        <v>1356.56</v>
      </c>
      <c r="D160" s="53">
        <v>1404.34</v>
      </c>
      <c r="E160" s="53">
        <v>1452.11</v>
      </c>
      <c r="F160" s="53">
        <v>1834.28</v>
      </c>
      <c r="G160" s="53">
        <v>1882.05</v>
      </c>
      <c r="H160" s="53">
        <v>1929.83</v>
      </c>
      <c r="I160" s="53">
        <v>1977.56</v>
      </c>
      <c r="J160" s="53">
        <v>2025.34</v>
      </c>
      <c r="K160" s="53">
        <v>2073.11</v>
      </c>
      <c r="L160" s="53">
        <v>2120.85</v>
      </c>
      <c r="M160" s="53">
        <v>2220.86</v>
      </c>
      <c r="N160" s="54">
        <v>2319.41</v>
      </c>
      <c r="O160" s="54">
        <v>2419.1999999999998</v>
      </c>
      <c r="P160" s="54">
        <v>2519.0300000000002</v>
      </c>
      <c r="Q160" s="54">
        <v>2617.58</v>
      </c>
      <c r="R160" s="54">
        <v>2717.36</v>
      </c>
      <c r="S160" s="54">
        <v>2817.19</v>
      </c>
    </row>
    <row r="161" spans="1:19" x14ac:dyDescent="0.3">
      <c r="A161" s="48">
        <v>5200</v>
      </c>
      <c r="B161" s="44"/>
      <c r="C161" s="52">
        <v>1388.06</v>
      </c>
      <c r="D161" s="53">
        <v>1435.84</v>
      </c>
      <c r="E161" s="53">
        <v>1483.61</v>
      </c>
      <c r="F161" s="53">
        <v>1878.3</v>
      </c>
      <c r="G161" s="53">
        <v>1926.08</v>
      </c>
      <c r="H161" s="53">
        <v>1973.85</v>
      </c>
      <c r="I161" s="53">
        <v>2021.63</v>
      </c>
      <c r="J161" s="53">
        <v>2069.36</v>
      </c>
      <c r="K161" s="53">
        <v>2117.14</v>
      </c>
      <c r="L161" s="53">
        <v>2164.91</v>
      </c>
      <c r="M161" s="54">
        <v>2292.04</v>
      </c>
      <c r="N161" s="54">
        <v>2396.29</v>
      </c>
      <c r="O161" s="54">
        <v>2499.3000000000002</v>
      </c>
      <c r="P161" s="54">
        <v>2602.31</v>
      </c>
      <c r="Q161" s="54">
        <v>2705.29</v>
      </c>
      <c r="R161" s="54">
        <v>2808.3</v>
      </c>
      <c r="S161" s="54">
        <v>2911.31</v>
      </c>
    </row>
    <row r="162" spans="1:19" x14ac:dyDescent="0.3">
      <c r="A162" s="48">
        <v>5400</v>
      </c>
      <c r="B162" s="44"/>
      <c r="C162" s="52">
        <v>1419.6</v>
      </c>
      <c r="D162" s="53">
        <v>1467.34</v>
      </c>
      <c r="E162" s="53">
        <v>1515.11</v>
      </c>
      <c r="F162" s="53">
        <v>1922.36</v>
      </c>
      <c r="G162" s="53">
        <v>1970.1</v>
      </c>
      <c r="H162" s="53">
        <v>2017.88</v>
      </c>
      <c r="I162" s="53">
        <v>2065.65</v>
      </c>
      <c r="J162" s="53">
        <v>2113.4299999999998</v>
      </c>
      <c r="K162" s="53">
        <v>2161.16</v>
      </c>
      <c r="L162" s="54">
        <v>2208.94</v>
      </c>
      <c r="M162" s="54">
        <v>2337.34</v>
      </c>
      <c r="N162" s="54">
        <v>2442.86</v>
      </c>
      <c r="O162" s="54">
        <v>2547.11</v>
      </c>
      <c r="P162" s="54">
        <v>2652.6</v>
      </c>
      <c r="Q162" s="54">
        <v>2758.09</v>
      </c>
      <c r="R162" s="54">
        <v>2862.34</v>
      </c>
      <c r="S162" s="54">
        <v>2967.86</v>
      </c>
    </row>
    <row r="163" spans="1:19" x14ac:dyDescent="0.3">
      <c r="A163" s="48">
        <v>5600</v>
      </c>
      <c r="B163" s="44"/>
      <c r="C163" s="52">
        <v>1451.1</v>
      </c>
      <c r="D163" s="53">
        <v>1498.88</v>
      </c>
      <c r="E163" s="53">
        <v>1546.61</v>
      </c>
      <c r="F163" s="53">
        <v>1966.39</v>
      </c>
      <c r="G163" s="53">
        <v>2014.16</v>
      </c>
      <c r="H163" s="53">
        <v>2061.9</v>
      </c>
      <c r="I163" s="53">
        <v>2109.6799999999998</v>
      </c>
      <c r="J163" s="53">
        <v>2157.4499999999998</v>
      </c>
      <c r="K163" s="53">
        <v>2205.23</v>
      </c>
      <c r="L163" s="54">
        <v>2252.96</v>
      </c>
      <c r="M163" s="54">
        <v>2382.64</v>
      </c>
      <c r="N163" s="54">
        <v>2489.4</v>
      </c>
      <c r="O163" s="54">
        <v>2596.13</v>
      </c>
      <c r="P163" s="54">
        <v>2702.89</v>
      </c>
      <c r="Q163" s="54">
        <v>2809.65</v>
      </c>
      <c r="R163" s="54">
        <v>2916.41</v>
      </c>
      <c r="S163" s="54">
        <v>3023.18</v>
      </c>
    </row>
    <row r="164" spans="1:19" x14ac:dyDescent="0.3">
      <c r="A164" s="48">
        <v>5800</v>
      </c>
      <c r="B164" s="44"/>
      <c r="C164" s="52">
        <v>1482.6</v>
      </c>
      <c r="D164" s="53">
        <v>1530.38</v>
      </c>
      <c r="E164" s="53">
        <v>1578.15</v>
      </c>
      <c r="F164" s="53">
        <v>2010.41</v>
      </c>
      <c r="G164" s="53">
        <v>2058.19</v>
      </c>
      <c r="H164" s="53">
        <v>2105.96</v>
      </c>
      <c r="I164" s="53">
        <v>2153.6999999999998</v>
      </c>
      <c r="J164" s="53">
        <v>2201.48</v>
      </c>
      <c r="K164" s="53">
        <v>2249.25</v>
      </c>
      <c r="L164" s="54">
        <v>2297.0300000000002</v>
      </c>
      <c r="M164" s="54">
        <v>2427.94</v>
      </c>
      <c r="N164" s="54">
        <v>2535.94</v>
      </c>
      <c r="O164" s="54">
        <v>2645.18</v>
      </c>
      <c r="P164" s="54">
        <v>2753.21</v>
      </c>
      <c r="Q164" s="54">
        <v>2862.45</v>
      </c>
      <c r="R164" s="54">
        <v>2970.45</v>
      </c>
      <c r="S164" s="54">
        <v>3079.73</v>
      </c>
    </row>
    <row r="165" spans="1:19" x14ac:dyDescent="0.3">
      <c r="A165" s="48">
        <v>6000</v>
      </c>
      <c r="B165" s="44"/>
      <c r="C165" s="52">
        <v>1514.14</v>
      </c>
      <c r="D165" s="53">
        <v>1561.88</v>
      </c>
      <c r="E165" s="53">
        <v>1609.65</v>
      </c>
      <c r="F165" s="53">
        <v>2054.48</v>
      </c>
      <c r="G165" s="53">
        <v>2102.21</v>
      </c>
      <c r="H165" s="53">
        <v>2149.9899999999998</v>
      </c>
      <c r="I165" s="53">
        <v>2197.7600000000002</v>
      </c>
      <c r="J165" s="53">
        <v>2245.5</v>
      </c>
      <c r="K165" s="54">
        <v>2293.2800000000002</v>
      </c>
      <c r="L165" s="54">
        <v>2341.0500000000002</v>
      </c>
      <c r="M165" s="54">
        <v>2471.96</v>
      </c>
      <c r="N165" s="54">
        <v>2582.48</v>
      </c>
      <c r="O165" s="54">
        <v>2692.99</v>
      </c>
      <c r="P165" s="54">
        <v>2803.5</v>
      </c>
      <c r="Q165" s="54">
        <v>2914.01</v>
      </c>
      <c r="R165" s="54">
        <v>3025.76</v>
      </c>
      <c r="S165" s="54">
        <v>3136.28</v>
      </c>
    </row>
    <row r="166" spans="1:19" x14ac:dyDescent="0.3">
      <c r="A166" s="65" t="s">
        <v>66</v>
      </c>
      <c r="B166" s="65"/>
      <c r="C166" s="65"/>
      <c r="D166" s="65"/>
      <c r="E166" s="65"/>
      <c r="F166" s="65"/>
      <c r="G166" s="65"/>
      <c r="H166" s="65"/>
      <c r="I166" s="65"/>
      <c r="J166" s="65"/>
      <c r="K166" s="65"/>
      <c r="L166" s="65"/>
      <c r="M166" s="65"/>
      <c r="N166" s="65"/>
      <c r="O166" s="65"/>
      <c r="P166" s="65"/>
      <c r="Q166" s="65"/>
      <c r="R166" s="65"/>
      <c r="S166" s="65"/>
    </row>
    <row r="168" spans="1:19" ht="15.5" x14ac:dyDescent="0.3">
      <c r="A168" s="37" t="s">
        <v>44</v>
      </c>
      <c r="B168" s="37"/>
      <c r="C168" s="37"/>
      <c r="D168" s="37"/>
      <c r="E168" s="37"/>
      <c r="F168" s="37"/>
      <c r="G168" s="37"/>
      <c r="H168" s="37"/>
      <c r="I168" s="37"/>
      <c r="J168" s="37"/>
      <c r="K168" s="37"/>
      <c r="L168" s="37"/>
      <c r="M168" s="37"/>
      <c r="N168" s="37"/>
      <c r="O168" s="37"/>
      <c r="P168" s="37"/>
      <c r="Q168" s="37"/>
      <c r="R168" s="37"/>
      <c r="S168" s="37"/>
    </row>
    <row r="169" spans="1:19" x14ac:dyDescent="0.3">
      <c r="A169" s="38" t="s">
        <v>52</v>
      </c>
      <c r="B169" s="38"/>
      <c r="C169" s="38"/>
      <c r="D169" s="38"/>
      <c r="E169" s="38"/>
      <c r="F169" s="38"/>
      <c r="G169" s="38"/>
      <c r="H169" s="38"/>
      <c r="I169" s="38"/>
      <c r="J169" s="38"/>
      <c r="K169" s="38"/>
      <c r="L169" s="38"/>
      <c r="M169" s="38"/>
      <c r="N169" s="38"/>
      <c r="O169" s="38"/>
      <c r="P169" s="38"/>
      <c r="Q169" s="38"/>
      <c r="R169" s="38"/>
      <c r="S169" s="38"/>
    </row>
    <row r="170" spans="1:19" s="39" customFormat="1" ht="6" customHeight="1" x14ac:dyDescent="0.3">
      <c r="C170" s="40"/>
      <c r="D170" s="40"/>
      <c r="E170" s="40"/>
      <c r="F170" s="40"/>
      <c r="G170" s="40"/>
      <c r="H170" s="40"/>
      <c r="I170" s="40"/>
      <c r="J170" s="40"/>
      <c r="K170" s="40"/>
      <c r="L170" s="40"/>
      <c r="M170" s="40"/>
      <c r="N170" s="40"/>
      <c r="O170" s="40"/>
      <c r="P170" s="40"/>
      <c r="Q170" s="40"/>
      <c r="R170" s="40"/>
      <c r="S170" s="40"/>
    </row>
    <row r="171" spans="1:19" ht="14.5" thickBot="1" x14ac:dyDescent="0.35">
      <c r="A171" s="41"/>
      <c r="B171" s="41"/>
      <c r="C171" s="42">
        <v>800</v>
      </c>
      <c r="D171" s="42">
        <v>1000</v>
      </c>
      <c r="E171" s="42">
        <v>1200</v>
      </c>
      <c r="F171" s="42">
        <v>1400</v>
      </c>
      <c r="G171" s="42">
        <v>1600</v>
      </c>
      <c r="H171" s="42">
        <v>1800</v>
      </c>
      <c r="I171" s="42">
        <v>2000</v>
      </c>
      <c r="J171" s="42">
        <v>2200</v>
      </c>
      <c r="K171" s="42">
        <v>2400</v>
      </c>
      <c r="L171" s="42">
        <v>2600</v>
      </c>
      <c r="M171" s="42">
        <v>2800</v>
      </c>
      <c r="N171" s="42">
        <v>3000</v>
      </c>
      <c r="O171" s="42">
        <v>3200</v>
      </c>
      <c r="P171" s="42">
        <v>3400</v>
      </c>
      <c r="Q171" s="42">
        <v>3600</v>
      </c>
      <c r="R171" s="42">
        <v>3800</v>
      </c>
      <c r="S171" s="42">
        <v>4000</v>
      </c>
    </row>
    <row r="172" spans="1:19" x14ac:dyDescent="0.3">
      <c r="A172" s="43">
        <v>800</v>
      </c>
      <c r="B172" s="44"/>
      <c r="C172" s="45">
        <v>691.73</v>
      </c>
      <c r="D172" s="46">
        <v>739.5</v>
      </c>
      <c r="E172" s="46">
        <v>855.6</v>
      </c>
      <c r="F172" s="46">
        <v>903.38</v>
      </c>
      <c r="G172" s="46">
        <v>951.11</v>
      </c>
      <c r="H172" s="46">
        <v>998.89</v>
      </c>
      <c r="I172" s="46">
        <v>1046.6600000000001</v>
      </c>
      <c r="J172" s="46">
        <v>1094.4000000000001</v>
      </c>
      <c r="K172" s="46">
        <v>1142.18</v>
      </c>
      <c r="L172" s="46">
        <v>1189.95</v>
      </c>
      <c r="M172" s="46">
        <v>1237.73</v>
      </c>
      <c r="N172" s="46">
        <v>1285.46</v>
      </c>
      <c r="O172" s="46">
        <v>1333.24</v>
      </c>
      <c r="P172" s="46">
        <v>1381.01</v>
      </c>
      <c r="Q172" s="46">
        <v>1428.75</v>
      </c>
      <c r="R172" s="46">
        <v>1476.53</v>
      </c>
      <c r="S172" s="46">
        <v>1524.3</v>
      </c>
    </row>
    <row r="173" spans="1:19" x14ac:dyDescent="0.3">
      <c r="A173" s="48">
        <v>1000</v>
      </c>
      <c r="B173" s="44"/>
      <c r="C173" s="52">
        <v>722.7</v>
      </c>
      <c r="D173" s="53">
        <v>770.48</v>
      </c>
      <c r="E173" s="53">
        <v>898.54</v>
      </c>
      <c r="F173" s="53">
        <v>946.31</v>
      </c>
      <c r="G173" s="53">
        <v>994.09</v>
      </c>
      <c r="H173" s="53">
        <v>1041.8599999999999</v>
      </c>
      <c r="I173" s="53">
        <v>1089.5999999999999</v>
      </c>
      <c r="J173" s="53">
        <v>1137.3800000000001</v>
      </c>
      <c r="K173" s="53">
        <v>1185.1500000000001</v>
      </c>
      <c r="L173" s="53">
        <v>1232.93</v>
      </c>
      <c r="M173" s="53">
        <v>1280.6600000000001</v>
      </c>
      <c r="N173" s="53">
        <v>1328.44</v>
      </c>
      <c r="O173" s="53">
        <v>1376.21</v>
      </c>
      <c r="P173" s="53">
        <v>1423.95</v>
      </c>
      <c r="Q173" s="53">
        <v>1471.73</v>
      </c>
      <c r="R173" s="53">
        <v>1519.5</v>
      </c>
      <c r="S173" s="53">
        <v>1567.28</v>
      </c>
    </row>
    <row r="174" spans="1:19" x14ac:dyDescent="0.3">
      <c r="A174" s="48">
        <v>1200</v>
      </c>
      <c r="B174" s="44"/>
      <c r="C174" s="52">
        <v>753.68</v>
      </c>
      <c r="D174" s="53">
        <v>801.45</v>
      </c>
      <c r="E174" s="53">
        <v>941.51</v>
      </c>
      <c r="F174" s="53">
        <v>989.29</v>
      </c>
      <c r="G174" s="53">
        <v>1037.06</v>
      </c>
      <c r="H174" s="53">
        <v>1084.8</v>
      </c>
      <c r="I174" s="53">
        <v>1132.58</v>
      </c>
      <c r="J174" s="53">
        <v>1180.3499999999999</v>
      </c>
      <c r="K174" s="53">
        <v>1228.0899999999999</v>
      </c>
      <c r="L174" s="53">
        <v>1275.8599999999999</v>
      </c>
      <c r="M174" s="53">
        <v>1323.64</v>
      </c>
      <c r="N174" s="53">
        <v>1371.41</v>
      </c>
      <c r="O174" s="53">
        <v>1419.15</v>
      </c>
      <c r="P174" s="53">
        <v>1466.93</v>
      </c>
      <c r="Q174" s="53">
        <v>1514.7</v>
      </c>
      <c r="R174" s="53">
        <v>1562.48</v>
      </c>
      <c r="S174" s="53">
        <v>1610.21</v>
      </c>
    </row>
    <row r="175" spans="1:19" x14ac:dyDescent="0.3">
      <c r="A175" s="48">
        <v>1400</v>
      </c>
      <c r="B175" s="44"/>
      <c r="C175" s="52">
        <v>784.65</v>
      </c>
      <c r="D175" s="53">
        <v>832.43</v>
      </c>
      <c r="E175" s="53">
        <v>984.49</v>
      </c>
      <c r="F175" s="53">
        <v>1032.26</v>
      </c>
      <c r="G175" s="53">
        <v>1080</v>
      </c>
      <c r="H175" s="53">
        <v>1127.78</v>
      </c>
      <c r="I175" s="53">
        <v>1175.55</v>
      </c>
      <c r="J175" s="53">
        <v>1223.29</v>
      </c>
      <c r="K175" s="53">
        <v>1271.06</v>
      </c>
      <c r="L175" s="53">
        <v>1318.84</v>
      </c>
      <c r="M175" s="53">
        <v>1366.61</v>
      </c>
      <c r="N175" s="53">
        <v>1414.35</v>
      </c>
      <c r="O175" s="53">
        <v>1462.13</v>
      </c>
      <c r="P175" s="53">
        <v>1509.9</v>
      </c>
      <c r="Q175" s="53">
        <v>1557.64</v>
      </c>
      <c r="R175" s="53">
        <v>1605.41</v>
      </c>
      <c r="S175" s="53">
        <v>1653.19</v>
      </c>
    </row>
    <row r="176" spans="1:19" x14ac:dyDescent="0.3">
      <c r="A176" s="48">
        <v>1600</v>
      </c>
      <c r="B176" s="44"/>
      <c r="C176" s="52">
        <v>815.63</v>
      </c>
      <c r="D176" s="53">
        <v>863.4</v>
      </c>
      <c r="E176" s="53">
        <v>1027.46</v>
      </c>
      <c r="F176" s="53">
        <v>1075.2</v>
      </c>
      <c r="G176" s="53">
        <v>1122.98</v>
      </c>
      <c r="H176" s="53">
        <v>1170.75</v>
      </c>
      <c r="I176" s="53">
        <v>1218.49</v>
      </c>
      <c r="J176" s="53">
        <v>1266.26</v>
      </c>
      <c r="K176" s="53">
        <v>1314.04</v>
      </c>
      <c r="L176" s="53">
        <v>1361.81</v>
      </c>
      <c r="M176" s="53">
        <v>1409.55</v>
      </c>
      <c r="N176" s="53">
        <v>1457.33</v>
      </c>
      <c r="O176" s="53">
        <v>1505.1</v>
      </c>
      <c r="P176" s="53">
        <v>1552.84</v>
      </c>
      <c r="Q176" s="53">
        <v>1600.61</v>
      </c>
      <c r="R176" s="53">
        <v>1648.39</v>
      </c>
      <c r="S176" s="53">
        <v>1696.16</v>
      </c>
    </row>
    <row r="177" spans="1:19" x14ac:dyDescent="0.3">
      <c r="A177" s="48">
        <v>1800</v>
      </c>
      <c r="B177" s="44"/>
      <c r="C177" s="52">
        <v>846.6</v>
      </c>
      <c r="D177" s="53">
        <v>894.38</v>
      </c>
      <c r="E177" s="53">
        <v>1070.4000000000001</v>
      </c>
      <c r="F177" s="53">
        <v>1118.18</v>
      </c>
      <c r="G177" s="53">
        <v>1165.95</v>
      </c>
      <c r="H177" s="53">
        <v>1213.69</v>
      </c>
      <c r="I177" s="53">
        <v>1261.46</v>
      </c>
      <c r="J177" s="53">
        <v>1309.24</v>
      </c>
      <c r="K177" s="53">
        <v>1357.01</v>
      </c>
      <c r="L177" s="53">
        <v>1404.75</v>
      </c>
      <c r="M177" s="53">
        <v>1452.53</v>
      </c>
      <c r="N177" s="53">
        <v>1500.3</v>
      </c>
      <c r="O177" s="53">
        <v>1548.04</v>
      </c>
      <c r="P177" s="53">
        <v>1595.81</v>
      </c>
      <c r="Q177" s="53">
        <v>1643.59</v>
      </c>
      <c r="R177" s="53">
        <v>1691.36</v>
      </c>
      <c r="S177" s="53">
        <v>1739.1</v>
      </c>
    </row>
    <row r="178" spans="1:19" x14ac:dyDescent="0.3">
      <c r="A178" s="48">
        <v>2000</v>
      </c>
      <c r="B178" s="44"/>
      <c r="C178" s="52">
        <v>877.58</v>
      </c>
      <c r="D178" s="53">
        <v>925.35</v>
      </c>
      <c r="E178" s="53">
        <v>1113.3800000000001</v>
      </c>
      <c r="F178" s="53">
        <v>1161.1500000000001</v>
      </c>
      <c r="G178" s="53">
        <v>1208.8900000000001</v>
      </c>
      <c r="H178" s="53">
        <v>1256.6600000000001</v>
      </c>
      <c r="I178" s="53">
        <v>1304.44</v>
      </c>
      <c r="J178" s="53">
        <v>1352.21</v>
      </c>
      <c r="K178" s="53">
        <v>1435.24</v>
      </c>
      <c r="L178" s="53">
        <v>1510.13</v>
      </c>
      <c r="M178" s="53">
        <v>1583.81</v>
      </c>
      <c r="N178" s="53">
        <v>1658.7</v>
      </c>
      <c r="O178" s="53">
        <v>1732.35</v>
      </c>
      <c r="P178" s="53">
        <v>1807.24</v>
      </c>
      <c r="Q178" s="53">
        <v>1880.93</v>
      </c>
      <c r="R178" s="53">
        <v>1954.61</v>
      </c>
      <c r="S178" s="53">
        <v>2029.5</v>
      </c>
    </row>
    <row r="179" spans="1:19" x14ac:dyDescent="0.3">
      <c r="A179" s="48">
        <v>2200</v>
      </c>
      <c r="B179" s="44"/>
      <c r="C179" s="52">
        <v>908.55</v>
      </c>
      <c r="D179" s="53">
        <v>956.33</v>
      </c>
      <c r="E179" s="53">
        <v>1156.3499999999999</v>
      </c>
      <c r="F179" s="53">
        <v>1204.0899999999999</v>
      </c>
      <c r="G179" s="53">
        <v>1251.8599999999999</v>
      </c>
      <c r="H179" s="53">
        <v>1299.6400000000001</v>
      </c>
      <c r="I179" s="53">
        <v>1347.41</v>
      </c>
      <c r="J179" s="53">
        <v>1395.15</v>
      </c>
      <c r="K179" s="53">
        <v>1479.41</v>
      </c>
      <c r="L179" s="53">
        <v>1555.46</v>
      </c>
      <c r="M179" s="53">
        <v>1632.75</v>
      </c>
      <c r="N179" s="53">
        <v>1708.84</v>
      </c>
      <c r="O179" s="53">
        <v>1784.93</v>
      </c>
      <c r="P179" s="53">
        <v>1861.01</v>
      </c>
      <c r="Q179" s="53">
        <v>1937.06</v>
      </c>
      <c r="R179" s="53">
        <v>2014.35</v>
      </c>
      <c r="S179" s="53">
        <v>2090.44</v>
      </c>
    </row>
    <row r="180" spans="1:19" x14ac:dyDescent="0.3">
      <c r="A180" s="48">
        <v>2400</v>
      </c>
      <c r="B180" s="44"/>
      <c r="C180" s="52">
        <v>939.53</v>
      </c>
      <c r="D180" s="53">
        <v>987.3</v>
      </c>
      <c r="E180" s="53">
        <v>1199.29</v>
      </c>
      <c r="F180" s="53">
        <v>1247.06</v>
      </c>
      <c r="G180" s="53">
        <v>1294.8399999999999</v>
      </c>
      <c r="H180" s="53">
        <v>1342.58</v>
      </c>
      <c r="I180" s="53">
        <v>1390.35</v>
      </c>
      <c r="J180" s="53">
        <v>1438.13</v>
      </c>
      <c r="K180" s="53">
        <v>1523.55</v>
      </c>
      <c r="L180" s="53">
        <v>1602.04</v>
      </c>
      <c r="M180" s="53">
        <v>1680.53</v>
      </c>
      <c r="N180" s="53">
        <v>1759.01</v>
      </c>
      <c r="O180" s="53">
        <v>1837.46</v>
      </c>
      <c r="P180" s="53">
        <v>1915.95</v>
      </c>
      <c r="Q180" s="53">
        <v>1994.44</v>
      </c>
      <c r="R180" s="53">
        <v>2072.9299999999998</v>
      </c>
      <c r="S180" s="53">
        <v>2150.1799999999998</v>
      </c>
    </row>
    <row r="181" spans="1:19" x14ac:dyDescent="0.3">
      <c r="A181" s="48">
        <v>2600</v>
      </c>
      <c r="B181" s="44"/>
      <c r="C181" s="52">
        <v>970.5</v>
      </c>
      <c r="D181" s="53">
        <v>1018.28</v>
      </c>
      <c r="E181" s="53">
        <v>1242.26</v>
      </c>
      <c r="F181" s="53">
        <v>1290.04</v>
      </c>
      <c r="G181" s="53">
        <v>1337.78</v>
      </c>
      <c r="H181" s="53">
        <v>1385.55</v>
      </c>
      <c r="I181" s="53">
        <v>1433.33</v>
      </c>
      <c r="J181" s="53">
        <v>1481.1</v>
      </c>
      <c r="K181" s="53">
        <v>1567.73</v>
      </c>
      <c r="L181" s="53">
        <v>1648.61</v>
      </c>
      <c r="M181" s="53">
        <v>1728.26</v>
      </c>
      <c r="N181" s="53">
        <v>1809.15</v>
      </c>
      <c r="O181" s="53">
        <v>1890.04</v>
      </c>
      <c r="P181" s="53">
        <v>1969.69</v>
      </c>
      <c r="Q181" s="53">
        <v>2050.58</v>
      </c>
      <c r="R181" s="53">
        <v>2131.46</v>
      </c>
      <c r="S181" s="53">
        <v>2211.15</v>
      </c>
    </row>
    <row r="182" spans="1:19" x14ac:dyDescent="0.3">
      <c r="A182" s="48">
        <v>2800</v>
      </c>
      <c r="B182" s="44"/>
      <c r="C182" s="52">
        <v>1001.48</v>
      </c>
      <c r="D182" s="53">
        <v>1049.25</v>
      </c>
      <c r="E182" s="53">
        <v>1285.24</v>
      </c>
      <c r="F182" s="53">
        <v>1332.98</v>
      </c>
      <c r="G182" s="53">
        <v>1380.75</v>
      </c>
      <c r="H182" s="53">
        <v>1428.53</v>
      </c>
      <c r="I182" s="53">
        <v>1476.3</v>
      </c>
      <c r="J182" s="53">
        <v>1524.04</v>
      </c>
      <c r="K182" s="53">
        <v>1611.9</v>
      </c>
      <c r="L182" s="53">
        <v>1693.95</v>
      </c>
      <c r="M182" s="53">
        <v>1777.24</v>
      </c>
      <c r="N182" s="53">
        <v>1859.33</v>
      </c>
      <c r="O182" s="53">
        <v>1941.38</v>
      </c>
      <c r="P182" s="53">
        <v>2024.66</v>
      </c>
      <c r="Q182" s="53">
        <v>2106.75</v>
      </c>
      <c r="R182" s="53">
        <v>2190</v>
      </c>
      <c r="S182" s="53">
        <v>2272.09</v>
      </c>
    </row>
    <row r="183" spans="1:19" x14ac:dyDescent="0.3">
      <c r="A183" s="48">
        <v>3000</v>
      </c>
      <c r="B183" s="44"/>
      <c r="C183" s="52">
        <v>1032.45</v>
      </c>
      <c r="D183" s="53">
        <v>1080.23</v>
      </c>
      <c r="E183" s="53">
        <v>1328.18</v>
      </c>
      <c r="F183" s="53">
        <v>1375.95</v>
      </c>
      <c r="G183" s="53">
        <v>1423.73</v>
      </c>
      <c r="H183" s="53">
        <v>1471.5</v>
      </c>
      <c r="I183" s="53">
        <v>1519.24</v>
      </c>
      <c r="J183" s="53">
        <v>1567.01</v>
      </c>
      <c r="K183" s="53">
        <v>1656.04</v>
      </c>
      <c r="L183" s="53">
        <v>1740.53</v>
      </c>
      <c r="M183" s="53">
        <v>1824.98</v>
      </c>
      <c r="N183" s="53">
        <v>1909.46</v>
      </c>
      <c r="O183" s="53">
        <v>1993.95</v>
      </c>
      <c r="P183" s="53">
        <v>2078.4</v>
      </c>
      <c r="Q183" s="53">
        <v>2162.89</v>
      </c>
      <c r="R183" s="53">
        <v>2248.54</v>
      </c>
      <c r="S183" s="53">
        <v>2333.0300000000002</v>
      </c>
    </row>
    <row r="184" spans="1:19" x14ac:dyDescent="0.3">
      <c r="A184" s="48">
        <v>3200</v>
      </c>
      <c r="B184" s="44"/>
      <c r="C184" s="52">
        <v>1063.43</v>
      </c>
      <c r="D184" s="53">
        <v>1111.2</v>
      </c>
      <c r="E184" s="53">
        <v>1371.15</v>
      </c>
      <c r="F184" s="53">
        <v>1418.93</v>
      </c>
      <c r="G184" s="53">
        <v>1466.7</v>
      </c>
      <c r="H184" s="53">
        <v>1514.44</v>
      </c>
      <c r="I184" s="53">
        <v>1562.21</v>
      </c>
      <c r="J184" s="53">
        <v>1609.99</v>
      </c>
      <c r="K184" s="53">
        <v>1699.01</v>
      </c>
      <c r="L184" s="53">
        <v>1785.9</v>
      </c>
      <c r="M184" s="53">
        <v>1872.75</v>
      </c>
      <c r="N184" s="53">
        <v>1959.64</v>
      </c>
      <c r="O184" s="53">
        <v>2046.49</v>
      </c>
      <c r="P184" s="53">
        <v>2133.38</v>
      </c>
      <c r="Q184" s="53">
        <v>2220.23</v>
      </c>
      <c r="R184" s="53">
        <v>2307.11</v>
      </c>
      <c r="S184" s="53">
        <v>2392.7600000000002</v>
      </c>
    </row>
    <row r="185" spans="1:19" x14ac:dyDescent="0.3">
      <c r="A185" s="48">
        <v>3400</v>
      </c>
      <c r="B185" s="44"/>
      <c r="C185" s="52">
        <v>1094.4000000000001</v>
      </c>
      <c r="D185" s="53">
        <v>1142.18</v>
      </c>
      <c r="E185" s="53">
        <v>1414.13</v>
      </c>
      <c r="F185" s="53">
        <v>1461.9</v>
      </c>
      <c r="G185" s="53">
        <v>1509.64</v>
      </c>
      <c r="H185" s="53">
        <v>1557.41</v>
      </c>
      <c r="I185" s="53">
        <v>1605.19</v>
      </c>
      <c r="J185" s="53">
        <v>1652.93</v>
      </c>
      <c r="K185" s="53">
        <v>1743.19</v>
      </c>
      <c r="L185" s="53">
        <v>1832.44</v>
      </c>
      <c r="M185" s="53">
        <v>1921.73</v>
      </c>
      <c r="N185" s="53">
        <v>2009.78</v>
      </c>
      <c r="O185" s="53">
        <v>2099.06</v>
      </c>
      <c r="P185" s="53">
        <v>2187.11</v>
      </c>
      <c r="Q185" s="53">
        <v>2276.4</v>
      </c>
      <c r="R185" s="53">
        <v>2365.65</v>
      </c>
      <c r="S185" s="53">
        <v>2453.7399999999998</v>
      </c>
    </row>
    <row r="186" spans="1:19" x14ac:dyDescent="0.3">
      <c r="A186" s="48">
        <v>3600</v>
      </c>
      <c r="B186" s="44"/>
      <c r="C186" s="52">
        <v>1125.3800000000001</v>
      </c>
      <c r="D186" s="53">
        <v>1173.1500000000001</v>
      </c>
      <c r="E186" s="53">
        <v>1457.1</v>
      </c>
      <c r="F186" s="53">
        <v>1504.84</v>
      </c>
      <c r="G186" s="53">
        <v>1552.61</v>
      </c>
      <c r="H186" s="53">
        <v>1600.39</v>
      </c>
      <c r="I186" s="53">
        <v>1648.13</v>
      </c>
      <c r="J186" s="53">
        <v>1695.9</v>
      </c>
      <c r="K186" s="53">
        <v>1787.33</v>
      </c>
      <c r="L186" s="53">
        <v>1879.01</v>
      </c>
      <c r="M186" s="53">
        <v>1969.46</v>
      </c>
      <c r="N186" s="53">
        <v>2059.9499999999998</v>
      </c>
      <c r="O186" s="53">
        <v>2151.6</v>
      </c>
      <c r="P186" s="53">
        <v>2242.0500000000002</v>
      </c>
      <c r="Q186" s="53">
        <v>2332.54</v>
      </c>
      <c r="R186" s="53">
        <v>2424.19</v>
      </c>
      <c r="S186" s="54">
        <v>2514.6799999999998</v>
      </c>
    </row>
    <row r="187" spans="1:19" x14ac:dyDescent="0.3">
      <c r="A187" s="48">
        <v>3800</v>
      </c>
      <c r="B187" s="44"/>
      <c r="C187" s="52">
        <v>1156.3499999999999</v>
      </c>
      <c r="D187" s="53">
        <v>1204.1300000000001</v>
      </c>
      <c r="E187" s="53">
        <v>1500.04</v>
      </c>
      <c r="F187" s="53">
        <v>1547.81</v>
      </c>
      <c r="G187" s="53">
        <v>1595.59</v>
      </c>
      <c r="H187" s="53">
        <v>1643.33</v>
      </c>
      <c r="I187" s="53">
        <v>1691.1</v>
      </c>
      <c r="J187" s="53">
        <v>1738.88</v>
      </c>
      <c r="K187" s="53">
        <v>1831.5</v>
      </c>
      <c r="L187" s="53">
        <v>1924.35</v>
      </c>
      <c r="M187" s="53">
        <v>2017.24</v>
      </c>
      <c r="N187" s="53">
        <v>2110.09</v>
      </c>
      <c r="O187" s="53">
        <v>2202.98</v>
      </c>
      <c r="P187" s="53">
        <v>2295.83</v>
      </c>
      <c r="Q187" s="53">
        <v>2389.88</v>
      </c>
      <c r="R187" s="54">
        <v>2482.7600000000002</v>
      </c>
      <c r="S187" s="54">
        <v>2575.61</v>
      </c>
    </row>
    <row r="188" spans="1:19" x14ac:dyDescent="0.3">
      <c r="A188" s="48">
        <v>4000</v>
      </c>
      <c r="B188" s="44"/>
      <c r="C188" s="52">
        <v>1187.33</v>
      </c>
      <c r="D188" s="53">
        <v>1235.0999999999999</v>
      </c>
      <c r="E188" s="53">
        <v>1543.01</v>
      </c>
      <c r="F188" s="53">
        <v>1590.79</v>
      </c>
      <c r="G188" s="53">
        <v>1638.53</v>
      </c>
      <c r="H188" s="53">
        <v>1686.3</v>
      </c>
      <c r="I188" s="53">
        <v>1734.08</v>
      </c>
      <c r="J188" s="53">
        <v>1781.81</v>
      </c>
      <c r="K188" s="53">
        <v>1875.68</v>
      </c>
      <c r="L188" s="53">
        <v>1970.93</v>
      </c>
      <c r="M188" s="53">
        <v>2066.1799999999998</v>
      </c>
      <c r="N188" s="53">
        <v>2160.2600000000002</v>
      </c>
      <c r="O188" s="53">
        <v>2255.5100000000002</v>
      </c>
      <c r="P188" s="53">
        <v>2350.7600000000002</v>
      </c>
      <c r="Q188" s="54">
        <v>2446.0500000000002</v>
      </c>
      <c r="R188" s="54">
        <v>2541.3000000000002</v>
      </c>
      <c r="S188" s="54">
        <v>2635.35</v>
      </c>
    </row>
    <row r="189" spans="1:19" x14ac:dyDescent="0.3">
      <c r="A189" s="48">
        <v>4200</v>
      </c>
      <c r="B189" s="44"/>
      <c r="C189" s="52">
        <v>1218.3</v>
      </c>
      <c r="D189" s="53">
        <v>1266.08</v>
      </c>
      <c r="E189" s="53">
        <v>1585.99</v>
      </c>
      <c r="F189" s="53">
        <v>1633.73</v>
      </c>
      <c r="G189" s="53">
        <v>1681.5</v>
      </c>
      <c r="H189" s="53">
        <v>1729.28</v>
      </c>
      <c r="I189" s="53">
        <v>1777.01</v>
      </c>
      <c r="J189" s="53">
        <v>1824.79</v>
      </c>
      <c r="K189" s="53">
        <v>1919.81</v>
      </c>
      <c r="L189" s="53">
        <v>2016.3</v>
      </c>
      <c r="M189" s="53">
        <v>2113.9499999999998</v>
      </c>
      <c r="N189" s="53">
        <v>2210.4</v>
      </c>
      <c r="O189" s="53">
        <v>2308.0500000000002</v>
      </c>
      <c r="P189" s="54">
        <v>2405.7399999999998</v>
      </c>
      <c r="Q189" s="54">
        <v>2502.19</v>
      </c>
      <c r="R189" s="54">
        <v>2599.84</v>
      </c>
      <c r="S189" s="54">
        <v>2696.33</v>
      </c>
    </row>
    <row r="190" spans="1:19" x14ac:dyDescent="0.3">
      <c r="A190" s="48">
        <v>4400</v>
      </c>
      <c r="B190" s="44"/>
      <c r="C190" s="52">
        <v>1249.28</v>
      </c>
      <c r="D190" s="53">
        <v>1297.05</v>
      </c>
      <c r="E190" s="53">
        <v>1628.93</v>
      </c>
      <c r="F190" s="53">
        <v>1676.7</v>
      </c>
      <c r="G190" s="53">
        <v>1724.48</v>
      </c>
      <c r="H190" s="53">
        <v>1772.21</v>
      </c>
      <c r="I190" s="53">
        <v>1819.99</v>
      </c>
      <c r="J190" s="53">
        <v>1867.76</v>
      </c>
      <c r="K190" s="53">
        <v>1987.28</v>
      </c>
      <c r="L190" s="53">
        <v>2088.08</v>
      </c>
      <c r="M190" s="53">
        <v>2188.88</v>
      </c>
      <c r="N190" s="53">
        <v>2289.6799999999998</v>
      </c>
      <c r="O190" s="54">
        <v>2391.6799999999998</v>
      </c>
      <c r="P190" s="54">
        <v>2492.48</v>
      </c>
      <c r="Q190" s="54">
        <v>2593.2800000000002</v>
      </c>
      <c r="R190" s="54">
        <v>2695.28</v>
      </c>
      <c r="S190" s="54">
        <v>2796.08</v>
      </c>
    </row>
    <row r="191" spans="1:19" x14ac:dyDescent="0.3">
      <c r="A191" s="48">
        <v>4600</v>
      </c>
      <c r="B191" s="44"/>
      <c r="C191" s="52">
        <v>1280.25</v>
      </c>
      <c r="D191" s="53">
        <v>1328.03</v>
      </c>
      <c r="E191" s="53">
        <v>1671.9</v>
      </c>
      <c r="F191" s="53">
        <v>1719.68</v>
      </c>
      <c r="G191" s="53">
        <v>1767.41</v>
      </c>
      <c r="H191" s="53">
        <v>1815.19</v>
      </c>
      <c r="I191" s="53">
        <v>1862.96</v>
      </c>
      <c r="J191" s="53">
        <v>1910.74</v>
      </c>
      <c r="K191" s="53">
        <v>2030.25</v>
      </c>
      <c r="L191" s="53">
        <v>2133.4499999999998</v>
      </c>
      <c r="M191" s="53">
        <v>2237.81</v>
      </c>
      <c r="N191" s="53">
        <v>2341.0100000000002</v>
      </c>
      <c r="O191" s="54">
        <v>2444.21</v>
      </c>
      <c r="P191" s="54">
        <v>2547.41</v>
      </c>
      <c r="Q191" s="54">
        <v>2650.61</v>
      </c>
      <c r="R191" s="54">
        <v>2753.81</v>
      </c>
      <c r="S191" s="54">
        <v>2857.01</v>
      </c>
    </row>
    <row r="192" spans="1:19" x14ac:dyDescent="0.3">
      <c r="A192" s="48">
        <v>4800</v>
      </c>
      <c r="B192" s="44"/>
      <c r="C192" s="52">
        <v>1311.23</v>
      </c>
      <c r="D192" s="53">
        <v>1359</v>
      </c>
      <c r="E192" s="53">
        <v>1714.88</v>
      </c>
      <c r="F192" s="53">
        <v>1762.61</v>
      </c>
      <c r="G192" s="53">
        <v>1810.39</v>
      </c>
      <c r="H192" s="53">
        <v>1858.16</v>
      </c>
      <c r="I192" s="53">
        <v>1905.94</v>
      </c>
      <c r="J192" s="53">
        <v>1953.68</v>
      </c>
      <c r="K192" s="53">
        <v>2074.39</v>
      </c>
      <c r="L192" s="53">
        <v>2179.9899999999998</v>
      </c>
      <c r="M192" s="53">
        <v>2285.59</v>
      </c>
      <c r="N192" s="54">
        <v>2391.19</v>
      </c>
      <c r="O192" s="54">
        <v>2495.59</v>
      </c>
      <c r="P192" s="54">
        <v>2601.19</v>
      </c>
      <c r="Q192" s="54">
        <v>2706.79</v>
      </c>
      <c r="R192" s="54">
        <v>2812.35</v>
      </c>
      <c r="S192" s="54">
        <v>2916.75</v>
      </c>
    </row>
    <row r="193" spans="1:19" x14ac:dyDescent="0.3">
      <c r="A193" s="48">
        <v>5000</v>
      </c>
      <c r="B193" s="44"/>
      <c r="C193" s="52">
        <v>1342.2</v>
      </c>
      <c r="D193" s="53">
        <v>1389.98</v>
      </c>
      <c r="E193" s="53">
        <v>1757.81</v>
      </c>
      <c r="F193" s="53">
        <v>1805.59</v>
      </c>
      <c r="G193" s="53">
        <v>1853.36</v>
      </c>
      <c r="H193" s="53">
        <v>1901.14</v>
      </c>
      <c r="I193" s="53">
        <v>1948.88</v>
      </c>
      <c r="J193" s="53">
        <v>1996.65</v>
      </c>
      <c r="K193" s="53">
        <v>2118.56</v>
      </c>
      <c r="L193" s="53">
        <v>2226.56</v>
      </c>
      <c r="M193" s="53">
        <v>2333.36</v>
      </c>
      <c r="N193" s="54">
        <v>2441.33</v>
      </c>
      <c r="O193" s="54">
        <v>2548.13</v>
      </c>
      <c r="P193" s="54">
        <v>2656.13</v>
      </c>
      <c r="Q193" s="54">
        <v>2762.93</v>
      </c>
      <c r="R193" s="54">
        <v>2870.93</v>
      </c>
      <c r="S193" s="54">
        <v>2977.73</v>
      </c>
    </row>
    <row r="194" spans="1:19" x14ac:dyDescent="0.3">
      <c r="A194" s="48">
        <v>5200</v>
      </c>
      <c r="B194" s="44"/>
      <c r="C194" s="52">
        <v>1373.18</v>
      </c>
      <c r="D194" s="53">
        <v>1420.95</v>
      </c>
      <c r="E194" s="53">
        <v>1800.79</v>
      </c>
      <c r="F194" s="53">
        <v>1848.56</v>
      </c>
      <c r="G194" s="53">
        <v>1896.3</v>
      </c>
      <c r="H194" s="53">
        <v>1944.08</v>
      </c>
      <c r="I194" s="53">
        <v>1991.85</v>
      </c>
      <c r="J194" s="53">
        <v>2039.63</v>
      </c>
      <c r="K194" s="53">
        <v>2162.7399999999998</v>
      </c>
      <c r="L194" s="53">
        <v>2271.9</v>
      </c>
      <c r="M194" s="54">
        <v>2381.1</v>
      </c>
      <c r="N194" s="54">
        <v>2491.5</v>
      </c>
      <c r="O194" s="54">
        <v>2600.6999999999998</v>
      </c>
      <c r="P194" s="54">
        <v>2709.9</v>
      </c>
      <c r="Q194" s="54">
        <v>2819.06</v>
      </c>
      <c r="R194" s="54">
        <v>2929.46</v>
      </c>
      <c r="S194" s="54">
        <v>3038.66</v>
      </c>
    </row>
    <row r="195" spans="1:19" x14ac:dyDescent="0.3">
      <c r="A195" s="48">
        <v>5400</v>
      </c>
      <c r="B195" s="44"/>
      <c r="C195" s="52">
        <v>1404.15</v>
      </c>
      <c r="D195" s="53">
        <v>1451.93</v>
      </c>
      <c r="E195" s="53">
        <v>1843.76</v>
      </c>
      <c r="F195" s="53">
        <v>1891.5</v>
      </c>
      <c r="G195" s="53">
        <v>1939.28</v>
      </c>
      <c r="H195" s="53">
        <v>1987.05</v>
      </c>
      <c r="I195" s="53">
        <v>2034.83</v>
      </c>
      <c r="J195" s="53">
        <v>2082.56</v>
      </c>
      <c r="K195" s="53">
        <v>2206.88</v>
      </c>
      <c r="L195" s="54">
        <v>2318.48</v>
      </c>
      <c r="M195" s="54">
        <v>2430.08</v>
      </c>
      <c r="N195" s="54">
        <v>2541.64</v>
      </c>
      <c r="O195" s="54">
        <v>2653.24</v>
      </c>
      <c r="P195" s="54">
        <v>2764.84</v>
      </c>
      <c r="Q195" s="54">
        <v>2876.44</v>
      </c>
      <c r="R195" s="54">
        <v>2988</v>
      </c>
      <c r="S195" s="54">
        <v>3099.6</v>
      </c>
    </row>
    <row r="196" spans="1:19" x14ac:dyDescent="0.3">
      <c r="A196" s="48">
        <v>5600</v>
      </c>
      <c r="B196" s="44"/>
      <c r="C196" s="52">
        <v>1435.13</v>
      </c>
      <c r="D196" s="53">
        <v>1482.9</v>
      </c>
      <c r="E196" s="53">
        <v>1886.7</v>
      </c>
      <c r="F196" s="53">
        <v>1934.48</v>
      </c>
      <c r="G196" s="53">
        <v>1982.25</v>
      </c>
      <c r="H196" s="53">
        <v>2030.03</v>
      </c>
      <c r="I196" s="53">
        <v>2077.7600000000002</v>
      </c>
      <c r="J196" s="53">
        <v>2125.54</v>
      </c>
      <c r="K196" s="53">
        <v>2251.0500000000002</v>
      </c>
      <c r="L196" s="54">
        <v>2363.85</v>
      </c>
      <c r="M196" s="54">
        <v>2477.81</v>
      </c>
      <c r="N196" s="54">
        <v>2591.81</v>
      </c>
      <c r="O196" s="54">
        <v>2705.81</v>
      </c>
      <c r="P196" s="54">
        <v>2818.58</v>
      </c>
      <c r="Q196" s="54">
        <v>2932.58</v>
      </c>
      <c r="R196" s="54">
        <v>3046.58</v>
      </c>
      <c r="S196" s="54">
        <v>3159.34</v>
      </c>
    </row>
    <row r="197" spans="1:19" x14ac:dyDescent="0.3">
      <c r="A197" s="48">
        <v>5800</v>
      </c>
      <c r="B197" s="44"/>
      <c r="C197" s="52">
        <v>1466.1</v>
      </c>
      <c r="D197" s="53">
        <v>1513.88</v>
      </c>
      <c r="E197" s="53">
        <v>1929.68</v>
      </c>
      <c r="F197" s="53">
        <v>1977.45</v>
      </c>
      <c r="G197" s="53">
        <v>2025.23</v>
      </c>
      <c r="H197" s="53">
        <v>2072.96</v>
      </c>
      <c r="I197" s="53">
        <v>2120.7399999999998</v>
      </c>
      <c r="J197" s="53">
        <v>2168.5100000000002</v>
      </c>
      <c r="K197" s="53">
        <v>2295.23</v>
      </c>
      <c r="L197" s="54">
        <v>2410.39</v>
      </c>
      <c r="M197" s="54">
        <v>2525.59</v>
      </c>
      <c r="N197" s="54">
        <v>2641.95</v>
      </c>
      <c r="O197" s="54">
        <v>2757.15</v>
      </c>
      <c r="P197" s="54">
        <v>2873.55</v>
      </c>
      <c r="Q197" s="54">
        <v>2988.71</v>
      </c>
      <c r="R197" s="54">
        <v>3105.11</v>
      </c>
      <c r="S197" s="54">
        <v>3220.31</v>
      </c>
    </row>
    <row r="198" spans="1:19" x14ac:dyDescent="0.3">
      <c r="A198" s="48">
        <v>6000</v>
      </c>
      <c r="B198" s="44"/>
      <c r="C198" s="52">
        <v>1497.08</v>
      </c>
      <c r="D198" s="53">
        <v>1544.85</v>
      </c>
      <c r="E198" s="53">
        <v>1972.65</v>
      </c>
      <c r="F198" s="53">
        <v>2020.43</v>
      </c>
      <c r="G198" s="53">
        <v>2068.16</v>
      </c>
      <c r="H198" s="53">
        <v>2115.94</v>
      </c>
      <c r="I198" s="53">
        <v>2163.71</v>
      </c>
      <c r="J198" s="53">
        <v>2211.4499999999998</v>
      </c>
      <c r="K198" s="54">
        <v>2338.16</v>
      </c>
      <c r="L198" s="54">
        <v>2456.96</v>
      </c>
      <c r="M198" s="54">
        <v>2574.5300000000002</v>
      </c>
      <c r="N198" s="54">
        <v>2692.13</v>
      </c>
      <c r="O198" s="54">
        <v>2809.73</v>
      </c>
      <c r="P198" s="54">
        <v>2927.29</v>
      </c>
      <c r="Q198" s="54">
        <v>3046.09</v>
      </c>
      <c r="R198" s="54">
        <v>3163.65</v>
      </c>
      <c r="S198" s="54">
        <v>3281.25</v>
      </c>
    </row>
    <row r="199" spans="1:19" x14ac:dyDescent="0.3">
      <c r="A199" s="65" t="s">
        <v>66</v>
      </c>
      <c r="B199" s="65"/>
      <c r="C199" s="65"/>
      <c r="D199" s="65"/>
      <c r="E199" s="65"/>
      <c r="F199" s="65"/>
      <c r="G199" s="65"/>
      <c r="H199" s="65"/>
      <c r="I199" s="65"/>
      <c r="J199" s="65"/>
      <c r="K199" s="65"/>
      <c r="L199" s="65"/>
      <c r="M199" s="65"/>
      <c r="N199" s="65"/>
      <c r="O199" s="65"/>
      <c r="P199" s="65"/>
      <c r="Q199" s="65"/>
      <c r="R199" s="65"/>
      <c r="S199" s="65"/>
    </row>
    <row r="201" spans="1:19" ht="15.5" x14ac:dyDescent="0.3">
      <c r="A201" s="37" t="s">
        <v>45</v>
      </c>
      <c r="B201" s="37"/>
      <c r="C201" s="37"/>
      <c r="D201" s="37"/>
      <c r="E201" s="37"/>
      <c r="F201" s="37"/>
      <c r="G201" s="37"/>
      <c r="H201" s="37"/>
      <c r="I201" s="37"/>
      <c r="J201" s="37"/>
      <c r="K201" s="37"/>
      <c r="L201" s="37"/>
      <c r="M201" s="37"/>
      <c r="N201" s="37"/>
      <c r="O201" s="37"/>
      <c r="P201" s="37"/>
      <c r="Q201" s="37"/>
      <c r="R201" s="37"/>
      <c r="S201" s="37"/>
    </row>
    <row r="202" spans="1:19" x14ac:dyDescent="0.3">
      <c r="A202" s="38" t="s">
        <v>53</v>
      </c>
      <c r="B202" s="38"/>
      <c r="C202" s="38"/>
      <c r="D202" s="38"/>
      <c r="E202" s="38"/>
      <c r="F202" s="38"/>
      <c r="G202" s="38"/>
      <c r="H202" s="38"/>
      <c r="I202" s="38"/>
      <c r="J202" s="38"/>
      <c r="K202" s="38"/>
      <c r="L202" s="38"/>
      <c r="M202" s="38"/>
      <c r="N202" s="38"/>
      <c r="O202" s="38"/>
      <c r="P202" s="38"/>
      <c r="Q202" s="38"/>
      <c r="R202" s="38"/>
      <c r="S202" s="38"/>
    </row>
    <row r="203" spans="1:19" s="39" customFormat="1" ht="6" customHeight="1" x14ac:dyDescent="0.3">
      <c r="C203" s="40"/>
      <c r="D203" s="40"/>
      <c r="E203" s="40"/>
      <c r="F203" s="40"/>
      <c r="G203" s="40"/>
      <c r="H203" s="40"/>
      <c r="I203" s="40"/>
      <c r="J203" s="40"/>
      <c r="K203" s="40"/>
      <c r="L203" s="40"/>
      <c r="M203" s="40"/>
      <c r="N203" s="40"/>
      <c r="O203" s="40"/>
      <c r="P203" s="40"/>
      <c r="Q203" s="40"/>
      <c r="R203" s="40"/>
      <c r="S203" s="40"/>
    </row>
    <row r="204" spans="1:19" ht="14.5" thickBot="1" x14ac:dyDescent="0.35">
      <c r="A204" s="41"/>
      <c r="B204" s="41"/>
      <c r="C204" s="42">
        <v>800</v>
      </c>
      <c r="D204" s="42">
        <v>1000</v>
      </c>
      <c r="E204" s="42">
        <v>1200</v>
      </c>
      <c r="F204" s="42">
        <v>1400</v>
      </c>
      <c r="G204" s="42">
        <v>1600</v>
      </c>
      <c r="H204" s="42">
        <v>1800</v>
      </c>
      <c r="I204" s="42">
        <v>2000</v>
      </c>
      <c r="J204" s="42">
        <v>2200</v>
      </c>
      <c r="K204" s="42">
        <v>2400</v>
      </c>
      <c r="L204" s="42">
        <v>2600</v>
      </c>
      <c r="M204" s="42">
        <v>2800</v>
      </c>
      <c r="N204" s="42">
        <v>3000</v>
      </c>
      <c r="O204" s="42">
        <v>3200</v>
      </c>
      <c r="P204" s="42">
        <v>3400</v>
      </c>
      <c r="Q204" s="42">
        <v>3600</v>
      </c>
      <c r="R204" s="42">
        <v>3800</v>
      </c>
      <c r="S204" s="42">
        <v>4000</v>
      </c>
    </row>
    <row r="205" spans="1:19" x14ac:dyDescent="0.3">
      <c r="A205" s="43">
        <v>800</v>
      </c>
      <c r="B205" s="44"/>
      <c r="C205" s="45">
        <v>697.54</v>
      </c>
      <c r="D205" s="46">
        <v>745.31</v>
      </c>
      <c r="E205" s="46">
        <v>867.15</v>
      </c>
      <c r="F205" s="46">
        <v>914.93</v>
      </c>
      <c r="G205" s="46">
        <v>962.66</v>
      </c>
      <c r="H205" s="46">
        <v>1010.44</v>
      </c>
      <c r="I205" s="46">
        <v>1058.21</v>
      </c>
      <c r="J205" s="46">
        <v>1105.99</v>
      </c>
      <c r="K205" s="46">
        <v>1153.73</v>
      </c>
      <c r="L205" s="46">
        <v>1201.5</v>
      </c>
      <c r="M205" s="46">
        <v>1249.28</v>
      </c>
      <c r="N205" s="46">
        <v>1297.01</v>
      </c>
      <c r="O205" s="46">
        <v>1344.79</v>
      </c>
      <c r="P205" s="46">
        <v>1392.56</v>
      </c>
      <c r="Q205" s="46">
        <v>1440.34</v>
      </c>
      <c r="R205" s="46">
        <v>1488.08</v>
      </c>
      <c r="S205" s="46">
        <v>1535.85</v>
      </c>
    </row>
    <row r="206" spans="1:19" x14ac:dyDescent="0.3">
      <c r="A206" s="48">
        <v>1000</v>
      </c>
      <c r="B206" s="44"/>
      <c r="C206" s="52">
        <v>729.53</v>
      </c>
      <c r="D206" s="53">
        <v>777.3</v>
      </c>
      <c r="E206" s="53">
        <v>912.11</v>
      </c>
      <c r="F206" s="53">
        <v>959.89</v>
      </c>
      <c r="G206" s="53">
        <v>1007.66</v>
      </c>
      <c r="H206" s="53">
        <v>1055.4000000000001</v>
      </c>
      <c r="I206" s="53">
        <v>1103.18</v>
      </c>
      <c r="J206" s="53">
        <v>1150.95</v>
      </c>
      <c r="K206" s="53">
        <v>1198.73</v>
      </c>
      <c r="L206" s="53">
        <v>1246.46</v>
      </c>
      <c r="M206" s="53">
        <v>1294.24</v>
      </c>
      <c r="N206" s="53">
        <v>1342.01</v>
      </c>
      <c r="O206" s="53">
        <v>1389.75</v>
      </c>
      <c r="P206" s="53">
        <v>1437.53</v>
      </c>
      <c r="Q206" s="53">
        <v>1485.3</v>
      </c>
      <c r="R206" s="53">
        <v>1533.08</v>
      </c>
      <c r="S206" s="53">
        <v>1580.81</v>
      </c>
    </row>
    <row r="207" spans="1:19" x14ac:dyDescent="0.3">
      <c r="A207" s="48">
        <v>1200</v>
      </c>
      <c r="B207" s="44"/>
      <c r="C207" s="52">
        <v>761.51</v>
      </c>
      <c r="D207" s="53">
        <v>809.29</v>
      </c>
      <c r="E207" s="53">
        <v>957.11</v>
      </c>
      <c r="F207" s="53">
        <v>1004.85</v>
      </c>
      <c r="G207" s="53">
        <v>1052.6300000000001</v>
      </c>
      <c r="H207" s="53">
        <v>1100.4000000000001</v>
      </c>
      <c r="I207" s="53">
        <v>1148.1400000000001</v>
      </c>
      <c r="J207" s="53">
        <v>1195.9100000000001</v>
      </c>
      <c r="K207" s="53">
        <v>1243.69</v>
      </c>
      <c r="L207" s="53">
        <v>1291.46</v>
      </c>
      <c r="M207" s="53">
        <v>1339.2</v>
      </c>
      <c r="N207" s="53">
        <v>1386.98</v>
      </c>
      <c r="O207" s="53">
        <v>1434.75</v>
      </c>
      <c r="P207" s="53">
        <v>1482.49</v>
      </c>
      <c r="Q207" s="53">
        <v>1530.26</v>
      </c>
      <c r="R207" s="53">
        <v>1578.04</v>
      </c>
      <c r="S207" s="53">
        <v>1625.81</v>
      </c>
    </row>
    <row r="208" spans="1:19" x14ac:dyDescent="0.3">
      <c r="A208" s="48">
        <v>1400</v>
      </c>
      <c r="B208" s="44"/>
      <c r="C208" s="52">
        <v>793.5</v>
      </c>
      <c r="D208" s="53">
        <v>841.28</v>
      </c>
      <c r="E208" s="53">
        <v>1002.08</v>
      </c>
      <c r="F208" s="53">
        <v>1049.8499999999999</v>
      </c>
      <c r="G208" s="53">
        <v>1097.5899999999999</v>
      </c>
      <c r="H208" s="53">
        <v>1145.3599999999999</v>
      </c>
      <c r="I208" s="53">
        <v>1193.1400000000001</v>
      </c>
      <c r="J208" s="53">
        <v>1240.8800000000001</v>
      </c>
      <c r="K208" s="53">
        <v>1288.6500000000001</v>
      </c>
      <c r="L208" s="53">
        <v>1336.43</v>
      </c>
      <c r="M208" s="53">
        <v>1384.2</v>
      </c>
      <c r="N208" s="53">
        <v>1431.94</v>
      </c>
      <c r="O208" s="53">
        <v>1479.71</v>
      </c>
      <c r="P208" s="53">
        <v>1527.49</v>
      </c>
      <c r="Q208" s="53">
        <v>1575.23</v>
      </c>
      <c r="R208" s="53">
        <v>1623</v>
      </c>
      <c r="S208" s="53">
        <v>1670.78</v>
      </c>
    </row>
    <row r="209" spans="1:19" x14ac:dyDescent="0.3">
      <c r="A209" s="48">
        <v>1600</v>
      </c>
      <c r="B209" s="44"/>
      <c r="C209" s="52">
        <v>825.49</v>
      </c>
      <c r="D209" s="53">
        <v>873.23</v>
      </c>
      <c r="E209" s="53">
        <v>1047.04</v>
      </c>
      <c r="F209" s="53">
        <v>1094.81</v>
      </c>
      <c r="G209" s="53">
        <v>1142.5899999999999</v>
      </c>
      <c r="H209" s="53">
        <v>1190.33</v>
      </c>
      <c r="I209" s="53">
        <v>1238.0999999999999</v>
      </c>
      <c r="J209" s="53">
        <v>1285.8800000000001</v>
      </c>
      <c r="K209" s="53">
        <v>1333.61</v>
      </c>
      <c r="L209" s="53">
        <v>1381.39</v>
      </c>
      <c r="M209" s="53">
        <v>1429.16</v>
      </c>
      <c r="N209" s="53">
        <v>1476.94</v>
      </c>
      <c r="O209" s="53">
        <v>1524.68</v>
      </c>
      <c r="P209" s="53">
        <v>1572.45</v>
      </c>
      <c r="Q209" s="53">
        <v>1620.23</v>
      </c>
      <c r="R209" s="53">
        <v>1667.96</v>
      </c>
      <c r="S209" s="53">
        <v>1715.74</v>
      </c>
    </row>
    <row r="210" spans="1:19" x14ac:dyDescent="0.3">
      <c r="A210" s="48">
        <v>1800</v>
      </c>
      <c r="B210" s="44"/>
      <c r="C210" s="52">
        <v>857.44</v>
      </c>
      <c r="D210" s="53">
        <v>905.21</v>
      </c>
      <c r="E210" s="53">
        <v>1092</v>
      </c>
      <c r="F210" s="53">
        <v>1139.78</v>
      </c>
      <c r="G210" s="53">
        <v>1187.55</v>
      </c>
      <c r="H210" s="53">
        <v>1235.33</v>
      </c>
      <c r="I210" s="53">
        <v>1283.06</v>
      </c>
      <c r="J210" s="53">
        <v>1374.26</v>
      </c>
      <c r="K210" s="53">
        <v>1451.25</v>
      </c>
      <c r="L210" s="53">
        <v>1528.28</v>
      </c>
      <c r="M210" s="53">
        <v>1605.26</v>
      </c>
      <c r="N210" s="53">
        <v>1682.25</v>
      </c>
      <c r="O210" s="53">
        <v>1759.24</v>
      </c>
      <c r="P210" s="53">
        <v>1837.54</v>
      </c>
      <c r="Q210" s="53">
        <v>1914.53</v>
      </c>
      <c r="R210" s="53">
        <v>1991.51</v>
      </c>
      <c r="S210" s="53">
        <v>2068.5</v>
      </c>
    </row>
    <row r="211" spans="1:19" x14ac:dyDescent="0.3">
      <c r="A211" s="48">
        <v>2000</v>
      </c>
      <c r="B211" s="44"/>
      <c r="C211" s="52">
        <v>889.43</v>
      </c>
      <c r="D211" s="53">
        <v>937.2</v>
      </c>
      <c r="E211" s="53">
        <v>1137</v>
      </c>
      <c r="F211" s="53">
        <v>1184.74</v>
      </c>
      <c r="G211" s="53">
        <v>1232.51</v>
      </c>
      <c r="H211" s="53">
        <v>1280.29</v>
      </c>
      <c r="I211" s="53">
        <v>1328.06</v>
      </c>
      <c r="J211" s="53">
        <v>1421.85</v>
      </c>
      <c r="K211" s="53">
        <v>1501.43</v>
      </c>
      <c r="L211" s="53">
        <v>1581.04</v>
      </c>
      <c r="M211" s="53">
        <v>1660.61</v>
      </c>
      <c r="N211" s="53">
        <v>1740.23</v>
      </c>
      <c r="O211" s="53">
        <v>1819.8</v>
      </c>
      <c r="P211" s="53">
        <v>1899.38</v>
      </c>
      <c r="Q211" s="53">
        <v>1978.99</v>
      </c>
      <c r="R211" s="53">
        <v>2058.56</v>
      </c>
      <c r="S211" s="53">
        <v>2138.1799999999998</v>
      </c>
    </row>
    <row r="212" spans="1:19" x14ac:dyDescent="0.3">
      <c r="A212" s="48">
        <v>2200</v>
      </c>
      <c r="B212" s="44"/>
      <c r="C212" s="52">
        <v>921.41</v>
      </c>
      <c r="D212" s="53">
        <v>969.19</v>
      </c>
      <c r="E212" s="53">
        <v>1181.96</v>
      </c>
      <c r="F212" s="53">
        <v>1229.74</v>
      </c>
      <c r="G212" s="53">
        <v>1277.48</v>
      </c>
      <c r="H212" s="53">
        <v>1325.25</v>
      </c>
      <c r="I212" s="53">
        <v>1373.03</v>
      </c>
      <c r="J212" s="53">
        <v>1468.13</v>
      </c>
      <c r="K212" s="53">
        <v>1550.33</v>
      </c>
      <c r="L212" s="53">
        <v>1632.49</v>
      </c>
      <c r="M212" s="53">
        <v>1714.69</v>
      </c>
      <c r="N212" s="53">
        <v>1796.89</v>
      </c>
      <c r="O212" s="53">
        <v>1879.05</v>
      </c>
      <c r="P212" s="53">
        <v>1961.25</v>
      </c>
      <c r="Q212" s="53">
        <v>2043.45</v>
      </c>
      <c r="R212" s="53">
        <v>2125.65</v>
      </c>
      <c r="S212" s="53">
        <v>2207.81</v>
      </c>
    </row>
    <row r="213" spans="1:19" x14ac:dyDescent="0.3">
      <c r="A213" s="48">
        <v>2400</v>
      </c>
      <c r="B213" s="44"/>
      <c r="C213" s="52">
        <v>953.4</v>
      </c>
      <c r="D213" s="53">
        <v>1001.18</v>
      </c>
      <c r="E213" s="53">
        <v>1226.93</v>
      </c>
      <c r="F213" s="53">
        <v>1274.7</v>
      </c>
      <c r="G213" s="53">
        <v>1322.48</v>
      </c>
      <c r="H213" s="53">
        <v>1370.21</v>
      </c>
      <c r="I213" s="53">
        <v>1417.99</v>
      </c>
      <c r="J213" s="53">
        <v>1515.68</v>
      </c>
      <c r="K213" s="53">
        <v>1600.46</v>
      </c>
      <c r="L213" s="53">
        <v>1685.29</v>
      </c>
      <c r="M213" s="53">
        <v>1770.08</v>
      </c>
      <c r="N213" s="53">
        <v>1854.86</v>
      </c>
      <c r="O213" s="53">
        <v>1938.34</v>
      </c>
      <c r="P213" s="53">
        <v>2023.13</v>
      </c>
      <c r="Q213" s="53">
        <v>2107.91</v>
      </c>
      <c r="R213" s="53">
        <v>2192.6999999999998</v>
      </c>
      <c r="S213" s="53">
        <v>2277.4899999999998</v>
      </c>
    </row>
    <row r="214" spans="1:19" x14ac:dyDescent="0.3">
      <c r="A214" s="48">
        <v>2600</v>
      </c>
      <c r="B214" s="44"/>
      <c r="C214" s="52">
        <v>985.39</v>
      </c>
      <c r="D214" s="53">
        <v>1033.1300000000001</v>
      </c>
      <c r="E214" s="53">
        <v>1271.93</v>
      </c>
      <c r="F214" s="53">
        <v>1319.66</v>
      </c>
      <c r="G214" s="53">
        <v>1367.44</v>
      </c>
      <c r="H214" s="53">
        <v>1415.21</v>
      </c>
      <c r="I214" s="53">
        <v>1462.99</v>
      </c>
      <c r="J214" s="53">
        <v>1561.95</v>
      </c>
      <c r="K214" s="53">
        <v>1649.36</v>
      </c>
      <c r="L214" s="53">
        <v>1736.74</v>
      </c>
      <c r="M214" s="53">
        <v>1824.11</v>
      </c>
      <c r="N214" s="53">
        <v>1911.53</v>
      </c>
      <c r="O214" s="53">
        <v>1998.9</v>
      </c>
      <c r="P214" s="53">
        <v>2086.2800000000002</v>
      </c>
      <c r="Q214" s="53">
        <v>2173.69</v>
      </c>
      <c r="R214" s="53">
        <v>2261.06</v>
      </c>
      <c r="S214" s="53">
        <v>2348.44</v>
      </c>
    </row>
    <row r="215" spans="1:19" x14ac:dyDescent="0.3">
      <c r="A215" s="48">
        <v>2800</v>
      </c>
      <c r="B215" s="44"/>
      <c r="C215" s="52">
        <v>1017.34</v>
      </c>
      <c r="D215" s="53">
        <v>1065.1099999999999</v>
      </c>
      <c r="E215" s="53">
        <v>1316.89</v>
      </c>
      <c r="F215" s="53">
        <v>1364.66</v>
      </c>
      <c r="G215" s="53">
        <v>1412.4</v>
      </c>
      <c r="H215" s="53">
        <v>1460.18</v>
      </c>
      <c r="I215" s="53">
        <v>1507.95</v>
      </c>
      <c r="J215" s="53">
        <v>1609.54</v>
      </c>
      <c r="K215" s="53">
        <v>1699.54</v>
      </c>
      <c r="L215" s="53">
        <v>1789.5</v>
      </c>
      <c r="M215" s="53">
        <v>1878.19</v>
      </c>
      <c r="N215" s="53">
        <v>1968.19</v>
      </c>
      <c r="O215" s="53">
        <v>2058.15</v>
      </c>
      <c r="P215" s="53">
        <v>2148.15</v>
      </c>
      <c r="Q215" s="53">
        <v>2238.15</v>
      </c>
      <c r="R215" s="53">
        <v>2328.11</v>
      </c>
      <c r="S215" s="53">
        <v>2418.11</v>
      </c>
    </row>
    <row r="216" spans="1:19" x14ac:dyDescent="0.3">
      <c r="A216" s="48">
        <v>3000</v>
      </c>
      <c r="B216" s="44"/>
      <c r="C216" s="52">
        <v>1049.33</v>
      </c>
      <c r="D216" s="53">
        <v>1097.0999999999999</v>
      </c>
      <c r="E216" s="53">
        <v>1361.85</v>
      </c>
      <c r="F216" s="53">
        <v>1409.63</v>
      </c>
      <c r="G216" s="53">
        <v>1457.4</v>
      </c>
      <c r="H216" s="53">
        <v>1505.14</v>
      </c>
      <c r="I216" s="53">
        <v>1552.91</v>
      </c>
      <c r="J216" s="53">
        <v>1655.81</v>
      </c>
      <c r="K216" s="53">
        <v>1748.4</v>
      </c>
      <c r="L216" s="53">
        <v>1840.99</v>
      </c>
      <c r="M216" s="53">
        <v>1933.58</v>
      </c>
      <c r="N216" s="53">
        <v>2026.16</v>
      </c>
      <c r="O216" s="53">
        <v>2118.75</v>
      </c>
      <c r="P216" s="53">
        <v>2210.0300000000002</v>
      </c>
      <c r="Q216" s="53">
        <v>2302.61</v>
      </c>
      <c r="R216" s="53">
        <v>2395.1999999999998</v>
      </c>
      <c r="S216" s="53">
        <v>2487.79</v>
      </c>
    </row>
    <row r="217" spans="1:19" x14ac:dyDescent="0.3">
      <c r="A217" s="48">
        <v>3200</v>
      </c>
      <c r="B217" s="44"/>
      <c r="C217" s="52">
        <v>1081.31</v>
      </c>
      <c r="D217" s="53">
        <v>1129.0899999999999</v>
      </c>
      <c r="E217" s="53">
        <v>1406.85</v>
      </c>
      <c r="F217" s="53">
        <v>1454.59</v>
      </c>
      <c r="G217" s="53">
        <v>1502.36</v>
      </c>
      <c r="H217" s="53">
        <v>1550.14</v>
      </c>
      <c r="I217" s="53">
        <v>1597.88</v>
      </c>
      <c r="J217" s="53">
        <v>1703.4</v>
      </c>
      <c r="K217" s="53">
        <v>1798.58</v>
      </c>
      <c r="L217" s="53">
        <v>1892.44</v>
      </c>
      <c r="M217" s="53">
        <v>1987.65</v>
      </c>
      <c r="N217" s="53">
        <v>2082.83</v>
      </c>
      <c r="O217" s="53">
        <v>2178</v>
      </c>
      <c r="P217" s="53">
        <v>2273.1799999999998</v>
      </c>
      <c r="Q217" s="53">
        <v>2367.08</v>
      </c>
      <c r="R217" s="53">
        <v>2462.25</v>
      </c>
      <c r="S217" s="53">
        <v>2557.4299999999998</v>
      </c>
    </row>
    <row r="218" spans="1:19" x14ac:dyDescent="0.3">
      <c r="A218" s="48">
        <v>3400</v>
      </c>
      <c r="B218" s="44"/>
      <c r="C218" s="52">
        <v>1113.3</v>
      </c>
      <c r="D218" s="53">
        <v>1161.08</v>
      </c>
      <c r="E218" s="53">
        <v>1451.81</v>
      </c>
      <c r="F218" s="53">
        <v>1499.59</v>
      </c>
      <c r="G218" s="53">
        <v>1547.33</v>
      </c>
      <c r="H218" s="53">
        <v>1595.1</v>
      </c>
      <c r="I218" s="53">
        <v>1642.88</v>
      </c>
      <c r="J218" s="53">
        <v>1749.64</v>
      </c>
      <c r="K218" s="53">
        <v>1847.44</v>
      </c>
      <c r="L218" s="53">
        <v>1945.24</v>
      </c>
      <c r="M218" s="53">
        <v>2043</v>
      </c>
      <c r="N218" s="53">
        <v>2139.4899999999998</v>
      </c>
      <c r="O218" s="53">
        <v>2237.25</v>
      </c>
      <c r="P218" s="53">
        <v>2335.0500000000002</v>
      </c>
      <c r="Q218" s="53">
        <v>2432.81</v>
      </c>
      <c r="R218" s="53">
        <v>2529.3000000000002</v>
      </c>
      <c r="S218" s="53">
        <v>2627.1</v>
      </c>
    </row>
    <row r="219" spans="1:19" x14ac:dyDescent="0.3">
      <c r="A219" s="48">
        <v>3600</v>
      </c>
      <c r="B219" s="44"/>
      <c r="C219" s="52">
        <v>1145.29</v>
      </c>
      <c r="D219" s="53">
        <v>1193.03</v>
      </c>
      <c r="E219" s="53">
        <v>1496.78</v>
      </c>
      <c r="F219" s="53">
        <v>1544.55</v>
      </c>
      <c r="G219" s="53">
        <v>1592.33</v>
      </c>
      <c r="H219" s="53">
        <v>1640.06</v>
      </c>
      <c r="I219" s="53">
        <v>1687.84</v>
      </c>
      <c r="J219" s="53">
        <v>1797.23</v>
      </c>
      <c r="K219" s="53">
        <v>1897.61</v>
      </c>
      <c r="L219" s="53">
        <v>1996.69</v>
      </c>
      <c r="M219" s="53">
        <v>2097.08</v>
      </c>
      <c r="N219" s="53">
        <v>2197.46</v>
      </c>
      <c r="O219" s="53">
        <v>2297.85</v>
      </c>
      <c r="P219" s="53">
        <v>2396.9299999999998</v>
      </c>
      <c r="Q219" s="53">
        <v>2497.31</v>
      </c>
      <c r="R219" s="53">
        <v>2597.66</v>
      </c>
      <c r="S219" s="54">
        <v>2696.78</v>
      </c>
    </row>
    <row r="220" spans="1:19" x14ac:dyDescent="0.3">
      <c r="A220" s="48">
        <v>3800</v>
      </c>
      <c r="B220" s="44"/>
      <c r="C220" s="52">
        <v>1177.24</v>
      </c>
      <c r="D220" s="53">
        <v>1225.01</v>
      </c>
      <c r="E220" s="53">
        <v>1541.74</v>
      </c>
      <c r="F220" s="53">
        <v>1589.51</v>
      </c>
      <c r="G220" s="53">
        <v>1637.29</v>
      </c>
      <c r="H220" s="53">
        <v>1685.06</v>
      </c>
      <c r="I220" s="53">
        <v>1732.8</v>
      </c>
      <c r="J220" s="53">
        <v>1864.84</v>
      </c>
      <c r="K220" s="53">
        <v>1969.76</v>
      </c>
      <c r="L220" s="53">
        <v>2074.69</v>
      </c>
      <c r="M220" s="53">
        <v>2179.61</v>
      </c>
      <c r="N220" s="53">
        <v>2283.23</v>
      </c>
      <c r="O220" s="53">
        <v>2388.15</v>
      </c>
      <c r="P220" s="53">
        <v>2493.08</v>
      </c>
      <c r="Q220" s="53">
        <v>2596.69</v>
      </c>
      <c r="R220" s="54">
        <v>2701.61</v>
      </c>
      <c r="S220" s="54">
        <v>2806.54</v>
      </c>
    </row>
    <row r="221" spans="1:19" x14ac:dyDescent="0.3">
      <c r="A221" s="48">
        <v>4000</v>
      </c>
      <c r="B221" s="44"/>
      <c r="C221" s="52">
        <v>1209.23</v>
      </c>
      <c r="D221" s="53">
        <v>1257</v>
      </c>
      <c r="E221" s="53">
        <v>1586.74</v>
      </c>
      <c r="F221" s="53">
        <v>1634.48</v>
      </c>
      <c r="G221" s="53">
        <v>1682.25</v>
      </c>
      <c r="H221" s="53">
        <v>1730.03</v>
      </c>
      <c r="I221" s="53">
        <v>1777.8</v>
      </c>
      <c r="J221" s="53">
        <v>1912.43</v>
      </c>
      <c r="K221" s="53">
        <v>2019.94</v>
      </c>
      <c r="L221" s="53">
        <v>2126.1799999999998</v>
      </c>
      <c r="M221" s="53">
        <v>2233.69</v>
      </c>
      <c r="N221" s="53">
        <v>2341.1999999999998</v>
      </c>
      <c r="O221" s="53">
        <v>2447.4</v>
      </c>
      <c r="P221" s="53">
        <v>2554.9499999999998</v>
      </c>
      <c r="Q221" s="54">
        <v>2661.15</v>
      </c>
      <c r="R221" s="54">
        <v>2768.66</v>
      </c>
      <c r="S221" s="54">
        <v>2876.18</v>
      </c>
    </row>
    <row r="222" spans="1:19" x14ac:dyDescent="0.3">
      <c r="A222" s="48">
        <v>4200</v>
      </c>
      <c r="B222" s="44"/>
      <c r="C222" s="52">
        <v>1241.21</v>
      </c>
      <c r="D222" s="53">
        <v>1288.99</v>
      </c>
      <c r="E222" s="53">
        <v>1631.7</v>
      </c>
      <c r="F222" s="53">
        <v>1679.48</v>
      </c>
      <c r="G222" s="53">
        <v>1727.21</v>
      </c>
      <c r="H222" s="53">
        <v>1774.99</v>
      </c>
      <c r="I222" s="53">
        <v>1822.76</v>
      </c>
      <c r="J222" s="53">
        <v>1959.98</v>
      </c>
      <c r="K222" s="53">
        <v>2068.8000000000002</v>
      </c>
      <c r="L222" s="53">
        <v>2178.94</v>
      </c>
      <c r="M222" s="53">
        <v>2287.7600000000002</v>
      </c>
      <c r="N222" s="53">
        <v>2397.86</v>
      </c>
      <c r="O222" s="53">
        <v>2508</v>
      </c>
      <c r="P222" s="54">
        <v>2616.79</v>
      </c>
      <c r="Q222" s="54">
        <v>2726.93</v>
      </c>
      <c r="R222" s="54">
        <v>2835.75</v>
      </c>
      <c r="S222" s="54">
        <v>2945.85</v>
      </c>
    </row>
    <row r="223" spans="1:19" x14ac:dyDescent="0.3">
      <c r="A223" s="48">
        <v>4400</v>
      </c>
      <c r="B223" s="44"/>
      <c r="C223" s="52">
        <v>1273.2</v>
      </c>
      <c r="D223" s="53">
        <v>1320.98</v>
      </c>
      <c r="E223" s="53">
        <v>1676.66</v>
      </c>
      <c r="F223" s="53">
        <v>1724.44</v>
      </c>
      <c r="G223" s="53">
        <v>1772.21</v>
      </c>
      <c r="H223" s="53">
        <v>1819.95</v>
      </c>
      <c r="I223" s="53">
        <v>1867.73</v>
      </c>
      <c r="J223" s="53">
        <v>2006.25</v>
      </c>
      <c r="K223" s="53">
        <v>2118.98</v>
      </c>
      <c r="L223" s="53">
        <v>2230.39</v>
      </c>
      <c r="M223" s="53">
        <v>2343.11</v>
      </c>
      <c r="N223" s="53">
        <v>2454.5300000000002</v>
      </c>
      <c r="O223" s="54">
        <v>2567.25</v>
      </c>
      <c r="P223" s="54">
        <v>2678.66</v>
      </c>
      <c r="Q223" s="54">
        <v>2791.39</v>
      </c>
      <c r="R223" s="54">
        <v>2904.11</v>
      </c>
      <c r="S223" s="54">
        <v>3015.53</v>
      </c>
    </row>
    <row r="224" spans="1:19" x14ac:dyDescent="0.3">
      <c r="A224" s="48">
        <v>4600</v>
      </c>
      <c r="B224" s="44"/>
      <c r="C224" s="52">
        <v>1305.19</v>
      </c>
      <c r="D224" s="53">
        <v>1352.93</v>
      </c>
      <c r="E224" s="53">
        <v>1721.66</v>
      </c>
      <c r="F224" s="53">
        <v>1769.4</v>
      </c>
      <c r="G224" s="53">
        <v>1817.18</v>
      </c>
      <c r="H224" s="53">
        <v>1864.95</v>
      </c>
      <c r="I224" s="53">
        <v>1912.69</v>
      </c>
      <c r="J224" s="53">
        <v>2053.84</v>
      </c>
      <c r="K224" s="53">
        <v>2167.84</v>
      </c>
      <c r="L224" s="53">
        <v>2283.15</v>
      </c>
      <c r="M224" s="53">
        <v>2397.19</v>
      </c>
      <c r="N224" s="53">
        <v>2512.5</v>
      </c>
      <c r="O224" s="54">
        <v>2626.5</v>
      </c>
      <c r="P224" s="54">
        <v>2741.81</v>
      </c>
      <c r="Q224" s="54">
        <v>2855.85</v>
      </c>
      <c r="R224" s="54">
        <v>2971.16</v>
      </c>
      <c r="S224" s="54">
        <v>3085.16</v>
      </c>
    </row>
    <row r="225" spans="1:19" x14ac:dyDescent="0.3">
      <c r="A225" s="48">
        <v>4800</v>
      </c>
      <c r="B225" s="44"/>
      <c r="C225" s="52">
        <v>1337.14</v>
      </c>
      <c r="D225" s="53">
        <v>1384.91</v>
      </c>
      <c r="E225" s="53">
        <v>1766.63</v>
      </c>
      <c r="F225" s="53">
        <v>1814.4</v>
      </c>
      <c r="G225" s="53">
        <v>1862.14</v>
      </c>
      <c r="H225" s="53">
        <v>1909.91</v>
      </c>
      <c r="I225" s="53">
        <v>1957.69</v>
      </c>
      <c r="J225" s="53">
        <v>2100.11</v>
      </c>
      <c r="K225" s="53">
        <v>2218.0100000000002</v>
      </c>
      <c r="L225" s="53">
        <v>2334.64</v>
      </c>
      <c r="M225" s="53">
        <v>2452.54</v>
      </c>
      <c r="N225" s="54">
        <v>2569.16</v>
      </c>
      <c r="O225" s="54">
        <v>2687.06</v>
      </c>
      <c r="P225" s="54">
        <v>2803.69</v>
      </c>
      <c r="Q225" s="54">
        <v>2921.63</v>
      </c>
      <c r="R225" s="54">
        <v>3038.21</v>
      </c>
      <c r="S225" s="54">
        <v>3154.84</v>
      </c>
    </row>
    <row r="226" spans="1:19" x14ac:dyDescent="0.3">
      <c r="A226" s="48">
        <v>5000</v>
      </c>
      <c r="B226" s="44"/>
      <c r="C226" s="52">
        <v>1369.13</v>
      </c>
      <c r="D226" s="53">
        <v>1416.9</v>
      </c>
      <c r="E226" s="53">
        <v>1811.59</v>
      </c>
      <c r="F226" s="53">
        <v>1859.36</v>
      </c>
      <c r="G226" s="53">
        <v>1907.14</v>
      </c>
      <c r="H226" s="53">
        <v>1954.88</v>
      </c>
      <c r="I226" s="53">
        <v>2002.65</v>
      </c>
      <c r="J226" s="53">
        <v>2147.6999999999998</v>
      </c>
      <c r="K226" s="53">
        <v>2266.91</v>
      </c>
      <c r="L226" s="53">
        <v>2387.4</v>
      </c>
      <c r="M226" s="53">
        <v>2506.61</v>
      </c>
      <c r="N226" s="54">
        <v>2625.83</v>
      </c>
      <c r="O226" s="54">
        <v>2746.35</v>
      </c>
      <c r="P226" s="54">
        <v>2865.56</v>
      </c>
      <c r="Q226" s="54">
        <v>2986.09</v>
      </c>
      <c r="R226" s="54">
        <v>3105.3</v>
      </c>
      <c r="S226" s="54">
        <v>3225.79</v>
      </c>
    </row>
    <row r="227" spans="1:19" x14ac:dyDescent="0.3">
      <c r="A227" s="48">
        <v>5200</v>
      </c>
      <c r="B227" s="44"/>
      <c r="C227" s="52">
        <v>1401.11</v>
      </c>
      <c r="D227" s="53">
        <v>1448.89</v>
      </c>
      <c r="E227" s="53">
        <v>1856.55</v>
      </c>
      <c r="F227" s="53">
        <v>1904.33</v>
      </c>
      <c r="G227" s="53">
        <v>1952.1</v>
      </c>
      <c r="H227" s="53">
        <v>1999.88</v>
      </c>
      <c r="I227" s="53">
        <v>2047.61</v>
      </c>
      <c r="J227" s="53">
        <v>2193.94</v>
      </c>
      <c r="K227" s="53">
        <v>2317.0500000000002</v>
      </c>
      <c r="L227" s="53">
        <v>2438.89</v>
      </c>
      <c r="M227" s="54">
        <v>2560.69</v>
      </c>
      <c r="N227" s="54">
        <v>2683.8</v>
      </c>
      <c r="O227" s="54">
        <v>2805.6</v>
      </c>
      <c r="P227" s="54">
        <v>2928.71</v>
      </c>
      <c r="Q227" s="54">
        <v>3050.55</v>
      </c>
      <c r="R227" s="54">
        <v>3172.35</v>
      </c>
      <c r="S227" s="54">
        <v>3295.46</v>
      </c>
    </row>
    <row r="228" spans="1:19" x14ac:dyDescent="0.3">
      <c r="A228" s="48">
        <v>5400</v>
      </c>
      <c r="B228" s="44"/>
      <c r="C228" s="52">
        <v>1433.1</v>
      </c>
      <c r="D228" s="53">
        <v>1480.84</v>
      </c>
      <c r="E228" s="53">
        <v>1901.55</v>
      </c>
      <c r="F228" s="53">
        <v>1949.29</v>
      </c>
      <c r="G228" s="53">
        <v>1997.06</v>
      </c>
      <c r="H228" s="53">
        <v>2044.84</v>
      </c>
      <c r="I228" s="53">
        <v>2092.61</v>
      </c>
      <c r="J228" s="53">
        <v>2241.5300000000002</v>
      </c>
      <c r="K228" s="53">
        <v>2365.9499999999998</v>
      </c>
      <c r="L228" s="54">
        <v>2491.65</v>
      </c>
      <c r="M228" s="54">
        <v>2616.08</v>
      </c>
      <c r="N228" s="54">
        <v>2740.46</v>
      </c>
      <c r="O228" s="54">
        <v>2866.16</v>
      </c>
      <c r="P228" s="54">
        <v>2990.59</v>
      </c>
      <c r="Q228" s="54">
        <v>3115.01</v>
      </c>
      <c r="R228" s="54">
        <v>3240.71</v>
      </c>
      <c r="S228" s="54">
        <v>3365.14</v>
      </c>
    </row>
    <row r="229" spans="1:19" x14ac:dyDescent="0.3">
      <c r="A229" s="48">
        <v>5600</v>
      </c>
      <c r="B229" s="44"/>
      <c r="C229" s="52">
        <v>1465.09</v>
      </c>
      <c r="D229" s="53">
        <v>1512.83</v>
      </c>
      <c r="E229" s="53">
        <v>1946.51</v>
      </c>
      <c r="F229" s="53">
        <v>1994.29</v>
      </c>
      <c r="G229" s="53">
        <v>2042.03</v>
      </c>
      <c r="H229" s="53">
        <v>2089.8000000000002</v>
      </c>
      <c r="I229" s="53">
        <v>2137.58</v>
      </c>
      <c r="J229" s="53">
        <v>2287.8000000000002</v>
      </c>
      <c r="K229" s="53">
        <v>2416.13</v>
      </c>
      <c r="L229" s="54">
        <v>2543.14</v>
      </c>
      <c r="M229" s="54">
        <v>2670.11</v>
      </c>
      <c r="N229" s="54">
        <v>2798.44</v>
      </c>
      <c r="O229" s="54">
        <v>2925.45</v>
      </c>
      <c r="P229" s="54">
        <v>3052.46</v>
      </c>
      <c r="Q229" s="54">
        <v>3180.75</v>
      </c>
      <c r="R229" s="54">
        <v>3307.76</v>
      </c>
      <c r="S229" s="54">
        <v>3434.78</v>
      </c>
    </row>
    <row r="230" spans="1:19" x14ac:dyDescent="0.3">
      <c r="A230" s="48">
        <v>5800</v>
      </c>
      <c r="B230" s="44"/>
      <c r="C230" s="52">
        <v>1497.04</v>
      </c>
      <c r="D230" s="53">
        <v>1544.81</v>
      </c>
      <c r="E230" s="53">
        <v>1991.48</v>
      </c>
      <c r="F230" s="53">
        <v>2039.25</v>
      </c>
      <c r="G230" s="53">
        <v>2087.0300000000002</v>
      </c>
      <c r="H230" s="53">
        <v>2134.7600000000002</v>
      </c>
      <c r="I230" s="53">
        <v>2182.54</v>
      </c>
      <c r="J230" s="53">
        <v>2356.73</v>
      </c>
      <c r="K230" s="53">
        <v>2488.2800000000002</v>
      </c>
      <c r="L230" s="54">
        <v>2619.83</v>
      </c>
      <c r="M230" s="54">
        <v>2752.65</v>
      </c>
      <c r="N230" s="54">
        <v>2884.2</v>
      </c>
      <c r="O230" s="54">
        <v>3015.75</v>
      </c>
      <c r="P230" s="54">
        <v>3148.61</v>
      </c>
      <c r="Q230" s="54">
        <v>3280.16</v>
      </c>
      <c r="R230" s="54">
        <v>3411.71</v>
      </c>
      <c r="S230" s="54">
        <v>3543.26</v>
      </c>
    </row>
    <row r="231" spans="1:19" x14ac:dyDescent="0.3">
      <c r="A231" s="48">
        <v>6000</v>
      </c>
      <c r="B231" s="44"/>
      <c r="C231" s="52">
        <v>1529.03</v>
      </c>
      <c r="D231" s="53">
        <v>1576.8</v>
      </c>
      <c r="E231" s="53">
        <v>2036.48</v>
      </c>
      <c r="F231" s="53">
        <v>2084.21</v>
      </c>
      <c r="G231" s="53">
        <v>2131.9899999999998</v>
      </c>
      <c r="H231" s="53">
        <v>2179.7600000000002</v>
      </c>
      <c r="I231" s="53">
        <v>2227.54</v>
      </c>
      <c r="J231" s="53">
        <v>2404.2800000000002</v>
      </c>
      <c r="K231" s="54">
        <v>2538.4499999999998</v>
      </c>
      <c r="L231" s="54">
        <v>2672.59</v>
      </c>
      <c r="M231" s="54">
        <v>2806.73</v>
      </c>
      <c r="N231" s="54">
        <v>2940.9</v>
      </c>
      <c r="O231" s="54">
        <v>3076.31</v>
      </c>
      <c r="P231" s="54">
        <v>3210.49</v>
      </c>
      <c r="Q231" s="54">
        <v>3344.63</v>
      </c>
      <c r="R231" s="54">
        <v>3478.76</v>
      </c>
      <c r="S231" s="54">
        <v>3614.21</v>
      </c>
    </row>
    <row r="232" spans="1:19" x14ac:dyDescent="0.3">
      <c r="A232" s="65" t="s">
        <v>66</v>
      </c>
      <c r="B232" s="65"/>
      <c r="C232" s="65"/>
      <c r="D232" s="65"/>
      <c r="E232" s="65"/>
      <c r="F232" s="65"/>
      <c r="G232" s="65"/>
      <c r="H232" s="65"/>
      <c r="I232" s="65"/>
      <c r="J232" s="65"/>
      <c r="K232" s="65"/>
      <c r="L232" s="65"/>
      <c r="M232" s="65"/>
      <c r="N232" s="65"/>
      <c r="O232" s="65"/>
      <c r="P232" s="65"/>
      <c r="Q232" s="65"/>
      <c r="R232" s="65"/>
      <c r="S232" s="65"/>
    </row>
    <row r="234" spans="1:19" ht="15.5" x14ac:dyDescent="0.3">
      <c r="A234" s="37" t="s">
        <v>54</v>
      </c>
      <c r="B234" s="37"/>
      <c r="C234" s="37"/>
      <c r="D234" s="37"/>
      <c r="E234" s="37"/>
      <c r="F234" s="37"/>
      <c r="G234" s="37"/>
      <c r="H234" s="37"/>
      <c r="I234" s="37"/>
      <c r="J234" s="37"/>
      <c r="K234" s="37"/>
      <c r="L234" s="37"/>
      <c r="M234" s="37"/>
      <c r="N234" s="37"/>
      <c r="O234" s="37"/>
      <c r="P234" s="37"/>
      <c r="Q234" s="37"/>
      <c r="R234" s="37"/>
      <c r="S234" s="37"/>
    </row>
    <row r="235" spans="1:19" s="39" customFormat="1" ht="6" customHeight="1" x14ac:dyDescent="0.3">
      <c r="C235" s="40"/>
      <c r="D235" s="40"/>
      <c r="E235" s="40"/>
      <c r="F235" s="40"/>
      <c r="G235" s="40"/>
      <c r="H235" s="40"/>
      <c r="I235" s="40"/>
      <c r="J235" s="40"/>
      <c r="K235" s="40"/>
      <c r="L235" s="40"/>
      <c r="M235" s="40"/>
      <c r="N235" s="40"/>
      <c r="O235" s="40"/>
      <c r="P235" s="40"/>
      <c r="Q235" s="40"/>
      <c r="R235" s="40"/>
      <c r="S235" s="40"/>
    </row>
    <row r="236" spans="1:19" ht="14.5" thickBot="1" x14ac:dyDescent="0.35">
      <c r="A236" s="41"/>
      <c r="B236" s="41"/>
      <c r="C236" s="42">
        <v>800</v>
      </c>
      <c r="D236" s="42">
        <v>1000</v>
      </c>
      <c r="E236" s="42">
        <v>1200</v>
      </c>
      <c r="F236" s="42">
        <v>1400</v>
      </c>
      <c r="G236" s="42">
        <v>1600</v>
      </c>
      <c r="H236" s="42">
        <v>1800</v>
      </c>
      <c r="I236" s="42">
        <v>2000</v>
      </c>
      <c r="J236" s="42">
        <v>2200</v>
      </c>
      <c r="K236" s="42">
        <v>2400</v>
      </c>
      <c r="L236" s="42">
        <v>2600</v>
      </c>
      <c r="M236" s="42">
        <v>2800</v>
      </c>
      <c r="N236" s="42">
        <v>3000</v>
      </c>
      <c r="O236" s="42">
        <v>3200</v>
      </c>
      <c r="P236" s="42">
        <v>3400</v>
      </c>
      <c r="Q236" s="42">
        <v>3600</v>
      </c>
      <c r="R236" s="42">
        <v>3800</v>
      </c>
      <c r="S236" s="42">
        <v>4000</v>
      </c>
    </row>
    <row r="237" spans="1:19" x14ac:dyDescent="0.3">
      <c r="A237" s="43">
        <v>800</v>
      </c>
      <c r="B237" s="44"/>
      <c r="C237" s="45">
        <v>59.430000000000064</v>
      </c>
      <c r="D237" s="46">
        <v>65.509999999999991</v>
      </c>
      <c r="E237" s="46">
        <v>71.579999999999927</v>
      </c>
      <c r="F237" s="46">
        <v>77.670000000000073</v>
      </c>
      <c r="G237" s="46">
        <v>83.740000000000009</v>
      </c>
      <c r="H237" s="46">
        <v>89.819999999999936</v>
      </c>
      <c r="I237" s="46">
        <v>95.889999999999986</v>
      </c>
      <c r="J237" s="46">
        <v>101.95999999999992</v>
      </c>
      <c r="K237" s="46">
        <v>108.03999999999996</v>
      </c>
      <c r="L237" s="46">
        <v>114.1099999999999</v>
      </c>
      <c r="M237" s="46">
        <v>120.18999999999983</v>
      </c>
      <c r="N237" s="46">
        <v>126.25999999999999</v>
      </c>
      <c r="O237" s="46">
        <v>132.33999999999992</v>
      </c>
      <c r="P237" s="46">
        <v>138.40999999999985</v>
      </c>
      <c r="Q237" s="46">
        <v>144.48000000000002</v>
      </c>
      <c r="R237" s="46">
        <v>150.55999999999995</v>
      </c>
      <c r="S237" s="46">
        <v>156.63000000000011</v>
      </c>
    </row>
    <row r="238" spans="1:19" x14ac:dyDescent="0.3">
      <c r="A238" s="48">
        <v>1000</v>
      </c>
      <c r="B238" s="44"/>
      <c r="C238" s="49">
        <v>62.480000000000018</v>
      </c>
      <c r="D238" s="50">
        <v>68.549999999999955</v>
      </c>
      <c r="E238" s="50">
        <v>74.63</v>
      </c>
      <c r="F238" s="50">
        <v>80.700000000000045</v>
      </c>
      <c r="G238" s="50">
        <v>86.770000000000095</v>
      </c>
      <c r="H238" s="50">
        <v>92.849999999999909</v>
      </c>
      <c r="I238" s="50">
        <v>98.920000000000073</v>
      </c>
      <c r="J238" s="50">
        <v>105</v>
      </c>
      <c r="K238" s="50">
        <v>111.06999999999994</v>
      </c>
      <c r="L238" s="50">
        <v>117.15000000000009</v>
      </c>
      <c r="M238" s="50">
        <v>123.22000000000003</v>
      </c>
      <c r="N238" s="50">
        <v>129.29999999999995</v>
      </c>
      <c r="O238" s="53">
        <v>135.38000000000011</v>
      </c>
      <c r="P238" s="53">
        <v>141.45000000000005</v>
      </c>
      <c r="Q238" s="53">
        <v>147.52999999999997</v>
      </c>
      <c r="R238" s="53">
        <v>153.60000000000014</v>
      </c>
      <c r="S238" s="53">
        <v>159.68000000000006</v>
      </c>
    </row>
    <row r="239" spans="1:19" x14ac:dyDescent="0.3">
      <c r="A239" s="48">
        <v>1200</v>
      </c>
      <c r="B239" s="44"/>
      <c r="C239" s="49">
        <v>65.509999999999991</v>
      </c>
      <c r="D239" s="50">
        <v>71.590000000000032</v>
      </c>
      <c r="E239" s="50">
        <v>77.659999999999968</v>
      </c>
      <c r="F239" s="50">
        <v>83.730000000000018</v>
      </c>
      <c r="G239" s="50">
        <v>89.810000000000059</v>
      </c>
      <c r="H239" s="50">
        <v>95.8900000000001</v>
      </c>
      <c r="I239" s="50">
        <v>101.97000000000003</v>
      </c>
      <c r="J239" s="50">
        <v>108.04000000000019</v>
      </c>
      <c r="K239" s="50">
        <v>114.11000000000013</v>
      </c>
      <c r="L239" s="50">
        <v>120.19000000000005</v>
      </c>
      <c r="M239" s="50">
        <v>126.25999999999999</v>
      </c>
      <c r="N239" s="50">
        <v>132.33999999999992</v>
      </c>
      <c r="O239" s="53">
        <v>138.40999999999985</v>
      </c>
      <c r="P239" s="53">
        <v>144.49</v>
      </c>
      <c r="Q239" s="53">
        <v>150.55999999999995</v>
      </c>
      <c r="R239" s="53">
        <v>156.62999999999988</v>
      </c>
      <c r="S239" s="53">
        <v>162.71000000000004</v>
      </c>
    </row>
    <row r="240" spans="1:19" x14ac:dyDescent="0.3">
      <c r="A240" s="48">
        <v>1400</v>
      </c>
      <c r="B240" s="44"/>
      <c r="C240" s="49">
        <v>68.549999999999955</v>
      </c>
      <c r="D240" s="50">
        <v>74.62</v>
      </c>
      <c r="E240" s="50">
        <v>80.699999999999932</v>
      </c>
      <c r="F240" s="50">
        <v>86.779999999999973</v>
      </c>
      <c r="G240" s="50">
        <v>92.850000000000023</v>
      </c>
      <c r="H240" s="50">
        <v>98.92999999999995</v>
      </c>
      <c r="I240" s="50">
        <v>105</v>
      </c>
      <c r="J240" s="50">
        <v>111.06999999999994</v>
      </c>
      <c r="K240" s="50">
        <v>117.14999999999986</v>
      </c>
      <c r="L240" s="50">
        <v>123.22000000000003</v>
      </c>
      <c r="M240" s="50">
        <v>129.29999999999995</v>
      </c>
      <c r="N240" s="50">
        <v>135.36999999999989</v>
      </c>
      <c r="O240" s="53">
        <v>141.45000000000005</v>
      </c>
      <c r="P240" s="53">
        <v>147.52999999999997</v>
      </c>
      <c r="Q240" s="53">
        <v>153.60000000000014</v>
      </c>
      <c r="R240" s="53">
        <v>159.68000000000006</v>
      </c>
      <c r="S240" s="53">
        <v>165.75</v>
      </c>
    </row>
    <row r="241" spans="1:19" x14ac:dyDescent="0.3">
      <c r="A241" s="48">
        <v>1600</v>
      </c>
      <c r="B241" s="44"/>
      <c r="C241" s="49">
        <v>71.580000000000041</v>
      </c>
      <c r="D241" s="50">
        <v>77.669999999999959</v>
      </c>
      <c r="E241" s="50">
        <v>83.740000000000009</v>
      </c>
      <c r="F241" s="50">
        <v>89.809999999999945</v>
      </c>
      <c r="G241" s="50">
        <v>95.879999999999882</v>
      </c>
      <c r="H241" s="50">
        <v>101.96000000000004</v>
      </c>
      <c r="I241" s="50">
        <v>108.02999999999997</v>
      </c>
      <c r="J241" s="50">
        <v>114.12000000000012</v>
      </c>
      <c r="K241" s="50">
        <v>120.19000000000005</v>
      </c>
      <c r="L241" s="50">
        <v>126.26999999999998</v>
      </c>
      <c r="M241" s="50">
        <v>132.34000000000015</v>
      </c>
      <c r="N241" s="50">
        <v>138.41000000000008</v>
      </c>
      <c r="O241" s="53">
        <v>144.49</v>
      </c>
      <c r="P241" s="53">
        <v>150.55999999999995</v>
      </c>
      <c r="Q241" s="53">
        <v>156.6400000000001</v>
      </c>
      <c r="R241" s="53">
        <v>162.70999999999981</v>
      </c>
      <c r="S241" s="53">
        <v>168.78999999999996</v>
      </c>
    </row>
    <row r="242" spans="1:19" x14ac:dyDescent="0.3">
      <c r="A242" s="48">
        <v>1800</v>
      </c>
      <c r="B242" s="44"/>
      <c r="C242" s="52">
        <v>74.63</v>
      </c>
      <c r="D242" s="53">
        <v>80.700000000000045</v>
      </c>
      <c r="E242" s="53">
        <v>86.780000000000086</v>
      </c>
      <c r="F242" s="53">
        <v>92.850000000000023</v>
      </c>
      <c r="G242" s="53">
        <v>98.930000000000064</v>
      </c>
      <c r="H242" s="53">
        <v>105</v>
      </c>
      <c r="I242" s="53">
        <v>111.08000000000015</v>
      </c>
      <c r="J242" s="53">
        <v>117.14999999999986</v>
      </c>
      <c r="K242" s="53">
        <v>123.2199999999998</v>
      </c>
      <c r="L242" s="53">
        <v>129.29999999999995</v>
      </c>
      <c r="M242" s="53">
        <v>135.36999999999989</v>
      </c>
      <c r="N242" s="53">
        <v>141.44999999999982</v>
      </c>
      <c r="O242" s="53">
        <v>147.51999999999998</v>
      </c>
      <c r="P242" s="53">
        <v>153.59999999999991</v>
      </c>
      <c r="Q242" s="53">
        <v>159.67000000000007</v>
      </c>
      <c r="R242" s="53">
        <v>165.75</v>
      </c>
      <c r="S242" s="53">
        <v>171.82999999999993</v>
      </c>
    </row>
    <row r="243" spans="1:19" x14ac:dyDescent="0.3">
      <c r="A243" s="48">
        <v>2000</v>
      </c>
      <c r="B243" s="44"/>
      <c r="C243" s="52">
        <v>77.659999999999968</v>
      </c>
      <c r="D243" s="53">
        <v>83.740000000000009</v>
      </c>
      <c r="E243" s="53">
        <v>89.809999999999945</v>
      </c>
      <c r="F243" s="53">
        <v>95.889999999999986</v>
      </c>
      <c r="G243" s="53">
        <v>101.96000000000004</v>
      </c>
      <c r="H243" s="53">
        <v>108.02999999999997</v>
      </c>
      <c r="I243" s="53">
        <v>114.1099999999999</v>
      </c>
      <c r="J243" s="53">
        <v>120.18000000000006</v>
      </c>
      <c r="K243" s="53">
        <v>126.25999999999999</v>
      </c>
      <c r="L243" s="53">
        <v>132.33999999999992</v>
      </c>
      <c r="M243" s="53">
        <v>138.42000000000007</v>
      </c>
      <c r="N243" s="53">
        <v>144.49</v>
      </c>
      <c r="O243" s="53">
        <v>150.55999999999995</v>
      </c>
      <c r="P243" s="53">
        <v>156.6400000000001</v>
      </c>
      <c r="Q243" s="53">
        <v>162.71000000000004</v>
      </c>
      <c r="R243" s="53">
        <v>168.79000000000019</v>
      </c>
      <c r="S243" s="53">
        <v>174.86000000000013</v>
      </c>
    </row>
    <row r="244" spans="1:19" x14ac:dyDescent="0.3">
      <c r="A244" s="48">
        <v>2200</v>
      </c>
      <c r="B244" s="44"/>
      <c r="C244" s="52">
        <v>80.699999999999932</v>
      </c>
      <c r="D244" s="53">
        <v>86.769999999999982</v>
      </c>
      <c r="E244" s="53">
        <v>92.850000000000023</v>
      </c>
      <c r="F244" s="53">
        <v>98.930000000000064</v>
      </c>
      <c r="G244" s="53">
        <v>105</v>
      </c>
      <c r="H244" s="53">
        <v>111.08000000000015</v>
      </c>
      <c r="I244" s="53">
        <v>117.15000000000009</v>
      </c>
      <c r="J244" s="53">
        <v>123.23000000000002</v>
      </c>
      <c r="K244" s="53">
        <v>129.30000000000018</v>
      </c>
      <c r="L244" s="53">
        <v>135.37000000000012</v>
      </c>
      <c r="M244" s="53">
        <v>141.45000000000005</v>
      </c>
      <c r="N244" s="53">
        <v>147.52999999999997</v>
      </c>
      <c r="O244" s="53">
        <v>153.59999999999991</v>
      </c>
      <c r="P244" s="53">
        <v>159.68000000000006</v>
      </c>
      <c r="Q244" s="53">
        <v>165.75</v>
      </c>
      <c r="R244" s="53">
        <v>171.82000000000016</v>
      </c>
      <c r="S244" s="53">
        <v>177.90000000000009</v>
      </c>
    </row>
    <row r="245" spans="1:19" x14ac:dyDescent="0.3">
      <c r="A245" s="48">
        <v>2400</v>
      </c>
      <c r="B245" s="44"/>
      <c r="C245" s="52">
        <v>83.740000000000009</v>
      </c>
      <c r="D245" s="53">
        <v>89.82000000000005</v>
      </c>
      <c r="E245" s="53">
        <v>95.8900000000001</v>
      </c>
      <c r="F245" s="53">
        <v>101.95999999999981</v>
      </c>
      <c r="G245" s="53">
        <v>108.04000000000019</v>
      </c>
      <c r="H245" s="53">
        <v>114.1099999999999</v>
      </c>
      <c r="I245" s="53">
        <v>120.18999999999983</v>
      </c>
      <c r="J245" s="53">
        <v>126.25999999999999</v>
      </c>
      <c r="K245" s="53">
        <v>132.32999999999993</v>
      </c>
      <c r="L245" s="53">
        <v>138.41000000000008</v>
      </c>
      <c r="M245" s="53">
        <v>144.49</v>
      </c>
      <c r="N245" s="53">
        <v>150.55999999999995</v>
      </c>
      <c r="O245" s="53">
        <v>156.6400000000001</v>
      </c>
      <c r="P245" s="53">
        <v>162.71000000000004</v>
      </c>
      <c r="Q245" s="53">
        <v>168.78999999999996</v>
      </c>
      <c r="R245" s="53">
        <v>174.8599999999999</v>
      </c>
      <c r="S245" s="53">
        <v>180.93000000000006</v>
      </c>
    </row>
    <row r="246" spans="1:19" x14ac:dyDescent="0.3">
      <c r="A246" s="48">
        <v>2600</v>
      </c>
      <c r="B246" s="44"/>
      <c r="C246" s="52">
        <v>86.779999999999973</v>
      </c>
      <c r="D246" s="53">
        <v>92.849999999999909</v>
      </c>
      <c r="E246" s="53">
        <v>98.920000000000073</v>
      </c>
      <c r="F246" s="53">
        <v>105</v>
      </c>
      <c r="G246" s="53">
        <v>111.06999999999994</v>
      </c>
      <c r="H246" s="53">
        <v>117.15000000000009</v>
      </c>
      <c r="I246" s="53">
        <v>123.23000000000002</v>
      </c>
      <c r="J246" s="53">
        <v>129.29999999999995</v>
      </c>
      <c r="K246" s="53">
        <v>135.38000000000011</v>
      </c>
      <c r="L246" s="53">
        <v>141.45000000000005</v>
      </c>
      <c r="M246" s="53">
        <v>147.51999999999998</v>
      </c>
      <c r="N246" s="53">
        <v>153.59999999999991</v>
      </c>
      <c r="O246" s="53">
        <v>159.68000000000006</v>
      </c>
      <c r="P246" s="53">
        <v>165.75</v>
      </c>
      <c r="Q246" s="53">
        <v>171.82999999999993</v>
      </c>
      <c r="R246" s="53">
        <v>177.89999999999986</v>
      </c>
      <c r="S246" s="53">
        <v>183.97000000000003</v>
      </c>
    </row>
    <row r="247" spans="1:19" x14ac:dyDescent="0.3">
      <c r="A247" s="48">
        <v>2800</v>
      </c>
      <c r="B247" s="44"/>
      <c r="C247" s="52">
        <v>89.809999999999945</v>
      </c>
      <c r="D247" s="53">
        <v>95.88</v>
      </c>
      <c r="E247" s="53">
        <v>101.95999999999992</v>
      </c>
      <c r="F247" s="53">
        <v>108.03999999999996</v>
      </c>
      <c r="G247" s="53">
        <v>114.11000000000013</v>
      </c>
      <c r="H247" s="53">
        <v>120.19000000000005</v>
      </c>
      <c r="I247" s="53">
        <v>126.25999999999999</v>
      </c>
      <c r="J247" s="53">
        <v>132.34000000000015</v>
      </c>
      <c r="K247" s="53">
        <v>138.40999999999985</v>
      </c>
      <c r="L247" s="53">
        <v>144.49</v>
      </c>
      <c r="M247" s="53">
        <v>150.55999999999995</v>
      </c>
      <c r="N247" s="53">
        <v>156.6400000000001</v>
      </c>
      <c r="O247" s="53">
        <v>162.70999999999981</v>
      </c>
      <c r="P247" s="53">
        <v>168.77999999999997</v>
      </c>
      <c r="Q247" s="53">
        <v>174.8599999999999</v>
      </c>
      <c r="R247" s="53">
        <v>180.94000000000005</v>
      </c>
      <c r="S247" s="53">
        <v>187.02000000000021</v>
      </c>
    </row>
    <row r="248" spans="1:19" x14ac:dyDescent="0.3">
      <c r="A248" s="48">
        <v>3000</v>
      </c>
      <c r="B248" s="44"/>
      <c r="C248" s="52">
        <v>92.850000000000023</v>
      </c>
      <c r="D248" s="53">
        <v>98.930000000000064</v>
      </c>
      <c r="E248" s="53">
        <v>104.99999999999989</v>
      </c>
      <c r="F248" s="53">
        <v>111.06999999999994</v>
      </c>
      <c r="G248" s="53">
        <v>117.14999999999986</v>
      </c>
      <c r="H248" s="53">
        <v>123.22000000000003</v>
      </c>
      <c r="I248" s="53">
        <v>129.29999999999995</v>
      </c>
      <c r="J248" s="53">
        <v>135.37999999999988</v>
      </c>
      <c r="K248" s="53">
        <v>141.45000000000005</v>
      </c>
      <c r="L248" s="53">
        <v>147.51999999999998</v>
      </c>
      <c r="M248" s="53">
        <v>153.60000000000014</v>
      </c>
      <c r="N248" s="53">
        <v>159.68000000000006</v>
      </c>
      <c r="O248" s="53">
        <v>165.75</v>
      </c>
      <c r="P248" s="53">
        <v>171.83000000000015</v>
      </c>
      <c r="Q248" s="53">
        <v>177.90000000000009</v>
      </c>
      <c r="R248" s="53">
        <v>183.98000000000002</v>
      </c>
      <c r="S248" s="53">
        <v>190.04999999999995</v>
      </c>
    </row>
    <row r="249" spans="1:19" x14ac:dyDescent="0.3">
      <c r="A249" s="48">
        <v>3200</v>
      </c>
      <c r="B249" s="44"/>
      <c r="C249" s="52">
        <v>95.889999999999986</v>
      </c>
      <c r="D249" s="53">
        <v>101.96000000000004</v>
      </c>
      <c r="E249" s="53">
        <v>108.03999999999996</v>
      </c>
      <c r="F249" s="53">
        <v>114.12000000000012</v>
      </c>
      <c r="G249" s="53">
        <v>120.19000000000005</v>
      </c>
      <c r="H249" s="53">
        <v>126.25999999999999</v>
      </c>
      <c r="I249" s="53">
        <v>132.34000000000015</v>
      </c>
      <c r="J249" s="53">
        <v>138.41000000000008</v>
      </c>
      <c r="K249" s="53">
        <v>144.49</v>
      </c>
      <c r="L249" s="53">
        <v>150.56000000000017</v>
      </c>
      <c r="M249" s="53">
        <v>156.63999999999987</v>
      </c>
      <c r="N249" s="53">
        <v>162.71000000000004</v>
      </c>
      <c r="O249" s="53">
        <v>168.77999999999997</v>
      </c>
      <c r="P249" s="53">
        <v>174.86000000000013</v>
      </c>
      <c r="Q249" s="53">
        <v>180.93000000000006</v>
      </c>
      <c r="R249" s="53">
        <v>187.02000000000021</v>
      </c>
      <c r="S249" s="53">
        <v>193.08999999999992</v>
      </c>
    </row>
    <row r="250" spans="1:19" x14ac:dyDescent="0.3">
      <c r="A250" s="48">
        <v>3400</v>
      </c>
      <c r="B250" s="44"/>
      <c r="C250" s="52">
        <v>98.919999999999959</v>
      </c>
      <c r="D250" s="53">
        <v>105.00000000000011</v>
      </c>
      <c r="E250" s="53">
        <v>111.06999999999994</v>
      </c>
      <c r="F250" s="53">
        <v>117.15000000000009</v>
      </c>
      <c r="G250" s="53">
        <v>123.2199999999998</v>
      </c>
      <c r="H250" s="53">
        <v>129.30000000000018</v>
      </c>
      <c r="I250" s="53">
        <v>135.36999999999989</v>
      </c>
      <c r="J250" s="53">
        <v>141.44999999999982</v>
      </c>
      <c r="K250" s="53">
        <v>147.51999999999998</v>
      </c>
      <c r="L250" s="53">
        <v>153.59999999999991</v>
      </c>
      <c r="M250" s="53">
        <v>159.68000000000006</v>
      </c>
      <c r="N250" s="53">
        <v>165.75</v>
      </c>
      <c r="O250" s="53">
        <v>171.81999999999994</v>
      </c>
      <c r="P250" s="53">
        <v>177.89999999999986</v>
      </c>
      <c r="Q250" s="53">
        <v>183.98000000000002</v>
      </c>
      <c r="R250" s="53">
        <v>190.05000000000018</v>
      </c>
      <c r="S250" s="53">
        <v>196.12000000000012</v>
      </c>
    </row>
    <row r="251" spans="1:19" x14ac:dyDescent="0.3">
      <c r="A251" s="48">
        <v>3600</v>
      </c>
      <c r="B251" s="44"/>
      <c r="C251" s="52">
        <v>101.96000000000004</v>
      </c>
      <c r="D251" s="53">
        <v>108.03999999999996</v>
      </c>
      <c r="E251" s="53">
        <v>114.12000000000012</v>
      </c>
      <c r="F251" s="53">
        <v>120.19000000000005</v>
      </c>
      <c r="G251" s="53">
        <v>126.26999999999998</v>
      </c>
      <c r="H251" s="53">
        <v>132.33999999999992</v>
      </c>
      <c r="I251" s="53">
        <v>138.41000000000008</v>
      </c>
      <c r="J251" s="53">
        <v>144.49</v>
      </c>
      <c r="K251" s="53">
        <v>150.55999999999995</v>
      </c>
      <c r="L251" s="53">
        <v>156.6400000000001</v>
      </c>
      <c r="M251" s="53">
        <v>162.71000000000004</v>
      </c>
      <c r="N251" s="53">
        <v>168.78999999999996</v>
      </c>
      <c r="O251" s="53">
        <v>174.86000000000013</v>
      </c>
      <c r="P251" s="53">
        <v>180.93000000000006</v>
      </c>
      <c r="Q251" s="53">
        <v>187.01999999999998</v>
      </c>
      <c r="R251" s="53">
        <v>193.08000000000015</v>
      </c>
      <c r="S251" s="53">
        <v>199.16999999999985</v>
      </c>
    </row>
    <row r="252" spans="1:19" x14ac:dyDescent="0.3">
      <c r="A252" s="48">
        <v>3800</v>
      </c>
      <c r="B252" s="44"/>
      <c r="C252" s="52">
        <v>105</v>
      </c>
      <c r="D252" s="53">
        <v>111.07999999999993</v>
      </c>
      <c r="E252" s="53">
        <v>117.15000000000009</v>
      </c>
      <c r="F252" s="53">
        <v>123.23000000000002</v>
      </c>
      <c r="G252" s="53">
        <v>129.29999999999995</v>
      </c>
      <c r="H252" s="53">
        <v>135.37000000000012</v>
      </c>
      <c r="I252" s="53">
        <v>141.45000000000005</v>
      </c>
      <c r="J252" s="53">
        <v>147.51999999999998</v>
      </c>
      <c r="K252" s="53">
        <v>153.60000000000014</v>
      </c>
      <c r="L252" s="53">
        <v>159.68000000000006</v>
      </c>
      <c r="M252" s="53">
        <v>165.75</v>
      </c>
      <c r="N252" s="53">
        <v>171.82999999999993</v>
      </c>
      <c r="O252" s="53">
        <v>177.89999999999986</v>
      </c>
      <c r="P252" s="53">
        <v>183.98000000000002</v>
      </c>
      <c r="Q252" s="53">
        <v>190.04999999999973</v>
      </c>
      <c r="R252" s="53">
        <v>196.11999999999989</v>
      </c>
      <c r="S252" s="53">
        <v>202.20000000000027</v>
      </c>
    </row>
    <row r="253" spans="1:19" x14ac:dyDescent="0.3">
      <c r="A253" s="48">
        <v>4000</v>
      </c>
      <c r="B253" s="44"/>
      <c r="C253" s="52">
        <v>108.04000000000008</v>
      </c>
      <c r="D253" s="53">
        <v>114.1099999999999</v>
      </c>
      <c r="E253" s="53">
        <v>120.18999999999983</v>
      </c>
      <c r="F253" s="53">
        <v>126.25999999999999</v>
      </c>
      <c r="G253" s="53">
        <v>132.32999999999993</v>
      </c>
      <c r="H253" s="53">
        <v>138.41999999999985</v>
      </c>
      <c r="I253" s="53">
        <v>144.49</v>
      </c>
      <c r="J253" s="53">
        <v>150.56999999999994</v>
      </c>
      <c r="K253" s="53">
        <v>156.63999999999987</v>
      </c>
      <c r="L253" s="53">
        <v>162.71000000000004</v>
      </c>
      <c r="M253" s="53">
        <v>168.78999999999996</v>
      </c>
      <c r="N253" s="53">
        <v>174.8599999999999</v>
      </c>
      <c r="O253" s="53">
        <v>180.94000000000005</v>
      </c>
      <c r="P253" s="53">
        <v>187.01999999999998</v>
      </c>
      <c r="Q253" s="53">
        <v>193.07999999999993</v>
      </c>
      <c r="R253" s="53">
        <v>199.15999999999985</v>
      </c>
      <c r="S253" s="53">
        <v>205.24</v>
      </c>
    </row>
    <row r="254" spans="1:19" x14ac:dyDescent="0.3">
      <c r="A254" s="48">
        <v>4200</v>
      </c>
      <c r="B254" s="44"/>
      <c r="C254" s="52">
        <v>111.06999999999994</v>
      </c>
      <c r="D254" s="53">
        <v>117.15000000000009</v>
      </c>
      <c r="E254" s="53">
        <v>123.23000000000002</v>
      </c>
      <c r="F254" s="53">
        <v>129.29999999999995</v>
      </c>
      <c r="G254" s="53">
        <v>135.38000000000011</v>
      </c>
      <c r="H254" s="53">
        <v>141.45000000000005</v>
      </c>
      <c r="I254" s="53">
        <v>147.51999999999998</v>
      </c>
      <c r="J254" s="53">
        <v>153.60000000000014</v>
      </c>
      <c r="K254" s="53">
        <v>159.67000000000007</v>
      </c>
      <c r="L254" s="53">
        <v>165.75</v>
      </c>
      <c r="M254" s="53">
        <v>171.81999999999994</v>
      </c>
      <c r="N254" s="53">
        <v>177.89999999999986</v>
      </c>
      <c r="O254" s="53">
        <v>183.98000000000002</v>
      </c>
      <c r="P254" s="53">
        <v>190.04999999999995</v>
      </c>
      <c r="Q254" s="53">
        <v>196.12999999999988</v>
      </c>
      <c r="R254" s="53">
        <v>202.20000000000027</v>
      </c>
      <c r="S254" s="53">
        <v>208.26999999999998</v>
      </c>
    </row>
    <row r="255" spans="1:19" x14ac:dyDescent="0.3">
      <c r="A255" s="48">
        <v>4400</v>
      </c>
      <c r="B255" s="44"/>
      <c r="C255" s="52">
        <v>114.11999999999989</v>
      </c>
      <c r="D255" s="53">
        <v>120.19000000000005</v>
      </c>
      <c r="E255" s="53">
        <v>126.25999999999999</v>
      </c>
      <c r="F255" s="53">
        <v>132.33000000000015</v>
      </c>
      <c r="G255" s="53">
        <v>138.41000000000008</v>
      </c>
      <c r="H255" s="53">
        <v>144.47999999999979</v>
      </c>
      <c r="I255" s="53">
        <v>150.55999999999995</v>
      </c>
      <c r="J255" s="53">
        <v>156.63999999999987</v>
      </c>
      <c r="K255" s="53">
        <v>162.72000000000003</v>
      </c>
      <c r="L255" s="53">
        <v>168.78999999999996</v>
      </c>
      <c r="M255" s="53">
        <v>174.8599999999999</v>
      </c>
      <c r="N255" s="53">
        <v>180.94000000000005</v>
      </c>
      <c r="O255" s="53">
        <v>187.01</v>
      </c>
      <c r="P255" s="53">
        <v>193.08999999999992</v>
      </c>
      <c r="Q255" s="53">
        <v>199.16999999999985</v>
      </c>
      <c r="R255" s="53">
        <v>205.23999999999978</v>
      </c>
      <c r="S255" s="53">
        <v>211.30999999999995</v>
      </c>
    </row>
    <row r="256" spans="1:19" x14ac:dyDescent="0.3">
      <c r="A256" s="48">
        <v>4600</v>
      </c>
      <c r="B256" s="44"/>
      <c r="C256" s="52">
        <v>117.14999999999986</v>
      </c>
      <c r="D256" s="53">
        <v>123.2199999999998</v>
      </c>
      <c r="E256" s="53">
        <v>129.29999999999995</v>
      </c>
      <c r="F256" s="53">
        <v>135.37999999999988</v>
      </c>
      <c r="G256" s="53">
        <v>141.45000000000005</v>
      </c>
      <c r="H256" s="53">
        <v>147.52999999999997</v>
      </c>
      <c r="I256" s="53">
        <v>153.59999999999991</v>
      </c>
      <c r="J256" s="53">
        <v>159.68000000000006</v>
      </c>
      <c r="K256" s="53">
        <v>165.75</v>
      </c>
      <c r="L256" s="53">
        <v>171.81999999999994</v>
      </c>
      <c r="M256" s="53">
        <v>177.89999999999986</v>
      </c>
      <c r="N256" s="53">
        <v>183.9699999999998</v>
      </c>
      <c r="O256" s="53">
        <v>190.04999999999995</v>
      </c>
      <c r="P256" s="53">
        <v>196.11999999999989</v>
      </c>
      <c r="Q256" s="53">
        <v>202.19999999999982</v>
      </c>
      <c r="R256" s="53">
        <v>208.26999999999998</v>
      </c>
      <c r="S256" s="53">
        <v>214.34999999999991</v>
      </c>
    </row>
    <row r="257" spans="1:19" x14ac:dyDescent="0.3">
      <c r="A257" s="48">
        <v>4800</v>
      </c>
      <c r="B257" s="44"/>
      <c r="C257" s="52">
        <v>120.18000000000006</v>
      </c>
      <c r="D257" s="53">
        <v>126.25999999999999</v>
      </c>
      <c r="E257" s="53">
        <v>132.33000000000015</v>
      </c>
      <c r="F257" s="53">
        <v>138.41000000000008</v>
      </c>
      <c r="G257" s="53">
        <v>144.49</v>
      </c>
      <c r="H257" s="53">
        <v>150.56000000000017</v>
      </c>
      <c r="I257" s="53">
        <v>156.63000000000011</v>
      </c>
      <c r="J257" s="53">
        <v>162.71000000000004</v>
      </c>
      <c r="K257" s="53">
        <v>168.77999999999997</v>
      </c>
      <c r="L257" s="53">
        <v>174.86000000000013</v>
      </c>
      <c r="M257" s="53">
        <v>180.94000000000005</v>
      </c>
      <c r="N257" s="53">
        <v>187.01</v>
      </c>
      <c r="O257" s="53">
        <v>193.08000000000015</v>
      </c>
      <c r="P257" s="53">
        <v>199.15999999999985</v>
      </c>
      <c r="Q257" s="53">
        <v>205.24000000000024</v>
      </c>
      <c r="R257" s="53">
        <v>211.30999999999995</v>
      </c>
      <c r="S257" s="53">
        <v>217.37999999999965</v>
      </c>
    </row>
    <row r="258" spans="1:19" x14ac:dyDescent="0.3">
      <c r="A258" s="48">
        <v>5000</v>
      </c>
      <c r="B258" s="44"/>
      <c r="C258" s="52">
        <v>123.23000000000002</v>
      </c>
      <c r="D258" s="53">
        <v>129.29999999999995</v>
      </c>
      <c r="E258" s="53">
        <v>135.38000000000011</v>
      </c>
      <c r="F258" s="53">
        <v>141.44999999999982</v>
      </c>
      <c r="G258" s="53">
        <v>147.52999999999997</v>
      </c>
      <c r="H258" s="53">
        <v>153.59999999999991</v>
      </c>
      <c r="I258" s="53">
        <v>159.68000000000006</v>
      </c>
      <c r="J258" s="53">
        <v>165.75</v>
      </c>
      <c r="K258" s="53">
        <v>171.82999999999993</v>
      </c>
      <c r="L258" s="53">
        <v>177.90000000000009</v>
      </c>
      <c r="M258" s="53">
        <v>183.98000000000002</v>
      </c>
      <c r="N258" s="53">
        <v>190.04999999999995</v>
      </c>
      <c r="O258" s="53">
        <v>196.13000000000011</v>
      </c>
      <c r="P258" s="53">
        <v>202.20000000000005</v>
      </c>
      <c r="Q258" s="53">
        <v>208.26999999999998</v>
      </c>
      <c r="R258" s="53">
        <v>214.34999999999991</v>
      </c>
      <c r="S258" s="53">
        <v>220.42999999999984</v>
      </c>
    </row>
    <row r="259" spans="1:19" x14ac:dyDescent="0.3">
      <c r="A259" s="48">
        <v>5200</v>
      </c>
      <c r="B259" s="44"/>
      <c r="C259" s="52">
        <v>126.25999999999999</v>
      </c>
      <c r="D259" s="53">
        <v>132.33999999999992</v>
      </c>
      <c r="E259" s="53">
        <v>138.40999999999985</v>
      </c>
      <c r="F259" s="53">
        <v>144.49</v>
      </c>
      <c r="G259" s="53">
        <v>150.55999999999995</v>
      </c>
      <c r="H259" s="53">
        <v>156.6400000000001</v>
      </c>
      <c r="I259" s="53">
        <v>162.71000000000004</v>
      </c>
      <c r="J259" s="53">
        <v>168.78999999999996</v>
      </c>
      <c r="K259" s="53">
        <v>174.86000000000013</v>
      </c>
      <c r="L259" s="53">
        <v>180.94000000000005</v>
      </c>
      <c r="M259" s="53">
        <v>187.01</v>
      </c>
      <c r="N259" s="53">
        <v>193.08999999999992</v>
      </c>
      <c r="O259" s="53">
        <v>199.15999999999985</v>
      </c>
      <c r="P259" s="53">
        <v>205.24000000000024</v>
      </c>
      <c r="Q259" s="53">
        <v>211.30999999999995</v>
      </c>
      <c r="R259" s="53">
        <v>217.38999999999987</v>
      </c>
      <c r="S259" s="53">
        <v>223.45999999999958</v>
      </c>
    </row>
    <row r="260" spans="1:19" x14ac:dyDescent="0.3">
      <c r="A260" s="48">
        <v>5400</v>
      </c>
      <c r="B260" s="44"/>
      <c r="C260" s="52">
        <v>129.29999999999995</v>
      </c>
      <c r="D260" s="53">
        <v>135.37000000000012</v>
      </c>
      <c r="E260" s="53">
        <v>141.45000000000005</v>
      </c>
      <c r="F260" s="53">
        <v>147.51999999999998</v>
      </c>
      <c r="G260" s="53">
        <v>153.60000000000014</v>
      </c>
      <c r="H260" s="53">
        <v>159.68000000000006</v>
      </c>
      <c r="I260" s="53">
        <v>165.75</v>
      </c>
      <c r="J260" s="53">
        <v>171.82999999999993</v>
      </c>
      <c r="K260" s="53">
        <v>177.89999999999986</v>
      </c>
      <c r="L260" s="53">
        <v>183.98000000000002</v>
      </c>
      <c r="M260" s="53">
        <v>190.04999999999973</v>
      </c>
      <c r="N260" s="53">
        <v>196.12000000000012</v>
      </c>
      <c r="O260" s="53">
        <v>202.20000000000005</v>
      </c>
      <c r="P260" s="53">
        <v>208.26999999999998</v>
      </c>
      <c r="Q260" s="53">
        <v>214.34999999999991</v>
      </c>
      <c r="R260" s="53">
        <v>220.42999999999984</v>
      </c>
      <c r="S260" s="53">
        <v>226.5</v>
      </c>
    </row>
    <row r="261" spans="1:19" x14ac:dyDescent="0.3">
      <c r="A261" s="48">
        <v>5600</v>
      </c>
      <c r="B261" s="44"/>
      <c r="C261" s="52">
        <v>132.32999999999993</v>
      </c>
      <c r="D261" s="53">
        <v>138.42000000000007</v>
      </c>
      <c r="E261" s="53">
        <v>144.49</v>
      </c>
      <c r="F261" s="53">
        <v>150.55999999999995</v>
      </c>
      <c r="G261" s="53">
        <v>156.63999999999987</v>
      </c>
      <c r="H261" s="53">
        <v>162.71000000000004</v>
      </c>
      <c r="I261" s="53">
        <v>168.78999999999996</v>
      </c>
      <c r="J261" s="53">
        <v>174.8599999999999</v>
      </c>
      <c r="K261" s="53">
        <v>180.94000000000005</v>
      </c>
      <c r="L261" s="53">
        <v>187.01</v>
      </c>
      <c r="M261" s="53">
        <v>193.08999999999992</v>
      </c>
      <c r="N261" s="53">
        <v>199.15999999999985</v>
      </c>
      <c r="O261" s="53">
        <v>205.23999999999978</v>
      </c>
      <c r="P261" s="53">
        <v>211.30999999999995</v>
      </c>
      <c r="Q261" s="53">
        <v>217.38999999999987</v>
      </c>
      <c r="R261" s="53">
        <v>223.46000000000004</v>
      </c>
      <c r="S261" s="53">
        <v>229.5300000000002</v>
      </c>
    </row>
    <row r="262" spans="1:19" x14ac:dyDescent="0.3">
      <c r="A262" s="48">
        <v>5800</v>
      </c>
      <c r="B262" s="44"/>
      <c r="C262" s="52">
        <v>135.38000000000011</v>
      </c>
      <c r="D262" s="53">
        <v>141.44999999999982</v>
      </c>
      <c r="E262" s="53">
        <v>147.52999999999997</v>
      </c>
      <c r="F262" s="53">
        <v>153.60000000000014</v>
      </c>
      <c r="G262" s="53">
        <v>159.67000000000007</v>
      </c>
      <c r="H262" s="53">
        <v>165.75</v>
      </c>
      <c r="I262" s="53">
        <v>171.82000000000016</v>
      </c>
      <c r="J262" s="53">
        <v>177.90000000000009</v>
      </c>
      <c r="K262" s="53">
        <v>183.98000000000002</v>
      </c>
      <c r="L262" s="53">
        <v>190.04999999999995</v>
      </c>
      <c r="M262" s="53">
        <v>196.11999999999989</v>
      </c>
      <c r="N262" s="53">
        <v>202.20000000000005</v>
      </c>
      <c r="O262" s="53">
        <v>208.27000000000044</v>
      </c>
      <c r="P262" s="53">
        <v>214.34999999999991</v>
      </c>
      <c r="Q262" s="53">
        <v>220.42000000000007</v>
      </c>
      <c r="R262" s="53">
        <v>226.5</v>
      </c>
      <c r="S262" s="53">
        <v>232.57999999999993</v>
      </c>
    </row>
    <row r="263" spans="1:19" x14ac:dyDescent="0.3">
      <c r="A263" s="48">
        <v>6000</v>
      </c>
      <c r="B263" s="44"/>
      <c r="C263" s="52">
        <v>138.41000000000008</v>
      </c>
      <c r="D263" s="53">
        <v>144.49</v>
      </c>
      <c r="E263" s="53">
        <v>150.56000000000017</v>
      </c>
      <c r="F263" s="53">
        <v>156.63999999999987</v>
      </c>
      <c r="G263" s="53">
        <v>162.72000000000003</v>
      </c>
      <c r="H263" s="53">
        <v>168.78999999999996</v>
      </c>
      <c r="I263" s="53">
        <v>174.8599999999999</v>
      </c>
      <c r="J263" s="53">
        <v>180.94000000000005</v>
      </c>
      <c r="K263" s="53">
        <v>187.01</v>
      </c>
      <c r="L263" s="53">
        <v>193.09000000000015</v>
      </c>
      <c r="M263" s="53">
        <v>199.15999999999985</v>
      </c>
      <c r="N263" s="53">
        <v>205.24</v>
      </c>
      <c r="O263" s="53">
        <v>211.30999999999995</v>
      </c>
      <c r="P263" s="53">
        <v>217.39000000000033</v>
      </c>
      <c r="Q263" s="53">
        <v>223.46000000000004</v>
      </c>
      <c r="R263" s="53">
        <v>229.54000000000042</v>
      </c>
      <c r="S263" s="53">
        <v>235.61000000000013</v>
      </c>
    </row>
    <row r="264" spans="1:19" x14ac:dyDescent="0.3">
      <c r="A264" s="65"/>
      <c r="B264" s="65"/>
      <c r="C264" s="65"/>
      <c r="D264" s="65"/>
      <c r="E264" s="65"/>
      <c r="F264" s="65"/>
      <c r="G264" s="65"/>
      <c r="H264" s="65"/>
      <c r="I264" s="65"/>
      <c r="J264" s="65"/>
      <c r="K264" s="65"/>
      <c r="L264" s="65"/>
      <c r="M264" s="65"/>
      <c r="N264" s="65"/>
      <c r="O264" s="65"/>
      <c r="P264" s="65"/>
      <c r="Q264" s="65"/>
      <c r="R264" s="65"/>
      <c r="S264" s="65"/>
    </row>
    <row r="265" spans="1:19" ht="15.5" x14ac:dyDescent="0.3">
      <c r="A265" s="37" t="s">
        <v>118</v>
      </c>
      <c r="B265" s="37"/>
      <c r="C265" s="37"/>
      <c r="D265" s="37"/>
      <c r="E265" s="37"/>
      <c r="F265" s="37"/>
      <c r="G265" s="37"/>
      <c r="H265" s="37"/>
      <c r="I265" s="37"/>
      <c r="J265" s="37"/>
      <c r="K265" s="37"/>
      <c r="L265" s="37"/>
      <c r="M265" s="37"/>
      <c r="N265" s="37"/>
      <c r="O265" s="37"/>
      <c r="P265" s="37"/>
      <c r="Q265" s="37"/>
      <c r="R265" s="37"/>
      <c r="S265" s="37"/>
    </row>
    <row r="266" spans="1:19" hidden="1" x14ac:dyDescent="0.3">
      <c r="A266" s="38" t="s">
        <v>119</v>
      </c>
      <c r="B266" s="38"/>
      <c r="C266" s="38"/>
      <c r="D266" s="38"/>
      <c r="E266" s="38"/>
      <c r="F266" s="38"/>
      <c r="G266" s="38"/>
      <c r="H266" s="38"/>
      <c r="I266" s="38"/>
      <c r="J266" s="38"/>
      <c r="K266" s="38"/>
      <c r="L266" s="38"/>
      <c r="M266" s="38"/>
      <c r="N266" s="38"/>
      <c r="O266" s="38"/>
      <c r="P266" s="38"/>
      <c r="Q266" s="38"/>
      <c r="R266" s="38"/>
      <c r="S266" s="38"/>
    </row>
    <row r="267" spans="1:19" ht="15.5" x14ac:dyDescent="0.3">
      <c r="A267" s="39"/>
      <c r="B267" s="39"/>
      <c r="C267" s="40" t="s">
        <v>79</v>
      </c>
      <c r="D267" s="40"/>
      <c r="E267" s="40"/>
      <c r="F267" s="40"/>
      <c r="G267" s="40"/>
      <c r="H267" s="40"/>
      <c r="I267" s="40"/>
      <c r="J267" s="40"/>
      <c r="K267" s="40"/>
      <c r="L267" s="40"/>
      <c r="M267" s="40"/>
      <c r="N267" s="40"/>
      <c r="O267" s="40"/>
      <c r="P267" s="40"/>
      <c r="Q267" s="40"/>
      <c r="R267" s="40"/>
      <c r="S267" s="40"/>
    </row>
    <row r="268" spans="1:19" ht="14.5" thickBot="1" x14ac:dyDescent="0.35">
      <c r="A268" s="41"/>
      <c r="B268" s="41"/>
      <c r="C268" s="42">
        <v>800</v>
      </c>
      <c r="D268" s="42">
        <v>1000</v>
      </c>
      <c r="E268" s="42">
        <v>1200</v>
      </c>
      <c r="F268" s="42">
        <v>1400</v>
      </c>
      <c r="G268" s="42">
        <v>1600</v>
      </c>
      <c r="H268" s="42">
        <v>1800</v>
      </c>
      <c r="I268" s="42">
        <v>2000</v>
      </c>
      <c r="J268" s="42">
        <v>2200</v>
      </c>
      <c r="K268" s="42">
        <v>2400</v>
      </c>
      <c r="L268" s="42">
        <v>2600</v>
      </c>
      <c r="M268" s="42">
        <v>2800</v>
      </c>
      <c r="N268" s="42">
        <v>3000</v>
      </c>
      <c r="O268" s="42">
        <v>3200</v>
      </c>
      <c r="P268" s="42">
        <v>3400</v>
      </c>
      <c r="Q268" s="42">
        <v>3600</v>
      </c>
      <c r="R268" s="42">
        <v>3800</v>
      </c>
      <c r="S268" s="42">
        <v>4000</v>
      </c>
    </row>
    <row r="269" spans="1:19" x14ac:dyDescent="0.3">
      <c r="A269" s="43" t="s">
        <v>120</v>
      </c>
      <c r="B269" s="44"/>
      <c r="C269" s="45">
        <v>-28.42999999999995</v>
      </c>
      <c r="D269" s="46">
        <v>-34.870000000000005</v>
      </c>
      <c r="E269" s="46">
        <v>-41.289999999999964</v>
      </c>
      <c r="F269" s="46">
        <v>-47.699999999999932</v>
      </c>
      <c r="G269" s="46">
        <v>-54.149999999999977</v>
      </c>
      <c r="H269" s="46">
        <v>-60.560000000000059</v>
      </c>
      <c r="I269" s="46">
        <v>-66.970000000000027</v>
      </c>
      <c r="J269" s="46">
        <v>-73.389999999999986</v>
      </c>
      <c r="K269" s="46">
        <v>-79.840000000000146</v>
      </c>
      <c r="L269" s="46">
        <v>-86.250000000000114</v>
      </c>
      <c r="M269" s="46">
        <v>-92.660000000000082</v>
      </c>
      <c r="N269" s="46">
        <v>-99.080000000000155</v>
      </c>
      <c r="O269" s="47"/>
      <c r="P269" s="47"/>
      <c r="Q269" s="47"/>
      <c r="R269" s="47"/>
      <c r="S269" s="47"/>
    </row>
    <row r="270" spans="1:19" x14ac:dyDescent="0.3">
      <c r="A270" s="55"/>
      <c r="B270" s="61"/>
      <c r="C270" s="62"/>
      <c r="D270" s="62"/>
      <c r="E270" s="62"/>
      <c r="F270" s="62"/>
      <c r="G270" s="62"/>
      <c r="H270" s="62"/>
      <c r="I270" s="62"/>
      <c r="J270" s="62"/>
      <c r="K270" s="62"/>
      <c r="L270" s="62"/>
      <c r="M270" s="62"/>
      <c r="N270" s="62"/>
      <c r="O270" s="62"/>
      <c r="P270" s="62"/>
      <c r="Q270" s="62"/>
      <c r="R270" s="62"/>
      <c r="S270" s="62"/>
    </row>
    <row r="271" spans="1:19" ht="15.5" x14ac:dyDescent="0.3">
      <c r="A271" s="102" t="s">
        <v>55</v>
      </c>
      <c r="B271" s="102"/>
      <c r="C271" s="102"/>
      <c r="D271" s="102"/>
      <c r="E271" s="102"/>
      <c r="F271" s="102"/>
      <c r="G271" s="102"/>
      <c r="H271" s="102"/>
      <c r="I271" s="102"/>
      <c r="J271" s="102"/>
      <c r="K271" s="102"/>
      <c r="L271" s="102"/>
      <c r="M271" s="102"/>
      <c r="N271" s="102"/>
      <c r="O271" s="102"/>
      <c r="P271" s="102"/>
      <c r="Q271" s="103" t="s">
        <v>56</v>
      </c>
      <c r="R271" s="103"/>
      <c r="S271" s="103"/>
    </row>
    <row r="272" spans="1:19" x14ac:dyDescent="0.3">
      <c r="A272" s="38" t="s">
        <v>58</v>
      </c>
      <c r="B272" s="38"/>
      <c r="C272" s="38"/>
      <c r="D272" s="38"/>
      <c r="E272" s="38"/>
      <c r="F272" s="38"/>
      <c r="G272" s="38"/>
      <c r="H272" s="38"/>
      <c r="I272" s="38"/>
      <c r="J272" s="38"/>
      <c r="K272" s="38"/>
      <c r="L272" s="38"/>
      <c r="M272" s="38"/>
      <c r="N272" s="38"/>
      <c r="O272" s="38"/>
      <c r="P272" s="38"/>
      <c r="Q272" s="38"/>
      <c r="R272" s="68">
        <v>0</v>
      </c>
      <c r="S272" s="38"/>
    </row>
    <row r="273" spans="1:19" x14ac:dyDescent="0.3">
      <c r="A273" s="60" t="s">
        <v>59</v>
      </c>
      <c r="B273" s="60"/>
      <c r="C273" s="60"/>
      <c r="D273" s="60"/>
      <c r="E273" s="60"/>
      <c r="F273" s="60"/>
      <c r="G273" s="60"/>
      <c r="H273" s="60"/>
      <c r="I273" s="60"/>
      <c r="J273" s="60"/>
      <c r="K273" s="60"/>
      <c r="L273" s="60"/>
      <c r="M273" s="60"/>
      <c r="N273" s="60"/>
      <c r="O273" s="60"/>
      <c r="P273" s="60"/>
      <c r="Q273" s="60"/>
      <c r="R273" s="69">
        <v>59.1400000000001</v>
      </c>
      <c r="S273" s="60"/>
    </row>
    <row r="274" spans="1:19" x14ac:dyDescent="0.3">
      <c r="A274" s="60" t="s">
        <v>60</v>
      </c>
      <c r="B274" s="60"/>
      <c r="C274" s="60"/>
      <c r="D274" s="60"/>
      <c r="E274" s="60"/>
      <c r="F274" s="60"/>
      <c r="G274" s="60"/>
      <c r="H274" s="60"/>
      <c r="I274" s="60"/>
      <c r="J274" s="60"/>
      <c r="K274" s="60"/>
      <c r="L274" s="60"/>
      <c r="M274" s="60"/>
      <c r="N274" s="60"/>
      <c r="O274" s="60"/>
      <c r="P274" s="60"/>
      <c r="Q274" s="60"/>
      <c r="R274" s="69">
        <v>38.210000000000036</v>
      </c>
      <c r="S274" s="67"/>
    </row>
    <row r="275" spans="1:19" x14ac:dyDescent="0.3">
      <c r="A275" s="60" t="s">
        <v>61</v>
      </c>
      <c r="B275" s="60"/>
      <c r="C275" s="60"/>
      <c r="D275" s="60"/>
      <c r="E275" s="60"/>
      <c r="F275" s="60"/>
      <c r="G275" s="60"/>
      <c r="H275" s="60"/>
      <c r="I275" s="60"/>
      <c r="J275" s="60"/>
      <c r="K275" s="60"/>
      <c r="L275" s="60"/>
      <c r="M275" s="60"/>
      <c r="N275" s="60"/>
      <c r="O275" s="60"/>
      <c r="P275" s="60"/>
      <c r="Q275" s="60"/>
      <c r="R275" s="69">
        <v>240.60000000000002</v>
      </c>
      <c r="S275" s="67"/>
    </row>
    <row r="276" spans="1:19" x14ac:dyDescent="0.3">
      <c r="A276" s="60" t="s">
        <v>62</v>
      </c>
      <c r="B276" s="60"/>
      <c r="C276" s="60"/>
      <c r="D276" s="60"/>
      <c r="E276" s="60"/>
      <c r="F276" s="60"/>
      <c r="G276" s="60"/>
      <c r="H276" s="60"/>
      <c r="I276" s="60"/>
      <c r="J276" s="60"/>
      <c r="K276" s="60"/>
      <c r="L276" s="60"/>
      <c r="M276" s="60"/>
      <c r="N276" s="60"/>
      <c r="O276" s="60"/>
      <c r="P276" s="60"/>
      <c r="Q276" s="60"/>
      <c r="R276" s="69">
        <v>290.70000000000005</v>
      </c>
      <c r="S276" s="67"/>
    </row>
    <row r="277" spans="1:19" x14ac:dyDescent="0.3">
      <c r="A277" s="58" t="s">
        <v>63</v>
      </c>
      <c r="B277" s="58"/>
      <c r="C277" s="58"/>
      <c r="D277" s="58"/>
      <c r="E277" s="58"/>
      <c r="F277" s="58"/>
      <c r="G277" s="58"/>
      <c r="H277" s="58"/>
      <c r="I277" s="58"/>
      <c r="J277" s="58"/>
      <c r="K277" s="58"/>
      <c r="L277" s="58"/>
      <c r="M277" s="58"/>
      <c r="N277" s="58"/>
      <c r="O277" s="58"/>
      <c r="P277" s="58"/>
      <c r="Q277" s="58"/>
      <c r="R277" s="69">
        <v>257.55000000000007</v>
      </c>
      <c r="S277" s="67"/>
    </row>
    <row r="278" spans="1:19" x14ac:dyDescent="0.3">
      <c r="A278" s="58" t="s">
        <v>121</v>
      </c>
      <c r="B278" s="58"/>
      <c r="C278" s="58"/>
      <c r="D278" s="58"/>
      <c r="E278" s="58"/>
      <c r="F278" s="58"/>
      <c r="G278" s="58"/>
      <c r="H278" s="58"/>
      <c r="I278" s="58"/>
      <c r="J278" s="58"/>
      <c r="K278" s="58"/>
      <c r="L278" s="58"/>
      <c r="M278" s="58"/>
      <c r="N278" s="58"/>
      <c r="O278" s="58"/>
      <c r="P278" s="58"/>
      <c r="Q278" s="58"/>
      <c r="R278" s="69">
        <v>398.81000000000006</v>
      </c>
      <c r="S278" s="67"/>
    </row>
    <row r="279" spans="1:19" x14ac:dyDescent="0.3">
      <c r="A279" s="60" t="s">
        <v>64</v>
      </c>
      <c r="B279" s="60"/>
      <c r="C279" s="60"/>
      <c r="D279" s="60"/>
      <c r="E279" s="60"/>
      <c r="F279" s="60"/>
      <c r="G279" s="60"/>
      <c r="H279" s="60"/>
      <c r="I279" s="60"/>
      <c r="J279" s="60"/>
      <c r="K279" s="60"/>
      <c r="L279" s="60"/>
      <c r="M279" s="60"/>
      <c r="N279" s="60"/>
      <c r="O279" s="60"/>
      <c r="P279" s="60"/>
      <c r="Q279" s="60"/>
      <c r="R279" s="69">
        <v>500.93000000000006</v>
      </c>
      <c r="S279" s="67"/>
    </row>
    <row r="280" spans="1:19" x14ac:dyDescent="0.3">
      <c r="A280" s="60" t="s">
        <v>65</v>
      </c>
      <c r="B280" s="60"/>
      <c r="C280" s="60"/>
      <c r="D280" s="60"/>
      <c r="E280" s="60"/>
      <c r="F280" s="60"/>
      <c r="G280" s="60"/>
      <c r="H280" s="60"/>
      <c r="I280" s="60"/>
      <c r="J280" s="60"/>
      <c r="K280" s="60"/>
      <c r="L280" s="60"/>
      <c r="M280" s="60"/>
      <c r="N280" s="60"/>
      <c r="O280" s="60"/>
      <c r="P280" s="60"/>
      <c r="Q280" s="60"/>
      <c r="R280" s="69">
        <v>486.19000000000005</v>
      </c>
      <c r="S280" s="67"/>
    </row>
    <row r="281" spans="1:19" x14ac:dyDescent="0.3">
      <c r="A281" s="60" t="s">
        <v>125</v>
      </c>
      <c r="B281" s="60"/>
      <c r="C281" s="60"/>
      <c r="D281" s="60"/>
      <c r="E281" s="60"/>
      <c r="F281" s="60"/>
      <c r="G281" s="60"/>
      <c r="H281" s="60"/>
      <c r="I281" s="60"/>
      <c r="J281" s="60"/>
      <c r="K281" s="60"/>
      <c r="L281" s="60"/>
      <c r="M281" s="60"/>
      <c r="N281" s="60"/>
      <c r="O281" s="60"/>
      <c r="P281" s="60"/>
      <c r="Q281" s="67"/>
      <c r="R281" s="59" t="s">
        <v>126</v>
      </c>
      <c r="S281" s="67"/>
    </row>
    <row r="282" spans="1:19" x14ac:dyDescent="0.3">
      <c r="A282" s="60" t="s">
        <v>127</v>
      </c>
      <c r="B282" s="60"/>
      <c r="C282" s="60"/>
      <c r="D282" s="60"/>
      <c r="E282" s="60"/>
      <c r="F282" s="60"/>
      <c r="G282" s="60"/>
      <c r="H282" s="60"/>
      <c r="I282" s="60"/>
      <c r="J282" s="60"/>
      <c r="K282" s="60"/>
      <c r="L282" s="60"/>
      <c r="M282" s="60"/>
      <c r="N282" s="60"/>
      <c r="O282" s="60"/>
      <c r="P282" s="60"/>
      <c r="Q282" s="67"/>
      <c r="R282" s="59" t="s">
        <v>126</v>
      </c>
      <c r="S282" s="67"/>
    </row>
  </sheetData>
  <mergeCells count="2">
    <mergeCell ref="A271:P271"/>
    <mergeCell ref="Q271:S271"/>
  </mergeCell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88280F-A7D3-42F4-8CE1-CEFA4BC14546}">
  <dimension ref="A1:S21"/>
  <sheetViews>
    <sheetView showGridLines="0" workbookViewId="0">
      <selection activeCell="C6" sqref="C6"/>
    </sheetView>
  </sheetViews>
  <sheetFormatPr defaultColWidth="9.1796875" defaultRowHeight="14" x14ac:dyDescent="0.3"/>
  <cols>
    <col min="1" max="1" width="8.453125" style="32" customWidth="1"/>
    <col min="2" max="2" width="1.453125" style="32" customWidth="1"/>
    <col min="3" max="19" width="5.54296875" style="32" customWidth="1"/>
    <col min="20" max="16384" width="9.1796875" style="32"/>
  </cols>
  <sheetData>
    <row r="1" spans="1:19" ht="30" customHeight="1" x14ac:dyDescent="0.3">
      <c r="A1" s="35" t="s">
        <v>130</v>
      </c>
      <c r="B1" s="36"/>
      <c r="C1" s="36"/>
      <c r="D1" s="36"/>
    </row>
    <row r="3" spans="1:19" ht="15.5" x14ac:dyDescent="0.3">
      <c r="A3" s="37" t="s">
        <v>128</v>
      </c>
      <c r="B3" s="37"/>
      <c r="C3" s="37"/>
      <c r="D3" s="37"/>
      <c r="E3" s="37"/>
      <c r="F3" s="37"/>
      <c r="G3" s="37"/>
      <c r="H3" s="37"/>
      <c r="I3" s="37"/>
      <c r="J3" s="37"/>
      <c r="K3" s="37"/>
      <c r="L3" s="37"/>
      <c r="M3" s="37"/>
      <c r="N3" s="37"/>
      <c r="O3" s="37"/>
      <c r="P3" s="37"/>
      <c r="Q3" s="37"/>
      <c r="R3" s="37"/>
      <c r="S3" s="37"/>
    </row>
    <row r="4" spans="1:19" x14ac:dyDescent="0.3">
      <c r="A4" s="38" t="s">
        <v>129</v>
      </c>
      <c r="B4" s="38"/>
      <c r="C4" s="38"/>
      <c r="D4" s="38"/>
      <c r="E4" s="38"/>
      <c r="F4" s="38"/>
      <c r="G4" s="38"/>
      <c r="H4" s="38"/>
      <c r="I4" s="38"/>
      <c r="J4" s="38"/>
      <c r="K4" s="38"/>
      <c r="L4" s="38"/>
      <c r="M4" s="38"/>
      <c r="N4" s="38"/>
      <c r="O4" s="38"/>
      <c r="P4" s="38"/>
      <c r="Q4" s="38"/>
      <c r="R4" s="38"/>
      <c r="S4" s="38"/>
    </row>
    <row r="5" spans="1:19" s="39" customFormat="1" ht="6" customHeight="1" x14ac:dyDescent="0.3">
      <c r="C5" s="40"/>
      <c r="D5" s="40"/>
      <c r="E5" s="40"/>
      <c r="F5" s="40"/>
      <c r="G5" s="40"/>
      <c r="H5" s="40"/>
      <c r="I5" s="40"/>
      <c r="J5" s="40"/>
      <c r="K5" s="40"/>
      <c r="L5" s="40"/>
      <c r="M5" s="40"/>
      <c r="N5" s="40"/>
      <c r="O5" s="40"/>
      <c r="P5" s="40"/>
      <c r="Q5" s="40"/>
      <c r="R5" s="40"/>
      <c r="S5" s="40"/>
    </row>
    <row r="6" spans="1:19" ht="14.5" thickBot="1" x14ac:dyDescent="0.35">
      <c r="A6" s="41"/>
      <c r="B6" s="41"/>
      <c r="C6" s="42">
        <v>800</v>
      </c>
      <c r="D6" s="42">
        <v>1000</v>
      </c>
      <c r="E6" s="42">
        <v>1200</v>
      </c>
      <c r="F6" s="42">
        <v>1400</v>
      </c>
      <c r="G6" s="42">
        <v>1600</v>
      </c>
      <c r="H6" s="42">
        <v>1800</v>
      </c>
      <c r="I6" s="42">
        <v>2000</v>
      </c>
      <c r="J6" s="42">
        <v>2200</v>
      </c>
      <c r="K6" s="42">
        <v>2400</v>
      </c>
      <c r="L6" s="42">
        <v>2600</v>
      </c>
      <c r="M6" s="42">
        <v>2800</v>
      </c>
      <c r="N6" s="42">
        <v>3000</v>
      </c>
      <c r="O6" s="42">
        <v>3200</v>
      </c>
      <c r="P6" s="42">
        <v>3400</v>
      </c>
      <c r="Q6" s="42">
        <v>3600</v>
      </c>
      <c r="R6" s="42">
        <v>3800</v>
      </c>
      <c r="S6" s="42">
        <v>4000</v>
      </c>
    </row>
    <row r="7" spans="1:19" x14ac:dyDescent="0.3">
      <c r="A7" s="43">
        <v>800</v>
      </c>
      <c r="B7" s="44"/>
      <c r="C7" s="53">
        <v>138.98000000000002</v>
      </c>
      <c r="D7" s="53">
        <v>144.63</v>
      </c>
      <c r="E7" s="53">
        <v>150.26</v>
      </c>
      <c r="F7" s="53">
        <v>155.93000000000006</v>
      </c>
      <c r="G7" s="53">
        <v>161.55000000000007</v>
      </c>
      <c r="H7" s="53">
        <v>167.20999999999992</v>
      </c>
      <c r="I7" s="53">
        <v>172.83999999999992</v>
      </c>
      <c r="J7" s="53">
        <v>178.5</v>
      </c>
      <c r="K7" s="53">
        <v>184.11999999999989</v>
      </c>
      <c r="L7" s="53">
        <v>189.78999999999996</v>
      </c>
      <c r="M7" s="53">
        <v>195.45000000000005</v>
      </c>
      <c r="N7" s="53">
        <v>201.1099999999999</v>
      </c>
      <c r="O7" s="53">
        <v>206.74</v>
      </c>
      <c r="P7" s="53">
        <v>212.40000000000009</v>
      </c>
      <c r="Q7" s="53">
        <v>218.06999999999994</v>
      </c>
      <c r="R7" s="53">
        <v>223.68000000000006</v>
      </c>
      <c r="S7" s="53">
        <v>229.35000000000014</v>
      </c>
    </row>
    <row r="8" spans="1:19" x14ac:dyDescent="0.3">
      <c r="A8" s="48">
        <v>1000</v>
      </c>
      <c r="B8" s="44"/>
      <c r="C8" s="53">
        <v>153.86000000000001</v>
      </c>
      <c r="D8" s="53">
        <v>159.51999999999998</v>
      </c>
      <c r="E8" s="53">
        <v>165.14999999999998</v>
      </c>
      <c r="F8" s="53">
        <v>170.77999999999997</v>
      </c>
      <c r="G8" s="53">
        <v>176.42999999999995</v>
      </c>
      <c r="H8" s="53">
        <v>182.05999999999995</v>
      </c>
      <c r="I8" s="53">
        <v>187.76999999999998</v>
      </c>
      <c r="J8" s="53">
        <v>193.37999999999988</v>
      </c>
      <c r="K8" s="53">
        <v>199.04999999999995</v>
      </c>
      <c r="L8" s="53">
        <v>204.71000000000004</v>
      </c>
      <c r="M8" s="53">
        <v>210.33999999999992</v>
      </c>
      <c r="N8" s="53">
        <v>216</v>
      </c>
      <c r="O8" s="53">
        <v>221.62000000000012</v>
      </c>
      <c r="P8" s="53">
        <v>227.28999999999996</v>
      </c>
      <c r="Q8" s="53">
        <v>232.92000000000007</v>
      </c>
      <c r="R8" s="53">
        <v>238.57000000000016</v>
      </c>
      <c r="S8" s="53">
        <v>244.20000000000005</v>
      </c>
    </row>
    <row r="9" spans="1:19" x14ac:dyDescent="0.3">
      <c r="A9" s="48">
        <v>1200</v>
      </c>
      <c r="B9" s="44"/>
      <c r="C9" s="53">
        <v>168.75</v>
      </c>
      <c r="D9" s="53">
        <v>174.37</v>
      </c>
      <c r="E9" s="53">
        <v>180.03999999999996</v>
      </c>
      <c r="F9" s="53">
        <v>185.69999999999993</v>
      </c>
      <c r="G9" s="53">
        <v>191.3599999999999</v>
      </c>
      <c r="H9" s="53">
        <v>196.99</v>
      </c>
      <c r="I9" s="53">
        <v>202.65000000000009</v>
      </c>
      <c r="J9" s="53">
        <v>208.26999999999998</v>
      </c>
      <c r="K9" s="53">
        <v>213.94000000000005</v>
      </c>
      <c r="L9" s="53">
        <v>219.55999999999995</v>
      </c>
      <c r="M9" s="53">
        <v>225.23000000000002</v>
      </c>
      <c r="N9" s="53">
        <v>230.85000000000014</v>
      </c>
      <c r="O9" s="53">
        <v>236.51</v>
      </c>
      <c r="P9" s="53">
        <v>242.1400000000001</v>
      </c>
      <c r="Q9" s="53">
        <v>247.83000000000015</v>
      </c>
      <c r="R9" s="53">
        <v>253.46000000000004</v>
      </c>
      <c r="S9" s="53">
        <v>259.13000000000011</v>
      </c>
    </row>
    <row r="10" spans="1:19" x14ac:dyDescent="0.3">
      <c r="A10" s="48">
        <v>1400</v>
      </c>
      <c r="B10" s="44"/>
      <c r="C10" s="53">
        <v>183.64</v>
      </c>
      <c r="D10" s="53">
        <v>189.26</v>
      </c>
      <c r="E10" s="53">
        <v>194.93000000000006</v>
      </c>
      <c r="F10" s="53">
        <v>200.57999999999993</v>
      </c>
      <c r="G10" s="53">
        <v>206.21000000000004</v>
      </c>
      <c r="H10" s="53">
        <v>211.88000000000011</v>
      </c>
      <c r="I10" s="53">
        <v>217.5</v>
      </c>
      <c r="J10" s="53">
        <v>223.15999999999997</v>
      </c>
      <c r="K10" s="53">
        <v>228.79000000000008</v>
      </c>
      <c r="L10" s="53">
        <v>234.45000000000005</v>
      </c>
      <c r="M10" s="53">
        <v>240.08000000000015</v>
      </c>
      <c r="N10" s="53">
        <v>245.76999999999998</v>
      </c>
      <c r="O10" s="53">
        <v>251.40000000000009</v>
      </c>
      <c r="P10" s="53">
        <v>257.07000000000016</v>
      </c>
      <c r="Q10" s="53">
        <v>262.67999999999984</v>
      </c>
      <c r="R10" s="53">
        <v>268.34999999999991</v>
      </c>
      <c r="S10" s="53">
        <v>273.98</v>
      </c>
    </row>
    <row r="11" spans="1:19" x14ac:dyDescent="0.3">
      <c r="A11" s="48">
        <v>1600</v>
      </c>
      <c r="B11" s="44"/>
      <c r="C11" s="53">
        <v>198.52999999999997</v>
      </c>
      <c r="D11" s="53">
        <v>204.19000000000005</v>
      </c>
      <c r="E11" s="53">
        <v>209.81000000000006</v>
      </c>
      <c r="F11" s="53">
        <v>215.42999999999995</v>
      </c>
      <c r="G11" s="53">
        <v>221.10000000000002</v>
      </c>
      <c r="H11" s="53">
        <v>226.7299999999999</v>
      </c>
      <c r="I11" s="53">
        <v>232.39</v>
      </c>
      <c r="J11" s="53">
        <v>238.05000000000007</v>
      </c>
      <c r="K11" s="53">
        <v>243.71000000000004</v>
      </c>
      <c r="L11" s="53">
        <v>249.34000000000015</v>
      </c>
      <c r="M11" s="53">
        <v>255</v>
      </c>
      <c r="N11" s="53">
        <v>260.61999999999989</v>
      </c>
      <c r="O11" s="53">
        <v>266.28999999999996</v>
      </c>
      <c r="P11" s="53">
        <v>271.91999999999985</v>
      </c>
      <c r="Q11" s="53">
        <v>277.56999999999994</v>
      </c>
      <c r="R11" s="53">
        <v>283.20000000000005</v>
      </c>
      <c r="S11" s="53">
        <v>288.8599999999999</v>
      </c>
    </row>
    <row r="12" spans="1:19" x14ac:dyDescent="0.3">
      <c r="A12" s="48">
        <v>1800</v>
      </c>
      <c r="B12" s="44"/>
      <c r="C12" s="53">
        <v>213.38</v>
      </c>
      <c r="D12" s="53">
        <v>219.03999999999996</v>
      </c>
      <c r="E12" s="53">
        <v>224.66000000000008</v>
      </c>
      <c r="F12" s="53">
        <v>230.36</v>
      </c>
      <c r="G12" s="53">
        <v>235.9899999999999</v>
      </c>
      <c r="H12" s="53">
        <v>241.64999999999998</v>
      </c>
      <c r="I12" s="53">
        <v>247.2700000000001</v>
      </c>
      <c r="J12" s="53">
        <v>252.93999999999983</v>
      </c>
      <c r="K12" s="53">
        <v>258.55999999999995</v>
      </c>
      <c r="L12" s="53">
        <v>264.23</v>
      </c>
      <c r="M12" s="53">
        <v>269.84999999999991</v>
      </c>
      <c r="N12" s="53">
        <v>275.51</v>
      </c>
      <c r="O12" s="53">
        <v>281.13999999999987</v>
      </c>
      <c r="P12" s="53">
        <v>286.79999999999995</v>
      </c>
      <c r="Q12" s="53">
        <v>292.46000000000004</v>
      </c>
      <c r="R12" s="53">
        <v>298.12999999999988</v>
      </c>
      <c r="S12" s="53">
        <v>303.78999999999996</v>
      </c>
    </row>
    <row r="13" spans="1:19" x14ac:dyDescent="0.3">
      <c r="A13" s="48">
        <v>2000</v>
      </c>
      <c r="B13" s="44"/>
      <c r="C13" s="53">
        <v>228.26999999999998</v>
      </c>
      <c r="D13" s="53">
        <v>233.91999999999996</v>
      </c>
      <c r="E13" s="53">
        <v>239.54999999999995</v>
      </c>
      <c r="F13" s="53">
        <v>245.20999999999992</v>
      </c>
      <c r="G13" s="53">
        <v>250.88</v>
      </c>
      <c r="H13" s="53">
        <v>256.50000000000011</v>
      </c>
      <c r="I13" s="53">
        <v>262.15999999999985</v>
      </c>
      <c r="J13" s="53">
        <v>267.78999999999996</v>
      </c>
      <c r="K13" s="53">
        <v>273.45000000000005</v>
      </c>
      <c r="L13" s="53">
        <v>279.11999999999989</v>
      </c>
      <c r="M13" s="53">
        <v>284.73</v>
      </c>
      <c r="N13" s="53">
        <v>290.40000000000009</v>
      </c>
      <c r="O13" s="53">
        <v>296.06999999999994</v>
      </c>
      <c r="P13" s="53">
        <v>301.72000000000003</v>
      </c>
      <c r="Q13" s="53">
        <v>307.34999999999991</v>
      </c>
      <c r="R13" s="53">
        <v>313.01</v>
      </c>
      <c r="S13" s="53">
        <v>318.6400000000001</v>
      </c>
    </row>
    <row r="14" spans="1:19" x14ac:dyDescent="0.3">
      <c r="A14" s="48">
        <v>2200</v>
      </c>
      <c r="B14" s="44"/>
      <c r="C14" s="53">
        <v>243.18000000000006</v>
      </c>
      <c r="D14" s="53">
        <v>248.80999999999995</v>
      </c>
      <c r="E14" s="53">
        <v>254.48000000000002</v>
      </c>
      <c r="F14" s="53">
        <v>260.09999999999991</v>
      </c>
      <c r="G14" s="53">
        <v>265.76</v>
      </c>
      <c r="H14" s="53">
        <v>271.38999999999987</v>
      </c>
      <c r="I14" s="53">
        <v>277.04999999999995</v>
      </c>
      <c r="J14" s="53">
        <v>282.67000000000007</v>
      </c>
      <c r="K14" s="53">
        <v>288.37999999999988</v>
      </c>
      <c r="L14" s="53">
        <v>293.97000000000003</v>
      </c>
      <c r="M14" s="53">
        <v>299.66000000000008</v>
      </c>
      <c r="N14" s="53">
        <v>305.27999999999997</v>
      </c>
      <c r="O14" s="53">
        <v>310.91000000000008</v>
      </c>
      <c r="P14" s="53">
        <v>316.61000000000013</v>
      </c>
      <c r="Q14" s="53">
        <v>322.24</v>
      </c>
      <c r="R14" s="53">
        <v>327.90000000000009</v>
      </c>
      <c r="S14" s="53">
        <v>333.5300000000002</v>
      </c>
    </row>
    <row r="15" spans="1:19" x14ac:dyDescent="0.3">
      <c r="A15" s="48">
        <v>2400</v>
      </c>
      <c r="B15" s="44"/>
      <c r="C15" s="53">
        <v>258.03000000000009</v>
      </c>
      <c r="D15" s="53">
        <v>263.69999999999993</v>
      </c>
      <c r="E15" s="53">
        <v>269.37</v>
      </c>
      <c r="F15" s="53">
        <v>274.99</v>
      </c>
      <c r="G15" s="53">
        <v>280.64999999999986</v>
      </c>
      <c r="H15" s="53">
        <v>286.30999999999995</v>
      </c>
      <c r="I15" s="53">
        <v>291.94000000000005</v>
      </c>
      <c r="J15" s="53">
        <v>297.59999999999991</v>
      </c>
      <c r="K15" s="53">
        <v>303.23</v>
      </c>
      <c r="L15" s="53">
        <v>308.8900000000001</v>
      </c>
      <c r="M15" s="53">
        <v>314.54999999999995</v>
      </c>
      <c r="N15" s="53">
        <v>320.17000000000007</v>
      </c>
      <c r="O15" s="53">
        <v>325.79999999999995</v>
      </c>
      <c r="P15" s="53">
        <v>331.47</v>
      </c>
      <c r="Q15" s="53">
        <v>337.12999999999988</v>
      </c>
      <c r="R15" s="53">
        <v>342.79000000000019</v>
      </c>
      <c r="S15" s="53">
        <v>348.37000000000012</v>
      </c>
    </row>
    <row r="16" spans="1:19" x14ac:dyDescent="0.3">
      <c r="A16" s="48">
        <v>2600</v>
      </c>
      <c r="B16" s="44"/>
      <c r="C16" s="53">
        <v>272.91999999999996</v>
      </c>
      <c r="D16" s="53">
        <v>278.59000000000003</v>
      </c>
      <c r="E16" s="53">
        <v>284.22000000000014</v>
      </c>
      <c r="F16" s="53">
        <v>289.88000000000011</v>
      </c>
      <c r="G16" s="53">
        <v>295.53999999999996</v>
      </c>
      <c r="H16" s="53">
        <v>301.16000000000008</v>
      </c>
      <c r="I16" s="53">
        <v>306.81999999999994</v>
      </c>
      <c r="J16" s="53">
        <v>312.45000000000005</v>
      </c>
      <c r="K16" s="53">
        <v>318.12000000000012</v>
      </c>
      <c r="L16" s="53">
        <v>323.74</v>
      </c>
      <c r="M16" s="53">
        <v>329.40000000000009</v>
      </c>
      <c r="N16" s="53">
        <v>335.03</v>
      </c>
      <c r="O16" s="53">
        <v>340.69000000000005</v>
      </c>
      <c r="P16" s="53">
        <v>346.34999999999991</v>
      </c>
      <c r="Q16" s="53">
        <v>351.98</v>
      </c>
      <c r="R16" s="53">
        <v>357.6400000000001</v>
      </c>
      <c r="S16" s="53">
        <v>363.29999999999995</v>
      </c>
    </row>
    <row r="17" spans="1:19" x14ac:dyDescent="0.3">
      <c r="A17" s="48">
        <v>2800</v>
      </c>
      <c r="B17" s="44"/>
      <c r="C17" s="53">
        <v>287.81000000000006</v>
      </c>
      <c r="D17" s="53">
        <v>293.4799999999999</v>
      </c>
      <c r="E17" s="53">
        <v>299.10000000000002</v>
      </c>
      <c r="F17" s="53">
        <v>304.76</v>
      </c>
      <c r="G17" s="53">
        <v>310.3900000000001</v>
      </c>
      <c r="H17" s="53">
        <v>316.05000000000018</v>
      </c>
      <c r="I17" s="53">
        <v>321.67000000000007</v>
      </c>
      <c r="J17" s="53">
        <v>327.34000000000015</v>
      </c>
      <c r="K17" s="53">
        <v>332.97</v>
      </c>
      <c r="L17" s="53">
        <v>338.65999999999985</v>
      </c>
      <c r="M17" s="53">
        <v>344.28999999999996</v>
      </c>
      <c r="N17" s="53">
        <v>349.91999999999985</v>
      </c>
      <c r="O17" s="53">
        <v>355.6099999999999</v>
      </c>
      <c r="P17" s="53">
        <v>361.22999999999979</v>
      </c>
      <c r="Q17" s="53">
        <v>366.8599999999999</v>
      </c>
      <c r="R17" s="53">
        <v>372.56000000000017</v>
      </c>
      <c r="S17" s="53">
        <v>378.19000000000028</v>
      </c>
    </row>
    <row r="18" spans="1:19" x14ac:dyDescent="0.3">
      <c r="A18" s="48">
        <v>3000</v>
      </c>
      <c r="B18" s="44"/>
      <c r="C18" s="53">
        <v>302.70000000000005</v>
      </c>
      <c r="D18" s="53">
        <v>308.36</v>
      </c>
      <c r="E18" s="53">
        <v>313.9899999999999</v>
      </c>
      <c r="F18" s="53">
        <v>319.61000000000013</v>
      </c>
      <c r="G18" s="53">
        <v>325.2800000000002</v>
      </c>
      <c r="H18" s="53">
        <v>330.94000000000005</v>
      </c>
      <c r="I18" s="53">
        <v>336.60000000000014</v>
      </c>
      <c r="J18" s="53">
        <v>342.23</v>
      </c>
      <c r="K18" s="53">
        <v>347.87999999999988</v>
      </c>
      <c r="L18" s="53">
        <v>353.51</v>
      </c>
      <c r="M18" s="53">
        <v>359.17000000000007</v>
      </c>
      <c r="N18" s="53">
        <v>364.80000000000018</v>
      </c>
      <c r="O18" s="53">
        <v>370.47</v>
      </c>
      <c r="P18" s="53">
        <v>376.08999999999992</v>
      </c>
      <c r="Q18" s="53">
        <v>381.75</v>
      </c>
      <c r="R18" s="53">
        <v>387.40999999999985</v>
      </c>
      <c r="S18" s="53">
        <v>393.04000000000019</v>
      </c>
    </row>
    <row r="19" spans="1:19" x14ac:dyDescent="0.3">
      <c r="A19" s="48">
        <v>3200</v>
      </c>
      <c r="B19" s="44"/>
      <c r="C19" s="53">
        <v>317.59000000000015</v>
      </c>
      <c r="D19" s="53">
        <v>323.20999999999992</v>
      </c>
      <c r="E19" s="53">
        <v>328.87</v>
      </c>
      <c r="F19" s="53">
        <v>334.54000000000019</v>
      </c>
      <c r="G19" s="53">
        <v>340.19999999999982</v>
      </c>
      <c r="H19" s="53">
        <v>345.81999999999994</v>
      </c>
      <c r="I19" s="53">
        <v>351.49</v>
      </c>
      <c r="J19" s="53">
        <v>357.11999999999989</v>
      </c>
      <c r="K19" s="53">
        <v>362.77</v>
      </c>
      <c r="L19" s="53">
        <v>368.44000000000005</v>
      </c>
      <c r="M19" s="53">
        <v>374.06999999999994</v>
      </c>
      <c r="N19" s="53">
        <v>379.69000000000005</v>
      </c>
      <c r="O19" s="53">
        <v>385.35000000000014</v>
      </c>
      <c r="P19" s="53">
        <v>391.01</v>
      </c>
      <c r="Q19" s="53">
        <v>396.67999999999984</v>
      </c>
      <c r="R19" s="53">
        <v>402.30000000000018</v>
      </c>
      <c r="S19" s="53">
        <v>407.92000000000007</v>
      </c>
    </row>
    <row r="20" spans="1:19" x14ac:dyDescent="0.3">
      <c r="A20" s="48">
        <v>3400</v>
      </c>
      <c r="B20" s="44"/>
      <c r="C20" s="53">
        <v>332.47</v>
      </c>
      <c r="D20" s="53">
        <v>338.10000000000014</v>
      </c>
      <c r="E20" s="53">
        <v>343.76</v>
      </c>
      <c r="F20" s="53">
        <v>349.42999999999984</v>
      </c>
      <c r="G20" s="53">
        <v>355.04999999999995</v>
      </c>
      <c r="H20" s="53">
        <v>360.71000000000004</v>
      </c>
      <c r="I20" s="53">
        <v>366.33999999999992</v>
      </c>
      <c r="J20" s="53">
        <v>372</v>
      </c>
      <c r="K20" s="53">
        <v>377.61999999999989</v>
      </c>
      <c r="L20" s="53">
        <v>383.28999999999996</v>
      </c>
      <c r="M20" s="53">
        <v>388.95000000000005</v>
      </c>
      <c r="N20" s="53">
        <v>394.57999999999993</v>
      </c>
      <c r="O20" s="53">
        <v>400.24</v>
      </c>
      <c r="P20" s="53">
        <v>405.8599999999999</v>
      </c>
      <c r="Q20" s="53">
        <v>411.5300000000002</v>
      </c>
      <c r="R20" s="53">
        <v>417.15000000000009</v>
      </c>
      <c r="S20" s="53">
        <v>422.84999999999991</v>
      </c>
    </row>
    <row r="21" spans="1:19" x14ac:dyDescent="0.3">
      <c r="A21" s="48">
        <v>3600</v>
      </c>
      <c r="B21" s="44"/>
      <c r="C21" s="53">
        <v>347.3599999999999</v>
      </c>
      <c r="D21" s="53">
        <v>353.03</v>
      </c>
      <c r="E21" s="53">
        <v>358.65000000000009</v>
      </c>
      <c r="F21" s="53">
        <v>364.28</v>
      </c>
      <c r="G21" s="53">
        <v>369.93000000000006</v>
      </c>
      <c r="H21" s="53">
        <v>375.55999999999995</v>
      </c>
      <c r="I21" s="53">
        <v>381.27</v>
      </c>
      <c r="J21" s="53">
        <v>386.87999999999988</v>
      </c>
      <c r="K21" s="53">
        <v>392.54999999999995</v>
      </c>
      <c r="L21" s="53">
        <v>398.17000000000007</v>
      </c>
      <c r="M21" s="53">
        <v>403.82999999999993</v>
      </c>
      <c r="N21" s="53">
        <v>409.47</v>
      </c>
      <c r="O21" s="53">
        <v>415.09000000000015</v>
      </c>
      <c r="P21" s="53">
        <v>420.78999999999996</v>
      </c>
      <c r="Q21" s="53">
        <v>426.40999999999985</v>
      </c>
      <c r="R21" s="53">
        <v>432.03999999999996</v>
      </c>
      <c r="S21" s="53">
        <v>437.73999999999978</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2819C8D68C3F1340943FE49807970039" ma:contentTypeVersion="15" ma:contentTypeDescription="Create a new document." ma:contentTypeScope="" ma:versionID="94c312ae0601b5c09626ec640816eed6">
  <xsd:schema xmlns:xsd="http://www.w3.org/2001/XMLSchema" xmlns:xs="http://www.w3.org/2001/XMLSchema" xmlns:p="http://schemas.microsoft.com/office/2006/metadata/properties" xmlns:ns2="53b699fd-1917-4c50-8a85-e99c21ad871a" xmlns:ns3="d5154c18-5186-4d4b-9bef-8222ce173604" targetNamespace="http://schemas.microsoft.com/office/2006/metadata/properties" ma:root="true" ma:fieldsID="9616c162480e171633ad1cedac06c970" ns2:_="" ns3:_="">
    <xsd:import namespace="53b699fd-1917-4c50-8a85-e99c21ad871a"/>
    <xsd:import namespace="d5154c18-5186-4d4b-9bef-8222ce173604"/>
    <xsd:element name="properties">
      <xsd:complexType>
        <xsd:sequence>
          <xsd:element name="documentManagement">
            <xsd:complexType>
              <xsd:all>
                <xsd:element ref="ns2:MediaServiceMetadata" minOccurs="0"/>
                <xsd:element ref="ns2:MediaServiceFastMetadata" minOccurs="0"/>
                <xsd:element ref="ns2:MediaLengthInSeconds" minOccurs="0"/>
                <xsd:element ref="ns2:MediaServiceDateTaken"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2:MediaServiceLocation" minOccurs="0"/>
                <xsd:element ref="ns3:SharedWithUsers" minOccurs="0"/>
                <xsd:element ref="ns3: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3b699fd-1917-4c50-8a85-e99c21ad871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LengthInSeconds" ma:index="10" nillable="true" ma:displayName="MediaLengthInSeconds" ma:hidden="true" ma:internalName="MediaLengthInSeconds" ma:readOnly="true">
      <xsd:simpleType>
        <xsd:restriction base="dms:Unknown"/>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e391bf39-8f4c-4a82-a153-7d02c4f2ab3a" ma:termSetId="09814cd3-568e-fe90-9814-8d621ff8fb84" ma:anchorId="fba54fb3-c3e1-fe81-a776-ca4b69148c4d" ma:open="true" ma:isKeyword="false">
      <xsd:complexType>
        <xsd:sequence>
          <xsd:element ref="pc:Terms" minOccurs="0" maxOccurs="1"/>
        </xsd:sequence>
      </xsd:complex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Location" ma:index="18"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5154c18-5186-4d4b-9bef-8222ce173604"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e2081f89-995f-42ad-91bb-518236aad715}" ma:internalName="TaxCatchAll" ma:showField="CatchAllData" ma:web="d5154c18-5186-4d4b-9bef-8222ce173604">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53b699fd-1917-4c50-8a85-e99c21ad871a">
      <Terms xmlns="http://schemas.microsoft.com/office/infopath/2007/PartnerControls"/>
    </lcf76f155ced4ddcb4097134ff3c332f>
    <TaxCatchAll xmlns="d5154c18-5186-4d4b-9bef-8222ce173604" xsi:nil="true"/>
  </documentManagement>
</p:properties>
</file>

<file path=customXml/itemProps1.xml><?xml version="1.0" encoding="utf-8"?>
<ds:datastoreItem xmlns:ds="http://schemas.openxmlformats.org/officeDocument/2006/customXml" ds:itemID="{08125D57-83F9-4CA9-801F-A2ACA04155EA}">
  <ds:schemaRefs>
    <ds:schemaRef ds:uri="http://schemas.microsoft.com/sharepoint/v3/contenttype/forms"/>
  </ds:schemaRefs>
</ds:datastoreItem>
</file>

<file path=customXml/itemProps2.xml><?xml version="1.0" encoding="utf-8"?>
<ds:datastoreItem xmlns:ds="http://schemas.openxmlformats.org/officeDocument/2006/customXml" ds:itemID="{89CFCDB3-47C8-4BE3-B027-CFF51CD88350}">
  <ds:schemaRefs>
    <ds:schemaRef ds:uri="http://schemas.microsoft.com/office/2006/metadata/contentType"/>
    <ds:schemaRef ds:uri="http://schemas.microsoft.com/office/2006/metadata/properties/metaAttributes"/>
    <ds:schemaRef ds:uri="http://www.w3.org/2000/xmlns/"/>
    <ds:schemaRef ds:uri="http://www.w3.org/2001/XMLSchema"/>
    <ds:schemaRef ds:uri="53b699fd-1917-4c50-8a85-e99c21ad871a"/>
    <ds:schemaRef ds:uri="d5154c18-5186-4d4b-9bef-8222ce173604"/>
    <ds:schemaRef ds:uri="http://schemas.microsoft.com/office/2006/metadata/properties"/>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9A595DB0-E492-4D86-90BB-7BA9CCC4D95C}">
  <ds:schemaRefs>
    <ds:schemaRef ds:uri="http://schemas.microsoft.com/office/2006/metadata/properties"/>
    <ds:schemaRef ds:uri="http://www.w3.org/2000/xmlns/"/>
    <ds:schemaRef ds:uri="53b699fd-1917-4c50-8a85-e99c21ad871a"/>
    <ds:schemaRef ds:uri="http://schemas.microsoft.com/office/infopath/2007/PartnerControls"/>
    <ds:schemaRef ds:uri="d5154c18-5186-4d4b-9bef-8222ce173604"/>
    <ds:schemaRef ds:uri="http://www.w3.org/2001/XMLSchema-instanc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23</vt:i4>
      </vt:variant>
      <vt:variant>
        <vt:lpstr>Named Ranges</vt:lpstr>
      </vt:variant>
      <vt:variant>
        <vt:i4>330</vt:i4>
      </vt:variant>
    </vt:vector>
  </HeadingPairs>
  <TitlesOfParts>
    <vt:vector size="353" baseType="lpstr">
      <vt:lpstr>Umbra Price List 2024</vt:lpstr>
      <vt:lpstr>Pricing Tool</vt:lpstr>
      <vt:lpstr>Roll-Up Matrix</vt:lpstr>
      <vt:lpstr>Size capacities</vt:lpstr>
      <vt:lpstr>lists</vt:lpstr>
      <vt:lpstr>KuroLok 80</vt:lpstr>
      <vt:lpstr>KuroLok 100</vt:lpstr>
      <vt:lpstr>KuroLok 125</vt:lpstr>
      <vt:lpstr>ExtraLok 100</vt:lpstr>
      <vt:lpstr>ExtraLok 125</vt:lpstr>
      <vt:lpstr>KuroLok 100 RL</vt:lpstr>
      <vt:lpstr>KuroLok 125 RL</vt:lpstr>
      <vt:lpstr>KuroLok 100 Twin RL</vt:lpstr>
      <vt:lpstr>Kuro 80</vt:lpstr>
      <vt:lpstr>Kuro 100</vt:lpstr>
      <vt:lpstr>Helios RL</vt:lpstr>
      <vt:lpstr>Evolve</vt:lpstr>
      <vt:lpstr>Evolve Zero</vt:lpstr>
      <vt:lpstr>Helios</vt:lpstr>
      <vt:lpstr>Sirios</vt:lpstr>
      <vt:lpstr>Solaris</vt:lpstr>
      <vt:lpstr>Flow</vt:lpstr>
      <vt:lpstr>Cascade</vt:lpstr>
      <vt:lpstr>cascadecontrols</vt:lpstr>
      <vt:lpstr>cascadecontrolsaddon</vt:lpstr>
      <vt:lpstr>cassette</vt:lpstr>
      <vt:lpstr>cassetteref</vt:lpstr>
      <vt:lpstr>cassetterefdrop</vt:lpstr>
      <vt:lpstr>cassetterefwidth</vt:lpstr>
      <vt:lpstr>cassettetype</vt:lpstr>
      <vt:lpstr>cassettewidth</vt:lpstr>
      <vt:lpstr>evolvebanda</vt:lpstr>
      <vt:lpstr>evolvebandad</vt:lpstr>
      <vt:lpstr>evolvebandaw</vt:lpstr>
      <vt:lpstr>evolvebandb</vt:lpstr>
      <vt:lpstr>evolvebandbd</vt:lpstr>
      <vt:lpstr>evolvebandbw</vt:lpstr>
      <vt:lpstr>evolvebandc</vt:lpstr>
      <vt:lpstr>evolvebandcd</vt:lpstr>
      <vt:lpstr>evolvebandcw</vt:lpstr>
      <vt:lpstr>evolvebandd</vt:lpstr>
      <vt:lpstr>evolvebanddd</vt:lpstr>
      <vt:lpstr>evolvebanddw</vt:lpstr>
      <vt:lpstr>evolvebande</vt:lpstr>
      <vt:lpstr>evolvebanded</vt:lpstr>
      <vt:lpstr>evolvebandew</vt:lpstr>
      <vt:lpstr>evolvebandf</vt:lpstr>
      <vt:lpstr>evolvebandfd</vt:lpstr>
      <vt:lpstr>evolvebandfw</vt:lpstr>
      <vt:lpstr>evolvebandg</vt:lpstr>
      <vt:lpstr>evolvebandgd</vt:lpstr>
      <vt:lpstr>evolvebandgw</vt:lpstr>
      <vt:lpstr>evolvecontrols</vt:lpstr>
      <vt:lpstr>evolvecontrolsaddon</vt:lpstr>
      <vt:lpstr>evolvelin</vt:lpstr>
      <vt:lpstr>evolvelinw</vt:lpstr>
      <vt:lpstr>evolvelux</vt:lpstr>
      <vt:lpstr>evolveluxw</vt:lpstr>
      <vt:lpstr>evolvezerobandb</vt:lpstr>
      <vt:lpstr>evolvezerobandbd</vt:lpstr>
      <vt:lpstr>evolvezerobandbw</vt:lpstr>
      <vt:lpstr>evolvezerobandc</vt:lpstr>
      <vt:lpstr>evolvezerobandcd</vt:lpstr>
      <vt:lpstr>evolvezerobandcw</vt:lpstr>
      <vt:lpstr>evolvezerobandd</vt:lpstr>
      <vt:lpstr>evolvezerobanddd</vt:lpstr>
      <vt:lpstr>evolvezerobanddw</vt:lpstr>
      <vt:lpstr>evolvezerobande</vt:lpstr>
      <vt:lpstr>evolvezerobanded</vt:lpstr>
      <vt:lpstr>evolvezerobandew</vt:lpstr>
      <vt:lpstr>evolvezerobandf</vt:lpstr>
      <vt:lpstr>evolvezerobandfd</vt:lpstr>
      <vt:lpstr>evolvezerobandfw</vt:lpstr>
      <vt:lpstr>evolvezerocontrols</vt:lpstr>
      <vt:lpstr>evolvezerocontrolsaddon</vt:lpstr>
      <vt:lpstr>fascia</vt:lpstr>
      <vt:lpstr>fasciatype</vt:lpstr>
      <vt:lpstr>fasciawidth</vt:lpstr>
      <vt:lpstr>flowcontrols</vt:lpstr>
      <vt:lpstr>flowcontrolsaddon</vt:lpstr>
      <vt:lpstr>flowone</vt:lpstr>
      <vt:lpstr>flowoneh</vt:lpstr>
      <vt:lpstr>flowonew</vt:lpstr>
      <vt:lpstr>flowsplit</vt:lpstr>
      <vt:lpstr>flowsplith</vt:lpstr>
      <vt:lpstr>flowsplitw</vt:lpstr>
      <vt:lpstr>heliosbanda</vt:lpstr>
      <vt:lpstr>heliosbandad</vt:lpstr>
      <vt:lpstr>heliosbandaw</vt:lpstr>
      <vt:lpstr>heliosbandb</vt:lpstr>
      <vt:lpstr>heliosbandbd</vt:lpstr>
      <vt:lpstr>heliosbandbw</vt:lpstr>
      <vt:lpstr>heliosbandc</vt:lpstr>
      <vt:lpstr>heliosbandcd</vt:lpstr>
      <vt:lpstr>heliosbandcw</vt:lpstr>
      <vt:lpstr>heliosbandd</vt:lpstr>
      <vt:lpstr>heliosbanddd</vt:lpstr>
      <vt:lpstr>heliosbanddw</vt:lpstr>
      <vt:lpstr>heliosbande</vt:lpstr>
      <vt:lpstr>heliosbanded</vt:lpstr>
      <vt:lpstr>heliosbandew</vt:lpstr>
      <vt:lpstr>heliosbandf</vt:lpstr>
      <vt:lpstr>heliosbandfd</vt:lpstr>
      <vt:lpstr>heliosbandfw</vt:lpstr>
      <vt:lpstr>heliosbandg</vt:lpstr>
      <vt:lpstr>heliosbandgd</vt:lpstr>
      <vt:lpstr>heliosbandgw</vt:lpstr>
      <vt:lpstr>helioscontrols</vt:lpstr>
      <vt:lpstr>helioscontrolsaddon</vt:lpstr>
      <vt:lpstr>heliosrlbandc</vt:lpstr>
      <vt:lpstr>heliosrlbandcd</vt:lpstr>
      <vt:lpstr>heliosrlbandcw</vt:lpstr>
      <vt:lpstr>heliosrlbandd</vt:lpstr>
      <vt:lpstr>heliosrlbanddd</vt:lpstr>
      <vt:lpstr>heliosrlbanddw</vt:lpstr>
      <vt:lpstr>heliosrlbande</vt:lpstr>
      <vt:lpstr>heliosrlbanded</vt:lpstr>
      <vt:lpstr>heliosrlbandew</vt:lpstr>
      <vt:lpstr>heliosrlbandf</vt:lpstr>
      <vt:lpstr>heliosrlbandfd</vt:lpstr>
      <vt:lpstr>heliosrlbandfw</vt:lpstr>
      <vt:lpstr>heliosrlcontrols</vt:lpstr>
      <vt:lpstr>heliosrlcontrolsaddon</vt:lpstr>
      <vt:lpstr>kuro100banda</vt:lpstr>
      <vt:lpstr>kuro100bandad</vt:lpstr>
      <vt:lpstr>kuro100bandaw</vt:lpstr>
      <vt:lpstr>kuro100bandb</vt:lpstr>
      <vt:lpstr>kuro100bandbd</vt:lpstr>
      <vt:lpstr>kuro100bandbw</vt:lpstr>
      <vt:lpstr>kuro100bandc</vt:lpstr>
      <vt:lpstr>kuro100bandcd</vt:lpstr>
      <vt:lpstr>kuro100bandcw</vt:lpstr>
      <vt:lpstr>kuro100bandd</vt:lpstr>
      <vt:lpstr>kuro100banddd</vt:lpstr>
      <vt:lpstr>kuro100banddw</vt:lpstr>
      <vt:lpstr>kuro100bande</vt:lpstr>
      <vt:lpstr>kuro100banded</vt:lpstr>
      <vt:lpstr>kuro100bandew</vt:lpstr>
      <vt:lpstr>kuro100bandf</vt:lpstr>
      <vt:lpstr>kuro100bandfd</vt:lpstr>
      <vt:lpstr>kuro100bandfw</vt:lpstr>
      <vt:lpstr>kuro100bandg</vt:lpstr>
      <vt:lpstr>kuro100bandgd</vt:lpstr>
      <vt:lpstr>kuro100bandgw</vt:lpstr>
      <vt:lpstr>kuro100controls</vt:lpstr>
      <vt:lpstr>kuro100controlsaddon</vt:lpstr>
      <vt:lpstr>kuro80banda</vt:lpstr>
      <vt:lpstr>kuro80bandad</vt:lpstr>
      <vt:lpstr>kuro80bandaw</vt:lpstr>
      <vt:lpstr>kuro80bandb</vt:lpstr>
      <vt:lpstr>kuro80bandbd</vt:lpstr>
      <vt:lpstr>kuro80bandbw</vt:lpstr>
      <vt:lpstr>kuro80bandc</vt:lpstr>
      <vt:lpstr>kuro80bandcd</vt:lpstr>
      <vt:lpstr>kuro80bandcw</vt:lpstr>
      <vt:lpstr>kuro80bandd</vt:lpstr>
      <vt:lpstr>kuro80banddd</vt:lpstr>
      <vt:lpstr>kuro80banddw</vt:lpstr>
      <vt:lpstr>kuro80bande</vt:lpstr>
      <vt:lpstr>kuro80banded</vt:lpstr>
      <vt:lpstr>kuro80bandew</vt:lpstr>
      <vt:lpstr>kuro80bandf</vt:lpstr>
      <vt:lpstr>kuro80bandfd</vt:lpstr>
      <vt:lpstr>kuro80bandfw</vt:lpstr>
      <vt:lpstr>kuro80bandg</vt:lpstr>
      <vt:lpstr>kuro80bandgd</vt:lpstr>
      <vt:lpstr>kuro80bandgw</vt:lpstr>
      <vt:lpstr>kuro80controls</vt:lpstr>
      <vt:lpstr>kuro80controlsaddon</vt:lpstr>
      <vt:lpstr>kurolok100banda</vt:lpstr>
      <vt:lpstr>kurolok100bandad</vt:lpstr>
      <vt:lpstr>kurolok100bandaw</vt:lpstr>
      <vt:lpstr>kurolok100bandb</vt:lpstr>
      <vt:lpstr>kurolok100bandbd</vt:lpstr>
      <vt:lpstr>kurolok100bandbw</vt:lpstr>
      <vt:lpstr>kurolok100bandc</vt:lpstr>
      <vt:lpstr>kurolok100bandcd</vt:lpstr>
      <vt:lpstr>kurolok100bandcw</vt:lpstr>
      <vt:lpstr>kurolok100bandd</vt:lpstr>
      <vt:lpstr>Kurolok100banddd</vt:lpstr>
      <vt:lpstr>kurolok100banddw</vt:lpstr>
      <vt:lpstr>kurolok100bande</vt:lpstr>
      <vt:lpstr>kurolok100banded</vt:lpstr>
      <vt:lpstr>kurolok100bandew</vt:lpstr>
      <vt:lpstr>kurolok100bandf</vt:lpstr>
      <vt:lpstr>kurolok100bandfd</vt:lpstr>
      <vt:lpstr>kurolok100bandfw</vt:lpstr>
      <vt:lpstr>kurolok100bandg</vt:lpstr>
      <vt:lpstr>kurolok100bandgd</vt:lpstr>
      <vt:lpstr>kurolok100bandgw</vt:lpstr>
      <vt:lpstr>kurolok100controls</vt:lpstr>
      <vt:lpstr>kurolok100controlsaddon</vt:lpstr>
      <vt:lpstr>kurolok100lin</vt:lpstr>
      <vt:lpstr>kurolok100linw</vt:lpstr>
      <vt:lpstr>kurolok100ral</vt:lpstr>
      <vt:lpstr>kurolok100rald</vt:lpstr>
      <vt:lpstr>kurolok100ralw</vt:lpstr>
      <vt:lpstr>kurolok100rlbandc</vt:lpstr>
      <vt:lpstr>kurolok100rlbandcd</vt:lpstr>
      <vt:lpstr>kurolok100rlbandcw</vt:lpstr>
      <vt:lpstr>kurolok100rlbandd</vt:lpstr>
      <vt:lpstr>kurolok100rlbanddd</vt:lpstr>
      <vt:lpstr>kurolok100rlbanddw</vt:lpstr>
      <vt:lpstr>kurolok100rlbande</vt:lpstr>
      <vt:lpstr>kurolok100rlbanded</vt:lpstr>
      <vt:lpstr>kurolok100rlbandew</vt:lpstr>
      <vt:lpstr>kurolok100rlbandf</vt:lpstr>
      <vt:lpstr>kurolok100rlbandfd</vt:lpstr>
      <vt:lpstr>kurolok100rlbandfw</vt:lpstr>
      <vt:lpstr>kurolok100rlcontrols</vt:lpstr>
      <vt:lpstr>kurolok100rlcontrolsaddon</vt:lpstr>
      <vt:lpstr>kurolok100rlral</vt:lpstr>
      <vt:lpstr>kurolok100rlrald</vt:lpstr>
      <vt:lpstr>kurolok100rlralw</vt:lpstr>
      <vt:lpstr>kurolok100twinrlbandc</vt:lpstr>
      <vt:lpstr>kurolok100twinrlbandcd</vt:lpstr>
      <vt:lpstr>kurolok100twinrlbandcw</vt:lpstr>
      <vt:lpstr>kurolok100twinrlbandd</vt:lpstr>
      <vt:lpstr>kurolok100twinrlbanddd</vt:lpstr>
      <vt:lpstr>kurolok100twinrlbanddw</vt:lpstr>
      <vt:lpstr>kurolok100twinrlbande</vt:lpstr>
      <vt:lpstr>kurolok100twinrlbanded</vt:lpstr>
      <vt:lpstr>kurolok100twinrlbandew</vt:lpstr>
      <vt:lpstr>kurolok100twinrlbandf</vt:lpstr>
      <vt:lpstr>kurolok100twinrlbandfd</vt:lpstr>
      <vt:lpstr>kurolok100twinrlbandfw</vt:lpstr>
      <vt:lpstr>kurolok100twinrlcontrols</vt:lpstr>
      <vt:lpstr>kurolok100twinrlcontrolsaddon</vt:lpstr>
      <vt:lpstr>kurolok100twinrlral</vt:lpstr>
      <vt:lpstr>kurolok100twinrlrald</vt:lpstr>
      <vt:lpstr>kurolok100twinrlralw</vt:lpstr>
      <vt:lpstr>kurolok125banda</vt:lpstr>
      <vt:lpstr>kurolok125bandad</vt:lpstr>
      <vt:lpstr>kurolok125bandaw</vt:lpstr>
      <vt:lpstr>kurolok125bandb</vt:lpstr>
      <vt:lpstr>kurolok125bandbd</vt:lpstr>
      <vt:lpstr>kurolok125bandbw</vt:lpstr>
      <vt:lpstr>kurolok125bandc</vt:lpstr>
      <vt:lpstr>kurolok125bandcd</vt:lpstr>
      <vt:lpstr>kurolok125bandcw</vt:lpstr>
      <vt:lpstr>kurolok125bandd</vt:lpstr>
      <vt:lpstr>kurolok125banddd</vt:lpstr>
      <vt:lpstr>kurolok125banddw</vt:lpstr>
      <vt:lpstr>kurolok125bande</vt:lpstr>
      <vt:lpstr>kurolok125banded</vt:lpstr>
      <vt:lpstr>kurolok125bandew</vt:lpstr>
      <vt:lpstr>kurolok125bandf</vt:lpstr>
      <vt:lpstr>kurolok125bandfd</vt:lpstr>
      <vt:lpstr>kurolok125bandfw</vt:lpstr>
      <vt:lpstr>kurolok125bandg</vt:lpstr>
      <vt:lpstr>kurolok125bandgd</vt:lpstr>
      <vt:lpstr>kurolok125bandgw</vt:lpstr>
      <vt:lpstr>kurolok125controls</vt:lpstr>
      <vt:lpstr>kurolok125controlsaddon</vt:lpstr>
      <vt:lpstr>kurolok125lin</vt:lpstr>
      <vt:lpstr>kurolok125linw</vt:lpstr>
      <vt:lpstr>kurolok125ral</vt:lpstr>
      <vt:lpstr>kurolok125rald</vt:lpstr>
      <vt:lpstr>kurolok125ralw</vt:lpstr>
      <vt:lpstr>kurolok125rlbandc</vt:lpstr>
      <vt:lpstr>kurolok125rlbandcd</vt:lpstr>
      <vt:lpstr>kurolok125rlbandcw</vt:lpstr>
      <vt:lpstr>kurolok125rlbandd</vt:lpstr>
      <vt:lpstr>kurolok125rlbanddd</vt:lpstr>
      <vt:lpstr>kurolok125rlbanddw</vt:lpstr>
      <vt:lpstr>kurolok125rlbande</vt:lpstr>
      <vt:lpstr>kurolok125rlbanded</vt:lpstr>
      <vt:lpstr>kurolok125rlbandew</vt:lpstr>
      <vt:lpstr>kurolok125rlbandf</vt:lpstr>
      <vt:lpstr>kurolok125rlbandfd</vt:lpstr>
      <vt:lpstr>kurolok125rlbandfw</vt:lpstr>
      <vt:lpstr>kurolok125rlcontrols</vt:lpstr>
      <vt:lpstr>kurolok125rlcontrolsaddon</vt:lpstr>
      <vt:lpstr>kurolok125rlral</vt:lpstr>
      <vt:lpstr>kurolok125rlrald</vt:lpstr>
      <vt:lpstr>kurolok125rlralw</vt:lpstr>
      <vt:lpstr>kurolok80banda</vt:lpstr>
      <vt:lpstr>KuroLok80BandAD</vt:lpstr>
      <vt:lpstr>KuroLok80BandAW</vt:lpstr>
      <vt:lpstr>kurolok80bandb</vt:lpstr>
      <vt:lpstr>kurolok80bandbd</vt:lpstr>
      <vt:lpstr>kurolok80bandbw</vt:lpstr>
      <vt:lpstr>kurolok80bandc</vt:lpstr>
      <vt:lpstr>kurolok80bandcd</vt:lpstr>
      <vt:lpstr>kurolok80bandcw</vt:lpstr>
      <vt:lpstr>kurolok80bandd</vt:lpstr>
      <vt:lpstr>kurolok80banddd</vt:lpstr>
      <vt:lpstr>kurolok80banddw</vt:lpstr>
      <vt:lpstr>kurolok80bande</vt:lpstr>
      <vt:lpstr>kurolok80banded</vt:lpstr>
      <vt:lpstr>kurolok80bandew</vt:lpstr>
      <vt:lpstr>kurolok80bandf</vt:lpstr>
      <vt:lpstr>kurolok80bandfd</vt:lpstr>
      <vt:lpstr>kurolok80bandfw</vt:lpstr>
      <vt:lpstr>kurolok80bandg</vt:lpstr>
      <vt:lpstr>kurolok80bandgd</vt:lpstr>
      <vt:lpstr>kurolok80bandgw</vt:lpstr>
      <vt:lpstr>kurolok80controls</vt:lpstr>
      <vt:lpstr>kurolok80controlsaddon</vt:lpstr>
      <vt:lpstr>kurolok80lin</vt:lpstr>
      <vt:lpstr>kurolok80linw</vt:lpstr>
      <vt:lpstr>kurolok80ral</vt:lpstr>
      <vt:lpstr>kurolok80rald</vt:lpstr>
      <vt:lpstr>kurolok80ralw</vt:lpstr>
      <vt:lpstr>'Pricing Tool'!Print_Area</vt:lpstr>
      <vt:lpstr>ralcassette</vt:lpstr>
      <vt:lpstr>ralcassettecost</vt:lpstr>
      <vt:lpstr>siriosbanda</vt:lpstr>
      <vt:lpstr>siriosbandad</vt:lpstr>
      <vt:lpstr>siriosbandaw</vt:lpstr>
      <vt:lpstr>siriosbandb</vt:lpstr>
      <vt:lpstr>siriosbandbd</vt:lpstr>
      <vt:lpstr>siriosbandbw</vt:lpstr>
      <vt:lpstr>siriosbandc</vt:lpstr>
      <vt:lpstr>siriosbandcd</vt:lpstr>
      <vt:lpstr>siriosbandcw</vt:lpstr>
      <vt:lpstr>siriosbandd</vt:lpstr>
      <vt:lpstr>siriosbanddd</vt:lpstr>
      <vt:lpstr>siriosbanddw</vt:lpstr>
      <vt:lpstr>siriosbande</vt:lpstr>
      <vt:lpstr>siriosbanded</vt:lpstr>
      <vt:lpstr>siriosbandew</vt:lpstr>
      <vt:lpstr>siriosbandf</vt:lpstr>
      <vt:lpstr>siriosbandfd</vt:lpstr>
      <vt:lpstr>siriosbandfw</vt:lpstr>
      <vt:lpstr>siriosbandg</vt:lpstr>
      <vt:lpstr>siriosbandgd</vt:lpstr>
      <vt:lpstr>siriosbandgw</vt:lpstr>
      <vt:lpstr>sirioscontrols</vt:lpstr>
      <vt:lpstr>sirioscontrolsaddon</vt:lpstr>
      <vt:lpstr>solarisbanda</vt:lpstr>
      <vt:lpstr>solarisbandad</vt:lpstr>
      <vt:lpstr>solarisbandaw</vt:lpstr>
      <vt:lpstr>solarisbandb</vt:lpstr>
      <vt:lpstr>solarisbandbd</vt:lpstr>
      <vt:lpstr>solarisbandbw</vt:lpstr>
      <vt:lpstr>solarisbandc</vt:lpstr>
      <vt:lpstr>solarisbandcd</vt:lpstr>
      <vt:lpstr>solarisbandcw</vt:lpstr>
      <vt:lpstr>solarisbandd</vt:lpstr>
      <vt:lpstr>solarisbanddd</vt:lpstr>
      <vt:lpstr>solarisbanddw</vt:lpstr>
      <vt:lpstr>solarisbande</vt:lpstr>
      <vt:lpstr>solarisbanded</vt:lpstr>
      <vt:lpstr>solarisbandew</vt:lpstr>
      <vt:lpstr>solarisbandf</vt:lpstr>
      <vt:lpstr>solarisbandfd</vt:lpstr>
      <vt:lpstr>solarisbandfw</vt:lpstr>
      <vt:lpstr>solarisbandg</vt:lpstr>
      <vt:lpstr>solarisbandgd</vt:lpstr>
      <vt:lpstr>solarisbandgw</vt:lpstr>
      <vt:lpstr>solariscontrols</vt:lpstr>
      <vt:lpstr>solariscontrolsaddon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Marshall Hill</dc:creator>
  <cp:keywords/>
  <dc:description/>
  <cp:lastModifiedBy>Harry Doling</cp:lastModifiedBy>
  <cp:revision/>
  <dcterms:created xsi:type="dcterms:W3CDTF">2021-01-21T13:48:54Z</dcterms:created>
  <dcterms:modified xsi:type="dcterms:W3CDTF">2025-02-25T15:17:56Z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0x0101002819C8D68C3F1340943FE49807970039</vt:lpwstr>
  </property>
  <property fmtid="{D5CDD505-2E9C-101B-9397-08002B2CF9AE}" pid="3" name="MediaServiceImageTags">
    <vt:lpwstr/>
  </property>
</Properties>
</file>