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pj\Desktop\"/>
    </mc:Choice>
  </mc:AlternateContent>
  <xr:revisionPtr revIDLastSave="0" documentId="13_ncr:1_{D11CF5AA-AAAC-48F0-A88B-D41745CA80D3}" xr6:coauthVersionLast="47" xr6:coauthVersionMax="47" xr10:uidLastSave="{00000000-0000-0000-0000-000000000000}"/>
  <bookViews>
    <workbookView xWindow="1410" yWindow="3165" windowWidth="21600" windowHeight="11295" xr2:uid="{00000000-000D-0000-FFFF-FFFF00000000}"/>
  </bookViews>
  <sheets>
    <sheet name="Preisübersicht" sheetId="3" r:id="rId1"/>
    <sheet name="FLVH Maße+Räume" sheetId="1" r:id="rId2"/>
    <sheet name="ROLLO VAN-1007901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7" i="3" l="1"/>
  <c r="O15" i="3"/>
  <c r="G9" i="3"/>
  <c r="G8" i="3"/>
  <c r="E10" i="3"/>
  <c r="E11" i="3"/>
  <c r="E9" i="3"/>
  <c r="J2" i="1"/>
  <c r="J61" i="1" s="1"/>
  <c r="J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I8" i="3"/>
  <c r="G11" i="3"/>
  <c r="F11" i="3"/>
  <c r="F10" i="3"/>
  <c r="F9" i="3"/>
  <c r="D15" i="3"/>
  <c r="I15" i="3" s="1"/>
  <c r="D16" i="3"/>
  <c r="B23" i="3" s="1"/>
  <c r="G10" i="3"/>
  <c r="E8" i="3"/>
  <c r="D8" i="3"/>
  <c r="F8" i="3" s="1"/>
  <c r="C8" i="3"/>
  <c r="I11" i="3" l="1"/>
  <c r="I9" i="3"/>
  <c r="I16" i="3"/>
  <c r="I10" i="3"/>
  <c r="B29" i="3" l="1"/>
  <c r="C29" i="3"/>
  <c r="B28" i="3"/>
  <c r="D28" i="3" s="1"/>
  <c r="E28" i="3" s="1"/>
  <c r="C28" i="3"/>
  <c r="C27" i="3"/>
  <c r="E27" i="3" s="1"/>
  <c r="B27" i="3"/>
  <c r="D29" i="3" l="1"/>
  <c r="E29" i="3" s="1"/>
</calcChain>
</file>

<file path=xl/sharedStrings.xml><?xml version="1.0" encoding="utf-8"?>
<sst xmlns="http://schemas.openxmlformats.org/spreadsheetml/2006/main" count="569" uniqueCount="155">
  <si>
    <t>Positionnr.</t>
  </si>
  <si>
    <t>Raumbezeichnung</t>
  </si>
  <si>
    <t>Art</t>
  </si>
  <si>
    <t>Nr.</t>
  </si>
  <si>
    <t>Beschreibung</t>
  </si>
  <si>
    <t>Beschreibung 2</t>
  </si>
  <si>
    <t>Menge</t>
  </si>
  <si>
    <t>Einheitencode</t>
  </si>
  <si>
    <t>fertige Breite (cm)</t>
  </si>
  <si>
    <t>fertige Höhe (cm)</t>
  </si>
  <si>
    <t>Behang 1</t>
  </si>
  <si>
    <t>1.</t>
  </si>
  <si>
    <t>EG 1 AP</t>
  </si>
  <si>
    <t>Artikel</t>
  </si>
  <si>
    <t>FV GERADE</t>
  </si>
  <si>
    <t>Schiene Flächenvorhang</t>
  </si>
  <si>
    <t/>
  </si>
  <si>
    <t>STK</t>
  </si>
  <si>
    <t>289,5</t>
  </si>
  <si>
    <t>2.</t>
  </si>
  <si>
    <t>EG 2 AP</t>
  </si>
  <si>
    <t>500,0</t>
  </si>
  <si>
    <t>3.</t>
  </si>
  <si>
    <t>3 hinten</t>
  </si>
  <si>
    <t>536,5</t>
  </si>
  <si>
    <t>5.</t>
  </si>
  <si>
    <t>6.</t>
  </si>
  <si>
    <t>3 rechts</t>
  </si>
  <si>
    <t>485,0</t>
  </si>
  <si>
    <t>4 Meeting</t>
  </si>
  <si>
    <t>435,0</t>
  </si>
  <si>
    <t>1. OG 1 Meeting</t>
  </si>
  <si>
    <t>455,0</t>
  </si>
  <si>
    <t>385,0</t>
  </si>
  <si>
    <t>1. OG  1 Meeting</t>
  </si>
  <si>
    <t>1. OG 2 Meeting</t>
  </si>
  <si>
    <t>434,0</t>
  </si>
  <si>
    <t>1. OG 3 Meeting</t>
  </si>
  <si>
    <t>581,5</t>
  </si>
  <si>
    <t>1. OG 4 links AP</t>
  </si>
  <si>
    <t>400,0</t>
  </si>
  <si>
    <t>1. OG 4 hinten</t>
  </si>
  <si>
    <t>353,3</t>
  </si>
  <si>
    <t>1. OG 4 rechts</t>
  </si>
  <si>
    <t>7,1 Str. Meu AP</t>
  </si>
  <si>
    <t>590,0</t>
  </si>
  <si>
    <t>8 Meeting</t>
  </si>
  <si>
    <t>298,5</t>
  </si>
  <si>
    <t>2. OG 1 Meeting</t>
  </si>
  <si>
    <t>2. OG 2 AP</t>
  </si>
  <si>
    <t>2. OG 3 AP</t>
  </si>
  <si>
    <t>312,5</t>
  </si>
  <si>
    <t>2. OG 4 Meeting</t>
  </si>
  <si>
    <t>290,0</t>
  </si>
  <si>
    <t>2. OG 5AP</t>
  </si>
  <si>
    <t>586,0</t>
  </si>
  <si>
    <t>2. OG 6AP</t>
  </si>
  <si>
    <t>437,5</t>
  </si>
  <si>
    <t>2. OG 7 Meeting</t>
  </si>
  <si>
    <t>288,5</t>
  </si>
  <si>
    <t>2. OG 8 Meeting</t>
  </si>
  <si>
    <t>436,0</t>
  </si>
  <si>
    <t>9 Str. AP</t>
  </si>
  <si>
    <t>451,7</t>
  </si>
  <si>
    <t>9 Seite</t>
  </si>
  <si>
    <t>451,6</t>
  </si>
  <si>
    <t>10 Seite</t>
  </si>
  <si>
    <t>480,0</t>
  </si>
  <si>
    <t>10 hinten</t>
  </si>
  <si>
    <t>352,5</t>
  </si>
  <si>
    <t>PAN FLVH</t>
  </si>
  <si>
    <t>Paneel Flächenvorhang</t>
  </si>
  <si>
    <t>100,0</t>
  </si>
  <si>
    <t>PG 4</t>
  </si>
  <si>
    <t>EG 2 Ap</t>
  </si>
  <si>
    <t>120,0</t>
  </si>
  <si>
    <t>110,0</t>
  </si>
  <si>
    <t>1 . OG 3 Meeting</t>
  </si>
  <si>
    <t>1 . OG 4 links AP</t>
  </si>
  <si>
    <t>1 . OG 4 hinten</t>
  </si>
  <si>
    <t>1 . OG 4  rechts AP</t>
  </si>
  <si>
    <t>111,8</t>
  </si>
  <si>
    <t>2. OG 5 AP</t>
  </si>
  <si>
    <t>2. OG 6 AP</t>
  </si>
  <si>
    <t>129,0</t>
  </si>
  <si>
    <t>Meetingraum</t>
  </si>
  <si>
    <t>RO CL M+</t>
  </si>
  <si>
    <t>Rollo Classic M + plus +</t>
  </si>
  <si>
    <t>292,0</t>
  </si>
  <si>
    <t>350,0</t>
  </si>
  <si>
    <t>3667</t>
  </si>
  <si>
    <t>1.1.</t>
  </si>
  <si>
    <t>Zu-/Abschlag (Artikel)</t>
  </si>
  <si>
    <t>581025</t>
  </si>
  <si>
    <t>Sonesse 40 RTS, 3/30</t>
  </si>
  <si>
    <t>Kabel 3m weiß</t>
  </si>
  <si>
    <t>295,0</t>
  </si>
  <si>
    <t>2.1.</t>
  </si>
  <si>
    <t>141,2</t>
  </si>
  <si>
    <t>3.1.</t>
  </si>
  <si>
    <t>581202</t>
  </si>
  <si>
    <t>Wandschalter Funk Somfy Smoove origin RTS</t>
  </si>
  <si>
    <t>MON ROL</t>
  </si>
  <si>
    <t>Montage Rollo</t>
  </si>
  <si>
    <t>X</t>
  </si>
  <si>
    <t xml:space="preserve">Angebot </t>
  </si>
  <si>
    <t>nach Aufmaß - Variante 1</t>
  </si>
  <si>
    <t>Referenz</t>
  </si>
  <si>
    <t>VO400018</t>
  </si>
  <si>
    <t>nach Aufmaß - Variante 1 - PG 4</t>
  </si>
  <si>
    <t>nach Aufmaß - Variante 2 - PG 2</t>
  </si>
  <si>
    <t>VAN-1007928</t>
  </si>
  <si>
    <t>VAN-1007929</t>
  </si>
  <si>
    <t>Laufmeter Schiene</t>
  </si>
  <si>
    <t>Anzahl Paneele</t>
  </si>
  <si>
    <t xml:space="preserve">Preis Schienensystem </t>
  </si>
  <si>
    <t xml:space="preserve">Preis Paneele </t>
  </si>
  <si>
    <t>Bemerkung</t>
  </si>
  <si>
    <t>PG 2</t>
  </si>
  <si>
    <t>Montage FLVH</t>
  </si>
  <si>
    <t>Gesamt netto</t>
  </si>
  <si>
    <t>Stück</t>
  </si>
  <si>
    <t>Preis je</t>
  </si>
  <si>
    <t>VAN-1007901</t>
  </si>
  <si>
    <t>Übersicht Rollos Blendschutz Meeting</t>
  </si>
  <si>
    <t>inkl. Motor und Zubehör</t>
  </si>
  <si>
    <t>Montage Gesamt</t>
  </si>
  <si>
    <t>Preisübersicht</t>
  </si>
  <si>
    <t>VAN-1007928+VAN-1007901</t>
  </si>
  <si>
    <t>VAN-1007929+VAN-1007901</t>
  </si>
  <si>
    <t>Kostenschätzung V2</t>
  </si>
  <si>
    <t>Kostenschätzung V1</t>
  </si>
  <si>
    <t>Objektrabatt neu</t>
  </si>
  <si>
    <t>Einzelpreis Paneel PG 4 bis 3,50m</t>
  </si>
  <si>
    <t>Einzelpreis Paneel PG 2 bis 3,50m</t>
  </si>
  <si>
    <t>Spalte1</t>
  </si>
  <si>
    <t>Spalte2</t>
  </si>
  <si>
    <t>Übersicht FLVH</t>
  </si>
  <si>
    <t>Produktpreise ohne Rabatt</t>
  </si>
  <si>
    <t>Gesamt netto mit Rabatt</t>
  </si>
  <si>
    <t>Gesamt netto ohne Rabatt</t>
  </si>
  <si>
    <t>Je M/Stk</t>
  </si>
  <si>
    <t>Angebot netto ohne Rabatt</t>
  </si>
  <si>
    <t>Gesamtpreise</t>
  </si>
  <si>
    <t>Einzelpreise ohne Montage</t>
  </si>
  <si>
    <t>Alle Preise zzgl. 19%</t>
  </si>
  <si>
    <t>Laufmeter Schiene CL2 Keder</t>
  </si>
  <si>
    <t>Stückpreis Rollo M4220+</t>
  </si>
  <si>
    <t>Einzelpreis Paneel PG 3 bis 3,50m</t>
  </si>
  <si>
    <t>VAN-1007941+VAN-1007901</t>
  </si>
  <si>
    <t>VAN-1007941</t>
  </si>
  <si>
    <t>nach Aufmaß - Variante 3 - PG 3</t>
  </si>
  <si>
    <t>Laufmeter</t>
  </si>
  <si>
    <t>Nur FLVH</t>
  </si>
  <si>
    <t>Preisübersicht Stadtwerke Willich V7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</si>
</sst>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2">
    <xf numFmtId="0" fontId="0" fillId="0" borderId="0" xfId="0"/>
    <xf numFmtId="0" fontId="2" fillId="2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4" fontId="3" fillId="0" borderId="0" xfId="0" applyNumberFormat="1" applyFont="1" applyAlignment="1">
      <alignment horizontal="right"/>
    </xf>
    <xf numFmtId="44" fontId="0" fillId="0" borderId="0" xfId="0" applyNumberFormat="1"/>
    <xf numFmtId="0" fontId="5" fillId="0" borderId="0" xfId="0" applyFont="1"/>
    <xf numFmtId="44" fontId="5" fillId="0" borderId="0" xfId="1" applyFont="1"/>
    <xf numFmtId="44" fontId="5" fillId="0" borderId="0" xfId="0" applyNumberFormat="1" applyFont="1"/>
    <xf numFmtId="0" fontId="5" fillId="3" borderId="0" xfId="0" applyFont="1" applyFill="1"/>
    <xf numFmtId="0" fontId="6" fillId="0" borderId="0" xfId="0" applyFont="1"/>
    <xf numFmtId="0" fontId="5" fillId="4" borderId="0" xfId="0" applyFont="1" applyFill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44" fontId="6" fillId="0" borderId="0" xfId="0" applyNumberFormat="1" applyFont="1"/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5" fillId="5" borderId="0" xfId="0" applyFont="1" applyFill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2">
    <cellStyle name="Standard" xfId="0" builtinId="0"/>
    <cellStyle name="Währung" xfId="1" builtinId="4"/>
  </cellStyles>
  <dxfs count="7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0" formatCode="General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numFmt numFmtId="4" formatCode="#,##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Verdana"/>
        <family val="2"/>
        <scheme val="none"/>
      </font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family val="2"/>
        <scheme val="none"/>
      </font>
      <fill>
        <patternFill patternType="solid">
          <fgColor indexed="64"/>
          <bgColor rgb="FFC0C0C0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numFmt numFmtId="34" formatCode="_-* #,##0.00\ &quot;€&quot;_-;\-* #,##0.00\ &quot;€&quot;_-;_-* &quot;-&quot;??\ &quot;€&quot;_-;_-@_-"/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strike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Calibri"/>
        <family val="2"/>
        <scheme val="minor"/>
      </font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reuther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1</xdr:col>
      <xdr:colOff>752475</xdr:colOff>
      <xdr:row>4</xdr:row>
      <xdr:rowOff>76200</xdr:rowOff>
    </xdr:to>
    <xdr:pic>
      <xdr:nvPicPr>
        <xdr:cNvPr id="2" name="Bild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9B3B25D-6EC8-9389-073B-3F1FA9706A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714625" cy="819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A769D2B7-BC7F-4416-907C-C0928DEAE949}" name="Tabelle3" displayName="Tabelle3" ref="A7:I11" totalsRowShown="0" headerRowDxfId="77" dataDxfId="76" dataCellStyle="Währung">
  <autoFilter ref="A7:I11" xr:uid="{A769D2B7-BC7F-4416-907C-C0928DEAE949}"/>
  <tableColumns count="9">
    <tableColumn id="1" xr3:uid="{112DC115-C1D9-4FBB-83DC-D09A52A60286}" name="Beschreibung" dataDxfId="75"/>
    <tableColumn id="2" xr3:uid="{AC3AD0DD-7E54-4C3D-BEE8-35A425FEAEEA}" name="Referenz" dataDxfId="74"/>
    <tableColumn id="3" xr3:uid="{8AFB65C0-B90B-482B-93DB-04349D57F498}" name="Laufmeter Schiene" dataDxfId="73"/>
    <tableColumn id="4" xr3:uid="{2B60F2F0-3A87-4FC0-B457-756635E783D0}" name="Anzahl Paneele" dataDxfId="72"/>
    <tableColumn id="5" xr3:uid="{A37874D0-A20E-4033-9585-CD1AF2AFF79F}" name="Preis Schienensystem " dataDxfId="71" dataCellStyle="Währung"/>
    <tableColumn id="6" xr3:uid="{E82A7ED8-BE87-4965-BED2-833D545CCB75}" name="Preis Paneele " dataDxfId="70" dataCellStyle="Währung"/>
    <tableColumn id="7" xr3:uid="{81638134-087D-4E18-B467-7CF273A526D8}" name="Montage FLVH" dataDxfId="69" dataCellStyle="Währung"/>
    <tableColumn id="8" xr3:uid="{EA1E2AEC-25E0-423A-9AD3-80317568D14C}" name="Bemerkung" dataDxfId="68"/>
    <tableColumn id="9" xr3:uid="{DB228C28-1105-4CA1-80A7-034B311A8638}" name="Gesamt netto ohne Rabatt" dataDxfId="67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42660A9A-F1F2-407D-9BAB-3C7A33828755}" name="Tabelle4" displayName="Tabelle4" ref="A14:I16" totalsRowShown="0" headerRowDxfId="66" dataDxfId="65">
  <autoFilter ref="A14:I16" xr:uid="{42660A9A-F1F2-407D-9BAB-3C7A33828755}"/>
  <tableColumns count="9">
    <tableColumn id="1" xr3:uid="{3A26D58C-1F97-41BD-980F-D5F513689181}" name="Angebot " dataDxfId="64"/>
    <tableColumn id="2" xr3:uid="{8DB075DE-694F-4CD5-8D78-AAAB26745A12}" name="Referenz" dataDxfId="63"/>
    <tableColumn id="3" xr3:uid="{7A75872C-DF41-4CFF-8BBF-56CB4DD5BF15}" name="Stück" dataDxfId="62"/>
    <tableColumn id="4" xr3:uid="{7475CEF7-939E-4F9E-8407-4D7ADD49D980}" name="Preis je" dataDxfId="61" dataCellStyle="Währung">
      <calculatedColumnFormula>4402.6/C15</calculatedColumnFormula>
    </tableColumn>
    <tableColumn id="5" xr3:uid="{1B7D34E5-94B7-43D5-BF47-41D56971EF9D}" name="Montage Gesamt" dataDxfId="60" dataCellStyle="Währung"/>
    <tableColumn id="6" xr3:uid="{330D0347-33FA-4DB6-B7C8-561AA7A5C1DC}" name="Beschreibung" dataDxfId="59"/>
    <tableColumn id="7" xr3:uid="{18AD0C7E-8F6D-4479-9DE7-E435257B0DB4}" name="Spalte1" dataDxfId="58"/>
    <tableColumn id="8" xr3:uid="{F1EF5C51-322B-42DD-B415-13A65F155593}" name="Spalte2" dataDxfId="57"/>
    <tableColumn id="9" xr3:uid="{53CFB735-8182-443D-94E0-C5A6904D72B1}" name="Gesamt netto" dataDxfId="56">
      <calculatedColumnFormula>(C15*D15)+E15</calculatedColumnFormula>
    </tableColumn>
  </tableColumns>
  <tableStyleInfo name="TableStyleMedium2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2A1ECBC1-5E9A-423B-8C82-650993ADB1AF}" name="Tabelle5" displayName="Tabelle5" ref="A26:E29" totalsRowShown="0" headerRowDxfId="55" dataDxfId="54">
  <autoFilter ref="A26:E29" xr:uid="{2A1ECBC1-5E9A-423B-8C82-650993ADB1AF}"/>
  <tableColumns count="5">
    <tableColumn id="1" xr3:uid="{3CBBF241-A2E7-4346-B28E-14EB3C376C58}" name="Preisübersicht" dataDxfId="53"/>
    <tableColumn id="2" xr3:uid="{C92DBBF9-42E5-4993-A839-2896AB4DC903}" name="Angebot netto ohne Rabatt" dataDxfId="52">
      <calculatedColumnFormula>I9+$I$16</calculatedColumnFormula>
    </tableColumn>
    <tableColumn id="3" xr3:uid="{E7B1429D-60D6-40BE-8808-067FD8735CCE}" name="Objektrabatt neu" dataDxfId="51">
      <calculatedColumnFormula>(I9/100)*8</calculatedColumnFormula>
    </tableColumn>
    <tableColumn id="4" xr3:uid="{FBFE5873-95DF-45A2-A6BF-9A0D94361F6A}" name="Gesamt netto mit Rabatt" dataDxfId="50">
      <calculatedColumnFormula>B27-C27</calculatedColumnFormula>
    </tableColumn>
    <tableColumn id="5" xr3:uid="{83E2C719-4BFE-4245-A638-9DA9FEE55171}" name="Nur FLVH" dataDxfId="49">
      <calculatedColumnFormula>Tabelle5[[#This Row],[Gesamt netto mit Rabatt]]-$I$16</calculatedColumnFormula>
    </tableColumn>
  </tableColumns>
  <tableStyleInfo name="TableStyleMedium2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22864182-022A-4BCF-A601-A46E6974F413}" name="Tabelle6" displayName="Tabelle6" ref="A19:B24" totalsRowShown="0" headerRowDxfId="48" dataDxfId="47">
  <autoFilter ref="A19:B24" xr:uid="{22864182-022A-4BCF-A601-A46E6974F413}"/>
  <tableColumns count="2">
    <tableColumn id="1" xr3:uid="{2AFB5105-F6AE-447D-A595-1C7A48B162EA}" name="Produktpreise ohne Rabatt" dataDxfId="46"/>
    <tableColumn id="2" xr3:uid="{46093AEE-9563-454D-AD5F-5D8C31417547}" name="Je M/Stk" dataDxfId="45" dataCellStyle="Währung"/>
  </tableColumns>
  <tableStyleInfo name="TableStyleMedium21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DC522C3-F0B7-47E2-A2E8-0979B0A97D30}" name="Tabelle1" displayName="Tabelle1" ref="A1:J61" totalsRowCount="1" headerRowDxfId="44" dataDxfId="43">
  <autoFilter ref="A1:J60" xr:uid="{0DC522C3-F0B7-47E2-A2E8-0979B0A97D30}"/>
  <tableColumns count="10">
    <tableColumn id="1" xr3:uid="{526C1D61-5CA0-49FD-8508-5D9424B0EF24}" name="Positionnr." dataDxfId="42" totalsRowDxfId="41"/>
    <tableColumn id="2" xr3:uid="{2432FCD5-D60C-44D1-9378-EBF1AC2EFC30}" name="Raumbezeichnung" dataDxfId="40" totalsRowDxfId="39"/>
    <tableColumn id="3" xr3:uid="{9AB43625-0898-4822-98CA-B846BA4D09B1}" name="Art" dataDxfId="38" totalsRowDxfId="37"/>
    <tableColumn id="4" xr3:uid="{551B9330-60BB-4434-8572-4459CF2CBEC8}" name="Nr." dataDxfId="36" totalsRowDxfId="35"/>
    <tableColumn id="5" xr3:uid="{D17DD29A-E331-44A8-BBA3-DF5A32313888}" name="Beschreibung" dataDxfId="34" totalsRowDxfId="33"/>
    <tableColumn id="6" xr3:uid="{D4DED413-A92E-417F-8B37-B965460E0BD0}" name="Beschreibung 2" dataDxfId="32" totalsRowDxfId="31"/>
    <tableColumn id="7" xr3:uid="{45D7A554-27F0-4A9F-8F18-EAA1185F70E9}" name="Menge" dataDxfId="30" totalsRowDxfId="29"/>
    <tableColumn id="8" xr3:uid="{B8AD6707-D04A-4713-ACE7-827D3D329300}" name="Einheitencode" dataDxfId="28" totalsRowDxfId="27"/>
    <tableColumn id="9" xr3:uid="{1C1C4746-27A1-47EB-860C-55270183BE63}" name="fertige Breite (cm)" dataDxfId="26" totalsRowDxfId="25"/>
    <tableColumn id="10" xr3:uid="{03898ABD-283C-4D34-9715-6452F1EACBA7}" name="Laufmeter" totalsRowFunction="sum" dataDxfId="24">
      <calculatedColumnFormula>Tabelle1[[#This Row],[Menge]]*(Tabelle1[[#This Row],[fertige Breite (cm)]]/100)</calculatedColumnFormula>
    </tableColumn>
  </tableColumns>
  <tableStyleInfo name="TableStyleMedium21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8797A9F-A9C6-47C6-90EA-019D9E822003}" name="Tabelle2" displayName="Tabelle2" ref="A1:K10" totalsRowCount="1" headerRowDxfId="23" dataDxfId="22">
  <autoFilter ref="A1:K9" xr:uid="{28797A9F-A9C6-47C6-90EA-019D9E822003}"/>
  <tableColumns count="11">
    <tableColumn id="1" xr3:uid="{9E04D45D-6A19-483B-AA26-DFE35EF31D33}" name="Positionnr." dataDxfId="21" totalsRowDxfId="20"/>
    <tableColumn id="2" xr3:uid="{717B3766-E41A-4E53-9809-30598AAF4421}" name="Raumbezeichnung" dataDxfId="19" totalsRowDxfId="18"/>
    <tableColumn id="3" xr3:uid="{6A62EC1E-6CFD-4C4F-92EF-3D9442A34BD6}" name="Art" dataDxfId="17" totalsRowDxfId="16"/>
    <tableColumn id="4" xr3:uid="{21C364EF-4B1D-4791-AB62-3200D4C07AC4}" name="Nr." dataDxfId="15" totalsRowDxfId="14"/>
    <tableColumn id="5" xr3:uid="{36987670-A961-4ABF-919E-90FB5A60EAB5}" name="Beschreibung" dataDxfId="13" totalsRowDxfId="12"/>
    <tableColumn id="6" xr3:uid="{6DD25617-8A71-4332-94C3-69B01184E597}" name="Beschreibung 2" dataDxfId="11" totalsRowDxfId="10"/>
    <tableColumn id="7" xr3:uid="{1AFE5A85-4C69-43BA-A80C-C7BE1F75E611}" name="Menge" dataDxfId="9" totalsRowDxfId="8"/>
    <tableColumn id="8" xr3:uid="{9A975252-9842-44D2-9D7B-5A204E628C52}" name="Einheitencode" dataDxfId="7" totalsRowDxfId="6"/>
    <tableColumn id="9" xr3:uid="{A4F5008A-523A-4077-90F2-667521C731C2}" name="fertige Breite (cm)" dataDxfId="5" totalsRowDxfId="4"/>
    <tableColumn id="10" xr3:uid="{7604DF11-3B86-47B3-A599-19812CA506AC}" name="fertige Höhe (cm)" dataDxfId="3" totalsRowDxfId="2"/>
    <tableColumn id="11" xr3:uid="{7A56B4FE-51B9-420E-8292-718340C02666}" name="Behang 1" dataDxfId="1" totalsRowDxfId="0"/>
  </tableColumns>
  <tableStyleInfo name="TableStyleMedium2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067629-37B2-43DC-8723-0C3CC8FCE4E0}">
  <sheetPr>
    <tabColor rgb="FF00B0F0"/>
  </sheetPr>
  <dimension ref="A3:O32"/>
  <sheetViews>
    <sheetView tabSelected="1" workbookViewId="0">
      <selection activeCell="I31" sqref="A1:I31"/>
    </sheetView>
  </sheetViews>
  <sheetFormatPr baseColWidth="10" defaultRowHeight="15" x14ac:dyDescent="0.25"/>
  <cols>
    <col min="1" max="1" width="29.42578125" customWidth="1"/>
    <col min="2" max="2" width="12.5703125" customWidth="1"/>
    <col min="3" max="3" width="18.42578125" customWidth="1"/>
    <col min="4" max="4" width="13" customWidth="1"/>
    <col min="5" max="5" width="13.42578125" customWidth="1"/>
    <col min="6" max="6" width="15.5703125" customWidth="1"/>
    <col min="7" max="7" width="12.140625" customWidth="1"/>
    <col min="8" max="8" width="5.28515625" hidden="1" customWidth="1"/>
    <col min="9" max="9" width="15.28515625" customWidth="1"/>
    <col min="12" max="12" width="12" bestFit="1" customWidth="1"/>
    <col min="14" max="14" width="12" bestFit="1" customWidth="1"/>
  </cols>
  <sheetData>
    <row r="3" spans="1:15" x14ac:dyDescent="0.25">
      <c r="D3" s="21" t="s">
        <v>154</v>
      </c>
      <c r="E3" s="21"/>
      <c r="F3" s="21"/>
      <c r="G3" s="21"/>
    </row>
    <row r="4" spans="1:15" x14ac:dyDescent="0.25">
      <c r="D4" s="21"/>
      <c r="E4" s="21"/>
      <c r="F4" s="21"/>
      <c r="G4" s="21"/>
    </row>
    <row r="6" spans="1:15" x14ac:dyDescent="0.25">
      <c r="A6" s="17" t="s">
        <v>137</v>
      </c>
      <c r="B6" s="17"/>
      <c r="C6" s="17"/>
      <c r="D6" s="17"/>
      <c r="E6" s="17"/>
      <c r="F6" s="17"/>
      <c r="G6" s="17"/>
      <c r="H6" s="17"/>
      <c r="I6" s="17"/>
    </row>
    <row r="7" spans="1:15" ht="38.25" x14ac:dyDescent="0.25">
      <c r="A7" s="15" t="s">
        <v>4</v>
      </c>
      <c r="B7" s="15" t="s">
        <v>107</v>
      </c>
      <c r="C7" s="15" t="s">
        <v>113</v>
      </c>
      <c r="D7" s="15" t="s">
        <v>114</v>
      </c>
      <c r="E7" s="15" t="s">
        <v>115</v>
      </c>
      <c r="F7" s="15" t="s">
        <v>116</v>
      </c>
      <c r="G7" s="15" t="s">
        <v>119</v>
      </c>
      <c r="H7" s="15" t="s">
        <v>117</v>
      </c>
      <c r="I7" s="15" t="s">
        <v>140</v>
      </c>
    </row>
    <row r="8" spans="1:15" x14ac:dyDescent="0.25">
      <c r="A8" s="5" t="s">
        <v>130</v>
      </c>
      <c r="B8" s="5" t="s">
        <v>108</v>
      </c>
      <c r="C8" s="5">
        <f>111+51</f>
        <v>162</v>
      </c>
      <c r="D8" s="5">
        <f>37+51</f>
        <v>88</v>
      </c>
      <c r="E8" s="6">
        <f>162*94</f>
        <v>15228</v>
      </c>
      <c r="F8" s="6">
        <f>D8*90</f>
        <v>7920</v>
      </c>
      <c r="G8" s="6">
        <f>C8*15.8</f>
        <v>2559.6</v>
      </c>
      <c r="H8" s="5" t="s">
        <v>118</v>
      </c>
      <c r="I8" s="7">
        <f>E8+F8+G8</f>
        <v>25707.599999999999</v>
      </c>
    </row>
    <row r="9" spans="1:15" x14ac:dyDescent="0.25">
      <c r="A9" s="8" t="s">
        <v>109</v>
      </c>
      <c r="B9" s="8" t="s">
        <v>111</v>
      </c>
      <c r="C9" s="9">
        <v>179</v>
      </c>
      <c r="D9" s="5">
        <v>72</v>
      </c>
      <c r="E9" s="6">
        <f>Tabelle3[[#This Row],[Laufmeter Schiene]]*94</f>
        <v>16826</v>
      </c>
      <c r="F9" s="6">
        <f>D9*132.5</f>
        <v>9540</v>
      </c>
      <c r="G9" s="6">
        <f>C9*15.8</f>
        <v>2828.2000000000003</v>
      </c>
      <c r="H9" s="5" t="s">
        <v>73</v>
      </c>
      <c r="I9" s="7">
        <f>E9+F9+G9</f>
        <v>29194.2</v>
      </c>
    </row>
    <row r="10" spans="1:15" x14ac:dyDescent="0.25">
      <c r="A10" s="10" t="s">
        <v>110</v>
      </c>
      <c r="B10" s="10" t="s">
        <v>112</v>
      </c>
      <c r="C10" s="9">
        <v>179</v>
      </c>
      <c r="D10" s="5">
        <v>72</v>
      </c>
      <c r="E10" s="6">
        <f>Tabelle3[[#This Row],[Laufmeter Schiene]]*94</f>
        <v>16826</v>
      </c>
      <c r="F10" s="6">
        <f>Tabelle3[[#This Row],[Anzahl Paneele]]*91.11</f>
        <v>6559.92</v>
      </c>
      <c r="G10" s="6">
        <f>C10*15.8</f>
        <v>2828.2000000000003</v>
      </c>
      <c r="H10" s="5" t="s">
        <v>118</v>
      </c>
      <c r="I10" s="7">
        <f t="shared" ref="I10" si="0">E10+F10+G10</f>
        <v>26214.12</v>
      </c>
      <c r="O10">
        <v>-9</v>
      </c>
    </row>
    <row r="11" spans="1:15" x14ac:dyDescent="0.25">
      <c r="A11" s="19" t="s">
        <v>151</v>
      </c>
      <c r="B11" s="19" t="s">
        <v>150</v>
      </c>
      <c r="C11" s="5">
        <v>179</v>
      </c>
      <c r="D11" s="5">
        <v>72</v>
      </c>
      <c r="E11" s="6">
        <f>Tabelle3[[#This Row],[Laufmeter Schiene]]*94</f>
        <v>16826</v>
      </c>
      <c r="F11" s="7">
        <f>Tabelle3[[#This Row],[Anzahl Paneele]]*B24</f>
        <v>8410.32</v>
      </c>
      <c r="G11" s="6">
        <f>C11*15.8</f>
        <v>2828.2000000000003</v>
      </c>
      <c r="H11" s="5"/>
      <c r="I11" s="7">
        <f>Tabelle3[[#This Row],[Preis Schienensystem ]]+Tabelle3[[#This Row],[Preis Paneele ]]+Tabelle3[[#This Row],[Montage FLVH]]</f>
        <v>28064.52</v>
      </c>
      <c r="O11">
        <v>-2</v>
      </c>
    </row>
    <row r="12" spans="1:15" x14ac:dyDescent="0.25">
      <c r="A12" s="5"/>
      <c r="B12" s="5"/>
      <c r="C12" s="5"/>
      <c r="D12" s="5"/>
      <c r="E12" s="5"/>
      <c r="F12" s="5"/>
      <c r="G12" s="5"/>
      <c r="H12" s="5"/>
      <c r="I12" s="5"/>
      <c r="O12">
        <v>1</v>
      </c>
    </row>
    <row r="13" spans="1:15" x14ac:dyDescent="0.25">
      <c r="A13" s="17" t="s">
        <v>124</v>
      </c>
      <c r="B13" s="17"/>
      <c r="C13" s="17"/>
      <c r="D13" s="17"/>
      <c r="E13" s="17"/>
      <c r="F13" s="17"/>
      <c r="G13" s="17"/>
      <c r="H13" s="17"/>
      <c r="I13" s="17"/>
      <c r="O13">
        <v>3</v>
      </c>
    </row>
    <row r="14" spans="1:15" x14ac:dyDescent="0.25">
      <c r="A14" s="11" t="s">
        <v>105</v>
      </c>
      <c r="B14" s="11" t="s">
        <v>107</v>
      </c>
      <c r="C14" s="12" t="s">
        <v>121</v>
      </c>
      <c r="D14" s="12" t="s">
        <v>122</v>
      </c>
      <c r="E14" s="12" t="s">
        <v>126</v>
      </c>
      <c r="F14" s="12" t="s">
        <v>4</v>
      </c>
      <c r="G14" s="12" t="s">
        <v>135</v>
      </c>
      <c r="H14" s="12" t="s">
        <v>136</v>
      </c>
      <c r="I14" s="11" t="s">
        <v>120</v>
      </c>
      <c r="O14">
        <v>-3</v>
      </c>
    </row>
    <row r="15" spans="1:15" x14ac:dyDescent="0.25">
      <c r="A15" s="5" t="s">
        <v>131</v>
      </c>
      <c r="B15" s="5" t="s">
        <v>108</v>
      </c>
      <c r="C15" s="5">
        <v>11</v>
      </c>
      <c r="D15" s="6">
        <f>10731.47/C15</f>
        <v>975.58818181818174</v>
      </c>
      <c r="E15" s="6">
        <v>501.5</v>
      </c>
      <c r="F15" s="5"/>
      <c r="G15" s="5"/>
      <c r="H15" s="5"/>
      <c r="I15" s="7">
        <f>(C15*D15)+E15</f>
        <v>11232.97</v>
      </c>
      <c r="O15">
        <f>SUM(O10:O14)</f>
        <v>-10</v>
      </c>
    </row>
    <row r="16" spans="1:15" ht="26.25" x14ac:dyDescent="0.25">
      <c r="A16" s="5" t="s">
        <v>106</v>
      </c>
      <c r="B16" s="5" t="s">
        <v>123</v>
      </c>
      <c r="C16" s="5">
        <v>5</v>
      </c>
      <c r="D16" s="6">
        <f>4402.6/C16</f>
        <v>880.5200000000001</v>
      </c>
      <c r="E16" s="6">
        <v>225</v>
      </c>
      <c r="F16" s="13" t="s">
        <v>125</v>
      </c>
      <c r="G16" s="14"/>
      <c r="H16" s="5"/>
      <c r="I16" s="7">
        <f>(C16*D16)+E16</f>
        <v>4627.6000000000004</v>
      </c>
      <c r="L16" s="4"/>
      <c r="M16" s="4"/>
      <c r="N16" s="4"/>
    </row>
    <row r="17" spans="1:14" x14ac:dyDescent="0.25">
      <c r="A17" s="5"/>
      <c r="B17" s="5"/>
      <c r="C17" s="5"/>
      <c r="D17" s="5"/>
      <c r="E17" s="5"/>
      <c r="F17" s="5"/>
      <c r="G17" s="5"/>
      <c r="H17" s="5"/>
      <c r="I17" s="5"/>
      <c r="L17" s="4"/>
      <c r="M17" s="4"/>
      <c r="N17" s="4"/>
    </row>
    <row r="18" spans="1:14" x14ac:dyDescent="0.25">
      <c r="A18" s="17" t="s">
        <v>144</v>
      </c>
      <c r="B18" s="17"/>
      <c r="C18" s="17"/>
      <c r="D18" s="17"/>
      <c r="E18" s="17"/>
      <c r="F18" s="17"/>
      <c r="G18" s="17"/>
      <c r="H18" s="17"/>
      <c r="I18" s="17"/>
    </row>
    <row r="19" spans="1:14" x14ac:dyDescent="0.25">
      <c r="A19" s="9" t="s">
        <v>138</v>
      </c>
      <c r="B19" s="5" t="s">
        <v>141</v>
      </c>
      <c r="C19" s="5"/>
      <c r="D19" s="5"/>
      <c r="E19" s="5"/>
      <c r="F19" s="5"/>
      <c r="G19" s="5"/>
      <c r="H19" s="5"/>
      <c r="I19" s="5"/>
    </row>
    <row r="20" spans="1:14" x14ac:dyDescent="0.25">
      <c r="A20" s="5" t="s">
        <v>146</v>
      </c>
      <c r="B20" s="6">
        <v>94</v>
      </c>
      <c r="C20" s="5"/>
      <c r="D20" s="5"/>
      <c r="E20" s="5"/>
      <c r="F20" s="5"/>
      <c r="G20" s="5"/>
      <c r="H20" s="5"/>
      <c r="I20" s="5"/>
    </row>
    <row r="21" spans="1:14" x14ac:dyDescent="0.25">
      <c r="A21" s="5" t="s">
        <v>133</v>
      </c>
      <c r="B21" s="6">
        <v>132.5</v>
      </c>
      <c r="C21" s="5"/>
      <c r="D21" s="5"/>
      <c r="E21" s="5"/>
      <c r="F21" s="5"/>
      <c r="G21" s="5"/>
      <c r="H21" s="5"/>
      <c r="I21" s="5"/>
    </row>
    <row r="22" spans="1:14" x14ac:dyDescent="0.25">
      <c r="A22" s="5" t="s">
        <v>134</v>
      </c>
      <c r="B22" s="6">
        <v>91.11</v>
      </c>
      <c r="C22" s="5"/>
      <c r="D22" s="5"/>
      <c r="E22" s="5"/>
      <c r="F22" s="5"/>
      <c r="G22" s="5"/>
      <c r="H22" s="5"/>
      <c r="I22" s="5"/>
    </row>
    <row r="23" spans="1:14" x14ac:dyDescent="0.25">
      <c r="A23" s="5" t="s">
        <v>147</v>
      </c>
      <c r="B23" s="7">
        <f>D16</f>
        <v>880.5200000000001</v>
      </c>
      <c r="C23" s="5"/>
      <c r="D23" s="5"/>
      <c r="E23" s="5"/>
      <c r="F23" s="5"/>
      <c r="G23" s="5"/>
      <c r="H23" s="5"/>
      <c r="I23" s="5"/>
    </row>
    <row r="24" spans="1:14" x14ac:dyDescent="0.25">
      <c r="A24" s="5" t="s">
        <v>148</v>
      </c>
      <c r="B24" s="6">
        <v>116.81</v>
      </c>
      <c r="C24" s="5"/>
      <c r="D24" s="5"/>
      <c r="E24" s="5"/>
      <c r="F24" s="5"/>
      <c r="G24" s="5"/>
      <c r="H24" s="5"/>
      <c r="I24" s="5"/>
    </row>
    <row r="25" spans="1:14" x14ac:dyDescent="0.25">
      <c r="A25" s="17" t="s">
        <v>143</v>
      </c>
      <c r="B25" s="17"/>
      <c r="C25" s="17"/>
      <c r="D25" s="17"/>
      <c r="E25" s="17"/>
      <c r="F25" s="17"/>
      <c r="G25" s="17"/>
      <c r="H25" s="17"/>
      <c r="I25" s="17"/>
    </row>
    <row r="26" spans="1:14" ht="25.5" x14ac:dyDescent="0.25">
      <c r="A26" s="15" t="s">
        <v>127</v>
      </c>
      <c r="B26" s="15" t="s">
        <v>142</v>
      </c>
      <c r="C26" s="15" t="s">
        <v>132</v>
      </c>
      <c r="D26" s="15" t="s">
        <v>139</v>
      </c>
      <c r="E26" s="15" t="s">
        <v>153</v>
      </c>
      <c r="F26" s="5"/>
      <c r="G26" s="5"/>
      <c r="H26" s="5"/>
      <c r="I26" s="5"/>
    </row>
    <row r="27" spans="1:14" x14ac:dyDescent="0.25">
      <c r="A27" s="8" t="s">
        <v>128</v>
      </c>
      <c r="B27" s="7">
        <f>I9+$I$16</f>
        <v>33821.800000000003</v>
      </c>
      <c r="C27" s="7">
        <f t="shared" ref="C27" si="1">(I9/100)*8</f>
        <v>2335.5360000000001</v>
      </c>
      <c r="D27" s="16">
        <f>B27-C27</f>
        <v>31486.264000000003</v>
      </c>
      <c r="E27" s="7">
        <f>Tabelle5[[#This Row],[Gesamt netto mit Rabatt]]-$I$16</f>
        <v>26858.664000000004</v>
      </c>
    </row>
    <row r="28" spans="1:14" ht="15" customHeight="1" x14ac:dyDescent="0.25">
      <c r="A28" s="10" t="s">
        <v>129</v>
      </c>
      <c r="B28" s="7">
        <f>I10+$I$16</f>
        <v>30841.72</v>
      </c>
      <c r="C28" s="7">
        <f>(I10/100)*8</f>
        <v>2097.1295999999998</v>
      </c>
      <c r="D28" s="16">
        <f>B28-C28</f>
        <v>28744.590400000001</v>
      </c>
      <c r="E28" s="7">
        <f>Tabelle5[[#This Row],[Gesamt netto mit Rabatt]]-$I$16</f>
        <v>24116.990400000002</v>
      </c>
    </row>
    <row r="29" spans="1:14" x14ac:dyDescent="0.25">
      <c r="A29" s="19" t="s">
        <v>149</v>
      </c>
      <c r="B29" s="7">
        <f>I11+I16</f>
        <v>32692.120000000003</v>
      </c>
      <c r="C29" s="7">
        <f>(I11/100)*8</f>
        <v>2245.1615999999999</v>
      </c>
      <c r="D29" s="7">
        <f>B29-C29</f>
        <v>30446.958400000003</v>
      </c>
      <c r="E29" s="7">
        <f>Tabelle5[[#This Row],[Gesamt netto mit Rabatt]]-$I$16</f>
        <v>25819.358400000005</v>
      </c>
    </row>
    <row r="30" spans="1:14" x14ac:dyDescent="0.25">
      <c r="A30" s="18" t="s">
        <v>145</v>
      </c>
    </row>
    <row r="31" spans="1:14" x14ac:dyDescent="0.25">
      <c r="B31" s="18"/>
      <c r="C31" s="18"/>
      <c r="D31" s="18"/>
    </row>
    <row r="32" spans="1:14" x14ac:dyDescent="0.25">
      <c r="A32" s="18"/>
      <c r="B32" s="18"/>
      <c r="C32" s="18"/>
      <c r="D32" s="18"/>
    </row>
  </sheetData>
  <mergeCells count="1">
    <mergeCell ref="D3:G4"/>
  </mergeCells>
  <pageMargins left="0.7" right="0.7" top="0.78740157499999996" bottom="0.78740157499999996" header="0.3" footer="0.3"/>
  <pageSetup paperSize="9" orientation="landscape" horizontalDpi="300" verticalDpi="300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1"/>
  <sheetViews>
    <sheetView topLeftCell="A30" workbookViewId="0">
      <selection activeCell="G60" sqref="G39:G60"/>
    </sheetView>
  </sheetViews>
  <sheetFormatPr baseColWidth="10" defaultColWidth="9.140625" defaultRowHeight="15" x14ac:dyDescent="0.25"/>
  <cols>
    <col min="1" max="1" width="13.140625" customWidth="1"/>
    <col min="2" max="2" width="20" customWidth="1"/>
    <col min="5" max="5" width="25.7109375" customWidth="1"/>
    <col min="6" max="6" width="13.42578125" customWidth="1"/>
    <col min="7" max="7" width="10.5703125" customWidth="1"/>
    <col min="8" max="8" width="14.140625" customWidth="1"/>
    <col min="9" max="9" width="20.5703125" customWidth="1"/>
    <col min="10" max="10" width="13.5703125" customWidth="1"/>
  </cols>
  <sheetData>
    <row r="1" spans="1:10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152</v>
      </c>
    </row>
    <row r="2" spans="1:10" x14ac:dyDescent="0.25">
      <c r="A2" s="2">
        <v>1</v>
      </c>
      <c r="B2" s="2" t="s">
        <v>12</v>
      </c>
      <c r="C2" s="2" t="s">
        <v>13</v>
      </c>
      <c r="D2" s="2" t="s">
        <v>14</v>
      </c>
      <c r="E2" s="2" t="s">
        <v>15</v>
      </c>
      <c r="F2" s="2" t="s">
        <v>16</v>
      </c>
      <c r="G2" s="3">
        <v>1</v>
      </c>
      <c r="H2" s="2" t="s">
        <v>17</v>
      </c>
      <c r="I2" s="2" t="s">
        <v>18</v>
      </c>
      <c r="J2" s="20">
        <f>Tabelle1[[#This Row],[Menge]]*(Tabelle1[[#This Row],[fertige Breite (cm)]]/100)</f>
        <v>2.895</v>
      </c>
    </row>
    <row r="3" spans="1:10" x14ac:dyDescent="0.25">
      <c r="A3" s="2">
        <v>2</v>
      </c>
      <c r="B3" s="2" t="s">
        <v>20</v>
      </c>
      <c r="C3" s="2" t="s">
        <v>13</v>
      </c>
      <c r="D3" s="2" t="s">
        <v>14</v>
      </c>
      <c r="E3" s="2" t="s">
        <v>15</v>
      </c>
      <c r="F3" s="2" t="s">
        <v>16</v>
      </c>
      <c r="G3" s="3">
        <v>1</v>
      </c>
      <c r="H3" s="2" t="s">
        <v>17</v>
      </c>
      <c r="I3" s="2" t="s">
        <v>21</v>
      </c>
      <c r="J3" s="20">
        <f>Tabelle1[[#This Row],[Menge]]*(Tabelle1[[#This Row],[fertige Breite (cm)]]/100)</f>
        <v>5</v>
      </c>
    </row>
    <row r="4" spans="1:10" x14ac:dyDescent="0.25">
      <c r="A4" s="2">
        <v>3</v>
      </c>
      <c r="B4" s="2" t="s">
        <v>20</v>
      </c>
      <c r="C4" s="2" t="s">
        <v>13</v>
      </c>
      <c r="D4" s="2" t="s">
        <v>14</v>
      </c>
      <c r="E4" s="2" t="s">
        <v>15</v>
      </c>
      <c r="F4" s="2" t="s">
        <v>16</v>
      </c>
      <c r="G4" s="3">
        <v>2</v>
      </c>
      <c r="H4" s="2" t="s">
        <v>17</v>
      </c>
      <c r="I4" s="2" t="s">
        <v>21</v>
      </c>
      <c r="J4" s="20">
        <f>Tabelle1[[#This Row],[Menge]]*(Tabelle1[[#This Row],[fertige Breite (cm)]]/100)</f>
        <v>10</v>
      </c>
    </row>
    <row r="5" spans="1:10" x14ac:dyDescent="0.25">
      <c r="A5" s="2">
        <v>4</v>
      </c>
      <c r="B5" s="2" t="s">
        <v>23</v>
      </c>
      <c r="C5" s="2" t="s">
        <v>13</v>
      </c>
      <c r="D5" s="2" t="s">
        <v>14</v>
      </c>
      <c r="E5" s="2" t="s">
        <v>15</v>
      </c>
      <c r="F5" s="2" t="s">
        <v>16</v>
      </c>
      <c r="G5" s="3">
        <v>1</v>
      </c>
      <c r="H5" s="2" t="s">
        <v>17</v>
      </c>
      <c r="I5" s="2" t="s">
        <v>24</v>
      </c>
      <c r="J5" s="20">
        <f>Tabelle1[[#This Row],[Menge]]*(Tabelle1[[#This Row],[fertige Breite (cm)]]/100)</f>
        <v>5.3650000000000002</v>
      </c>
    </row>
    <row r="6" spans="1:10" x14ac:dyDescent="0.25">
      <c r="A6" s="2">
        <v>5</v>
      </c>
      <c r="B6" s="2" t="s">
        <v>23</v>
      </c>
      <c r="C6" s="2" t="s">
        <v>13</v>
      </c>
      <c r="D6" s="2" t="s">
        <v>14</v>
      </c>
      <c r="E6" s="2" t="s">
        <v>15</v>
      </c>
      <c r="F6" s="2" t="s">
        <v>16</v>
      </c>
      <c r="G6" s="3">
        <v>1</v>
      </c>
      <c r="H6" s="2" t="s">
        <v>17</v>
      </c>
      <c r="I6" s="2" t="s">
        <v>24</v>
      </c>
      <c r="J6" s="20">
        <f>Tabelle1[[#This Row],[Menge]]*(Tabelle1[[#This Row],[fertige Breite (cm)]]/100)</f>
        <v>5.3650000000000002</v>
      </c>
    </row>
    <row r="7" spans="1:10" x14ac:dyDescent="0.25">
      <c r="A7" s="2">
        <v>6</v>
      </c>
      <c r="B7" s="2" t="s">
        <v>27</v>
      </c>
      <c r="C7" s="2" t="s">
        <v>13</v>
      </c>
      <c r="D7" s="2" t="s">
        <v>14</v>
      </c>
      <c r="E7" s="2" t="s">
        <v>15</v>
      </c>
      <c r="F7" s="2" t="s">
        <v>16</v>
      </c>
      <c r="G7" s="3">
        <v>1</v>
      </c>
      <c r="H7" s="2" t="s">
        <v>17</v>
      </c>
      <c r="I7" s="2" t="s">
        <v>28</v>
      </c>
      <c r="J7" s="20">
        <f>Tabelle1[[#This Row],[Menge]]*(Tabelle1[[#This Row],[fertige Breite (cm)]]/100)</f>
        <v>4.8499999999999996</v>
      </c>
    </row>
    <row r="8" spans="1:10" x14ac:dyDescent="0.25">
      <c r="A8" s="2">
        <v>7</v>
      </c>
      <c r="B8" s="2" t="s">
        <v>27</v>
      </c>
      <c r="C8" s="2" t="s">
        <v>13</v>
      </c>
      <c r="D8" s="2" t="s">
        <v>14</v>
      </c>
      <c r="E8" s="2" t="s">
        <v>15</v>
      </c>
      <c r="F8" s="2" t="s">
        <v>16</v>
      </c>
      <c r="G8" s="3">
        <v>1</v>
      </c>
      <c r="H8" s="2" t="s">
        <v>17</v>
      </c>
      <c r="I8" s="2" t="s">
        <v>28</v>
      </c>
      <c r="J8" s="20">
        <f>Tabelle1[[#This Row],[Menge]]*(Tabelle1[[#This Row],[fertige Breite (cm)]]/100)</f>
        <v>4.8499999999999996</v>
      </c>
    </row>
    <row r="9" spans="1:10" x14ac:dyDescent="0.25">
      <c r="A9" s="2">
        <v>8</v>
      </c>
      <c r="B9" s="2" t="s">
        <v>29</v>
      </c>
      <c r="C9" s="2" t="s">
        <v>13</v>
      </c>
      <c r="D9" s="2" t="s">
        <v>14</v>
      </c>
      <c r="E9" s="2" t="s">
        <v>15</v>
      </c>
      <c r="F9" s="2" t="s">
        <v>16</v>
      </c>
      <c r="G9" s="3">
        <v>1</v>
      </c>
      <c r="H9" s="2" t="s">
        <v>17</v>
      </c>
      <c r="I9" s="2" t="s">
        <v>30</v>
      </c>
      <c r="J9" s="20">
        <f>Tabelle1[[#This Row],[Menge]]*(Tabelle1[[#This Row],[fertige Breite (cm)]]/100)</f>
        <v>4.3499999999999996</v>
      </c>
    </row>
    <row r="10" spans="1:10" x14ac:dyDescent="0.25">
      <c r="A10" s="2">
        <v>9</v>
      </c>
      <c r="B10" s="2" t="s">
        <v>31</v>
      </c>
      <c r="C10" s="2" t="s">
        <v>13</v>
      </c>
      <c r="D10" s="2" t="s">
        <v>14</v>
      </c>
      <c r="E10" s="2" t="s">
        <v>15</v>
      </c>
      <c r="F10" s="2" t="s">
        <v>16</v>
      </c>
      <c r="G10" s="3">
        <v>1</v>
      </c>
      <c r="H10" s="2" t="s">
        <v>17</v>
      </c>
      <c r="I10" s="2" t="s">
        <v>32</v>
      </c>
      <c r="J10" s="20">
        <f>Tabelle1[[#This Row],[Menge]]*(Tabelle1[[#This Row],[fertige Breite (cm)]]/100)</f>
        <v>4.55</v>
      </c>
    </row>
    <row r="11" spans="1:10" x14ac:dyDescent="0.25">
      <c r="A11" s="2">
        <v>10</v>
      </c>
      <c r="B11" s="2" t="s">
        <v>31</v>
      </c>
      <c r="C11" s="2" t="s">
        <v>13</v>
      </c>
      <c r="D11" s="2" t="s">
        <v>14</v>
      </c>
      <c r="E11" s="2" t="s">
        <v>15</v>
      </c>
      <c r="F11" s="2" t="s">
        <v>16</v>
      </c>
      <c r="G11" s="3">
        <v>1</v>
      </c>
      <c r="H11" s="2" t="s">
        <v>17</v>
      </c>
      <c r="I11" s="2" t="s">
        <v>32</v>
      </c>
      <c r="J11" s="20">
        <f>Tabelle1[[#This Row],[Menge]]*(Tabelle1[[#This Row],[fertige Breite (cm)]]/100)</f>
        <v>4.55</v>
      </c>
    </row>
    <row r="12" spans="1:10" x14ac:dyDescent="0.25">
      <c r="A12" s="2">
        <v>11</v>
      </c>
      <c r="B12" s="2" t="s">
        <v>31</v>
      </c>
      <c r="C12" s="2" t="s">
        <v>13</v>
      </c>
      <c r="D12" s="2" t="s">
        <v>14</v>
      </c>
      <c r="E12" s="2" t="s">
        <v>15</v>
      </c>
      <c r="F12" s="2" t="s">
        <v>16</v>
      </c>
      <c r="G12" s="3">
        <v>1</v>
      </c>
      <c r="H12" s="2" t="s">
        <v>17</v>
      </c>
      <c r="I12" s="2" t="s">
        <v>33</v>
      </c>
      <c r="J12" s="20">
        <f>Tabelle1[[#This Row],[Menge]]*(Tabelle1[[#This Row],[fertige Breite (cm)]]/100)</f>
        <v>3.85</v>
      </c>
    </row>
    <row r="13" spans="1:10" x14ac:dyDescent="0.25">
      <c r="A13" s="2">
        <v>12</v>
      </c>
      <c r="B13" s="2" t="s">
        <v>34</v>
      </c>
      <c r="C13" s="2" t="s">
        <v>13</v>
      </c>
      <c r="D13" s="2" t="s">
        <v>14</v>
      </c>
      <c r="E13" s="2" t="s">
        <v>15</v>
      </c>
      <c r="F13" s="2" t="s">
        <v>16</v>
      </c>
      <c r="G13" s="3">
        <v>1</v>
      </c>
      <c r="H13" s="2" t="s">
        <v>17</v>
      </c>
      <c r="I13" s="2" t="s">
        <v>33</v>
      </c>
      <c r="J13" s="20">
        <f>Tabelle1[[#This Row],[Menge]]*(Tabelle1[[#This Row],[fertige Breite (cm)]]/100)</f>
        <v>3.85</v>
      </c>
    </row>
    <row r="14" spans="1:10" x14ac:dyDescent="0.25">
      <c r="A14" s="2">
        <v>13</v>
      </c>
      <c r="B14" s="2" t="s">
        <v>35</v>
      </c>
      <c r="C14" s="2" t="s">
        <v>13</v>
      </c>
      <c r="D14" s="2" t="s">
        <v>14</v>
      </c>
      <c r="E14" s="2" t="s">
        <v>15</v>
      </c>
      <c r="F14" s="2" t="s">
        <v>16</v>
      </c>
      <c r="G14" s="3">
        <v>1</v>
      </c>
      <c r="H14" s="2" t="s">
        <v>17</v>
      </c>
      <c r="I14" s="2" t="s">
        <v>36</v>
      </c>
      <c r="J14" s="20">
        <f>Tabelle1[[#This Row],[Menge]]*(Tabelle1[[#This Row],[fertige Breite (cm)]]/100)</f>
        <v>4.34</v>
      </c>
    </row>
    <row r="15" spans="1:10" x14ac:dyDescent="0.25">
      <c r="A15" s="2">
        <v>14</v>
      </c>
      <c r="B15" s="2" t="s">
        <v>37</v>
      </c>
      <c r="C15" s="2" t="s">
        <v>13</v>
      </c>
      <c r="D15" s="2" t="s">
        <v>14</v>
      </c>
      <c r="E15" s="2" t="s">
        <v>15</v>
      </c>
      <c r="F15" s="2" t="s">
        <v>16</v>
      </c>
      <c r="G15" s="3">
        <v>1</v>
      </c>
      <c r="H15" s="2" t="s">
        <v>17</v>
      </c>
      <c r="I15" s="2" t="s">
        <v>38</v>
      </c>
      <c r="J15" s="20">
        <f>Tabelle1[[#This Row],[Menge]]*(Tabelle1[[#This Row],[fertige Breite (cm)]]/100)</f>
        <v>5.8150000000000004</v>
      </c>
    </row>
    <row r="16" spans="1:10" x14ac:dyDescent="0.25">
      <c r="A16" s="2">
        <v>15</v>
      </c>
      <c r="B16" s="2" t="s">
        <v>39</v>
      </c>
      <c r="C16" s="2" t="s">
        <v>13</v>
      </c>
      <c r="D16" s="2" t="s">
        <v>14</v>
      </c>
      <c r="E16" s="2" t="s">
        <v>15</v>
      </c>
      <c r="F16" s="2" t="s">
        <v>16</v>
      </c>
      <c r="G16" s="3">
        <v>1</v>
      </c>
      <c r="H16" s="2" t="s">
        <v>17</v>
      </c>
      <c r="I16" s="2" t="s">
        <v>40</v>
      </c>
      <c r="J16" s="20">
        <f>Tabelle1[[#This Row],[Menge]]*(Tabelle1[[#This Row],[fertige Breite (cm)]]/100)</f>
        <v>4</v>
      </c>
    </row>
    <row r="17" spans="1:10" x14ac:dyDescent="0.25">
      <c r="A17" s="2">
        <v>16</v>
      </c>
      <c r="B17" s="2" t="s">
        <v>39</v>
      </c>
      <c r="C17" s="2" t="s">
        <v>13</v>
      </c>
      <c r="D17" s="2" t="s">
        <v>14</v>
      </c>
      <c r="E17" s="2" t="s">
        <v>15</v>
      </c>
      <c r="F17" s="2" t="s">
        <v>16</v>
      </c>
      <c r="G17" s="3">
        <v>2</v>
      </c>
      <c r="H17" s="2" t="s">
        <v>17</v>
      </c>
      <c r="I17" s="2" t="s">
        <v>40</v>
      </c>
      <c r="J17" s="20">
        <f>Tabelle1[[#This Row],[Menge]]*(Tabelle1[[#This Row],[fertige Breite (cm)]]/100)</f>
        <v>8</v>
      </c>
    </row>
    <row r="18" spans="1:10" x14ac:dyDescent="0.25">
      <c r="A18" s="2">
        <v>17</v>
      </c>
      <c r="B18" s="2" t="s">
        <v>41</v>
      </c>
      <c r="C18" s="2" t="s">
        <v>13</v>
      </c>
      <c r="D18" s="2" t="s">
        <v>14</v>
      </c>
      <c r="E18" s="2" t="s">
        <v>15</v>
      </c>
      <c r="F18" s="2" t="s">
        <v>16</v>
      </c>
      <c r="G18" s="3">
        <v>1</v>
      </c>
      <c r="H18" s="2" t="s">
        <v>17</v>
      </c>
      <c r="I18" s="2" t="s">
        <v>42</v>
      </c>
      <c r="J18" s="20">
        <f>Tabelle1[[#This Row],[Menge]]*(Tabelle1[[#This Row],[fertige Breite (cm)]]/100)</f>
        <v>3.5329999999999999</v>
      </c>
    </row>
    <row r="19" spans="1:10" x14ac:dyDescent="0.25">
      <c r="A19" s="2">
        <v>18</v>
      </c>
      <c r="B19" s="2" t="s">
        <v>41</v>
      </c>
      <c r="C19" s="2" t="s">
        <v>13</v>
      </c>
      <c r="D19" s="2" t="s">
        <v>14</v>
      </c>
      <c r="E19" s="2" t="s">
        <v>15</v>
      </c>
      <c r="F19" s="2" t="s">
        <v>16</v>
      </c>
      <c r="G19" s="3">
        <v>2</v>
      </c>
      <c r="H19" s="2" t="s">
        <v>17</v>
      </c>
      <c r="I19" s="2" t="s">
        <v>42</v>
      </c>
      <c r="J19" s="20">
        <f>Tabelle1[[#This Row],[Menge]]*(Tabelle1[[#This Row],[fertige Breite (cm)]]/100)</f>
        <v>7.0659999999999998</v>
      </c>
    </row>
    <row r="20" spans="1:10" x14ac:dyDescent="0.25">
      <c r="A20" s="2">
        <v>19</v>
      </c>
      <c r="B20" s="2" t="s">
        <v>43</v>
      </c>
      <c r="C20" s="2" t="s">
        <v>13</v>
      </c>
      <c r="D20" s="2" t="s">
        <v>14</v>
      </c>
      <c r="E20" s="2" t="s">
        <v>15</v>
      </c>
      <c r="F20" s="2" t="s">
        <v>16</v>
      </c>
      <c r="G20" s="3">
        <v>1</v>
      </c>
      <c r="H20" s="2" t="s">
        <v>17</v>
      </c>
      <c r="I20" s="2" t="s">
        <v>42</v>
      </c>
      <c r="J20" s="20">
        <f>Tabelle1[[#This Row],[Menge]]*(Tabelle1[[#This Row],[fertige Breite (cm)]]/100)</f>
        <v>3.5329999999999999</v>
      </c>
    </row>
    <row r="21" spans="1:10" x14ac:dyDescent="0.25">
      <c r="A21" s="2">
        <v>20</v>
      </c>
      <c r="B21" s="2" t="s">
        <v>43</v>
      </c>
      <c r="C21" s="2" t="s">
        <v>13</v>
      </c>
      <c r="D21" s="2" t="s">
        <v>14</v>
      </c>
      <c r="E21" s="2" t="s">
        <v>15</v>
      </c>
      <c r="F21" s="2" t="s">
        <v>16</v>
      </c>
      <c r="G21" s="3">
        <v>2</v>
      </c>
      <c r="H21" s="2" t="s">
        <v>17</v>
      </c>
      <c r="I21" s="2" t="s">
        <v>42</v>
      </c>
      <c r="J21" s="20">
        <f>Tabelle1[[#This Row],[Menge]]*(Tabelle1[[#This Row],[fertige Breite (cm)]]/100)</f>
        <v>7.0659999999999998</v>
      </c>
    </row>
    <row r="22" spans="1:10" x14ac:dyDescent="0.25">
      <c r="A22" s="2">
        <v>28</v>
      </c>
      <c r="B22" s="2" t="s">
        <v>44</v>
      </c>
      <c r="C22" s="2" t="s">
        <v>13</v>
      </c>
      <c r="D22" s="2" t="s">
        <v>14</v>
      </c>
      <c r="E22" s="2" t="s">
        <v>15</v>
      </c>
      <c r="F22" s="2" t="s">
        <v>16</v>
      </c>
      <c r="G22" s="3">
        <v>1</v>
      </c>
      <c r="H22" s="2" t="s">
        <v>17</v>
      </c>
      <c r="I22" s="2" t="s">
        <v>45</v>
      </c>
      <c r="J22" s="20">
        <f>Tabelle1[[#This Row],[Menge]]*(Tabelle1[[#This Row],[fertige Breite (cm)]]/100)</f>
        <v>5.9</v>
      </c>
    </row>
    <row r="23" spans="1:10" x14ac:dyDescent="0.25">
      <c r="A23" s="2">
        <v>29</v>
      </c>
      <c r="B23" s="2" t="s">
        <v>46</v>
      </c>
      <c r="C23" s="2" t="s">
        <v>13</v>
      </c>
      <c r="D23" s="2" t="s">
        <v>14</v>
      </c>
      <c r="E23" s="2" t="s">
        <v>15</v>
      </c>
      <c r="F23" s="2" t="s">
        <v>16</v>
      </c>
      <c r="G23" s="3">
        <v>1</v>
      </c>
      <c r="H23" s="2" t="s">
        <v>17</v>
      </c>
      <c r="I23" s="2" t="s">
        <v>47</v>
      </c>
      <c r="J23" s="20">
        <f>Tabelle1[[#This Row],[Menge]]*(Tabelle1[[#This Row],[fertige Breite (cm)]]/100)</f>
        <v>2.9849999999999999</v>
      </c>
    </row>
    <row r="24" spans="1:10" x14ac:dyDescent="0.25">
      <c r="A24" s="2">
        <v>33</v>
      </c>
      <c r="B24" s="2" t="s">
        <v>50</v>
      </c>
      <c r="C24" s="2" t="s">
        <v>13</v>
      </c>
      <c r="D24" s="2" t="s">
        <v>14</v>
      </c>
      <c r="E24" s="2" t="s">
        <v>15</v>
      </c>
      <c r="F24" s="2" t="s">
        <v>16</v>
      </c>
      <c r="G24" s="3">
        <v>1</v>
      </c>
      <c r="H24" s="2" t="s">
        <v>17</v>
      </c>
      <c r="I24" s="2" t="s">
        <v>51</v>
      </c>
      <c r="J24" s="20">
        <f>Tabelle1[[#This Row],[Menge]]*(Tabelle1[[#This Row],[fertige Breite (cm)]]/100)</f>
        <v>3.125</v>
      </c>
    </row>
    <row r="25" spans="1:10" x14ac:dyDescent="0.25">
      <c r="A25" s="2">
        <v>34</v>
      </c>
      <c r="B25" s="2" t="s">
        <v>50</v>
      </c>
      <c r="C25" s="2" t="s">
        <v>13</v>
      </c>
      <c r="D25" s="2" t="s">
        <v>14</v>
      </c>
      <c r="E25" s="2" t="s">
        <v>15</v>
      </c>
      <c r="F25" s="2" t="s">
        <v>16</v>
      </c>
      <c r="G25" s="3">
        <v>1</v>
      </c>
      <c r="H25" s="2" t="s">
        <v>17</v>
      </c>
      <c r="I25" s="2" t="s">
        <v>51</v>
      </c>
      <c r="J25" s="20">
        <f>Tabelle1[[#This Row],[Menge]]*(Tabelle1[[#This Row],[fertige Breite (cm)]]/100)</f>
        <v>3.125</v>
      </c>
    </row>
    <row r="26" spans="1:10" x14ac:dyDescent="0.25">
      <c r="A26" s="2">
        <v>35</v>
      </c>
      <c r="B26" s="2" t="s">
        <v>52</v>
      </c>
      <c r="C26" s="2" t="s">
        <v>13</v>
      </c>
      <c r="D26" s="2" t="s">
        <v>14</v>
      </c>
      <c r="E26" s="2" t="s">
        <v>15</v>
      </c>
      <c r="F26" s="2" t="s">
        <v>16</v>
      </c>
      <c r="G26" s="3">
        <v>1</v>
      </c>
      <c r="H26" s="2" t="s">
        <v>17</v>
      </c>
      <c r="I26" s="2" t="s">
        <v>53</v>
      </c>
      <c r="J26" s="20">
        <f>Tabelle1[[#This Row],[Menge]]*(Tabelle1[[#This Row],[fertige Breite (cm)]]/100)</f>
        <v>2.9</v>
      </c>
    </row>
    <row r="27" spans="1:10" x14ac:dyDescent="0.25">
      <c r="A27" s="2">
        <v>36</v>
      </c>
      <c r="B27" s="2" t="s">
        <v>54</v>
      </c>
      <c r="C27" s="2" t="s">
        <v>13</v>
      </c>
      <c r="D27" s="2" t="s">
        <v>14</v>
      </c>
      <c r="E27" s="2" t="s">
        <v>15</v>
      </c>
      <c r="F27" s="2" t="s">
        <v>16</v>
      </c>
      <c r="G27" s="3">
        <v>1</v>
      </c>
      <c r="H27" s="2" t="s">
        <v>17</v>
      </c>
      <c r="I27" s="2" t="s">
        <v>55</v>
      </c>
      <c r="J27" s="20">
        <f>Tabelle1[[#This Row],[Menge]]*(Tabelle1[[#This Row],[fertige Breite (cm)]]/100)</f>
        <v>5.86</v>
      </c>
    </row>
    <row r="28" spans="1:10" x14ac:dyDescent="0.25">
      <c r="A28" s="2">
        <v>37</v>
      </c>
      <c r="B28" s="2" t="s">
        <v>54</v>
      </c>
      <c r="C28" s="2" t="s">
        <v>13</v>
      </c>
      <c r="D28" s="2" t="s">
        <v>14</v>
      </c>
      <c r="E28" s="2" t="s">
        <v>15</v>
      </c>
      <c r="F28" s="2" t="s">
        <v>16</v>
      </c>
      <c r="G28" s="3">
        <v>1</v>
      </c>
      <c r="H28" s="2" t="s">
        <v>17</v>
      </c>
      <c r="I28" s="2" t="s">
        <v>55</v>
      </c>
      <c r="J28" s="20">
        <f>Tabelle1[[#This Row],[Menge]]*(Tabelle1[[#This Row],[fertige Breite (cm)]]/100)</f>
        <v>5.86</v>
      </c>
    </row>
    <row r="29" spans="1:10" x14ac:dyDescent="0.25">
      <c r="A29" s="2">
        <v>38</v>
      </c>
      <c r="B29" s="2" t="s">
        <v>56</v>
      </c>
      <c r="C29" s="2" t="s">
        <v>13</v>
      </c>
      <c r="D29" s="2" t="s">
        <v>14</v>
      </c>
      <c r="E29" s="2" t="s">
        <v>15</v>
      </c>
      <c r="F29" s="2" t="s">
        <v>16</v>
      </c>
      <c r="G29" s="3">
        <v>1</v>
      </c>
      <c r="H29" s="2" t="s">
        <v>17</v>
      </c>
      <c r="I29" s="2" t="s">
        <v>57</v>
      </c>
      <c r="J29" s="20">
        <f>Tabelle1[[#This Row],[Menge]]*(Tabelle1[[#This Row],[fertige Breite (cm)]]/100)</f>
        <v>4.375</v>
      </c>
    </row>
    <row r="30" spans="1:10" x14ac:dyDescent="0.25">
      <c r="A30" s="2">
        <v>39</v>
      </c>
      <c r="B30" s="2" t="s">
        <v>56</v>
      </c>
      <c r="C30" s="2" t="s">
        <v>13</v>
      </c>
      <c r="D30" s="2" t="s">
        <v>14</v>
      </c>
      <c r="E30" s="2" t="s">
        <v>15</v>
      </c>
      <c r="F30" s="2" t="s">
        <v>16</v>
      </c>
      <c r="G30" s="3">
        <v>1</v>
      </c>
      <c r="H30" s="2" t="s">
        <v>17</v>
      </c>
      <c r="I30" s="2" t="s">
        <v>57</v>
      </c>
      <c r="J30" s="20">
        <f>Tabelle1[[#This Row],[Menge]]*(Tabelle1[[#This Row],[fertige Breite (cm)]]/100)</f>
        <v>4.375</v>
      </c>
    </row>
    <row r="31" spans="1:10" x14ac:dyDescent="0.25">
      <c r="A31" s="2">
        <v>40</v>
      </c>
      <c r="B31" s="2" t="s">
        <v>58</v>
      </c>
      <c r="C31" s="2" t="s">
        <v>13</v>
      </c>
      <c r="D31" s="2" t="s">
        <v>14</v>
      </c>
      <c r="E31" s="2" t="s">
        <v>15</v>
      </c>
      <c r="F31" s="2" t="s">
        <v>16</v>
      </c>
      <c r="G31" s="3">
        <v>1</v>
      </c>
      <c r="H31" s="2" t="s">
        <v>17</v>
      </c>
      <c r="I31" s="2" t="s">
        <v>59</v>
      </c>
      <c r="J31" s="20">
        <f>Tabelle1[[#This Row],[Menge]]*(Tabelle1[[#This Row],[fertige Breite (cm)]]/100)</f>
        <v>2.8849999999999998</v>
      </c>
    </row>
    <row r="32" spans="1:10" x14ac:dyDescent="0.25">
      <c r="A32" s="2">
        <v>41</v>
      </c>
      <c r="B32" s="2" t="s">
        <v>60</v>
      </c>
      <c r="C32" s="2" t="s">
        <v>13</v>
      </c>
      <c r="D32" s="2" t="s">
        <v>14</v>
      </c>
      <c r="E32" s="2" t="s">
        <v>15</v>
      </c>
      <c r="F32" s="2" t="s">
        <v>16</v>
      </c>
      <c r="G32" s="3">
        <v>1</v>
      </c>
      <c r="H32" s="2" t="s">
        <v>17</v>
      </c>
      <c r="I32" s="2" t="s">
        <v>61</v>
      </c>
      <c r="J32" s="20">
        <f>Tabelle1[[#This Row],[Menge]]*(Tabelle1[[#This Row],[fertige Breite (cm)]]/100)</f>
        <v>4.3600000000000003</v>
      </c>
    </row>
    <row r="33" spans="1:10" x14ac:dyDescent="0.25">
      <c r="A33" s="2">
        <v>42</v>
      </c>
      <c r="B33" s="2" t="s">
        <v>62</v>
      </c>
      <c r="C33" s="2" t="s">
        <v>13</v>
      </c>
      <c r="D33" s="2" t="s">
        <v>14</v>
      </c>
      <c r="E33" s="2" t="s">
        <v>15</v>
      </c>
      <c r="F33" s="2" t="s">
        <v>16</v>
      </c>
      <c r="G33" s="3">
        <v>1</v>
      </c>
      <c r="H33" s="2" t="s">
        <v>17</v>
      </c>
      <c r="I33" s="2" t="s">
        <v>32</v>
      </c>
      <c r="J33" s="20">
        <f>Tabelle1[[#This Row],[Menge]]*(Tabelle1[[#This Row],[fertige Breite (cm)]]/100)</f>
        <v>4.55</v>
      </c>
    </row>
    <row r="34" spans="1:10" x14ac:dyDescent="0.25">
      <c r="A34" s="2">
        <v>43</v>
      </c>
      <c r="B34" s="2" t="s">
        <v>62</v>
      </c>
      <c r="C34" s="2" t="s">
        <v>13</v>
      </c>
      <c r="D34" s="2" t="s">
        <v>14</v>
      </c>
      <c r="E34" s="2" t="s">
        <v>15</v>
      </c>
      <c r="F34" s="2" t="s">
        <v>16</v>
      </c>
      <c r="G34" s="3">
        <v>1</v>
      </c>
      <c r="H34" s="2" t="s">
        <v>17</v>
      </c>
      <c r="I34" s="2" t="s">
        <v>63</v>
      </c>
      <c r="J34" s="20">
        <f>Tabelle1[[#This Row],[Menge]]*(Tabelle1[[#This Row],[fertige Breite (cm)]]/100)</f>
        <v>4.5169999999999995</v>
      </c>
    </row>
    <row r="35" spans="1:10" x14ac:dyDescent="0.25">
      <c r="A35" s="2">
        <v>44</v>
      </c>
      <c r="B35" s="2" t="s">
        <v>64</v>
      </c>
      <c r="C35" s="2" t="s">
        <v>13</v>
      </c>
      <c r="D35" s="2" t="s">
        <v>14</v>
      </c>
      <c r="E35" s="2" t="s">
        <v>15</v>
      </c>
      <c r="F35" s="2" t="s">
        <v>16</v>
      </c>
      <c r="G35" s="3">
        <v>2</v>
      </c>
      <c r="H35" s="2" t="s">
        <v>17</v>
      </c>
      <c r="I35" s="2" t="s">
        <v>65</v>
      </c>
      <c r="J35" s="20">
        <f>Tabelle1[[#This Row],[Menge]]*(Tabelle1[[#This Row],[fertige Breite (cm)]]/100)</f>
        <v>9.032</v>
      </c>
    </row>
    <row r="36" spans="1:10" x14ac:dyDescent="0.25">
      <c r="A36" s="2">
        <v>45</v>
      </c>
      <c r="B36" s="2" t="s">
        <v>66</v>
      </c>
      <c r="C36" s="2" t="s">
        <v>13</v>
      </c>
      <c r="D36" s="2" t="s">
        <v>14</v>
      </c>
      <c r="E36" s="2" t="s">
        <v>15</v>
      </c>
      <c r="F36" s="2" t="s">
        <v>16</v>
      </c>
      <c r="G36" s="3">
        <v>1</v>
      </c>
      <c r="H36" s="2" t="s">
        <v>17</v>
      </c>
      <c r="I36" s="2" t="s">
        <v>67</v>
      </c>
      <c r="J36" s="20">
        <f>Tabelle1[[#This Row],[Menge]]*(Tabelle1[[#This Row],[fertige Breite (cm)]]/100)</f>
        <v>4.8</v>
      </c>
    </row>
    <row r="37" spans="1:10" x14ac:dyDescent="0.25">
      <c r="A37" s="2">
        <v>46</v>
      </c>
      <c r="B37" s="2" t="s">
        <v>68</v>
      </c>
      <c r="C37" s="2" t="s">
        <v>13</v>
      </c>
      <c r="D37" s="2" t="s">
        <v>14</v>
      </c>
      <c r="E37" s="2" t="s">
        <v>15</v>
      </c>
      <c r="F37" s="2" t="s">
        <v>16</v>
      </c>
      <c r="G37" s="3">
        <v>1</v>
      </c>
      <c r="H37" s="2" t="s">
        <v>17</v>
      </c>
      <c r="I37" s="2" t="s">
        <v>69</v>
      </c>
      <c r="J37" s="20">
        <f>Tabelle1[[#This Row],[Menge]]*(Tabelle1[[#This Row],[fertige Breite (cm)]]/100)</f>
        <v>3.5249999999999999</v>
      </c>
    </row>
    <row r="38" spans="1:10" x14ac:dyDescent="0.25">
      <c r="A38" s="2">
        <v>47</v>
      </c>
      <c r="B38" s="2" t="s">
        <v>68</v>
      </c>
      <c r="C38" s="2" t="s">
        <v>13</v>
      </c>
      <c r="D38" s="2" t="s">
        <v>14</v>
      </c>
      <c r="E38" s="2" t="s">
        <v>15</v>
      </c>
      <c r="F38" s="2" t="s">
        <v>16</v>
      </c>
      <c r="G38" s="3">
        <v>1</v>
      </c>
      <c r="H38" s="2" t="s">
        <v>17</v>
      </c>
      <c r="I38" s="2" t="s">
        <v>69</v>
      </c>
      <c r="J38" s="20">
        <f>Tabelle1[[#This Row],[Menge]]*(Tabelle1[[#This Row],[fertige Breite (cm)]]/100)</f>
        <v>3.5249999999999999</v>
      </c>
    </row>
    <row r="39" spans="1:10" x14ac:dyDescent="0.25">
      <c r="A39" s="2">
        <v>48</v>
      </c>
      <c r="B39" s="2" t="s">
        <v>12</v>
      </c>
      <c r="C39" s="2" t="s">
        <v>13</v>
      </c>
      <c r="D39" s="2" t="s">
        <v>70</v>
      </c>
      <c r="E39" s="2" t="s">
        <v>71</v>
      </c>
      <c r="F39" s="2" t="s">
        <v>16</v>
      </c>
      <c r="G39" s="3">
        <v>3</v>
      </c>
      <c r="H39" s="2" t="s">
        <v>17</v>
      </c>
      <c r="I39" s="2" t="s">
        <v>72</v>
      </c>
      <c r="J39" s="3">
        <f>Tabelle1[[#This Row],[Menge]]</f>
        <v>3</v>
      </c>
    </row>
    <row r="40" spans="1:10" x14ac:dyDescent="0.25">
      <c r="A40" s="2">
        <v>49</v>
      </c>
      <c r="B40" s="2" t="s">
        <v>74</v>
      </c>
      <c r="C40" s="2" t="s">
        <v>13</v>
      </c>
      <c r="D40" s="2" t="s">
        <v>70</v>
      </c>
      <c r="E40" s="2" t="s">
        <v>71</v>
      </c>
      <c r="F40" s="2" t="s">
        <v>16</v>
      </c>
      <c r="G40" s="3">
        <v>5</v>
      </c>
      <c r="H40" s="2" t="s">
        <v>17</v>
      </c>
      <c r="I40" s="2" t="s">
        <v>75</v>
      </c>
      <c r="J40" s="20">
        <f>Tabelle1[[#This Row],[Menge]]*(Tabelle1[[#This Row],[fertige Breite (cm)]]/100)</f>
        <v>6</v>
      </c>
    </row>
    <row r="41" spans="1:10" x14ac:dyDescent="0.25">
      <c r="A41" s="2">
        <v>50</v>
      </c>
      <c r="B41" s="2" t="s">
        <v>23</v>
      </c>
      <c r="C41" s="2" t="s">
        <v>13</v>
      </c>
      <c r="D41" s="2" t="s">
        <v>70</v>
      </c>
      <c r="E41" s="2" t="s">
        <v>71</v>
      </c>
      <c r="F41" s="2" t="s">
        <v>16</v>
      </c>
      <c r="G41" s="3">
        <v>2</v>
      </c>
      <c r="H41" s="2" t="s">
        <v>17</v>
      </c>
      <c r="I41" s="2" t="s">
        <v>75</v>
      </c>
      <c r="J41" s="20">
        <f>Tabelle1[[#This Row],[Menge]]*(Tabelle1[[#This Row],[fertige Breite (cm)]]/100)</f>
        <v>2.4</v>
      </c>
    </row>
    <row r="42" spans="1:10" x14ac:dyDescent="0.25">
      <c r="A42" s="2">
        <v>51</v>
      </c>
      <c r="B42" s="2" t="s">
        <v>27</v>
      </c>
      <c r="C42" s="2" t="s">
        <v>13</v>
      </c>
      <c r="D42" s="2" t="s">
        <v>70</v>
      </c>
      <c r="E42" s="2" t="s">
        <v>71</v>
      </c>
      <c r="F42" s="2" t="s">
        <v>16</v>
      </c>
      <c r="G42" s="3">
        <v>3</v>
      </c>
      <c r="H42" s="2" t="s">
        <v>17</v>
      </c>
      <c r="I42" s="2" t="s">
        <v>75</v>
      </c>
      <c r="J42" s="20">
        <f>Tabelle1[[#This Row],[Menge]]*(Tabelle1[[#This Row],[fertige Breite (cm)]]/100)</f>
        <v>3.5999999999999996</v>
      </c>
    </row>
    <row r="43" spans="1:10" x14ac:dyDescent="0.25">
      <c r="A43" s="2">
        <v>52</v>
      </c>
      <c r="B43" s="2" t="s">
        <v>29</v>
      </c>
      <c r="C43" s="2" t="s">
        <v>13</v>
      </c>
      <c r="D43" s="2" t="s">
        <v>70</v>
      </c>
      <c r="E43" s="2" t="s">
        <v>71</v>
      </c>
      <c r="F43" s="2" t="s">
        <v>16</v>
      </c>
      <c r="G43" s="3">
        <v>4</v>
      </c>
      <c r="H43" s="2" t="s">
        <v>17</v>
      </c>
      <c r="I43" s="2" t="s">
        <v>76</v>
      </c>
      <c r="J43" s="20">
        <f>Tabelle1[[#This Row],[Menge]]*(Tabelle1[[#This Row],[fertige Breite (cm)]]/100)</f>
        <v>4.4000000000000004</v>
      </c>
    </row>
    <row r="44" spans="1:10" x14ac:dyDescent="0.25">
      <c r="A44" s="2">
        <v>56</v>
      </c>
      <c r="B44" s="2" t="s">
        <v>77</v>
      </c>
      <c r="C44" s="2" t="s">
        <v>13</v>
      </c>
      <c r="D44" s="2" t="s">
        <v>70</v>
      </c>
      <c r="E44" s="2" t="s">
        <v>71</v>
      </c>
      <c r="F44" s="2" t="s">
        <v>16</v>
      </c>
      <c r="G44" s="3">
        <v>6</v>
      </c>
      <c r="H44" s="2" t="s">
        <v>17</v>
      </c>
      <c r="I44" s="2" t="s">
        <v>72</v>
      </c>
      <c r="J44" s="20">
        <f>Tabelle1[[#This Row],[Menge]]*(Tabelle1[[#This Row],[fertige Breite (cm)]]/100)</f>
        <v>6</v>
      </c>
    </row>
    <row r="45" spans="1:10" x14ac:dyDescent="0.25">
      <c r="A45" s="2">
        <v>57</v>
      </c>
      <c r="B45" s="2" t="s">
        <v>78</v>
      </c>
      <c r="C45" s="2" t="s">
        <v>13</v>
      </c>
      <c r="D45" s="2" t="s">
        <v>70</v>
      </c>
      <c r="E45" s="2" t="s">
        <v>71</v>
      </c>
      <c r="F45" s="2" t="s">
        <v>16</v>
      </c>
      <c r="G45" s="3">
        <v>4</v>
      </c>
      <c r="H45" s="2" t="s">
        <v>17</v>
      </c>
      <c r="I45" s="2" t="s">
        <v>75</v>
      </c>
      <c r="J45" s="20">
        <f>Tabelle1[[#This Row],[Menge]]*(Tabelle1[[#This Row],[fertige Breite (cm)]]/100)</f>
        <v>4.8</v>
      </c>
    </row>
    <row r="46" spans="1:10" x14ac:dyDescent="0.25">
      <c r="A46" s="2">
        <v>58</v>
      </c>
      <c r="B46" s="2" t="s">
        <v>79</v>
      </c>
      <c r="C46" s="2" t="s">
        <v>13</v>
      </c>
      <c r="D46" s="2" t="s">
        <v>70</v>
      </c>
      <c r="E46" s="2" t="s">
        <v>71</v>
      </c>
      <c r="F46" s="2" t="s">
        <v>16</v>
      </c>
      <c r="G46" s="3">
        <v>2</v>
      </c>
      <c r="H46" s="2" t="s">
        <v>17</v>
      </c>
      <c r="I46" s="2" t="s">
        <v>75</v>
      </c>
      <c r="J46" s="20">
        <f>Tabelle1[[#This Row],[Menge]]*(Tabelle1[[#This Row],[fertige Breite (cm)]]/100)</f>
        <v>2.4</v>
      </c>
    </row>
    <row r="47" spans="1:10" x14ac:dyDescent="0.25">
      <c r="A47" s="2">
        <v>59</v>
      </c>
      <c r="B47" s="2" t="s">
        <v>80</v>
      </c>
      <c r="C47" s="2" t="s">
        <v>13</v>
      </c>
      <c r="D47" s="2" t="s">
        <v>70</v>
      </c>
      <c r="E47" s="2" t="s">
        <v>71</v>
      </c>
      <c r="F47" s="2" t="s">
        <v>16</v>
      </c>
      <c r="G47" s="3">
        <v>4</v>
      </c>
      <c r="H47" s="2" t="s">
        <v>17</v>
      </c>
      <c r="I47" s="2" t="s">
        <v>75</v>
      </c>
      <c r="J47" s="20">
        <f>Tabelle1[[#This Row],[Menge]]*(Tabelle1[[#This Row],[fertige Breite (cm)]]/100)</f>
        <v>4.8</v>
      </c>
    </row>
    <row r="48" spans="1:10" x14ac:dyDescent="0.25">
      <c r="A48" s="2">
        <v>65</v>
      </c>
      <c r="B48" s="2" t="s">
        <v>46</v>
      </c>
      <c r="C48" s="2" t="s">
        <v>13</v>
      </c>
      <c r="D48" s="2" t="s">
        <v>70</v>
      </c>
      <c r="E48" s="2" t="s">
        <v>71</v>
      </c>
      <c r="F48" s="2" t="s">
        <v>16</v>
      </c>
      <c r="G48" s="3">
        <v>3</v>
      </c>
      <c r="H48" s="2" t="s">
        <v>17</v>
      </c>
      <c r="I48" s="2" t="s">
        <v>76</v>
      </c>
      <c r="J48" s="20">
        <f>Tabelle1[[#This Row],[Menge]]*(Tabelle1[[#This Row],[fertige Breite (cm)]]/100)</f>
        <v>3.3000000000000003</v>
      </c>
    </row>
    <row r="49" spans="1:10" x14ac:dyDescent="0.25">
      <c r="A49" s="2">
        <v>66</v>
      </c>
      <c r="B49" s="2" t="s">
        <v>48</v>
      </c>
      <c r="C49" s="2" t="s">
        <v>13</v>
      </c>
      <c r="D49" s="2" t="s">
        <v>70</v>
      </c>
      <c r="E49" s="2" t="s">
        <v>71</v>
      </c>
      <c r="F49" s="2" t="s">
        <v>16</v>
      </c>
      <c r="G49" s="3">
        <v>4</v>
      </c>
      <c r="H49" s="2" t="s">
        <v>17</v>
      </c>
      <c r="I49" s="2" t="s">
        <v>81</v>
      </c>
      <c r="J49" s="20">
        <f>Tabelle1[[#This Row],[Menge]]*(Tabelle1[[#This Row],[fertige Breite (cm)]]/100)</f>
        <v>4.4719999999999995</v>
      </c>
    </row>
    <row r="50" spans="1:10" x14ac:dyDescent="0.25">
      <c r="A50" s="2">
        <v>67</v>
      </c>
      <c r="B50" s="2" t="s">
        <v>49</v>
      </c>
      <c r="C50" s="2" t="s">
        <v>13</v>
      </c>
      <c r="D50" s="2" t="s">
        <v>70</v>
      </c>
      <c r="E50" s="2" t="s">
        <v>71</v>
      </c>
      <c r="F50" s="2" t="s">
        <v>16</v>
      </c>
      <c r="G50" s="3">
        <v>6</v>
      </c>
      <c r="H50" s="2" t="s">
        <v>17</v>
      </c>
      <c r="I50" s="2" t="s">
        <v>75</v>
      </c>
      <c r="J50" s="20">
        <f>Tabelle1[[#This Row],[Menge]]*(Tabelle1[[#This Row],[fertige Breite (cm)]]/100)</f>
        <v>7.1999999999999993</v>
      </c>
    </row>
    <row r="51" spans="1:10" x14ac:dyDescent="0.25">
      <c r="A51" s="2">
        <v>68</v>
      </c>
      <c r="B51" s="2" t="s">
        <v>50</v>
      </c>
      <c r="C51" s="2" t="s">
        <v>13</v>
      </c>
      <c r="D51" s="2" t="s">
        <v>70</v>
      </c>
      <c r="E51" s="2" t="s">
        <v>71</v>
      </c>
      <c r="F51" s="2" t="s">
        <v>16</v>
      </c>
      <c r="G51" s="3">
        <v>2</v>
      </c>
      <c r="H51" s="2" t="s">
        <v>17</v>
      </c>
      <c r="I51" s="2" t="s">
        <v>75</v>
      </c>
      <c r="J51" s="20">
        <f>Tabelle1[[#This Row],[Menge]]*(Tabelle1[[#This Row],[fertige Breite (cm)]]/100)</f>
        <v>2.4</v>
      </c>
    </row>
    <row r="52" spans="1:10" x14ac:dyDescent="0.25">
      <c r="A52" s="2">
        <v>69</v>
      </c>
      <c r="B52" s="2" t="s">
        <v>52</v>
      </c>
      <c r="C52" s="2" t="s">
        <v>13</v>
      </c>
      <c r="D52" s="2" t="s">
        <v>70</v>
      </c>
      <c r="E52" s="2" t="s">
        <v>71</v>
      </c>
      <c r="F52" s="2" t="s">
        <v>16</v>
      </c>
      <c r="G52" s="3">
        <v>3</v>
      </c>
      <c r="H52" s="2" t="s">
        <v>17</v>
      </c>
      <c r="I52" s="2" t="s">
        <v>72</v>
      </c>
      <c r="J52" s="20">
        <f>Tabelle1[[#This Row],[Menge]]*(Tabelle1[[#This Row],[fertige Breite (cm)]]/100)</f>
        <v>3</v>
      </c>
    </row>
    <row r="53" spans="1:10" x14ac:dyDescent="0.25">
      <c r="A53" s="2">
        <v>70</v>
      </c>
      <c r="B53" s="2" t="s">
        <v>82</v>
      </c>
      <c r="C53" s="2" t="s">
        <v>13</v>
      </c>
      <c r="D53" s="2" t="s">
        <v>70</v>
      </c>
      <c r="E53" s="2" t="s">
        <v>71</v>
      </c>
      <c r="F53" s="2" t="s">
        <v>16</v>
      </c>
      <c r="G53" s="3">
        <v>4</v>
      </c>
      <c r="H53" s="2" t="s">
        <v>17</v>
      </c>
      <c r="I53" s="2" t="s">
        <v>75</v>
      </c>
      <c r="J53" s="20">
        <f>Tabelle1[[#This Row],[Menge]]*(Tabelle1[[#This Row],[fertige Breite (cm)]]/100)</f>
        <v>4.8</v>
      </c>
    </row>
    <row r="54" spans="1:10" x14ac:dyDescent="0.25">
      <c r="A54" s="2">
        <v>71</v>
      </c>
      <c r="B54" s="2" t="s">
        <v>83</v>
      </c>
      <c r="C54" s="2" t="s">
        <v>13</v>
      </c>
      <c r="D54" s="2" t="s">
        <v>70</v>
      </c>
      <c r="E54" s="2" t="s">
        <v>71</v>
      </c>
      <c r="F54" s="2" t="s">
        <v>16</v>
      </c>
      <c r="G54" s="3">
        <v>4</v>
      </c>
      <c r="H54" s="2" t="s">
        <v>17</v>
      </c>
      <c r="I54" s="2" t="s">
        <v>75</v>
      </c>
      <c r="J54" s="20">
        <f>Tabelle1[[#This Row],[Menge]]*(Tabelle1[[#This Row],[fertige Breite (cm)]]/100)</f>
        <v>4.8</v>
      </c>
    </row>
    <row r="55" spans="1:10" x14ac:dyDescent="0.25">
      <c r="A55" s="2">
        <v>72</v>
      </c>
      <c r="B55" s="2" t="s">
        <v>58</v>
      </c>
      <c r="C55" s="2" t="s">
        <v>13</v>
      </c>
      <c r="D55" s="2" t="s">
        <v>70</v>
      </c>
      <c r="E55" s="2" t="s">
        <v>71</v>
      </c>
      <c r="F55" s="2" t="s">
        <v>16</v>
      </c>
      <c r="G55" s="3">
        <v>3</v>
      </c>
      <c r="H55" s="2" t="s">
        <v>17</v>
      </c>
      <c r="I55" s="2" t="s">
        <v>72</v>
      </c>
      <c r="J55" s="20">
        <f>Tabelle1[[#This Row],[Menge]]*(Tabelle1[[#This Row],[fertige Breite (cm)]]/100)</f>
        <v>3</v>
      </c>
    </row>
    <row r="56" spans="1:10" x14ac:dyDescent="0.25">
      <c r="A56" s="2">
        <v>73</v>
      </c>
      <c r="B56" s="2" t="s">
        <v>60</v>
      </c>
      <c r="C56" s="2" t="s">
        <v>13</v>
      </c>
      <c r="D56" s="2" t="s">
        <v>70</v>
      </c>
      <c r="E56" s="2" t="s">
        <v>71</v>
      </c>
      <c r="F56" s="2" t="s">
        <v>16</v>
      </c>
      <c r="G56" s="3">
        <v>4</v>
      </c>
      <c r="H56" s="2" t="s">
        <v>17</v>
      </c>
      <c r="I56" s="2" t="s">
        <v>76</v>
      </c>
      <c r="J56" s="20">
        <f>Tabelle1[[#This Row],[Menge]]*(Tabelle1[[#This Row],[fertige Breite (cm)]]/100)</f>
        <v>4.4000000000000004</v>
      </c>
    </row>
    <row r="57" spans="1:10" x14ac:dyDescent="0.25">
      <c r="A57" s="2">
        <v>74</v>
      </c>
      <c r="B57" s="2" t="s">
        <v>62</v>
      </c>
      <c r="C57" s="2" t="s">
        <v>13</v>
      </c>
      <c r="D57" s="2" t="s">
        <v>70</v>
      </c>
      <c r="E57" s="2" t="s">
        <v>71</v>
      </c>
      <c r="F57" s="2" t="s">
        <v>16</v>
      </c>
      <c r="G57" s="3">
        <v>4</v>
      </c>
      <c r="H57" s="2" t="s">
        <v>17</v>
      </c>
      <c r="I57" s="2" t="s">
        <v>75</v>
      </c>
      <c r="J57" s="20">
        <f>Tabelle1[[#This Row],[Menge]]*(Tabelle1[[#This Row],[fertige Breite (cm)]]/100)</f>
        <v>4.8</v>
      </c>
    </row>
    <row r="58" spans="1:10" x14ac:dyDescent="0.25">
      <c r="A58" s="2">
        <v>75</v>
      </c>
      <c r="B58" s="2" t="s">
        <v>64</v>
      </c>
      <c r="C58" s="2" t="s">
        <v>13</v>
      </c>
      <c r="D58" s="2" t="s">
        <v>70</v>
      </c>
      <c r="E58" s="2" t="s">
        <v>71</v>
      </c>
      <c r="F58" s="2" t="s">
        <v>16</v>
      </c>
      <c r="G58" s="3">
        <v>4</v>
      </c>
      <c r="H58" s="2" t="s">
        <v>17</v>
      </c>
      <c r="I58" s="2" t="s">
        <v>84</v>
      </c>
      <c r="J58" s="20">
        <f>Tabelle1[[#This Row],[Menge]]*(Tabelle1[[#This Row],[fertige Breite (cm)]]/100)</f>
        <v>5.16</v>
      </c>
    </row>
    <row r="59" spans="1:10" x14ac:dyDescent="0.25">
      <c r="A59" s="2">
        <v>76</v>
      </c>
      <c r="B59" s="2" t="s">
        <v>66</v>
      </c>
      <c r="C59" s="2" t="s">
        <v>13</v>
      </c>
      <c r="D59" s="2" t="s">
        <v>70</v>
      </c>
      <c r="E59" s="2" t="s">
        <v>71</v>
      </c>
      <c r="F59" s="2" t="s">
        <v>16</v>
      </c>
      <c r="G59" s="3">
        <v>2</v>
      </c>
      <c r="H59" s="2" t="s">
        <v>17</v>
      </c>
      <c r="I59" s="2" t="s">
        <v>75</v>
      </c>
      <c r="J59" s="20">
        <f>Tabelle1[[#This Row],[Menge]]*(Tabelle1[[#This Row],[fertige Breite (cm)]]/100)</f>
        <v>2.4</v>
      </c>
    </row>
    <row r="60" spans="1:10" x14ac:dyDescent="0.25">
      <c r="A60" s="2">
        <v>77</v>
      </c>
      <c r="B60" s="2" t="s">
        <v>68</v>
      </c>
      <c r="C60" s="2" t="s">
        <v>13</v>
      </c>
      <c r="D60" s="2" t="s">
        <v>70</v>
      </c>
      <c r="E60" s="2" t="s">
        <v>71</v>
      </c>
      <c r="F60" s="2" t="s">
        <v>16</v>
      </c>
      <c r="G60" s="3">
        <v>6</v>
      </c>
      <c r="H60" s="2" t="s">
        <v>17</v>
      </c>
      <c r="I60" s="2" t="s">
        <v>75</v>
      </c>
      <c r="J60" s="20">
        <f>Tabelle1[[#This Row],[Menge]]*(Tabelle1[[#This Row],[fertige Breite (cm)]]/100)</f>
        <v>7.1999999999999993</v>
      </c>
    </row>
    <row r="61" spans="1:10" x14ac:dyDescent="0.25">
      <c r="A61" s="2"/>
      <c r="B61" s="2"/>
      <c r="C61" s="2"/>
      <c r="D61" s="2"/>
      <c r="E61" s="2"/>
      <c r="F61" s="2"/>
      <c r="G61" s="3"/>
      <c r="H61" s="2"/>
      <c r="I61" s="2"/>
      <c r="J61" s="2">
        <f>SUBTOTAL(109,Tabelle1[Laufmeter])</f>
        <v>272.85900000000015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9235C-E8F9-493F-A00F-2D285731F07B}">
  <dimension ref="A1:K10"/>
  <sheetViews>
    <sheetView workbookViewId="0">
      <selection activeCell="J2" sqref="J2"/>
    </sheetView>
  </sheetViews>
  <sheetFormatPr baseColWidth="10" defaultRowHeight="15" x14ac:dyDescent="0.25"/>
  <cols>
    <col min="1" max="1" width="8.28515625" customWidth="1"/>
    <col min="2" max="2" width="20" customWidth="1"/>
    <col min="5" max="5" width="47" customWidth="1"/>
    <col min="6" max="6" width="17.42578125" customWidth="1"/>
    <col min="8" max="8" width="16.28515625" customWidth="1"/>
    <col min="9" max="9" width="20.5703125" customWidth="1"/>
    <col min="10" max="10" width="19.7109375" customWidth="1"/>
    <col min="11" max="11" width="11.7109375" customWidth="1"/>
  </cols>
  <sheetData>
    <row r="1" spans="1:11" ht="22.5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5">
      <c r="A2" s="2" t="s">
        <v>11</v>
      </c>
      <c r="B2" s="2" t="s">
        <v>85</v>
      </c>
      <c r="C2" s="2" t="s">
        <v>13</v>
      </c>
      <c r="D2" s="2" t="s">
        <v>86</v>
      </c>
      <c r="E2" s="2" t="s">
        <v>87</v>
      </c>
      <c r="F2" s="2" t="s">
        <v>16</v>
      </c>
      <c r="G2" s="3">
        <v>1</v>
      </c>
      <c r="H2" s="2" t="s">
        <v>17</v>
      </c>
      <c r="I2" s="2" t="s">
        <v>88</v>
      </c>
      <c r="J2" s="2" t="s">
        <v>89</v>
      </c>
      <c r="K2" s="2" t="s">
        <v>90</v>
      </c>
    </row>
    <row r="3" spans="1:11" x14ac:dyDescent="0.25">
      <c r="A3" s="2" t="s">
        <v>91</v>
      </c>
      <c r="B3" s="2" t="s">
        <v>85</v>
      </c>
      <c r="C3" s="2" t="s">
        <v>92</v>
      </c>
      <c r="D3" s="2" t="s">
        <v>93</v>
      </c>
      <c r="E3" s="2" t="s">
        <v>94</v>
      </c>
      <c r="F3" s="2" t="s">
        <v>95</v>
      </c>
      <c r="G3" s="3">
        <v>1</v>
      </c>
      <c r="H3" s="2" t="s">
        <v>17</v>
      </c>
      <c r="I3" s="2" t="s">
        <v>16</v>
      </c>
      <c r="J3" s="2" t="s">
        <v>16</v>
      </c>
      <c r="K3" s="2" t="s">
        <v>16</v>
      </c>
    </row>
    <row r="4" spans="1:11" x14ac:dyDescent="0.25">
      <c r="A4" s="2" t="s">
        <v>19</v>
      </c>
      <c r="B4" s="2" t="s">
        <v>85</v>
      </c>
      <c r="C4" s="2" t="s">
        <v>13</v>
      </c>
      <c r="D4" s="2" t="s">
        <v>86</v>
      </c>
      <c r="E4" s="2" t="s">
        <v>87</v>
      </c>
      <c r="F4" s="2" t="s">
        <v>16</v>
      </c>
      <c r="G4" s="3">
        <v>3</v>
      </c>
      <c r="H4" s="2" t="s">
        <v>17</v>
      </c>
      <c r="I4" s="2" t="s">
        <v>96</v>
      </c>
      <c r="J4" s="2" t="s">
        <v>89</v>
      </c>
      <c r="K4" s="2" t="s">
        <v>90</v>
      </c>
    </row>
    <row r="5" spans="1:11" x14ac:dyDescent="0.25">
      <c r="A5" s="2" t="s">
        <v>97</v>
      </c>
      <c r="B5" s="2" t="s">
        <v>85</v>
      </c>
      <c r="C5" s="2" t="s">
        <v>92</v>
      </c>
      <c r="D5" s="2" t="s">
        <v>93</v>
      </c>
      <c r="E5" s="2" t="s">
        <v>94</v>
      </c>
      <c r="F5" s="2" t="s">
        <v>95</v>
      </c>
      <c r="G5" s="3">
        <v>3</v>
      </c>
      <c r="H5" s="2" t="s">
        <v>17</v>
      </c>
      <c r="I5" s="2" t="s">
        <v>16</v>
      </c>
      <c r="J5" s="2" t="s">
        <v>16</v>
      </c>
      <c r="K5" s="2" t="s">
        <v>16</v>
      </c>
    </row>
    <row r="6" spans="1:11" x14ac:dyDescent="0.25">
      <c r="A6" s="2" t="s">
        <v>22</v>
      </c>
      <c r="B6" s="2" t="s">
        <v>85</v>
      </c>
      <c r="C6" s="2" t="s">
        <v>13</v>
      </c>
      <c r="D6" s="2" t="s">
        <v>86</v>
      </c>
      <c r="E6" s="2" t="s">
        <v>87</v>
      </c>
      <c r="F6" s="2" t="s">
        <v>16</v>
      </c>
      <c r="G6" s="3">
        <v>1</v>
      </c>
      <c r="H6" s="2" t="s">
        <v>17</v>
      </c>
      <c r="I6" s="2" t="s">
        <v>98</v>
      </c>
      <c r="J6" s="2" t="s">
        <v>89</v>
      </c>
      <c r="K6" s="2" t="s">
        <v>90</v>
      </c>
    </row>
    <row r="7" spans="1:11" x14ac:dyDescent="0.25">
      <c r="A7" s="2" t="s">
        <v>99</v>
      </c>
      <c r="B7" s="2" t="s">
        <v>85</v>
      </c>
      <c r="C7" s="2" t="s">
        <v>92</v>
      </c>
      <c r="D7" s="2" t="s">
        <v>93</v>
      </c>
      <c r="E7" s="2" t="s">
        <v>94</v>
      </c>
      <c r="F7" s="2" t="s">
        <v>95</v>
      </c>
      <c r="G7" s="3">
        <v>1</v>
      </c>
      <c r="H7" s="2" t="s">
        <v>17</v>
      </c>
      <c r="I7" s="2" t="s">
        <v>16</v>
      </c>
      <c r="J7" s="2" t="s">
        <v>16</v>
      </c>
      <c r="K7" s="2" t="s">
        <v>16</v>
      </c>
    </row>
    <row r="8" spans="1:11" x14ac:dyDescent="0.25">
      <c r="A8" s="2" t="s">
        <v>25</v>
      </c>
      <c r="B8" s="2" t="s">
        <v>16</v>
      </c>
      <c r="C8" s="2" t="s">
        <v>13</v>
      </c>
      <c r="D8" s="2" t="s">
        <v>100</v>
      </c>
      <c r="E8" s="2" t="s">
        <v>101</v>
      </c>
      <c r="F8" s="2" t="s">
        <v>16</v>
      </c>
      <c r="G8" s="3">
        <v>1</v>
      </c>
      <c r="H8" s="2" t="s">
        <v>17</v>
      </c>
      <c r="I8" s="2" t="s">
        <v>16</v>
      </c>
      <c r="J8" s="2" t="s">
        <v>16</v>
      </c>
      <c r="K8" s="2" t="s">
        <v>16</v>
      </c>
    </row>
    <row r="9" spans="1:11" x14ac:dyDescent="0.25">
      <c r="A9" s="2" t="s">
        <v>26</v>
      </c>
      <c r="B9" s="2" t="s">
        <v>16</v>
      </c>
      <c r="C9" s="2" t="s">
        <v>13</v>
      </c>
      <c r="D9" s="2" t="s">
        <v>102</v>
      </c>
      <c r="E9" s="2" t="s">
        <v>103</v>
      </c>
      <c r="F9" s="2" t="s">
        <v>16</v>
      </c>
      <c r="G9" s="3">
        <v>5</v>
      </c>
      <c r="H9" s="2" t="s">
        <v>104</v>
      </c>
      <c r="I9" s="2" t="s">
        <v>16</v>
      </c>
      <c r="J9" s="2" t="s">
        <v>16</v>
      </c>
      <c r="K9" s="2" t="s">
        <v>16</v>
      </c>
    </row>
    <row r="10" spans="1:11" x14ac:dyDescent="0.25">
      <c r="A10" s="2"/>
      <c r="B10" s="2"/>
      <c r="C10" s="2"/>
      <c r="D10" s="2"/>
      <c r="E10" s="2"/>
      <c r="F10" s="2"/>
      <c r="G10" s="3"/>
      <c r="H10" s="2"/>
      <c r="I10" s="2"/>
      <c r="J10" s="2"/>
      <c r="K10" s="2"/>
    </row>
  </sheetData>
  <pageMargins left="0.7" right="0.7" top="0.78740157499999996" bottom="0.78740157499999996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Preisübersicht</vt:lpstr>
      <vt:lpstr>FLVH Maße+Räume</vt:lpstr>
      <vt:lpstr>ROLLO VAN-1007901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Philipp Jagla</dc:creator>
  <cp:lastModifiedBy>Philipp Jagla</cp:lastModifiedBy>
  <cp:lastPrinted>2025-12-16T16:10:05Z</cp:lastPrinted>
  <dcterms:created xsi:type="dcterms:W3CDTF">2015-06-05T18:19:34Z</dcterms:created>
  <dcterms:modified xsi:type="dcterms:W3CDTF">2025-12-16T16:10:08Z</dcterms:modified>
</cp:coreProperties>
</file>