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C:\Users\ShiftI\Downloads\"/>
    </mc:Choice>
  </mc:AlternateContent>
  <xr:revisionPtr revIDLastSave="0" documentId="11_CF55335CBB63948AAD9D7553C9FEE410E3CDE0EB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6" i="1"/>
  <c r="D20" i="1"/>
  <c r="P20" i="1" s="1"/>
  <c r="D21" i="1"/>
  <c r="J21" i="1" s="1"/>
  <c r="B30" i="1"/>
  <c r="B26" i="1"/>
  <c r="B19" i="1"/>
  <c r="D19" i="1" s="1"/>
  <c r="J19" i="1" s="1"/>
  <c r="B18" i="1"/>
  <c r="B16" i="1"/>
  <c r="F3" i="1"/>
  <c r="B34" i="1" s="1"/>
  <c r="F2" i="1"/>
  <c r="B33" i="1" s="1"/>
  <c r="C2" i="1"/>
  <c r="M19" i="1" l="1"/>
  <c r="S19" i="1" s="1"/>
  <c r="U19" i="1" s="1"/>
  <c r="R21" i="1"/>
  <c r="P21" i="1"/>
  <c r="M21" i="1"/>
  <c r="S21" i="1" s="1"/>
  <c r="U21" i="1" s="1"/>
  <c r="P19" i="1"/>
  <c r="R19" i="1"/>
  <c r="J20" i="1"/>
  <c r="R20" i="1" s="1"/>
  <c r="M20" i="1"/>
  <c r="S20" i="1" s="1"/>
  <c r="U20" i="1" s="1"/>
  <c r="D18" i="1"/>
  <c r="D34" i="1"/>
  <c r="D33" i="1"/>
  <c r="D30" i="1"/>
  <c r="D27" i="1"/>
  <c r="D26" i="1"/>
  <c r="D16" i="1"/>
  <c r="C11" i="1"/>
  <c r="D11" i="1" s="1"/>
  <c r="D17" i="1" s="1"/>
  <c r="E3" i="1"/>
  <c r="D3" i="1"/>
  <c r="C3" i="1"/>
  <c r="B3" i="1"/>
  <c r="E2" i="1"/>
  <c r="B28" i="1" s="1"/>
  <c r="D28" i="1" s="1"/>
  <c r="D2" i="1"/>
  <c r="B2" i="1"/>
  <c r="M16" i="1" l="1"/>
  <c r="S16" i="1" s="1"/>
  <c r="U16" i="1" s="1"/>
  <c r="P16" i="1"/>
  <c r="M26" i="1"/>
  <c r="S26" i="1" s="1"/>
  <c r="U26" i="1" s="1"/>
  <c r="J26" i="1"/>
  <c r="R26" i="1" s="1"/>
  <c r="P26" i="1"/>
  <c r="M27" i="1"/>
  <c r="S27" i="1" s="1"/>
  <c r="U27" i="1" s="1"/>
  <c r="J27" i="1"/>
  <c r="R27" i="1" s="1"/>
  <c r="P27" i="1"/>
  <c r="M30" i="1"/>
  <c r="S30" i="1" s="1"/>
  <c r="U30" i="1" s="1"/>
  <c r="J30" i="1"/>
  <c r="R30" i="1" s="1"/>
  <c r="P30" i="1"/>
  <c r="M34" i="1"/>
  <c r="S34" i="1" s="1"/>
  <c r="U34" i="1" s="1"/>
  <c r="J34" i="1"/>
  <c r="R34" i="1" s="1"/>
  <c r="P34" i="1"/>
  <c r="M28" i="1"/>
  <c r="S28" i="1" s="1"/>
  <c r="U28" i="1" s="1"/>
  <c r="P28" i="1"/>
  <c r="J28" i="1"/>
  <c r="R28" i="1" s="1"/>
  <c r="M18" i="1"/>
  <c r="J18" i="1"/>
  <c r="P18" i="1"/>
  <c r="J17" i="1"/>
  <c r="I17" i="1" s="1"/>
  <c r="P17" i="1"/>
  <c r="J16" i="1"/>
  <c r="M33" i="1"/>
  <c r="S33" i="1" s="1"/>
  <c r="U33" i="1" s="1"/>
  <c r="J33" i="1"/>
  <c r="B7" i="1"/>
  <c r="B25" i="1" s="1"/>
  <c r="D25" i="1" s="1"/>
  <c r="B32" i="1"/>
  <c r="D32" i="1" s="1"/>
  <c r="B22" i="1"/>
  <c r="B6" i="1"/>
  <c r="B24" i="1" s="1"/>
  <c r="D24" i="1" s="1"/>
  <c r="B29" i="1"/>
  <c r="D29" i="1" s="1"/>
  <c r="B23" i="1"/>
  <c r="D23" i="1" s="1"/>
  <c r="M17" i="1"/>
  <c r="S17" i="1" s="1"/>
  <c r="U17" i="1" s="1"/>
  <c r="N21" i="1"/>
  <c r="O21" i="1" s="1"/>
  <c r="N19" i="1"/>
  <c r="O19" i="1" s="1"/>
  <c r="N20" i="1"/>
  <c r="O20" i="1" s="1"/>
  <c r="B10" i="1"/>
  <c r="B9" i="1"/>
  <c r="B8" i="1"/>
  <c r="B31" i="1" s="1"/>
  <c r="D31" i="1" s="1"/>
  <c r="D22" i="1"/>
  <c r="N18" i="1" l="1"/>
  <c r="O18" i="1" s="1"/>
  <c r="S18" i="1"/>
  <c r="U18" i="1" s="1"/>
  <c r="P33" i="1"/>
  <c r="R33" i="1"/>
  <c r="N30" i="1"/>
  <c r="O30" i="1" s="1"/>
  <c r="M29" i="1"/>
  <c r="S29" i="1" s="1"/>
  <c r="U29" i="1" s="1"/>
  <c r="J29" i="1"/>
  <c r="P29" i="1"/>
  <c r="M25" i="1"/>
  <c r="S25" i="1" s="1"/>
  <c r="U25" i="1" s="1"/>
  <c r="J25" i="1"/>
  <c r="P25" i="1"/>
  <c r="P24" i="1"/>
  <c r="J24" i="1"/>
  <c r="R24" i="1" s="1"/>
  <c r="N16" i="1"/>
  <c r="O16" i="1" s="1"/>
  <c r="R18" i="1"/>
  <c r="M22" i="1"/>
  <c r="S22" i="1" s="1"/>
  <c r="U22" i="1" s="1"/>
  <c r="J22" i="1"/>
  <c r="R22" i="1" s="1"/>
  <c r="P22" i="1"/>
  <c r="J31" i="1"/>
  <c r="R31" i="1" s="1"/>
  <c r="M31" i="1"/>
  <c r="P31" i="1"/>
  <c r="J23" i="1"/>
  <c r="R23" i="1" s="1"/>
  <c r="P23" i="1"/>
  <c r="P32" i="1"/>
  <c r="J32" i="1"/>
  <c r="R32" i="1" s="1"/>
  <c r="R16" i="1"/>
  <c r="R17" i="1"/>
  <c r="K17" i="1"/>
  <c r="L17" i="1" s="1"/>
  <c r="M32" i="1"/>
  <c r="M23" i="1"/>
  <c r="M24" i="1"/>
  <c r="S24" i="1" s="1"/>
  <c r="U24" i="1" s="1"/>
  <c r="I16" i="1"/>
  <c r="K16" i="1" s="1"/>
  <c r="L16" i="1" s="1"/>
  <c r="N17" i="1"/>
  <c r="O17" i="1" s="1"/>
  <c r="I30" i="1"/>
  <c r="K30" i="1" s="1"/>
  <c r="L30" i="1" s="1"/>
  <c r="I21" i="1"/>
  <c r="I19" i="1"/>
  <c r="I18" i="1"/>
  <c r="K18" i="1" s="1"/>
  <c r="I20" i="1"/>
  <c r="N23" i="1" l="1"/>
  <c r="O23" i="1" s="1"/>
  <c r="S23" i="1"/>
  <c r="U23" i="1" s="1"/>
  <c r="N29" i="1"/>
  <c r="O29" i="1" s="1"/>
  <c r="N31" i="1"/>
  <c r="S31" i="1"/>
  <c r="U31" i="1" s="1"/>
  <c r="I25" i="1"/>
  <c r="R25" i="1"/>
  <c r="N32" i="1"/>
  <c r="O32" i="1" s="1"/>
  <c r="S32" i="1"/>
  <c r="U32" i="1" s="1"/>
  <c r="I29" i="1"/>
  <c r="K29" i="1" s="1"/>
  <c r="L29" i="1" s="1"/>
  <c r="R29" i="1"/>
  <c r="K20" i="1"/>
  <c r="L20" i="1" s="1"/>
  <c r="L18" i="1"/>
  <c r="K25" i="1"/>
  <c r="L25" i="1" s="1"/>
  <c r="K19" i="1"/>
  <c r="L19" i="1" s="1"/>
  <c r="K21" i="1"/>
  <c r="L21" i="1" s="1"/>
  <c r="I23" i="1"/>
  <c r="I32" i="1"/>
  <c r="K32" i="1" s="1"/>
  <c r="L32" i="1" s="1"/>
  <c r="N24" i="1"/>
  <c r="O24" i="1" s="1"/>
  <c r="O31" i="1"/>
  <c r="I24" i="1"/>
  <c r="K24" i="1" s="1"/>
  <c r="N22" i="1"/>
  <c r="O22" i="1" s="1"/>
  <c r="N25" i="1"/>
  <c r="O25" i="1" s="1"/>
  <c r="I22" i="1"/>
  <c r="I31" i="1"/>
  <c r="K31" i="1" s="1"/>
  <c r="L31" i="1" s="1"/>
  <c r="L24" i="1" l="1"/>
  <c r="K22" i="1"/>
  <c r="L22" i="1" s="1"/>
  <c r="K23" i="1"/>
  <c r="L23" i="1" s="1"/>
  <c r="I26" i="1"/>
  <c r="N33" i="1"/>
  <c r="O33" i="1" s="1"/>
  <c r="N27" i="1"/>
  <c r="O27" i="1" s="1"/>
  <c r="N26" i="1"/>
  <c r="O26" i="1" s="1"/>
  <c r="I28" i="1"/>
  <c r="I34" i="1"/>
  <c r="K34" i="1" s="1"/>
  <c r="L34" i="1" s="1"/>
  <c r="N28" i="1"/>
  <c r="O28" i="1" s="1"/>
  <c r="N34" i="1"/>
  <c r="O34" i="1" s="1"/>
  <c r="I33" i="1"/>
  <c r="K33" i="1" s="1"/>
  <c r="L33" i="1" s="1"/>
  <c r="I27" i="1"/>
  <c r="K26" i="1" l="1"/>
  <c r="L26" i="1" s="1"/>
  <c r="K28" i="1"/>
  <c r="L28" i="1" s="1"/>
  <c r="K27" i="1"/>
  <c r="L27" i="1" s="1"/>
</calcChain>
</file>

<file path=xl/sharedStrings.xml><?xml version="1.0" encoding="utf-8"?>
<sst xmlns="http://schemas.openxmlformats.org/spreadsheetml/2006/main" count="62" uniqueCount="50">
  <si>
    <t>Unit Type</t>
  </si>
  <si>
    <t>m</t>
  </si>
  <si>
    <t>mm</t>
  </si>
  <si>
    <t>cm</t>
  </si>
  <si>
    <t>inches</t>
  </si>
  <si>
    <t>Foot</t>
  </si>
  <si>
    <t>input fileds on this color</t>
  </si>
  <si>
    <t>Width</t>
  </si>
  <si>
    <t>Drop</t>
  </si>
  <si>
    <t>Square meterage</t>
  </si>
  <si>
    <t>Square footage</t>
  </si>
  <si>
    <t>Square yard</t>
  </si>
  <si>
    <t>Price Per Foot(Width)</t>
  </si>
  <si>
    <t>Price Per Foot(Drop)</t>
  </si>
  <si>
    <t>Price table price</t>
  </si>
  <si>
    <t>QTY</t>
  </si>
  <si>
    <t>Option Qty</t>
  </si>
  <si>
    <t>Aravind A-Aravind Test Company</t>
  </si>
  <si>
    <t>A Mobile Fixed-Aravind Fixed Company</t>
  </si>
  <si>
    <t>Unit cost</t>
  </si>
  <si>
    <t>Pricing type</t>
  </si>
  <si>
    <t>Cost Price</t>
  </si>
  <si>
    <t>Supplier discount</t>
  </si>
  <si>
    <t>cost with discount</t>
  </si>
  <si>
    <t>Markup</t>
  </si>
  <si>
    <t>Percentage</t>
  </si>
  <si>
    <t>Customer Discount</t>
  </si>
  <si>
    <t>Customer amount discount</t>
  </si>
  <si>
    <t>Discount Net price (Markup)</t>
  </si>
  <si>
    <t>Net Price Markup  (Markup Option Flow)</t>
  </si>
  <si>
    <t>Discount (Markup Option Flow)</t>
  </si>
  <si>
    <t>Total Net Price</t>
  </si>
  <si>
    <t>Net Price (Percentage Option Flow)</t>
  </si>
  <si>
    <t>Discount Net price (Percentage Option Flow)</t>
  </si>
  <si>
    <t>Net Price  (Markup Option Flow)</t>
  </si>
  <si>
    <t>Discount  (Markup Option Flow)</t>
  </si>
  <si>
    <t>Fixed</t>
  </si>
  <si>
    <t>Percentage of price table cost price</t>
  </si>
  <si>
    <t>Set</t>
  </si>
  <si>
    <t>Price Table</t>
  </si>
  <si>
    <t>Width Prices</t>
  </si>
  <si>
    <t>Drop Prices</t>
  </si>
  <si>
    <t>Price Per Meter(Width)</t>
  </si>
  <si>
    <t>Price Per Meter(Drop)</t>
  </si>
  <si>
    <t>Multiply by price table cost price</t>
  </si>
  <si>
    <t>Price based on quantity</t>
  </si>
  <si>
    <t>Price Per inch(Width)</t>
  </si>
  <si>
    <t>Price Per inch(Drop)</t>
  </si>
  <si>
    <t>Price Per Curtain Drop</t>
  </si>
  <si>
    <t>Perimeter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</si>
</sst>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0" fontId="0" fillId="2" borderId="1" xfId="0" applyFill="1" applyBorder="1"/>
    <xf numFmtId="9" fontId="0" fillId="2" borderId="1" xfId="1" applyFont="1" applyFill="1" applyBorder="1"/>
    <xf numFmtId="9" fontId="0" fillId="2" borderId="1" xfId="0" applyNumberFormat="1" applyFill="1" applyBorder="1"/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/>
    <xf numFmtId="9" fontId="0" fillId="0" borderId="1" xfId="1" applyFont="1" applyFill="1" applyBorder="1"/>
    <xf numFmtId="0" fontId="0" fillId="0" borderId="3" xfId="0" applyBorder="1"/>
    <xf numFmtId="0" fontId="5" fillId="0" borderId="1" xfId="0" applyFont="1" applyBorder="1"/>
    <xf numFmtId="2" fontId="5" fillId="0" borderId="1" xfId="0" applyNumberFormat="1" applyFont="1" applyBorder="1"/>
    <xf numFmtId="2" fontId="6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topLeftCell="H2" zoomScale="70" zoomScaleNormal="70" workbookViewId="0">
      <selection activeCell="M13" sqref="M13"/>
    </sheetView>
  </sheetViews>
  <sheetFormatPr defaultRowHeight="15"/>
  <cols>
    <col min="1" max="1" width="32.7109375" bestFit="1" customWidth="1"/>
    <col min="2" max="2" width="13.5703125" customWidth="1"/>
    <col min="4" max="4" width="13.140625" customWidth="1"/>
    <col min="6" max="6" width="16.42578125" bestFit="1" customWidth="1"/>
    <col min="7" max="7" width="18" bestFit="1" customWidth="1"/>
    <col min="8" max="8" width="24.42578125" bestFit="1" customWidth="1"/>
    <col min="9" max="9" width="26.42578125" bestFit="1" customWidth="1"/>
    <col min="10" max="10" width="37.7109375" bestFit="1" customWidth="1"/>
    <col min="11" max="11" width="29.28515625" bestFit="1" customWidth="1"/>
    <col min="12" max="12" width="26.42578125" customWidth="1"/>
    <col min="13" max="13" width="33" bestFit="1" customWidth="1"/>
    <col min="14" max="14" width="41.42578125" bestFit="1" customWidth="1"/>
    <col min="15" max="15" width="26.42578125" customWidth="1"/>
    <col min="16" max="16" width="37.7109375" bestFit="1" customWidth="1"/>
    <col min="17" max="17" width="29.85546875" bestFit="1" customWidth="1"/>
    <col min="18" max="18" width="34.140625" bestFit="1" customWidth="1"/>
    <col min="19" max="20" width="34.140625" customWidth="1"/>
    <col min="21" max="21" width="37.42578125" bestFit="1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4"/>
      <c r="H1" t="s">
        <v>6</v>
      </c>
    </row>
    <row r="2" spans="1:21">
      <c r="A2" s="1"/>
      <c r="B2" s="1">
        <f>IF(B1="m",B4/1000,0)</f>
        <v>1</v>
      </c>
      <c r="C2" s="1">
        <f>IF(C1="mm",$B$4,0)</f>
        <v>1000</v>
      </c>
      <c r="D2" s="1">
        <f>IF(D1="cm",$B$4/100,0)</f>
        <v>10</v>
      </c>
      <c r="E2" s="1">
        <f>IF(E1="inches",ROUND($B$4/25.4,2),0)</f>
        <v>39.369999999999997</v>
      </c>
      <c r="F2" s="1">
        <f>IF(F1="Foot",ROUND($B$4/304.8,2),0)</f>
        <v>3.28</v>
      </c>
    </row>
    <row r="3" spans="1:21">
      <c r="A3" s="1"/>
      <c r="B3" s="1">
        <f>IF(B1="m",B5/1000,0)</f>
        <v>2</v>
      </c>
      <c r="C3" s="1">
        <f>IF(C1="mm",$B$5,0)</f>
        <v>2000</v>
      </c>
      <c r="D3" s="1">
        <f>IF(D1="cm",$B$5/100,0)</f>
        <v>20</v>
      </c>
      <c r="E3" s="1">
        <f>IF(E1="inches",ROUND($B$5/25.4,2),0)</f>
        <v>78.739999999999995</v>
      </c>
      <c r="F3" s="1">
        <f>IF(F1="Foot",ROUND($B$5/304.8,2),0)</f>
        <v>6.56</v>
      </c>
    </row>
    <row r="4" spans="1:21">
      <c r="A4" s="1" t="s">
        <v>7</v>
      </c>
      <c r="B4" s="4">
        <v>1000</v>
      </c>
    </row>
    <row r="5" spans="1:21">
      <c r="A5" s="1" t="s">
        <v>8</v>
      </c>
      <c r="B5" s="4">
        <v>2000</v>
      </c>
    </row>
    <row r="6" spans="1:21">
      <c r="A6" s="1" t="s">
        <v>9</v>
      </c>
      <c r="B6" s="1">
        <f>(B2*B3)</f>
        <v>2</v>
      </c>
    </row>
    <row r="7" spans="1:21">
      <c r="A7" s="1" t="s">
        <v>10</v>
      </c>
      <c r="B7" s="1">
        <f>(B2*B3*10.7639)</f>
        <v>21.527799999999999</v>
      </c>
    </row>
    <row r="8" spans="1:21">
      <c r="A8" s="1" t="s">
        <v>11</v>
      </c>
      <c r="B8" s="1">
        <f>ROUND(B2*B3*1.19599,2)</f>
        <v>2.39</v>
      </c>
    </row>
    <row r="9" spans="1:21">
      <c r="A9" s="1" t="s">
        <v>12</v>
      </c>
      <c r="B9" s="1">
        <f>ROUND(B2*3.281,2)</f>
        <v>3.28</v>
      </c>
    </row>
    <row r="10" spans="1:21">
      <c r="A10" s="2" t="s">
        <v>13</v>
      </c>
      <c r="B10" s="1">
        <f>ROUND(B3*3.281,2)</f>
        <v>6.56</v>
      </c>
    </row>
    <row r="11" spans="1:21">
      <c r="A11" s="1" t="s">
        <v>14</v>
      </c>
      <c r="B11" s="4">
        <v>5</v>
      </c>
      <c r="C11" s="11">
        <f>ROUND(B11 * (1 - B17), 2)</f>
        <v>4.5</v>
      </c>
      <c r="D11" s="1">
        <f>B11-C11</f>
        <v>0.5</v>
      </c>
    </row>
    <row r="12" spans="1:21">
      <c r="A12" s="1" t="s">
        <v>15</v>
      </c>
      <c r="B12" s="4">
        <v>1</v>
      </c>
    </row>
    <row r="13" spans="1:21">
      <c r="A13" s="1" t="s">
        <v>16</v>
      </c>
      <c r="B13" s="4">
        <v>1</v>
      </c>
      <c r="J13" t="s">
        <v>17</v>
      </c>
      <c r="M13" t="s">
        <v>17</v>
      </c>
      <c r="P13" t="s">
        <v>18</v>
      </c>
      <c r="S13" t="s">
        <v>18</v>
      </c>
    </row>
    <row r="14" spans="1:21">
      <c r="A14" s="1" t="s">
        <v>19</v>
      </c>
      <c r="B14" s="4">
        <v>10</v>
      </c>
    </row>
    <row r="15" spans="1:21">
      <c r="A15" s="3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25</v>
      </c>
      <c r="G15" s="3" t="s">
        <v>26</v>
      </c>
      <c r="H15" s="3" t="s">
        <v>27</v>
      </c>
      <c r="I15" s="3" t="s">
        <v>28</v>
      </c>
      <c r="J15" s="3" t="s">
        <v>29</v>
      </c>
      <c r="K15" s="3" t="s">
        <v>30</v>
      </c>
      <c r="L15" s="3" t="s">
        <v>31</v>
      </c>
      <c r="M15" s="3" t="s">
        <v>32</v>
      </c>
      <c r="N15" s="3" t="s">
        <v>33</v>
      </c>
      <c r="O15" s="3" t="s">
        <v>31</v>
      </c>
      <c r="P15" s="3" t="s">
        <v>34</v>
      </c>
      <c r="Q15" s="3" t="s">
        <v>35</v>
      </c>
      <c r="R15" s="3" t="s">
        <v>31</v>
      </c>
      <c r="S15" s="3" t="s">
        <v>32</v>
      </c>
      <c r="T15" s="3" t="s">
        <v>33</v>
      </c>
      <c r="U15" s="3" t="s">
        <v>31</v>
      </c>
    </row>
    <row r="16" spans="1:21">
      <c r="A16" s="1" t="s">
        <v>36</v>
      </c>
      <c r="B16" s="1">
        <f>B14</f>
        <v>10</v>
      </c>
      <c r="C16" s="5">
        <v>0.5</v>
      </c>
      <c r="D16" s="1">
        <f>ROUND(B16 * (1 - C16), 2)*B12*B13</f>
        <v>5</v>
      </c>
      <c r="E16" s="4">
        <v>2</v>
      </c>
      <c r="F16" s="5">
        <v>0.25</v>
      </c>
      <c r="G16" s="6">
        <v>0.5</v>
      </c>
      <c r="H16" s="4">
        <v>5</v>
      </c>
      <c r="I16" s="1">
        <f>ROUND(J16 * (1 - G16), 2)</f>
        <v>5</v>
      </c>
      <c r="J16" s="9">
        <f>ROUND($D$16*$E$16,2)</f>
        <v>10</v>
      </c>
      <c r="K16" s="9">
        <f>J16-I16</f>
        <v>5</v>
      </c>
      <c r="L16" s="9">
        <f>J16-K16</f>
        <v>5</v>
      </c>
      <c r="M16" s="13">
        <f>(D16-ROUND(D16 * (1 - F16), 2))+D16</f>
        <v>6.25</v>
      </c>
      <c r="N16" s="13">
        <f>ROUND(M16 * (1 - G16), 2)</f>
        <v>3.13</v>
      </c>
      <c r="O16" s="12">
        <f>M16-N16</f>
        <v>3.12</v>
      </c>
      <c r="P16" s="9">
        <f>ROUND($D$16*$E$16,2)</f>
        <v>10</v>
      </c>
      <c r="Q16" s="8">
        <f>5*$B$12*$B$13</f>
        <v>5</v>
      </c>
      <c r="R16" s="9">
        <f>J16-Q16</f>
        <v>5</v>
      </c>
      <c r="S16" s="14">
        <f>M16</f>
        <v>6.25</v>
      </c>
      <c r="T16" s="14">
        <f>5*$B$12*$B$13</f>
        <v>5</v>
      </c>
      <c r="U16" s="14">
        <f>S16-T16</f>
        <v>1.25</v>
      </c>
    </row>
    <row r="17" spans="1:21">
      <c r="A17" s="2" t="s">
        <v>37</v>
      </c>
      <c r="B17" s="10">
        <v>0.1</v>
      </c>
      <c r="C17" s="5">
        <v>0.5</v>
      </c>
      <c r="D17" s="1">
        <f>ROUND(D11 * (1 - C17), 2)*B12*B13</f>
        <v>0.25</v>
      </c>
      <c r="E17" s="4">
        <v>2</v>
      </c>
      <c r="F17" s="5">
        <v>0.25</v>
      </c>
      <c r="G17" s="6">
        <v>0.5</v>
      </c>
      <c r="H17" s="4">
        <v>5</v>
      </c>
      <c r="I17" s="1">
        <f>ROUND(J17 * (1 - G17), 2)</f>
        <v>0.25</v>
      </c>
      <c r="J17" s="9">
        <f>ROUND($D$17*$E$17,2)</f>
        <v>0.5</v>
      </c>
      <c r="K17" s="9">
        <f>J17-I17</f>
        <v>0.25</v>
      </c>
      <c r="L17" s="9">
        <f t="shared" ref="L17:L34" si="0">J17-K17</f>
        <v>0.25</v>
      </c>
      <c r="M17" s="12">
        <f>(D17-ROUND(D17 * (1 - F17), 2))+D17</f>
        <v>0.31</v>
      </c>
      <c r="N17" s="12">
        <f t="shared" ref="N17:N34" si="1">ROUND(M17 * (1 - G17), 2)</f>
        <v>0.16</v>
      </c>
      <c r="O17" s="12">
        <f>M17-N17</f>
        <v>0.15</v>
      </c>
      <c r="P17" s="9">
        <f>ROUND($D$17*$E$17,2)</f>
        <v>0.5</v>
      </c>
      <c r="Q17" s="8">
        <f t="shared" ref="Q17:Q34" si="2">5*$B$12*$B$13</f>
        <v>5</v>
      </c>
      <c r="R17" s="9">
        <f>J17-Q17</f>
        <v>-4.5</v>
      </c>
      <c r="S17" s="14">
        <f>M17</f>
        <v>0.31</v>
      </c>
      <c r="T17" s="14">
        <f t="shared" ref="T17:T34" si="3">5*$B$12*$B$13</f>
        <v>5</v>
      </c>
      <c r="U17" s="14">
        <f>S17-T17</f>
        <v>-4.6900000000000004</v>
      </c>
    </row>
    <row r="18" spans="1:21">
      <c r="A18" s="1" t="s">
        <v>38</v>
      </c>
      <c r="B18" s="1">
        <f>B14*2</f>
        <v>20</v>
      </c>
      <c r="C18" s="5">
        <v>0.5</v>
      </c>
      <c r="D18" s="1">
        <f>ROUND(B18 * (1 - C18), 2)*B12*B13</f>
        <v>10</v>
      </c>
      <c r="E18" s="4">
        <v>2</v>
      </c>
      <c r="F18" s="5">
        <v>0.25</v>
      </c>
      <c r="G18" s="6">
        <v>0.5</v>
      </c>
      <c r="H18" s="4">
        <v>5</v>
      </c>
      <c r="I18" s="1">
        <f t="shared" ref="I18:I34" si="4">ROUND(J18 * (1 - G18), 2)</f>
        <v>10</v>
      </c>
      <c r="J18" s="9">
        <f>ROUND($D$18*$E$18,2)</f>
        <v>20</v>
      </c>
      <c r="K18" s="9">
        <f t="shared" ref="K18:K34" si="5">J18-I18</f>
        <v>10</v>
      </c>
      <c r="L18" s="9">
        <f t="shared" si="0"/>
        <v>10</v>
      </c>
      <c r="M18" s="12">
        <f>(D18-ROUND(D18 * (1 - F18), 2))+D18</f>
        <v>12.5</v>
      </c>
      <c r="N18" s="12">
        <f t="shared" si="1"/>
        <v>6.25</v>
      </c>
      <c r="O18" s="12">
        <f t="shared" ref="O18:O34" si="6">M18-N18</f>
        <v>6.25</v>
      </c>
      <c r="P18" s="9">
        <f>ROUND($D$18*$E$18,2)</f>
        <v>20</v>
      </c>
      <c r="Q18" s="8">
        <f t="shared" si="2"/>
        <v>5</v>
      </c>
      <c r="R18" s="9">
        <f>J18-Q18</f>
        <v>15</v>
      </c>
      <c r="S18" s="14">
        <f>M18</f>
        <v>12.5</v>
      </c>
      <c r="T18" s="14">
        <f t="shared" si="3"/>
        <v>5</v>
      </c>
      <c r="U18" s="14">
        <f t="shared" ref="U17:U34" si="7">S18-T18</f>
        <v>7.5</v>
      </c>
    </row>
    <row r="19" spans="1:21">
      <c r="A19" s="2" t="s">
        <v>39</v>
      </c>
      <c r="B19" s="1">
        <f>B14</f>
        <v>10</v>
      </c>
      <c r="C19" s="5">
        <v>0.5</v>
      </c>
      <c r="D19" s="1">
        <f>ROUND(B19 * (1 - C19), 2)*B12*B13</f>
        <v>5</v>
      </c>
      <c r="E19" s="4">
        <v>2</v>
      </c>
      <c r="F19" s="5">
        <v>0.25</v>
      </c>
      <c r="G19" s="6">
        <v>0.5</v>
      </c>
      <c r="H19" s="4">
        <v>5</v>
      </c>
      <c r="I19" s="1">
        <f t="shared" si="4"/>
        <v>5</v>
      </c>
      <c r="J19" s="9">
        <f>ROUND($D$19*$E$19,2)</f>
        <v>10</v>
      </c>
      <c r="K19" s="9">
        <f t="shared" si="5"/>
        <v>5</v>
      </c>
      <c r="L19" s="9">
        <f t="shared" si="0"/>
        <v>5</v>
      </c>
      <c r="M19" s="12">
        <f>(D19-ROUND(D19 * (1 - F19), 2))+D19</f>
        <v>6.25</v>
      </c>
      <c r="N19" s="12">
        <f t="shared" si="1"/>
        <v>3.13</v>
      </c>
      <c r="O19" s="12">
        <f t="shared" si="6"/>
        <v>3.12</v>
      </c>
      <c r="P19" s="9">
        <f>ROUND($D$19*$E$19,2)</f>
        <v>10</v>
      </c>
      <c r="Q19" s="8">
        <f t="shared" si="2"/>
        <v>5</v>
      </c>
      <c r="R19" s="9">
        <f>J19-Q19</f>
        <v>5</v>
      </c>
      <c r="S19" s="14">
        <f>M19</f>
        <v>6.25</v>
      </c>
      <c r="T19" s="14">
        <f t="shared" si="3"/>
        <v>5</v>
      </c>
      <c r="U19" s="14">
        <f t="shared" si="7"/>
        <v>1.25</v>
      </c>
    </row>
    <row r="20" spans="1:21">
      <c r="A20" s="2" t="s">
        <v>40</v>
      </c>
      <c r="B20" s="1">
        <v>10</v>
      </c>
      <c r="C20" s="5">
        <v>0.5</v>
      </c>
      <c r="D20" s="1">
        <f>ROUND(B20 * (1 - C20), 2)*B12*B13</f>
        <v>5</v>
      </c>
      <c r="E20" s="4">
        <v>2</v>
      </c>
      <c r="F20" s="5">
        <v>0.25</v>
      </c>
      <c r="G20" s="6">
        <v>0.5</v>
      </c>
      <c r="H20" s="4">
        <v>5</v>
      </c>
      <c r="I20" s="1">
        <f t="shared" si="4"/>
        <v>5</v>
      </c>
      <c r="J20" s="9">
        <f>ROUND($D$20*$E$20,2)</f>
        <v>10</v>
      </c>
      <c r="K20" s="9">
        <f t="shared" si="5"/>
        <v>5</v>
      </c>
      <c r="L20" s="9">
        <f t="shared" si="0"/>
        <v>5</v>
      </c>
      <c r="M20" s="12">
        <f>(D20-ROUND(D20 * (1 - F20), 2))+D20</f>
        <v>6.25</v>
      </c>
      <c r="N20" s="12">
        <f t="shared" si="1"/>
        <v>3.13</v>
      </c>
      <c r="O20" s="12">
        <f t="shared" si="6"/>
        <v>3.12</v>
      </c>
      <c r="P20" s="9">
        <f>ROUND($D$20*$E$20,2)</f>
        <v>10</v>
      </c>
      <c r="Q20" s="8">
        <f t="shared" si="2"/>
        <v>5</v>
      </c>
      <c r="R20" s="9">
        <f>J20-Q20</f>
        <v>5</v>
      </c>
      <c r="S20" s="14">
        <f>M20</f>
        <v>6.25</v>
      </c>
      <c r="T20" s="14">
        <f t="shared" si="3"/>
        <v>5</v>
      </c>
      <c r="U20" s="14">
        <f t="shared" si="7"/>
        <v>1.25</v>
      </c>
    </row>
    <row r="21" spans="1:21">
      <c r="A21" s="2" t="s">
        <v>41</v>
      </c>
      <c r="B21" s="1">
        <v>20</v>
      </c>
      <c r="C21" s="5">
        <v>0.5</v>
      </c>
      <c r="D21" s="1">
        <f>ROUND(B21 * (1 - C21), 2)*B12*B13</f>
        <v>10</v>
      </c>
      <c r="E21" s="4">
        <v>2</v>
      </c>
      <c r="F21" s="5">
        <v>0.25</v>
      </c>
      <c r="G21" s="6">
        <v>0.5</v>
      </c>
      <c r="H21" s="4">
        <v>5</v>
      </c>
      <c r="I21" s="1">
        <f t="shared" si="4"/>
        <v>10</v>
      </c>
      <c r="J21" s="9">
        <f>ROUND($D$21*$E$21,2)</f>
        <v>20</v>
      </c>
      <c r="K21" s="9">
        <f t="shared" si="5"/>
        <v>10</v>
      </c>
      <c r="L21" s="9">
        <f t="shared" si="0"/>
        <v>10</v>
      </c>
      <c r="M21" s="12">
        <f>(D21-ROUND(D21 * (1 - F21), 2))+D21</f>
        <v>12.5</v>
      </c>
      <c r="N21" s="12">
        <f t="shared" si="1"/>
        <v>6.25</v>
      </c>
      <c r="O21" s="12">
        <f t="shared" si="6"/>
        <v>6.25</v>
      </c>
      <c r="P21" s="9">
        <f>ROUND($D$21*$E$21,2)</f>
        <v>20</v>
      </c>
      <c r="Q21" s="8">
        <f t="shared" si="2"/>
        <v>5</v>
      </c>
      <c r="R21" s="9">
        <f>J21-Q21</f>
        <v>15</v>
      </c>
      <c r="S21" s="14">
        <f>M21</f>
        <v>12.5</v>
      </c>
      <c r="T21" s="14">
        <f t="shared" si="3"/>
        <v>5</v>
      </c>
      <c r="U21" s="14">
        <f t="shared" si="7"/>
        <v>7.5</v>
      </c>
    </row>
    <row r="22" spans="1:21">
      <c r="A22" s="1" t="s">
        <v>42</v>
      </c>
      <c r="B22" s="1">
        <f>B14*B2</f>
        <v>10</v>
      </c>
      <c r="C22" s="5">
        <v>0.5</v>
      </c>
      <c r="D22" s="1">
        <f>ROUND(B22 * (1 - C22), 2)*B12*B13</f>
        <v>5</v>
      </c>
      <c r="E22" s="4">
        <v>2</v>
      </c>
      <c r="F22" s="5">
        <v>0.25</v>
      </c>
      <c r="G22" s="6">
        <v>0.5</v>
      </c>
      <c r="H22" s="4">
        <v>5</v>
      </c>
      <c r="I22" s="1">
        <f t="shared" si="4"/>
        <v>5</v>
      </c>
      <c r="J22" s="9">
        <f>ROUND($D$22*$E$22,2)</f>
        <v>10</v>
      </c>
      <c r="K22" s="9">
        <f t="shared" si="5"/>
        <v>5</v>
      </c>
      <c r="L22" s="9">
        <f t="shared" si="0"/>
        <v>5</v>
      </c>
      <c r="M22" s="12">
        <f>(D22-ROUND(D22 * (1 - F22), 2))+D22</f>
        <v>6.25</v>
      </c>
      <c r="N22" s="12">
        <f t="shared" si="1"/>
        <v>3.13</v>
      </c>
      <c r="O22" s="12">
        <f t="shared" si="6"/>
        <v>3.12</v>
      </c>
      <c r="P22" s="9">
        <f>ROUND($D$22*$E$22,2)</f>
        <v>10</v>
      </c>
      <c r="Q22" s="8">
        <f t="shared" si="2"/>
        <v>5</v>
      </c>
      <c r="R22" s="9">
        <f>J22-Q22</f>
        <v>5</v>
      </c>
      <c r="S22" s="14">
        <f t="shared" ref="S20:S34" si="8">M22</f>
        <v>6.25</v>
      </c>
      <c r="T22" s="14">
        <f t="shared" si="3"/>
        <v>5</v>
      </c>
      <c r="U22" s="14">
        <f t="shared" si="7"/>
        <v>1.25</v>
      </c>
    </row>
    <row r="23" spans="1:21">
      <c r="A23" s="1" t="s">
        <v>43</v>
      </c>
      <c r="B23" s="1">
        <f>B14*B3</f>
        <v>20</v>
      </c>
      <c r="C23" s="5">
        <v>0.5</v>
      </c>
      <c r="D23" s="1">
        <f>ROUND(B23 * (1 - C23), 2)*B12*B13</f>
        <v>10</v>
      </c>
      <c r="E23" s="4">
        <v>2</v>
      </c>
      <c r="F23" s="5">
        <v>0.25</v>
      </c>
      <c r="G23" s="6">
        <v>0.5</v>
      </c>
      <c r="H23" s="4">
        <v>5</v>
      </c>
      <c r="I23" s="1">
        <f t="shared" si="4"/>
        <v>10</v>
      </c>
      <c r="J23" s="9">
        <f>ROUND($D$23*$E$23,2)</f>
        <v>20</v>
      </c>
      <c r="K23" s="9">
        <f t="shared" si="5"/>
        <v>10</v>
      </c>
      <c r="L23" s="9">
        <f t="shared" si="0"/>
        <v>10</v>
      </c>
      <c r="M23" s="12">
        <f>(D23-ROUND(D23 * (1 - F23), 2))+D23</f>
        <v>12.5</v>
      </c>
      <c r="N23" s="12">
        <f t="shared" si="1"/>
        <v>6.25</v>
      </c>
      <c r="O23" s="12">
        <f t="shared" si="6"/>
        <v>6.25</v>
      </c>
      <c r="P23" s="9">
        <f>ROUND($D$23*$E$23,2)</f>
        <v>20</v>
      </c>
      <c r="Q23" s="8">
        <f t="shared" si="2"/>
        <v>5</v>
      </c>
      <c r="R23" s="9">
        <f>J23-Q23</f>
        <v>15</v>
      </c>
      <c r="S23" s="14">
        <f t="shared" si="8"/>
        <v>12.5</v>
      </c>
      <c r="T23" s="14">
        <f t="shared" si="3"/>
        <v>5</v>
      </c>
      <c r="U23" s="14">
        <f t="shared" si="7"/>
        <v>7.5</v>
      </c>
    </row>
    <row r="24" spans="1:21">
      <c r="A24" s="1" t="s">
        <v>9</v>
      </c>
      <c r="B24" s="1">
        <f>B6*B14</f>
        <v>20</v>
      </c>
      <c r="C24" s="5">
        <v>0.5</v>
      </c>
      <c r="D24" s="1">
        <f>ROUND(B24 * (1 - C24), 2)*B12*B13</f>
        <v>10</v>
      </c>
      <c r="E24" s="4">
        <v>2</v>
      </c>
      <c r="F24" s="5">
        <v>0.25</v>
      </c>
      <c r="G24" s="6">
        <v>0.5</v>
      </c>
      <c r="H24" s="4">
        <v>5</v>
      </c>
      <c r="I24" s="1">
        <f t="shared" si="4"/>
        <v>10</v>
      </c>
      <c r="J24" s="9">
        <f>ROUND($D$24*$E$24,2)</f>
        <v>20</v>
      </c>
      <c r="K24" s="9">
        <f t="shared" si="5"/>
        <v>10</v>
      </c>
      <c r="L24" s="9">
        <f t="shared" si="0"/>
        <v>10</v>
      </c>
      <c r="M24" s="12">
        <f>(D24-ROUND(D24 * (1 - F24), 2))+D24</f>
        <v>12.5</v>
      </c>
      <c r="N24" s="12">
        <f t="shared" si="1"/>
        <v>6.25</v>
      </c>
      <c r="O24" s="12">
        <f t="shared" si="6"/>
        <v>6.25</v>
      </c>
      <c r="P24" s="9">
        <f>ROUND($D$24*$E$24,2)</f>
        <v>20</v>
      </c>
      <c r="Q24" s="8">
        <f t="shared" si="2"/>
        <v>5</v>
      </c>
      <c r="R24" s="9">
        <f>J24-Q24</f>
        <v>15</v>
      </c>
      <c r="S24" s="14">
        <f t="shared" si="8"/>
        <v>12.5</v>
      </c>
      <c r="T24" s="14">
        <f t="shared" si="3"/>
        <v>5</v>
      </c>
      <c r="U24" s="14">
        <f t="shared" si="7"/>
        <v>7.5</v>
      </c>
    </row>
    <row r="25" spans="1:21">
      <c r="A25" s="1" t="s">
        <v>10</v>
      </c>
      <c r="B25" s="1">
        <f>B7*B14</f>
        <v>215.27799999999999</v>
      </c>
      <c r="C25" s="5">
        <v>0.5</v>
      </c>
      <c r="D25" s="1">
        <f>ROUND(B25 * (1 - C25), 2)*B12*B13</f>
        <v>107.64</v>
      </c>
      <c r="E25" s="4">
        <v>2</v>
      </c>
      <c r="F25" s="5">
        <v>0.25</v>
      </c>
      <c r="G25" s="6">
        <v>0.5</v>
      </c>
      <c r="H25" s="4">
        <v>5</v>
      </c>
      <c r="I25" s="1">
        <f>ROUND(J25 * (1 - G25), 2)</f>
        <v>107.64</v>
      </c>
      <c r="J25" s="9">
        <f>ROUND($D$25*$E$25,2)</f>
        <v>215.28</v>
      </c>
      <c r="K25" s="9">
        <f t="shared" si="5"/>
        <v>107.64</v>
      </c>
      <c r="L25" s="9">
        <f t="shared" si="0"/>
        <v>107.64</v>
      </c>
      <c r="M25" s="12">
        <f>(D25-ROUND(D25 * (1 - F25), 2))+D25</f>
        <v>134.55000000000001</v>
      </c>
      <c r="N25" s="12">
        <f t="shared" si="1"/>
        <v>67.28</v>
      </c>
      <c r="O25" s="12">
        <f t="shared" si="6"/>
        <v>67.27000000000001</v>
      </c>
      <c r="P25" s="9">
        <f>ROUND($D$25*$E$25,2)</f>
        <v>215.28</v>
      </c>
      <c r="Q25" s="8">
        <f t="shared" si="2"/>
        <v>5</v>
      </c>
      <c r="R25" s="9">
        <f>J25-Q25</f>
        <v>210.28</v>
      </c>
      <c r="S25" s="14">
        <f t="shared" si="8"/>
        <v>134.55000000000001</v>
      </c>
      <c r="T25" s="14">
        <f t="shared" si="3"/>
        <v>5</v>
      </c>
      <c r="U25" s="14">
        <f t="shared" si="7"/>
        <v>129.55000000000001</v>
      </c>
    </row>
    <row r="26" spans="1:21">
      <c r="A26" s="1" t="s">
        <v>44</v>
      </c>
      <c r="B26" s="1">
        <f>B11*B14</f>
        <v>50</v>
      </c>
      <c r="C26" s="5">
        <v>0.5</v>
      </c>
      <c r="D26" s="1">
        <f>ROUND(B26 * (1 - C26), 2)*B12*B13</f>
        <v>25</v>
      </c>
      <c r="E26" s="4">
        <v>2</v>
      </c>
      <c r="F26" s="5">
        <v>0.25</v>
      </c>
      <c r="G26" s="6">
        <v>0.5</v>
      </c>
      <c r="H26" s="4">
        <v>5</v>
      </c>
      <c r="I26" s="1">
        <f t="shared" si="4"/>
        <v>25</v>
      </c>
      <c r="J26" s="9">
        <f>ROUND($D$26*$E$26,2)</f>
        <v>50</v>
      </c>
      <c r="K26" s="9">
        <f t="shared" si="5"/>
        <v>25</v>
      </c>
      <c r="L26" s="9">
        <f t="shared" si="0"/>
        <v>25</v>
      </c>
      <c r="M26" s="12">
        <f>(D26-ROUND(D26 * (1 - F26), 2))+D26</f>
        <v>31.25</v>
      </c>
      <c r="N26" s="12">
        <f t="shared" si="1"/>
        <v>15.63</v>
      </c>
      <c r="O26" s="12">
        <f t="shared" si="6"/>
        <v>15.62</v>
      </c>
      <c r="P26" s="9">
        <f>ROUND($D$26*$E$26,2)</f>
        <v>50</v>
      </c>
      <c r="Q26" s="8">
        <f t="shared" si="2"/>
        <v>5</v>
      </c>
      <c r="R26" s="9">
        <f>J26-Q26</f>
        <v>45</v>
      </c>
      <c r="S26" s="14">
        <f t="shared" si="8"/>
        <v>31.25</v>
      </c>
      <c r="T26" s="14">
        <f t="shared" si="3"/>
        <v>5</v>
      </c>
      <c r="U26" s="14">
        <f t="shared" si="7"/>
        <v>26.25</v>
      </c>
    </row>
    <row r="27" spans="1:21">
      <c r="A27" s="1" t="s">
        <v>45</v>
      </c>
      <c r="B27" s="1">
        <v>10</v>
      </c>
      <c r="C27" s="5">
        <v>0.5</v>
      </c>
      <c r="D27" s="1">
        <f>ROUND(B27 * (1 - C27), 2)*B12*B13</f>
        <v>5</v>
      </c>
      <c r="E27" s="4">
        <v>2</v>
      </c>
      <c r="F27" s="5">
        <v>0.25</v>
      </c>
      <c r="G27" s="6">
        <v>0.5</v>
      </c>
      <c r="H27" s="4">
        <v>5</v>
      </c>
      <c r="I27" s="1">
        <f t="shared" si="4"/>
        <v>5</v>
      </c>
      <c r="J27" s="9">
        <f>ROUND($D$27*$E$27,2)</f>
        <v>10</v>
      </c>
      <c r="K27" s="9">
        <f t="shared" si="5"/>
        <v>5</v>
      </c>
      <c r="L27" s="9">
        <f t="shared" si="0"/>
        <v>5</v>
      </c>
      <c r="M27" s="12">
        <f>(D27-ROUND(D27 * (1 - F27), 2))+D27</f>
        <v>6.25</v>
      </c>
      <c r="N27" s="12">
        <f t="shared" si="1"/>
        <v>3.13</v>
      </c>
      <c r="O27" s="12">
        <f t="shared" si="6"/>
        <v>3.12</v>
      </c>
      <c r="P27" s="9">
        <f>ROUND($D$27*$E$27,2)</f>
        <v>10</v>
      </c>
      <c r="Q27" s="8">
        <f t="shared" si="2"/>
        <v>5</v>
      </c>
      <c r="R27" s="9">
        <f>J27-Q27</f>
        <v>5</v>
      </c>
      <c r="S27" s="14">
        <f t="shared" si="8"/>
        <v>6.25</v>
      </c>
      <c r="T27" s="14">
        <f t="shared" si="3"/>
        <v>5</v>
      </c>
      <c r="U27" s="14">
        <f t="shared" si="7"/>
        <v>1.25</v>
      </c>
    </row>
    <row r="28" spans="1:21">
      <c r="A28" s="1" t="s">
        <v>46</v>
      </c>
      <c r="B28" s="1">
        <f>E2*B14</f>
        <v>393.7</v>
      </c>
      <c r="C28" s="5">
        <v>0.5</v>
      </c>
      <c r="D28" s="1">
        <f>ROUND(B28 * (1 - C28), 2)*B12*B13</f>
        <v>196.85</v>
      </c>
      <c r="E28" s="4">
        <v>2</v>
      </c>
      <c r="F28" s="5">
        <v>0.25</v>
      </c>
      <c r="G28" s="6">
        <v>0.5</v>
      </c>
      <c r="H28" s="4">
        <v>5</v>
      </c>
      <c r="I28" s="1">
        <f t="shared" si="4"/>
        <v>196.85</v>
      </c>
      <c r="J28" s="9">
        <f>ROUND($D$28*$E$28,2)</f>
        <v>393.7</v>
      </c>
      <c r="K28" s="9">
        <f t="shared" si="5"/>
        <v>196.85</v>
      </c>
      <c r="L28" s="9">
        <f t="shared" si="0"/>
        <v>196.85</v>
      </c>
      <c r="M28" s="12">
        <f>(D28-ROUND(D28 * (1 - F28), 2))+D28</f>
        <v>246.06</v>
      </c>
      <c r="N28" s="12">
        <f t="shared" si="1"/>
        <v>123.03</v>
      </c>
      <c r="O28" s="12">
        <f t="shared" si="6"/>
        <v>123.03</v>
      </c>
      <c r="P28" s="9">
        <f>ROUND($D$28*$E$28,2)</f>
        <v>393.7</v>
      </c>
      <c r="Q28" s="8">
        <f t="shared" si="2"/>
        <v>5</v>
      </c>
      <c r="R28" s="9">
        <f>J28-Q28</f>
        <v>388.7</v>
      </c>
      <c r="S28" s="14">
        <f t="shared" si="8"/>
        <v>246.06</v>
      </c>
      <c r="T28" s="14">
        <f t="shared" si="3"/>
        <v>5</v>
      </c>
      <c r="U28" s="14">
        <f t="shared" si="7"/>
        <v>241.06</v>
      </c>
    </row>
    <row r="29" spans="1:21">
      <c r="A29" s="1" t="s">
        <v>47</v>
      </c>
      <c r="B29" s="1">
        <f>E3*B14</f>
        <v>787.4</v>
      </c>
      <c r="C29" s="5">
        <v>0.5</v>
      </c>
      <c r="D29" s="1">
        <f>ROUND(B29 * (1 - C29), 2)*B12*B13</f>
        <v>393.7</v>
      </c>
      <c r="E29" s="4">
        <v>2</v>
      </c>
      <c r="F29" s="5">
        <v>0.25</v>
      </c>
      <c r="G29" s="6">
        <v>0.5</v>
      </c>
      <c r="H29" s="4">
        <v>5</v>
      </c>
      <c r="I29" s="1">
        <f t="shared" si="4"/>
        <v>393.7</v>
      </c>
      <c r="J29" s="9">
        <f>ROUND($D$29*$E$29,2)</f>
        <v>787.4</v>
      </c>
      <c r="K29" s="9">
        <f t="shared" si="5"/>
        <v>393.7</v>
      </c>
      <c r="L29" s="9">
        <f t="shared" si="0"/>
        <v>393.7</v>
      </c>
      <c r="M29" s="12">
        <f>(D29-ROUND(D29 * (1 - F29), 2))+D29</f>
        <v>492.12</v>
      </c>
      <c r="N29" s="12">
        <f t="shared" si="1"/>
        <v>246.06</v>
      </c>
      <c r="O29" s="12">
        <f t="shared" si="6"/>
        <v>246.06</v>
      </c>
      <c r="P29" s="9">
        <f>ROUND($D$29*$E$29,2)</f>
        <v>787.4</v>
      </c>
      <c r="Q29" s="8">
        <f t="shared" si="2"/>
        <v>5</v>
      </c>
      <c r="R29" s="9">
        <f>J29-Q29</f>
        <v>782.4</v>
      </c>
      <c r="S29" s="14">
        <f t="shared" si="8"/>
        <v>492.12</v>
      </c>
      <c r="T29" s="14">
        <f t="shared" si="3"/>
        <v>5</v>
      </c>
      <c r="U29" s="14">
        <f t="shared" si="7"/>
        <v>487.12</v>
      </c>
    </row>
    <row r="30" spans="1:21">
      <c r="A30" s="1" t="s">
        <v>48</v>
      </c>
      <c r="B30" s="1">
        <f>B14</f>
        <v>10</v>
      </c>
      <c r="C30" s="5">
        <v>0.5</v>
      </c>
      <c r="D30" s="1">
        <f>ROUND(B30 * (1 - C30), 2)*B12*B13</f>
        <v>5</v>
      </c>
      <c r="E30" s="4">
        <v>2</v>
      </c>
      <c r="F30" s="5">
        <v>0.25</v>
      </c>
      <c r="G30" s="6">
        <v>0.5</v>
      </c>
      <c r="H30" s="4">
        <v>5</v>
      </c>
      <c r="I30" s="1">
        <f t="shared" si="4"/>
        <v>5</v>
      </c>
      <c r="J30" s="9">
        <f>ROUND($D$30*$E$30,2)</f>
        <v>10</v>
      </c>
      <c r="K30" s="9">
        <f t="shared" si="5"/>
        <v>5</v>
      </c>
      <c r="L30" s="9">
        <f t="shared" si="0"/>
        <v>5</v>
      </c>
      <c r="M30" s="12">
        <f>(D30-ROUND(D30 * (1 - F30), 2))+D30</f>
        <v>6.25</v>
      </c>
      <c r="N30" s="12">
        <f t="shared" si="1"/>
        <v>3.13</v>
      </c>
      <c r="O30" s="12">
        <f t="shared" si="6"/>
        <v>3.12</v>
      </c>
      <c r="P30" s="9">
        <f>ROUND($D$30*$E$30,2)</f>
        <v>10</v>
      </c>
      <c r="Q30" s="8">
        <f t="shared" si="2"/>
        <v>5</v>
      </c>
      <c r="R30" s="9">
        <f>J30-Q30</f>
        <v>5</v>
      </c>
      <c r="S30" s="14">
        <f t="shared" si="8"/>
        <v>6.25</v>
      </c>
      <c r="T30" s="14">
        <f t="shared" si="3"/>
        <v>5</v>
      </c>
      <c r="U30" s="14">
        <f t="shared" si="7"/>
        <v>1.25</v>
      </c>
    </row>
    <row r="31" spans="1:21">
      <c r="A31" s="1" t="s">
        <v>11</v>
      </c>
      <c r="B31" s="1">
        <f>B8*B14</f>
        <v>23.900000000000002</v>
      </c>
      <c r="C31" s="5">
        <v>0.5</v>
      </c>
      <c r="D31" s="1">
        <f>ROUND(B31 * (1 - C31), 2)*B12*B13</f>
        <v>11.95</v>
      </c>
      <c r="E31" s="4">
        <v>2</v>
      </c>
      <c r="F31" s="5">
        <v>0.25</v>
      </c>
      <c r="G31" s="6">
        <v>0.5</v>
      </c>
      <c r="H31" s="4">
        <v>5</v>
      </c>
      <c r="I31" s="1">
        <f t="shared" si="4"/>
        <v>11.95</v>
      </c>
      <c r="J31" s="9">
        <f>ROUND($D$31*$E$31,2)</f>
        <v>23.9</v>
      </c>
      <c r="K31" s="9">
        <f t="shared" si="5"/>
        <v>11.95</v>
      </c>
      <c r="L31" s="9">
        <f t="shared" si="0"/>
        <v>11.95</v>
      </c>
      <c r="M31" s="12">
        <f>(D31-ROUND(D31 * (1 - F31), 2))+D31</f>
        <v>14.939999999999998</v>
      </c>
      <c r="N31" s="12">
        <f>ROUND(M31 * (1 - G31), 2)</f>
        <v>7.47</v>
      </c>
      <c r="O31" s="12">
        <f t="shared" si="6"/>
        <v>7.469999999999998</v>
      </c>
      <c r="P31" s="9">
        <f>ROUND($D$31*$E$31,2)</f>
        <v>23.9</v>
      </c>
      <c r="Q31" s="8">
        <f t="shared" si="2"/>
        <v>5</v>
      </c>
      <c r="R31" s="9">
        <f>J31-Q31</f>
        <v>18.899999999999999</v>
      </c>
      <c r="S31" s="14">
        <f t="shared" si="8"/>
        <v>14.939999999999998</v>
      </c>
      <c r="T31" s="14">
        <f t="shared" si="3"/>
        <v>5</v>
      </c>
      <c r="U31" s="14">
        <f t="shared" si="7"/>
        <v>9.9399999999999977</v>
      </c>
    </row>
    <row r="32" spans="1:21">
      <c r="A32" s="1" t="s">
        <v>49</v>
      </c>
      <c r="B32" s="1">
        <f>((B2+B3)*2)*B14</f>
        <v>60</v>
      </c>
      <c r="C32" s="5">
        <v>0.5</v>
      </c>
      <c r="D32" s="1">
        <f>ROUND(B32 * (1 - C32), 2)*B12*B13</f>
        <v>30</v>
      </c>
      <c r="E32" s="4">
        <v>2</v>
      </c>
      <c r="F32" s="5">
        <v>0.25</v>
      </c>
      <c r="G32" s="6">
        <v>0.5</v>
      </c>
      <c r="H32" s="4">
        <v>5</v>
      </c>
      <c r="I32" s="1">
        <f t="shared" si="4"/>
        <v>30</v>
      </c>
      <c r="J32" s="9">
        <f>ROUND($D$32*$E$32,2)</f>
        <v>60</v>
      </c>
      <c r="K32" s="9">
        <f t="shared" si="5"/>
        <v>30</v>
      </c>
      <c r="L32" s="9">
        <f t="shared" si="0"/>
        <v>30</v>
      </c>
      <c r="M32" s="12">
        <f>(D32-ROUND(D32 * (1 - F32), 2))+D32</f>
        <v>37.5</v>
      </c>
      <c r="N32" s="12">
        <f t="shared" si="1"/>
        <v>18.75</v>
      </c>
      <c r="O32" s="12">
        <f t="shared" si="6"/>
        <v>18.75</v>
      </c>
      <c r="P32" s="9">
        <f>ROUND($D$32*$E$32,2)</f>
        <v>60</v>
      </c>
      <c r="Q32" s="8">
        <f t="shared" si="2"/>
        <v>5</v>
      </c>
      <c r="R32" s="9">
        <f t="shared" ref="R32:R34" si="9">J32-Q32</f>
        <v>55</v>
      </c>
      <c r="S32" s="14">
        <f t="shared" si="8"/>
        <v>37.5</v>
      </c>
      <c r="T32" s="14">
        <f t="shared" si="3"/>
        <v>5</v>
      </c>
      <c r="U32" s="14">
        <f t="shared" si="7"/>
        <v>32.5</v>
      </c>
    </row>
    <row r="33" spans="1:21">
      <c r="A33" s="1" t="s">
        <v>12</v>
      </c>
      <c r="B33" s="1">
        <f>F2*B14</f>
        <v>32.799999999999997</v>
      </c>
      <c r="C33" s="5">
        <v>0.5</v>
      </c>
      <c r="D33" s="1">
        <f>ROUND(B33 * (1 - C33), 2)*B12*B13</f>
        <v>16.399999999999999</v>
      </c>
      <c r="E33" s="4">
        <v>2</v>
      </c>
      <c r="F33" s="5">
        <v>0.25</v>
      </c>
      <c r="G33" s="6">
        <v>0.5</v>
      </c>
      <c r="H33" s="4">
        <v>5</v>
      </c>
      <c r="I33" s="1">
        <f t="shared" si="4"/>
        <v>16.399999999999999</v>
      </c>
      <c r="J33" s="9">
        <f>ROUND(D33*$E$33,2)</f>
        <v>32.799999999999997</v>
      </c>
      <c r="K33" s="9">
        <f t="shared" si="5"/>
        <v>16.399999999999999</v>
      </c>
      <c r="L33" s="9">
        <f t="shared" si="0"/>
        <v>16.399999999999999</v>
      </c>
      <c r="M33" s="12">
        <f>(D33-ROUND(D33 * (1 - F33), 2))+D33</f>
        <v>20.499999999999996</v>
      </c>
      <c r="N33" s="12">
        <f t="shared" si="1"/>
        <v>10.25</v>
      </c>
      <c r="O33" s="12">
        <f t="shared" si="6"/>
        <v>10.249999999999996</v>
      </c>
      <c r="P33" s="9">
        <f>ROUND(J33*$E$33,2)</f>
        <v>65.599999999999994</v>
      </c>
      <c r="Q33" s="8">
        <f t="shared" si="2"/>
        <v>5</v>
      </c>
      <c r="R33" s="9">
        <f t="shared" si="9"/>
        <v>27.799999999999997</v>
      </c>
      <c r="S33" s="14">
        <f t="shared" si="8"/>
        <v>20.499999999999996</v>
      </c>
      <c r="T33" s="14">
        <f t="shared" si="3"/>
        <v>5</v>
      </c>
      <c r="U33" s="14">
        <f t="shared" si="7"/>
        <v>15.499999999999996</v>
      </c>
    </row>
    <row r="34" spans="1:21">
      <c r="A34" s="2" t="s">
        <v>13</v>
      </c>
      <c r="B34" s="1">
        <f>F3*B14</f>
        <v>65.599999999999994</v>
      </c>
      <c r="C34" s="5">
        <v>0.5</v>
      </c>
      <c r="D34" s="1">
        <f>ROUND(B34 * (1 - C34), 2)*B12*B13</f>
        <v>32.799999999999997</v>
      </c>
      <c r="E34" s="4">
        <v>2</v>
      </c>
      <c r="F34" s="5">
        <v>0.25</v>
      </c>
      <c r="G34" s="6">
        <v>0.5</v>
      </c>
      <c r="H34" s="4">
        <v>5</v>
      </c>
      <c r="I34" s="1">
        <f t="shared" si="4"/>
        <v>32.799999999999997</v>
      </c>
      <c r="J34" s="9">
        <f>ROUND($D$34*$E$34,2)</f>
        <v>65.599999999999994</v>
      </c>
      <c r="K34" s="9">
        <f t="shared" si="5"/>
        <v>32.799999999999997</v>
      </c>
      <c r="L34" s="9">
        <f t="shared" si="0"/>
        <v>32.799999999999997</v>
      </c>
      <c r="M34" s="12">
        <f>(D34-ROUND(D34 * (1 - F34), 2))+D34</f>
        <v>40.999999999999993</v>
      </c>
      <c r="N34" s="12">
        <f t="shared" si="1"/>
        <v>20.5</v>
      </c>
      <c r="O34" s="13">
        <f t="shared" si="6"/>
        <v>20.499999999999993</v>
      </c>
      <c r="P34" s="9">
        <f>ROUND($D$34*$E$34,2)</f>
        <v>65.599999999999994</v>
      </c>
      <c r="Q34" s="8">
        <f t="shared" si="2"/>
        <v>5</v>
      </c>
      <c r="R34" s="9">
        <f t="shared" si="9"/>
        <v>60.599999999999994</v>
      </c>
      <c r="S34" s="14">
        <f t="shared" si="8"/>
        <v>40.999999999999993</v>
      </c>
      <c r="T34" s="14">
        <f t="shared" si="3"/>
        <v>5</v>
      </c>
      <c r="U34" s="14">
        <f t="shared" si="7"/>
        <v>35.999999999999993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ShiftI</dc:creator>
  <cp:keywords/>
  <dc:description/>
  <cp:lastModifiedBy>HarishKumar R</cp:lastModifiedBy>
  <cp:revision/>
  <dcterms:created xsi:type="dcterms:W3CDTF">2026-03-27T11:19:15Z</dcterms:created>
  <dcterms:modified xsi:type="dcterms:W3CDTF">2026-04-01T12:04:19Z</dcterms:modified>
  <cp:category/>
  <cp:contentStatus/>
</cp:coreProperties>
</file>