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0" documentId="8_{C6114E07-4483-48AD-8066-627D94BC32B8}" xr6:coauthVersionLast="44" xr6:coauthVersionMax="44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10" i="7"/>
  <c r="F10" i="7"/>
  <c r="F25" i="7" s="1"/>
  <c r="R11" i="7"/>
  <c r="F11" i="7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G12" i="7"/>
  <c r="G27" i="7" s="1"/>
  <c r="K12" i="7"/>
  <c r="C12" i="7"/>
  <c r="L12" i="7"/>
  <c r="U12" i="7"/>
  <c r="V12" i="7"/>
  <c r="D12" i="7"/>
  <c r="J11" i="7"/>
  <c r="G11" i="7"/>
  <c r="G26" i="7" s="1"/>
  <c r="K11" i="7"/>
  <c r="C11" i="7"/>
  <c r="C26" i="7" s="1"/>
  <c r="L11" i="7"/>
  <c r="U11" i="7"/>
  <c r="V11" i="7"/>
  <c r="D11" i="7"/>
  <c r="J10" i="7"/>
  <c r="G10" i="7"/>
  <c r="K10" i="7"/>
  <c r="C10" i="7"/>
  <c r="C25" i="7" s="1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C41" i="7"/>
  <c r="H28" i="7"/>
  <c r="C43" i="7"/>
  <c r="C28" i="7"/>
  <c r="H30" i="7"/>
  <c r="C45" i="7"/>
  <c r="C30" i="7"/>
  <c r="H32" i="7"/>
  <c r="C47" i="7"/>
  <c r="C32" i="7"/>
  <c r="C40" i="7"/>
  <c r="C42" i="7"/>
  <c r="C27" i="7"/>
  <c r="C44" i="7"/>
  <c r="C29" i="7"/>
  <c r="H31" i="7"/>
  <c r="C46" i="7"/>
  <c r="C31" i="7"/>
  <c r="H33" i="7"/>
  <c r="I35" i="13"/>
  <c r="H35" i="6"/>
  <c r="C23" i="7"/>
  <c r="Q27" i="7"/>
  <c r="Q31" i="7"/>
  <c r="Q46" i="7" s="1"/>
  <c r="Q33" i="7"/>
  <c r="Q48" i="7" s="1"/>
  <c r="H12" i="7"/>
  <c r="J13" i="6" s="1"/>
  <c r="J13" i="13" s="1"/>
  <c r="K33" i="7"/>
  <c r="K29" i="7"/>
  <c r="V27" i="7"/>
  <c r="U27" i="7"/>
  <c r="K27" i="7"/>
  <c r="L27" i="7"/>
  <c r="D27" i="7"/>
  <c r="J27" i="7"/>
  <c r="V26" i="7"/>
  <c r="U26" i="7"/>
  <c r="K26" i="7"/>
  <c r="L26" i="7"/>
  <c r="D26" i="7"/>
  <c r="J26" i="7"/>
  <c r="V25" i="7"/>
  <c r="U25" i="7"/>
  <c r="K25" i="7"/>
  <c r="L25" i="7"/>
  <c r="D25" i="7"/>
  <c r="J25" i="7"/>
  <c r="V24" i="7"/>
  <c r="U24" i="7"/>
  <c r="K24" i="7"/>
  <c r="L24" i="7"/>
  <c r="D24" i="7"/>
  <c r="J24" i="7"/>
  <c r="V23" i="7"/>
  <c r="U23" i="7"/>
  <c r="K23" i="7"/>
  <c r="L23" i="7"/>
  <c r="D23" i="7"/>
  <c r="J23" i="7"/>
  <c r="H48" i="7"/>
  <c r="V42" i="7" l="1"/>
  <c r="U42" i="7"/>
  <c r="H27" i="7"/>
  <c r="D42" i="7"/>
  <c r="X42" i="7" s="1"/>
  <c r="V41" i="7"/>
  <c r="U41" i="7"/>
  <c r="D41" i="7"/>
  <c r="X41" i="7" s="1"/>
  <c r="V40" i="7"/>
  <c r="U40" i="7"/>
  <c r="D40" i="7"/>
  <c r="X40" i="7" s="1"/>
  <c r="V39" i="7"/>
  <c r="U39" i="7"/>
  <c r="R24" i="7"/>
  <c r="R39" i="7" s="1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J16" i="6" s="1"/>
  <c r="J16" i="13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3" i="7"/>
  <c r="W43" i="7"/>
  <c r="X48" i="7"/>
  <c r="W48" i="7"/>
  <c r="H38" i="7"/>
  <c r="H45" i="7"/>
  <c r="H41" i="7"/>
  <c r="H46" i="7"/>
  <c r="H39" i="7"/>
  <c r="H47" i="7"/>
  <c r="H42" i="7"/>
  <c r="H43" i="7"/>
  <c r="H44" i="7"/>
  <c r="H40" i="7"/>
  <c r="Q42" i="7" l="1"/>
  <c r="Q41" i="7"/>
  <c r="J12" i="6"/>
  <c r="J12" i="13" s="1"/>
  <c r="H26" i="7"/>
  <c r="Q40" i="7"/>
  <c r="J11" i="6"/>
  <c r="J11" i="13" s="1"/>
  <c r="H25" i="7"/>
  <c r="Q39" i="7"/>
  <c r="H24" i="7"/>
  <c r="Q38" i="7"/>
  <c r="L39" i="7"/>
  <c r="L38" i="7"/>
  <c r="L40" i="7"/>
  <c r="Y40" i="7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L45" i="7"/>
  <c r="Y45" i="7" s="1"/>
  <c r="Z45" i="7" s="1"/>
  <c r="N30" i="6" s="1"/>
  <c r="L41" i="7"/>
  <c r="H19" i="7"/>
  <c r="J9" i="6"/>
  <c r="D54" i="7"/>
  <c r="O35" i="6" s="1"/>
  <c r="AB43" i="7"/>
  <c r="AB48" i="7"/>
  <c r="Z48" i="7"/>
  <c r="N33" i="6" s="1"/>
  <c r="AB46" i="7"/>
  <c r="W42" i="7" l="1"/>
  <c r="AB42" i="7" s="1"/>
  <c r="Y41" i="7"/>
  <c r="W41" i="7"/>
  <c r="AB41" i="7" s="1"/>
  <c r="W40" i="7"/>
  <c r="AB40" i="7" s="1"/>
  <c r="Y39" i="7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6" i="7"/>
  <c r="AA48" i="7"/>
  <c r="AA43" i="7"/>
  <c r="Z42" i="7" l="1"/>
  <c r="Z41" i="7"/>
  <c r="Z40" i="7"/>
  <c r="N25" i="6" s="1"/>
  <c r="Z39" i="7"/>
  <c r="AA39" i="7" s="1"/>
  <c r="O24" i="6" s="1"/>
  <c r="AB51" i="7"/>
  <c r="X61" i="7" s="1"/>
  <c r="O37" i="6" s="1"/>
  <c r="Z38" i="7"/>
  <c r="N23" i="6" s="1"/>
  <c r="N27" i="6" l="1"/>
  <c r="AA42" i="7"/>
  <c r="O27" i="6" s="1"/>
  <c r="N26" i="6"/>
  <c r="AA41" i="7"/>
  <c r="O26" i="6" s="1"/>
  <c r="AA40" i="7"/>
  <c r="O25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<sst xmlns="http://schemas.openxmlformats.org/spreadsheetml/2006/main" count="696" uniqueCount="351">
  <si>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</si>
  <si>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</si>
  <si>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</si>
  <si>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</si>
  <si>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</si>
  <si>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</si>
  <si>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</si>
  <si>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</si>
  <si>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</si>
  <si>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</si>
  <si>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</si>
  <si>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</si>
  <si>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</si>
  <si>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</si>
  <si>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</si>
  <si>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</si>
  <si>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</si>
  <si>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</si>
  <si>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</si>
  <si>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</si>
  <si>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</si>
  <si>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</si>
  <si>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</si>
  <si>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</si>
  <si>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</si>
  <si>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</si>
  <si>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</si>
  <si>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</si>
  <si>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</si>
  <si>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</si>
  <si>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</si>
  <si>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</si>
  <si>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</si>
  <si>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</si>
  <si>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</si>
  <si>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</si>
  <si>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</si>
  <si>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</si>
  <si>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</si>
  <si>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</si>
  <si>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</si>
  <si>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</si>
  <si>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</si>
  <si>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</si>
  <si>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</si>
  <si>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</si>
  <si>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</si>
  <si>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</si>
  <si>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</si>
  <si>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</si>
  <si>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</si>
  <si>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</si>
  <si>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</si>
  <si>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</si>
  <si>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</si>
  <si>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</si>
  <si>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</si>
  <si>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</si>
  <si>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</si>
  <si>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</si>
  <si>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</si>
  <si>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</si>
  <si>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</si>
  <si>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</si>
  <si>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</si>
  <si>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</si>
  <si>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</si>
  <si>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</si>
  <si>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</si>
  <si>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</si>
  <si>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</si>
  <si>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</si>
  <si>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</si>
  <si>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</si>
  <si>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</si>
  <si>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</si>
  <si>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</si>
  <si>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</si>
  <si>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</si>
  <si>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</si>
  <si>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</si>
  <si>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</si>
  <si>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</si>
  <si>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</si>
  <si>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</si>
  <si>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</si>
  <si>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</si>
  <si>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</si>
  <si>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</si>
  <si>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</si>
  <si>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</si>
  <si>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</si>
  <si>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</si>
  <si>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</si>
  <si>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</si>
  <si>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</si>
  <si>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</si>
  <si>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</si>
  <si>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</si>
  <si>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</si>
  <si>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</si>
  <si>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</si>
  <si>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</si>
  <si>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</si>
  <si>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</si>
  <si>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</si>
  <si>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</si>
  <si>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</si>
  <si>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</si>
  <si>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</si>
  <si>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</si>
  <si>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</si>
  <si>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</si>
  <si>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</si>
  <si>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</si>
  <si>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</si>
  <si>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</si>
  <si>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</si>
  <si>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</si>
  <si>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</si>
  <si>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</si>
  <si>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</si>
  <si>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</si>
  <si>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</si>
  <si>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</si>
  <si>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</si>
  <si>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</si>
  <si>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</si>
  <si>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</si>
  <si>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</si>
  <si>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</si>
  <si>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</si>
  <si>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</si>
  <si>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</si>
  <si>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</si>
  <si>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</si>
  <si>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</si>
  <si>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</si>
  <si>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</si>
  <si>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</si>
  <si>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</si>
  <si>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</si>
  <si>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</si>
  <si>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</si>
  <si>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</si>
  <si>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</si>
  <si>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</si>
  <si>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</si>
  <si>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</si>
  <si>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</si>
  <si>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</si>
  <si>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</si>
  <si>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</si>
  <si>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</si>
  <si>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</si>
  <si>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</si>
  <si>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</si>
  <si>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</si>
  <si>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</si>
  <si>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</si>
  <si>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</si>
  <si>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</si>
  <si>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</si>
  <si>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</si>
  <si>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</si>
  <si>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</si>
  <si>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</si>
  <si>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</si>
  <si>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</si>
  <si>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</si>
  <si>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</si>
  <si>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</si>
  <si>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</si>
  <si>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</si>
  <si>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</si>
  <si>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</si>
  <si>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</si>
  <si>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</si>
  <si>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</si>
  <si>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</si>
  <si>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</si>
  <si>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</si>
  <si>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</si>
  <si>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</si>
  <si>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</si>
  <si>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</si>
  <si>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</si>
  <si>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</si>
  <si>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</si>
  <si>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</si>
  <si>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</si>
  <si>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</si>
  <si>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</si>
  <si>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</si>
  <si>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</si>
  <si>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</si>
  <si>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</si>
  <si>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</si>
  <si>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</si>
  <si>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</si>
  <si>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</si>
  <si>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</si>
  <si>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</si>
  <si>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</si>
  <si>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</si>
  <si>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</si>
  <si>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</si>
  <si>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</si>
  <si>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</si>
  <si>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</si>
  <si>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</si>
  <si>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</si>
  <si>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</si>
  <si>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</si>
  <si>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</si>
  <si>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</si>
  <si>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</si>
  <si>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</si>
  <si>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</si>
  <si>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</si>
  <si>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</si>
  <si>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</si>
  <si>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</si>
  <si>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</si>
  <si>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</si>
  <si>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</si>
  <si>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</si>
  <si>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</si>
  <si>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</si>
  <si>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</si>
  <si>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</si>
  <si>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</si>
  <si>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</si>
  <si>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</si>
  <si>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</si>
  <si>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</si>
  <si>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</si>
  <si>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</si>
  <si>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</si>
  <si>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</si>
  <si>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</si>
  <si>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</si>
  <si>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</si>
  <si>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</si>
  <si>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</si>
  <si>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</si>
  <si>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</si>
  <si>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</si>
  <si>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</si>
  <si>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</si>
  <si>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</si>
  <si>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</si>
  <si>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</si>
  <si>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</si>
  <si>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</si>
  <si>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</si>
  <si>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</si>
  <si>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</si>
  <si>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</si>
  <si>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</si>
  <si>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</si>
  <si>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</si>
  <si>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</si>
  <si>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</si>
  <si>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</si>
  <si>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</si>
  <si>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</si>
  <si>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</si>
  <si>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</si>
  <si>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</si>
  <si>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</si>
  <si>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</si>
  <si>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</si>
  <si>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</si>
  <si>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</si>
  <si>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</si>
  <si>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</si>
  <si>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</si>
  <si>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</si>
  <si>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</si>
  <si>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</si>
  <si>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</si>
  <si>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</si>
  <si>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</si>
  <si>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</si>
  <si>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</si>
  <si>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</si>
  <si>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</si>
  <si>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</si>
  <si>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</si>
  <si>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</si>
  <si>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</si>
  <si>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</si>
  <si>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</si>
  <si>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</si>
  <si>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</si>
  <si>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</si>
  <si>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</si>
  <si>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</si>
  <si>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</si>
  <si>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</si>
  <si>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</si>
  <si>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</si>
  <si>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</si>
  <si>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</si>
  <si>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</si>
  <si>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</si>
  <si>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</si>
  <si>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</si>
  <si>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</si>
  <si>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</si>
  <si>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</si>
  <si>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</si>
  <si>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</si>
  <si>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</si>
  <si>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</si>
  <si>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</si>
  <si>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</si>
  <si>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</si>
  <si>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</si>
  <si>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</si>
  <si>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</si>
  <si>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</si>
  <si>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</si>
  <si>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</si>
  <si>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</si>
  <si>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</si>
  <si>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</si>
  <si>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</si>
  <si>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</si>
  <si>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</si>
  <si>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</si>
  <si>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</si>
  <si>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</si>
  <si>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</si>
  <si>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</si>
  <si>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</si>
  <si>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</si>
  <si>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</si>
  <si>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</si>
  <si>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</si>
  <si>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</si>
  <si>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</si>
  <si>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</si>
  <si>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</si>
  <si>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</si>
  <si>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</si>
  <si>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SO9098 / Allen</t>
  </si>
  <si>
    <t>Rear Bedroom</t>
  </si>
  <si>
    <t>Office</t>
  </si>
  <si>
    <t>Front 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</si>
</sst>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M27" sqref="M27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9.4545499999999993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/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347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348</v>
      </c>
      <c r="D9" s="12">
        <v>1</v>
      </c>
      <c r="E9" s="12" t="s">
        <v>11</v>
      </c>
      <c r="F9" s="12" t="s">
        <v>65</v>
      </c>
      <c r="G9" s="12" t="s">
        <v>276</v>
      </c>
      <c r="H9" s="12">
        <v>2340</v>
      </c>
      <c r="I9" s="12">
        <v>1135</v>
      </c>
      <c r="J9" s="172">
        <f>'Price Calculations'!H8</f>
        <v>2.6558999999999999</v>
      </c>
      <c r="K9" s="12" t="s">
        <v>36</v>
      </c>
      <c r="L9" s="12" t="s">
        <v>91</v>
      </c>
      <c r="M9" s="12" t="s">
        <v>288</v>
      </c>
      <c r="N9" s="12" t="s">
        <v>85</v>
      </c>
      <c r="O9" s="192" t="s">
        <v>316</v>
      </c>
    </row>
    <row r="10" spans="1:20" ht="15" customHeight="1" x14ac:dyDescent="0.2">
      <c r="B10" s="9" t="s">
        <v>3</v>
      </c>
      <c r="C10" s="179" t="s">
        <v>348</v>
      </c>
      <c r="D10" s="13">
        <v>1</v>
      </c>
      <c r="E10" s="13" t="s">
        <v>11</v>
      </c>
      <c r="F10" s="13" t="s">
        <v>65</v>
      </c>
      <c r="G10" s="13" t="s">
        <v>276</v>
      </c>
      <c r="H10" s="13">
        <v>570</v>
      </c>
      <c r="I10" s="13">
        <v>1135</v>
      </c>
      <c r="J10" s="172">
        <f>'Price Calculations'!H9</f>
        <v>0.64695000000000003</v>
      </c>
      <c r="K10" s="13" t="s">
        <v>36</v>
      </c>
      <c r="L10" s="13" t="s">
        <v>91</v>
      </c>
      <c r="M10" s="13" t="s">
        <v>288</v>
      </c>
      <c r="N10" s="13" t="s">
        <v>85</v>
      </c>
      <c r="O10" s="193" t="s">
        <v>316</v>
      </c>
    </row>
    <row r="11" spans="1:20" ht="15" customHeight="1" x14ac:dyDescent="0.2">
      <c r="B11" s="10" t="s">
        <v>4</v>
      </c>
      <c r="C11" s="306" t="s">
        <v>349</v>
      </c>
      <c r="D11" s="14">
        <v>1</v>
      </c>
      <c r="E11" s="14" t="s">
        <v>11</v>
      </c>
      <c r="F11" s="14" t="s">
        <v>65</v>
      </c>
      <c r="G11" s="14" t="s">
        <v>276</v>
      </c>
      <c r="H11" s="14">
        <v>2480</v>
      </c>
      <c r="I11" s="14">
        <v>1135</v>
      </c>
      <c r="J11" s="173">
        <f>'Price Calculations'!H10</f>
        <v>2.8148</v>
      </c>
      <c r="K11" s="14" t="s">
        <v>36</v>
      </c>
      <c r="L11" s="14" t="s">
        <v>91</v>
      </c>
      <c r="M11" s="14" t="s">
        <v>288</v>
      </c>
      <c r="N11" s="14" t="s">
        <v>85</v>
      </c>
      <c r="O11" s="194" t="s">
        <v>316</v>
      </c>
    </row>
    <row r="12" spans="1:20" s="6" customFormat="1" ht="15" customHeight="1" x14ac:dyDescent="0.2">
      <c r="A12"/>
      <c r="B12" s="9" t="s">
        <v>5</v>
      </c>
      <c r="C12" s="179" t="s">
        <v>350</v>
      </c>
      <c r="D12" s="13">
        <v>1</v>
      </c>
      <c r="E12" s="13" t="s">
        <v>11</v>
      </c>
      <c r="F12" s="13" t="s">
        <v>65</v>
      </c>
      <c r="G12" s="13" t="s">
        <v>276</v>
      </c>
      <c r="H12" s="13">
        <v>580</v>
      </c>
      <c r="I12" s="13">
        <v>1135</v>
      </c>
      <c r="J12" s="172">
        <f>'Price Calculations'!H11</f>
        <v>0.6583</v>
      </c>
      <c r="K12" s="13" t="s">
        <v>36</v>
      </c>
      <c r="L12" s="13" t="s">
        <v>91</v>
      </c>
      <c r="M12" s="13" t="s">
        <v>288</v>
      </c>
      <c r="N12" s="13" t="s">
        <v>85</v>
      </c>
      <c r="O12" s="193" t="s">
        <v>316</v>
      </c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350</v>
      </c>
      <c r="D13" s="12">
        <v>1</v>
      </c>
      <c r="E13" s="12" t="s">
        <v>11</v>
      </c>
      <c r="F13" s="12" t="s">
        <v>65</v>
      </c>
      <c r="G13" s="12" t="s">
        <v>276</v>
      </c>
      <c r="H13" s="12">
        <v>2360</v>
      </c>
      <c r="I13" s="12">
        <v>1135</v>
      </c>
      <c r="J13" s="174">
        <f>'Price Calculations'!H12</f>
        <v>2.6785999999999999</v>
      </c>
      <c r="K13" s="12" t="s">
        <v>36</v>
      </c>
      <c r="L13" s="12" t="s">
        <v>91</v>
      </c>
      <c r="M13" s="12" t="s">
        <v>288</v>
      </c>
      <c r="N13" s="12" t="s">
        <v>85</v>
      </c>
      <c r="O13" s="192" t="s">
        <v>316</v>
      </c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9.4545499999999993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56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311</v>
      </c>
      <c r="N23" s="8">
        <f ca="1">IF(ISNA('Price Calculations'!Z38),"",ROUND('Price Calculations'!Z38,2))</f>
        <v>177.35</v>
      </c>
      <c r="O23" s="213">
        <f ca="1">IF(C9="","",IF(ISNA('Price Calculations'!AA38),"Incomplete details",'Price Calculations'!AA38))</f>
        <v>177.35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57</v>
      </c>
      <c r="F24" s="13" t="s">
        <v>57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311</v>
      </c>
      <c r="N24" s="9">
        <f ca="1">IF(ISNA('Price Calculations'!Z39),"",ROUND('Price Calculations'!Z39,2))</f>
        <v>51.52</v>
      </c>
      <c r="O24" s="199">
        <f ca="1">IF(C10="","",IF(ISNA('Price Calculations'!AA39),"Incomplete details",'Price Calculations'!AA39))</f>
        <v>51.520699999999998</v>
      </c>
    </row>
    <row r="25" spans="1:21" ht="15" customHeight="1" x14ac:dyDescent="0.2">
      <c r="B25" s="10" t="s">
        <v>4</v>
      </c>
      <c r="C25" s="14" t="s">
        <v>91</v>
      </c>
      <c r="D25" s="14" t="s">
        <v>239</v>
      </c>
      <c r="E25" s="14" t="s">
        <v>56</v>
      </c>
      <c r="F25" s="14" t="s">
        <v>57</v>
      </c>
      <c r="G25" s="138" t="s">
        <v>195</v>
      </c>
      <c r="H25" s="138" t="s">
        <v>113</v>
      </c>
      <c r="I25" s="71" t="s">
        <v>138</v>
      </c>
      <c r="J25" s="14" t="s">
        <v>35</v>
      </c>
      <c r="K25" s="143">
        <v>1</v>
      </c>
      <c r="L25" s="14" t="s">
        <v>113</v>
      </c>
      <c r="M25" s="209" t="s">
        <v>311</v>
      </c>
      <c r="N25" s="10">
        <f ca="1">IF(ISNA('Price Calculations'!Z40),"",ROUND('Price Calculations'!Z40,2))</f>
        <v>188.84</v>
      </c>
      <c r="O25" s="198">
        <f ca="1">IF(C11="","",IF(ISNA('Price Calculations'!AA40),"Incomplete details",'Price Calculations'!AA40))</f>
        <v>188.84249999999997</v>
      </c>
    </row>
    <row r="26" spans="1:21" ht="15" customHeight="1" x14ac:dyDescent="0.2">
      <c r="B26" s="9" t="s">
        <v>5</v>
      </c>
      <c r="C26" s="13" t="s">
        <v>91</v>
      </c>
      <c r="D26" s="13" t="s">
        <v>239</v>
      </c>
      <c r="E26" s="13" t="s">
        <v>56</v>
      </c>
      <c r="F26" s="13" t="s">
        <v>56</v>
      </c>
      <c r="G26" s="137" t="s">
        <v>195</v>
      </c>
      <c r="H26" s="137" t="s">
        <v>113</v>
      </c>
      <c r="I26" s="70" t="s">
        <v>138</v>
      </c>
      <c r="J26" s="13" t="s">
        <v>35</v>
      </c>
      <c r="K26" s="142">
        <v>1</v>
      </c>
      <c r="L26" s="13" t="s">
        <v>113</v>
      </c>
      <c r="M26" s="208" t="s">
        <v>311</v>
      </c>
      <c r="N26" s="9">
        <f ca="1">IF(ISNA('Price Calculations'!Z41),"",ROUND('Price Calculations'!Z41,2))</f>
        <v>51.52</v>
      </c>
      <c r="O26" s="199">
        <f ca="1">IF(C12="","",IF(ISNA('Price Calculations'!AA41),"Incomplete details",'Price Calculations'!AA41))</f>
        <v>51.520699999999998</v>
      </c>
    </row>
    <row r="27" spans="1:21" ht="15" customHeight="1" x14ac:dyDescent="0.2">
      <c r="B27" s="8" t="s">
        <v>6</v>
      </c>
      <c r="C27" s="12" t="s">
        <v>91</v>
      </c>
      <c r="D27" s="12" t="s">
        <v>239</v>
      </c>
      <c r="E27" s="12" t="s">
        <v>57</v>
      </c>
      <c r="F27" s="12" t="s">
        <v>57</v>
      </c>
      <c r="G27" s="136" t="s">
        <v>195</v>
      </c>
      <c r="H27" s="136" t="s">
        <v>113</v>
      </c>
      <c r="I27" s="69" t="s">
        <v>138</v>
      </c>
      <c r="J27" s="12" t="s">
        <v>35</v>
      </c>
      <c r="K27" s="141">
        <v>1</v>
      </c>
      <c r="L27" s="12" t="s">
        <v>113</v>
      </c>
      <c r="M27" s="207" t="s">
        <v>311</v>
      </c>
      <c r="N27" s="8">
        <f ca="1">IF(ISNA('Price Calculations'!Z42),"",ROUND('Price Calculations'!Z42,2))</f>
        <v>177.35</v>
      </c>
      <c r="O27" s="213">
        <f ca="1">IF(C13="","",IF(ISNA('Price Calculations'!AA42),"Incomplete details",'Price Calculations'!AA42))</f>
        <v>177.35409999999999</v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646.59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646.59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9.4545499999999993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>
        <f>Dealer_Order_No</f>
        <v>0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SO9098 / Allen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Rear Bedroom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OM</v>
      </c>
      <c r="H9" s="12">
        <f>'Order Form'!H9</f>
        <v>2340</v>
      </c>
      <c r="I9" s="12">
        <f>'Order Form'!I9</f>
        <v>1135</v>
      </c>
      <c r="J9" s="55">
        <f>'Order Form'!J9</f>
        <v>2.6558999999999999</v>
      </c>
      <c r="K9" s="12" t="str">
        <f>'Order Form'!L9</f>
        <v>Default</v>
      </c>
      <c r="L9" s="12" t="str">
        <f>'Order Form'!O9</f>
        <v>T001A White</v>
      </c>
      <c r="M9" s="12" t="str">
        <f>'Order Form'!K9</f>
        <v>CT</v>
      </c>
      <c r="N9" s="12" t="str">
        <f>'Order Form'!M9</f>
        <v>T001 White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>Rear Bedroom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OM</v>
      </c>
      <c r="H10" s="13">
        <f>'Order Form'!H10</f>
        <v>570</v>
      </c>
      <c r="I10" s="13">
        <f>'Order Form'!I10</f>
        <v>1135</v>
      </c>
      <c r="J10" s="56">
        <f>'Order Form'!J10</f>
        <v>0.64695000000000003</v>
      </c>
      <c r="K10" s="13" t="str">
        <f>'Order Form'!L10</f>
        <v>Default</v>
      </c>
      <c r="L10" s="13" t="str">
        <f>'Order Form'!O10</f>
        <v>T001A White</v>
      </c>
      <c r="M10" s="13" t="str">
        <f>'Order Form'!K10</f>
        <v>CT</v>
      </c>
      <c r="N10" s="13" t="str">
        <f>'Order Form'!M10</f>
        <v>T001 White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Office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OM</v>
      </c>
      <c r="H11" s="14">
        <f>'Order Form'!H11</f>
        <v>2480</v>
      </c>
      <c r="I11" s="14">
        <f>'Order Form'!I11</f>
        <v>1135</v>
      </c>
      <c r="J11" s="57">
        <f>'Order Form'!J11</f>
        <v>2.8148</v>
      </c>
      <c r="K11" s="14" t="str">
        <f>'Order Form'!L11</f>
        <v>Default</v>
      </c>
      <c r="L11" s="14" t="str">
        <f>'Order Form'!O11</f>
        <v>T001A White</v>
      </c>
      <c r="M11" s="14" t="str">
        <f>'Order Form'!K11</f>
        <v>CT</v>
      </c>
      <c r="N11" s="14" t="str">
        <f>'Order Form'!M11</f>
        <v>T001 White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Front Bedroom</v>
      </c>
      <c r="D12" s="13">
        <f>'Order Form'!D12</f>
        <v>1</v>
      </c>
      <c r="E12" s="13" t="str">
        <f>'Order Form'!E12</f>
        <v>50.8mm</v>
      </c>
      <c r="F12" s="13" t="str">
        <f>'Order Form'!F12</f>
        <v>001 Pure White</v>
      </c>
      <c r="G12" s="13" t="str">
        <f>'Order Form'!G12</f>
        <v>OM</v>
      </c>
      <c r="H12" s="13">
        <f>'Order Form'!H12</f>
        <v>580</v>
      </c>
      <c r="I12" s="13">
        <f>'Order Form'!I12</f>
        <v>1135</v>
      </c>
      <c r="J12" s="56">
        <f>'Order Form'!J12</f>
        <v>0.6583</v>
      </c>
      <c r="K12" s="13" t="str">
        <f>'Order Form'!L12</f>
        <v>Default</v>
      </c>
      <c r="L12" s="13" t="str">
        <f>'Order Form'!O12</f>
        <v>T001A White</v>
      </c>
      <c r="M12" s="13" t="str">
        <f>'Order Form'!K12</f>
        <v>CT</v>
      </c>
      <c r="N12" s="13" t="str">
        <f>'Order Form'!M12</f>
        <v>T001 White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Front Bedroom</v>
      </c>
      <c r="D13" s="12">
        <f>'Order Form'!D13</f>
        <v>1</v>
      </c>
      <c r="E13" s="12" t="str">
        <f>'Order Form'!E13</f>
        <v>50.8mm</v>
      </c>
      <c r="F13" s="12" t="str">
        <f>'Order Form'!F13</f>
        <v>001 Pure White</v>
      </c>
      <c r="G13" s="12" t="str">
        <f>'Order Form'!G13</f>
        <v>OM</v>
      </c>
      <c r="H13" s="12">
        <f>'Order Form'!H13</f>
        <v>2360</v>
      </c>
      <c r="I13" s="12">
        <f>'Order Form'!I13</f>
        <v>1135</v>
      </c>
      <c r="J13" s="55">
        <f>'Order Form'!J13</f>
        <v>2.6785999999999999</v>
      </c>
      <c r="K13" s="12" t="str">
        <f>'Order Form'!L13</f>
        <v>Default</v>
      </c>
      <c r="L13" s="12" t="str">
        <f>'Order Form'!O13</f>
        <v>T001A White</v>
      </c>
      <c r="M13" s="12" t="str">
        <f>'Order Form'!K13</f>
        <v>CT</v>
      </c>
      <c r="N13" s="12" t="str">
        <f>'Order Form'!M13</f>
        <v>T001 White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9.4545499999999993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Left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Right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Default</v>
      </c>
      <c r="D25" s="14" t="str">
        <f>'Order Form'!D25</f>
        <v>None</v>
      </c>
      <c r="E25" s="14" t="str">
        <f>'Order Form'!E25</f>
        <v>Left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Pear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Default</v>
      </c>
      <c r="D26" s="13" t="str">
        <f>'Order Form'!D26</f>
        <v>None</v>
      </c>
      <c r="E26" s="13" t="str">
        <f>'Order Form'!E26</f>
        <v>Left</v>
      </c>
      <c r="F26" s="13" t="str">
        <f>'Order Form'!F26</f>
        <v>Left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Pear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 t="str">
        <f>'Order Form'!C27</f>
        <v>Default</v>
      </c>
      <c r="D27" s="12" t="str">
        <f>'Order Form'!D27</f>
        <v>None</v>
      </c>
      <c r="E27" s="12" t="str">
        <f>'Order Form'!E27</f>
        <v>Right</v>
      </c>
      <c r="F27" s="12" t="str">
        <f>'Order Form'!F27</f>
        <v>Right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Pear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SO9098 / Allen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>
        <f>Dealer_Order_No</f>
        <v>0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Rear Bedroom</v>
      </c>
      <c r="C8">
        <f>'Order Form'!D9</f>
        <v>1</v>
      </c>
      <c r="D8" t="str">
        <f>'Order Form'!F9</f>
        <v>001 Pure White</v>
      </c>
      <c r="E8" t="str">
        <f>'Order Form'!G9</f>
        <v>OM</v>
      </c>
      <c r="F8">
        <f>'Order Form'!H9</f>
        <v>2340</v>
      </c>
      <c r="G8">
        <f>'Order Form'!I9</f>
        <v>1135</v>
      </c>
      <c r="H8">
        <f>((F8*G8)/(1000*1000))*C8</f>
        <v>2.6558999999999999</v>
      </c>
      <c r="I8" t="str">
        <f>'Order Form'!L9</f>
        <v>Default</v>
      </c>
      <c r="J8" t="str">
        <f>'Order Form'!E9</f>
        <v>50.8mm</v>
      </c>
      <c r="K8" t="str">
        <f>'Order Form'!O9</f>
        <v>T001A White</v>
      </c>
      <c r="L8" t="str">
        <f>'Order Form'!K9</f>
        <v>CT</v>
      </c>
      <c r="M8" t="str">
        <f>'Order Form'!M9</f>
        <v>T001 White</v>
      </c>
      <c r="N8" t="str">
        <f>'Order Form'!N9</f>
        <v>Not Required</v>
      </c>
      <c r="O8" t="str">
        <f>'Order Form'!E23</f>
        <v>Left</v>
      </c>
      <c r="P8" t="str">
        <f>'Order Form'!F23</f>
        <v>Left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Rear Bedroom</v>
      </c>
      <c r="C9">
        <f>'Order Form'!D10</f>
        <v>1</v>
      </c>
      <c r="D9" t="str">
        <f>'Order Form'!F10</f>
        <v>001 Pure White</v>
      </c>
      <c r="E9" t="str">
        <f>'Order Form'!G10</f>
        <v>OM</v>
      </c>
      <c r="F9">
        <f>'Order Form'!H10</f>
        <v>570</v>
      </c>
      <c r="G9">
        <f>'Order Form'!I10</f>
        <v>1135</v>
      </c>
      <c r="H9">
        <f>((F9*G9)/(1000*1000))*C9</f>
        <v>0.64695000000000003</v>
      </c>
      <c r="I9" t="str">
        <f>'Order Form'!L10</f>
        <v>Default</v>
      </c>
      <c r="J9" t="str">
        <f>'Order Form'!E10</f>
        <v>50.8mm</v>
      </c>
      <c r="K9" t="str">
        <f>'Order Form'!O10</f>
        <v>T001A White</v>
      </c>
      <c r="L9" t="str">
        <f>'Order Form'!K10</f>
        <v>CT</v>
      </c>
      <c r="M9" t="str">
        <f>'Order Form'!M10</f>
        <v>T001 White</v>
      </c>
      <c r="N9" t="str">
        <f>'Order Form'!N10</f>
        <v>Not Required</v>
      </c>
      <c r="O9" t="str">
        <f>'Order Form'!E24</f>
        <v>Right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Office</v>
      </c>
      <c r="C10">
        <f>'Order Form'!D11</f>
        <v>1</v>
      </c>
      <c r="D10" t="str">
        <f>'Order Form'!F11</f>
        <v>001 Pure White</v>
      </c>
      <c r="E10" t="str">
        <f>'Order Form'!G11</f>
        <v>OM</v>
      </c>
      <c r="F10">
        <f>'Order Form'!H11</f>
        <v>2480</v>
      </c>
      <c r="G10">
        <f>'Order Form'!I11</f>
        <v>1135</v>
      </c>
      <c r="H10">
        <f>((F10*G10)/(1000*1000))*C10</f>
        <v>2.8148</v>
      </c>
      <c r="I10" t="str">
        <f>'Order Form'!L11</f>
        <v>Default</v>
      </c>
      <c r="J10" t="str">
        <f>'Order Form'!E11</f>
        <v>50.8mm</v>
      </c>
      <c r="K10" t="str">
        <f>'Order Form'!O11</f>
        <v>T001A White</v>
      </c>
      <c r="L10" t="str">
        <f>'Order Form'!K11</f>
        <v>CT</v>
      </c>
      <c r="M10" t="str">
        <f>'Order Form'!M11</f>
        <v>T001 White</v>
      </c>
      <c r="N10" t="str">
        <f>'Order Form'!N11</f>
        <v>Not Required</v>
      </c>
      <c r="O10" t="str">
        <f>'Order Form'!E25</f>
        <v>Left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Pear</v>
      </c>
      <c r="T10" t="str">
        <f>'Order Form'!D25</f>
        <v>None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Front Bedroom</v>
      </c>
      <c r="C11">
        <f>'Order Form'!D12</f>
        <v>1</v>
      </c>
      <c r="D11" t="str">
        <f>'Order Form'!F12</f>
        <v>001 Pure White</v>
      </c>
      <c r="E11" t="str">
        <f>'Order Form'!G12</f>
        <v>OM</v>
      </c>
      <c r="F11">
        <f>'Order Form'!H12</f>
        <v>580</v>
      </c>
      <c r="G11">
        <f>'Order Form'!I12</f>
        <v>1135</v>
      </c>
      <c r="H11">
        <f>((F11*G11)/(1000*1000))*C11</f>
        <v>0.6583</v>
      </c>
      <c r="I11" t="str">
        <f>'Order Form'!L12</f>
        <v>Default</v>
      </c>
      <c r="J11" t="str">
        <f>'Order Form'!E12</f>
        <v>50.8mm</v>
      </c>
      <c r="K11" t="str">
        <f>'Order Form'!O12</f>
        <v>T001A White</v>
      </c>
      <c r="L11" t="str">
        <f>'Order Form'!K12</f>
        <v>CT</v>
      </c>
      <c r="M11" t="str">
        <f>'Order Form'!M12</f>
        <v>T001 White</v>
      </c>
      <c r="N11" t="str">
        <f>'Order Form'!N12</f>
        <v>Not Required</v>
      </c>
      <c r="O11" t="str">
        <f>'Order Form'!E26</f>
        <v>Left</v>
      </c>
      <c r="P11" t="str">
        <f>'Order Form'!F26</f>
        <v>Left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Pear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 t="str">
        <f>'Order Form'!C13</f>
        <v>Front Bedroom</v>
      </c>
      <c r="C12">
        <f>'Order Form'!D13</f>
        <v>1</v>
      </c>
      <c r="D12" t="str">
        <f>'Order Form'!F13</f>
        <v>001 Pure White</v>
      </c>
      <c r="E12" t="str">
        <f>'Order Form'!G13</f>
        <v>OM</v>
      </c>
      <c r="F12">
        <f>'Order Form'!H13</f>
        <v>2360</v>
      </c>
      <c r="G12">
        <f>'Order Form'!I13</f>
        <v>1135</v>
      </c>
      <c r="H12">
        <f t="shared" ref="H12:H18" si="0">((F12*G12)/(1000*1000))*C12</f>
        <v>2.6785999999999999</v>
      </c>
      <c r="I12" t="str">
        <f>'Order Form'!L13</f>
        <v>Default</v>
      </c>
      <c r="J12" t="str">
        <f>'Order Form'!E13</f>
        <v>50.8mm</v>
      </c>
      <c r="K12" t="str">
        <f>'Order Form'!O13</f>
        <v>T001A White</v>
      </c>
      <c r="L12" t="str">
        <f>'Order Form'!K13</f>
        <v>CT</v>
      </c>
      <c r="M12" t="str">
        <f>'Order Form'!M13</f>
        <v>T001 White</v>
      </c>
      <c r="N12" t="str">
        <f>'Order Form'!N13</f>
        <v>Not Required</v>
      </c>
      <c r="O12" t="str">
        <f>'Order Form'!E27</f>
        <v>Right</v>
      </c>
      <c r="P12" t="str">
        <f>'Order Form'!F27</f>
        <v>Right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Pear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9.4545499999999993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13</v>
      </c>
      <c r="G23">
        <f t="shared" ref="G23:G33" si="3">VLOOKUP(G8,DropRow,2,TRUE)</f>
        <v>5</v>
      </c>
      <c r="H23">
        <f>IF(C8=0,0,H8/C8)</f>
        <v>2.6558999999999999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0.1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1</v>
      </c>
      <c r="G24">
        <f t="shared" si="3"/>
        <v>5</v>
      </c>
      <c r="H24">
        <f t="shared" ref="H24:H33" si="10">IF(C9=0,0,H9/C9)</f>
        <v>0.64695000000000003</v>
      </c>
      <c r="J24">
        <f t="shared" ca="1" si="4"/>
        <v>50</v>
      </c>
      <c r="K24" t="e">
        <f t="shared" ca="1" si="5"/>
        <v>#N/A</v>
      </c>
      <c r="L24" s="74">
        <f t="shared" ca="1" si="6"/>
        <v>0.1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15</v>
      </c>
      <c r="G25">
        <f t="shared" si="3"/>
        <v>5</v>
      </c>
      <c r="H25">
        <f t="shared" si="10"/>
        <v>2.8148</v>
      </c>
      <c r="J25">
        <f t="shared" ca="1" si="4"/>
        <v>50</v>
      </c>
      <c r="K25" t="e">
        <f t="shared" ca="1" si="5"/>
        <v>#N/A</v>
      </c>
      <c r="L25" s="74">
        <f t="shared" ca="1" si="6"/>
        <v>0.1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1</v>
      </c>
      <c r="G26">
        <f t="shared" si="3"/>
        <v>5</v>
      </c>
      <c r="H26">
        <f t="shared" si="10"/>
        <v>0.6583</v>
      </c>
      <c r="J26">
        <f t="shared" ca="1" si="4"/>
        <v>50</v>
      </c>
      <c r="K26" t="e">
        <f t="shared" ca="1" si="5"/>
        <v>#N/A</v>
      </c>
      <c r="L26" s="74">
        <f t="shared" ca="1" si="6"/>
        <v>0.1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13</v>
      </c>
      <c r="G27">
        <f t="shared" si="3"/>
        <v>5</v>
      </c>
      <c r="H27">
        <f t="shared" si="10"/>
        <v>2.6785999999999999</v>
      </c>
      <c r="J27">
        <f t="shared" ca="1" si="4"/>
        <v>50</v>
      </c>
      <c r="K27" t="e">
        <f t="shared" ca="1" si="5"/>
        <v>#N/A</v>
      </c>
      <c r="L27" s="74">
        <f t="shared" ca="1" si="6"/>
        <v>0.1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230.33</v>
      </c>
      <c r="L38">
        <f ca="1">L23*H38</f>
        <v>23.033000000000001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253.363</v>
      </c>
      <c r="X38" s="63">
        <f ca="1">D38</f>
        <v>0</v>
      </c>
      <c r="Y38">
        <f ca="1">SUM(E38:V38)</f>
        <v>253.363</v>
      </c>
      <c r="Z38">
        <f ca="1">IF(W38="POA","POA",X38+(Y38*(1-$B$1)))</f>
        <v>177.35409999999999</v>
      </c>
      <c r="AA38">
        <f ca="1">IF(W38="POA","POA",ROUND(Z38*C8,2))</f>
        <v>177.35</v>
      </c>
      <c r="AB38">
        <f ca="1">W38*C8</f>
        <v>253.363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66.91</v>
      </c>
      <c r="L39">
        <f t="shared" ref="L39:L48" ca="1" si="18">L24*H39</f>
        <v>6.6909999999999998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73.600999999999999</v>
      </c>
      <c r="X39" s="63">
        <f t="shared" ref="X39:X48" ca="1" si="21">D39</f>
        <v>0</v>
      </c>
      <c r="Y39">
        <f t="shared" ref="Y39:Y48" ca="1" si="22">SUM(E39:V39)</f>
        <v>73.600999999999999</v>
      </c>
      <c r="Z39">
        <f t="shared" ref="Z39:Z48" ca="1" si="23">IF(W39="POA","POA",X39+(Y39*(1-$B$1)))</f>
        <v>51.520699999999998</v>
      </c>
      <c r="AA39">
        <f t="shared" ref="AA39:AA48" ca="1" si="24">IF(W39="POA","POA",Z39*C9)</f>
        <v>51.520699999999998</v>
      </c>
      <c r="AB39">
        <f t="shared" ref="AB39:AB48" ca="1" si="25">W39*C9</f>
        <v>73.600999999999999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245.25</v>
      </c>
      <c r="L40">
        <f t="shared" ca="1" si="18"/>
        <v>24.525000000000002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269.77499999999998</v>
      </c>
      <c r="X40" s="63">
        <f t="shared" ca="1" si="21"/>
        <v>0</v>
      </c>
      <c r="Y40">
        <f t="shared" ca="1" si="22"/>
        <v>269.77499999999998</v>
      </c>
      <c r="Z40">
        <f t="shared" ca="1" si="23"/>
        <v>188.84249999999997</v>
      </c>
      <c r="AA40">
        <f t="shared" ca="1" si="24"/>
        <v>188.84249999999997</v>
      </c>
      <c r="AB40">
        <f t="shared" ca="1" si="25"/>
        <v>269.77499999999998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66.91</v>
      </c>
      <c r="L41">
        <f t="shared" ca="1" si="18"/>
        <v>6.6909999999999998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73.600999999999999</v>
      </c>
      <c r="X41" s="63">
        <f t="shared" ca="1" si="21"/>
        <v>0</v>
      </c>
      <c r="Y41">
        <f t="shared" ca="1" si="22"/>
        <v>73.600999999999999</v>
      </c>
      <c r="Z41">
        <f t="shared" ca="1" si="23"/>
        <v>51.520699999999998</v>
      </c>
      <c r="AA41">
        <f t="shared" ca="1" si="24"/>
        <v>51.520699999999998</v>
      </c>
      <c r="AB41">
        <f t="shared" ca="1" si="25"/>
        <v>73.600999999999999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230.33</v>
      </c>
      <c r="L42">
        <f t="shared" ca="1" si="18"/>
        <v>23.033000000000001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253.363</v>
      </c>
      <c r="X42" s="63">
        <f t="shared" ca="1" si="21"/>
        <v>0</v>
      </c>
      <c r="Y42">
        <f t="shared" ca="1" si="22"/>
        <v>253.363</v>
      </c>
      <c r="Z42">
        <f t="shared" ca="1" si="23"/>
        <v>177.35409999999999</v>
      </c>
      <c r="AA42">
        <f t="shared" ca="1" si="24"/>
        <v>177.35409999999999</v>
      </c>
      <c r="AB42">
        <f t="shared" ca="1" si="25"/>
        <v>253.363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646.58799999999997</v>
      </c>
      <c r="AB51">
        <f ca="1">SUM(AB38:AB48)</f>
        <v>923.70299999999997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9.4545499999999993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646.59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EBEA3DD4E0A49B72A6E8DABF15F71" ma:contentTypeVersion="7" ma:contentTypeDescription="Create a new document." ma:contentTypeScope="" ma:versionID="02fd5d6cc1847d9ca1150f0b39d01786">
  <xsd:schema xmlns:xsd="http://www.w3.org/2001/XMLSchema" xmlns:xs="http://www.w3.org/2001/XMLSchema" xmlns:p="http://schemas.microsoft.com/office/2006/metadata/properties" xmlns:ns3="2b7ad3a5-744b-44f4-8622-aaf860a325da" targetNamespace="http://schemas.microsoft.com/office/2006/metadata/properties" ma:root="true" ma:fieldsID="f9fb8714c72131bd089065b33aa8a7e9" ns3:_="">
    <xsd:import namespace="2b7ad3a5-744b-44f4-8622-aaf860a32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ad3a5-744b-44f4-8622-aaf860a32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7ad3a5-744b-44f4-8622-aaf860a325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563A8-BE27-4ADC-ACEE-909B93B71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ad3a5-744b-44f4-8622-aaf860a32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2019-09-10T17:01:09Z</cp:lastPrinted>
  <dcterms:created xsi:type="dcterms:W3CDTF">2007-01-10T21:20:53Z</dcterms:created>
  <dcterms:modified xsi:type="dcterms:W3CDTF">2019-09-10T17:11:01Z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0x0101008B1EBEA3DD4E0A49B72A6E8DABF15F71</vt:lpwstr>
  </property>
</Properties>
</file>