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0" documentId="8_{9FFCF3C8-D0C2-4487-B96E-7DC5E2DDE3EB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G11" i="7"/>
  <c r="G26" i="7" s="1"/>
  <c r="K11" i="7"/>
  <c r="K26" i="7" s="1"/>
  <c r="C11" i="7"/>
  <c r="L11" i="7"/>
  <c r="U11" i="7"/>
  <c r="U26" i="7" s="1"/>
  <c r="U41" i="7" s="1"/>
  <c r="V11" i="7"/>
  <c r="V26" i="7" s="1"/>
  <c r="V41" i="7" s="1"/>
  <c r="D11" i="7"/>
  <c r="J10" i="7"/>
  <c r="G10" i="7"/>
  <c r="K10" i="7"/>
  <c r="K25" i="7" s="1"/>
  <c r="C10" i="7"/>
  <c r="L10" i="7"/>
  <c r="U10" i="7"/>
  <c r="U25" i="7" s="1"/>
  <c r="U40" i="7" s="1"/>
  <c r="V10" i="7"/>
  <c r="V25" i="7" s="1"/>
  <c r="V40" i="7" s="1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27" i="7" s="1"/>
  <c r="Q42" i="7" s="1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V24" i="7"/>
  <c r="V39" i="7" s="1"/>
  <c r="U24" i="7"/>
  <c r="U39" i="7" s="1"/>
  <c r="K24" i="7"/>
  <c r="C41" i="7"/>
  <c r="C26" i="7"/>
  <c r="H28" i="7"/>
  <c r="C43" i="7"/>
  <c r="C28" i="7"/>
  <c r="H30" i="7"/>
  <c r="C45" i="7"/>
  <c r="C30" i="7"/>
  <c r="H32" i="7"/>
  <c r="C47" i="7"/>
  <c r="C32" i="7"/>
  <c r="C40" i="7"/>
  <c r="C25" i="7"/>
  <c r="H27" i="7"/>
  <c r="C42" i="7"/>
  <c r="C27" i="7"/>
  <c r="C44" i="7"/>
  <c r="C29" i="7"/>
  <c r="H31" i="7"/>
  <c r="C46" i="7"/>
  <c r="C31" i="7"/>
  <c r="H33" i="7"/>
  <c r="I35" i="13"/>
  <c r="H35" i="6"/>
  <c r="C23" i="7"/>
  <c r="Q31" i="7"/>
  <c r="Q46" i="7" s="1"/>
  <c r="Q33" i="7"/>
  <c r="Q48" i="7" s="1"/>
  <c r="H12" i="7"/>
  <c r="J13" i="6" s="1"/>
  <c r="J13" i="13" s="1"/>
  <c r="K33" i="7"/>
  <c r="K29" i="7"/>
  <c r="V23" i="7"/>
  <c r="U23" i="7"/>
  <c r="K23" i="7"/>
  <c r="L26" i="7"/>
  <c r="D26" i="7"/>
  <c r="J26" i="7"/>
  <c r="L25" i="7"/>
  <c r="D25" i="7"/>
  <c r="J25" i="7"/>
  <c r="L24" i="7"/>
  <c r="D24" i="7"/>
  <c r="J24" i="7"/>
  <c r="L23" i="7"/>
  <c r="D23" i="7"/>
  <c r="J23" i="7"/>
  <c r="H48" i="7"/>
  <c r="D41" i="7" l="1"/>
  <c r="X41" i="7" s="1"/>
  <c r="H26" i="7"/>
  <c r="D40" i="7"/>
  <c r="X40" i="7" s="1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3" i="7"/>
  <c r="W43" i="7"/>
  <c r="X48" i="7"/>
  <c r="W48" i="7"/>
  <c r="H38" i="7"/>
  <c r="H45" i="7"/>
  <c r="H41" i="7"/>
  <c r="H46" i="7"/>
  <c r="H42" i="7"/>
  <c r="H43" i="7"/>
  <c r="H44" i="7"/>
  <c r="H40" i="7"/>
  <c r="H39" i="7"/>
  <c r="H47" i="7"/>
  <c r="Q41" i="7" l="1"/>
  <c r="Q40" i="7"/>
  <c r="Q39" i="7"/>
  <c r="H25" i="7"/>
  <c r="H24" i="7"/>
  <c r="Q38" i="7"/>
  <c r="L39" i="7"/>
  <c r="Y39" i="7" s="1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H19" i="7"/>
  <c r="J9" i="6"/>
  <c r="D54" i="7"/>
  <c r="O35" i="6" s="1"/>
  <c r="AB43" i="7"/>
  <c r="AB48" i="7"/>
  <c r="Z48" i="7"/>
  <c r="N33" i="6" s="1"/>
  <c r="AB46" i="7"/>
  <c r="Y41" i="7" l="1"/>
  <c r="Y40" i="7"/>
  <c r="W41" i="7"/>
  <c r="AB41" i="7" s="1"/>
  <c r="W40" i="7"/>
  <c r="AB40" i="7" s="1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8" i="7"/>
  <c r="AA43" i="7"/>
  <c r="Z41" i="7" l="1"/>
  <c r="N26" i="6" s="1"/>
  <c r="Z40" i="7"/>
  <c r="N25" i="6" s="1"/>
  <c r="Z39" i="7"/>
  <c r="AA39" i="7" s="1"/>
  <c r="O24" i="6" s="1"/>
  <c r="AB51" i="7"/>
  <c r="X61" i="7" s="1"/>
  <c r="O37" i="6" s="1"/>
  <c r="Z38" i="7"/>
  <c r="N23" i="6" s="1"/>
  <c r="AA40" i="7" l="1"/>
  <c r="O25" i="6" s="1"/>
  <c r="AA41" i="7"/>
  <c r="O26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<sst xmlns="http://schemas.openxmlformats.org/spreadsheetml/2006/main" count="642" uniqueCount="353">
  <si>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</si>
  <si>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</si>
  <si>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</si>
  <si>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</si>
  <si>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</si>
  <si>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</si>
  <si>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</si>
  <si>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</si>
  <si>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</si>
  <si>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</si>
  <si>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</si>
  <si>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</si>
  <si>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</si>
  <si>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</si>
  <si>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</si>
  <si>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</si>
  <si>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</si>
  <si>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</si>
  <si>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</si>
  <si>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</si>
  <si>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</si>
  <si>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</si>
  <si>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</si>
  <si>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</si>
  <si>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</si>
  <si>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</si>
  <si>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</si>
  <si>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</si>
  <si>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</si>
  <si>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</si>
  <si>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</si>
  <si>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</si>
  <si>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</si>
  <si>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</si>
  <si>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</si>
  <si>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</si>
  <si>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</si>
  <si>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</si>
  <si>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</si>
  <si>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</si>
  <si>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</si>
  <si>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</si>
  <si>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</si>
  <si>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</si>
  <si>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</si>
  <si>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</si>
  <si>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</si>
  <si>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</si>
  <si>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</si>
  <si>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</si>
  <si>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</si>
  <si>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</si>
  <si>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</si>
  <si>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</si>
  <si>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</si>
  <si>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</si>
  <si>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</si>
  <si>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</si>
  <si>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</si>
  <si>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</si>
  <si>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</si>
  <si>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</si>
  <si>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</si>
  <si>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</si>
  <si>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</si>
  <si>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</si>
  <si>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</si>
  <si>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</si>
  <si>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</si>
  <si>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</si>
  <si>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</si>
  <si>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</si>
  <si>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</si>
  <si>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</si>
  <si>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</si>
  <si>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</si>
  <si>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</si>
  <si>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</si>
  <si>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</si>
  <si>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</si>
  <si>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</si>
  <si>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</si>
  <si>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</si>
  <si>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</si>
  <si>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</si>
  <si>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</si>
  <si>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</si>
  <si>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</si>
  <si>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</si>
  <si>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</si>
  <si>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</si>
  <si>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</si>
  <si>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</si>
  <si>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</si>
  <si>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</si>
  <si>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</si>
  <si>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</si>
  <si>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</si>
  <si>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</si>
  <si>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</si>
  <si>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</si>
  <si>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</si>
  <si>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</si>
  <si>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</si>
  <si>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</si>
  <si>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</si>
  <si>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</si>
  <si>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</si>
  <si>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</si>
  <si>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</si>
  <si>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</si>
  <si>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</si>
  <si>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</si>
  <si>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</si>
  <si>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</si>
  <si>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</si>
  <si>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</si>
  <si>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</si>
  <si>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</si>
  <si>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</si>
  <si>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</si>
  <si>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</si>
  <si>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</si>
  <si>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</si>
  <si>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</si>
  <si>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</si>
  <si>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</si>
  <si>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</si>
  <si>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</si>
  <si>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</si>
  <si>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</si>
  <si>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</si>
  <si>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</si>
  <si>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</si>
  <si>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</si>
  <si>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</si>
  <si>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</si>
  <si>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</si>
  <si>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</si>
  <si>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</si>
  <si>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</si>
  <si>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</si>
  <si>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</si>
  <si>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</si>
  <si>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</si>
  <si>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</si>
  <si>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</si>
  <si>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</si>
  <si>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</si>
  <si>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</si>
  <si>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</si>
  <si>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</si>
  <si>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</si>
  <si>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</si>
  <si>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</si>
  <si>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</si>
  <si>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</si>
  <si>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</si>
  <si>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</si>
  <si>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</si>
  <si>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</si>
  <si>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</si>
  <si>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</si>
  <si>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</si>
  <si>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</si>
  <si>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</si>
  <si>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</si>
  <si>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</si>
  <si>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</si>
  <si>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</si>
  <si>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</si>
  <si>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</si>
  <si>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</si>
  <si>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</si>
  <si>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</si>
  <si>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</si>
  <si>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</si>
  <si>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</si>
  <si>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</si>
  <si>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</si>
  <si>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</si>
  <si>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</si>
  <si>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</si>
  <si>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</si>
  <si>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</si>
  <si>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</si>
  <si>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</si>
  <si>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</si>
  <si>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</si>
  <si>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</si>
  <si>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</si>
  <si>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</si>
  <si>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</si>
  <si>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</si>
  <si>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</si>
  <si>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</si>
  <si>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</si>
  <si>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</si>
  <si>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</si>
  <si>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</si>
  <si>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</si>
  <si>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</si>
  <si>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</si>
  <si>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</si>
  <si>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</si>
  <si>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</si>
  <si>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</si>
  <si>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</si>
  <si>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</si>
  <si>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</si>
  <si>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</si>
  <si>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</si>
  <si>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</si>
  <si>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</si>
  <si>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</si>
  <si>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</si>
  <si>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</si>
  <si>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</si>
  <si>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</si>
  <si>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</si>
  <si>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</si>
  <si>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</si>
  <si>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</si>
  <si>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</si>
  <si>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</si>
  <si>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</si>
  <si>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</si>
  <si>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</si>
  <si>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</si>
  <si>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</si>
  <si>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</si>
  <si>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</si>
  <si>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</si>
  <si>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</si>
  <si>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</si>
  <si>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</si>
  <si>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</si>
  <si>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</si>
  <si>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</si>
  <si>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</si>
  <si>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</si>
  <si>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</si>
  <si>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</si>
  <si>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</si>
  <si>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</si>
  <si>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</si>
  <si>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</si>
  <si>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</si>
  <si>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</si>
  <si>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</si>
  <si>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</si>
  <si>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</si>
  <si>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</si>
  <si>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</si>
  <si>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</si>
  <si>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</si>
  <si>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</si>
  <si>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</si>
  <si>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</si>
  <si>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</si>
  <si>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</si>
  <si>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</si>
  <si>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</si>
  <si>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</si>
  <si>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</si>
  <si>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</si>
  <si>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</si>
  <si>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</si>
  <si>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</si>
  <si>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</si>
  <si>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</si>
  <si>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</si>
  <si>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</si>
  <si>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</si>
  <si>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</si>
  <si>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</si>
  <si>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</si>
  <si>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</si>
  <si>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</si>
  <si>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</si>
  <si>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</si>
  <si>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</si>
  <si>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</si>
  <si>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</si>
  <si>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</si>
  <si>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</si>
  <si>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</si>
  <si>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</si>
  <si>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</si>
  <si>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</si>
  <si>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</si>
  <si>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</si>
  <si>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</si>
  <si>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</si>
  <si>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</si>
  <si>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</si>
  <si>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</si>
  <si>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</si>
  <si>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</si>
  <si>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</si>
  <si>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</si>
  <si>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</si>
  <si>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</si>
  <si>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</si>
  <si>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</si>
  <si>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</si>
  <si>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</si>
  <si>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</si>
  <si>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</si>
  <si>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</si>
  <si>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</si>
  <si>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</si>
  <si>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</si>
  <si>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</si>
  <si>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</si>
  <si>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</si>
  <si>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</si>
  <si>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</si>
  <si>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</si>
  <si>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</si>
  <si>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</si>
  <si>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</si>
  <si>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</si>
  <si>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</si>
  <si>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</si>
  <si>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</si>
  <si>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</si>
  <si>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</si>
  <si>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</si>
  <si>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</si>
  <si>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</si>
  <si>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</si>
  <si>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</si>
  <si>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</si>
  <si>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</si>
  <si>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</si>
  <si>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</si>
  <si>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</si>
  <si>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</si>
  <si>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</si>
  <si>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</si>
  <si>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</si>
  <si>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</si>
  <si>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</si>
  <si>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</si>
  <si>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</si>
  <si>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</si>
  <si>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SO8813</t>
  </si>
  <si>
    <t>Harte</t>
  </si>
  <si>
    <t>Bedroom</t>
  </si>
  <si>
    <t>Living Room</t>
  </si>
  <si>
    <t>Bedroom 2</t>
  </si>
  <si>
    <t>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</si>
</sst>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T28" sqref="T28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8.7975000000000012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 t="s">
        <v>347</v>
      </c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348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349</v>
      </c>
      <c r="D9" s="12">
        <v>1</v>
      </c>
      <c r="E9" s="12" t="s">
        <v>11</v>
      </c>
      <c r="F9" s="12" t="s">
        <v>65</v>
      </c>
      <c r="G9" s="12" t="s">
        <v>276</v>
      </c>
      <c r="H9" s="12">
        <v>910</v>
      </c>
      <c r="I9" s="12">
        <v>2025</v>
      </c>
      <c r="J9" s="172">
        <f>'Price Calculations'!H8</f>
        <v>1.8427500000000001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 t="s">
        <v>350</v>
      </c>
      <c r="D10" s="13">
        <v>1</v>
      </c>
      <c r="E10" s="13" t="s">
        <v>11</v>
      </c>
      <c r="F10" s="13" t="s">
        <v>65</v>
      </c>
      <c r="G10" s="13" t="s">
        <v>276</v>
      </c>
      <c r="H10" s="13">
        <v>1965</v>
      </c>
      <c r="I10" s="13">
        <v>2050</v>
      </c>
      <c r="J10" s="172">
        <f>'Price Calculations'!H9</f>
        <v>4.0282499999999999</v>
      </c>
      <c r="K10" s="13" t="s">
        <v>283</v>
      </c>
      <c r="L10" s="13"/>
      <c r="M10" s="13"/>
      <c r="N10" s="13"/>
      <c r="O10" s="193"/>
    </row>
    <row r="11" spans="1:20" ht="15" customHeight="1" x14ac:dyDescent="0.2">
      <c r="B11" s="10" t="s">
        <v>4</v>
      </c>
      <c r="C11" s="306" t="s">
        <v>351</v>
      </c>
      <c r="D11" s="14">
        <v>1</v>
      </c>
      <c r="E11" s="14" t="s">
        <v>11</v>
      </c>
      <c r="F11" s="14" t="s">
        <v>65</v>
      </c>
      <c r="G11" s="14" t="s">
        <v>276</v>
      </c>
      <c r="H11" s="14">
        <v>950</v>
      </c>
      <c r="I11" s="14">
        <v>2020</v>
      </c>
      <c r="J11" s="173">
        <f>'Price Calculations'!H10</f>
        <v>1.919</v>
      </c>
      <c r="K11" s="14" t="s">
        <v>283</v>
      </c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79" t="s">
        <v>352</v>
      </c>
      <c r="D12" s="13">
        <v>1</v>
      </c>
      <c r="E12" s="13" t="s">
        <v>11</v>
      </c>
      <c r="F12" s="13" t="s">
        <v>65</v>
      </c>
      <c r="G12" s="13" t="s">
        <v>276</v>
      </c>
      <c r="H12" s="13">
        <v>500</v>
      </c>
      <c r="I12" s="13">
        <v>2015</v>
      </c>
      <c r="J12" s="172">
        <f>'Price Calculations'!H11</f>
        <v>1.0075000000000001</v>
      </c>
      <c r="K12" s="13" t="s">
        <v>283</v>
      </c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8.7975000000000012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240</v>
      </c>
      <c r="E23" s="12" t="s">
        <v>56</v>
      </c>
      <c r="F23" s="12" t="s">
        <v>57</v>
      </c>
      <c r="G23" s="136" t="s">
        <v>258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334</v>
      </c>
      <c r="N23" s="8">
        <f ca="1">IF(ISNA('Price Calculations'!Z38),"",ROUND('Price Calculations'!Z38,2))</f>
        <v>110.58</v>
      </c>
      <c r="O23" s="213">
        <f ca="1">IF(C9="","",IF(ISNA('Price Calculations'!AA38),"Incomplete details",'Price Calculations'!AA38))</f>
        <v>110.58</v>
      </c>
    </row>
    <row r="24" spans="1:21" ht="15" customHeight="1" x14ac:dyDescent="0.2">
      <c r="B24" s="9" t="s">
        <v>3</v>
      </c>
      <c r="C24" s="13"/>
      <c r="D24" s="13"/>
      <c r="E24" s="13"/>
      <c r="F24" s="13"/>
      <c r="G24" s="137" t="s">
        <v>258</v>
      </c>
      <c r="H24" s="137"/>
      <c r="I24" s="70" t="s">
        <v>138</v>
      </c>
      <c r="J24" s="13"/>
      <c r="K24" s="142"/>
      <c r="L24" s="13"/>
      <c r="M24" s="208"/>
      <c r="N24" s="9">
        <f ca="1">IF(ISNA('Price Calculations'!Z39),"",ROUND('Price Calculations'!Z39,2))</f>
        <v>229.34</v>
      </c>
      <c r="O24" s="199">
        <f ca="1">IF(C10="","",IF(ISNA('Price Calculations'!AA39),"Incomplete details",'Price Calculations'!AA39))</f>
        <v>229.34099999999998</v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 t="s">
        <v>258</v>
      </c>
      <c r="H25" s="138"/>
      <c r="I25" s="71" t="s">
        <v>138</v>
      </c>
      <c r="J25" s="14"/>
      <c r="K25" s="143"/>
      <c r="L25" s="14"/>
      <c r="M25" s="209"/>
      <c r="N25" s="10">
        <f ca="1">IF(ISNA('Price Calculations'!Z40),"",ROUND('Price Calculations'!Z40,2))</f>
        <v>123.53</v>
      </c>
      <c r="O25" s="198">
        <f ca="1">IF(C11="","",IF(ISNA('Price Calculations'!AA40),"Incomplete details",'Price Calculations'!AA40))</f>
        <v>123.529</v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 t="s">
        <v>258</v>
      </c>
      <c r="H26" s="137"/>
      <c r="I26" s="70" t="s">
        <v>138</v>
      </c>
      <c r="J26" s="13"/>
      <c r="K26" s="142"/>
      <c r="L26" s="13"/>
      <c r="M26" s="208"/>
      <c r="N26" s="9">
        <f ca="1">IF(ISNA('Price Calculations'!Z41),"",ROUND('Price Calculations'!Z41,2))</f>
        <v>73.8</v>
      </c>
      <c r="O26" s="199">
        <f ca="1">IF(C12="","",IF(ISNA('Price Calculations'!AA41),"Incomplete details",'Price Calculations'!AA41))</f>
        <v>73.801000000000002</v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537.25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537.25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8.7975000000000012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 t="str">
        <f>Dealer_Order_No</f>
        <v>SO8813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Harte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Bedroom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OM</v>
      </c>
      <c r="H9" s="12">
        <f>'Order Form'!H9</f>
        <v>910</v>
      </c>
      <c r="I9" s="12">
        <f>'Order Form'!I9</f>
        <v>2025</v>
      </c>
      <c r="J9" s="55">
        <f>'Order Form'!J9</f>
        <v>1.8427500000000001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>Living Room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OM</v>
      </c>
      <c r="H10" s="13">
        <f>'Order Form'!H10</f>
        <v>1965</v>
      </c>
      <c r="I10" s="13">
        <f>'Order Form'!I10</f>
        <v>2050</v>
      </c>
      <c r="J10" s="56">
        <f>'Order Form'!J10</f>
        <v>4.0282499999999999</v>
      </c>
      <c r="K10" s="13">
        <f>'Order Form'!L10</f>
        <v>0</v>
      </c>
      <c r="L10" s="13">
        <f>'Order Form'!O10</f>
        <v>0</v>
      </c>
      <c r="M10" s="13" t="str">
        <f>'Order Form'!K10</f>
        <v>LC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 t="str">
        <f>'Order Form'!C11</f>
        <v>Bedroom 2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OM</v>
      </c>
      <c r="H11" s="14">
        <f>'Order Form'!H11</f>
        <v>950</v>
      </c>
      <c r="I11" s="14">
        <f>'Order Form'!I11</f>
        <v>2020</v>
      </c>
      <c r="J11" s="57">
        <f>'Order Form'!J11</f>
        <v>1.919</v>
      </c>
      <c r="K11" s="14">
        <f>'Order Form'!L11</f>
        <v>0</v>
      </c>
      <c r="L11" s="14">
        <f>'Order Form'!O11</f>
        <v>0</v>
      </c>
      <c r="M11" s="14" t="str">
        <f>'Order Form'!K11</f>
        <v>LC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Hall</v>
      </c>
      <c r="D12" s="13">
        <f>'Order Form'!D12</f>
        <v>1</v>
      </c>
      <c r="E12" s="13" t="str">
        <f>'Order Form'!E12</f>
        <v>50.8mm</v>
      </c>
      <c r="F12" s="13" t="str">
        <f>'Order Form'!F12</f>
        <v>001 Pure White</v>
      </c>
      <c r="G12" s="13" t="str">
        <f>'Order Form'!G12</f>
        <v>OM</v>
      </c>
      <c r="H12" s="13">
        <f>'Order Form'!H12</f>
        <v>500</v>
      </c>
      <c r="I12" s="13">
        <f>'Order Form'!I12</f>
        <v>2015</v>
      </c>
      <c r="J12" s="56">
        <f>'Order Form'!J12</f>
        <v>1.0075000000000001</v>
      </c>
      <c r="K12" s="13">
        <f>'Order Form'!L12</f>
        <v>0</v>
      </c>
      <c r="L12" s="13">
        <f>'Order Form'!O12</f>
        <v>0</v>
      </c>
      <c r="M12" s="13" t="str">
        <f>'Order Form'!K12</f>
        <v>LC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8.7975000000000012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Long - 76mm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Catenary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>
        <f>'Order Form'!F24</f>
        <v>0</v>
      </c>
      <c r="G24" s="164" t="str">
        <f>'Order Form'!G24</f>
        <v>63.5mm Catenary</v>
      </c>
      <c r="H24" s="164">
        <f>'Order Form'!H24</f>
        <v>0</v>
      </c>
      <c r="I24" s="70" t="str">
        <f>'Order Form'!I24</f>
        <v>Pear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 t="str">
        <f>'Order Form'!G25</f>
        <v>63.5mm Catenary</v>
      </c>
      <c r="H25" s="165">
        <f>'Order Form'!H25</f>
        <v>0</v>
      </c>
      <c r="I25" s="71" t="str">
        <f>'Order Form'!I25</f>
        <v>Pear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 t="str">
        <f>'Order Form'!G26</f>
        <v>63.5mm Catenary</v>
      </c>
      <c r="H26" s="164">
        <f>'Order Form'!H26</f>
        <v>0</v>
      </c>
      <c r="I26" s="70" t="str">
        <f>'Order Form'!I26</f>
        <v>Pear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Harte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 t="str">
        <f>Dealer_Order_No</f>
        <v>SO8813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Bedroom</v>
      </c>
      <c r="C8">
        <f>'Order Form'!D9</f>
        <v>1</v>
      </c>
      <c r="D8" t="str">
        <f>'Order Form'!F9</f>
        <v>001 Pure White</v>
      </c>
      <c r="E8" t="str">
        <f>'Order Form'!G9</f>
        <v>OM</v>
      </c>
      <c r="F8">
        <f>'Order Form'!H9</f>
        <v>910</v>
      </c>
      <c r="G8">
        <f>'Order Form'!I9</f>
        <v>2025</v>
      </c>
      <c r="H8">
        <f>((F8*G8)/(1000*1000))*C8</f>
        <v>1.8427500000000001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Catenary</v>
      </c>
      <c r="R8" s="72" t="str">
        <f>'Order Form'!H23</f>
        <v>Standard</v>
      </c>
      <c r="S8" s="72" t="str">
        <f>'Order Form'!I23</f>
        <v>Pear</v>
      </c>
      <c r="T8" t="str">
        <f>'Order Form'!D23</f>
        <v>Long - 76mm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Living Room</v>
      </c>
      <c r="C9">
        <f>'Order Form'!D10</f>
        <v>1</v>
      </c>
      <c r="D9" t="str">
        <f>'Order Form'!F10</f>
        <v>001 Pure White</v>
      </c>
      <c r="E9" t="str">
        <f>'Order Form'!G10</f>
        <v>OM</v>
      </c>
      <c r="F9">
        <f>'Order Form'!H10</f>
        <v>1965</v>
      </c>
      <c r="G9">
        <f>'Order Form'!I10</f>
        <v>2050</v>
      </c>
      <c r="H9">
        <f>((F9*G9)/(1000*1000))*C9</f>
        <v>4.0282499999999999</v>
      </c>
      <c r="I9">
        <f>'Order Form'!L10</f>
        <v>0</v>
      </c>
      <c r="J9" t="str">
        <f>'Order Form'!E10</f>
        <v>50.8mm</v>
      </c>
      <c r="K9">
        <f>'Order Form'!O10</f>
        <v>0</v>
      </c>
      <c r="L9" t="str">
        <f>'Order Form'!K10</f>
        <v>LC</v>
      </c>
      <c r="M9">
        <f>'Order Form'!M10</f>
        <v>0</v>
      </c>
      <c r="N9">
        <f>'Order Form'!N10</f>
        <v>0</v>
      </c>
      <c r="O9">
        <f>'Order Form'!E24</f>
        <v>0</v>
      </c>
      <c r="P9">
        <f>'Order Form'!F24</f>
        <v>0</v>
      </c>
      <c r="Q9" s="72" t="str">
        <f>'Order Form'!G24</f>
        <v>63.5mm Catenary</v>
      </c>
      <c r="R9" s="72">
        <f>'Order Form'!H24</f>
        <v>0</v>
      </c>
      <c r="S9" s="72" t="str">
        <f>'Order Form'!I24</f>
        <v>Pear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 t="str">
        <f>'Order Form'!C11</f>
        <v>Bedroom 2</v>
      </c>
      <c r="C10">
        <f>'Order Form'!D11</f>
        <v>1</v>
      </c>
      <c r="D10" t="str">
        <f>'Order Form'!F11</f>
        <v>001 Pure White</v>
      </c>
      <c r="E10" t="str">
        <f>'Order Form'!G11</f>
        <v>OM</v>
      </c>
      <c r="F10">
        <f>'Order Form'!H11</f>
        <v>950</v>
      </c>
      <c r="G10">
        <f>'Order Form'!I11</f>
        <v>2020</v>
      </c>
      <c r="H10">
        <f>((F10*G10)/(1000*1000))*C10</f>
        <v>1.919</v>
      </c>
      <c r="I10">
        <f>'Order Form'!L11</f>
        <v>0</v>
      </c>
      <c r="J10" t="str">
        <f>'Order Form'!E11</f>
        <v>50.8mm</v>
      </c>
      <c r="K10">
        <f>'Order Form'!O11</f>
        <v>0</v>
      </c>
      <c r="L10" t="str">
        <f>'Order Form'!K11</f>
        <v>LC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 t="str">
        <f>'Order Form'!G25</f>
        <v>63.5mm Catenary</v>
      </c>
      <c r="R10" s="72">
        <f>'Order Form'!H25</f>
        <v>0</v>
      </c>
      <c r="S10" s="72" t="str">
        <f>'Order Form'!I25</f>
        <v>Pear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 t="str">
        <f>'Order Form'!C12</f>
        <v>Hall</v>
      </c>
      <c r="C11">
        <f>'Order Form'!D12</f>
        <v>1</v>
      </c>
      <c r="D11" t="str">
        <f>'Order Form'!F12</f>
        <v>001 Pure White</v>
      </c>
      <c r="E11" t="str">
        <f>'Order Form'!G12</f>
        <v>OM</v>
      </c>
      <c r="F11">
        <f>'Order Form'!H12</f>
        <v>500</v>
      </c>
      <c r="G11">
        <f>'Order Form'!I12</f>
        <v>2015</v>
      </c>
      <c r="H11">
        <f>((F11*G11)/(1000*1000))*C11</f>
        <v>1.0075000000000001</v>
      </c>
      <c r="I11">
        <f>'Order Form'!L12</f>
        <v>0</v>
      </c>
      <c r="J11" t="str">
        <f>'Order Form'!E12</f>
        <v>50.8mm</v>
      </c>
      <c r="K11">
        <f>'Order Form'!O12</f>
        <v>0</v>
      </c>
      <c r="L11" t="str">
        <f>'Order Form'!K12</f>
        <v>LC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 t="str">
        <f>'Order Form'!G26</f>
        <v>63.5mm Catenary</v>
      </c>
      <c r="R11" s="72">
        <f>'Order Form'!H26</f>
        <v>0</v>
      </c>
      <c r="S11" s="72" t="str">
        <f>'Order Form'!I26</f>
        <v>Pear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8.7975000000000012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3</v>
      </c>
      <c r="G23">
        <f t="shared" ref="G23:G33" si="3">VLOOKUP(G8,DropRow,2,TRUE)</f>
        <v>11</v>
      </c>
      <c r="H23">
        <f>IF(C8=0,0,H8/C8)</f>
        <v>1.8427500000000001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10</v>
      </c>
      <c r="G24">
        <f t="shared" si="3"/>
        <v>11</v>
      </c>
      <c r="H24">
        <f t="shared" ref="H24:H33" si="10">IF(C9=0,0,H9/C9)</f>
        <v>4.0282499999999999</v>
      </c>
      <c r="J24">
        <f t="shared" ca="1" si="4"/>
        <v>50</v>
      </c>
      <c r="K24">
        <f t="shared" ca="1" si="5"/>
        <v>0</v>
      </c>
      <c r="L24" s="74">
        <f t="shared" ca="1" si="6"/>
        <v>0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4</v>
      </c>
      <c r="G25">
        <f t="shared" si="3"/>
        <v>11</v>
      </c>
      <c r="H25">
        <f t="shared" si="10"/>
        <v>1.919</v>
      </c>
      <c r="J25">
        <f t="shared" ca="1" si="4"/>
        <v>50</v>
      </c>
      <c r="K25">
        <f t="shared" ca="1" si="5"/>
        <v>0</v>
      </c>
      <c r="L25" s="74">
        <f t="shared" ca="1" si="6"/>
        <v>0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1</v>
      </c>
      <c r="G26">
        <f t="shared" si="3"/>
        <v>11</v>
      </c>
      <c r="H26">
        <f t="shared" si="10"/>
        <v>1.0075000000000001</v>
      </c>
      <c r="J26">
        <f t="shared" ca="1" si="4"/>
        <v>50</v>
      </c>
      <c r="K26">
        <f t="shared" ca="1" si="5"/>
        <v>0</v>
      </c>
      <c r="L26" s="74">
        <f t="shared" ca="1" si="6"/>
        <v>0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157.97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157.97</v>
      </c>
      <c r="X38" s="63">
        <f ca="1">D38</f>
        <v>0</v>
      </c>
      <c r="Y38">
        <f ca="1">SUM(E38:V38)</f>
        <v>157.97</v>
      </c>
      <c r="Z38">
        <f ca="1">IF(W38="POA","POA",X38+(Y38*(1-$B$1)))</f>
        <v>110.57899999999999</v>
      </c>
      <c r="AA38">
        <f ca="1">IF(W38="POA","POA",ROUND(Z38*C8,2))</f>
        <v>110.58</v>
      </c>
      <c r="AB38">
        <f ca="1">W38*C8</f>
        <v>157.97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327.63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327.63</v>
      </c>
      <c r="X39" s="63">
        <f t="shared" ref="X39:X48" ca="1" si="21">D39</f>
        <v>0</v>
      </c>
      <c r="Y39">
        <f t="shared" ref="Y39:Y48" ca="1" si="22">SUM(E39:V39)</f>
        <v>327.63</v>
      </c>
      <c r="Z39">
        <f t="shared" ref="Z39:Z48" ca="1" si="23">IF(W39="POA","POA",X39+(Y39*(1-$B$1)))</f>
        <v>229.34099999999998</v>
      </c>
      <c r="AA39">
        <f t="shared" ref="AA39:AA48" ca="1" si="24">IF(W39="POA","POA",Z39*C9)</f>
        <v>229.34099999999998</v>
      </c>
      <c r="AB39">
        <f t="shared" ref="AB39:AB48" ca="1" si="25">W39*C9</f>
        <v>327.63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176.47</v>
      </c>
      <c r="L40">
        <f t="shared" ca="1" si="18"/>
        <v>0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176.47</v>
      </c>
      <c r="X40" s="63">
        <f t="shared" ca="1" si="21"/>
        <v>0</v>
      </c>
      <c r="Y40">
        <f t="shared" ca="1" si="22"/>
        <v>176.47</v>
      </c>
      <c r="Z40">
        <f t="shared" ca="1" si="23"/>
        <v>123.529</v>
      </c>
      <c r="AA40">
        <f t="shared" ca="1" si="24"/>
        <v>123.529</v>
      </c>
      <c r="AB40">
        <f t="shared" ca="1" si="25"/>
        <v>176.47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105.43</v>
      </c>
      <c r="L41">
        <f t="shared" ca="1" si="18"/>
        <v>0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105.43</v>
      </c>
      <c r="X41" s="63">
        <f t="shared" ca="1" si="21"/>
        <v>0</v>
      </c>
      <c r="Y41">
        <f t="shared" ca="1" si="22"/>
        <v>105.43</v>
      </c>
      <c r="Z41">
        <f t="shared" ca="1" si="23"/>
        <v>73.801000000000002</v>
      </c>
      <c r="AA41">
        <f t="shared" ca="1" si="24"/>
        <v>73.801000000000002</v>
      </c>
      <c r="AB41">
        <f t="shared" ca="1" si="25"/>
        <v>105.43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537.25099999999998</v>
      </c>
      <c r="AB51">
        <f ca="1">SUM(AB38:AB48)</f>
        <v>767.5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8.7975000000000012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537.25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2019-01-02T16:53:12Z</cp:lastPrinted>
  <dcterms:created xsi:type="dcterms:W3CDTF">2007-01-10T21:20:53Z</dcterms:created>
  <dcterms:modified xsi:type="dcterms:W3CDTF">2019-06-14T14:01:42Z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