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smineBrochet\OneDrive - CP Interiors Ltd\Docs for BM\"/>
    </mc:Choice>
  </mc:AlternateContent>
  <xr:revisionPtr revIDLastSave="0" documentId="8_{2C990893-D051-4E76-AD67-9BE306917F07}" xr6:coauthVersionLast="43" xr6:coauthVersionMax="43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-120" yWindow="-120" windowWidth="29040" windowHeight="158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24" i="7" s="1"/>
  <c r="R39" i="7" s="1"/>
  <c r="R10" i="7"/>
  <c r="F10" i="7"/>
  <c r="F25" i="7" s="1"/>
  <c r="R11" i="7"/>
  <c r="F11" i="7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5" i="6"/>
  <c r="O26" i="6"/>
  <c r="O27" i="6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K29" i="7" s="1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J27" i="7" s="1"/>
  <c r="G12" i="7"/>
  <c r="G27" i="7" s="1"/>
  <c r="K12" i="7"/>
  <c r="K27" i="7" s="1"/>
  <c r="C12" i="7"/>
  <c r="L12" i="7"/>
  <c r="L27" i="7" s="1"/>
  <c r="U12" i="7"/>
  <c r="U27" i="7" s="1"/>
  <c r="U42" i="7" s="1"/>
  <c r="V12" i="7"/>
  <c r="V27" i="7" s="1"/>
  <c r="V42" i="7" s="1"/>
  <c r="D12" i="7"/>
  <c r="D27" i="7" s="1"/>
  <c r="D42" i="7" s="1"/>
  <c r="X42" i="7" s="1"/>
  <c r="J11" i="7"/>
  <c r="J26" i="7" s="1"/>
  <c r="G11" i="7"/>
  <c r="G26" i="7" s="1"/>
  <c r="K11" i="7"/>
  <c r="K26" i="7" s="1"/>
  <c r="C11" i="7"/>
  <c r="L11" i="7"/>
  <c r="L26" i="7" s="1"/>
  <c r="U11" i="7"/>
  <c r="U26" i="7" s="1"/>
  <c r="U41" i="7" s="1"/>
  <c r="V11" i="7"/>
  <c r="V26" i="7" s="1"/>
  <c r="V41" i="7" s="1"/>
  <c r="D11" i="7"/>
  <c r="D26" i="7" s="1"/>
  <c r="D41" i="7" s="1"/>
  <c r="J10" i="7"/>
  <c r="J25" i="7" s="1"/>
  <c r="G10" i="7"/>
  <c r="K10" i="7"/>
  <c r="K25" i="7" s="1"/>
  <c r="C10" i="7"/>
  <c r="L10" i="7"/>
  <c r="L25" i="7" s="1"/>
  <c r="U10" i="7"/>
  <c r="U25" i="7" s="1"/>
  <c r="U40" i="7" s="1"/>
  <c r="V10" i="7"/>
  <c r="V25" i="7" s="1"/>
  <c r="V40" i="7" s="1"/>
  <c r="D10" i="7"/>
  <c r="D25" i="7" s="1"/>
  <c r="D40" i="7" s="1"/>
  <c r="J9" i="7"/>
  <c r="J24" i="7" s="1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I35" i="13" s="1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39" i="7" s="1"/>
  <c r="Q10" i="7"/>
  <c r="Q25" i="7" s="1"/>
  <c r="Q40" i="7" s="1"/>
  <c r="Q11" i="7"/>
  <c r="Q26" i="7" s="1"/>
  <c r="Q41" i="7" s="1"/>
  <c r="Q12" i="7"/>
  <c r="Q13" i="7"/>
  <c r="Q28" i="7" s="1"/>
  <c r="Q43" i="7" s="1"/>
  <c r="Q14" i="7"/>
  <c r="Q29" i="7" s="1"/>
  <c r="Q44" i="7" s="1"/>
  <c r="Q15" i="7"/>
  <c r="Q30" i="7" s="1"/>
  <c r="Q45" i="7" s="1"/>
  <c r="Q16" i="7"/>
  <c r="Q31" i="7" s="1"/>
  <c r="Q46" i="7" s="1"/>
  <c r="Q17" i="7"/>
  <c r="Q32" i="7" s="1"/>
  <c r="Q47" i="7" s="1"/>
  <c r="Q18" i="7"/>
  <c r="Q33" i="7" s="1"/>
  <c r="Q48" i="7" s="1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F26" i="7"/>
  <c r="V24" i="7"/>
  <c r="V39" i="7" s="1"/>
  <c r="U24" i="7"/>
  <c r="U39" i="7" s="1"/>
  <c r="L24" i="7"/>
  <c r="D24" i="7"/>
  <c r="D39" i="7" s="1"/>
  <c r="K24" i="7"/>
  <c r="H26" i="7"/>
  <c r="C41" i="7"/>
  <c r="C26" i="7"/>
  <c r="H28" i="7"/>
  <c r="C43" i="7"/>
  <c r="C28" i="7"/>
  <c r="H30" i="7"/>
  <c r="C45" i="7"/>
  <c r="C30" i="7"/>
  <c r="H32" i="7"/>
  <c r="C47" i="7"/>
  <c r="C32" i="7"/>
  <c r="H25" i="7"/>
  <c r="C40" i="7"/>
  <c r="C25" i="7"/>
  <c r="H27" i="7"/>
  <c r="C42" i="7"/>
  <c r="C27" i="7"/>
  <c r="C44" i="7"/>
  <c r="C29" i="7"/>
  <c r="H31" i="7"/>
  <c r="C46" i="7"/>
  <c r="C31" i="7"/>
  <c r="H33" i="7"/>
  <c r="Q27" i="7"/>
  <c r="Q42" i="7" s="1"/>
  <c r="H12" i="7"/>
  <c r="J13" i="6" s="1"/>
  <c r="J13" i="13" s="1"/>
  <c r="O24" i="6"/>
  <c r="K33" i="7"/>
  <c r="U23" i="7"/>
  <c r="V23" i="7"/>
  <c r="D23" i="7"/>
  <c r="J23" i="7"/>
  <c r="K23" i="7"/>
  <c r="H48" i="7"/>
  <c r="L23" i="7"/>
  <c r="C23" i="7" l="1"/>
  <c r="H35" i="6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24" i="7"/>
  <c r="H8" i="7"/>
  <c r="H23" i="7" s="1"/>
  <c r="C24" i="7"/>
  <c r="G25" i="7"/>
  <c r="R27" i="7"/>
  <c r="R42" i="7" s="1"/>
  <c r="H11" i="7"/>
  <c r="J12" i="6" s="1"/>
  <c r="J12" i="13" s="1"/>
  <c r="H17" i="7"/>
  <c r="J18" i="6" s="1"/>
  <c r="J18" i="13" s="1"/>
  <c r="D50" i="7"/>
  <c r="H15" i="7"/>
  <c r="J16" i="6" s="1"/>
  <c r="J16" i="13" s="1"/>
  <c r="X39" i="7"/>
  <c r="W39" i="7"/>
  <c r="AB39" i="7" s="1"/>
  <c r="W42" i="7"/>
  <c r="AB42" i="7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W40" i="7"/>
  <c r="X40" i="7"/>
  <c r="X41" i="7"/>
  <c r="W41" i="7"/>
  <c r="X43" i="7"/>
  <c r="W43" i="7"/>
  <c r="X48" i="7"/>
  <c r="W48" i="7"/>
  <c r="H41" i="7"/>
  <c r="H44" i="7"/>
  <c r="H46" i="7"/>
  <c r="H47" i="7"/>
  <c r="H45" i="7"/>
  <c r="H39" i="7"/>
  <c r="H43" i="7"/>
  <c r="H40" i="7"/>
  <c r="H42" i="7"/>
  <c r="H38" i="7"/>
  <c r="Q38" i="7" l="1"/>
  <c r="L39" i="7"/>
  <c r="Y39" i="7" s="1"/>
  <c r="Z39" i="7" s="1"/>
  <c r="AA39" i="7" s="1"/>
  <c r="L38" i="7"/>
  <c r="L40" i="7"/>
  <c r="Y40" i="7" s="1"/>
  <c r="Z40" i="7" s="1"/>
  <c r="N25" i="6" s="1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Z42" i="7" s="1"/>
  <c r="N27" i="6" s="1"/>
  <c r="L45" i="7"/>
  <c r="Y45" i="7" s="1"/>
  <c r="Z45" i="7" s="1"/>
  <c r="N30" i="6" s="1"/>
  <c r="L41" i="7"/>
  <c r="Y41" i="7" s="1"/>
  <c r="Z41" i="7" s="1"/>
  <c r="N26" i="6" s="1"/>
  <c r="H19" i="7"/>
  <c r="J9" i="6"/>
  <c r="D54" i="7"/>
  <c r="O35" i="6" s="1"/>
  <c r="AB43" i="7"/>
  <c r="AB48" i="7"/>
  <c r="Z48" i="7"/>
  <c r="N33" i="6" s="1"/>
  <c r="AB41" i="7"/>
  <c r="AB40" i="7"/>
  <c r="AB46" i="7"/>
  <c r="Y38" i="7" l="1"/>
  <c r="W38" i="7"/>
  <c r="AB38" i="7" s="1"/>
  <c r="AB51" i="7" s="1"/>
  <c r="X61" i="7" s="1"/>
  <c r="O37" i="6" s="1"/>
  <c r="A1" i="6"/>
  <c r="A1" i="13"/>
  <c r="X58" i="7"/>
  <c r="J9" i="13"/>
  <c r="J20" i="6"/>
  <c r="J20" i="13" s="1"/>
  <c r="N24" i="6"/>
  <c r="AA44" i="7"/>
  <c r="AA45" i="7"/>
  <c r="N32" i="6"/>
  <c r="AA42" i="7"/>
  <c r="AA46" i="7"/>
  <c r="AA40" i="7"/>
  <c r="AA41" i="7"/>
  <c r="AA48" i="7"/>
  <c r="AA43" i="7"/>
  <c r="Z38" i="7" l="1"/>
  <c r="N23" i="6" s="1"/>
  <c r="AA38" i="7" l="1"/>
  <c r="AA51" i="7" s="1"/>
  <c r="X55" i="7"/>
  <c r="O23" i="6" l="1"/>
  <c r="X60" i="7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<sst xmlns="http://schemas.openxmlformats.org/spreadsheetml/2006/main" count="621" uniqueCount="350">
  <si>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</si>
  <si>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</si>
  <si>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</si>
  <si>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</si>
  <si>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</si>
  <si>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</si>
  <si>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</si>
  <si>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</si>
  <si>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</si>
  <si>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</si>
  <si>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</si>
  <si>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</si>
  <si>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</si>
  <si>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</si>
  <si>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</si>
  <si>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</si>
  <si>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</si>
  <si>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</si>
  <si>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</si>
  <si>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</si>
  <si>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</si>
  <si>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</si>
  <si>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</si>
  <si>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</si>
  <si>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</si>
  <si>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</si>
  <si>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</si>
  <si>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</si>
  <si>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</si>
  <si>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</si>
  <si>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</si>
  <si>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</si>
  <si>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</si>
  <si>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</si>
  <si>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</si>
  <si>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</si>
  <si>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</si>
  <si>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</si>
  <si>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</si>
  <si>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</si>
  <si>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</si>
  <si>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</si>
  <si>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</si>
  <si>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</si>
  <si>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</si>
  <si>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</si>
  <si>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</si>
  <si>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</si>
  <si>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</si>
  <si>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</si>
  <si>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</si>
  <si>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</si>
  <si>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</si>
  <si>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</si>
  <si>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</si>
  <si>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</si>
  <si>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</si>
  <si>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</si>
  <si>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</si>
  <si>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</si>
  <si>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</si>
  <si>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</si>
  <si>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</si>
  <si>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</si>
  <si>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</si>
  <si>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</si>
  <si>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</si>
  <si>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</si>
  <si>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</si>
  <si>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</si>
  <si>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</si>
  <si>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</si>
  <si>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</si>
  <si>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</si>
  <si>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</si>
  <si>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</si>
  <si>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</si>
  <si>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</si>
  <si>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</si>
  <si>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</si>
  <si>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</si>
  <si>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</si>
  <si>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</si>
  <si>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</si>
  <si>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</si>
  <si>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</si>
  <si>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</si>
  <si>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</si>
  <si>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</si>
  <si>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</si>
  <si>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</si>
  <si>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</si>
  <si>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</si>
  <si>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</si>
  <si>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</si>
  <si>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</si>
  <si>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</si>
  <si>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</si>
  <si>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</si>
  <si>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</si>
  <si>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</si>
  <si>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</si>
  <si>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</si>
  <si>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</si>
  <si>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</si>
  <si>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</si>
  <si>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</si>
  <si>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</si>
  <si>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</si>
  <si>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</si>
  <si>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</si>
  <si>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</si>
  <si>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</si>
  <si>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</si>
  <si>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</si>
  <si>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</si>
  <si>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</si>
  <si>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</si>
  <si>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</si>
  <si>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</si>
  <si>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</si>
  <si>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</si>
  <si>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</si>
  <si>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</si>
  <si>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</si>
  <si>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</si>
  <si>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</si>
  <si>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</si>
  <si>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</si>
  <si>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</si>
  <si>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</si>
  <si>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</si>
  <si>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</si>
  <si>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</si>
  <si>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</si>
  <si>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</si>
  <si>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</si>
  <si>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</si>
  <si>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</si>
  <si>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</si>
  <si>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</si>
  <si>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</si>
  <si>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</si>
  <si>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</si>
  <si>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</si>
  <si>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</si>
  <si>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</si>
  <si>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</si>
  <si>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</si>
  <si>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</si>
  <si>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</si>
  <si>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</si>
  <si>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</si>
  <si>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</si>
  <si>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</si>
  <si>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</si>
  <si>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</si>
  <si>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</si>
  <si>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</si>
  <si>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</si>
  <si>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</si>
  <si>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</si>
  <si>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</si>
  <si>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</si>
  <si>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</si>
  <si>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</si>
  <si>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</si>
  <si>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</si>
  <si>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</si>
  <si>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</si>
  <si>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</si>
  <si>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</si>
  <si>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</si>
  <si>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</si>
  <si>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</si>
  <si>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</si>
  <si>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</si>
  <si>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</si>
  <si>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</si>
  <si>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</si>
  <si>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</si>
  <si>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</si>
  <si>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</si>
  <si>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</si>
  <si>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</si>
  <si>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</si>
  <si>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</si>
  <si>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</si>
  <si>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</si>
  <si>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</si>
  <si>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</si>
  <si>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</si>
  <si>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</si>
  <si>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</si>
  <si>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</si>
  <si>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</si>
  <si>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</si>
  <si>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</si>
  <si>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</si>
  <si>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</si>
  <si>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</si>
  <si>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</si>
  <si>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</si>
  <si>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</si>
  <si>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</si>
  <si>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</si>
  <si>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</si>
  <si>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</si>
  <si>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</si>
  <si>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</si>
  <si>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</si>
  <si>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</si>
  <si>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</si>
  <si>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</si>
  <si>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</si>
  <si>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</si>
  <si>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</si>
  <si>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</si>
  <si>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</si>
  <si>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</si>
  <si>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</si>
  <si>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</si>
  <si>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</si>
  <si>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</si>
  <si>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</si>
  <si>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</si>
  <si>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</si>
  <si>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</si>
  <si>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</si>
  <si>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</si>
  <si>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</si>
  <si>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</si>
  <si>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</si>
  <si>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</si>
  <si>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</si>
  <si>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</si>
  <si>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</si>
  <si>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</si>
  <si>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</si>
  <si>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</si>
  <si>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</si>
  <si>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</si>
  <si>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</si>
  <si>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</si>
  <si>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</si>
  <si>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</si>
  <si>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</si>
  <si>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</si>
  <si>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</si>
  <si>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</si>
  <si>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</si>
  <si>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</si>
  <si>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</si>
  <si>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</si>
  <si>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</si>
  <si>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</si>
  <si>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</si>
  <si>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</si>
  <si>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</si>
  <si>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</si>
  <si>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</si>
  <si>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</si>
  <si>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</si>
  <si>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</si>
  <si>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</si>
  <si>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</si>
  <si>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</si>
  <si>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</si>
  <si>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</si>
  <si>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</si>
  <si>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</si>
  <si>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</si>
  <si>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</si>
  <si>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</si>
  <si>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</si>
  <si>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</si>
  <si>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</si>
  <si>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</si>
  <si>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</si>
  <si>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</si>
  <si>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</si>
  <si>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</si>
  <si>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</si>
  <si>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</si>
  <si>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</si>
  <si>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</si>
  <si>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</si>
  <si>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</si>
  <si>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</si>
  <si>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</si>
  <si>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</si>
  <si>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</si>
  <si>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</si>
  <si>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</si>
  <si>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</si>
  <si>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</si>
  <si>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</si>
  <si>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</si>
  <si>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</si>
  <si>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</si>
  <si>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</si>
  <si>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</si>
  <si>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</si>
  <si>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</si>
  <si>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</si>
  <si>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</si>
  <si>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</si>
  <si>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</si>
  <si>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</si>
  <si>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</si>
  <si>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</si>
  <si>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</si>
  <si>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</si>
  <si>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</si>
  <si>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</si>
  <si>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</si>
  <si>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</si>
  <si>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</si>
  <si>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</si>
  <si>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</si>
  <si>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</si>
  <si>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</si>
  <si>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</si>
  <si>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</si>
  <si>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</si>
  <si>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</si>
  <si>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</si>
  <si>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</si>
  <si>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</si>
  <si>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</si>
  <si>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</si>
  <si>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</si>
  <si>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</si>
  <si>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</si>
  <si>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</si>
  <si>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</si>
  <si>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</si>
  <si>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</si>
  <si>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</si>
  <si>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</si>
  <si>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</si>
  <si>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</si>
  <si>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</si>
  <si>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</si>
  <si>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</si>
  <si>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</si>
  <si>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</si>
  <si>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080 Taupe Gray</t>
  </si>
  <si>
    <t>Cloak room</t>
  </si>
  <si>
    <t>SO8707 / Gollop / cloaks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</si>
</sst>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2" xfId="4" applyBorder="1" applyAlignment="1" applyProtection="1">
      <alignment horizontal="center" vertical="top" wrapText="1"/>
      <protection locked="0"/>
    </xf>
    <xf numFmtId="0" fontId="1" fillId="0" borderId="2" xfId="4" applyBorder="1" applyAlignment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U10" sqref="U10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0.61609999999999998</v>
      </c>
      <c r="B1" s="17" t="str">
        <f>'Price Calculations'!D1</f>
        <v>Trade</v>
      </c>
      <c r="C1" s="53"/>
      <c r="D1" s="224" t="str">
        <f ca="1">IF(TODAY()&lt;40589,"This Form is Not Valid until 15th Feb","The PureWood Order Form")</f>
        <v>The PureWood Order Form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32" t="s">
        <v>344</v>
      </c>
      <c r="F2" s="233"/>
      <c r="G2" s="234"/>
      <c r="H2" s="31"/>
      <c r="I2" s="32" t="s">
        <v>103</v>
      </c>
      <c r="J2" s="220"/>
      <c r="K2" s="221"/>
      <c r="L2" s="31"/>
      <c r="M2" s="32" t="s">
        <v>104</v>
      </c>
      <c r="N2" s="225"/>
      <c r="O2" s="22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25" t="s">
        <v>345</v>
      </c>
      <c r="F4" s="231"/>
      <c r="G4" s="226"/>
      <c r="H4" s="29"/>
      <c r="I4" s="38" t="s">
        <v>105</v>
      </c>
      <c r="J4" s="222" t="s">
        <v>349</v>
      </c>
      <c r="K4" s="223"/>
      <c r="L4" s="34"/>
      <c r="M4" s="32" t="s">
        <v>106</v>
      </c>
      <c r="N4" s="227"/>
      <c r="O4" s="22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35"/>
      <c r="L5" s="235"/>
      <c r="M5" s="235"/>
      <c r="N5" s="235"/>
      <c r="O5" s="41"/>
      <c r="P5" s="5"/>
    </row>
    <row r="6" spans="1:20" ht="15.75" customHeight="1" thickBot="1" x14ac:dyDescent="0.25">
      <c r="A6" s="219" t="s">
        <v>119</v>
      </c>
      <c r="B6" s="219"/>
      <c r="C6" s="219"/>
      <c r="D6" s="42" t="s">
        <v>97</v>
      </c>
      <c r="E6" s="228" t="s">
        <v>265</v>
      </c>
      <c r="F6" s="229"/>
      <c r="G6" s="230"/>
      <c r="H6" s="43"/>
      <c r="I6" s="42" t="s">
        <v>61</v>
      </c>
      <c r="J6" s="222" t="s">
        <v>246</v>
      </c>
      <c r="K6" s="22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348</v>
      </c>
      <c r="D9" s="12">
        <v>1</v>
      </c>
      <c r="E9" s="12" t="s">
        <v>11</v>
      </c>
      <c r="F9" s="12" t="s">
        <v>347</v>
      </c>
      <c r="G9" s="12" t="s">
        <v>276</v>
      </c>
      <c r="H9" s="12">
        <v>610</v>
      </c>
      <c r="I9" s="12">
        <v>1010</v>
      </c>
      <c r="J9" s="172">
        <f>'Price Calculations'!H8</f>
        <v>0.61609999999999998</v>
      </c>
      <c r="K9" s="12" t="s">
        <v>36</v>
      </c>
      <c r="L9" s="12" t="s">
        <v>91</v>
      </c>
      <c r="M9" s="12" t="s">
        <v>91</v>
      </c>
      <c r="N9" s="12" t="s">
        <v>85</v>
      </c>
      <c r="O9" s="192" t="s">
        <v>317</v>
      </c>
    </row>
    <row r="10" spans="1:20" ht="15" customHeight="1" x14ac:dyDescent="0.2">
      <c r="B10" s="9" t="s">
        <v>3</v>
      </c>
      <c r="C10" s="179"/>
      <c r="D10" s="13"/>
      <c r="E10" s="13"/>
      <c r="F10" s="13"/>
      <c r="G10" s="13"/>
      <c r="H10" s="13"/>
      <c r="I10" s="13"/>
      <c r="J10" s="172">
        <f>'Price Calculations'!H9</f>
        <v>0</v>
      </c>
      <c r="K10" s="13"/>
      <c r="L10" s="13"/>
      <c r="M10" s="13"/>
      <c r="N10" s="13"/>
      <c r="O10" s="193"/>
    </row>
    <row r="11" spans="1:20" ht="15" customHeight="1" x14ac:dyDescent="0.2">
      <c r="B11" s="10" t="s">
        <v>4</v>
      </c>
      <c r="C11" s="118"/>
      <c r="D11" s="14"/>
      <c r="E11" s="14"/>
      <c r="F11" s="14"/>
      <c r="G11" s="14"/>
      <c r="H11" s="14"/>
      <c r="I11" s="14"/>
      <c r="J11" s="173">
        <f>'Price Calculations'!H10</f>
        <v>0</v>
      </c>
      <c r="K11" s="14"/>
      <c r="L11" s="14"/>
      <c r="M11" s="14"/>
      <c r="N11" s="14"/>
      <c r="O11" s="194"/>
    </row>
    <row r="12" spans="1:20" s="6" customFormat="1" ht="15" customHeight="1" x14ac:dyDescent="0.2">
      <c r="A12"/>
      <c r="B12" s="9" t="s">
        <v>5</v>
      </c>
      <c r="C12" s="117"/>
      <c r="D12" s="13"/>
      <c r="E12" s="13"/>
      <c r="F12" s="13"/>
      <c r="G12" s="13"/>
      <c r="H12" s="13"/>
      <c r="I12" s="13"/>
      <c r="J12" s="172">
        <f>'Price Calculations'!H11</f>
        <v>0</v>
      </c>
      <c r="K12" s="13"/>
      <c r="L12" s="13"/>
      <c r="M12" s="13"/>
      <c r="N12" s="13"/>
      <c r="O12" s="193"/>
      <c r="P12"/>
      <c r="Q12"/>
      <c r="R12"/>
      <c r="S12"/>
      <c r="T12"/>
    </row>
    <row r="13" spans="1:20" ht="15" customHeight="1" x14ac:dyDescent="0.2">
      <c r="B13" s="8" t="s">
        <v>6</v>
      </c>
      <c r="C13" s="119"/>
      <c r="D13" s="12"/>
      <c r="E13" s="12"/>
      <c r="F13" s="12"/>
      <c r="G13" s="12"/>
      <c r="H13" s="12"/>
      <c r="I13" s="12"/>
      <c r="J13" s="174">
        <f>'Price Calculations'!H12</f>
        <v>0</v>
      </c>
      <c r="K13" s="12"/>
      <c r="L13" s="12"/>
      <c r="M13" s="12"/>
      <c r="N13" s="12"/>
      <c r="O13" s="192"/>
    </row>
    <row r="14" spans="1:20" s="6" customFormat="1" ht="15" customHeight="1" x14ac:dyDescent="0.2">
      <c r="A14"/>
      <c r="B14" s="49" t="s">
        <v>107</v>
      </c>
      <c r="C14" s="117"/>
      <c r="D14" s="50"/>
      <c r="E14" s="50"/>
      <c r="F14" s="50"/>
      <c r="G14" s="50"/>
      <c r="H14" s="50"/>
      <c r="I14" s="50"/>
      <c r="J14" s="175">
        <f>'Price Calculations'!H13</f>
        <v>0</v>
      </c>
      <c r="K14" s="50"/>
      <c r="L14" s="50"/>
      <c r="M14" s="50"/>
      <c r="N14" s="50"/>
      <c r="O14" s="195"/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0.61609999999999998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57</v>
      </c>
      <c r="G23" s="136" t="s">
        <v>195</v>
      </c>
      <c r="H23" s="136" t="s">
        <v>113</v>
      </c>
      <c r="I23" s="69" t="s">
        <v>266</v>
      </c>
      <c r="J23" s="12" t="s">
        <v>35</v>
      </c>
      <c r="K23" s="141">
        <v>1</v>
      </c>
      <c r="L23" s="12" t="s">
        <v>113</v>
      </c>
      <c r="M23" s="207" t="s">
        <v>311</v>
      </c>
      <c r="N23" s="8">
        <f ca="1">IF(ISNA('Price Calculations'!Z38),"",ROUND('Price Calculations'!Z38,2))</f>
        <v>51.52</v>
      </c>
      <c r="O23" s="213">
        <f ca="1">IF(C9="","",IF(ISNA('Price Calculations'!AA38),"Incomplete details",'Price Calculations'!AA38))</f>
        <v>51.52</v>
      </c>
    </row>
    <row r="24" spans="1:21" ht="15" customHeight="1" x14ac:dyDescent="0.2">
      <c r="B24" s="9" t="s">
        <v>3</v>
      </c>
      <c r="C24" s="13"/>
      <c r="D24" s="13"/>
      <c r="E24" s="13"/>
      <c r="F24" s="13" t="s">
        <v>57</v>
      </c>
      <c r="G24" s="137"/>
      <c r="H24" s="137"/>
      <c r="I24" s="70"/>
      <c r="J24" s="13"/>
      <c r="K24" s="142"/>
      <c r="L24" s="13"/>
      <c r="M24" s="208"/>
      <c r="N24" s="9">
        <f ca="1">IF(ISNA('Price Calculations'!Z39),"",ROUND('Price Calculations'!Z39,2))</f>
        <v>0</v>
      </c>
      <c r="O24" s="199" t="str">
        <f>IF(C10="","",IF(ISNA('Price Calculations'!AA39),"Incomplete details",'Price Calculations'!AA39))</f>
        <v/>
      </c>
    </row>
    <row r="25" spans="1:21" ht="15" customHeight="1" x14ac:dyDescent="0.2">
      <c r="B25" s="10" t="s">
        <v>4</v>
      </c>
      <c r="C25" s="14"/>
      <c r="D25" s="14"/>
      <c r="E25" s="14"/>
      <c r="F25" s="14"/>
      <c r="G25" s="138"/>
      <c r="H25" s="138"/>
      <c r="I25" s="71"/>
      <c r="J25" s="14"/>
      <c r="K25" s="143"/>
      <c r="L25" s="14"/>
      <c r="M25" s="209"/>
      <c r="N25" s="10">
        <f ca="1">IF(ISNA('Price Calculations'!Z40),"",ROUND('Price Calculations'!Z40,2))</f>
        <v>0</v>
      </c>
      <c r="O25" s="198" t="str">
        <f>IF(C11="","",IF(ISNA('Price Calculations'!AA40),"Incomplete details",'Price Calculations'!AA40))</f>
        <v/>
      </c>
    </row>
    <row r="26" spans="1:21" ht="15" customHeight="1" x14ac:dyDescent="0.2">
      <c r="B26" s="9" t="s">
        <v>5</v>
      </c>
      <c r="C26" s="13"/>
      <c r="D26" s="13"/>
      <c r="E26" s="13"/>
      <c r="F26" s="13"/>
      <c r="G26" s="137"/>
      <c r="H26" s="137"/>
      <c r="I26" s="70"/>
      <c r="J26" s="13"/>
      <c r="K26" s="142"/>
      <c r="L26" s="13"/>
      <c r="M26" s="208"/>
      <c r="N26" s="9">
        <f ca="1">IF(ISNA('Price Calculations'!Z41),"",ROUND('Price Calculations'!Z41,2))</f>
        <v>0</v>
      </c>
      <c r="O26" s="199" t="str">
        <f>IF(C12="","",IF(ISNA('Price Calculations'!AA41),"Incomplete details",'Price Calculations'!AA41))</f>
        <v/>
      </c>
    </row>
    <row r="27" spans="1:21" ht="15" customHeight="1" x14ac:dyDescent="0.2">
      <c r="B27" s="8" t="s">
        <v>6</v>
      </c>
      <c r="C27" s="12"/>
      <c r="D27" s="12"/>
      <c r="E27" s="12"/>
      <c r="F27" s="12"/>
      <c r="G27" s="136"/>
      <c r="H27" s="136"/>
      <c r="I27" s="69"/>
      <c r="J27" s="12"/>
      <c r="K27" s="141"/>
      <c r="L27" s="12"/>
      <c r="M27" s="207"/>
      <c r="N27" s="8">
        <f ca="1">IF(ISNA('Price Calculations'!Z42),"",ROUND('Price Calculations'!Z42,2))</f>
        <v>0</v>
      </c>
      <c r="O27" s="213" t="str">
        <f>IF(C13="","",IF(ISNA('Price Calculations'!AA42),"Incomplete details",'Price Calculations'!AA42))</f>
        <v/>
      </c>
    </row>
    <row r="28" spans="1:21" ht="15" customHeight="1" x14ac:dyDescent="0.2">
      <c r="B28" s="49" t="s">
        <v>107</v>
      </c>
      <c r="C28" s="50"/>
      <c r="D28" s="50"/>
      <c r="E28" s="50"/>
      <c r="F28" s="50"/>
      <c r="G28" s="137"/>
      <c r="H28" s="137"/>
      <c r="I28" s="70"/>
      <c r="J28" s="50"/>
      <c r="K28" s="148"/>
      <c r="L28" s="50"/>
      <c r="M28" s="210"/>
      <c r="N28" s="49">
        <f ca="1">IF(ISNA('Price Calculations'!Z43),"",ROUND('Price Calculations'!Z43,2))</f>
        <v>0</v>
      </c>
      <c r="O28" s="199" t="str">
        <f>IF(C14="","",IF(ISNA('Price Calculations'!AA43),"Incomplete details",'Price Calculations'!AA43))</f>
        <v/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40" t="s">
        <v>64</v>
      </c>
      <c r="C35" s="241"/>
      <c r="D35" s="241"/>
      <c r="E35" s="241"/>
      <c r="F35" s="241"/>
      <c r="G35" s="241"/>
      <c r="H35" s="240" t="str">
        <f>IF(DeliverAddress="Alternative","Alternative Address","")</f>
        <v/>
      </c>
      <c r="I35" s="248"/>
      <c r="J35" s="146" t="s">
        <v>255</v>
      </c>
      <c r="K35" s="214"/>
      <c r="L35" t="str">
        <f>IF(L36&lt;&gt;" ","Extras","")</f>
        <v/>
      </c>
      <c r="M35" s="249"/>
      <c r="N35" s="249"/>
      <c r="O35" s="215">
        <f>'Price Calculations'!D54</f>
        <v>0</v>
      </c>
      <c r="P35" s="204"/>
    </row>
    <row r="36" spans="2:16" x14ac:dyDescent="0.2">
      <c r="B36" s="242"/>
      <c r="C36" s="243"/>
      <c r="D36" s="243"/>
      <c r="E36" s="243"/>
      <c r="F36" s="243"/>
      <c r="G36" s="243"/>
      <c r="H36" s="243"/>
      <c r="I36" s="243"/>
      <c r="J36" s="149"/>
      <c r="K36" s="201"/>
      <c r="L36" s="145" t="str">
        <f>'Price Calculations'!Z59</f>
        <v xml:space="preserve"> </v>
      </c>
      <c r="M36" s="252" t="s">
        <v>256</v>
      </c>
      <c r="N36" s="253"/>
      <c r="O36" s="202">
        <f ca="1">'Price Calculations'!X60</f>
        <v>0</v>
      </c>
      <c r="P36" s="204"/>
    </row>
    <row r="37" spans="2:16" x14ac:dyDescent="0.2">
      <c r="B37" s="244"/>
      <c r="C37" s="245"/>
      <c r="D37" s="245"/>
      <c r="E37" s="245"/>
      <c r="F37" s="245"/>
      <c r="G37" s="245"/>
      <c r="H37" s="245"/>
      <c r="I37" s="245"/>
      <c r="J37" s="150"/>
      <c r="K37" s="201"/>
      <c r="L37" s="145"/>
      <c r="M37" s="254" t="s">
        <v>117</v>
      </c>
      <c r="N37" s="255"/>
      <c r="O37" s="205">
        <f ca="1">'Price Calculations'!X61</f>
        <v>9.99</v>
      </c>
      <c r="P37" s="204"/>
    </row>
    <row r="38" spans="2:16" ht="13.5" thickBot="1" x14ac:dyDescent="0.25">
      <c r="B38" s="244"/>
      <c r="C38" s="245"/>
      <c r="D38" s="245"/>
      <c r="E38" s="245"/>
      <c r="F38" s="245"/>
      <c r="G38" s="245"/>
      <c r="H38" s="245"/>
      <c r="I38" s="245"/>
      <c r="J38" s="150"/>
      <c r="K38" s="201"/>
      <c r="L38" s="145"/>
      <c r="M38" s="250" t="str">
        <f>IF('Price Calculations'!X59&gt;0,"Extras","")</f>
        <v/>
      </c>
      <c r="N38" s="251"/>
      <c r="O38" s="205">
        <f>'Price Calculations'!X59</f>
        <v>0</v>
      </c>
      <c r="P38" s="204"/>
    </row>
    <row r="39" spans="2:16" x14ac:dyDescent="0.2">
      <c r="B39" s="244"/>
      <c r="C39" s="245"/>
      <c r="D39" s="245"/>
      <c r="E39" s="245"/>
      <c r="F39" s="245"/>
      <c r="G39" s="245"/>
      <c r="H39" s="245"/>
      <c r="I39" s="245"/>
      <c r="J39" s="150"/>
      <c r="K39" s="201"/>
      <c r="L39" s="145"/>
      <c r="M39" s="238" t="s">
        <v>62</v>
      </c>
      <c r="N39" s="239"/>
      <c r="O39" s="202">
        <f ca="1">IF(OR(O24="POA",O25="POA",O26="POA",O27="POA",O28="POA",O29="POA",O30="POA",O31="POA",O32="POA",O33="POA",O35="POA"),"POA",'Price Calculations'!X66+O35+O38)</f>
        <v>61.51</v>
      </c>
      <c r="P39" s="216"/>
    </row>
    <row r="40" spans="2:16" x14ac:dyDescent="0.2">
      <c r="B40" s="244"/>
      <c r="C40" s="245"/>
      <c r="D40" s="245"/>
      <c r="E40" s="245"/>
      <c r="F40" s="245"/>
      <c r="G40" s="245"/>
      <c r="H40" s="245"/>
      <c r="I40" s="245"/>
      <c r="J40" s="150"/>
      <c r="K40" s="201"/>
      <c r="L40" s="145"/>
      <c r="M40" s="238" t="s">
        <v>346</v>
      </c>
      <c r="N40" s="239"/>
      <c r="O40" s="205">
        <f ca="1">IF(O35="POA","POA",ROUND(O39*VAT_Rate,2))</f>
        <v>0</v>
      </c>
      <c r="P40" s="204"/>
    </row>
    <row r="41" spans="2:16" ht="13.5" thickBot="1" x14ac:dyDescent="0.25">
      <c r="B41" s="246"/>
      <c r="C41" s="247"/>
      <c r="D41" s="247"/>
      <c r="E41" s="247"/>
      <c r="F41" s="247"/>
      <c r="G41" s="247"/>
      <c r="H41" s="247"/>
      <c r="I41" s="247"/>
      <c r="J41" s="151"/>
      <c r="K41" s="201"/>
      <c r="L41" s="51"/>
      <c r="M41" s="236" t="s">
        <v>63</v>
      </c>
      <c r="N41" s="237"/>
      <c r="O41" s="203">
        <f ca="1">IF(ISNA(O35),"Incomplete details",IF(O35="POA","POA",SUM(O39:P40)))</f>
        <v>61.51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0.61609999999999998</v>
      </c>
      <c r="B1" s="17" t="str">
        <f>'Price Calculations'!D1</f>
        <v>Trade</v>
      </c>
      <c r="C1" s="53"/>
      <c r="D1" s="224" t="str">
        <f ca="1">IF(TODAY()&lt;40589,"This Form is Not Valid until 15th Feb","The PureWood Order Form")</f>
        <v>The PureWood Order Form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32" t="str">
        <f>Dealer_Name</f>
        <v>CP Interiors</v>
      </c>
      <c r="F2" s="233"/>
      <c r="G2" s="234"/>
      <c r="H2" s="31"/>
      <c r="I2" s="32" t="s">
        <v>103</v>
      </c>
      <c r="J2" s="220">
        <f>Dealer_Order_No</f>
        <v>0</v>
      </c>
      <c r="K2" s="221"/>
      <c r="L2" s="31"/>
      <c r="M2" s="32" t="s">
        <v>104</v>
      </c>
      <c r="N2" s="225">
        <f>SC_Order_No</f>
        <v>0</v>
      </c>
      <c r="O2" s="22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25" t="str">
        <f>SC_ACno</f>
        <v>CPSUN</v>
      </c>
      <c r="F4" s="231"/>
      <c r="G4" s="226"/>
      <c r="H4" s="29"/>
      <c r="I4" s="38" t="s">
        <v>105</v>
      </c>
      <c r="J4" s="222" t="str">
        <f>Customer_Name</f>
        <v>SO8707 / Gollop / cloaks</v>
      </c>
      <c r="K4" s="223"/>
      <c r="L4" s="34"/>
      <c r="M4" s="32" t="s">
        <v>106</v>
      </c>
      <c r="N4" s="227">
        <f>Order_Date</f>
        <v>0</v>
      </c>
      <c r="O4" s="22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35"/>
      <c r="L5" s="235"/>
      <c r="M5" s="235"/>
      <c r="N5" s="235"/>
      <c r="O5" s="41"/>
      <c r="P5" s="5"/>
    </row>
    <row r="6" spans="1:20" ht="15.75" customHeight="1" thickBot="1" x14ac:dyDescent="0.25">
      <c r="A6" s="219" t="s">
        <v>119</v>
      </c>
      <c r="B6" s="219"/>
      <c r="C6" s="219"/>
      <c r="D6" s="42" t="s">
        <v>97</v>
      </c>
      <c r="E6" s="228" t="str">
        <f>WoodType</f>
        <v>PureWood Blinds</v>
      </c>
      <c r="F6" s="229"/>
      <c r="G6" s="230"/>
      <c r="H6" s="43"/>
      <c r="I6" s="42" t="s">
        <v>61</v>
      </c>
      <c r="J6" s="222" t="str">
        <f>DeliveryChoice</f>
        <v>Standard (air)</v>
      </c>
      <c r="K6" s="22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Cloak room</v>
      </c>
      <c r="D9" s="12">
        <f>'Order Form'!D9</f>
        <v>1</v>
      </c>
      <c r="E9" s="12" t="str">
        <f>'Order Form'!E9</f>
        <v>50.8mm</v>
      </c>
      <c r="F9" s="12" t="str">
        <f>'Order Form'!F9</f>
        <v>080 Taupe Gray</v>
      </c>
      <c r="G9" s="12" t="str">
        <f>'Order Form'!G9</f>
        <v>OM</v>
      </c>
      <c r="H9" s="12">
        <f>'Order Form'!H9</f>
        <v>610</v>
      </c>
      <c r="I9" s="12">
        <f>'Order Form'!I9</f>
        <v>1010</v>
      </c>
      <c r="J9" s="55">
        <f>'Order Form'!J9</f>
        <v>0.61609999999999998</v>
      </c>
      <c r="K9" s="12" t="str">
        <f>'Order Form'!L9</f>
        <v>Default</v>
      </c>
      <c r="L9" s="12" t="str">
        <f>'Order Form'!O9</f>
        <v>T002A Ivory</v>
      </c>
      <c r="M9" s="12" t="str">
        <f>'Order Form'!K9</f>
        <v>CT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>
        <f>'Order Form'!C10</f>
        <v>0</v>
      </c>
      <c r="D10" s="13">
        <f>'Order Form'!D10</f>
        <v>0</v>
      </c>
      <c r="E10" s="13">
        <f>'Order Form'!E10</f>
        <v>0</v>
      </c>
      <c r="F10" s="13">
        <f>'Order Form'!F10</f>
        <v>0</v>
      </c>
      <c r="G10" s="13">
        <f>'Order Form'!G10</f>
        <v>0</v>
      </c>
      <c r="H10" s="13">
        <f>'Order Form'!H10</f>
        <v>0</v>
      </c>
      <c r="I10" s="13">
        <f>'Order Form'!I10</f>
        <v>0</v>
      </c>
      <c r="J10" s="56">
        <f>'Order Form'!J10</f>
        <v>0</v>
      </c>
      <c r="K10" s="13">
        <f>'Order Form'!L10</f>
        <v>0</v>
      </c>
      <c r="L10" s="13">
        <f>'Order Form'!O10</f>
        <v>0</v>
      </c>
      <c r="M10" s="13">
        <f>'Order Form'!K10</f>
        <v>0</v>
      </c>
      <c r="N10" s="13">
        <f>'Order Form'!M10</f>
        <v>0</v>
      </c>
      <c r="O10" s="121">
        <f>'Order Form'!N10</f>
        <v>0</v>
      </c>
    </row>
    <row r="11" spans="1:20" ht="15" customHeight="1" x14ac:dyDescent="0.2">
      <c r="B11" s="10" t="s">
        <v>4</v>
      </c>
      <c r="C11" s="118">
        <f>'Order Form'!C11</f>
        <v>0</v>
      </c>
      <c r="D11" s="14">
        <f>'Order Form'!D11</f>
        <v>0</v>
      </c>
      <c r="E11" s="14">
        <f>'Order Form'!E11</f>
        <v>0</v>
      </c>
      <c r="F11" s="14">
        <f>'Order Form'!F11</f>
        <v>0</v>
      </c>
      <c r="G11" s="14">
        <f>'Order Form'!G11</f>
        <v>0</v>
      </c>
      <c r="H11" s="14">
        <f>'Order Form'!H11</f>
        <v>0</v>
      </c>
      <c r="I11" s="14">
        <f>'Order Form'!I11</f>
        <v>0</v>
      </c>
      <c r="J11" s="57">
        <f>'Order Form'!J11</f>
        <v>0</v>
      </c>
      <c r="K11" s="14">
        <f>'Order Form'!L11</f>
        <v>0</v>
      </c>
      <c r="L11" s="14">
        <f>'Order Form'!O11</f>
        <v>0</v>
      </c>
      <c r="M11" s="14">
        <f>'Order Form'!K11</f>
        <v>0</v>
      </c>
      <c r="N11" s="14">
        <f>'Order Form'!M11</f>
        <v>0</v>
      </c>
      <c r="O11" s="122">
        <f>'Order Form'!N11</f>
        <v>0</v>
      </c>
    </row>
    <row r="12" spans="1:20" s="6" customFormat="1" ht="15" customHeight="1" x14ac:dyDescent="0.2">
      <c r="A12"/>
      <c r="B12" s="9" t="s">
        <v>5</v>
      </c>
      <c r="C12" s="117">
        <f>'Order Form'!C12</f>
        <v>0</v>
      </c>
      <c r="D12" s="13">
        <f>'Order Form'!D12</f>
        <v>0</v>
      </c>
      <c r="E12" s="13">
        <f>'Order Form'!E12</f>
        <v>0</v>
      </c>
      <c r="F12" s="13">
        <f>'Order Form'!F12</f>
        <v>0</v>
      </c>
      <c r="G12" s="13">
        <f>'Order Form'!G12</f>
        <v>0</v>
      </c>
      <c r="H12" s="13">
        <f>'Order Form'!H12</f>
        <v>0</v>
      </c>
      <c r="I12" s="13">
        <f>'Order Form'!I12</f>
        <v>0</v>
      </c>
      <c r="J12" s="56">
        <f>'Order Form'!J12</f>
        <v>0</v>
      </c>
      <c r="K12" s="13">
        <f>'Order Form'!L12</f>
        <v>0</v>
      </c>
      <c r="L12" s="13">
        <f>'Order Form'!O12</f>
        <v>0</v>
      </c>
      <c r="M12" s="13">
        <f>'Order Form'!K12</f>
        <v>0</v>
      </c>
      <c r="N12" s="13">
        <f>'Order Form'!M12</f>
        <v>0</v>
      </c>
      <c r="O12" s="121">
        <f>'Order Form'!N12</f>
        <v>0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>
        <f>'Order Form'!C13</f>
        <v>0</v>
      </c>
      <c r="D13" s="12">
        <f>'Order Form'!D13</f>
        <v>0</v>
      </c>
      <c r="E13" s="12">
        <f>'Order Form'!E13</f>
        <v>0</v>
      </c>
      <c r="F13" s="12">
        <f>'Order Form'!F13</f>
        <v>0</v>
      </c>
      <c r="G13" s="12">
        <f>'Order Form'!G13</f>
        <v>0</v>
      </c>
      <c r="H13" s="12">
        <f>'Order Form'!H13</f>
        <v>0</v>
      </c>
      <c r="I13" s="12">
        <f>'Order Form'!I13</f>
        <v>0</v>
      </c>
      <c r="J13" s="55">
        <f>'Order Form'!J13</f>
        <v>0</v>
      </c>
      <c r="K13" s="12">
        <f>'Order Form'!L13</f>
        <v>0</v>
      </c>
      <c r="L13" s="12">
        <f>'Order Form'!O13</f>
        <v>0</v>
      </c>
      <c r="M13" s="12">
        <f>'Order Form'!K13</f>
        <v>0</v>
      </c>
      <c r="N13" s="12">
        <f>'Order Form'!M13</f>
        <v>0</v>
      </c>
      <c r="O13" s="120">
        <f>'Order Form'!N13</f>
        <v>0</v>
      </c>
    </row>
    <row r="14" spans="1:20" s="6" customFormat="1" ht="15" customHeight="1" x14ac:dyDescent="0.2">
      <c r="A14"/>
      <c r="B14" s="49" t="s">
        <v>107</v>
      </c>
      <c r="C14" s="117">
        <f>'Order Form'!C14</f>
        <v>0</v>
      </c>
      <c r="D14" s="50">
        <f>'Order Form'!D14</f>
        <v>0</v>
      </c>
      <c r="E14" s="50">
        <f>'Order Form'!E14</f>
        <v>0</v>
      </c>
      <c r="F14" s="50">
        <f>'Order Form'!F14</f>
        <v>0</v>
      </c>
      <c r="G14" s="50">
        <f>'Order Form'!G14</f>
        <v>0</v>
      </c>
      <c r="H14" s="50">
        <f>'Order Form'!H14</f>
        <v>0</v>
      </c>
      <c r="I14" s="50">
        <f>'Order Form'!I14</f>
        <v>0</v>
      </c>
      <c r="J14" s="58">
        <f>'Order Form'!J14</f>
        <v>0</v>
      </c>
      <c r="K14" s="50">
        <f>'Order Form'!L14</f>
        <v>0</v>
      </c>
      <c r="L14" s="50">
        <f>'Order Form'!O14</f>
        <v>0</v>
      </c>
      <c r="M14" s="50">
        <f>'Order Form'!K14</f>
        <v>0</v>
      </c>
      <c r="N14" s="50">
        <f>'Order Form'!M14</f>
        <v>0</v>
      </c>
      <c r="O14" s="121">
        <f>'Order Form'!N14</f>
        <v>0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0.61609999999999998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Ramp</v>
      </c>
      <c r="H23" s="163" t="str">
        <f>'Order Form'!H23</f>
        <v>Standard</v>
      </c>
      <c r="I23" s="69" t="str">
        <f>'Order Form'!I23</f>
        <v>Olive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>
        <f>'Order Form'!C24</f>
        <v>0</v>
      </c>
      <c r="D24" s="13">
        <f>'Order Form'!D24</f>
        <v>0</v>
      </c>
      <c r="E24" s="13">
        <f>'Order Form'!E24</f>
        <v>0</v>
      </c>
      <c r="F24" s="13" t="str">
        <f>'Order Form'!F24</f>
        <v>Right</v>
      </c>
      <c r="G24" s="164">
        <f>'Order Form'!G24</f>
        <v>0</v>
      </c>
      <c r="H24" s="164">
        <f>'Order Form'!H24</f>
        <v>0</v>
      </c>
      <c r="I24" s="70">
        <f>'Order Form'!I24</f>
        <v>0</v>
      </c>
      <c r="J24" s="13">
        <f>'Order Form'!J24</f>
        <v>0</v>
      </c>
      <c r="K24" s="121">
        <f>'Order Form'!K24</f>
        <v>0</v>
      </c>
    </row>
    <row r="25" spans="1:20" ht="15" customHeight="1" x14ac:dyDescent="0.2">
      <c r="B25" s="10" t="s">
        <v>4</v>
      </c>
      <c r="C25" s="14">
        <f>'Order Form'!C25</f>
        <v>0</v>
      </c>
      <c r="D25" s="14">
        <f>'Order Form'!D25</f>
        <v>0</v>
      </c>
      <c r="E25" s="14">
        <f>'Order Form'!E25</f>
        <v>0</v>
      </c>
      <c r="F25" s="14">
        <f>'Order Form'!F25</f>
        <v>0</v>
      </c>
      <c r="G25" s="165">
        <f>'Order Form'!G25</f>
        <v>0</v>
      </c>
      <c r="H25" s="165">
        <f>'Order Form'!H25</f>
        <v>0</v>
      </c>
      <c r="I25" s="71">
        <f>'Order Form'!I25</f>
        <v>0</v>
      </c>
      <c r="J25" s="14">
        <f>'Order Form'!J25</f>
        <v>0</v>
      </c>
      <c r="K25" s="122">
        <f>'Order Form'!K25</f>
        <v>0</v>
      </c>
    </row>
    <row r="26" spans="1:20" ht="15" customHeight="1" x14ac:dyDescent="0.2">
      <c r="B26" s="9" t="s">
        <v>5</v>
      </c>
      <c r="C26" s="13">
        <f>'Order Form'!C26</f>
        <v>0</v>
      </c>
      <c r="D26" s="13">
        <f>'Order Form'!D26</f>
        <v>0</v>
      </c>
      <c r="E26" s="13">
        <f>'Order Form'!E26</f>
        <v>0</v>
      </c>
      <c r="F26" s="13">
        <f>'Order Form'!F26</f>
        <v>0</v>
      </c>
      <c r="G26" s="164">
        <f>'Order Form'!G26</f>
        <v>0</v>
      </c>
      <c r="H26" s="164">
        <f>'Order Form'!H26</f>
        <v>0</v>
      </c>
      <c r="I26" s="70">
        <f>'Order Form'!I26</f>
        <v>0</v>
      </c>
      <c r="J26" s="13">
        <f>'Order Form'!J26</f>
        <v>0</v>
      </c>
      <c r="K26" s="121">
        <f>'Order Form'!K26</f>
        <v>0</v>
      </c>
    </row>
    <row r="27" spans="1:20" ht="15" customHeight="1" x14ac:dyDescent="0.2">
      <c r="B27" s="8" t="s">
        <v>6</v>
      </c>
      <c r="C27" s="12">
        <f>'Order Form'!C27</f>
        <v>0</v>
      </c>
      <c r="D27" s="12">
        <f>'Order Form'!D27</f>
        <v>0</v>
      </c>
      <c r="E27" s="12">
        <f>'Order Form'!E27</f>
        <v>0</v>
      </c>
      <c r="F27" s="12">
        <f>'Order Form'!F27</f>
        <v>0</v>
      </c>
      <c r="G27" s="163">
        <f>'Order Form'!G27</f>
        <v>0</v>
      </c>
      <c r="H27" s="163">
        <f>'Order Form'!H27</f>
        <v>0</v>
      </c>
      <c r="I27" s="69">
        <f>'Order Form'!I27</f>
        <v>0</v>
      </c>
      <c r="J27" s="12">
        <f>'Order Form'!J27</f>
        <v>0</v>
      </c>
      <c r="K27" s="120">
        <f>'Order Form'!K27</f>
        <v>0</v>
      </c>
    </row>
    <row r="28" spans="1:20" ht="15" customHeight="1" x14ac:dyDescent="0.2">
      <c r="B28" s="49" t="s">
        <v>107</v>
      </c>
      <c r="C28" s="50">
        <f>'Order Form'!C28</f>
        <v>0</v>
      </c>
      <c r="D28" s="50">
        <f>'Order Form'!D28</f>
        <v>0</v>
      </c>
      <c r="E28" s="50">
        <f>'Order Form'!E28</f>
        <v>0</v>
      </c>
      <c r="F28" s="50">
        <f>'Order Form'!F28</f>
        <v>0</v>
      </c>
      <c r="G28" s="164">
        <f>'Order Form'!G28</f>
        <v>0</v>
      </c>
      <c r="H28" s="164">
        <f>'Order Form'!H28</f>
        <v>0</v>
      </c>
      <c r="I28" s="70">
        <f>'Order Form'!I28</f>
        <v>0</v>
      </c>
      <c r="J28" s="50">
        <f>'Order Form'!J28</f>
        <v>0</v>
      </c>
      <c r="K28" s="121">
        <f>'Order Form'!K28</f>
        <v>0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  <mergeCell ref="B36:H40"/>
    <mergeCell ref="I36:J40"/>
    <mergeCell ref="K36:K40"/>
    <mergeCell ref="B35:H35"/>
    <mergeCell ref="I35:J35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84" t="str">
        <f>Dealer_Name</f>
        <v>CP Interiors</v>
      </c>
      <c r="C3" s="285"/>
      <c r="D3" s="285"/>
      <c r="E3" s="285"/>
      <c r="F3" s="285"/>
      <c r="G3" s="285"/>
      <c r="H3" s="286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87"/>
      <c r="H5" s="288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87" t="str">
        <f>SC_ACno</f>
        <v>CPSUN</v>
      </c>
      <c r="H7" s="288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87"/>
      <c r="H9" s="288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87">
        <f>SC_Order_No</f>
        <v>0</v>
      </c>
      <c r="H11" s="288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87" t="str">
        <f>Customer_Name</f>
        <v>SO8707 / Gollop / cloaks</v>
      </c>
      <c r="H13" s="288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87">
        <f>Dealer_Order_No</f>
        <v>0</v>
      </c>
      <c r="H15" s="288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94" t="s">
        <v>166</v>
      </c>
      <c r="C19" s="294"/>
      <c r="D19" s="294"/>
      <c r="E19" s="294"/>
      <c r="F19" s="294" t="s">
        <v>167</v>
      </c>
      <c r="G19" s="294"/>
      <c r="H19" s="294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92"/>
      <c r="C20" s="293"/>
      <c r="D20" s="293"/>
      <c r="E20" s="293"/>
      <c r="F20" s="272"/>
      <c r="G20" s="270"/>
      <c r="H20" s="270"/>
      <c r="J20" s="271"/>
      <c r="K20" s="271"/>
      <c r="L20" s="271"/>
      <c r="M20" s="271"/>
      <c r="N20" s="271"/>
    </row>
    <row r="21" spans="1:17" ht="45" customHeight="1" x14ac:dyDescent="0.2">
      <c r="A21" s="99"/>
      <c r="B21" s="293"/>
      <c r="C21" s="293"/>
      <c r="D21" s="293"/>
      <c r="E21" s="293"/>
      <c r="F21" s="270"/>
      <c r="G21" s="270"/>
      <c r="H21" s="270"/>
      <c r="J21" s="271"/>
      <c r="K21" s="271"/>
      <c r="L21" s="271"/>
      <c r="M21" s="271"/>
      <c r="N21" s="271"/>
    </row>
    <row r="22" spans="1:17" ht="45" customHeight="1" x14ac:dyDescent="0.2">
      <c r="A22" s="99"/>
      <c r="B22" s="270"/>
      <c r="C22" s="270"/>
      <c r="D22" s="270"/>
      <c r="E22" s="270"/>
      <c r="F22" s="270"/>
      <c r="G22" s="270"/>
      <c r="H22" s="270"/>
      <c r="J22" s="271"/>
      <c r="K22" s="271"/>
      <c r="L22" s="271"/>
      <c r="M22" s="271"/>
      <c r="N22" s="271"/>
    </row>
    <row r="23" spans="1:17" ht="45" customHeight="1" x14ac:dyDescent="0.2">
      <c r="A23" s="99"/>
      <c r="B23" s="270"/>
      <c r="C23" s="270"/>
      <c r="D23" s="270"/>
      <c r="E23" s="270"/>
      <c r="F23" s="270"/>
      <c r="G23" s="270"/>
      <c r="H23" s="270"/>
      <c r="J23" s="271"/>
      <c r="K23" s="271"/>
      <c r="L23" s="271"/>
      <c r="M23" s="271"/>
      <c r="N23" s="271"/>
    </row>
    <row r="24" spans="1:17" ht="45" customHeight="1" x14ac:dyDescent="0.2">
      <c r="A24" s="99"/>
      <c r="B24" s="270"/>
      <c r="C24" s="270"/>
      <c r="D24" s="270"/>
      <c r="E24" s="270"/>
      <c r="F24" s="270"/>
      <c r="G24" s="270"/>
      <c r="H24" s="270"/>
      <c r="J24" s="271"/>
      <c r="K24" s="271"/>
      <c r="L24" s="271"/>
      <c r="M24" s="271"/>
      <c r="N24" s="271"/>
    </row>
    <row r="25" spans="1:17" ht="45" customHeight="1" x14ac:dyDescent="0.2">
      <c r="A25" s="99"/>
      <c r="B25" s="270"/>
      <c r="C25" s="270"/>
      <c r="D25" s="270"/>
      <c r="E25" s="270"/>
      <c r="F25" s="270"/>
      <c r="G25" s="270"/>
      <c r="H25" s="270"/>
      <c r="J25" s="271"/>
      <c r="K25" s="271"/>
      <c r="L25" s="271"/>
      <c r="M25" s="271"/>
      <c r="N25" s="271"/>
    </row>
    <row r="26" spans="1:17" ht="45" customHeight="1" x14ac:dyDescent="0.2">
      <c r="A26" s="99"/>
      <c r="B26" s="270"/>
      <c r="C26" s="270"/>
      <c r="D26" s="270"/>
      <c r="E26" s="270"/>
      <c r="F26" s="270"/>
      <c r="G26" s="270"/>
      <c r="H26" s="270"/>
      <c r="J26" s="271"/>
      <c r="K26" s="271"/>
      <c r="L26" s="271"/>
      <c r="M26" s="271"/>
      <c r="N26" s="271"/>
    </row>
    <row r="27" spans="1:17" ht="45" customHeight="1" x14ac:dyDescent="0.2">
      <c r="A27" s="99"/>
      <c r="B27" s="270"/>
      <c r="C27" s="270"/>
      <c r="D27" s="270"/>
      <c r="E27" s="270"/>
      <c r="F27" s="270"/>
      <c r="G27" s="270"/>
      <c r="H27" s="270"/>
      <c r="J27" s="271"/>
      <c r="K27" s="271"/>
      <c r="L27" s="271"/>
      <c r="M27" s="271"/>
      <c r="N27" s="27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79" t="s">
        <v>169</v>
      </c>
      <c r="J28" s="280"/>
      <c r="K28" s="281"/>
      <c r="L28" s="281"/>
      <c r="M28" s="281"/>
      <c r="N28" s="281"/>
      <c r="O28" s="281"/>
      <c r="P28" s="281"/>
      <c r="Q28" s="281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79"/>
      <c r="J29" s="280"/>
      <c r="K29" s="281"/>
      <c r="L29" s="281"/>
      <c r="M29" s="281"/>
      <c r="N29" s="281"/>
      <c r="O29" s="281"/>
      <c r="P29" s="281"/>
      <c r="Q29" s="281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80"/>
      <c r="K30" s="281"/>
      <c r="L30" s="281"/>
      <c r="M30" s="281"/>
      <c r="N30" s="281"/>
      <c r="O30" s="281"/>
      <c r="P30" s="281"/>
      <c r="Q30" s="281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80"/>
      <c r="K31" s="281"/>
      <c r="L31" s="281"/>
      <c r="M31" s="281"/>
      <c r="N31" s="281"/>
      <c r="O31" s="281"/>
      <c r="P31" s="281"/>
      <c r="Q31" s="281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80"/>
      <c r="K32" s="281"/>
      <c r="L32" s="281"/>
      <c r="M32" s="281"/>
      <c r="N32" s="281"/>
      <c r="O32" s="281"/>
      <c r="P32" s="281"/>
      <c r="Q32" s="281"/>
    </row>
    <row r="33" spans="1:8" ht="13.5" thickBot="1" x14ac:dyDescent="0.25">
      <c r="F33" s="103"/>
    </row>
    <row r="34" spans="1:8" ht="18" customHeight="1" thickBot="1" x14ac:dyDescent="0.25">
      <c r="A34" s="289" t="s">
        <v>174</v>
      </c>
      <c r="B34" s="290"/>
      <c r="C34" s="291"/>
      <c r="F34" s="104" t="s">
        <v>175</v>
      </c>
      <c r="G34" s="282"/>
      <c r="H34" s="283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73"/>
      <c r="B36" s="274"/>
      <c r="C36" s="275"/>
      <c r="F36" s="104" t="s">
        <v>176</v>
      </c>
      <c r="G36" s="282"/>
      <c r="H36" s="283"/>
    </row>
    <row r="37" spans="1:8" ht="13.5" thickBot="1" x14ac:dyDescent="0.25">
      <c r="A37" s="273" t="s">
        <v>177</v>
      </c>
      <c r="B37" s="274"/>
      <c r="C37" s="275"/>
      <c r="F37" s="104"/>
    </row>
    <row r="38" spans="1:8" ht="18" customHeight="1" thickBot="1" x14ac:dyDescent="0.25">
      <c r="A38" s="273" t="str">
        <f>IF(A36="Covered","Subject to factory approval.","")</f>
        <v/>
      </c>
      <c r="B38" s="274"/>
      <c r="C38" s="275"/>
      <c r="F38" s="104" t="s">
        <v>178</v>
      </c>
      <c r="G38" s="282"/>
      <c r="H38" s="283"/>
    </row>
    <row r="39" spans="1:8" ht="13.5" thickBot="1" x14ac:dyDescent="0.25">
      <c r="A39" s="276" t="str">
        <f>IF(A36="Covered","Scraft will contact you if approval is not given","")</f>
        <v/>
      </c>
      <c r="B39" s="277"/>
      <c r="C39" s="278"/>
      <c r="F39" s="104"/>
    </row>
    <row r="40" spans="1:8" ht="18" customHeight="1" thickBot="1" x14ac:dyDescent="0.25">
      <c r="F40" s="104" t="s">
        <v>9</v>
      </c>
      <c r="G40" s="282"/>
      <c r="H40" s="283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82"/>
      <c r="H42" s="283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  <mergeCell ref="G40:H40"/>
    <mergeCell ref="G42:H42"/>
    <mergeCell ref="G34:H34"/>
    <mergeCell ref="F21:H21"/>
    <mergeCell ref="F22:H22"/>
    <mergeCell ref="F23:H23"/>
    <mergeCell ref="F24:H24"/>
    <mergeCell ref="F25:H25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B24:E24"/>
    <mergeCell ref="B25:E25"/>
    <mergeCell ref="J25:N25"/>
    <mergeCell ref="J26:N26"/>
    <mergeCell ref="B27:E27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Cloak room</v>
      </c>
      <c r="C8">
        <f>'Order Form'!D9</f>
        <v>1</v>
      </c>
      <c r="D8" t="str">
        <f>'Order Form'!F9</f>
        <v>080 Taupe Gray</v>
      </c>
      <c r="E8" t="str">
        <f>'Order Form'!G9</f>
        <v>OM</v>
      </c>
      <c r="F8">
        <f>'Order Form'!H9</f>
        <v>610</v>
      </c>
      <c r="G8">
        <f>'Order Form'!I9</f>
        <v>1010</v>
      </c>
      <c r="H8">
        <f>((F8*G8)/(1000*1000))*C8</f>
        <v>0.61609999999999998</v>
      </c>
      <c r="I8" t="str">
        <f>'Order Form'!L9</f>
        <v>Default</v>
      </c>
      <c r="J8" t="str">
        <f>'Order Form'!E9</f>
        <v>50.8mm</v>
      </c>
      <c r="K8" t="str">
        <f>'Order Form'!O9</f>
        <v>T002A Ivory</v>
      </c>
      <c r="L8" t="str">
        <f>'Order Form'!K9</f>
        <v>CT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Ramp</v>
      </c>
      <c r="R8" s="72" t="str">
        <f>'Order Form'!H23</f>
        <v>Standard</v>
      </c>
      <c r="S8" s="72" t="str">
        <f>'Order Form'!I23</f>
        <v>Olive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>
        <f>'Order Form'!C10</f>
        <v>0</v>
      </c>
      <c r="C9">
        <f>'Order Form'!D10</f>
        <v>0</v>
      </c>
      <c r="D9">
        <f>'Order Form'!F10</f>
        <v>0</v>
      </c>
      <c r="E9">
        <f>'Order Form'!G10</f>
        <v>0</v>
      </c>
      <c r="F9">
        <f>'Order Form'!H10</f>
        <v>0</v>
      </c>
      <c r="G9">
        <f>'Order Form'!I10</f>
        <v>0</v>
      </c>
      <c r="H9">
        <f>((F9*G9)/(1000*1000))*C9</f>
        <v>0</v>
      </c>
      <c r="I9">
        <f>'Order Form'!L10</f>
        <v>0</v>
      </c>
      <c r="J9">
        <f>'Order Form'!E10</f>
        <v>0</v>
      </c>
      <c r="K9">
        <f>'Order Form'!O10</f>
        <v>0</v>
      </c>
      <c r="L9">
        <f>'Order Form'!K10</f>
        <v>0</v>
      </c>
      <c r="M9">
        <f>'Order Form'!M10</f>
        <v>0</v>
      </c>
      <c r="N9">
        <f>'Order Form'!N10</f>
        <v>0</v>
      </c>
      <c r="O9">
        <f>'Order Form'!E24</f>
        <v>0</v>
      </c>
      <c r="P9" t="str">
        <f>'Order Form'!F24</f>
        <v>Right</v>
      </c>
      <c r="Q9" s="72">
        <f>'Order Form'!G24</f>
        <v>0</v>
      </c>
      <c r="R9" s="72">
        <f>'Order Form'!H24</f>
        <v>0</v>
      </c>
      <c r="S9" s="72">
        <f>'Order Form'!I24</f>
        <v>0</v>
      </c>
      <c r="T9">
        <f>'Order Form'!D24</f>
        <v>0</v>
      </c>
      <c r="U9">
        <f>'Order Form'!J24</f>
        <v>0</v>
      </c>
      <c r="V9">
        <f>'Order Form'!K24</f>
        <v>0</v>
      </c>
    </row>
    <row r="10" spans="1:52" x14ac:dyDescent="0.2">
      <c r="A10" t="str">
        <f>'Order Form'!B11</f>
        <v>CB003</v>
      </c>
      <c r="B10">
        <f>'Order Form'!C11</f>
        <v>0</v>
      </c>
      <c r="C10">
        <f>'Order Form'!D11</f>
        <v>0</v>
      </c>
      <c r="D10">
        <f>'Order Form'!F11</f>
        <v>0</v>
      </c>
      <c r="E10">
        <f>'Order Form'!G11</f>
        <v>0</v>
      </c>
      <c r="F10">
        <f>'Order Form'!H11</f>
        <v>0</v>
      </c>
      <c r="G10">
        <f>'Order Form'!I11</f>
        <v>0</v>
      </c>
      <c r="H10">
        <f>((F10*G10)/(1000*1000))*C10</f>
        <v>0</v>
      </c>
      <c r="I10">
        <f>'Order Form'!L11</f>
        <v>0</v>
      </c>
      <c r="J10">
        <f>'Order Form'!E11</f>
        <v>0</v>
      </c>
      <c r="K10">
        <f>'Order Form'!O11</f>
        <v>0</v>
      </c>
      <c r="L10">
        <f>'Order Form'!K11</f>
        <v>0</v>
      </c>
      <c r="M10">
        <f>'Order Form'!M11</f>
        <v>0</v>
      </c>
      <c r="N10">
        <f>'Order Form'!N11</f>
        <v>0</v>
      </c>
      <c r="O10">
        <f>'Order Form'!E25</f>
        <v>0</v>
      </c>
      <c r="P10">
        <f>'Order Form'!F25</f>
        <v>0</v>
      </c>
      <c r="Q10" s="72">
        <f>'Order Form'!G25</f>
        <v>0</v>
      </c>
      <c r="R10" s="72">
        <f>'Order Form'!H25</f>
        <v>0</v>
      </c>
      <c r="S10" s="72">
        <f>'Order Form'!I25</f>
        <v>0</v>
      </c>
      <c r="T10">
        <f>'Order Form'!D25</f>
        <v>0</v>
      </c>
      <c r="U10">
        <f>'Order Form'!J25</f>
        <v>0</v>
      </c>
      <c r="V10">
        <f>'Order Form'!K25</f>
        <v>0</v>
      </c>
    </row>
    <row r="11" spans="1:52" x14ac:dyDescent="0.2">
      <c r="A11" t="str">
        <f>'Order Form'!B12</f>
        <v>CB004</v>
      </c>
      <c r="B11">
        <f>'Order Form'!C12</f>
        <v>0</v>
      </c>
      <c r="C11">
        <f>'Order Form'!D12</f>
        <v>0</v>
      </c>
      <c r="D11">
        <f>'Order Form'!F12</f>
        <v>0</v>
      </c>
      <c r="E11">
        <f>'Order Form'!G12</f>
        <v>0</v>
      </c>
      <c r="F11">
        <f>'Order Form'!H12</f>
        <v>0</v>
      </c>
      <c r="G11">
        <f>'Order Form'!I12</f>
        <v>0</v>
      </c>
      <c r="H11">
        <f>((F11*G11)/(1000*1000))*C11</f>
        <v>0</v>
      </c>
      <c r="I11">
        <f>'Order Form'!L12</f>
        <v>0</v>
      </c>
      <c r="J11">
        <f>'Order Form'!E12</f>
        <v>0</v>
      </c>
      <c r="K11">
        <f>'Order Form'!O12</f>
        <v>0</v>
      </c>
      <c r="L11">
        <f>'Order Form'!K12</f>
        <v>0</v>
      </c>
      <c r="M11">
        <f>'Order Form'!M12</f>
        <v>0</v>
      </c>
      <c r="N11">
        <f>'Order Form'!N12</f>
        <v>0</v>
      </c>
      <c r="O11">
        <f>'Order Form'!E26</f>
        <v>0</v>
      </c>
      <c r="P11">
        <f>'Order Form'!F26</f>
        <v>0</v>
      </c>
      <c r="Q11" s="72">
        <f>'Order Form'!G26</f>
        <v>0</v>
      </c>
      <c r="R11" s="72">
        <f>'Order Form'!H26</f>
        <v>0</v>
      </c>
      <c r="S11" s="72">
        <f>'Order Form'!I26</f>
        <v>0</v>
      </c>
      <c r="T11">
        <f>'Order Form'!D26</f>
        <v>0</v>
      </c>
      <c r="U11">
        <f>'Order Form'!J26</f>
        <v>0</v>
      </c>
      <c r="V11">
        <f>'Order Form'!K26</f>
        <v>0</v>
      </c>
    </row>
    <row r="12" spans="1:52" x14ac:dyDescent="0.2">
      <c r="A12" t="str">
        <f>'Order Form'!B13</f>
        <v>CB005</v>
      </c>
      <c r="B12">
        <f>'Order Form'!C13</f>
        <v>0</v>
      </c>
      <c r="C12">
        <f>'Order Form'!D13</f>
        <v>0</v>
      </c>
      <c r="D12">
        <f>'Order Form'!F13</f>
        <v>0</v>
      </c>
      <c r="E12">
        <f>'Order Form'!G13</f>
        <v>0</v>
      </c>
      <c r="F12">
        <f>'Order Form'!H13</f>
        <v>0</v>
      </c>
      <c r="G12">
        <f>'Order Form'!I13</f>
        <v>0</v>
      </c>
      <c r="H12">
        <f t="shared" ref="H12:H18" si="0">((F12*G12)/(1000*1000))*C12</f>
        <v>0</v>
      </c>
      <c r="I12">
        <f>'Order Form'!L13</f>
        <v>0</v>
      </c>
      <c r="J12">
        <f>'Order Form'!E13</f>
        <v>0</v>
      </c>
      <c r="K12">
        <f>'Order Form'!O13</f>
        <v>0</v>
      </c>
      <c r="L12">
        <f>'Order Form'!K13</f>
        <v>0</v>
      </c>
      <c r="M12">
        <f>'Order Form'!M13</f>
        <v>0</v>
      </c>
      <c r="N12">
        <f>'Order Form'!N13</f>
        <v>0</v>
      </c>
      <c r="O12">
        <f>'Order Form'!E27</f>
        <v>0</v>
      </c>
      <c r="P12">
        <f>'Order Form'!F27</f>
        <v>0</v>
      </c>
      <c r="Q12" s="72">
        <f>'Order Form'!G27</f>
        <v>0</v>
      </c>
      <c r="R12" s="72">
        <f>'Order Form'!H27</f>
        <v>0</v>
      </c>
      <c r="S12" s="72">
        <f>'Order Form'!I27</f>
        <v>0</v>
      </c>
      <c r="T12">
        <f>'Order Form'!D27</f>
        <v>0</v>
      </c>
      <c r="U12">
        <f>'Order Form'!J27</f>
        <v>0</v>
      </c>
      <c r="V12">
        <f>'Order Form'!K27</f>
        <v>0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72">
        <f>'Order Form'!G28</f>
        <v>0</v>
      </c>
      <c r="R13" s="72">
        <f>'Order Form'!H28</f>
        <v>0</v>
      </c>
      <c r="S13" s="7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0.61609999999999998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1</v>
      </c>
      <c r="G23">
        <f t="shared" ref="G23:G33" si="3">VLOOKUP(G8,DropRow,2,TRUE)</f>
        <v>4</v>
      </c>
      <c r="H23">
        <f>IF(C8=0,0,H8/C8)</f>
        <v>0.61609999999999998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0.1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0</v>
      </c>
      <c r="D24">
        <f t="shared" ca="1" si="1"/>
        <v>0</v>
      </c>
      <c r="F24" t="e">
        <f t="shared" si="2"/>
        <v>#N/A</v>
      </c>
      <c r="G24" t="e">
        <f t="shared" si="3"/>
        <v>#N/A</v>
      </c>
      <c r="H24">
        <f t="shared" ref="H24:H33" si="10">IF(C9=0,0,H9/C9)</f>
        <v>0</v>
      </c>
      <c r="J24">
        <f t="shared" ca="1" si="4"/>
        <v>0</v>
      </c>
      <c r="K24">
        <f t="shared" ca="1" si="5"/>
        <v>0</v>
      </c>
      <c r="L24" s="74">
        <f t="shared" ca="1" si="6"/>
        <v>0</v>
      </c>
      <c r="Q24" s="74" t="e">
        <f>VLOOKUP('Price Calculations'!Q9,b_ValanceDesignPrices,2,FALSE)</f>
        <v>#N/A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0</v>
      </c>
      <c r="D25">
        <f t="shared" ca="1" si="1"/>
        <v>0</v>
      </c>
      <c r="F25" t="e">
        <f t="shared" si="2"/>
        <v>#N/A</v>
      </c>
      <c r="G25" t="e">
        <f t="shared" si="3"/>
        <v>#N/A</v>
      </c>
      <c r="H25">
        <f t="shared" si="10"/>
        <v>0</v>
      </c>
      <c r="J25">
        <f t="shared" ca="1" si="4"/>
        <v>0</v>
      </c>
      <c r="K25">
        <f t="shared" ca="1" si="5"/>
        <v>0</v>
      </c>
      <c r="L25" s="74">
        <f t="shared" ca="1" si="6"/>
        <v>0</v>
      </c>
      <c r="Q25" s="74" t="e">
        <f>VLOOKUP('Price Calculations'!Q10,b_ValanceDesignPrices,2,FALSE)</f>
        <v>#N/A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0</v>
      </c>
      <c r="D26">
        <f t="shared" ca="1" si="1"/>
        <v>0</v>
      </c>
      <c r="F26" t="e">
        <f t="shared" si="2"/>
        <v>#N/A</v>
      </c>
      <c r="G26" t="e">
        <f t="shared" si="3"/>
        <v>#N/A</v>
      </c>
      <c r="H26">
        <f t="shared" si="10"/>
        <v>0</v>
      </c>
      <c r="J26">
        <f t="shared" ca="1" si="4"/>
        <v>0</v>
      </c>
      <c r="K26">
        <f t="shared" ca="1" si="5"/>
        <v>0</v>
      </c>
      <c r="L26" s="74">
        <f t="shared" ca="1" si="6"/>
        <v>0</v>
      </c>
      <c r="Q26" s="74" t="e">
        <f>VLOOKUP('Price Calculations'!Q11,b_ValanceDesignPrices,2,FALSE)</f>
        <v>#N/A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0</v>
      </c>
      <c r="D27">
        <f t="shared" ca="1" si="1"/>
        <v>0</v>
      </c>
      <c r="F27" t="e">
        <f t="shared" si="2"/>
        <v>#N/A</v>
      </c>
      <c r="G27" t="e">
        <f t="shared" si="3"/>
        <v>#N/A</v>
      </c>
      <c r="H27">
        <f t="shared" si="10"/>
        <v>0</v>
      </c>
      <c r="J27">
        <f t="shared" ca="1" si="4"/>
        <v>0</v>
      </c>
      <c r="K27">
        <f t="shared" ca="1" si="5"/>
        <v>0</v>
      </c>
      <c r="L27" s="74">
        <f t="shared" ca="1" si="6"/>
        <v>0</v>
      </c>
      <c r="Q27" s="74" t="e">
        <f>VLOOKUP('Price Calculations'!Q12,b_ValanceDesignPrices,2,FALSE)</f>
        <v>#N/A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74">
        <f t="shared" ca="1" si="6"/>
        <v>0</v>
      </c>
      <c r="Q28" s="74" t="e">
        <f>VLOOKUP('Price Calculations'!Q13,b_ValanceDesignPrices,2,FALSE)</f>
        <v>#N/A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66.91</v>
      </c>
      <c r="L38">
        <f ca="1">L23*H38</f>
        <v>6.6909999999999998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73.600999999999999</v>
      </c>
      <c r="X38" s="63">
        <f ca="1">D38</f>
        <v>0</v>
      </c>
      <c r="Y38">
        <f ca="1">SUM(E38:V38)</f>
        <v>73.600999999999999</v>
      </c>
      <c r="Z38">
        <f ca="1">IF(W38="POA","POA",X38+(Y38*(1-$B$1)))</f>
        <v>51.520699999999998</v>
      </c>
      <c r="AA38">
        <f ca="1">IF(W38="POA","POA",ROUND(Z38*C8,2))</f>
        <v>51.52</v>
      </c>
      <c r="AB38">
        <f ca="1">W38*C8</f>
        <v>73.600999999999999</v>
      </c>
    </row>
    <row r="39" spans="1:29" x14ac:dyDescent="0.2">
      <c r="A39" t="str">
        <f>A24</f>
        <v>CB002</v>
      </c>
      <c r="C39">
        <f t="shared" ref="C39:C48" si="16">C9</f>
        <v>0</v>
      </c>
      <c r="D39">
        <f t="shared" ref="D39:D48" ca="1" si="17">IF(D24="POA","POA",D24)</f>
        <v>0</v>
      </c>
      <c r="H39">
        <f t="shared" ca="1" si="13"/>
        <v>0</v>
      </c>
      <c r="L39">
        <f t="shared" ref="L39:L48" ca="1" si="18">L24*H39</f>
        <v>0</v>
      </c>
      <c r="Q39">
        <f t="shared" ref="Q39:Q48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0</v>
      </c>
      <c r="X39" s="63">
        <f t="shared" ref="X39:X48" ca="1" si="21">D39</f>
        <v>0</v>
      </c>
      <c r="Y39">
        <f t="shared" ref="Y39:Y48" ca="1" si="22">SUM(E39:V39)</f>
        <v>0</v>
      </c>
      <c r="Z39">
        <f t="shared" ref="Z39:Z48" ca="1" si="23">IF(W39="POA","POA",X39+(Y39*(1-$B$1)))</f>
        <v>0</v>
      </c>
      <c r="AA39">
        <f t="shared" ref="AA39:AA48" ca="1" si="24">IF(W39="POA","POA",Z39*C9)</f>
        <v>0</v>
      </c>
      <c r="AB39">
        <f t="shared" ref="AB39:AB48" ca="1" si="25">W39*C9</f>
        <v>0</v>
      </c>
    </row>
    <row r="40" spans="1:29" x14ac:dyDescent="0.2">
      <c r="A40" t="str">
        <f>A25</f>
        <v>CB003</v>
      </c>
      <c r="C40">
        <f t="shared" si="16"/>
        <v>0</v>
      </c>
      <c r="D40">
        <f t="shared" ca="1" si="17"/>
        <v>0</v>
      </c>
      <c r="H40">
        <f t="shared" ca="1" si="13"/>
        <v>0</v>
      </c>
      <c r="L40">
        <f t="shared" ca="1" si="18"/>
        <v>0</v>
      </c>
      <c r="Q40">
        <f t="shared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0</v>
      </c>
      <c r="X40" s="63">
        <f t="shared" ca="1" si="21"/>
        <v>0</v>
      </c>
      <c r="Y40">
        <f t="shared" ca="1" si="22"/>
        <v>0</v>
      </c>
      <c r="Z40">
        <f t="shared" ca="1" si="23"/>
        <v>0</v>
      </c>
      <c r="AA40">
        <f t="shared" ca="1" si="24"/>
        <v>0</v>
      </c>
      <c r="AB40">
        <f t="shared" ca="1" si="25"/>
        <v>0</v>
      </c>
    </row>
    <row r="41" spans="1:29" x14ac:dyDescent="0.2">
      <c r="A41" t="str">
        <f>A26</f>
        <v>CB004</v>
      </c>
      <c r="C41">
        <f t="shared" si="16"/>
        <v>0</v>
      </c>
      <c r="D41">
        <f t="shared" ca="1" si="17"/>
        <v>0</v>
      </c>
      <c r="H41">
        <f t="shared" ca="1" si="13"/>
        <v>0</v>
      </c>
      <c r="L41">
        <f t="shared" ca="1" si="18"/>
        <v>0</v>
      </c>
      <c r="Q41">
        <f t="shared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0</v>
      </c>
      <c r="X41" s="63">
        <f t="shared" ca="1" si="21"/>
        <v>0</v>
      </c>
      <c r="Y41">
        <f t="shared" ca="1" si="22"/>
        <v>0</v>
      </c>
      <c r="Z41">
        <f t="shared" ca="1" si="23"/>
        <v>0</v>
      </c>
      <c r="AA41">
        <f t="shared" ca="1" si="24"/>
        <v>0</v>
      </c>
      <c r="AB41">
        <f t="shared" ca="1" si="25"/>
        <v>0</v>
      </c>
    </row>
    <row r="42" spans="1:29" x14ac:dyDescent="0.2">
      <c r="A42" t="str">
        <f t="shared" ref="A42:A48" si="26">A27</f>
        <v>CB005</v>
      </c>
      <c r="C42">
        <f t="shared" si="16"/>
        <v>0</v>
      </c>
      <c r="D42">
        <f t="shared" ca="1" si="17"/>
        <v>0</v>
      </c>
      <c r="H42">
        <f t="shared" ca="1" si="13"/>
        <v>0</v>
      </c>
      <c r="L42">
        <f t="shared" ca="1" si="18"/>
        <v>0</v>
      </c>
      <c r="Q42">
        <f t="shared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0</v>
      </c>
      <c r="X42" s="63">
        <f t="shared" ca="1" si="21"/>
        <v>0</v>
      </c>
      <c r="Y42">
        <f t="shared" ca="1" si="22"/>
        <v>0</v>
      </c>
      <c r="Z42">
        <f t="shared" ca="1" si="23"/>
        <v>0</v>
      </c>
      <c r="AA42">
        <f t="shared" ca="1" si="24"/>
        <v>0</v>
      </c>
      <c r="AB42">
        <f t="shared" ca="1" si="25"/>
        <v>0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6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51.52</v>
      </c>
      <c r="AB51">
        <f ca="1">SUM(AB38:AB48)</f>
        <v>73.600999999999999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0.61609999999999998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9.99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61.51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>$AV$4*AU7</f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2823fea1bc2affb62c76dbb4fa8b8d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9F9814-785D-4B53-BC9D-D01C23D61BC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531421D-DE73-45A4-B804-FA40AAB70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Jasmine Brochet</cp:lastModifiedBy>
  <cp:lastPrinted>2019-08-27T14:40:33Z</cp:lastPrinted>
  <dcterms:created xsi:type="dcterms:W3CDTF">2007-01-10T21:20:53Z</dcterms:created>
  <dcterms:modified xsi:type="dcterms:W3CDTF">2019-08-30T11:56:57Z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0x01010029626303F7C3EA4D90E82AA2EA0904AF</vt:lpwstr>
  </property>
</Properties>
</file>